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ebextensions/webextension1.xml" ContentType="application/vnd.ms-office.webextension+xml"/>
  <Override PartName="/xl/webextensions/webextension2.xml" ContentType="application/vnd.ms-office.webextension+xml"/>
  <Override PartName="/xl/webextensions/taskpanes.xml" ContentType="application/vnd.ms-office.webextensiontaskpan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comments3.xml" ContentType="application/vnd.openxmlformats-officedocument.spreadsheetml.comments+xml"/>
  <Override PartName="/xl/drawings/drawing2.xml" ContentType="application/vnd.openxmlformats-officedocument.drawing+xml"/>
  <Default Extension="vml" ContentType="application/vnd.openxmlformats-officedocument.vmlDrawing"/>
  <Override PartName="/xl/worksheets/sheet3.xml" ContentType="application/vnd.openxmlformats-officedocument.spreadsheetml.worksheet+xml"/>
  <Override PartName="/xl/comments4.xml" ContentType="application/vnd.openxmlformats-officedocument.spreadsheetml.comments+xml"/>
  <Override PartName="/xl/worksheets/sheet4.xml" ContentType="application/vnd.openxmlformats-officedocument.spreadsheetml.worksheet+xml"/>
  <Override PartName="/xl/comments5.xml" ContentType="application/vnd.openxmlformats-officedocument.spreadsheetml.comments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11.xml" ContentType="application/vnd.openxmlformats-officedocument.spreadsheetml.comments+xml"/>
  <Override PartName="/xl/worksheets/sheet11.xml" ContentType="application/vnd.openxmlformats-officedocument.spreadsheetml.worksheet+xml"/>
  <Override PartName="/xl/comments12.xml" ContentType="application/vnd.openxmlformats-officedocument.spreadsheetml.comments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xl/calcChain.xml" ContentType="application/vnd.openxmlformats-officedocument.spreadsheetml.calcChain+xml"/>
  <Override PartName="/xl/metadata.xml" ContentType="application/vnd.openxmlformats-officedocument.spreadsheetml.sheetMetadata+xml"/>
</Types>
</file>

<file path=_rels/.rels><?xml version="1.0" encoding="UTF-8" standalone="yes"?><Relationships xmlns="http://schemas.openxmlformats.org/package/2006/relationships"><Relationship Id="rId5" Type="http://schemas.openxmlformats.org/officeDocument/2006/relationships/custom-properties" Target="docProps/custom.xml" /><Relationship Id="rId4" Type="http://schemas.openxmlformats.org/officeDocument/2006/relationships/extended-properties" Target="docProps/app.xml" /><Relationship Id="rId2" Type="http://schemas.microsoft.com/office/2011/relationships/webextensiontaskpanes" Target="xl/webextensions/taskpanes.xml" /><Relationship Id="rId3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7" rupBuild="29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havbruksstasjonen.dkhosting.no/webdav/"/>
    </mc:Choice>
  </mc:AlternateContent>
  <bookViews>
    <workbookView xWindow="-108" yWindow="-108" windowWidth="46296" windowHeight="12456" tabRatio="805" firstSheet="1" activeTab="1"/>
  </bookViews>
  <sheets>
    <sheet name="hiddenSheet" sheetId="30" state="hidden" r:id="rId3"/>
    <sheet name="Informasjon" sheetId="22" r:id="rId4"/>
    <sheet name="Priseestimat gj.strømming" sheetId="1" r:id="rId5"/>
    <sheet name="Beregninger gj.strømming" sheetId="3" r:id="rId6"/>
    <sheet name="Prisestimat RAS" sheetId="28" r:id="rId7"/>
    <sheet name="Beregninger RAS" sheetId="29" r:id="rId8"/>
    <sheet name="Hjelpeark" sheetId="2" state="veryHidden" r:id="rId9"/>
    <sheet name="Prisliste" sheetId="5" state="veryHidden" r:id="rId10"/>
    <sheet name="Veksttabell SV" sheetId="10" state="veryHidden" r:id="rId11"/>
    <sheet name="Veksttabell FV" sheetId="9" state="veryHidden" r:id="rId12"/>
    <sheet name="Vannbehov SV" sheetId="15" state="veryHidden" r:id="rId13"/>
    <sheet name="Vannbehov FV" sheetId="12" state="veryHidden" r:id="rId14"/>
  </sheets>
  <definedNames>
    <definedName name="Annet">#REF!</definedName>
    <definedName name="Antall_Kar" localSheetId="5">'Beregninger RAS'!$K:$K</definedName>
    <definedName name="Antall_Kar">'Beregninger gj.strømming'!$K:$K</definedName>
    <definedName name="ek_ansvarlig" localSheetId="0">hiddenSheet!$A$6</definedName>
    <definedName name="ek_bedriftsnavn" localSheetId="0">hiddenSheet!$A$2</definedName>
    <definedName name="ek_doktittel" localSheetId="0">hiddenSheet!$A$8</definedName>
    <definedName name="ek_doktype" localSheetId="0">hiddenSheet!$A$3</definedName>
    <definedName name="ek_gjeldertil" localSheetId="0">hiddenSheet!$A$5</definedName>
    <definedName name="ek_revisjon" localSheetId="0">hiddenSheet!$A$4</definedName>
    <definedName name="ek_signatur" localSheetId="0">hiddenSheet!$A$7</definedName>
    <definedName name="ek_utgave" localSheetId="0">hiddenSheet!$A$1</definedName>
    <definedName name="EksterneData_1" localSheetId="9" hidden="1">'Veksttabell FV'!#REF!</definedName>
    <definedName name="f_slutt">Hjelpeark!$D$4</definedName>
    <definedName name="f_start">Hjelpeark!$D$3</definedName>
    <definedName name="ferskvann">Hjelpeark!$L$26:$L$27</definedName>
    <definedName name="Ferskvann_navn">Hjelpeark!$E$7</definedName>
    <definedName name="Fiskevekt_VT_FV">'Veksttabell FV'!$B$4:$T$4</definedName>
    <definedName name="forsoks_temp_beregning" localSheetId="5">'Beregninger RAS'!$P$4:$P$1100</definedName>
    <definedName name="forsoks_temp_beregning">'Beregninger gj.strømming'!$T$4:$T$1100</definedName>
    <definedName name="forsokstem">Hjelpeark!$B$4:$B$24</definedName>
    <definedName name="Forsøksdyr">#REF!</definedName>
    <definedName name="Graf_antall" localSheetId="5">IF('Beregninger RAS'!$E$4="","",OFFSET('Beregninger RAS'!$E$4,0,0,(COUNT('Beregninger RAS'!$E$4:$E$1100)),1))</definedName>
    <definedName name="Graf_antall">IF('Beregninger gj.strømming'!$E$4="","",OFFSET('Beregninger gj.strømming'!$E$4,0,0,(COUNT('Beregninger gj.strømming'!$E$4:$E$1100)),1))</definedName>
    <definedName name="Graf_dato" localSheetId="5">IF('Beregninger RAS'!$A$4="","",OFFSET('Beregninger RAS'!$A$4,0,0,(COUNT('Beregninger RAS'!$A$4:$A$1100)),1))</definedName>
    <definedName name="Graf_dato">IF('Beregninger gj.strømming'!$A$4="","",OFFSET('Beregninger gj.strømming'!$A$4,0,0,(COUNT('Beregninger gj.strømming'!$A$4:$A$1100)),1))</definedName>
    <definedName name="Graf_snitt" localSheetId="5">IF('Beregninger RAS'!$F$4="","",OFFSET('Beregninger RAS'!$F$4,0,0,(COUNT('Beregninger RAS'!$F$4:$F$1100)),1))</definedName>
    <definedName name="Graf_snitt">IF('Beregninger gj.strømming'!$F$4="","",OFFSET('Beregninger gj.strømming'!$F$4,0,0,(COUNT('Beregninger gj.strømming'!$F$4:$F$1100)),1))</definedName>
    <definedName name="Graf_tetthet" localSheetId="5">IF('Beregninger RAS'!$J$4="","",OFFSET('Beregninger RAS'!$J$4,0,0,(COUNT('Beregninger RAS'!$J$4:$J$1100)),1))</definedName>
    <definedName name="Graf_tetthet">IF('Beregninger gj.strømming'!$J$4="","",OFFSET('Beregninger gj.strømming'!$J$4,0,0,(COUNT('Beregninger gj.strømming'!$J$4:$J$1100)),1))</definedName>
    <definedName name="karlaogfhl">Hjelpeark!$H$14:$H$15</definedName>
    <definedName name="karsmak">Hjelpeark!$I$14</definedName>
    <definedName name="merdsa">Hjelpeark!$N$14</definedName>
    <definedName name="nanoras1modul">Hjelpeark!$K$14:$K$15</definedName>
    <definedName name="nanoras2moduler">Hjelpeark!$L$14:$L$15</definedName>
    <definedName name="nanoras3moduler">Hjelpeark!$M$14:$M$15</definedName>
    <definedName name="rasfhl">Hjelpeark!$J$14:$J$15</definedName>
    <definedName name="sjøvann">Hjelpeark!$M$26:$M$29</definedName>
    <definedName name="Sjøvann_navn">Hjelpeark!$D$7</definedName>
    <definedName name="snittvekt" localSheetId="5">'Beregninger RAS'!$F$4:$F$1048576</definedName>
    <definedName name="snittvekt">'Beregninger gj.strømming'!$F$4:$F$1048576</definedName>
    <definedName name="Temp_VT_FV">'Veksttabell FV'!$A$5:$A$21</definedName>
    <definedName name="Tjenester">#REF!</definedName>
    <definedName name="_xlnm.Print_Area" localSheetId="2">'Priseestimat gj.strømming'!$A$1:$M$20</definedName>
    <definedName name="_xlnm.Print_Area" localSheetId="4">'Prisestimat RAS'!$B$1:$Z$51</definedName>
    <definedName name="vannkvalitet">Hjelpeark!$K$26:$K$27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D11" authorId="0" shapeId="0" xr:uid="{7BFCABB3-5D94-4577-93BB-0040861E739B}">
      <text>
        <r>
          <rPr>
            <sz val="9"/>
            <rFont val="Tahoma"/>
            <family val="2"/>
          </rPr>
          <t xml:space="preserve">Minimum vannforbruk for selvrens
</t>
        </r>
      </text>
    </comment>
    <comment ref="B13" authorId="0" shapeId="0" xr:uid="{00000000-0006-0000-0100-000005000000}">
      <text>
        <r>
          <rPr>
            <sz val="9"/>
            <rFont val="Tahoma"/>
            <family val="2"/>
          </rPr>
          <t xml:space="preserve">Velg vekstabell tilpasset art.
</t>
        </r>
      </text>
    </comment>
    <comment ref="B15" authorId="0" shapeId="0" xr:uid="{00000000-0006-0000-0100-000006000000}">
      <text>
        <r>
          <rPr>
            <sz val="9"/>
            <rFont val="Tahoma"/>
            <family val="2"/>
          </rPr>
          <t xml:space="preserve">Veksttabell reduseres til 70 % ved smitteforsøk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P3" authorId="0" shapeId="0" xr:uid="{2BBD272F-F308-4ED6-8AFA-39FF7B4A686C}">
      <text>
        <r>
          <rPr>
            <sz val="9"/>
            <rFont val="Tahoma"/>
            <family val="2"/>
          </rPr>
          <t>Minimum vannforbruk for selvrens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B12" authorId="0" shapeId="0" xr:uid="{7F8546CF-CADC-49B8-9F78-5BFFE96BDC0A}">
      <text>
        <r>
          <rPr>
            <sz val="9"/>
            <rFont val="Tahoma"/>
            <family val="2"/>
          </rPr>
          <t xml:space="preserve">Velg vekstabell tilpasset art.
</t>
        </r>
      </text>
    </comment>
    <comment ref="D13" authorId="0" shapeId="0" xr:uid="{0B867442-A696-44D2-ADAD-3AB88BCB851D}">
      <text>
        <r>
          <rPr>
            <sz val="9"/>
            <rFont val="Tahoma"/>
            <family val="2"/>
          </rPr>
          <t>Temperaturer fra leverandør</t>
        </r>
      </text>
    </comment>
    <comment ref="B14" authorId="0" shapeId="0" xr:uid="{DFFA9653-7660-4CAC-BB4A-28B1B5A44890}">
      <text>
        <r>
          <rPr>
            <sz val="9"/>
            <rFont val="Tahoma"/>
            <family val="2"/>
          </rPr>
          <t>Veksttabell reduseres til 70 % ved smitteforsøk</t>
        </r>
      </text>
    </comment>
    <comment ref="D18" authorId="0" shapeId="0" xr:uid="{212D4151-2CD2-4146-8C00-3CE3894DC6EE}">
      <text>
        <r>
          <rPr>
            <sz val="9"/>
            <rFont val="Tahoma"/>
            <family val="2"/>
          </rPr>
          <t xml:space="preserve">Tetthetsgrenser opplyst av leverandør. 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A5" authorId="0" shapeId="0" xr:uid="{E30917AA-10D7-4DFA-A21B-5A11E5B05E15}">
      <text>
        <r>
          <rPr>
            <b/>
            <sz val="9"/>
            <rFont val="Tahoma"/>
            <family val="2"/>
          </rPr>
          <t>Are Homann-Danielsen:</t>
        </r>
        <r>
          <rPr>
            <sz val="9"/>
            <rFont val="Tahoma"/>
            <family val="2"/>
          </rPr>
          <t xml:space="preserve">
Lagt til pga manglende vannforbruk fra 0 grader.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Are Homann-Danielsen</author>
  </authors>
  <commentList>
    <comment ref="A5" authorId="0" shapeId="0" xr:uid="{1FD6A0A3-B290-4443-B7C8-B2E5E8FE0DA4}">
      <text>
        <r>
          <rPr>
            <b/>
            <sz val="9"/>
            <rFont val="Tahoma"/>
            <family val="2"/>
          </rPr>
          <t>Are Homann-Danielsen:</t>
        </r>
        <r>
          <rPr>
            <sz val="9"/>
            <rFont val="Tahoma"/>
            <family val="2"/>
          </rPr>
          <t xml:space="preserve">
Lagt til pga manglende vannforbruk fra 0 grader.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<sst xmlns="http://schemas.openxmlformats.org/spreadsheetml/2006/main" count="464" uniqueCount="272">
  <si>
    <t>Andre</t>
  </si>
  <si>
    <t>Vannkvalitet</t>
  </si>
  <si>
    <t>Forsøks-temperatur</t>
  </si>
  <si>
    <t>Veksttabell</t>
  </si>
  <si>
    <t>Antall fisk ved start</t>
  </si>
  <si>
    <t>Kommentar</t>
  </si>
  <si>
    <t>Kar LA og FHL</t>
  </si>
  <si>
    <t>Sjøvann</t>
  </si>
  <si>
    <t>Ingen</t>
  </si>
  <si>
    <t>Nei</t>
  </si>
  <si>
    <t>Dato</t>
  </si>
  <si>
    <t>År</t>
  </si>
  <si>
    <t>Varenavn</t>
  </si>
  <si>
    <t>Enhet</t>
  </si>
  <si>
    <t>Vannkostnad</t>
  </si>
  <si>
    <t>Astrid-Elisabeth C. Hansen</t>
  </si>
  <si>
    <t>Tid</t>
  </si>
  <si>
    <t>Tilvekst og biomasse</t>
  </si>
  <si>
    <t>Oppvarming/kjøling</t>
  </si>
  <si>
    <t>Ukenr.</t>
  </si>
  <si>
    <t>Måned</t>
  </si>
  <si>
    <t>Antall fisk</t>
  </si>
  <si>
    <t>Snittvekt (g)</t>
  </si>
  <si>
    <t>Justering av tilvekst (SGR)</t>
  </si>
  <si>
    <t>SGR (%)</t>
  </si>
  <si>
    <t>Biomasse (kg)</t>
  </si>
  <si>
    <t>Antall kar</t>
  </si>
  <si>
    <t>Behandling av avløpsvann</t>
  </si>
  <si>
    <t>Oksygenering</t>
  </si>
  <si>
    <t>(l/min/kg)</t>
  </si>
  <si>
    <t>l/min/kar</t>
  </si>
  <si>
    <t>Råvanns-temperatur</t>
  </si>
  <si>
    <t>Pumpe-kostnad       pr. dag</t>
  </si>
  <si>
    <t>Energi-kostnad      pr. dag</t>
  </si>
  <si>
    <t>Avløps-kostnad       pr. dag</t>
  </si>
  <si>
    <t>Total vann-kostnad             pr dag</t>
  </si>
  <si>
    <t>Kardøgn</t>
  </si>
  <si>
    <t>Hjelpeark</t>
  </si>
  <si>
    <t>Ressursjer</t>
  </si>
  <si>
    <t>Formler for dynamisk dropdown kar og vann</t>
  </si>
  <si>
    <t>(159) Problem Solved: Dependent Drop Down Lists in Excel - YouTube</t>
  </si>
  <si>
    <t>Forsøkstemperatur</t>
  </si>
  <si>
    <t>Forsøk start</t>
  </si>
  <si>
    <t>Naturlig</t>
  </si>
  <si>
    <t>Forsøk slutt</t>
  </si>
  <si>
    <t>Råvannstemperatur</t>
  </si>
  <si>
    <t>Ferskvann</t>
  </si>
  <si>
    <t>Kunde</t>
  </si>
  <si>
    <t>Avløpsvann</t>
  </si>
  <si>
    <t>Arter</t>
  </si>
  <si>
    <t>Tilbud</t>
  </si>
  <si>
    <t>UiT og Nofima</t>
  </si>
  <si>
    <t>Ja</t>
  </si>
  <si>
    <t>Smittecelle FHL</t>
  </si>
  <si>
    <t>Rognkjeks</t>
  </si>
  <si>
    <t>Torsk</t>
  </si>
  <si>
    <t>Referanser</t>
  </si>
  <si>
    <t>Atle Skutvik</t>
  </si>
  <si>
    <t>Kjersti N. Fredheim</t>
  </si>
  <si>
    <t>Tove K. Hansen</t>
  </si>
  <si>
    <t>Luselab LA</t>
  </si>
  <si>
    <t>Fiskehelselaboratoriet</t>
  </si>
  <si>
    <t>98 20 25 19</t>
  </si>
  <si>
    <t xml:space="preserve">Avhengig dropdownlist Vannkalitet </t>
  </si>
  <si>
    <t>astrid.chr.hanssen@havbruksstasjonen.no</t>
  </si>
  <si>
    <t>Kartyper</t>
  </si>
  <si>
    <t>RAS FHL</t>
  </si>
  <si>
    <t>RAS LA</t>
  </si>
  <si>
    <t>Merd SA</t>
  </si>
  <si>
    <t>Justering av tilvekst</t>
  </si>
  <si>
    <t xml:space="preserve">Oppdater prislisten ved å kopiere inn prisen for nesste år som tall i kollonne G. Husk å ta med årstall. </t>
  </si>
  <si>
    <t>Priser i beregning</t>
  </si>
  <si>
    <t>Årlig regulering</t>
  </si>
  <si>
    <t>stk</t>
  </si>
  <si>
    <t>kg</t>
  </si>
  <si>
    <t>Lakselus, copepoditt</t>
  </si>
  <si>
    <t>Lakselus, pre-adult/adult</t>
  </si>
  <si>
    <t>kardøgn</t>
  </si>
  <si>
    <t>Egen pris på levendefôr til startfôring torsk 8000 kr/kar</t>
  </si>
  <si>
    <t>Tørrfor fra weaning til 20 g 1770 kr/kar</t>
  </si>
  <si>
    <t>Tørrfor fra 20-120 g 312,5 kr pr kar</t>
  </si>
  <si>
    <t>Pumpekostnad</t>
  </si>
  <si>
    <t>m3</t>
  </si>
  <si>
    <t>Avløpsvann luselab</t>
  </si>
  <si>
    <t>Prosjekttimer administrasjon</t>
  </si>
  <si>
    <t>Prosjekttimer tekniker/forsøkstekniker</t>
  </si>
  <si>
    <t>Transportkasse rogn</t>
  </si>
  <si>
    <t>time</t>
  </si>
  <si>
    <t>Leie av kontorlokale</t>
  </si>
  <si>
    <t>m2</t>
  </si>
  <si>
    <t>Overnatting</t>
  </si>
  <si>
    <t>Veksttabeller sjøvann</t>
  </si>
  <si>
    <t>Fiskevekt (g)</t>
  </si>
  <si>
    <t>Temperatur</t>
  </si>
  <si>
    <t>Tilgjengelig tabeller</t>
  </si>
  <si>
    <t>Veksttabell fersvann</t>
  </si>
  <si>
    <t>Behov for sjøvann i l/kg/min levende vekt ved 95 % metning i inntaksvannet og 7 mg O2/l i utløpsvann.</t>
  </si>
  <si>
    <t>*Tabellen viser vannbehov hos laksefisk i ferskvann, Jørgen S. Christiansen</t>
  </si>
  <si>
    <t>Behov for ferskvann i l/kg/min levende vekt ved 95 % metning i inntaksvannet og 7 mg O2/l i utløpsvann.</t>
  </si>
  <si>
    <t>Fiskevekt</t>
  </si>
  <si>
    <t>Kar SMAK</t>
  </si>
  <si>
    <t>Avhengig dropdownlist resirkulering</t>
  </si>
  <si>
    <t>LA 1000 l</t>
  </si>
  <si>
    <t>LA 9000 l</t>
  </si>
  <si>
    <t>RAS-system</t>
  </si>
  <si>
    <t>FHL 500 l</t>
  </si>
  <si>
    <t>Laks/røye, øyerogn</t>
  </si>
  <si>
    <t>Laks/røye, 500 g --&gt;</t>
  </si>
  <si>
    <t>Torsk, øyerogn</t>
  </si>
  <si>
    <t>Rognkjeks, øyerogn</t>
  </si>
  <si>
    <t>Karleie RAS</t>
  </si>
  <si>
    <t>døgn</t>
  </si>
  <si>
    <t>Standard sjøvannstest</t>
  </si>
  <si>
    <t>Riggkostnader vaksinering/merking/sortering</t>
  </si>
  <si>
    <t>Vaksinering</t>
  </si>
  <si>
    <t>Merking med Alcalian Blue</t>
  </si>
  <si>
    <t>Vaksinering og merking med Alcalian Blue</t>
  </si>
  <si>
    <t>Kjølerom avd. B</t>
  </si>
  <si>
    <t>nanoRAS 1 modul</t>
  </si>
  <si>
    <t>nanoRAS 2 moduler</t>
  </si>
  <si>
    <t>nanoRAS 3 moduler</t>
  </si>
  <si>
    <t>Laks/røye, parr 0- 14 g</t>
  </si>
  <si>
    <t>Laks/røye, parr 15 g - opp til smolt</t>
  </si>
  <si>
    <t>Laks/røye, smolt - 499 g</t>
  </si>
  <si>
    <t>Torsk/rognkjeks 0 - 14 g</t>
  </si>
  <si>
    <t>Torsk/rognkjeks 15 - 100 g</t>
  </si>
  <si>
    <t>Torsk/rognkjeks 100 - 499 g</t>
  </si>
  <si>
    <t>Torsk/rognkjeks 500 g --&gt;</t>
  </si>
  <si>
    <t>Riggkostnad gjennomstrømmingskar</t>
  </si>
  <si>
    <t>Karleie gjennomstrømming</t>
  </si>
  <si>
    <t>Energikostnad vann pr. grad (Δt)</t>
  </si>
  <si>
    <t>Avløpsvann smittecelle Fiskehelselaboratoriet</t>
  </si>
  <si>
    <t>Fóroppsamling</t>
  </si>
  <si>
    <t>Bakteriologi</t>
  </si>
  <si>
    <t>RNA-later</t>
  </si>
  <si>
    <t>Ammonium</t>
  </si>
  <si>
    <t>Nitritt</t>
  </si>
  <si>
    <t>Nitrat</t>
  </si>
  <si>
    <t>Alkalinitet</t>
  </si>
  <si>
    <t>test</t>
  </si>
  <si>
    <t>prøve</t>
  </si>
  <si>
    <t>måling</t>
  </si>
  <si>
    <t>kar</t>
  </si>
  <si>
    <t>RAS-modul</t>
  </si>
  <si>
    <t>Riggkostnad RAS Fiskehelselaboratoriet</t>
  </si>
  <si>
    <t>Riggkostnad 1. RAS-modul inkl. kar med tilbehør</t>
  </si>
  <si>
    <t>Riggkostnad  2. og 3. RAS-modul</t>
  </si>
  <si>
    <t>Resirkulering Fiskehelselaboratoriet</t>
  </si>
  <si>
    <t>Resirkulering 1 RAS-modul</t>
  </si>
  <si>
    <t>Resirkulering 2 RAS-moduler</t>
  </si>
  <si>
    <t>Resirkulering 3 RAS-moduler</t>
  </si>
  <si>
    <t>Merking med pit-tag</t>
  </si>
  <si>
    <t xml:space="preserve">Kjøp av Biomark pit-tag </t>
  </si>
  <si>
    <t>år</t>
  </si>
  <si>
    <t>Resirkulering</t>
  </si>
  <si>
    <t>RAS-døgn</t>
  </si>
  <si>
    <t>Transport av forsøksdyr</t>
  </si>
  <si>
    <t>Husleie landbase Kårvik</t>
  </si>
  <si>
    <t>Forsøksoppsett</t>
  </si>
  <si>
    <t>Grenseverdier</t>
  </si>
  <si>
    <t>Tetthet (kg/m3)</t>
  </si>
  <si>
    <t>Karvolum (liter)</t>
  </si>
  <si>
    <t xml:space="preserve">Kommentar: 0,12-100 g basert på erfaringer fra produksjon i forsøk. 120-300 g basert på tilvekst 300 g skretting. Redusert tilvekst 120-250 g. 2 og 3 grader satt flatt etter HiT tabell. </t>
  </si>
  <si>
    <t>Laks Skretting</t>
  </si>
  <si>
    <t>Laks HiT</t>
  </si>
  <si>
    <t>Snittvekt start (g)</t>
  </si>
  <si>
    <t>Snittvekt slutt (g)</t>
  </si>
  <si>
    <t>Ant. døgn</t>
  </si>
  <si>
    <t>Smitteforsøk</t>
  </si>
  <si>
    <t>Karvolum (l)</t>
  </si>
  <si>
    <r>
      <t>Tetthet start (kg/m</t>
    </r>
    <r>
      <rPr>
        <b/>
        <vertAlign val="superscript"/>
        <sz val="12"/>
        <color theme="0"/>
        <rFont val="Calibri"/>
        <family val="2"/>
        <scheme val="minor"/>
      </rPr>
      <t>3</t>
    </r>
    <r>
      <rPr>
        <b/>
        <sz val="12"/>
        <color theme="0"/>
        <rFont val="Calibri"/>
        <family val="2"/>
        <scheme val="minor"/>
      </rPr>
      <t>)</t>
    </r>
  </si>
  <si>
    <r>
      <t>Tetthet slutt (kg/m</t>
    </r>
    <r>
      <rPr>
        <b/>
        <vertAlign val="superscript"/>
        <sz val="12"/>
        <color theme="0"/>
        <rFont val="Calibri"/>
        <family val="2"/>
        <scheme val="minor"/>
      </rPr>
      <t>3</t>
    </r>
    <r>
      <rPr>
        <b/>
        <sz val="12"/>
        <color theme="0"/>
        <rFont val="Calibri"/>
        <family val="2"/>
        <scheme val="minor"/>
      </rPr>
      <t>)</t>
    </r>
  </si>
  <si>
    <t>Min</t>
  </si>
  <si>
    <t>Maks</t>
  </si>
  <si>
    <t>-</t>
  </si>
  <si>
    <t xml:space="preserve">Vannkvalitet </t>
  </si>
  <si>
    <t xml:space="preserve">Justering av veksttabell </t>
  </si>
  <si>
    <t>15 l/min</t>
  </si>
  <si>
    <t xml:space="preserve">Forsøkstemperatur </t>
  </si>
  <si>
    <t>- Veksttabellen Laks HiT representerer den tilveksten Havbruksstasjonen har erfart</t>
  </si>
  <si>
    <t>Verdi</t>
  </si>
  <si>
    <t>UiT el. Nofima</t>
  </si>
  <si>
    <t>Prisestimat</t>
  </si>
  <si>
    <t>Riggkostnad</t>
  </si>
  <si>
    <t>Karleie</t>
  </si>
  <si>
    <t>SmiteRAS - 500 l</t>
  </si>
  <si>
    <t>RASforsk -  1 000 l</t>
  </si>
  <si>
    <t>RASforsk - 9 000 l</t>
  </si>
  <si>
    <t>Beregninger gjennomstrømming</t>
  </si>
  <si>
    <t>Totalt antall fisk ved start</t>
  </si>
  <si>
    <t>Beregninger RAS</t>
  </si>
  <si>
    <t>Kar og vann</t>
  </si>
  <si>
    <t>Andre kostnader</t>
  </si>
  <si>
    <t>Vannkalitet</t>
  </si>
  <si>
    <t xml:space="preserve">- Det kan kun legges inn data i hvite celler og alle hvite celler må fylles ut for at regnearket skal fungere. </t>
  </si>
  <si>
    <r>
      <t>m</t>
    </r>
    <r>
      <rPr>
        <b/>
        <vertAlign val="superscript"/>
        <sz val="11"/>
        <color theme="0"/>
        <rFont val="Calibri"/>
        <family val="2"/>
        <scheme val="minor"/>
      </rPr>
      <t>3</t>
    </r>
    <r>
      <rPr>
        <b/>
        <sz val="11"/>
        <color theme="0"/>
        <rFont val="Calibri"/>
        <family val="2"/>
        <scheme val="minor"/>
      </rPr>
      <t>/dag      Alle kar</t>
    </r>
  </si>
  <si>
    <r>
      <t>Δ</t>
    </r>
    <r>
      <rPr>
        <b/>
        <sz val="12"/>
        <color theme="0"/>
        <rFont val="Arial"/>
        <family val="2"/>
      </rPr>
      <t>T</t>
    </r>
  </si>
  <si>
    <r>
      <t>Pumpe-kostnad pr m</t>
    </r>
    <r>
      <rPr>
        <b/>
        <vertAlign val="superscript"/>
        <sz val="11"/>
        <color theme="0"/>
        <rFont val="Calibri"/>
        <family val="2"/>
        <scheme val="minor"/>
      </rPr>
      <t>3</t>
    </r>
  </si>
  <si>
    <r>
      <t>Energi-kostnad pr m</t>
    </r>
    <r>
      <rPr>
        <b/>
        <vertAlign val="superscript"/>
        <sz val="11"/>
        <color theme="0"/>
        <rFont val="Calibri"/>
        <family val="2"/>
        <scheme val="minor"/>
      </rPr>
      <t>3</t>
    </r>
  </si>
  <si>
    <r>
      <t>Avløps-kostnad pr m</t>
    </r>
    <r>
      <rPr>
        <b/>
        <vertAlign val="superscript"/>
        <sz val="11"/>
        <color theme="0"/>
        <rFont val="Calibri"/>
        <family val="2"/>
        <scheme val="minor"/>
      </rPr>
      <t>3</t>
    </r>
  </si>
  <si>
    <r>
      <t>Total vann-kostnad pr m</t>
    </r>
    <r>
      <rPr>
        <b/>
        <vertAlign val="superscript"/>
        <sz val="11"/>
        <color theme="0"/>
        <rFont val="Calibri"/>
        <family val="2"/>
        <scheme val="minor"/>
      </rPr>
      <t>3</t>
    </r>
  </si>
  <si>
    <t>Kar og vannforbruk</t>
  </si>
  <si>
    <t>- Ved smitteforsøk på Fiskehelselaboratoriet benyttes 70 % av veksttabelen</t>
  </si>
  <si>
    <r>
      <t xml:space="preserve">- Se fanen </t>
    </r>
    <r>
      <rPr>
        <b/>
        <sz val="12"/>
        <color theme="1"/>
        <rFont val="Calibri"/>
        <family val="2"/>
        <scheme val="minor"/>
      </rPr>
      <t>Beregninger RAS</t>
    </r>
    <r>
      <rPr>
        <sz val="12"/>
        <color theme="1"/>
        <rFont val="Calibri"/>
        <family val="2"/>
        <scheme val="minor"/>
      </rPr>
      <t xml:space="preserve"> for detaljert oversikt</t>
    </r>
  </si>
  <si>
    <t>- Det benyttes to RAS-moduler i estimatet for RASforsk 9000 l</t>
  </si>
  <si>
    <t>Energi til resirkulering</t>
  </si>
  <si>
    <t>- Prisestimat for rigging, karleie og energi til resirkulering</t>
  </si>
  <si>
    <t>Rigging</t>
  </si>
  <si>
    <t>Pumping</t>
  </si>
  <si>
    <t>Oppvarming / kjøling</t>
  </si>
  <si>
    <t>Desinfisering avløpsvann</t>
  </si>
  <si>
    <t>Bruk av regnearket</t>
  </si>
  <si>
    <t>Januar</t>
  </si>
  <si>
    <t>Februar</t>
  </si>
  <si>
    <t>Mars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</si>
  <si>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</si>
  <si>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</si>
  <si>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</si>
  <si>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</si>
  <si>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</si>
  <si>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</si>
  <si>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</si>
  <si>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</si>
  <si>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Desember</t>
  </si>
  <si>
    <t>- Prisestimatet er utarbeidet for 500 liters kar med minimum flow 15 l/min.</t>
  </si>
  <si>
    <t>Historisk råvannstemperatur</t>
  </si>
  <si>
    <t>- Forsøksdyr</t>
  </si>
  <si>
    <t>- Sjøvannstester</t>
  </si>
  <si>
    <t>- Fôroppsamling</t>
  </si>
  <si>
    <t>- Sortering</t>
  </si>
  <si>
    <t>- Vaksinering</t>
  </si>
  <si>
    <t>- Måling av vannparametere</t>
  </si>
  <si>
    <t>- Prosjekttimer etc.</t>
  </si>
  <si>
    <t>Påslag</t>
  </si>
  <si>
    <t>Havbruksstasjonens prissystem er beskrevet i dokumentet "Beskrivelse av priser, varer og tjenester i forsøk" som sammen med prislisten</t>
  </si>
  <si>
    <t>Prisestimat for forsøk i gjennomstrømmingssystem</t>
  </si>
  <si>
    <t>Prisestimat for forsøk i resirkuleringssystem (RAS)</t>
  </si>
  <si>
    <t xml:space="preserve">- Veksttabellen Laks HiT representerer den tilveksten Havbruksstasjonen har erfart i forsøk. </t>
  </si>
  <si>
    <r>
      <t xml:space="preserve">- Se fanen </t>
    </r>
    <r>
      <rPr>
        <b/>
        <sz val="12"/>
        <color theme="1"/>
        <rFont val="Calibri"/>
        <family val="2"/>
        <scheme val="minor"/>
      </rPr>
      <t>Beregninger gj.strømming</t>
    </r>
    <r>
      <rPr>
        <sz val="12"/>
        <color theme="1"/>
        <rFont val="Calibri"/>
        <family val="2"/>
        <scheme val="minor"/>
      </rPr>
      <t xml:space="preserve"> for detaljert oversikt over beregningene. </t>
    </r>
  </si>
  <si>
    <t>- Tid på året vil påvirke oppvarming- og kjølekostnaden på grunn av ulik råvannstemperatur</t>
  </si>
  <si>
    <t>min</t>
  </si>
  <si>
    <t>maks</t>
  </si>
  <si>
    <t>Tetthet i RAS</t>
  </si>
  <si>
    <t>Temp</t>
  </si>
  <si>
    <t>N/A</t>
  </si>
  <si>
    <r>
      <t xml:space="preserve">Regnearket estimerer kostnad for forsøk eller smitteforsøk i </t>
    </r>
    <r>
      <rPr>
        <b/>
        <sz val="20"/>
        <color theme="1"/>
        <rFont val="Calibri"/>
        <family val="2"/>
        <scheme val="minor"/>
      </rPr>
      <t>gjennomstrømmings-</t>
    </r>
    <r>
      <rPr>
        <sz val="20"/>
        <color theme="1"/>
        <rFont val="Calibri"/>
        <family val="2"/>
        <scheme val="minor"/>
      </rPr>
      <t xml:space="preserve"> og </t>
    </r>
    <r>
      <rPr>
        <b/>
        <sz val="20"/>
        <color theme="1"/>
        <rFont val="Calibri"/>
        <family val="2"/>
        <scheme val="minor"/>
      </rPr>
      <t>resirkuleringssystemer</t>
    </r>
    <r>
      <rPr>
        <sz val="20"/>
        <color theme="1"/>
        <rFont val="Calibri"/>
        <family val="2"/>
        <scheme val="minor"/>
      </rPr>
      <t xml:space="preserve"> (RAS) </t>
    </r>
  </si>
  <si>
    <t xml:space="preserve">Dette regnearket er laget for kunder ved Havbruksstasjonen i Tromsø til estimering av forsøkskostnad i forbindelse med søknad om midler. </t>
  </si>
  <si>
    <t>Avhengig av forsøkets størrelse og kompleksitet kan det påløpe kostnader for:</t>
  </si>
  <si>
    <t xml:space="preserve">- Prisestimat for rigging, karleie, pumping og oppvarming av vann og ev. desinfisering av avløpsvann. </t>
  </si>
  <si>
    <t>- Ved smitteforsøk vil det tilkomme kostnad for desinfisering av avløpsvann samt at tilvekst reduseres til 70 %.</t>
  </si>
  <si>
    <t>Minimum vannforbruk pr kar (l/min/kar)</t>
  </si>
  <si>
    <t>Gjeldende tabell Gj. Strømming</t>
  </si>
  <si>
    <t>Gjeldende tabell RAS</t>
  </si>
  <si>
    <t>Gjeldende tabell gj.strømming</t>
  </si>
  <si>
    <t>Havbruksstasjonen i Tromsø AS</t>
  </si>
  <si>
    <t>Generelt</t>
  </si>
  <si>
    <t>Gyldig til:</t>
  </si>
  <si>
    <t>25.02.2027</t>
  </si>
  <si>
    <t>Are Homann-Danielsen</t>
  </si>
  <si>
    <t>Versjon:</t>
  </si>
  <si>
    <t>Dokumentansvarlig:</t>
  </si>
  <si>
    <t xml:space="preserve">Godkjent av: </t>
  </si>
  <si>
    <t>Dokumenttype:</t>
  </si>
  <si>
    <t>Prisestimat forsøk</t>
  </si>
  <si>
    <t>Informasjon</t>
  </si>
  <si>
    <r>
      <t xml:space="preserve">Startdato </t>
    </r>
    <r>
      <rPr>
        <sz val="9"/>
        <color theme="0"/>
        <rFont val="Calibri"/>
        <family val="2"/>
        <scheme val="minor"/>
      </rPr>
      <t>(dd.mm.åå)</t>
    </r>
  </si>
  <si>
    <r>
      <t xml:space="preserve">Sluttdato </t>
    </r>
    <r>
      <rPr>
        <sz val="9"/>
        <color theme="0"/>
        <rFont val="Calibri"/>
        <family val="2"/>
        <scheme val="minor"/>
      </rPr>
      <t>(dd.mm.åå)</t>
    </r>
  </si>
  <si>
    <t>Andre +25 %</t>
  </si>
  <si>
    <t>1.05</t>
  </si>
  <si>
    <r>
      <t xml:space="preserve">Kostnadsestimatet omfatter rigg, karleie, vann og resirkulering og vil være </t>
    </r>
    <r>
      <rPr>
        <b/>
        <sz val="20"/>
        <color theme="1"/>
        <rFont val="Calibri"/>
        <family val="2"/>
        <scheme val="minor"/>
      </rPr>
      <t>lavere enn endelig pris</t>
    </r>
    <r>
      <rPr>
        <sz val="20"/>
        <color theme="1"/>
        <rFont val="Calibri"/>
        <family val="2"/>
        <scheme val="minor"/>
      </rPr>
      <t xml:space="preserve">. </t>
    </r>
  </si>
  <si>
    <t>- Merking</t>
  </si>
  <si>
    <t xml:space="preserve">kan benyttes til å estimere priser for andre varer og tjenester.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</si>
</sst>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5" formatCode="&quot;kr&quot;\ #,##0;\-&quot;kr&quot;\ #,##0"/>
    <numFmt numFmtId="164" formatCode="_ * #,##0.00_ ;_ * \-#,##0.00_ ;_ * &quot;-&quot;??_ ;_ @_ "/>
    <numFmt numFmtId="165" formatCode="dd/mm/yy;@"/>
    <numFmt numFmtId="166" formatCode="0.0\ %"/>
    <numFmt numFmtId="167" formatCode="&quot;$&quot;###,000"/>
    <numFmt numFmtId="168" formatCode="#,##0_ ;\-#,##0\ "/>
    <numFmt numFmtId="169" formatCode="&quot;$&quot;#,##0.00"/>
    <numFmt numFmtId="170" formatCode="0.0"/>
    <numFmt numFmtId="171" formatCode="d/m/yy;@"/>
    <numFmt numFmtId="172" formatCode="0.000"/>
    <numFmt numFmtId="173" formatCode="#,##0.0"/>
    <numFmt numFmtId="174" formatCode="&quot;kr&quot;\ #,##0.00"/>
    <numFmt numFmtId="175" formatCode="&quot;kr&quot;\ #,##0"/>
  </numFmts>
  <fonts count="4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name val="Arial"/>
      <family val="2"/>
    </font>
    <font>
      <sz val="10"/>
      <name val="Tahoma"/>
      <family val="2"/>
    </font>
    <font>
      <b/>
      <sz val="10"/>
      <color indexed="9"/>
      <name val="Tahoma"/>
      <family val="2"/>
    </font>
    <font>
      <b/>
      <sz val="10"/>
      <name val="Tahoma"/>
      <family val="2"/>
    </font>
    <font>
      <sz val="10"/>
      <color rgb="FFFF0000"/>
      <name val="Tahoma"/>
      <family val="2"/>
    </font>
    <font>
      <b/>
      <sz val="10"/>
      <color theme="0"/>
      <name val="Tahoma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name val="Tahoma"/>
      <family val="2"/>
    </font>
    <font>
      <b/>
      <sz val="9"/>
      <name val="Tahoma"/>
      <family val="2"/>
    </font>
    <font>
      <b/>
      <sz val="14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 val="single"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vertAlign val="superscript"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vertAlign val="superscript"/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b/>
      <sz val="12"/>
      <color theme="0"/>
      <name val="Arial"/>
      <family val="2"/>
    </font>
    <font>
      <sz val="20"/>
      <color theme="1"/>
      <name val="Calibri"/>
      <family val="2"/>
      <scheme val="minor"/>
    </font>
    <font>
      <b/>
      <sz val="24"/>
      <name val="Calibri"/>
      <family val="2"/>
      <scheme val="minor"/>
    </font>
    <font>
      <sz val="10"/>
      <color theme="0"/>
      <name val="Calibri"/>
      <family val="2"/>
      <scheme val="minor"/>
    </font>
    <font>
      <sz val="9"/>
      <color theme="0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8" tint="-0.499529987573624"/>
        <bgColor indexed="64"/>
      </patternFill>
    </fill>
    <fill>
      <patternFill patternType="solid">
        <fgColor theme="8" tint="0.599810004234314"/>
        <bgColor indexed="64"/>
      </patternFill>
    </fill>
    <fill>
      <patternFill patternType="solid">
        <fgColor theme="8" tint="0.799860000610352"/>
        <bgColor indexed="64"/>
      </patternFill>
    </fill>
    <fill>
      <patternFill patternType="solid">
        <fgColor theme="0" tint="-0.1495400071144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8600006103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 tint="0.24998000264167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860000610352"/>
        <bgColor indexed="64"/>
      </patternFill>
    </fill>
    <fill>
      <patternFill patternType="solid">
        <fgColor theme="9" tint="0.799860000610352"/>
        <bgColor indexed="64"/>
      </patternFill>
    </fill>
    <fill>
      <patternFill patternType="solid">
        <fgColor theme="0" tint="-0.14749999344348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249520003795624"/>
        <bgColor indexed="64"/>
      </patternFill>
    </fill>
    <fill>
      <patternFill patternType="solid">
        <fgColor theme="9" tint="0.599810004234314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7339999675751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</border>
    <border>
      <left/>
      <right/>
      <top style="thin">
        <color auto="1"/>
      </top>
      <bottom/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/>
      <bottom style="thin">
        <color auto="1"/>
      </bottom>
    </border>
    <border>
      <left/>
      <right/>
      <top/>
      <bottom style="thin">
        <color auto="1"/>
      </bottom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rgb="FF000000"/>
      </bottom>
    </border>
    <border>
      <left/>
      <right style="thin">
        <color auto="1"/>
      </right>
      <top/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/>
      <bottom/>
    </border>
    <border>
      <left style="thin">
        <color theme="0"/>
      </left>
      <right/>
      <top/>
      <bottom/>
    </border>
    <border>
      <left/>
      <right style="thin">
        <color theme="0"/>
      </right>
      <top/>
      <bottom/>
    </border>
  </borders>
  <cellStyleXfs count="25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6" fillId="0" borderId="0">
      <alignment/>
      <protection/>
    </xf>
    <xf numFmtId="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339">
    <xf numFmtId="0" fontId="0" fillId="0" borderId="0" xfId="0"/>
    <xf numFmtId="0" fontId="14" fillId="2" borderId="0" xfId="0" applyFont="1" applyFill="1" applyAlignment="1">
      <alignment horizontal="center"/>
    </xf>
    <xf numFmtId="0" fontId="28" fillId="3" borderId="0" xfId="0" applyFont="1" applyFill="1" applyAlignment="1" quotePrefix="1">
      <alignment horizontal="left" vertical="center"/>
    </xf>
    <xf numFmtId="0" fontId="31" fillId="2" borderId="0" xfId="0" applyFont="1" applyFill="1" applyAlignment="1">
      <alignment horizontal="left" vertical="center"/>
    </xf>
    <xf numFmtId="171" fontId="14" fillId="2" borderId="0" xfId="0" applyNumberFormat="1" applyFont="1" applyFill="1" applyAlignment="1">
      <alignment horizontal="center" vertical="center"/>
    </xf>
    <xf numFmtId="171" fontId="14" fillId="2" borderId="0" xfId="0" applyNumberFormat="1" applyFont="1" applyFill="1" applyAlignment="1">
      <alignment horizontal="center"/>
    </xf>
    <xf numFmtId="0" fontId="33" fillId="4" borderId="0" xfId="0" applyFont="1" applyFill="1" applyAlignment="1">
      <alignment horizontal="center"/>
    </xf>
    <xf numFmtId="0" fontId="14" fillId="2" borderId="0" xfId="0" applyFont="1" applyFill="1" applyAlignment="1">
      <alignment horizontal="center" vertical="center"/>
    </xf>
    <xf numFmtId="0" fontId="27" fillId="5" borderId="1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27" fillId="5" borderId="3" xfId="0" applyFont="1" applyFill="1" applyBorder="1" applyAlignment="1">
      <alignment horizontal="center"/>
    </xf>
    <xf numFmtId="0" fontId="33" fillId="5" borderId="0" xfId="0" applyFont="1" applyFill="1" applyAlignment="1">
      <alignment horizontal="left"/>
    </xf>
    <xf numFmtId="0" fontId="18" fillId="5" borderId="4" xfId="0" applyFont="1" applyFill="1" applyBorder="1" applyAlignment="1">
      <alignment horizontal="center"/>
    </xf>
    <xf numFmtId="0" fontId="18" fillId="5" borderId="5" xfId="0" applyFont="1" applyFill="1" applyBorder="1" applyAlignment="1">
      <alignment horizontal="center"/>
    </xf>
    <xf numFmtId="0" fontId="18" fillId="5" borderId="6" xfId="0" applyFont="1" applyFill="1" applyBorder="1" applyAlignment="1">
      <alignment horizontal="center"/>
    </xf>
    <xf numFmtId="9" fontId="28" fillId="0" borderId="0" xfId="0" applyNumberFormat="1" applyFont="1" applyAlignment="1" applyProtection="1">
      <alignment horizontal="center" vertical="center"/>
      <protection locked="0"/>
    </xf>
    <xf numFmtId="0" fontId="28" fillId="3" borderId="0" xfId="0" applyFont="1" applyFill="1" applyAlignment="1" quotePrefix="1">
      <alignment horizontal="left" vertical="center"/>
    </xf>
    <xf numFmtId="171" fontId="14" fillId="2" borderId="0" xfId="0" applyNumberFormat="1" applyFont="1" applyFill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18" fillId="5" borderId="5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0" fillId="7" borderId="0" xfId="0" applyFill="1"/>
    <xf numFmtId="0" fontId="3" fillId="7" borderId="0" xfId="0" applyFont="1" applyFill="1" applyAlignment="1">
      <alignment horizontal="center"/>
    </xf>
    <xf numFmtId="0" fontId="12" fillId="7" borderId="5" xfId="0" applyFont="1" applyFill="1" applyBorder="1"/>
    <xf numFmtId="0" fontId="3" fillId="7" borderId="7" xfId="0" applyFont="1" applyFill="1" applyBorder="1" applyAlignment="1">
      <alignment horizontal="center"/>
    </xf>
    <xf numFmtId="0" fontId="3" fillId="7" borderId="0" xfId="0" applyFont="1" applyFill="1"/>
    <xf numFmtId="0" fontId="3" fillId="7" borderId="5" xfId="0" applyFont="1" applyFill="1" applyBorder="1" applyAlignment="1">
      <alignment horizontal="center"/>
    </xf>
    <xf numFmtId="1" fontId="0" fillId="7" borderId="0" xfId="0" applyNumberFormat="1" applyFill="1" applyAlignment="1">
      <alignment horizontal="center"/>
    </xf>
    <xf numFmtId="16" fontId="0" fillId="7" borderId="0" xfId="0" applyNumberFormat="1" applyFill="1"/>
    <xf numFmtId="2" fontId="0" fillId="0" borderId="0" xfId="0" applyNumberFormat="1"/>
    <xf numFmtId="2" fontId="0" fillId="0" borderId="0" xfId="0" applyNumberFormat="1" applyAlignment="1">
      <alignment horizontal="center"/>
    </xf>
    <xf numFmtId="2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2" fillId="6" borderId="0" xfId="0" applyFont="1" applyFill="1"/>
    <xf numFmtId="1" fontId="2" fillId="6" borderId="4" xfId="0" applyNumberFormat="1" applyFont="1" applyFill="1" applyBorder="1" applyAlignment="1">
      <alignment horizontal="center"/>
    </xf>
    <xf numFmtId="1" fontId="2" fillId="6" borderId="8" xfId="0" applyNumberFormat="1" applyFont="1" applyFill="1" applyBorder="1" applyAlignment="1">
      <alignment horizontal="center"/>
    </xf>
    <xf numFmtId="1" fontId="2" fillId="6" borderId="5" xfId="0" applyNumberFormat="1" applyFont="1" applyFill="1" applyBorder="1" applyAlignment="1">
      <alignment horizontal="center"/>
    </xf>
    <xf numFmtId="2" fontId="0" fillId="0" borderId="9" xfId="0" applyNumberFormat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vertical="center" wrapText="1"/>
    </xf>
    <xf numFmtId="1" fontId="2" fillId="6" borderId="9" xfId="0" applyNumberFormat="1" applyFont="1" applyFill="1" applyBorder="1" applyAlignment="1">
      <alignment horizontal="center" vertical="center"/>
    </xf>
    <xf numFmtId="0" fontId="3" fillId="7" borderId="5" xfId="0" applyFont="1" applyFill="1" applyBorder="1"/>
    <xf numFmtId="2" fontId="20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/>
    </xf>
    <xf numFmtId="2" fontId="21" fillId="0" borderId="0" xfId="0" applyNumberFormat="1" applyFont="1" applyAlignment="1">
      <alignment horizontal="center"/>
    </xf>
    <xf numFmtId="2" fontId="3" fillId="6" borderId="0" xfId="0" applyNumberFormat="1" applyFont="1" applyFill="1" applyAlignment="1">
      <alignment horizontal="center"/>
    </xf>
    <xf numFmtId="2" fontId="22" fillId="0" borderId="0" xfId="0" applyNumberFormat="1" applyFont="1" applyAlignment="1">
      <alignment horizontal="left"/>
    </xf>
    <xf numFmtId="2" fontId="19" fillId="0" borderId="0" xfId="0" applyNumberFormat="1" applyFont="1" applyAlignment="1">
      <alignment horizontal="center"/>
    </xf>
    <xf numFmtId="0" fontId="19" fillId="0" borderId="0" xfId="0" applyFont="1"/>
    <xf numFmtId="0" fontId="0" fillId="7" borderId="0" xfId="0" applyFill="1" applyAlignment="1">
      <alignment horizontal="center"/>
    </xf>
    <xf numFmtId="0" fontId="4" fillId="0" borderId="0" xfId="0" applyFont="1" applyAlignment="1">
      <alignment horizontal="center"/>
    </xf>
    <xf numFmtId="0" fontId="20" fillId="7" borderId="0" xfId="0" applyFont="1" applyFill="1"/>
    <xf numFmtId="0" fontId="26" fillId="7" borderId="0" xfId="24" applyFill="1"/>
    <xf numFmtId="2" fontId="25" fillId="6" borderId="0" xfId="0" applyNumberFormat="1" applyFont="1" applyFill="1" applyAlignment="1">
      <alignment horizontal="center"/>
    </xf>
    <xf numFmtId="172" fontId="25" fillId="6" borderId="0" xfId="0" applyNumberFormat="1" applyFont="1" applyFill="1" applyAlignment="1">
      <alignment horizontal="center"/>
    </xf>
    <xf numFmtId="2" fontId="2" fillId="6" borderId="0" xfId="0" applyNumberFormat="1" applyFont="1" applyFill="1" applyAlignment="1">
      <alignment horizontal="center"/>
    </xf>
    <xf numFmtId="170" fontId="25" fillId="6" borderId="0" xfId="0" applyNumberFormat="1" applyFont="1" applyFill="1" applyAlignment="1">
      <alignment horizontal="center"/>
    </xf>
    <xf numFmtId="1" fontId="25" fillId="6" borderId="0" xfId="0" applyNumberFormat="1" applyFont="1" applyFill="1" applyAlignment="1">
      <alignment horizontal="center"/>
    </xf>
    <xf numFmtId="9" fontId="0" fillId="7" borderId="0" xfId="23" applyFont="1" applyFill="1"/>
    <xf numFmtId="9" fontId="3" fillId="7" borderId="0" xfId="23" applyFont="1" applyFill="1"/>
    <xf numFmtId="0" fontId="0" fillId="6" borderId="0" xfId="0" applyFill="1"/>
    <xf numFmtId="2" fontId="25" fillId="6" borderId="0" xfId="0" applyNumberFormat="1" applyFont="1" applyFill="1"/>
    <xf numFmtId="0" fontId="21" fillId="0" borderId="0" xfId="0" applyFont="1"/>
    <xf numFmtId="0" fontId="10" fillId="8" borderId="0" xfId="20" applyFont="1" applyFill="1">
      <alignment/>
      <protection/>
    </xf>
    <xf numFmtId="0" fontId="7" fillId="8" borderId="0" xfId="20" applyFont="1" applyFill="1" applyAlignment="1">
      <alignment horizontal="center"/>
      <protection/>
    </xf>
    <xf numFmtId="2" fontId="7" fillId="8" borderId="0" xfId="20" applyNumberFormat="1" applyFont="1" applyFill="1" applyAlignment="1">
      <alignment horizontal="center"/>
      <protection/>
    </xf>
    <xf numFmtId="0" fontId="7" fillId="8" borderId="8" xfId="20" applyFont="1" applyFill="1" applyBorder="1" applyAlignment="1">
      <alignment horizontal="center"/>
      <protection/>
    </xf>
    <xf numFmtId="0" fontId="7" fillId="8" borderId="0" xfId="20" applyFont="1" applyFill="1">
      <alignment/>
      <protection/>
    </xf>
    <xf numFmtId="0" fontId="9" fillId="9" borderId="0" xfId="20" applyFont="1" applyFill="1" applyAlignment="1">
      <alignment horizontal="center"/>
      <protection/>
    </xf>
    <xf numFmtId="0" fontId="7" fillId="10" borderId="0" xfId="20" applyFont="1" applyFill="1" applyAlignment="1">
      <alignment horizontal="center"/>
      <protection/>
    </xf>
    <xf numFmtId="0" fontId="7" fillId="10" borderId="0" xfId="20" applyFont="1" applyFill="1">
      <alignment/>
      <protection/>
    </xf>
    <xf numFmtId="166" fontId="11" fillId="9" borderId="0" xfId="21" applyNumberFormat="1" applyFont="1" applyFill="1" applyBorder="1" applyAlignment="1" applyProtection="1">
      <alignment horizontal="right" vertical="center" wrapText="1"/>
      <protection/>
    </xf>
    <xf numFmtId="166" fontId="11" fillId="11" borderId="0" xfId="21" applyNumberFormat="1" applyFont="1" applyFill="1" applyBorder="1" applyAlignment="1" applyProtection="1">
      <alignment horizontal="right" vertical="center" wrapText="1"/>
      <protection/>
    </xf>
    <xf numFmtId="166" fontId="11" fillId="10" borderId="0" xfId="21" applyNumberFormat="1" applyFont="1" applyFill="1" applyBorder="1" applyAlignment="1" applyProtection="1">
      <alignment horizontal="right" vertical="center" wrapText="1"/>
      <protection/>
    </xf>
    <xf numFmtId="166" fontId="8" fillId="10" borderId="0" xfId="21" applyNumberFormat="1" applyFont="1" applyFill="1" applyBorder="1" applyAlignment="1" applyProtection="1">
      <alignment vertical="center" wrapText="1"/>
      <protection/>
    </xf>
    <xf numFmtId="49" fontId="8" fillId="10" borderId="10" xfId="20" applyNumberFormat="1" applyFont="1" applyFill="1" applyBorder="1" applyAlignment="1">
      <alignment horizontal="center" vertical="center" wrapText="1"/>
      <protection/>
    </xf>
    <xf numFmtId="49" fontId="8" fillId="9" borderId="0" xfId="20" applyNumberFormat="1" applyFont="1" applyFill="1" applyAlignment="1">
      <alignment horizontal="center" vertical="center" wrapText="1"/>
      <protection/>
    </xf>
    <xf numFmtId="1" fontId="11" fillId="9" borderId="0" xfId="20" applyNumberFormat="1" applyFont="1" applyFill="1" applyAlignment="1">
      <alignment horizontal="right" vertical="center" wrapText="1"/>
      <protection/>
    </xf>
    <xf numFmtId="1" fontId="11" fillId="9" borderId="8" xfId="20" applyNumberFormat="1" applyFont="1" applyFill="1" applyBorder="1" applyAlignment="1">
      <alignment horizontal="right" vertical="center" wrapText="1"/>
      <protection/>
    </xf>
    <xf numFmtId="1" fontId="8" fillId="11" borderId="0" xfId="20" applyNumberFormat="1" applyFont="1" applyFill="1" applyAlignment="1">
      <alignment horizontal="right" vertical="center" wrapText="1"/>
      <protection/>
    </xf>
    <xf numFmtId="1" fontId="8" fillId="10" borderId="10" xfId="20" applyNumberFormat="1" applyFont="1" applyFill="1" applyBorder="1" applyAlignment="1">
      <alignment horizontal="right" vertical="center" wrapText="1"/>
      <protection/>
    </xf>
    <xf numFmtId="1" fontId="8" fillId="10" borderId="0" xfId="20" applyNumberFormat="1" applyFont="1" applyFill="1" applyAlignment="1">
      <alignment horizontal="right" vertical="center" wrapText="1"/>
      <protection/>
    </xf>
    <xf numFmtId="49" fontId="7" fillId="8" borderId="0" xfId="20" applyNumberFormat="1" applyFont="1" applyFill="1" applyAlignment="1">
      <alignment horizontal="center"/>
      <protection/>
    </xf>
    <xf numFmtId="0" fontId="7" fillId="12" borderId="10" xfId="20" applyFont="1" applyFill="1" applyBorder="1" applyAlignment="1">
      <alignment wrapText="1"/>
      <protection/>
    </xf>
    <xf numFmtId="0" fontId="7" fillId="12" borderId="8" xfId="0" applyFont="1" applyFill="1" applyBorder="1" applyAlignment="1">
      <alignment horizontal="center"/>
    </xf>
    <xf numFmtId="164" fontId="7" fillId="12" borderId="0" xfId="22" applyFont="1" applyFill="1" applyBorder="1" applyAlignment="1" applyProtection="1">
      <alignment horizontal="right"/>
      <protection/>
    </xf>
    <xf numFmtId="164" fontId="7" fillId="8" borderId="0" xfId="22" applyFont="1" applyFill="1" applyBorder="1" applyAlignment="1" applyProtection="1">
      <alignment horizontal="right"/>
      <protection/>
    </xf>
    <xf numFmtId="4" fontId="7" fillId="13" borderId="0" xfId="20" applyNumberFormat="1" applyFont="1" applyFill="1" applyAlignment="1">
      <alignment horizontal="right"/>
      <protection/>
    </xf>
    <xf numFmtId="164" fontId="7" fillId="14" borderId="10" xfId="22" applyFont="1" applyFill="1" applyBorder="1" applyAlignment="1" applyProtection="1">
      <alignment horizontal="right"/>
      <protection/>
    </xf>
    <xf numFmtId="4" fontId="7" fillId="14" borderId="0" xfId="20" applyNumberFormat="1" applyFont="1" applyFill="1" applyAlignment="1">
      <alignment horizontal="right"/>
      <protection/>
    </xf>
    <xf numFmtId="167" fontId="7" fillId="12" borderId="8" xfId="0" applyNumberFormat="1" applyFont="1" applyFill="1" applyBorder="1" applyAlignment="1">
      <alignment horizontal="center"/>
    </xf>
    <xf numFmtId="0" fontId="7" fillId="12" borderId="6" xfId="20" applyFont="1" applyFill="1" applyBorder="1" applyAlignment="1">
      <alignment wrapText="1"/>
      <protection/>
    </xf>
    <xf numFmtId="167" fontId="7" fillId="12" borderId="4" xfId="0" applyNumberFormat="1" applyFont="1" applyFill="1" applyBorder="1" applyAlignment="1">
      <alignment horizontal="center"/>
    </xf>
    <xf numFmtId="164" fontId="7" fillId="8" borderId="5" xfId="22" applyFont="1" applyFill="1" applyBorder="1" applyAlignment="1" applyProtection="1">
      <alignment horizontal="right"/>
      <protection/>
    </xf>
    <xf numFmtId="4" fontId="7" fillId="13" borderId="5" xfId="20" applyNumberFormat="1" applyFont="1" applyFill="1" applyBorder="1" applyAlignment="1">
      <alignment horizontal="right"/>
      <protection/>
    </xf>
    <xf numFmtId="164" fontId="7" fillId="14" borderId="6" xfId="22" applyFont="1" applyFill="1" applyBorder="1" applyAlignment="1" applyProtection="1">
      <alignment horizontal="right"/>
      <protection/>
    </xf>
    <xf numFmtId="4" fontId="7" fillId="14" borderId="5" xfId="20" applyNumberFormat="1" applyFont="1" applyFill="1" applyBorder="1" applyAlignment="1">
      <alignment horizontal="right"/>
      <protection/>
    </xf>
    <xf numFmtId="0" fontId="7" fillId="12" borderId="0" xfId="20" applyFont="1" applyFill="1" applyAlignment="1">
      <alignment wrapText="1"/>
      <protection/>
    </xf>
    <xf numFmtId="4" fontId="7" fillId="13" borderId="8" xfId="20" applyNumberFormat="1" applyFont="1" applyFill="1" applyBorder="1" applyAlignment="1">
      <alignment horizontal="right"/>
      <protection/>
    </xf>
    <xf numFmtId="164" fontId="7" fillId="14" borderId="0" xfId="22" applyFont="1" applyFill="1" applyBorder="1" applyAlignment="1" applyProtection="1">
      <alignment horizontal="right"/>
      <protection/>
    </xf>
    <xf numFmtId="4" fontId="7" fillId="14" borderId="8" xfId="20" applyNumberFormat="1" applyFont="1" applyFill="1" applyBorder="1" applyAlignment="1">
      <alignment horizontal="right"/>
      <protection/>
    </xf>
    <xf numFmtId="4" fontId="10" fillId="14" borderId="0" xfId="20" applyNumberFormat="1" applyFont="1" applyFill="1" applyAlignment="1">
      <alignment horizontal="right"/>
      <protection/>
    </xf>
    <xf numFmtId="4" fontId="10" fillId="14" borderId="5" xfId="20" applyNumberFormat="1" applyFont="1" applyFill="1" applyBorder="1" applyAlignment="1">
      <alignment horizontal="right"/>
      <protection/>
    </xf>
    <xf numFmtId="0" fontId="7" fillId="12" borderId="4" xfId="0" applyFont="1" applyFill="1" applyBorder="1" applyAlignment="1">
      <alignment horizontal="center"/>
    </xf>
    <xf numFmtId="49" fontId="7" fillId="12" borderId="0" xfId="0" applyNumberFormat="1" applyFont="1" applyFill="1" applyAlignment="1">
      <alignment horizontal="left" vertical="center" wrapText="1"/>
    </xf>
    <xf numFmtId="0" fontId="7" fillId="12" borderId="8" xfId="20" applyFont="1" applyFill="1" applyBorder="1" applyAlignment="1">
      <alignment horizontal="center"/>
      <protection/>
    </xf>
    <xf numFmtId="168" fontId="7" fillId="14" borderId="10" xfId="22" applyNumberFormat="1" applyFont="1" applyFill="1" applyBorder="1" applyAlignment="1" applyProtection="1">
      <alignment horizontal="right"/>
      <protection/>
    </xf>
    <xf numFmtId="168" fontId="7" fillId="14" borderId="0" xfId="20" applyNumberFormat="1" applyFont="1" applyFill="1" applyAlignment="1">
      <alignment horizontal="right"/>
      <protection/>
    </xf>
    <xf numFmtId="0" fontId="7" fillId="12" borderId="0" xfId="0" applyFont="1" applyFill="1" applyAlignment="1">
      <alignment wrapText="1"/>
    </xf>
    <xf numFmtId="167" fontId="7" fillId="12" borderId="8" xfId="20" applyNumberFormat="1" applyFont="1" applyFill="1" applyBorder="1" applyAlignment="1">
      <alignment horizontal="center"/>
      <protection/>
    </xf>
    <xf numFmtId="164" fontId="7" fillId="0" borderId="0" xfId="22" applyFont="1" applyFill="1" applyBorder="1" applyAlignment="1" applyProtection="1">
      <alignment horizontal="right"/>
      <protection/>
    </xf>
    <xf numFmtId="0" fontId="7" fillId="12" borderId="5" xfId="20" applyFont="1" applyFill="1" applyBorder="1" applyAlignment="1">
      <alignment wrapText="1"/>
      <protection/>
    </xf>
    <xf numFmtId="167" fontId="7" fillId="12" borderId="4" xfId="20" applyNumberFormat="1" applyFont="1" applyFill="1" applyBorder="1" applyAlignment="1">
      <alignment horizontal="center"/>
      <protection/>
    </xf>
    <xf numFmtId="164" fontId="7" fillId="0" borderId="5" xfId="22" applyFont="1" applyFill="1" applyBorder="1" applyAlignment="1" applyProtection="1">
      <alignment horizontal="right"/>
      <protection/>
    </xf>
    <xf numFmtId="0" fontId="7" fillId="8" borderId="5" xfId="20" applyFont="1" applyFill="1" applyBorder="1">
      <alignment/>
      <protection/>
    </xf>
    <xf numFmtId="3" fontId="7" fillId="14" borderId="0" xfId="20" applyNumberFormat="1" applyFont="1" applyFill="1" applyAlignment="1">
      <alignment horizontal="right"/>
      <protection/>
    </xf>
    <xf numFmtId="168" fontId="7" fillId="14" borderId="0" xfId="22" applyNumberFormat="1" applyFont="1" applyFill="1" applyBorder="1" applyAlignment="1" applyProtection="1">
      <alignment horizontal="right"/>
      <protection/>
    </xf>
    <xf numFmtId="168" fontId="7" fillId="14" borderId="6" xfId="22" applyNumberFormat="1" applyFont="1" applyFill="1" applyBorder="1" applyAlignment="1" applyProtection="1">
      <alignment horizontal="right"/>
      <protection/>
    </xf>
    <xf numFmtId="168" fontId="7" fillId="14" borderId="5" xfId="22" applyNumberFormat="1" applyFont="1" applyFill="1" applyBorder="1" applyAlignment="1" applyProtection="1">
      <alignment horizontal="right"/>
      <protection/>
    </xf>
    <xf numFmtId="3" fontId="7" fillId="14" borderId="4" xfId="20" applyNumberFormat="1" applyFont="1" applyFill="1" applyBorder="1" applyAlignment="1">
      <alignment horizontal="right"/>
      <protection/>
    </xf>
    <xf numFmtId="0" fontId="7" fillId="12" borderId="10" xfId="20" applyFont="1" applyFill="1" applyBorder="1">
      <alignment/>
      <protection/>
    </xf>
    <xf numFmtId="1" fontId="7" fillId="14" borderId="0" xfId="20" applyNumberFormat="1" applyFont="1" applyFill="1" applyAlignment="1">
      <alignment horizontal="right"/>
      <protection/>
    </xf>
    <xf numFmtId="2" fontId="7" fillId="14" borderId="0" xfId="20" applyNumberFormat="1" applyFont="1" applyFill="1" applyAlignment="1">
      <alignment horizontal="right"/>
      <protection/>
    </xf>
    <xf numFmtId="1" fontId="7" fillId="14" borderId="0" xfId="22" applyNumberFormat="1" applyFont="1" applyFill="1" applyBorder="1" applyAlignment="1" applyProtection="1">
      <alignment horizontal="right"/>
      <protection/>
    </xf>
    <xf numFmtId="2" fontId="7" fillId="14" borderId="0" xfId="22" applyNumberFormat="1" applyFont="1" applyFill="1" applyBorder="1" applyAlignment="1" applyProtection="1">
      <alignment horizontal="right"/>
      <protection/>
    </xf>
    <xf numFmtId="1" fontId="7" fillId="14" borderId="5" xfId="22" applyNumberFormat="1" applyFont="1" applyFill="1" applyBorder="1" applyAlignment="1" applyProtection="1">
      <alignment horizontal="right"/>
      <protection/>
    </xf>
    <xf numFmtId="2" fontId="7" fillId="14" borderId="4" xfId="22" applyNumberFormat="1" applyFont="1" applyFill="1" applyBorder="1" applyAlignment="1" applyProtection="1">
      <alignment horizontal="right"/>
      <protection/>
    </xf>
    <xf numFmtId="3" fontId="7" fillId="14" borderId="5" xfId="20" applyNumberFormat="1" applyFont="1" applyFill="1" applyBorder="1" applyAlignment="1">
      <alignment horizontal="right"/>
      <protection/>
    </xf>
    <xf numFmtId="3" fontId="7" fillId="14" borderId="10" xfId="22" applyNumberFormat="1" applyFont="1" applyFill="1" applyBorder="1" applyAlignment="1" applyProtection="1">
      <alignment horizontal="right"/>
      <protection/>
    </xf>
    <xf numFmtId="4" fontId="7" fillId="14" borderId="10" xfId="22" applyNumberFormat="1" applyFont="1" applyFill="1" applyBorder="1" applyAlignment="1" applyProtection="1">
      <alignment horizontal="right"/>
      <protection/>
    </xf>
    <xf numFmtId="0" fontId="7" fillId="12" borderId="6" xfId="20" applyFont="1" applyFill="1" applyBorder="1">
      <alignment/>
      <protection/>
    </xf>
    <xf numFmtId="0" fontId="7" fillId="12" borderId="4" xfId="20" applyFont="1" applyFill="1" applyBorder="1" applyAlignment="1">
      <alignment horizontal="center"/>
      <protection/>
    </xf>
    <xf numFmtId="4" fontId="7" fillId="14" borderId="6" xfId="22" applyNumberFormat="1" applyFont="1" applyFill="1" applyBorder="1" applyAlignment="1" applyProtection="1">
      <alignment horizontal="right"/>
      <protection/>
    </xf>
    <xf numFmtId="169" fontId="7" fillId="12" borderId="8" xfId="20" applyNumberFormat="1" applyFont="1" applyFill="1" applyBorder="1" applyAlignment="1">
      <alignment horizontal="center"/>
      <protection/>
    </xf>
    <xf numFmtId="3" fontId="7" fillId="14" borderId="0" xfId="22" applyNumberFormat="1" applyFont="1" applyFill="1" applyBorder="1" applyAlignment="1" applyProtection="1">
      <alignment horizontal="right"/>
      <protection/>
    </xf>
    <xf numFmtId="0" fontId="7" fillId="12" borderId="0" xfId="20" applyFont="1" applyFill="1">
      <alignment/>
      <protection/>
    </xf>
    <xf numFmtId="2" fontId="7" fillId="8" borderId="4" xfId="20" applyNumberFormat="1" applyFont="1" applyFill="1" applyBorder="1" applyAlignment="1">
      <alignment horizontal="center"/>
      <protection/>
    </xf>
    <xf numFmtId="164" fontId="7" fillId="8" borderId="3" xfId="22" applyFont="1" applyFill="1" applyBorder="1" applyAlignment="1" applyProtection="1">
      <alignment horizontal="right"/>
      <protection/>
    </xf>
    <xf numFmtId="166" fontId="11" fillId="11" borderId="10" xfId="21" applyNumberFormat="1" applyFont="1" applyFill="1" applyBorder="1" applyAlignment="1" applyProtection="1">
      <alignment horizontal="right" vertical="center" wrapText="1"/>
      <protection/>
    </xf>
    <xf numFmtId="2" fontId="29" fillId="0" borderId="0" xfId="0" applyNumberFormat="1" applyFont="1"/>
    <xf numFmtId="1" fontId="2" fillId="6" borderId="0" xfId="0" applyNumberFormat="1" applyFont="1" applyFill="1" applyAlignment="1">
      <alignment horizontal="center"/>
    </xf>
    <xf numFmtId="170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0" fontId="2" fillId="6" borderId="0" xfId="0" applyFont="1" applyFill="1" applyAlignment="1">
      <alignment horizontal="center" vertical="center" wrapText="1"/>
    </xf>
    <xf numFmtId="2" fontId="21" fillId="0" borderId="0" xfId="0" applyNumberFormat="1" applyFont="1"/>
    <xf numFmtId="1" fontId="2" fillId="0" borderId="0" xfId="0" applyNumberFormat="1" applyFont="1" applyAlignment="1">
      <alignment horizontal="center"/>
    </xf>
    <xf numFmtId="2" fontId="21" fillId="15" borderId="0" xfId="0" applyNumberFormat="1" applyFont="1" applyFill="1"/>
    <xf numFmtId="0" fontId="2" fillId="6" borderId="9" xfId="0" applyFont="1" applyFill="1" applyBorder="1" applyAlignment="1">
      <alignment horizontal="center" vertical="center" wrapText="1"/>
    </xf>
    <xf numFmtId="0" fontId="21" fillId="15" borderId="9" xfId="0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170" fontId="0" fillId="4" borderId="0" xfId="0" applyNumberFormat="1" applyFill="1" applyAlignment="1">
      <alignment horizontal="center"/>
    </xf>
    <xf numFmtId="4" fontId="0" fillId="4" borderId="0" xfId="0" applyNumberFormat="1" applyFill="1" applyAlignment="1">
      <alignment horizontal="center"/>
    </xf>
    <xf numFmtId="165" fontId="5" fillId="4" borderId="0" xfId="0" applyNumberFormat="1" applyFont="1" applyFill="1" applyAlignment="1">
      <alignment horizontal="left"/>
    </xf>
    <xf numFmtId="165" fontId="0" fillId="4" borderId="0" xfId="0" applyNumberFormat="1" applyFill="1" applyAlignment="1">
      <alignment horizontal="center"/>
    </xf>
    <xf numFmtId="1" fontId="0" fillId="4" borderId="0" xfId="0" applyNumberFormat="1" applyFill="1"/>
    <xf numFmtId="173" fontId="0" fillId="4" borderId="0" xfId="0" applyNumberFormat="1" applyFill="1" applyAlignment="1">
      <alignment horizontal="center"/>
    </xf>
    <xf numFmtId="165" fontId="2" fillId="2" borderId="0" xfId="0" applyNumberFormat="1" applyFont="1" applyFill="1" applyAlignment="1">
      <alignment horizontal="centerContinuous"/>
    </xf>
    <xf numFmtId="4" fontId="2" fillId="2" borderId="0" xfId="0" applyNumberFormat="1" applyFont="1" applyFill="1" applyAlignment="1">
      <alignment horizontal="centerContinuous"/>
    </xf>
    <xf numFmtId="165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4" fontId="2" fillId="2" borderId="0" xfId="0" applyNumberFormat="1" applyFont="1" applyFill="1" applyAlignment="1">
      <alignment horizontal="center" vertical="center"/>
    </xf>
    <xf numFmtId="4" fontId="2" fillId="2" borderId="0" xfId="0" applyNumberFormat="1" applyFont="1" applyFill="1" applyAlignment="1">
      <alignment horizontal="center" vertical="center" wrapText="1"/>
    </xf>
    <xf numFmtId="173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5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65" fontId="0" fillId="3" borderId="0" xfId="0" applyNumberFormat="1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4" fontId="0" fillId="3" borderId="0" xfId="0" applyNumberFormat="1" applyFill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4" fontId="2" fillId="2" borderId="11" xfId="0" applyNumberFormat="1" applyFont="1" applyFill="1" applyBorder="1" applyAlignment="1">
      <alignment horizontal="centerContinuous"/>
    </xf>
    <xf numFmtId="4" fontId="2" fillId="2" borderId="12" xfId="0" applyNumberFormat="1" applyFont="1" applyFill="1" applyBorder="1" applyAlignment="1">
      <alignment horizontal="centerContinuous"/>
    </xf>
    <xf numFmtId="4" fontId="2" fillId="2" borderId="11" xfId="0" applyNumberFormat="1" applyFont="1" applyFill="1" applyBorder="1" applyAlignment="1">
      <alignment horizontal="center" vertical="center" wrapText="1"/>
    </xf>
    <xf numFmtId="4" fontId="2" fillId="2" borderId="12" xfId="0" applyNumberFormat="1" applyFont="1" applyFill="1" applyBorder="1" applyAlignment="1">
      <alignment horizontal="center" vertical="center" wrapText="1"/>
    </xf>
    <xf numFmtId="0" fontId="21" fillId="15" borderId="0" xfId="0" applyFont="1" applyFill="1" applyAlignment="1" applyProtection="1">
      <alignment horizontal="center"/>
      <protection locked="0"/>
    </xf>
    <xf numFmtId="165" fontId="0" fillId="15" borderId="0" xfId="0" applyNumberFormat="1" applyFill="1" applyAlignment="1" applyProtection="1">
      <alignment horizontal="center"/>
      <protection locked="0"/>
    </xf>
    <xf numFmtId="0" fontId="0" fillId="15" borderId="0" xfId="0" applyFill="1" applyAlignment="1" applyProtection="1">
      <alignment horizontal="center"/>
      <protection locked="0"/>
    </xf>
    <xf numFmtId="9" fontId="0" fillId="3" borderId="0" xfId="23" applyFont="1" applyFill="1" applyBorder="1" applyAlignment="1" applyProtection="1">
      <alignment horizontal="center"/>
      <protection/>
    </xf>
    <xf numFmtId="3" fontId="0" fillId="15" borderId="0" xfId="0" applyNumberFormat="1" applyFill="1" applyAlignment="1" applyProtection="1">
      <alignment horizontal="center"/>
      <protection locked="0"/>
    </xf>
    <xf numFmtId="49" fontId="8" fillId="9" borderId="0" xfId="20" applyNumberFormat="1" applyFont="1" applyFill="1" applyAlignment="1">
      <alignment vertical="center" wrapText="1"/>
      <protection/>
    </xf>
    <xf numFmtId="0" fontId="19" fillId="4" borderId="0" xfId="0" applyFont="1" applyFill="1" applyAlignment="1">
      <alignment horizontal="left"/>
    </xf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0" xfId="0" applyFont="1" applyFill="1" applyAlignment="1">
      <alignment horizontal="center"/>
    </xf>
    <xf numFmtId="0" fontId="29" fillId="4" borderId="0" xfId="0" applyFont="1" applyFill="1" applyAlignment="1">
      <alignment horizontal="left"/>
    </xf>
    <xf numFmtId="0" fontId="13" fillId="4" borderId="0" xfId="0" applyFont="1" applyFill="1" applyAlignment="1">
      <alignment horizontal="right"/>
    </xf>
    <xf numFmtId="0" fontId="23" fillId="4" borderId="0" xfId="0" applyFont="1" applyFill="1" applyAlignment="1">
      <alignment horizontal="center"/>
    </xf>
    <xf numFmtId="0" fontId="0" fillId="4" borderId="0" xfId="0" applyFill="1" applyAlignment="1">
      <alignment horizontal="left"/>
    </xf>
    <xf numFmtId="0" fontId="27" fillId="4" borderId="0" xfId="0" applyFont="1" applyFill="1" applyAlignment="1">
      <alignment horizontal="center"/>
    </xf>
    <xf numFmtId="0" fontId="24" fillId="4" borderId="0" xfId="0" applyFont="1" applyFill="1" applyAlignment="1">
      <alignment horizontal="center"/>
    </xf>
    <xf numFmtId="171" fontId="14" fillId="2" borderId="0" xfId="0" applyNumberFormat="1" applyFont="1" applyFill="1" applyAlignment="1">
      <alignment horizontal="left"/>
    </xf>
    <xf numFmtId="171" fontId="2" fillId="3" borderId="0" xfId="0" applyNumberFormat="1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14" fillId="2" borderId="0" xfId="0" applyFont="1" applyFill="1"/>
    <xf numFmtId="0" fontId="0" fillId="3" borderId="0" xfId="0" applyFill="1"/>
    <xf numFmtId="0" fontId="18" fillId="4" borderId="0" xfId="0" applyFont="1" applyFill="1"/>
    <xf numFmtId="0" fontId="39" fillId="2" borderId="0" xfId="0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3" fillId="4" borderId="0" xfId="0" applyFont="1" applyFill="1"/>
    <xf numFmtId="0" fontId="2" fillId="4" borderId="0" xfId="0" applyFont="1" applyFill="1" applyAlignment="1">
      <alignment horizontal="center"/>
    </xf>
    <xf numFmtId="0" fontId="24" fillId="4" borderId="0" xfId="0" applyFont="1" applyFill="1" applyAlignment="1">
      <alignment horizontal="center" vertical="center" wrapText="1"/>
    </xf>
    <xf numFmtId="0" fontId="0" fillId="4" borderId="0" xfId="0" applyFill="1" applyAlignment="1" quotePrefix="1">
      <alignment horizontal="left"/>
    </xf>
    <xf numFmtId="0" fontId="18" fillId="4" borderId="0" xfId="0" applyFont="1" applyFill="1" applyAlignment="1">
      <alignment horizontal="center"/>
    </xf>
    <xf numFmtId="0" fontId="14" fillId="2" borderId="0" xfId="0" applyFont="1" applyFill="1" applyAlignment="1">
      <alignment horizontal="left"/>
    </xf>
    <xf numFmtId="0" fontId="14" fillId="2" borderId="0" xfId="0" applyFont="1" applyFill="1" applyAlignment="1">
      <alignment horizontal="left" wrapText="1"/>
    </xf>
    <xf numFmtId="0" fontId="0" fillId="4" borderId="0" xfId="0" applyFill="1" applyAlignment="1">
      <alignment horizontal="left" vertical="center" indent="1"/>
    </xf>
    <xf numFmtId="0" fontId="3" fillId="3" borderId="0" xfId="0" applyFont="1" applyFill="1"/>
    <xf numFmtId="0" fontId="0" fillId="4" borderId="0" xfId="0" applyFill="1" applyAlignment="1" quotePrefix="1">
      <alignment vertical="center"/>
    </xf>
    <xf numFmtId="5" fontId="0" fillId="3" borderId="0" xfId="0" applyNumberFormat="1" applyFill="1" applyAlignment="1">
      <alignment horizontal="right"/>
    </xf>
    <xf numFmtId="0" fontId="0" fillId="3" borderId="0" xfId="0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1" fontId="0" fillId="4" borderId="0" xfId="0" applyNumberFormat="1" applyFill="1" applyAlignment="1">
      <alignment horizontal="center"/>
    </xf>
    <xf numFmtId="3" fontId="0" fillId="3" borderId="0" xfId="0" applyNumberFormat="1" applyFill="1" applyAlignment="1">
      <alignment horizontal="center"/>
    </xf>
    <xf numFmtId="0" fontId="0" fillId="3" borderId="0" xfId="0" applyFill="1" applyAlignment="1" quotePrefix="1">
      <alignment horizontal="center"/>
    </xf>
    <xf numFmtId="171" fontId="18" fillId="4" borderId="0" xfId="0" applyNumberFormat="1" applyFont="1" applyFill="1" applyAlignment="1">
      <alignment horizontal="center"/>
    </xf>
    <xf numFmtId="0" fontId="5" fillId="13" borderId="0" xfId="0" applyFont="1" applyFill="1"/>
    <xf numFmtId="0" fontId="37" fillId="16" borderId="0" xfId="0" applyFont="1" applyFill="1"/>
    <xf numFmtId="0" fontId="28" fillId="16" borderId="0" xfId="0" applyFont="1" applyFill="1"/>
    <xf numFmtId="0" fontId="0" fillId="13" borderId="0" xfId="0" applyFill="1" applyAlignment="1">
      <alignment horizontal="center"/>
    </xf>
    <xf numFmtId="0" fontId="19" fillId="13" borderId="0" xfId="0" applyFont="1" applyFill="1" applyAlignment="1">
      <alignment horizontal="left"/>
    </xf>
    <xf numFmtId="0" fontId="0" fillId="13" borderId="0" xfId="0" applyFill="1"/>
    <xf numFmtId="0" fontId="4" fillId="13" borderId="0" xfId="0" applyFont="1" applyFill="1"/>
    <xf numFmtId="0" fontId="4" fillId="13" borderId="0" xfId="0" applyFont="1" applyFill="1" applyAlignment="1">
      <alignment horizontal="right"/>
    </xf>
    <xf numFmtId="0" fontId="4" fillId="13" borderId="0" xfId="0" applyFont="1" applyFill="1" applyAlignment="1">
      <alignment horizontal="center"/>
    </xf>
    <xf numFmtId="0" fontId="29" fillId="13" borderId="0" xfId="0" applyFont="1" applyFill="1" applyAlignment="1">
      <alignment horizontal="left"/>
    </xf>
    <xf numFmtId="0" fontId="13" fillId="13" borderId="0" xfId="0" applyFont="1" applyFill="1" applyAlignment="1">
      <alignment horizontal="right"/>
    </xf>
    <xf numFmtId="0" fontId="23" fillId="13" borderId="0" xfId="0" applyFont="1" applyFill="1" applyAlignment="1">
      <alignment horizontal="center"/>
    </xf>
    <xf numFmtId="0" fontId="0" fillId="13" borderId="0" xfId="0" applyFill="1" applyAlignment="1">
      <alignment horizontal="left"/>
    </xf>
    <xf numFmtId="0" fontId="27" fillId="13" borderId="0" xfId="0" applyFont="1" applyFill="1" applyAlignment="1">
      <alignment horizontal="center"/>
    </xf>
    <xf numFmtId="0" fontId="24" fillId="13" borderId="0" xfId="0" applyFont="1" applyFill="1" applyAlignment="1">
      <alignment horizontal="center"/>
    </xf>
    <xf numFmtId="0" fontId="18" fillId="13" borderId="0" xfId="0" applyFont="1" applyFill="1"/>
    <xf numFmtId="0" fontId="18" fillId="13" borderId="0" xfId="0" applyFont="1" applyFill="1" applyAlignment="1" quotePrefix="1">
      <alignment horizontal="left"/>
    </xf>
    <xf numFmtId="0" fontId="3" fillId="13" borderId="0" xfId="0" applyFont="1" applyFill="1"/>
    <xf numFmtId="0" fontId="2" fillId="13" borderId="0" xfId="0" applyFont="1" applyFill="1" applyAlignment="1">
      <alignment horizontal="center"/>
    </xf>
    <xf numFmtId="0" fontId="24" fillId="13" borderId="0" xfId="0" applyFont="1" applyFill="1" applyAlignment="1">
      <alignment horizontal="center" vertical="center" wrapText="1"/>
    </xf>
    <xf numFmtId="1" fontId="0" fillId="13" borderId="0" xfId="0" applyNumberFormat="1" applyFill="1" applyAlignment="1">
      <alignment horizontal="center"/>
    </xf>
    <xf numFmtId="0" fontId="0" fillId="13" borderId="0" xfId="0" applyFill="1" applyAlignment="1" quotePrefix="1">
      <alignment horizontal="left"/>
    </xf>
    <xf numFmtId="0" fontId="18" fillId="13" borderId="0" xfId="0" applyFont="1" applyFill="1" applyAlignment="1">
      <alignment horizontal="center"/>
    </xf>
    <xf numFmtId="170" fontId="0" fillId="13" borderId="0" xfId="0" applyNumberFormat="1" applyFill="1" applyAlignment="1">
      <alignment horizontal="center"/>
    </xf>
    <xf numFmtId="0" fontId="0" fillId="13" borderId="0" xfId="0" applyFill="1" applyAlignment="1" quotePrefix="1">
      <alignment vertical="center"/>
    </xf>
    <xf numFmtId="4" fontId="0" fillId="13" borderId="0" xfId="0" applyNumberFormat="1" applyFill="1" applyAlignment="1">
      <alignment horizontal="center"/>
    </xf>
    <xf numFmtId="0" fontId="0" fillId="13" borderId="0" xfId="0" applyFill="1" applyAlignment="1" quotePrefix="1">
      <alignment horizontal="left" vertical="center"/>
    </xf>
    <xf numFmtId="0" fontId="28" fillId="13" borderId="0" xfId="0" applyFont="1" applyFill="1" applyAlignment="1">
      <alignment horizontal="left"/>
    </xf>
    <xf numFmtId="0" fontId="0" fillId="13" borderId="0" xfId="0" applyFill="1" applyAlignment="1">
      <alignment horizontal="left" vertical="center" indent="1"/>
    </xf>
    <xf numFmtId="0" fontId="0" fillId="13" borderId="0" xfId="0" applyFill="1" applyAlignment="1">
      <alignment horizontal="right"/>
    </xf>
    <xf numFmtId="0" fontId="31" fillId="13" borderId="0" xfId="0" applyFont="1" applyFill="1" applyAlignment="1">
      <alignment horizontal="left"/>
    </xf>
    <xf numFmtId="171" fontId="18" fillId="13" borderId="0" xfId="0" applyNumberFormat="1" applyFont="1" applyFill="1" applyAlignment="1">
      <alignment horizontal="center"/>
    </xf>
    <xf numFmtId="174" fontId="31" fillId="13" borderId="0" xfId="0" applyNumberFormat="1" applyFont="1" applyFill="1"/>
    <xf numFmtId="171" fontId="14" fillId="17" borderId="0" xfId="0" applyNumberFormat="1" applyFont="1" applyFill="1" applyAlignment="1">
      <alignment horizontal="center"/>
    </xf>
    <xf numFmtId="171" fontId="14" fillId="17" borderId="0" xfId="0" applyNumberFormat="1" applyFont="1" applyFill="1" applyAlignment="1">
      <alignment horizontal="left"/>
    </xf>
    <xf numFmtId="0" fontId="14" fillId="17" borderId="0" xfId="0" applyFont="1" applyFill="1" applyAlignment="1">
      <alignment horizontal="left"/>
    </xf>
    <xf numFmtId="0" fontId="14" fillId="17" borderId="0" xfId="0" applyFont="1" applyFill="1" applyAlignment="1">
      <alignment horizontal="left" wrapText="1"/>
    </xf>
    <xf numFmtId="1" fontId="0" fillId="18" borderId="0" xfId="0" applyNumberFormat="1" applyFill="1" applyAlignment="1">
      <alignment horizontal="center"/>
    </xf>
    <xf numFmtId="165" fontId="0" fillId="13" borderId="0" xfId="0" applyNumberFormat="1" applyFill="1" applyAlignment="1">
      <alignment horizontal="center"/>
    </xf>
    <xf numFmtId="165" fontId="5" fillId="13" borderId="0" xfId="0" applyNumberFormat="1" applyFont="1" applyFill="1" applyAlignment="1">
      <alignment horizontal="left"/>
    </xf>
    <xf numFmtId="1" fontId="0" fillId="13" borderId="0" xfId="0" applyNumberFormat="1" applyFill="1"/>
    <xf numFmtId="173" fontId="0" fillId="13" borderId="0" xfId="0" applyNumberFormat="1" applyFill="1" applyAlignment="1">
      <alignment horizontal="center"/>
    </xf>
    <xf numFmtId="0" fontId="2" fillId="13" borderId="0" xfId="0" applyFont="1" applyFill="1" applyAlignment="1">
      <alignment horizontal="center" vertical="center"/>
    </xf>
    <xf numFmtId="165" fontId="2" fillId="17" borderId="5" xfId="0" applyNumberFormat="1" applyFont="1" applyFill="1" applyBorder="1" applyAlignment="1">
      <alignment horizontal="center" vertical="center"/>
    </xf>
    <xf numFmtId="0" fontId="2" fillId="17" borderId="5" xfId="0" applyFont="1" applyFill="1" applyBorder="1" applyAlignment="1">
      <alignment horizontal="center" vertical="center"/>
    </xf>
    <xf numFmtId="1" fontId="2" fillId="17" borderId="5" xfId="0" applyNumberFormat="1" applyFont="1" applyFill="1" applyBorder="1" applyAlignment="1">
      <alignment horizontal="center" vertical="center"/>
    </xf>
    <xf numFmtId="0" fontId="2" fillId="17" borderId="11" xfId="0" applyFont="1" applyFill="1" applyBorder="1" applyAlignment="1">
      <alignment horizontal="center" vertical="center"/>
    </xf>
    <xf numFmtId="4" fontId="2" fillId="17" borderId="0" xfId="0" applyNumberFormat="1" applyFont="1" applyFill="1" applyAlignment="1">
      <alignment horizontal="center" vertical="center"/>
    </xf>
    <xf numFmtId="4" fontId="2" fillId="17" borderId="0" xfId="0" applyNumberFormat="1" applyFont="1" applyFill="1" applyAlignment="1">
      <alignment horizontal="center" vertical="center" wrapText="1"/>
    </xf>
    <xf numFmtId="173" fontId="2" fillId="17" borderId="12" xfId="0" applyNumberFormat="1" applyFont="1" applyFill="1" applyBorder="1" applyAlignment="1">
      <alignment horizontal="center" vertical="center" wrapText="1"/>
    </xf>
    <xf numFmtId="0" fontId="2" fillId="17" borderId="5" xfId="0" applyFont="1" applyFill="1" applyBorder="1" applyAlignment="1">
      <alignment horizontal="center" vertical="center" wrapText="1"/>
    </xf>
    <xf numFmtId="0" fontId="35" fillId="17" borderId="5" xfId="0" applyFont="1" applyFill="1" applyBorder="1" applyAlignment="1">
      <alignment horizontal="center" vertical="center"/>
    </xf>
    <xf numFmtId="0" fontId="2" fillId="17" borderId="0" xfId="0" applyFont="1" applyFill="1" applyAlignment="1">
      <alignment vertical="center"/>
    </xf>
    <xf numFmtId="0" fontId="2" fillId="17" borderId="0" xfId="0" applyFont="1" applyFill="1" applyAlignment="1">
      <alignment horizontal="center" vertical="center"/>
    </xf>
    <xf numFmtId="0" fontId="0" fillId="18" borderId="0" xfId="0" applyFill="1" applyAlignment="1">
      <alignment horizontal="center"/>
    </xf>
    <xf numFmtId="165" fontId="0" fillId="18" borderId="0" xfId="0" applyNumberFormat="1" applyFill="1" applyAlignment="1">
      <alignment horizontal="center"/>
    </xf>
    <xf numFmtId="9" fontId="0" fillId="18" borderId="0" xfId="23" applyFont="1" applyFill="1" applyBorder="1" applyAlignment="1" applyProtection="1">
      <alignment horizontal="center"/>
      <protection/>
    </xf>
    <xf numFmtId="3" fontId="0" fillId="18" borderId="0" xfId="0" applyNumberFormat="1" applyFill="1" applyAlignment="1">
      <alignment horizontal="center"/>
    </xf>
    <xf numFmtId="171" fontId="2" fillId="18" borderId="0" xfId="0" applyNumberFormat="1" applyFont="1" applyFill="1" applyAlignment="1">
      <alignment horizontal="center"/>
    </xf>
    <xf numFmtId="0" fontId="0" fillId="18" borderId="0" xfId="0" applyFill="1"/>
    <xf numFmtId="0" fontId="3" fillId="18" borderId="0" xfId="0" applyFont="1" applyFill="1"/>
    <xf numFmtId="0" fontId="2" fillId="18" borderId="0" xfId="0" applyFont="1" applyFill="1" applyAlignment="1">
      <alignment horizontal="center"/>
    </xf>
    <xf numFmtId="0" fontId="0" fillId="18" borderId="0" xfId="0" applyFill="1" applyAlignment="1" quotePrefix="1">
      <alignment horizontal="center"/>
    </xf>
    <xf numFmtId="5" fontId="3" fillId="18" borderId="0" xfId="0" applyNumberFormat="1" applyFont="1" applyFill="1" applyAlignment="1">
      <alignment horizontal="right"/>
    </xf>
    <xf numFmtId="5" fontId="0" fillId="18" borderId="0" xfId="0" applyNumberFormat="1" applyFill="1" applyAlignment="1">
      <alignment horizontal="right"/>
    </xf>
    <xf numFmtId="4" fontId="0" fillId="19" borderId="0" xfId="0" applyNumberFormat="1" applyFill="1" applyAlignment="1">
      <alignment horizontal="center"/>
    </xf>
    <xf numFmtId="3" fontId="0" fillId="4" borderId="0" xfId="0" applyNumberFormat="1" applyFill="1" applyAlignment="1">
      <alignment horizontal="center"/>
    </xf>
    <xf numFmtId="3" fontId="2" fillId="2" borderId="0" xfId="0" applyNumberFormat="1" applyFont="1" applyFill="1" applyAlignment="1">
      <alignment horizontal="center" vertical="center"/>
    </xf>
    <xf numFmtId="0" fontId="28" fillId="5" borderId="0" xfId="0" applyFont="1" applyFill="1"/>
    <xf numFmtId="0" fontId="37" fillId="5" borderId="0" xfId="0" applyFont="1" applyFill="1"/>
    <xf numFmtId="0" fontId="37" fillId="5" borderId="0" xfId="0" applyFont="1" applyFill="1" quotePrefix="1"/>
    <xf numFmtId="0" fontId="5" fillId="5" borderId="0" xfId="0" applyFont="1" applyFill="1"/>
    <xf numFmtId="0" fontId="32" fillId="5" borderId="0" xfId="0" applyFont="1" applyFill="1" applyAlignment="1">
      <alignment horizontal="right"/>
    </xf>
    <xf numFmtId="14" fontId="0" fillId="7" borderId="0" xfId="0" applyNumberFormat="1" applyFill="1"/>
    <xf numFmtId="164" fontId="7" fillId="20" borderId="0" xfId="0" applyNumberFormat="1" applyFont="1" applyFill="1" applyAlignment="1">
      <alignment horizontal="right"/>
    </xf>
    <xf numFmtId="164" fontId="7" fillId="20" borderId="5" xfId="0" applyNumberFormat="1" applyFont="1" applyFill="1" applyBorder="1" applyAlignment="1">
      <alignment horizontal="right"/>
    </xf>
    <xf numFmtId="164" fontId="7" fillId="20" borderId="0" xfId="0" applyNumberFormat="1" applyFont="1" applyFill="1"/>
    <xf numFmtId="164" fontId="7" fillId="0" borderId="0" xfId="0" applyNumberFormat="1" applyFont="1" applyAlignment="1">
      <alignment wrapText="1"/>
    </xf>
    <xf numFmtId="164" fontId="7" fillId="0" borderId="0" xfId="0" applyNumberFormat="1" applyFont="1" applyAlignment="1">
      <alignment horizontal="right"/>
    </xf>
    <xf numFmtId="4" fontId="7" fillId="13" borderId="0" xfId="22" applyNumberFormat="1" applyFont="1" applyFill="1" applyBorder="1" applyAlignment="1" applyProtection="1">
      <alignment horizontal="right"/>
      <protection/>
    </xf>
    <xf numFmtId="4" fontId="7" fillId="13" borderId="5" xfId="22" applyNumberFormat="1" applyFont="1" applyFill="1" applyBorder="1" applyAlignment="1" applyProtection="1">
      <alignment horizontal="right"/>
      <protection/>
    </xf>
    <xf numFmtId="4" fontId="7" fillId="13" borderId="4" xfId="20" applyNumberFormat="1" applyFont="1" applyFill="1" applyBorder="1" applyAlignment="1">
      <alignment horizontal="right"/>
      <protection/>
    </xf>
    <xf numFmtId="0" fontId="7" fillId="21" borderId="10" xfId="20" applyFont="1" applyFill="1" applyBorder="1">
      <alignment/>
      <protection/>
    </xf>
    <xf numFmtId="0" fontId="7" fillId="21" borderId="6" xfId="20" applyFont="1" applyFill="1" applyBorder="1">
      <alignment/>
      <protection/>
    </xf>
    <xf numFmtId="0" fontId="7" fillId="21" borderId="3" xfId="20" applyFont="1" applyFill="1" applyBorder="1">
      <alignment/>
      <protection/>
    </xf>
    <xf numFmtId="9" fontId="0" fillId="0" borderId="0" xfId="23" applyFont="1" applyFill="1" applyBorder="1" applyAlignment="1" applyProtection="1">
      <alignment horizontal="right"/>
      <protection locked="0"/>
    </xf>
    <xf numFmtId="0" fontId="14" fillId="2" borderId="0" xfId="0" applyFont="1" applyFill="1" applyAlignment="1">
      <alignment horizontal="left" vertical="center"/>
    </xf>
    <xf numFmtId="0" fontId="33" fillId="22" borderId="0" xfId="0" applyFont="1" applyFill="1" applyAlignment="1">
      <alignment horizontal="center" vertical="center"/>
    </xf>
    <xf numFmtId="175" fontId="33" fillId="22" borderId="0" xfId="0" applyNumberFormat="1" applyFont="1" applyFill="1" applyAlignment="1">
      <alignment horizontal="right" vertical="center"/>
    </xf>
    <xf numFmtId="0" fontId="2" fillId="2" borderId="0" xfId="0" applyFont="1" applyFill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8" fillId="18" borderId="0" xfId="0" applyFont="1" applyFill="1" applyAlignment="1" quotePrefix="1">
      <alignment horizontal="left" vertical="center"/>
    </xf>
    <xf numFmtId="0" fontId="38" fillId="22" borderId="0" xfId="0" applyFont="1" applyFill="1" applyAlignment="1">
      <alignment horizontal="left" vertical="center"/>
    </xf>
    <xf numFmtId="175" fontId="38" fillId="22" borderId="0" xfId="0" applyNumberFormat="1" applyFont="1" applyFill="1" applyAlignment="1">
      <alignment horizontal="right" vertical="center"/>
    </xf>
    <xf numFmtId="0" fontId="14" fillId="17" borderId="0" xfId="0" applyFont="1" applyFill="1" applyAlignment="1">
      <alignment horizontal="left" vertical="center"/>
    </xf>
    <xf numFmtId="171" fontId="14" fillId="17" borderId="0" xfId="0" applyNumberFormat="1" applyFont="1" applyFill="1" applyAlignment="1">
      <alignment horizontal="center" vertical="center"/>
    </xf>
    <xf numFmtId="171" fontId="14" fillId="17" borderId="0" xfId="0" applyNumberFormat="1" applyFont="1" applyFill="1" applyAlignment="1">
      <alignment horizontal="center"/>
    </xf>
    <xf numFmtId="0" fontId="2" fillId="17" borderId="11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17" borderId="12" xfId="0" applyFont="1" applyFill="1" applyBorder="1" applyAlignment="1">
      <alignment horizontal="center"/>
    </xf>
    <xf numFmtId="165" fontId="2" fillId="17" borderId="0" xfId="0" applyNumberFormat="1" applyFont="1" applyFill="1" applyAlignment="1">
      <alignment horizontal="center"/>
    </xf>
    <xf numFmtId="0" fontId="0" fillId="7" borderId="0" xfId="0" applyFill="1" applyAlignment="1">
      <alignment horizontal="center"/>
    </xf>
    <xf numFmtId="0" fontId="11" fillId="9" borderId="0" xfId="20" applyFont="1" applyFill="1" applyAlignment="1">
      <alignment horizontal="center"/>
      <protection/>
    </xf>
    <xf numFmtId="0" fontId="11" fillId="11" borderId="10" xfId="20" applyFont="1" applyFill="1" applyBorder="1" applyAlignment="1">
      <alignment horizontal="center"/>
      <protection/>
    </xf>
    <xf numFmtId="0" fontId="11" fillId="11" borderId="0" xfId="20" applyFont="1" applyFill="1" applyAlignment="1">
      <alignment horizontal="center"/>
      <protection/>
    </xf>
    <xf numFmtId="0" fontId="11" fillId="11" borderId="8" xfId="20" applyFont="1" applyFill="1" applyBorder="1" applyAlignment="1">
      <alignment horizontal="center"/>
      <protection/>
    </xf>
    <xf numFmtId="0" fontId="11" fillId="10" borderId="10" xfId="20" applyFont="1" applyFill="1" applyBorder="1" applyAlignment="1">
      <alignment horizontal="center"/>
      <protection/>
    </xf>
    <xf numFmtId="0" fontId="11" fillId="10" borderId="0" xfId="20" applyFont="1" applyFill="1" applyAlignment="1">
      <alignment horizontal="center"/>
      <protection/>
    </xf>
    <xf numFmtId="0" fontId="9" fillId="9" borderId="0" xfId="20" applyFont="1" applyFill="1" applyAlignment="1">
      <alignment horizontal="center"/>
      <protection/>
    </xf>
    <xf numFmtId="2" fontId="17" fillId="6" borderId="0" xfId="0" applyNumberFormat="1" applyFont="1" applyFill="1" applyAlignment="1">
      <alignment horizontal="center"/>
    </xf>
    <xf numFmtId="2" fontId="25" fillId="6" borderId="0" xfId="0" applyNumberFormat="1" applyFont="1" applyFill="1" applyAlignment="1">
      <alignment horizontal="center"/>
    </xf>
    <xf numFmtId="2" fontId="2" fillId="6" borderId="0" xfId="0" applyNumberFormat="1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2" fillId="6" borderId="9" xfId="0" applyFont="1" applyFill="1" applyBorder="1" applyAlignment="1">
      <alignment horizontal="center"/>
    </xf>
  </cellXfs>
  <cellStyles count="11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Normal 2" xfId="20"/>
    <cellStyle name="Prosent 2" xfId="21"/>
    <cellStyle name="Komma 2" xfId="22"/>
    <cellStyle name="Prosent" xfId="23" builtinId="5"/>
    <cellStyle name="Hyperkobling" xfId="24" builtinId="8"/>
  </cellStyles>
  <dxfs count="9">
    <dxf>
      <font>
        <color rgb="FFFF0000"/>
      </font>
      <fill>
        <patternFill>
          <bgColor theme="5" tint="0.799860000610352"/>
        </patternFill>
      </fill>
    </dxf>
    <dxf>
      <font>
        <color rgb="FFFF0000"/>
      </font>
      <fill>
        <patternFill>
          <bgColor theme="5" tint="0.799860000610352"/>
        </patternFill>
      </fill>
    </dxf>
    <dxf>
      <fill>
        <patternFill>
          <bgColor rgb="FFFF5229"/>
        </patternFill>
      </fill>
    </dxf>
    <dxf>
      <font>
        <color rgb="FFFF0000"/>
      </font>
      <fill>
        <patternFill>
          <bgColor theme="5" tint="0.799860000610352"/>
        </patternFill>
      </fill>
    </dxf>
    <dxf>
      <font>
        <color rgb="FFFF0000"/>
      </font>
      <fill>
        <patternFill>
          <bgColor theme="5" tint="0.799860000610352"/>
        </patternFill>
      </fill>
    </dxf>
    <dxf>
      <font>
        <color rgb="FFFF0000"/>
      </font>
      <fill>
        <patternFill>
          <bgColor theme="5" tint="0.59978002309799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59978002309799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6" Type="http://schemas.openxmlformats.org/officeDocument/2006/relationships/customXml" Target="../customXml/item1.xml" /><Relationship Id="rId14" Type="http://schemas.openxmlformats.org/officeDocument/2006/relationships/worksheet" Target="worksheets/sheet12.xml" /><Relationship Id="rId1" Type="http://schemas.openxmlformats.org/officeDocument/2006/relationships/theme" Target="theme/theme1.xml" /><Relationship Id="rId18" Type="http://schemas.openxmlformats.org/officeDocument/2006/relationships/customXml" Target="../customXml/item3.xml" /><Relationship Id="rId5" Type="http://schemas.openxmlformats.org/officeDocument/2006/relationships/worksheet" Target="worksheets/sheet3.xml" /><Relationship Id="rId20" Type="http://schemas.openxmlformats.org/officeDocument/2006/relationships/calcChain" Target="calcChain.xml" /><Relationship Id="rId21" Type="http://schemas.openxmlformats.org/officeDocument/2006/relationships/sheetMetadata" Target="metadata.xml" /><Relationship Id="rId9" Type="http://schemas.openxmlformats.org/officeDocument/2006/relationships/worksheet" Target="worksheets/sheet7.xml" /><Relationship Id="rId17" Type="http://schemas.openxmlformats.org/officeDocument/2006/relationships/customXml" Target="../customXml/item2.xml" /><Relationship Id="rId19" Type="http://schemas.openxmlformats.org/officeDocument/2006/relationships/customXml" Target="../customXml/item4.xml" /><Relationship Id="rId6" Type="http://schemas.openxmlformats.org/officeDocument/2006/relationships/worksheet" Target="worksheets/sheet4.xml" /><Relationship Id="rId15" Type="http://schemas.openxmlformats.org/officeDocument/2006/relationships/sharedStrings" Target="sharedStrings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3" Type="http://schemas.openxmlformats.org/officeDocument/2006/relationships/worksheet" Target="worksheets/sheet11.xml" /><Relationship Id="rId3" Type="http://schemas.openxmlformats.org/officeDocument/2006/relationships/worksheet" Target="worksheets/sheet1.xml" /><Relationship Id="rId7" Type="http://schemas.openxmlformats.org/officeDocument/2006/relationships/worksheet" Target="worksheets/sheet5.xml" /><Relationship Id="rId8" Type="http://schemas.openxmlformats.org/officeDocument/2006/relationships/worksheet" Target="worksheets/sheet6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66675</xdr:colOff>
      <xdr:row>3</xdr:row>
      <xdr:rowOff>152400</xdr:rowOff>
    </xdr:from>
    <xdr:to>
      <xdr:col>2</xdr:col>
      <xdr:colOff>259844</xdr:colOff>
      <xdr:row>5</xdr:row>
      <xdr:rowOff>27433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14232ec8-94c7-cb66-06d5-5e6029337e35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923925"/>
          <a:ext cx="1076325" cy="390525"/>
        </a:xfrm>
        <a:prstGeom prst="rect"/>
      </xdr:spPr>
    </xdr:pic>
    <xdr:clientData/>
  </xdr:twoCellAnchor>
  <xdr:twoCellAnchor>
    <xdr:from>
      <xdr:col>1</xdr:col>
      <xdr:colOff>19049</xdr:colOff>
      <xdr:row>20</xdr:row>
      <xdr:rowOff>133351</xdr:rowOff>
    </xdr:from>
    <xdr:to>
      <xdr:col>7</xdr:col>
      <xdr:colOff>355649</xdr:colOff>
      <xdr:row>24</xdr:row>
      <xdr:rowOff>279901</xdr:rowOff>
    </xdr:to>
    <xdr:sp>
      <xdr:nvSpPr>
        <xdr:cNvPr id="2" name="TekstSylinder 1">
          <a:extLst>
            <a:ext uri="{FF2B5EF4-FFF2-40B4-BE49-F238E27FC236}">
              <a16:creationId xmlns:a16="http://schemas.microsoft.com/office/drawing/2014/main" id="{ce339d44-35f9-2341-c8d5-0eb8f4a72855}"/>
            </a:ext>
          </a:extLst>
        </xdr:cNvPr>
        <xdr:cNvSpPr txBox="1"/>
      </xdr:nvSpPr>
      <xdr:spPr>
        <a:xfrm>
          <a:off x="333375" y="6143625"/>
          <a:ext cx="5153025" cy="1038225"/>
        </a:xfrm>
        <a:prstGeom prst="rect"/>
        <a:solidFill>
          <a:schemeClr val="accent4"/>
        </a:solidFill>
        <a:ln w="9525" cmpd="sng">
          <a:solidFill>
            <a:schemeClr val="bg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t"/>
        <a:lstStyle/>
        <a:p>
          <a:pPr/>
          <a:r>
            <a:rPr lang="nb-NO" sz="2000" b="1">
              <a:solidFill>
                <a:schemeClr val="tx1"/>
              </a:solidFill>
            </a:rPr>
            <a:t>Endelig forsøkskostnad </a:t>
          </a:r>
          <a:r>
            <a:rPr lang="nb-NO" sz="2000">
              <a:solidFill>
                <a:schemeClr val="tx1"/>
              </a:solidFill>
            </a:rPr>
            <a:t>fastsettes av Havbruksstasjonen i samarbeid med kunden når forsøksplanen er klar.</a:t>
          </a:r>
        </a:p>
      </xdr:txBody>
    </xdr:sp>
    <xdr:clientData/>
  </xdr:twoCellAnchor>
  <xdr:twoCellAnchor>
    <xdr:from>
      <xdr:col>7</xdr:col>
      <xdr:colOff>628650</xdr:colOff>
      <xdr:row>20</xdr:row>
      <xdr:rowOff>133351</xdr:rowOff>
    </xdr:from>
    <xdr:to>
      <xdr:col>14</xdr:col>
      <xdr:colOff>241350</xdr:colOff>
      <xdr:row>24</xdr:row>
      <xdr:rowOff>279901</xdr:rowOff>
    </xdr:to>
    <xdr:sp>
      <xdr:nvSpPr>
        <xdr:cNvPr id="4" name="TekstSylinder 3">
          <a:extLst>
            <a:ext uri="{FF2B5EF4-FFF2-40B4-BE49-F238E27FC236}">
              <a16:creationId xmlns:a16="http://schemas.microsoft.com/office/drawing/2014/main" id="{5d332926-e0f6-e63a-8977-c0a05c020826}"/>
            </a:ext>
          </a:extLst>
        </xdr:cNvPr>
        <xdr:cNvSpPr txBox="1"/>
      </xdr:nvSpPr>
      <xdr:spPr>
        <a:xfrm>
          <a:off x="5762625" y="6143625"/>
          <a:ext cx="4676775" cy="1038225"/>
        </a:xfrm>
        <a:prstGeom prst="rect"/>
        <a:solidFill>
          <a:schemeClr val="accent4"/>
        </a:solidFill>
        <a:ln w="9525" cmpd="sng">
          <a:solidFill>
            <a:schemeClr val="bg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t"/>
        <a:lstStyle/>
        <a:p>
          <a:pPr/>
          <a:r>
            <a:rPr lang="nb-NO" sz="2000" u="none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Havbruksstasjonen tar ikke ansvar for feil i regnearket eller avvik mellom estimert  og endelig forsøkskostnad. </a:t>
          </a:r>
          <a:r>
            <a:rPr lang="nb-NO" sz="200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6</xdr:col>
      <xdr:colOff>412295</xdr:colOff>
      <xdr:row>10</xdr:row>
      <xdr:rowOff>111579</xdr:rowOff>
    </xdr:from>
    <xdr:to>
      <xdr:col>19</xdr:col>
      <xdr:colOff>696685</xdr:colOff>
      <xdr:row>17</xdr:row>
      <xdr:rowOff>228601</xdr:rowOff>
    </xdr:to>
    <xdr:sp>
      <xdr:nvSpPr>
        <xdr:cNvPr id="5" name="TekstSylinder 4">
          <a:extLst>
            <a:ext uri="{FF2B5EF4-FFF2-40B4-BE49-F238E27FC236}">
              <a16:creationId xmlns:a16="http://schemas.microsoft.com/office/drawing/2014/main" id="{2a671433-4eac-a7fe-e9d6-441b9aeea344}"/>
            </a:ext>
          </a:extLst>
        </xdr:cNvPr>
        <xdr:cNvSpPr txBox="1"/>
      </xdr:nvSpPr>
      <xdr:spPr>
        <a:xfrm>
          <a:off x="4819650" y="2886075"/>
          <a:ext cx="9696450" cy="2381250"/>
        </a:xfrm>
        <a:prstGeom prst="rect"/>
        <a:solidFill>
          <a:schemeClr val="accent4"/>
        </a:solidFill>
        <a:ln w="9525" cmpd="sng">
          <a:solidFill>
            <a:schemeClr val="bg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t"/>
        <a:lstStyle/>
        <a:p>
          <a:pPr/>
          <a:r>
            <a:rPr lang="nb-NO" sz="2000" u="none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Begrensninger</a:t>
          </a:r>
          <a:r>
            <a:rPr lang="nb-NO" sz="2000">
              <a:solidFill>
                <a:schemeClr val="tx1"/>
              </a:solidFill>
            </a:rPr>
            <a:t> </a:t>
          </a:r>
        </a:p>
        <a:p>
          <a:r>
            <a:rPr lang="nb-NO" sz="2000" u="sng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Ett prisestimat</a:t>
          </a:r>
          <a:endParaRPr lang="nb-NO" sz="2000" u="sng" b="0" i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nb-NO" sz="2000" u="none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Det er ikke mulig å gjennomføre prisestimat for gjennomstrømming og RAS i samme regneark. </a:t>
          </a:r>
        </a:p>
        <a:p>
          <a:r>
            <a:rPr lang="nb-NO" sz="2000" u="sng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 forsøkstemperatur. </a:t>
          </a:r>
        </a:p>
        <a:p>
          <a:r>
            <a:rPr lang="nb-NO" sz="2000" u="none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Anbefaler bruk av forsøkets høyeste temperatur i estimatet. </a:t>
          </a:r>
          <a:r>
            <a:rPr lang="nb-NO" sz="2000">
              <a:solidFill>
                <a:schemeClr val="tx1"/>
              </a:solidFill>
            </a:rPr>
            <a:t> </a:t>
          </a:r>
        </a:p>
        <a:p>
          <a:r>
            <a:rPr lang="nb-NO" sz="2000" u="sng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 kartype</a:t>
          </a:r>
        </a:p>
        <a:p>
          <a:r>
            <a:rPr lang="nb-NO" sz="2000" u="none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500 l kar er vanligste forsøkskar. Se karplan for tilgjengelige kartyper.</a:t>
          </a:r>
          <a:r>
            <a:rPr lang="nb-NO" sz="2000">
              <a:solidFill>
                <a:schemeClr val="tx1"/>
              </a:solidFill>
            </a:rPr>
            <a:t>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8659</xdr:colOff>
      <xdr:row>0</xdr:row>
      <xdr:rowOff>95250</xdr:rowOff>
    </xdr:from>
    <xdr:to>
      <xdr:col>1</xdr:col>
      <xdr:colOff>1087653</xdr:colOff>
      <xdr:row>1</xdr:row>
      <xdr:rowOff>105365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ff20152e-11dd-8912-de17-57ef9a6098fa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850" y="95250"/>
          <a:ext cx="1076325" cy="40005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34635</xdr:colOff>
      <xdr:row>0</xdr:row>
      <xdr:rowOff>69272</xdr:rowOff>
    </xdr:from>
    <xdr:to>
      <xdr:col>1</xdr:col>
      <xdr:colOff>1113629</xdr:colOff>
      <xdr:row>1</xdr:row>
      <xdr:rowOff>140000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8f93472c-ae8c-f324-90f9-3bc9e70e4d80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0" y="66675"/>
          <a:ext cx="1076325" cy="390525"/>
        </a:xfrm>
        <a:prstGeom prst="rect"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323022</xdr:colOff>
      <xdr:row>1</xdr:row>
      <xdr:rowOff>74543</xdr:rowOff>
    </xdr:from>
    <xdr:to>
      <xdr:col>0</xdr:col>
      <xdr:colOff>1402016</xdr:colOff>
      <xdr:row>3</xdr:row>
      <xdr:rowOff>19150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95b03402-e391-e0cf-3796-748fda7fd30a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850" y="238125"/>
          <a:ext cx="1076325" cy="4000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<Relationships xmlns="http://schemas.openxmlformats.org/package/2006/relationships"><Relationship Id="rId2" Type="http://schemas.microsoft.com/office/2011/relationships/webextension" Target="webextension2.xml" /><Relationship Id="rId1" Type="http://schemas.microsoft.com/office/2011/relationships/webextension" Target="webextension1.xml" /></Relationships>
</file>

<file path=xl/webextensions/taskpanes.xml><?xml version="1.0" encoding="utf-8"?>
<wetp:taskpanes xmlns:wetp="http://schemas.microsoft.com/office/webextensions/taskpanes/2010/11" xmlns:r="http://schemas.openxmlformats.org/officeDocument/2006/relationships">
  <wetp:taskpane dockstate="right" visibility="0" width="525" row="4">
    <wetp:webextensionref r:id="rId1"/>
  </wetp:taskpane>
  <wetp:taskpane dockstate="right" visibility="0" width="350" row="7">
    <wetp:webextensionref r:id="rId2"/>
  </wetp:taskpane>
</wetp:taskpanes>
</file>

<file path=xl/webextensions/webextension1.xml><?xml version="1.0" encoding="utf-8"?>
<we:webextension xmlns:we="http://schemas.microsoft.com/office/webextensions/webextension/2010/11" xmlns:r="http://schemas.openxmlformats.org/officeDocument/2006/relationships" id="{B3966CDD-B272-4C30-8AB7-BA49E7314E9B}">
  <we:reference id="wa104381504" version="1.0.0.0" store="nb-NO" storeType="OMEX"/>
  <we:alternateReferences>
    <we:reference id="wa104381504" version="1.0.0.0" store="WA104381504" storeType="OMEX"/>
  </we:alternateReferences>
  <we:properties/>
  <we:bindings/>
  <we:snapshot/>
</we:webextension>
</file>

<file path=xl/webextensions/webextension2.xml><?xml version="1.0" encoding="utf-8"?>
<we:webextension xmlns:we="http://schemas.microsoft.com/office/webextensions/webextension/2010/11" xmlns:r="http://schemas.openxmlformats.org/officeDocument/2006/relationships" id="{0675F23F-FC8A-48D7-9BE0-FF93B1044329}">
  <we:reference id="1fc441d0-c012-4ded-878a-44e68ea26eb9" version="3.0.0.0" store="EXCatalog" storeType="ExCatalog"/>
  <we:alternateReferences>
    <we:reference id="WA200003024" version="3.0.0.0" store="nb-NO" storeType="OMEX"/>
  </we:alternateReferences>
  <we:properties/>
  <we:bindings/>
  <we:snapshot/>
</we:webextension>
</file>

<file path=xl/worksheets/_rels/sheet2.xml.rels><?xml version="1.0" encoding="UTF-8" standalone="yes"?><Relationships xmlns="http://schemas.openxmlformats.org/package/2006/relationships"><Relationship Id="rId2" Type="http://schemas.openxmlformats.org/officeDocument/2006/relationships/printerSettings" Target="../printerSettings/printerSettings1.bin" /><Relationship Id="rId1" Type="http://schemas.openxmlformats.org/officeDocument/2006/relationships/drawing" Target="../drawings/drawing1.xml" /></Relationships>
</file>

<file path=xl/worksheets/_rels/sheet3.xml.rels><?xml version="1.0" encoding="UTF-8" standalone="yes"?><Relationships xmlns="http://schemas.openxmlformats.org/package/2006/relationships"><Relationship Id="rId4" Type="http://schemas.openxmlformats.org/officeDocument/2006/relationships/printerSettings" Target="../printerSettings/printerSettings2.bin" /><Relationship Id="rId2" Type="http://schemas.openxmlformats.org/officeDocument/2006/relationships/drawing" Target="../drawings/drawing2.xml" /><Relationship Id="rId3" Type="http://schemas.openxmlformats.org/officeDocument/2006/relationships/vmlDrawing" Target="../drawings/vmlDrawing1.vml" /><Relationship Id="rId1" Type="http://schemas.openxmlformats.org/officeDocument/2006/relationships/comments" Target="../comments3.xml" /></Relationships>
</file>

<file path=xl/worksheets/_rels/sheet4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2.vml" /><Relationship Id="rId3" Type="http://schemas.openxmlformats.org/officeDocument/2006/relationships/printerSettings" Target="../printerSettings/printerSettings3.bin" /><Relationship Id="rId1" Type="http://schemas.openxmlformats.org/officeDocument/2006/relationships/comments" Target="../comments4.xml" /></Relationships>
</file>

<file path=xl/worksheets/_rels/sheet5.xml.rels><?xml version="1.0" encoding="UTF-8" standalone="yes"?><Relationships xmlns="http://schemas.openxmlformats.org/package/2006/relationships"><Relationship Id="rId4" Type="http://schemas.openxmlformats.org/officeDocument/2006/relationships/printerSettings" Target="../printerSettings/printerSettings4.bin" /><Relationship Id="rId2" Type="http://schemas.openxmlformats.org/officeDocument/2006/relationships/drawing" Target="../drawings/drawing3.xml" /><Relationship Id="rId3" Type="http://schemas.openxmlformats.org/officeDocument/2006/relationships/vmlDrawing" Target="../drawings/vmlDrawing3.vml" /><Relationship Id="rId1" Type="http://schemas.openxmlformats.org/officeDocument/2006/relationships/comments" Target="../comments5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7.xml.rels><?xml version="1.0" encoding="UTF-8" standalone="yes"?><Relationships xmlns="http://schemas.openxmlformats.org/package/2006/relationships"><Relationship Id="rId2" Type="http://schemas.openxmlformats.org/officeDocument/2006/relationships/printerSettings" Target="../printerSettings/printerSettings6.bin" /><Relationship Id="rId1" Type="http://schemas.openxmlformats.org/officeDocument/2006/relationships/hyperlink" Target="https://www.youtube.com/watch?v=aidOWOsMdD8" TargetMode="External" /></Relationships>
</file>

<file path=xl/worksheets/_rels/sheet8.xml.rels><?xml version="1.0" encoding="UTF-8" standalone="yes"?><Relationships xmlns="http://schemas.openxmlformats.org/package/2006/relationships"><Relationship Id="rId2" Type="http://schemas.openxmlformats.org/officeDocument/2006/relationships/printerSettings" Target="../printerSettings/printerSettings7.bin" /><Relationship Id="rId1" Type="http://schemas.openxmlformats.org/officeDocument/2006/relationships/drawing" Target="../drawings/drawing4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8.bin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9.bin" /></Relationships>
</file>

<file path=xl/worksheets/_rels/sheet11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4.vml" /><Relationship Id="rId3" Type="http://schemas.openxmlformats.org/officeDocument/2006/relationships/printerSettings" Target="../printerSettings/printerSettings10.bin" /><Relationship Id="rId1" Type="http://schemas.openxmlformats.org/officeDocument/2006/relationships/comments" Target="../comments11.xml" /></Relationships>
</file>

<file path=xl/worksheets/_rels/sheet12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5.vml" /><Relationship Id="rId3" Type="http://schemas.openxmlformats.org/officeDocument/2006/relationships/printerSettings" Target="../printerSettings/printerSettings11.bin" /><Relationship Id="rId1" Type="http://schemas.openxmlformats.org/officeDocument/2006/relationships/comments" Target="../comments12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A2FE3BC-5693-4095-B189-0CE89CB03618}">
  <sheetPr codeName="Ark5"/>
  <dimension ref="A1:A8"/>
  <sheetViews>
    <sheetView workbookViewId="0" topLeftCell="A1"/>
  </sheetViews>
  <sheetFormatPr defaultColWidth="11.4442857142857" defaultRowHeight="14.4"/>
  <sheetData>
    <row r="1" spans="1:1" ht="14.4">
      <c r="A1" t="s">
        <v>268</v>
      </c>
    </row>
    <row r="2" spans="1:1" ht="14.4">
      <c r="A2" t="s">
        <v>254</v>
      </c>
    </row>
    <row r="3" spans="1:1" ht="14.4">
      <c r="A3" t="s">
        <v>255</v>
      </c>
    </row>
    <row r="4" spans="1:1" ht="14.4">
      <c r="A4" t="s">
        <v>268</v>
      </c>
    </row>
    <row r="5" spans="1:1" ht="14.4">
      <c r="A5" t="s">
        <v>257</v>
      </c>
    </row>
    <row r="6" spans="1:1" ht="14.4">
      <c r="A6" t="s">
        <v>258</v>
      </c>
    </row>
    <row r="7" spans="1:1" ht="14.4">
      <c r="A7" t="s">
        <v>258</v>
      </c>
    </row>
    <row r="8" spans="1:1" ht="14.4">
      <c r="A8" t="s">
        <v>263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C629580-254B-4D22-BF94-86D98C13341E}">
  <sheetPr codeName="Ark1">
    <tabColor theme="9" tint="0.799860000610352"/>
  </sheetPr>
  <dimension ref="B1:T25"/>
  <sheetViews>
    <sheetView showGridLines="0" tabSelected="1" zoomScale="70" zoomScaleNormal="70" workbookViewId="0" topLeftCell="A1">
      <selection pane="topLeft" activeCell="B20" sqref="B20"/>
    </sheetView>
  </sheetViews>
  <sheetFormatPr defaultColWidth="10.8842857142857" defaultRowHeight="15.6"/>
  <cols>
    <col min="1" max="1" width="4.71428571428571" style="291" customWidth="1"/>
    <col min="2" max="2" width="13.2857142857143" style="291" customWidth="1"/>
    <col min="3" max="3" width="10.8571428571429" style="291"/>
    <col min="4" max="4" width="15.5714285714286" style="291" customWidth="1"/>
    <col min="5" max="16384" width="10.8571428571429" style="291"/>
  </cols>
  <sheetData>
    <row r="1" spans="2:10" ht="31.2">
      <c r="B1" s="11" t="str" cm="1">
        <f t="array" ref="B1">hiddenSheet!ek_doktittel</f>
        <v>Prisestimat forsøk</v>
      </c>
      <c r="C1" s="11"/>
      <c r="D1" s="11"/>
      <c r="E1" s="11"/>
      <c r="F1" s="11"/>
      <c r="G1" s="11"/>
      <c r="H1" s="11"/>
      <c r="I1" s="11"/>
      <c r="J1" s="11"/>
    </row>
    <row r="2" spans="2:10" ht="15.6">
      <c r="B2" s="10" t="s">
        <v>260</v>
      </c>
      <c r="C2" s="9"/>
      <c r="D2" s="10" t="s">
        <v>261</v>
      </c>
      <c r="E2" s="8"/>
      <c r="F2" s="18" t="s">
        <v>259</v>
      </c>
      <c r="G2" s="10" t="s">
        <v>256</v>
      </c>
      <c r="H2" s="8"/>
      <c r="I2" s="9" t="s">
        <v>262</v>
      </c>
      <c r="J2" s="8"/>
    </row>
    <row r="3" spans="2:10" ht="15.6">
      <c r="B3" s="14" t="str">
        <f>hiddenSheet!ek_ansvarlig</f>
        <v>Are Homann-Danielsen</v>
      </c>
      <c r="C3" s="13"/>
      <c r="D3" s="14" t="str">
        <f>hiddenSheet!ek_signatur</f>
        <v>Are Homann-Danielsen</v>
      </c>
      <c r="E3" s="12"/>
      <c r="F3" s="19" t="str">
        <f>hiddenSheet!ek_revisjon</f>
        <v>1.05</v>
      </c>
      <c r="G3" s="14" t="str">
        <f>hiddenSheet!ek_gjeldertil</f>
        <v>25.02.2027</v>
      </c>
      <c r="H3" s="12"/>
      <c r="I3" s="13" t="str">
        <f>hiddenSheet!ek_doktype</f>
        <v>Generelt</v>
      </c>
      <c r="J3" s="12"/>
    </row>
    <row r="5" spans="4:4" ht="25.8">
      <c r="D5" s="294" t="s">
        <v>264</v>
      </c>
    </row>
    <row r="6" spans="4:13" ht="15.6">
      <c r="D6" s="295"/>
      <c r="F6" s="295"/>
      <c r="I6" s="295"/>
      <c r="M6" s="295"/>
    </row>
    <row r="7" spans="2:2" ht="25.8">
      <c r="B7" s="292" t="s">
        <v>246</v>
      </c>
    </row>
    <row r="8" spans="2:18" ht="25.8">
      <c r="B8" s="224" t="s">
        <v>245</v>
      </c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</row>
    <row r="9" spans="2:2" ht="25.8">
      <c r="B9" s="292" t="s">
        <v>269</v>
      </c>
    </row>
    <row r="10" spans="2:3" ht="25.8">
      <c r="B10" s="292" t="s">
        <v>247</v>
      </c>
      <c r="C10" s="292"/>
    </row>
    <row r="11" spans="2:3" ht="25.8">
      <c r="B11" s="292"/>
      <c r="C11" s="293" t="s">
        <v>226</v>
      </c>
    </row>
    <row r="12" spans="2:20" ht="25.8">
      <c r="B12" s="292"/>
      <c r="C12" s="293" t="s">
        <v>227</v>
      </c>
      <c r="G12" s="294"/>
      <c r="H12" s="292"/>
      <c r="I12" s="292"/>
      <c r="J12" s="292"/>
      <c r="K12" s="292"/>
      <c r="L12" s="292"/>
      <c r="M12" s="292"/>
      <c r="N12" s="292"/>
      <c r="O12" s="292"/>
      <c r="P12" s="292"/>
      <c r="Q12" s="292"/>
      <c r="R12" s="292"/>
      <c r="S12" s="292"/>
      <c r="T12" s="292"/>
    </row>
    <row r="13" spans="2:20" ht="25.8">
      <c r="B13" s="292"/>
      <c r="C13" s="293" t="s">
        <v>228</v>
      </c>
      <c r="G13" s="292"/>
      <c r="H13" s="292"/>
      <c r="I13" s="292"/>
      <c r="J13" s="292"/>
      <c r="K13" s="292"/>
      <c r="L13" s="292"/>
      <c r="M13" s="292"/>
      <c r="N13" s="292"/>
      <c r="O13" s="292"/>
      <c r="P13" s="292"/>
      <c r="Q13" s="292"/>
      <c r="R13" s="292"/>
      <c r="S13" s="292"/>
      <c r="T13" s="292"/>
    </row>
    <row r="14" spans="2:20" ht="25.8">
      <c r="B14" s="292"/>
      <c r="C14" s="293" t="s">
        <v>270</v>
      </c>
      <c r="G14" s="292"/>
      <c r="H14" s="292"/>
      <c r="I14" s="292"/>
      <c r="J14" s="292"/>
      <c r="K14" s="292"/>
      <c r="L14" s="292"/>
      <c r="M14" s="292"/>
      <c r="N14" s="292"/>
      <c r="O14" s="292"/>
      <c r="P14" s="292"/>
      <c r="Q14" s="292"/>
      <c r="R14" s="292"/>
      <c r="S14" s="292"/>
      <c r="T14" s="292"/>
    </row>
    <row r="15" spans="3:3" ht="25.8">
      <c r="C15" s="293" t="s">
        <v>229</v>
      </c>
    </row>
    <row r="16" spans="3:3" ht="25.8">
      <c r="C16" s="293" t="s">
        <v>230</v>
      </c>
    </row>
    <row r="17" spans="3:3" ht="25.8">
      <c r="C17" s="293" t="s">
        <v>231</v>
      </c>
    </row>
    <row r="18" spans="3:3" ht="25.8">
      <c r="C18" s="293" t="s">
        <v>232</v>
      </c>
    </row>
    <row r="19" spans="2:2" ht="25.8">
      <c r="B19" s="292" t="s">
        <v>234</v>
      </c>
    </row>
    <row r="20" spans="2:2" ht="25.8">
      <c r="B20" s="292" t="s">
        <v>271</v>
      </c>
    </row>
    <row r="24" spans="2:2" ht="25.8">
      <c r="B24" s="292"/>
    </row>
    <row r="25" spans="2:2" ht="25.8">
      <c r="B25" s="292"/>
    </row>
  </sheetData>
  <sheetProtection algorithmName="SHA-512" hashValue="jBGOz5Kxs9Up/xu1M8Y3IZPyJW+2MhgOou3LCdIzXYgxNI6/mKk/Y2j8U+0p2qj4mX5frItvHNJVSf1sYRyvyQ==" saltValue="tYjvoiOkcdXZcP40rnrQ+w==" spinCount="100000" sheet="1" objects="1" scenarios="1" selectLockedCells="1" selectUnlockedCells="1"/>
  <mergeCells count="9">
    <mergeCell ref="B3:C3"/>
    <mergeCell ref="D3:E3"/>
    <mergeCell ref="G3:H3"/>
    <mergeCell ref="I3:J3"/>
    <mergeCell ref="B1:J1"/>
    <mergeCell ref="B2:C2"/>
    <mergeCell ref="D2:E2"/>
    <mergeCell ref="G2:H2"/>
    <mergeCell ref="I2:J2"/>
  </mergeCells>
  <pageMargins left="0.7" right="0.7" top="0.75" bottom="0.75" header="0.3" footer="0.3"/>
  <pageSetup orientation="portrait" paperSize="1" r:id="rId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9F1CD8E-0249-4C26-818C-10BD15DD1794}">
  <sheetPr codeName="Ark11">
    <tabColor theme="8" tint="0.799860000610352"/>
    <pageSetUpPr fitToPage="1"/>
  </sheetPr>
  <dimension ref="B1:AF44"/>
  <sheetViews>
    <sheetView showGridLines="0" zoomScale="110" zoomScaleNormal="110" workbookViewId="0" topLeftCell="A1">
      <selection pane="topLeft" activeCell="C5" sqref="C5"/>
    </sheetView>
  </sheetViews>
  <sheetFormatPr defaultColWidth="11.4442857142857" defaultRowHeight="14.4"/>
  <cols>
    <col min="1" max="1" width="4.71428571428571" style="153" customWidth="1"/>
    <col min="2" max="2" width="26.2857142857143" style="152" customWidth="1"/>
    <col min="3" max="3" width="17" style="222" customWidth="1"/>
    <col min="4" max="5" width="12.7142857142857" style="210" customWidth="1"/>
    <col min="6" max="6" width="5.42857142857143" style="152" customWidth="1"/>
    <col min="7" max="7" width="10.8571428571429" style="152" bestFit="1" customWidth="1"/>
    <col min="8" max="8" width="8" style="152" bestFit="1" customWidth="1"/>
    <col min="9" max="9" width="10" style="152" bestFit="1" customWidth="1"/>
    <col min="10" max="10" width="5.42857142857143" style="152" customWidth="1"/>
    <col min="11" max="11" width="25.7142857142857" style="152" customWidth="1"/>
    <col min="12" max="12" width="33.7142857142857" style="152" customWidth="1"/>
    <col min="13" max="13" width="43.7142857142857" style="152" customWidth="1"/>
    <col min="14" max="14" width="19.4285714285714" style="195" customWidth="1"/>
    <col min="15" max="15" width="12.4285714285714" style="152" bestFit="1" customWidth="1"/>
    <col min="16" max="16" width="13.5714285714286" style="152" customWidth="1"/>
    <col min="17" max="17" width="13.4285714285714" style="152" bestFit="1" customWidth="1"/>
    <col min="18" max="18" width="12.5714285714286" style="152" customWidth="1"/>
    <col min="19" max="19" width="14.4285714285714" style="152" customWidth="1"/>
    <col min="20" max="20" width="16.5714285714286" style="152" bestFit="1" customWidth="1"/>
    <col min="21" max="21" width="16.5714285714286" style="152" customWidth="1"/>
    <col min="22" max="22" width="13" style="152" bestFit="1" customWidth="1"/>
    <col min="23" max="23" width="13.8571428571429" style="152" bestFit="1" customWidth="1"/>
    <col min="24" max="27" width="10.5714285714286" style="152" customWidth="1"/>
    <col min="28" max="28" width="10.8571428571429" style="152" bestFit="1" customWidth="1"/>
    <col min="29" max="29" width="40.4285714285714" style="152" customWidth="1"/>
    <col min="30" max="30" width="30.5714285714286" style="152" customWidth="1"/>
    <col min="31" max="31" width="33.4285714285714" style="153" customWidth="1"/>
    <col min="32" max="32" width="20.5714285714286" style="153" customWidth="1"/>
    <col min="33" max="16384" width="11.4285714285714" style="153"/>
  </cols>
  <sheetData>
    <row r="1" spans="2:30" ht="31.2">
      <c r="B1" s="6" t="s">
        <v>235</v>
      </c>
      <c r="C1" s="6"/>
      <c r="D1" s="6"/>
      <c r="E1" s="6"/>
      <c r="F1" s="6"/>
      <c r="G1" s="6"/>
      <c r="H1" s="6"/>
      <c r="I1" s="6"/>
      <c r="J1" s="6"/>
      <c r="K1" s="6"/>
      <c r="L1" s="6"/>
      <c r="N1" s="188"/>
      <c r="R1" s="153"/>
      <c r="S1" s="153"/>
      <c r="AD1" s="153"/>
    </row>
    <row r="2" spans="3:30" ht="20.1" customHeight="1">
      <c r="C2" s="189"/>
      <c r="D2" s="190"/>
      <c r="E2" s="190"/>
      <c r="F2" s="191"/>
      <c r="G2" s="191"/>
      <c r="H2" s="191"/>
      <c r="I2" s="191"/>
      <c r="J2" s="191"/>
      <c r="K2" s="191"/>
      <c r="L2" s="191"/>
      <c r="M2" s="191"/>
      <c r="N2" s="192"/>
      <c r="O2" s="193"/>
      <c r="P2" s="194"/>
      <c r="Q2" s="194"/>
      <c r="R2" s="153"/>
      <c r="S2" s="153"/>
      <c r="AD2" s="153"/>
    </row>
    <row r="3" spans="2:30" ht="20.1" customHeight="1">
      <c r="B3" s="3" t="s">
        <v>158</v>
      </c>
      <c r="C3" s="4" t="s">
        <v>180</v>
      </c>
      <c r="D3" s="5" t="s">
        <v>159</v>
      </c>
      <c r="E3" s="5"/>
      <c r="F3" s="191"/>
      <c r="G3" s="1" t="s">
        <v>225</v>
      </c>
      <c r="H3" s="1"/>
      <c r="I3" s="1"/>
      <c r="J3" s="191"/>
      <c r="K3" s="309" t="s">
        <v>211</v>
      </c>
      <c r="L3" s="309"/>
      <c r="M3" s="309"/>
      <c r="N3" s="192"/>
      <c r="O3" s="193"/>
      <c r="P3" s="194"/>
      <c r="Q3" s="194"/>
      <c r="R3" s="153"/>
      <c r="S3" s="153"/>
      <c r="AD3" s="153"/>
    </row>
    <row r="4" spans="2:30" ht="20.1" customHeight="1">
      <c r="B4" s="3"/>
      <c r="C4" s="4"/>
      <c r="D4" s="17" t="s">
        <v>172</v>
      </c>
      <c r="E4" s="17" t="s">
        <v>173</v>
      </c>
      <c r="F4" s="153"/>
      <c r="G4" s="20" t="s">
        <v>20</v>
      </c>
      <c r="H4" s="20" t="s">
        <v>7</v>
      </c>
      <c r="I4" s="20" t="s">
        <v>46</v>
      </c>
      <c r="J4" s="153"/>
      <c r="K4" s="309"/>
      <c r="L4" s="309"/>
      <c r="M4" s="309"/>
      <c r="O4" s="153"/>
      <c r="Q4" s="196"/>
      <c r="Y4" s="197"/>
      <c r="Z4" s="197"/>
      <c r="AA4" s="197"/>
      <c r="AB4" s="197"/>
      <c r="AC4" s="153"/>
      <c r="AD4" s="153"/>
    </row>
    <row r="5" spans="2:30" ht="20.1" customHeight="1">
      <c r="B5" s="198" t="s">
        <v>47</v>
      </c>
      <c r="C5" s="182"/>
      <c r="D5" s="199"/>
      <c r="E5" s="199"/>
      <c r="F5" s="153"/>
      <c r="G5" s="200" t="s">
        <v>212</v>
      </c>
      <c r="H5" s="173">
        <v>4</v>
      </c>
      <c r="I5" s="173">
        <v>0</v>
      </c>
      <c r="J5" s="153"/>
      <c r="K5" s="2" t="s">
        <v>248</v>
      </c>
      <c r="L5" s="2"/>
      <c r="M5" s="2"/>
      <c r="O5" s="153"/>
      <c r="Q5" s="196"/>
      <c r="Y5" s="197"/>
      <c r="Z5" s="197"/>
      <c r="AA5" s="197"/>
      <c r="AB5" s="197"/>
      <c r="AC5" s="153"/>
      <c r="AD5" s="153"/>
    </row>
    <row r="6" spans="2:32" s="203" customFormat="1" ht="20.1" customHeight="1">
      <c r="B6" s="201" t="s">
        <v>168</v>
      </c>
      <c r="C6" s="184"/>
      <c r="D6" s="202"/>
      <c r="E6" s="202"/>
      <c r="G6" s="204" t="s">
        <v>213</v>
      </c>
      <c r="H6" s="205">
        <v>4</v>
      </c>
      <c r="I6" s="205">
        <v>0</v>
      </c>
      <c r="K6" s="2" t="s">
        <v>194</v>
      </c>
      <c r="L6" s="2"/>
      <c r="M6" s="2"/>
      <c r="O6" s="196"/>
      <c r="Q6" s="152"/>
      <c r="R6" s="152"/>
      <c r="S6" s="152"/>
      <c r="U6" s="206"/>
      <c r="V6" s="206"/>
      <c r="W6" s="206"/>
      <c r="X6" s="206"/>
      <c r="Y6" s="207"/>
      <c r="Z6" s="207"/>
      <c r="AA6" s="207"/>
      <c r="AB6" s="207"/>
      <c r="AC6" s="206"/>
      <c r="AD6" s="206"/>
      <c r="AF6" s="208"/>
    </row>
    <row r="7" spans="2:32" ht="20.1" customHeight="1">
      <c r="B7" s="198" t="s">
        <v>265</v>
      </c>
      <c r="C7" s="183"/>
      <c r="D7" s="202"/>
      <c r="E7" s="202"/>
      <c r="G7" s="200" t="s">
        <v>214</v>
      </c>
      <c r="H7" s="173">
        <v>4</v>
      </c>
      <c r="I7" s="173">
        <v>0</v>
      </c>
      <c r="K7" s="2" t="s">
        <v>224</v>
      </c>
      <c r="L7" s="2"/>
      <c r="M7" s="2"/>
      <c r="N7" s="209"/>
      <c r="Y7" s="210"/>
      <c r="Z7" s="210"/>
      <c r="AA7" s="210"/>
      <c r="AB7" s="210"/>
      <c r="AC7" s="153"/>
      <c r="AD7" s="153"/>
      <c r="AF7" s="154"/>
    </row>
    <row r="8" spans="2:30" ht="20.1" customHeight="1">
      <c r="B8" s="211" t="s">
        <v>266</v>
      </c>
      <c r="C8" s="183"/>
      <c r="D8" s="173"/>
      <c r="E8" s="173"/>
      <c r="G8" s="204" t="s">
        <v>215</v>
      </c>
      <c r="H8" s="173">
        <v>4</v>
      </c>
      <c r="I8" s="173">
        <v>0</v>
      </c>
      <c r="K8" s="2" t="s">
        <v>237</v>
      </c>
      <c r="L8" s="2"/>
      <c r="M8" s="2"/>
      <c r="P8" s="155"/>
      <c r="Y8" s="153"/>
      <c r="Z8" s="153"/>
      <c r="AA8" s="153"/>
      <c r="AB8" s="153"/>
      <c r="AC8" s="153"/>
      <c r="AD8" s="153"/>
    </row>
    <row r="9" spans="2:30" ht="20.1" customHeight="1">
      <c r="B9" s="211" t="s">
        <v>167</v>
      </c>
      <c r="C9" s="172" t="str">
        <f>IF(C7="","",C8-C7+1)</f>
        <v/>
      </c>
      <c r="D9" s="173"/>
      <c r="E9" s="173"/>
      <c r="G9" s="200" t="s">
        <v>216</v>
      </c>
      <c r="H9" s="173">
        <v>5</v>
      </c>
      <c r="I9" s="173">
        <v>2</v>
      </c>
      <c r="K9" s="2" t="s">
        <v>239</v>
      </c>
      <c r="L9" s="2"/>
      <c r="M9" s="2"/>
      <c r="P9" s="196"/>
      <c r="Y9" s="153"/>
      <c r="Z9" s="153"/>
      <c r="AA9" s="153"/>
      <c r="AB9" s="153"/>
      <c r="AC9" s="153"/>
      <c r="AD9" s="153"/>
    </row>
    <row r="10" spans="2:30" ht="20.1" customHeight="1">
      <c r="B10" s="212" t="s">
        <v>26</v>
      </c>
      <c r="C10" s="184"/>
      <c r="D10" s="173"/>
      <c r="E10" s="173"/>
      <c r="G10" s="204" t="s">
        <v>217</v>
      </c>
      <c r="H10" s="173">
        <v>6</v>
      </c>
      <c r="I10" s="173">
        <v>5</v>
      </c>
      <c r="K10" s="2" t="s">
        <v>249</v>
      </c>
      <c r="L10" s="2"/>
      <c r="M10" s="2"/>
      <c r="U10" s="213"/>
      <c r="X10" s="153"/>
      <c r="Y10" s="153"/>
      <c r="Z10" s="153"/>
      <c r="AA10" s="153"/>
      <c r="AB10" s="153"/>
      <c r="AC10" s="153"/>
      <c r="AD10" s="153"/>
    </row>
    <row r="11" spans="2:30" s="206" customFormat="1" ht="20.1" customHeight="1">
      <c r="B11" s="211" t="s">
        <v>169</v>
      </c>
      <c r="C11" s="173">
        <v>500</v>
      </c>
      <c r="D11" s="173" t="s">
        <v>177</v>
      </c>
      <c r="E11" s="173"/>
      <c r="F11" s="152"/>
      <c r="G11" s="200" t="s">
        <v>218</v>
      </c>
      <c r="H11" s="173">
        <v>8</v>
      </c>
      <c r="I11" s="173">
        <v>10</v>
      </c>
      <c r="J11" s="152"/>
      <c r="K11" s="16" t="s">
        <v>238</v>
      </c>
      <c r="L11" s="16"/>
      <c r="M11" s="16"/>
      <c r="N11" s="195"/>
      <c r="O11" s="152"/>
      <c r="P11" s="152"/>
      <c r="Q11" s="152"/>
      <c r="R11" s="152"/>
      <c r="S11" s="152"/>
      <c r="T11" s="207"/>
      <c r="U11" s="213"/>
      <c r="V11" s="152"/>
      <c r="W11" s="152"/>
      <c r="X11" s="153"/>
      <c r="Y11" s="153"/>
      <c r="Z11" s="153"/>
      <c r="AA11" s="153"/>
      <c r="AB11" s="153"/>
      <c r="AC11" s="153"/>
      <c r="AD11" s="153"/>
    </row>
    <row r="12" spans="2:30" ht="20.1" customHeight="1">
      <c r="B12" s="211" t="s">
        <v>175</v>
      </c>
      <c r="C12" s="184"/>
      <c r="D12" s="214"/>
      <c r="E12" s="214"/>
      <c r="G12" s="204" t="s">
        <v>219</v>
      </c>
      <c r="H12" s="173">
        <v>9</v>
      </c>
      <c r="I12" s="173">
        <v>11</v>
      </c>
      <c r="L12" s="215"/>
      <c r="U12" s="213"/>
      <c r="X12" s="153"/>
      <c r="Y12" s="153"/>
      <c r="Z12" s="153"/>
      <c r="AA12" s="153"/>
      <c r="AB12" s="153"/>
      <c r="AC12" s="153"/>
      <c r="AD12" s="153"/>
    </row>
    <row r="13" spans="2:30" ht="20.1" customHeight="1">
      <c r="B13" s="212" t="s">
        <v>3</v>
      </c>
      <c r="C13" s="184"/>
      <c r="D13" s="214"/>
      <c r="E13" s="214"/>
      <c r="G13" s="200" t="s">
        <v>220</v>
      </c>
      <c r="H13" s="173">
        <v>9</v>
      </c>
      <c r="I13" s="173">
        <v>8</v>
      </c>
      <c r="K13" s="211" t="s">
        <v>207</v>
      </c>
      <c r="L13" s="216" t="str">
        <f>'Beregninger gj.strømming'!AE4</f>
        <v/>
      </c>
      <c r="U13" s="213"/>
      <c r="X13" s="153"/>
      <c r="Y13" s="153"/>
      <c r="Z13" s="153"/>
      <c r="AA13" s="153"/>
      <c r="AB13" s="153"/>
      <c r="AC13" s="153"/>
      <c r="AD13" s="153"/>
    </row>
    <row r="14" spans="2:30" ht="20.1" customHeight="1">
      <c r="B14" s="212" t="s">
        <v>178</v>
      </c>
      <c r="C14" s="184"/>
      <c r="D14" s="217" t="str">
        <f>IF(C12="","",IF($C$12=Hjelpeark!$H$14,'Veksttabell SV'!$N$3,'Veksttabell FV'!$N$2))</f>
        <v/>
      </c>
      <c r="E14" s="217" t="str">
        <f>IF(C12="","",IF($C$12=Hjelpeark!$H$14,'Veksttabell SV'!$O$3,'Veksttabell FV'!$O$2))</f>
        <v/>
      </c>
      <c r="G14" s="204" t="s">
        <v>221</v>
      </c>
      <c r="H14" s="173">
        <v>9</v>
      </c>
      <c r="I14" s="173">
        <v>4</v>
      </c>
      <c r="K14" s="211" t="s">
        <v>184</v>
      </c>
      <c r="L14" s="216">
        <f>SUM('Beregninger gj.strømming'!AF:AF)</f>
        <v>0</v>
      </c>
      <c r="U14" s="213"/>
      <c r="X14" s="153"/>
      <c r="Y14" s="153"/>
      <c r="Z14" s="153"/>
      <c r="AA14" s="153"/>
      <c r="AB14" s="153"/>
      <c r="AC14" s="153"/>
      <c r="AD14" s="153"/>
    </row>
    <row r="15" spans="2:30" ht="20.1" customHeight="1">
      <c r="B15" s="212" t="s">
        <v>176</v>
      </c>
      <c r="C15" s="185">
        <f>IF(C6="Ja",0.7,1)</f>
        <v>1</v>
      </c>
      <c r="D15" s="173"/>
      <c r="E15" s="173"/>
      <c r="G15" s="200" t="s">
        <v>222</v>
      </c>
      <c r="H15" s="173">
        <v>7</v>
      </c>
      <c r="I15" s="173">
        <v>1</v>
      </c>
      <c r="K15" s="211" t="s">
        <v>208</v>
      </c>
      <c r="L15" s="216">
        <f>SUM('Beregninger gj.strømming'!Z:Z)</f>
        <v>0</v>
      </c>
      <c r="U15" s="213"/>
      <c r="X15" s="153"/>
      <c r="Y15" s="153"/>
      <c r="Z15" s="153"/>
      <c r="AA15" s="153"/>
      <c r="AB15" s="153"/>
      <c r="AC15" s="153"/>
      <c r="AD15" s="153"/>
    </row>
    <row r="16" spans="2:30" ht="20.1" customHeight="1">
      <c r="B16" s="212" t="s">
        <v>189</v>
      </c>
      <c r="C16" s="186"/>
      <c r="D16" s="218"/>
      <c r="E16" s="218"/>
      <c r="G16" s="204" t="s">
        <v>223</v>
      </c>
      <c r="H16" s="173">
        <v>6</v>
      </c>
      <c r="I16" s="173">
        <v>0</v>
      </c>
      <c r="K16" s="211" t="s">
        <v>209</v>
      </c>
      <c r="L16" s="216">
        <f>SUM('Beregninger gj.strømming'!AA:AA)</f>
        <v>0</v>
      </c>
      <c r="X16" s="153"/>
      <c r="Y16" s="153"/>
      <c r="Z16" s="153"/>
      <c r="AA16" s="153"/>
      <c r="AB16" s="153"/>
      <c r="AC16" s="153"/>
      <c r="AD16" s="153"/>
    </row>
    <row r="17" spans="2:30" ht="20.1" customHeight="1">
      <c r="B17" s="212" t="s">
        <v>165</v>
      </c>
      <c r="C17" s="186"/>
      <c r="D17" s="217" t="str">
        <f>IF(C12="","",IF($C$12=Hjelpeark!$H$14,'Veksttabell SV'!$J$3,'Veksttabell FV'!$J$2))</f>
        <v/>
      </c>
      <c r="E17" s="217" t="str">
        <f>IF(C12="","",IF($C$12=Hjelpeark!$H$14,'Veksttabell SV'!$K$3,'Veksttabell FV'!$K$2))</f>
        <v/>
      </c>
      <c r="K17" s="211" t="s">
        <v>210</v>
      </c>
      <c r="L17" s="216">
        <f>SUM('Beregninger gj.strømming'!AB:AB)</f>
        <v>0</v>
      </c>
      <c r="T17" s="219"/>
      <c r="X17" s="153"/>
      <c r="Y17" s="153"/>
      <c r="Z17" s="153"/>
      <c r="AA17" s="153"/>
      <c r="AB17" s="153"/>
      <c r="AC17" s="153"/>
      <c r="AD17" s="153"/>
    </row>
    <row r="18" spans="2:30" ht="20.1" customHeight="1">
      <c r="B18" s="212" t="s">
        <v>166</v>
      </c>
      <c r="C18" s="220" t="str">
        <f>IFERROR(IF(C8="","",_xlfn.XLOOKUP(C8,'Beregninger gj.strømming'!$A:$A,'Beregninger gj.strømming'!$F:$F)),"")</f>
        <v/>
      </c>
      <c r="D18" s="173"/>
      <c r="E18" s="173"/>
      <c r="X18" s="153"/>
      <c r="Y18" s="153"/>
      <c r="Z18" s="153"/>
      <c r="AA18" s="153"/>
      <c r="AB18" s="153"/>
      <c r="AC18" s="153"/>
      <c r="AD18" s="153"/>
    </row>
    <row r="19" spans="2:30" ht="20.1" customHeight="1">
      <c r="B19" s="212" t="s">
        <v>170</v>
      </c>
      <c r="C19" s="172" t="str">
        <f>IFERROR(IF(C7="","",_xlfn.XLOOKUP(C7,'Beregninger gj.strømming'!$A:$A,'Beregninger gj.strømming'!$J:$J)),"")</f>
        <v/>
      </c>
      <c r="D19" s="221" t="s">
        <v>174</v>
      </c>
      <c r="E19" s="173">
        <v>50</v>
      </c>
      <c r="G19" s="7" t="s">
        <v>233</v>
      </c>
      <c r="H19" s="7"/>
      <c r="I19" s="15">
        <v>0</v>
      </c>
      <c r="K19" s="310" t="s">
        <v>182</v>
      </c>
      <c r="L19" s="311">
        <f>IF($C$5=Hjelpeark!$G$9,SUM('Beregninger gj.strømming'!AC:AC)*1.25+SUM('Beregninger gj.strømming'!AE:AF)*1.25,SUM('Beregninger gj.strømming'!AC:AC)+SUM('Beregninger gj.strømming'!AE:AF))+IF($C$5=Hjelpeark!$G$9,SUM('Beregninger gj.strømming'!AC:AC)*1.25+SUM('Beregninger gj.strømming'!AE:AF)*1.25,SUM('Beregninger gj.strømming'!AC:AC)+SUM('Beregninger gj.strømming'!AE:AF))*I19</f>
        <v>0</v>
      </c>
      <c r="X19" s="153"/>
      <c r="Y19" s="153"/>
      <c r="Z19" s="153"/>
      <c r="AA19" s="153"/>
      <c r="AB19" s="153"/>
      <c r="AC19" s="153"/>
      <c r="AD19" s="153"/>
    </row>
    <row r="20" spans="2:30" ht="20.1" customHeight="1">
      <c r="B20" s="212" t="s">
        <v>171</v>
      </c>
      <c r="C20" s="172" t="str">
        <f>IFERROR(IF(C8="","",_xlfn.XLOOKUP(C8,'Beregninger gj.strømming'!$A:$A,'Beregninger gj.strømming'!$J:$J)),"")</f>
        <v/>
      </c>
      <c r="D20" s="221" t="s">
        <v>174</v>
      </c>
      <c r="E20" s="173">
        <v>50</v>
      </c>
      <c r="G20" s="7"/>
      <c r="H20" s="7"/>
      <c r="I20" s="15"/>
      <c r="K20" s="310"/>
      <c r="L20" s="311"/>
      <c r="X20" s="153"/>
      <c r="Y20" s="153"/>
      <c r="Z20" s="153"/>
      <c r="AA20" s="153"/>
      <c r="AB20" s="153"/>
      <c r="AC20" s="153"/>
      <c r="AD20" s="153"/>
    </row>
    <row r="21" spans="24:30" ht="14.4">
      <c r="X21" s="153"/>
      <c r="Y21" s="153"/>
      <c r="Z21" s="153"/>
      <c r="AA21" s="153"/>
      <c r="AB21" s="153"/>
      <c r="AC21" s="153"/>
      <c r="AD21" s="153"/>
    </row>
    <row r="22" spans="24:30" ht="14.4">
      <c r="X22" s="153"/>
      <c r="Y22" s="153"/>
      <c r="Z22" s="153"/>
      <c r="AA22" s="153"/>
      <c r="AB22" s="153"/>
      <c r="AC22" s="153"/>
      <c r="AD22" s="153"/>
    </row>
    <row r="23" spans="24:30" ht="14.4">
      <c r="X23" s="153"/>
      <c r="Y23" s="153"/>
      <c r="Z23" s="153"/>
      <c r="AA23" s="153"/>
      <c r="AB23" s="153"/>
      <c r="AC23" s="153"/>
      <c r="AD23" s="153"/>
    </row>
    <row r="24" spans="24:30" ht="14.4">
      <c r="X24" s="153"/>
      <c r="Y24" s="153"/>
      <c r="Z24" s="153"/>
      <c r="AA24" s="153"/>
      <c r="AB24" s="153"/>
      <c r="AC24" s="153"/>
      <c r="AD24" s="153"/>
    </row>
    <row r="25" spans="24:30" ht="14.4">
      <c r="X25" s="153"/>
      <c r="Y25" s="153"/>
      <c r="Z25" s="153"/>
      <c r="AA25" s="153"/>
      <c r="AB25" s="153"/>
      <c r="AC25" s="153"/>
      <c r="AD25" s="153"/>
    </row>
    <row r="26" spans="24:30" ht="14.4">
      <c r="X26" s="153"/>
      <c r="Y26" s="153"/>
      <c r="Z26" s="153"/>
      <c r="AA26" s="153"/>
      <c r="AB26" s="153"/>
      <c r="AC26" s="153"/>
      <c r="AD26" s="153"/>
    </row>
    <row r="27" spans="24:30" ht="14.4">
      <c r="X27" s="153"/>
      <c r="Y27" s="153"/>
      <c r="Z27" s="153"/>
      <c r="AA27" s="153"/>
      <c r="AB27" s="153"/>
      <c r="AC27" s="153"/>
      <c r="AD27" s="153"/>
    </row>
    <row r="28" spans="24:30" ht="14.4">
      <c r="X28" s="153"/>
      <c r="Y28" s="153"/>
      <c r="Z28" s="153"/>
      <c r="AA28" s="153"/>
      <c r="AB28" s="153"/>
      <c r="AC28" s="153"/>
      <c r="AD28" s="153"/>
    </row>
    <row r="29" spans="24:30" ht="14.4">
      <c r="X29" s="153"/>
      <c r="Y29" s="153"/>
      <c r="Z29" s="153"/>
      <c r="AA29" s="153"/>
      <c r="AB29" s="153"/>
      <c r="AC29" s="153"/>
      <c r="AD29" s="153"/>
    </row>
    <row r="30" spans="24:30" ht="14.4">
      <c r="X30" s="153"/>
      <c r="Y30" s="153"/>
      <c r="Z30" s="153"/>
      <c r="AA30" s="153"/>
      <c r="AB30" s="153"/>
      <c r="AC30" s="153"/>
      <c r="AD30" s="153"/>
    </row>
    <row r="31" spans="24:30" ht="14.4">
      <c r="X31" s="153"/>
      <c r="Y31" s="153"/>
      <c r="Z31" s="153"/>
      <c r="AA31" s="153"/>
      <c r="AB31" s="153"/>
      <c r="AC31" s="153"/>
      <c r="AD31" s="153"/>
    </row>
    <row r="32" spans="24:30" ht="14.4">
      <c r="X32" s="153"/>
      <c r="Y32" s="153"/>
      <c r="Z32" s="153"/>
      <c r="AA32" s="153"/>
      <c r="AB32" s="153"/>
      <c r="AC32" s="153"/>
      <c r="AD32" s="153"/>
    </row>
    <row r="33" spans="24:30" ht="14.4">
      <c r="X33" s="153"/>
      <c r="Y33" s="153"/>
      <c r="Z33" s="153"/>
      <c r="AA33" s="153"/>
      <c r="AB33" s="153"/>
      <c r="AC33" s="153"/>
      <c r="AD33" s="153"/>
    </row>
    <row r="34" spans="24:30" ht="14.4">
      <c r="X34" s="153"/>
      <c r="Y34" s="153"/>
      <c r="Z34" s="153"/>
      <c r="AA34" s="153"/>
      <c r="AB34" s="153"/>
      <c r="AC34" s="153"/>
      <c r="AD34" s="153"/>
    </row>
    <row r="35" spans="24:30" ht="14.4">
      <c r="X35" s="153"/>
      <c r="Y35" s="153"/>
      <c r="Z35" s="153"/>
      <c r="AA35" s="153"/>
      <c r="AB35" s="153"/>
      <c r="AC35" s="153"/>
      <c r="AD35" s="153"/>
    </row>
    <row r="36" spans="24:30" ht="14.4">
      <c r="X36" s="153"/>
      <c r="Y36" s="153"/>
      <c r="Z36" s="153"/>
      <c r="AA36" s="153"/>
      <c r="AB36" s="153"/>
      <c r="AC36" s="153"/>
      <c r="AD36" s="153"/>
    </row>
    <row r="37" spans="24:30" ht="14.4">
      <c r="X37" s="153"/>
      <c r="Y37" s="153"/>
      <c r="Z37" s="153"/>
      <c r="AA37" s="153"/>
      <c r="AB37" s="153"/>
      <c r="AC37" s="153"/>
      <c r="AD37" s="153"/>
    </row>
    <row r="38" spans="24:30" ht="14.4">
      <c r="X38" s="153"/>
      <c r="Y38" s="153"/>
      <c r="Z38" s="153"/>
      <c r="AA38" s="153"/>
      <c r="AB38" s="153"/>
      <c r="AC38" s="153"/>
      <c r="AD38" s="153"/>
    </row>
    <row r="39" spans="24:30" ht="14.4">
      <c r="X39" s="153"/>
      <c r="Y39" s="153"/>
      <c r="Z39" s="153"/>
      <c r="AA39" s="153"/>
      <c r="AB39" s="153"/>
      <c r="AC39" s="153"/>
      <c r="AD39" s="153"/>
    </row>
    <row r="40" spans="24:30" ht="14.4">
      <c r="X40" s="153"/>
      <c r="Y40" s="153"/>
      <c r="Z40" s="153"/>
      <c r="AA40" s="153"/>
      <c r="AB40" s="153"/>
      <c r="AC40" s="153"/>
      <c r="AD40" s="153"/>
    </row>
    <row r="41" spans="24:30" ht="14.4">
      <c r="X41" s="153"/>
      <c r="Y41" s="153"/>
      <c r="Z41" s="153"/>
      <c r="AA41" s="153"/>
      <c r="AB41" s="153"/>
      <c r="AC41" s="153"/>
      <c r="AD41" s="153"/>
    </row>
    <row r="42" spans="24:30" ht="14.4">
      <c r="X42" s="153"/>
      <c r="Y42" s="153"/>
      <c r="Z42" s="153"/>
      <c r="AA42" s="153"/>
      <c r="AB42" s="153"/>
      <c r="AC42" s="153"/>
      <c r="AD42" s="153"/>
    </row>
    <row r="43" spans="24:30" ht="14.4">
      <c r="X43" s="153"/>
      <c r="Y43" s="153"/>
      <c r="Z43" s="153"/>
      <c r="AA43" s="153"/>
      <c r="AB43" s="153"/>
      <c r="AC43" s="153"/>
      <c r="AD43" s="153"/>
    </row>
    <row r="44" spans="24:30" ht="14.4">
      <c r="X44" s="153"/>
      <c r="Y44" s="153"/>
      <c r="Z44" s="153"/>
      <c r="AA44" s="153"/>
      <c r="AB44" s="153"/>
      <c r="AC44" s="153"/>
      <c r="AD44" s="153"/>
    </row>
  </sheetData>
  <mergeCells count="16">
    <mergeCell ref="G19:H20"/>
    <mergeCell ref="B1:L1"/>
    <mergeCell ref="D3:E3"/>
    <mergeCell ref="C3:C4"/>
    <mergeCell ref="B3:B4"/>
    <mergeCell ref="K6:M6"/>
    <mergeCell ref="K5:M5"/>
    <mergeCell ref="G3:I3"/>
    <mergeCell ref="I19:I20"/>
    <mergeCell ref="K10:M10"/>
    <mergeCell ref="K3:M4"/>
    <mergeCell ref="K19:K20"/>
    <mergeCell ref="L19:L20"/>
    <mergeCell ref="K7:M7"/>
    <mergeCell ref="K8:M8"/>
    <mergeCell ref="K9:M9"/>
  </mergeCells>
  <conditionalFormatting sqref="C19">
    <cfRule type="cellIs" priority="4" dxfId="8" operator="greaterThan">
      <formula>$E$19</formula>
    </cfRule>
  </conditionalFormatting>
  <conditionalFormatting sqref="C19:C20">
    <cfRule type="expression" priority="1" dxfId="7">
      <formula>$C$17=""</formula>
    </cfRule>
  </conditionalFormatting>
  <conditionalFormatting sqref="C20">
    <cfRule type="cellIs" priority="5" dxfId="8" operator="greaterThan">
      <formula>$E$20</formula>
    </cfRule>
  </conditionalFormatting>
  <conditionalFormatting sqref="D14:E14 D17:E17">
    <cfRule type="cellIs" priority="6" dxfId="5" operator="equal">
      <formula>"Bytt vannkvalitet"</formula>
    </cfRule>
  </conditionalFormatting>
  <dataValidations count="12">
    <dataValidation type="whole" allowBlank="1" showInputMessage="1" showErrorMessage="1" errorTitle="Feil verdi" error="Leg inn heltall mellom 1 og 300" sqref="C10">
      <formula1>1</formula1>
      <formula2>300</formula2>
    </dataValidation>
    <dataValidation type="date" operator="greaterThan" allowBlank="1" showInputMessage="1" showErrorMessage="1" errorTitle="Feil dato" error="Sluttdato må være senere enn startdato" sqref="C8">
      <formula1>C7</formula1>
    </dataValidation>
    <dataValidation showInputMessage="1" showErrorMessage="1" sqref="D3:D5"/>
    <dataValidation type="list" allowBlank="1" showInputMessage="1" showErrorMessage="1" sqref="C12">
      <formula1>vannkvalitet</formula1>
    </dataValidation>
    <dataValidation type="decimal" allowBlank="1" showInputMessage="1" showErrorMessage="1" prompt="Legg inn snittvekt i hele gram. _x000a_Snittvekten må være innenfor grenseverdiene. " errorTitle="Feil" error="Snittveksten er utenfor grenseverdiene" sqref="C17">
      <formula1>D17</formula1>
      <formula2>E17</formula2>
    </dataValidation>
    <dataValidation type="list" allowBlank="1" showInputMessage="1" showErrorMessage="1" sqref="C6">
      <formula1>"Ja,Nei"</formula1>
    </dataValidation>
    <dataValidation type="list" allowBlank="1" showInputMessage="1" showErrorMessage="1" sqref="C13">
      <formula1>INDIRECT(C12)</formula1>
    </dataValidation>
    <dataValidation type="list" allowBlank="1" showInputMessage="1" showErrorMessage="1" prompt="Velg temeratur fra listen. _x000a_Verdien må være innenfor granseverdiene, inkludert råvann. " errorTitle="Feil" error="Forsøkstemperaturen er utenfor grenseverdiene" sqref="C14">
      <formula1>forsokstem</formula1>
    </dataValidation>
    <dataValidation type="list" allowBlank="1" showInputMessage="1" showErrorMessage="1" sqref="C13">
      <formula1>INDIRECT($C$12)</formula1>
    </dataValidation>
    <dataValidation type="list" showInputMessage="1" showErrorMessage="1" sqref="P2:P3 C5">
      <formula1>Hjelpeark!$G$8:$G$9</formula1>
    </dataValidation>
    <dataValidation type="list" allowBlank="1" showInputMessage="1" showErrorMessage="1" sqref="I19:I20">
      <formula1>Hjelpeark!$E$23:$E$33</formula1>
    </dataValidation>
    <dataValidation type="custom" allowBlank="1" showInputMessage="1" showErrorMessage="1" promptTitle="Dato" prompt="Legg inn en dato (dd.mm.åå). _x000a_Det er ikke mulig å lage prisestimat for gjennomstrømming og RAS i samme regneark. " errorTitle="Data i Prisestimat RAS" error="Slett alle data i Prisestimat RAS dersom du ønsker å lage et prisestimat for gjennomstrømming eller last ned en ny kopi av filen. " sqref="C7">
      <formula1>ISBLANK('Prisestimat RAS'!C6)</formula1>
    </dataValidation>
  </dataValidations>
  <pageMargins left="0.7" right="0.7" top="0.75" bottom="0.75" header="0.3" footer="0.3"/>
  <pageSetup orientation="landscape" paperSize="9" scale="60" r:id="rId4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2E0D539-0296-4D4D-8653-68F45C0855E2}">
  <sheetPr codeName="Ark3">
    <tabColor theme="8" tint="0.799860000610352"/>
  </sheetPr>
  <dimension ref="A1:AF1100"/>
  <sheetViews>
    <sheetView showGridLines="0" workbookViewId="0" topLeftCell="A1">
      <pane xSplit="1" ySplit="3" topLeftCell="B4" activePane="bottomRight" state="frozen"/>
      <selection pane="topLeft" activeCell="A1" sqref="A1"/>
      <selection pane="bottomLeft" activeCell="A5" sqref="A5"/>
      <selection pane="topRight" activeCell="B1" sqref="B1"/>
      <selection pane="bottomRight" activeCell="A1" sqref="A1"/>
    </sheetView>
  </sheetViews>
  <sheetFormatPr defaultColWidth="11.4442857142857" defaultRowHeight="14.4"/>
  <cols>
    <col min="1" max="1" width="11.4285714285714" style="157"/>
    <col min="2" max="2" width="10.1428571428571" style="157" customWidth="1"/>
    <col min="3" max="3" width="7.28571428571429" style="153" bestFit="1" customWidth="1"/>
    <col min="4" max="4" width="11.4285714285714" style="158"/>
    <col min="5" max="5" width="11.4285714285714" style="152"/>
    <col min="6" max="6" width="11.4285714285714" style="289"/>
    <col min="7" max="9" width="11.4285714285714" style="155"/>
    <col min="10" max="10" width="11.4285714285714" style="159"/>
    <col min="11" max="11" width="9.42857142857143" style="152" bestFit="1" customWidth="1"/>
    <col min="12" max="12" width="11" style="152" bestFit="1" customWidth="1"/>
    <col min="13" max="13" width="12.4285714285714" style="152" bestFit="1" customWidth="1"/>
    <col min="14" max="14" width="14.5714285714286" style="152" bestFit="1" customWidth="1"/>
    <col min="15" max="16" width="13.5714285714286" style="152" customWidth="1"/>
    <col min="17" max="17" width="10.4285714285714" style="152" customWidth="1"/>
    <col min="18" max="21" width="11.4285714285714" style="152"/>
    <col min="22" max="28" width="11.4285714285714" style="155"/>
    <col min="29" max="29" width="13.4285714285714" style="155" customWidth="1"/>
    <col min="30" max="30" width="11.4285714285714" style="152"/>
    <col min="31" max="16384" width="11.4285714285714" style="153"/>
  </cols>
  <sheetData>
    <row r="1" spans="2:2" ht="25.8">
      <c r="B1" s="156" t="s">
        <v>188</v>
      </c>
    </row>
    <row r="2" spans="1:32" ht="14.4">
      <c r="A2" s="160" t="s">
        <v>16</v>
      </c>
      <c r="B2" s="160"/>
      <c r="C2" s="160"/>
      <c r="D2" s="160"/>
      <c r="E2" s="313" t="s">
        <v>17</v>
      </c>
      <c r="F2" s="312"/>
      <c r="G2" s="312"/>
      <c r="H2" s="312"/>
      <c r="I2" s="312"/>
      <c r="J2" s="312"/>
      <c r="K2" s="313" t="s">
        <v>201</v>
      </c>
      <c r="L2" s="312"/>
      <c r="M2" s="312"/>
      <c r="N2" s="312"/>
      <c r="O2" s="312"/>
      <c r="P2" s="312"/>
      <c r="Q2" s="312"/>
      <c r="R2" s="314"/>
      <c r="S2" s="312" t="s">
        <v>18</v>
      </c>
      <c r="T2" s="312"/>
      <c r="U2" s="312"/>
      <c r="V2" s="178" t="s">
        <v>14</v>
      </c>
      <c r="W2" s="161"/>
      <c r="X2" s="161"/>
      <c r="Y2" s="161"/>
      <c r="Z2" s="161"/>
      <c r="AA2" s="161"/>
      <c r="AB2" s="161"/>
      <c r="AC2" s="179"/>
      <c r="AD2" s="312" t="s">
        <v>192</v>
      </c>
      <c r="AE2" s="312"/>
      <c r="AF2" s="312"/>
    </row>
    <row r="3" spans="1:32" s="170" customFormat="1" ht="57.6">
      <c r="A3" s="162" t="s">
        <v>10</v>
      </c>
      <c r="B3" s="162" t="s">
        <v>19</v>
      </c>
      <c r="C3" s="163" t="s">
        <v>20</v>
      </c>
      <c r="D3" s="164" t="s">
        <v>11</v>
      </c>
      <c r="E3" s="176" t="s">
        <v>21</v>
      </c>
      <c r="F3" s="290" t="s">
        <v>22</v>
      </c>
      <c r="G3" s="166" t="s">
        <v>23</v>
      </c>
      <c r="H3" s="165" t="s">
        <v>24</v>
      </c>
      <c r="I3" s="166" t="s">
        <v>25</v>
      </c>
      <c r="J3" s="167" t="s">
        <v>160</v>
      </c>
      <c r="K3" s="176" t="s">
        <v>26</v>
      </c>
      <c r="L3" s="168" t="s">
        <v>161</v>
      </c>
      <c r="M3" s="163" t="s">
        <v>1</v>
      </c>
      <c r="N3" s="168" t="s">
        <v>27</v>
      </c>
      <c r="O3" s="168" t="s">
        <v>29</v>
      </c>
      <c r="P3" s="168" t="s">
        <v>250</v>
      </c>
      <c r="Q3" s="168" t="s">
        <v>30</v>
      </c>
      <c r="R3" s="177" t="s">
        <v>195</v>
      </c>
      <c r="S3" s="168" t="s">
        <v>31</v>
      </c>
      <c r="T3" s="168" t="s">
        <v>2</v>
      </c>
      <c r="U3" s="169" t="s">
        <v>196</v>
      </c>
      <c r="V3" s="180" t="s">
        <v>197</v>
      </c>
      <c r="W3" s="166" t="s">
        <v>198</v>
      </c>
      <c r="X3" s="166" t="s">
        <v>199</v>
      </c>
      <c r="Y3" s="166" t="s">
        <v>200</v>
      </c>
      <c r="Z3" s="166" t="s">
        <v>32</v>
      </c>
      <c r="AA3" s="166" t="s">
        <v>33</v>
      </c>
      <c r="AB3" s="166" t="s">
        <v>34</v>
      </c>
      <c r="AC3" s="181" t="s">
        <v>35</v>
      </c>
      <c r="AD3" s="163" t="s">
        <v>36</v>
      </c>
      <c r="AE3" s="163" t="s">
        <v>183</v>
      </c>
      <c r="AF3" s="163" t="s">
        <v>184</v>
      </c>
    </row>
    <row r="4" spans="1:32" ht="14.4">
      <c r="A4" s="171" t="str">
        <f>IF(f_start=0,"",f_start)</f>
        <v/>
      </c>
      <c r="B4" s="172" t="str">
        <f>IFERROR(_xlfn.ISOWEEKNUM(A4),"")</f>
        <v/>
      </c>
      <c r="C4" s="173" t="str">
        <f>IFERROR(MONTH(A4),"")</f>
        <v/>
      </c>
      <c r="D4" s="172" t="str">
        <f>IFERROR(YEAR(A4),"")</f>
        <v/>
      </c>
      <c r="E4" s="152" t="str">
        <f>IFERROR(IF(A4="","",'Priseestimat gj.strømming'!C16),"")</f>
        <v/>
      </c>
      <c r="F4" s="289" t="str">
        <f>IF(A4="","",'Priseestimat gj.strømming'!C17)</f>
        <v/>
      </c>
      <c r="G4" s="154" t="str">
        <f>IF($A4="","",'Priseestimat gj.strømming'!$C$15)</f>
        <v/>
      </c>
      <c r="H4" s="155" t="str" cm="1">
        <f t="array" ref="H4">IF(M4=Hjelpeark!$E$7,_xlfn.XLOOKUP(IF(T4="Naturlig",S4,T4),Temp_VT_FV,_xlfn.XLOOKUP('Beregninger gj.strømming'!F4,Fiskevekt_VT_FV,'Veksttabell FV'!$B$5:$T$21,,-1),,-1)*G4,IF('Beregninger gj.strømming'!M4=Hjelpeark!$D$7,_xlfn.XLOOKUP(IF(T4="Naturlig",S4,T4),'Veksttabell SV'!$A$6:$A$22,_xlfn.XLOOKUP('Beregninger gj.strømming'!F4,'Veksttabell SV'!$B$5:$AU$5,'Veksttabell SV'!$B$6:$AU$22,,-1),,-1)*G4,""))</f>
        <v/>
      </c>
      <c r="I4" s="155" t="str">
        <f t="shared" si="0" ref="I4:I67">IF(A4="","",E4*F4/1000)</f>
        <v/>
      </c>
      <c r="J4" s="159" t="str">
        <f t="shared" si="1" ref="J4:J67">IF(A4="","",I4/(L4/1000)/K4)</f>
        <v/>
      </c>
      <c r="K4" s="173" t="str">
        <f>IF(A4="","",'Priseestimat gj.strømming'!$C$10)</f>
        <v/>
      </c>
      <c r="L4" s="173" t="str">
        <f>IF(A4="","",'Priseestimat gj.strømming'!$C$11)</f>
        <v/>
      </c>
      <c r="M4" s="173" t="str">
        <f>IF(A4="","",'Priseestimat gj.strømming'!$C$12)</f>
        <v/>
      </c>
      <c r="N4" s="173" t="str">
        <f>IF($A4="","",'Priseestimat gj.strømming'!$C$6)</f>
        <v/>
      </c>
      <c r="O4" s="174" t="str" cm="1">
        <f t="array" ref="O4">IF(M4=Hjelpeark!$D$7,_xlfn.XLOOKUP(IF(T4="Naturlig",S4,T4),'Vannbehov SV'!$A$5:$A$13,_xlfn.XLOOKUP('Beregninger gj.strømming'!F4,'Vannbehov SV'!$B$4:$O$4,'Vannbehov SV'!$B$5:$O$13,,-1),,-1),IF(M4=Hjelpeark!$E$7,_xlfn.XLOOKUP(IF(T4="Naturlig",S4,T4),'Vannbehov FV'!$A$5:$A$20,_xlfn.XLOOKUP('Beregninger gj.strømming'!F4,'Vannbehov FV'!$B$4:$O$4,'Vannbehov FV'!$B$5:$O$20,,-1),,-1),""))</f>
        <v/>
      </c>
      <c r="P4" s="173" t="str">
        <f>IF(A4="","",15)</f>
        <v/>
      </c>
      <c r="Q4" s="174" t="str">
        <f>IFERROR(IF(A4="","",IF(P4&gt;I4/K4*O4,P4,I4/K4*O4)),"")</f>
        <v/>
      </c>
      <c r="R4" s="174" t="str">
        <f t="shared" si="2" ref="R4:R67">IF(A4="","",Q4*K4*1.44)</f>
        <v/>
      </c>
      <c r="S4" s="152" t="str">
        <f>IFERROR(IF(M4=Hjelpeark!$D$7,_xlfn.XLOOKUP('Beregninger gj.strømming'!C4,Hjelpeark!$C$8:$C$19,Hjelpeark!$D$8:$D$19),_xlfn.XLOOKUP('Beregninger gj.strømming'!C4,Hjelpeark!$C$8:$C$19,Hjelpeark!$E$8:$E$19)),"")</f>
        <v/>
      </c>
      <c r="T4" s="152" t="str">
        <f>IF(A4="","",'Priseestimat gj.strømming'!C14)</f>
        <v/>
      </c>
      <c r="U4" s="152" t="str">
        <f>IFERROR(IF(T4=Hjelpeark!$B$4,0,ABS(T4-S4)),"")</f>
        <v/>
      </c>
      <c r="V4" s="175" t="str">
        <f>IFERROR(IF(A4="","",_xlfn.XLOOKUP(D4,Prisliste!$C$4:$F$4,Prisliste!$C$20:$F$20)),"")</f>
        <v/>
      </c>
      <c r="W4" s="175" t="str">
        <f>IFERROR(U4*_xlfn.XLOOKUP(D4,Prisliste!$C$4:$F$4,Prisliste!$C$21:$F$21),"")</f>
        <v/>
      </c>
      <c r="X4" s="175" t="str">
        <f>IFERROR(IF(A4="","",IF(N4="Ja",_xlfn.XLOOKUP('Beregninger gj.strømming'!D4,Prisliste!$C$4:$F$4,Prisliste!$C$24:$F$24),0)),"")</f>
        <v/>
      </c>
      <c r="Y4" s="288" t="str">
        <f t="shared" si="3" ref="Y4:Y67">IF(SUM(V4:X4)=0,"",SUM(V4:X4))</f>
        <v/>
      </c>
      <c r="Z4" s="175" t="str">
        <f>IF($A$4="","",V4*$R4)</f>
        <v/>
      </c>
      <c r="AA4" s="175" t="str">
        <f t="shared" si="4" ref="AA4:AA67">IFERROR(IF($A$4="","",W4*$R4),"")</f>
        <v/>
      </c>
      <c r="AB4" s="175" t="str">
        <f t="shared" si="5" ref="AB4:AB67">IFERROR(IF($A$4="","",X4*$R4),"")</f>
        <v/>
      </c>
      <c r="AC4" s="288" t="str">
        <f t="shared" si="6" ref="AC4:AC67">IFERROR(R4*Y4,"")</f>
        <v/>
      </c>
      <c r="AD4" s="152" t="str">
        <f t="shared" si="7" ref="AD4:AD67">K4</f>
        <v/>
      </c>
      <c r="AE4" s="155" t="str">
        <f>IFERROR(_xlfn.XLOOKUP(D4,Prisliste!$C$4:$F$4,Prisliste!$C$18:$F$18)*AD4,"")</f>
        <v/>
      </c>
      <c r="AF4" s="155" t="str">
        <f>IFERROR(_xlfn.XLOOKUP(D4,Prisliste!$C$4:$F$4,Prisliste!$C$19:$F$19)*AD4,"")</f>
        <v/>
      </c>
    </row>
    <row r="5" spans="1:32" ht="14.4">
      <c r="A5" s="171" t="str">
        <f>IF(A4="","",IF(A4+1&lt;=f_slutt,'Beregninger gj.strømming'!A4+1,""))</f>
        <v/>
      </c>
      <c r="B5" s="172" t="str">
        <f t="shared" si="8" ref="B5:B68">IFERROR(_xlfn.ISOWEEKNUM(A5),"")</f>
        <v/>
      </c>
      <c r="C5" s="173" t="str">
        <f t="shared" si="9" ref="C5:C68">IFERROR(MONTH(A5),"")</f>
        <v/>
      </c>
      <c r="D5" s="172" t="str">
        <f t="shared" si="10" ref="D5:D68">IFERROR(YEAR(A5),"")</f>
        <v/>
      </c>
      <c r="E5" s="152" t="str">
        <f>IFERROR(IF(A5="","",E4),"")</f>
        <v/>
      </c>
      <c r="F5" s="289" t="str">
        <f t="shared" si="11" ref="F5:F68">IF(A5="","",F4+(F4*H4/100))</f>
        <v/>
      </c>
      <c r="G5" s="154" t="str">
        <f>IF($A5="","",'Priseestimat gj.strømming'!$C$15)</f>
        <v/>
      </c>
      <c r="H5" s="155" t="str" cm="1">
        <f t="array" ref="H5">IF(M5=Hjelpeark!$E$7,_xlfn.XLOOKUP(IF(T5="Naturlig",S5,T5),Temp_VT_FV,_xlfn.XLOOKUP('Beregninger gj.strømming'!F5,Fiskevekt_VT_FV,'Veksttabell FV'!$B$5:$T$21,,-1),,-1)*G5,IF('Beregninger gj.strømming'!M5=Hjelpeark!$D$7,_xlfn.XLOOKUP(IF(T5="Naturlig",S5,T5),'Veksttabell SV'!$A$6:$A$22,_xlfn.XLOOKUP('Beregninger gj.strømming'!F5,'Veksttabell SV'!$B$5:$AU$5,'Veksttabell SV'!$B$6:$AU$22,,-1),,-1)*G5,""))</f>
        <v/>
      </c>
      <c r="I5" s="155" t="str">
        <f t="shared" si="0"/>
        <v/>
      </c>
      <c r="J5" s="159" t="str">
        <f t="shared" si="1"/>
        <v/>
      </c>
      <c r="K5" s="173" t="str">
        <f>IF(A5="","",'Priseestimat gj.strømming'!$C$10)</f>
        <v/>
      </c>
      <c r="L5" s="173" t="str">
        <f>IF(A5="","",'Priseestimat gj.strømming'!$C$11)</f>
        <v/>
      </c>
      <c r="M5" s="173" t="str">
        <f>IF(A5="","",'Priseestimat gj.strømming'!$C$12)</f>
        <v/>
      </c>
      <c r="N5" s="173" t="str">
        <f>IF($A5="","",'Priseestimat gj.strømming'!$C$6)</f>
        <v/>
      </c>
      <c r="O5" s="174" t="str" cm="1">
        <f t="array" ref="O5">IF(M5=Hjelpeark!$D$7,_xlfn.XLOOKUP(IF(T5="Naturlig",S5,T5),'Vannbehov SV'!$A$5:$A$13,_xlfn.XLOOKUP('Beregninger gj.strømming'!F5,'Vannbehov SV'!$B$4:$O$4,'Vannbehov SV'!$B$5:$O$13,,-1),,-1),IF(M5=Hjelpeark!$E$7,_xlfn.XLOOKUP(IF(T5="Naturlig",S5,T5),'Vannbehov FV'!$A$5:$A$20,_xlfn.XLOOKUP('Beregninger gj.strømming'!F5,'Vannbehov FV'!$B$4:$O$4,'Vannbehov FV'!$B$5:$O$20,,-1),,-1),""))</f>
        <v/>
      </c>
      <c r="P5" s="173" t="str">
        <f t="shared" si="12" ref="P5:P68">IF(A5="","",15)</f>
        <v/>
      </c>
      <c r="Q5" s="174" t="str">
        <f t="shared" si="13" ref="Q5:Q68">IFERROR(IF(A5="","",IF(P5&gt;I5/K5*O5,P5,I5/K5*O5)),"")</f>
        <v/>
      </c>
      <c r="R5" s="174" t="str">
        <f t="shared" si="2"/>
        <v/>
      </c>
      <c r="S5" s="152" t="str">
        <f>IFERROR(IF(M5=Hjelpeark!$D$7,_xlfn.XLOOKUP('Beregninger gj.strømming'!C5,Hjelpeark!$C$8:$C$19,Hjelpeark!$D$8:$D$19),_xlfn.XLOOKUP('Beregninger gj.strømming'!C5,Hjelpeark!$C$8:$C$19,Hjelpeark!$E$8:$E$19)),"")</f>
        <v/>
      </c>
      <c r="T5" s="152" t="str">
        <f>IF(A5="","",T4)</f>
        <v/>
      </c>
      <c r="U5" s="152" t="str">
        <f>IFERROR(IF(T5=Hjelpeark!$B$4,0,ABS(T5-S5)),"")</f>
        <v/>
      </c>
      <c r="V5" s="175" t="str">
        <f>IFERROR(IF(A5="","",_xlfn.XLOOKUP(D5,Prisliste!$C$4:$F$4,Prisliste!$C$20:$F$20)),"")</f>
        <v/>
      </c>
      <c r="W5" s="175" t="str">
        <f>IFERROR(U5*_xlfn.XLOOKUP(D5,Prisliste!$C$4:$F$4,Prisliste!$C$21:$F$21),"")</f>
        <v/>
      </c>
      <c r="X5" s="175" t="str">
        <f>IFERROR(IF(A5="","",IF(N5="Ja",_xlfn.XLOOKUP('Beregninger gj.strømming'!D5,Prisliste!$C$4:$F$4,Prisliste!$C$24:$F$24),0)),"")</f>
        <v/>
      </c>
      <c r="Y5" s="288" t="str">
        <f t="shared" si="3"/>
        <v/>
      </c>
      <c r="Z5" s="175" t="str">
        <f t="shared" si="14" ref="Z5:Z68">IF(A5="","",V5*R5)</f>
        <v/>
      </c>
      <c r="AA5" s="175" t="str">
        <f t="shared" si="4"/>
        <v/>
      </c>
      <c r="AB5" s="175" t="str">
        <f t="shared" si="5"/>
        <v/>
      </c>
      <c r="AC5" s="288" t="str">
        <f t="shared" si="6"/>
        <v/>
      </c>
      <c r="AD5" s="152" t="str">
        <f t="shared" si="7"/>
        <v/>
      </c>
      <c r="AF5" s="155" t="str">
        <f>IFERROR(_xlfn.XLOOKUP(D5,Prisliste!$C$4:$F$4,Prisliste!$C$19:$F$19)*AD5,"")</f>
        <v/>
      </c>
    </row>
    <row r="6" spans="1:32" ht="14.4">
      <c r="A6" s="171" t="str">
        <f>IF(A5="","",IF(A5+1&lt;=f_slutt,'Beregninger gj.strømming'!A5+1,""))</f>
        <v/>
      </c>
      <c r="B6" s="172" t="str">
        <f t="shared" si="8"/>
        <v/>
      </c>
      <c r="C6" s="173" t="str">
        <f t="shared" si="9"/>
        <v/>
      </c>
      <c r="D6" s="172" t="str">
        <f t="shared" si="10"/>
        <v/>
      </c>
      <c r="E6" s="152" t="str">
        <f t="shared" si="15" ref="E6:E69">IFERROR(IF(A6="","",E5),"")</f>
        <v/>
      </c>
      <c r="F6" s="289" t="str">
        <f t="shared" si="11"/>
        <v/>
      </c>
      <c r="G6" s="154" t="str">
        <f>IF($A6="","",'Priseestimat gj.strømming'!$C$15)</f>
        <v/>
      </c>
      <c r="H6" s="155" t="str" cm="1">
        <f t="array" ref="H6">IF(M6=Hjelpeark!$E$7,_xlfn.XLOOKUP(IF(T6="Naturlig",S6,T6),Temp_VT_FV,_xlfn.XLOOKUP('Beregninger gj.strømming'!F6,Fiskevekt_VT_FV,'Veksttabell FV'!$B$5:$T$21,,-1),,-1)*G6,IF('Beregninger gj.strømming'!M6=Hjelpeark!$D$7,_xlfn.XLOOKUP(IF(T6="Naturlig",S6,T6),'Veksttabell SV'!$A$6:$A$22,_xlfn.XLOOKUP('Beregninger gj.strømming'!F6,'Veksttabell SV'!$B$5:$AU$5,'Veksttabell SV'!$B$6:$AU$22,,-1),,-1)*G6,""))</f>
        <v/>
      </c>
      <c r="I6" s="155" t="str">
        <f t="shared" si="0"/>
        <v/>
      </c>
      <c r="J6" s="159" t="str">
        <f t="shared" si="1"/>
        <v/>
      </c>
      <c r="K6" s="173" t="str">
        <f>IF(A6="","",'Priseestimat gj.strømming'!$C$10)</f>
        <v/>
      </c>
      <c r="L6" s="173" t="str">
        <f>IF(A6="","",'Priseestimat gj.strømming'!$C$11)</f>
        <v/>
      </c>
      <c r="M6" s="173" t="str">
        <f>IF(A6="","",'Priseestimat gj.strømming'!$C$12)</f>
        <v/>
      </c>
      <c r="N6" s="173" t="str">
        <f>IF($A6="","",'Priseestimat gj.strømming'!$C$6)</f>
        <v/>
      </c>
      <c r="O6" s="174" t="str" cm="1">
        <f t="array" ref="O6">IF(M6=Hjelpeark!$D$7,_xlfn.XLOOKUP(IF(T6="Naturlig",S6,T6),'Vannbehov SV'!$A$5:$A$13,_xlfn.XLOOKUP('Beregninger gj.strømming'!F6,'Vannbehov SV'!$B$4:$O$4,'Vannbehov SV'!$B$5:$O$13,,-1),,-1),IF(M6=Hjelpeark!$E$7,_xlfn.XLOOKUP(IF(T6="Naturlig",S6,T6),'Vannbehov FV'!$A$5:$A$20,_xlfn.XLOOKUP('Beregninger gj.strømming'!F6,'Vannbehov FV'!$B$4:$O$4,'Vannbehov FV'!$B$5:$O$20,,-1),,-1),""))</f>
        <v/>
      </c>
      <c r="P6" s="173" t="str">
        <f t="shared" si="12"/>
        <v/>
      </c>
      <c r="Q6" s="174" t="str">
        <f t="shared" si="13"/>
        <v/>
      </c>
      <c r="R6" s="174" t="str">
        <f t="shared" si="2"/>
        <v/>
      </c>
      <c r="S6" s="152" t="str">
        <f>IFERROR(IF(M6=Hjelpeark!$D$7,_xlfn.XLOOKUP('Beregninger gj.strømming'!C6,Hjelpeark!$C$8:$C$19,Hjelpeark!$D$8:$D$19),_xlfn.XLOOKUP('Beregninger gj.strømming'!C6,Hjelpeark!$C$8:$C$19,Hjelpeark!$E$8:$E$19)),"")</f>
        <v/>
      </c>
      <c r="T6" s="152" t="str">
        <f t="shared" si="16" ref="T6:T69">IF(A6="","",T5)</f>
        <v/>
      </c>
      <c r="U6" s="152" t="str">
        <f>IFERROR(IF(T6=Hjelpeark!$B$4,0,ABS(T6-S6)),"")</f>
        <v/>
      </c>
      <c r="V6" s="175" t="str">
        <f>IFERROR(IF(A6="","",_xlfn.XLOOKUP(D6,Prisliste!$C$4:$F$4,Prisliste!$C$20:$F$20)),"")</f>
        <v/>
      </c>
      <c r="W6" s="175" t="str">
        <f>IFERROR(U6*_xlfn.XLOOKUP(D6,Prisliste!$C$4:$F$4,Prisliste!$C$21:$F$21),"")</f>
        <v/>
      </c>
      <c r="X6" s="175" t="str">
        <f>IFERROR(IF(A6="","",IF(N6="Ja",_xlfn.XLOOKUP('Beregninger gj.strømming'!D6,Prisliste!$C$4:$F$4,Prisliste!$C$24:$F$24),0)),"")</f>
        <v/>
      </c>
      <c r="Y6" s="288" t="str">
        <f t="shared" si="3"/>
        <v/>
      </c>
      <c r="Z6" s="175" t="str">
        <f t="shared" si="14"/>
        <v/>
      </c>
      <c r="AA6" s="175" t="str">
        <f t="shared" si="4"/>
        <v/>
      </c>
      <c r="AB6" s="175" t="str">
        <f t="shared" si="5"/>
        <v/>
      </c>
      <c r="AC6" s="288" t="str">
        <f t="shared" si="6"/>
        <v/>
      </c>
      <c r="AD6" s="152" t="str">
        <f t="shared" si="7"/>
        <v/>
      </c>
      <c r="AF6" s="155" t="str">
        <f>IFERROR(_xlfn.XLOOKUP(D6,Prisliste!$C$4:$F$4,Prisliste!$C$19:$F$19)*AD6,"")</f>
        <v/>
      </c>
    </row>
    <row r="7" spans="1:32" ht="14.4">
      <c r="A7" s="171" t="str">
        <f>IF(A6="","",IF(A6+1&lt;=f_slutt,'Beregninger gj.strømming'!A6+1,""))</f>
        <v/>
      </c>
      <c r="B7" s="172" t="str">
        <f t="shared" si="8"/>
        <v/>
      </c>
      <c r="C7" s="173" t="str">
        <f t="shared" si="9"/>
        <v/>
      </c>
      <c r="D7" s="172" t="str">
        <f t="shared" si="10"/>
        <v/>
      </c>
      <c r="E7" s="152" t="str">
        <f t="shared" si="15"/>
        <v/>
      </c>
      <c r="F7" s="289" t="str">
        <f t="shared" si="11"/>
        <v/>
      </c>
      <c r="G7" s="154" t="str">
        <f>IF($A7="","",'Priseestimat gj.strømming'!$C$15)</f>
        <v/>
      </c>
      <c r="H7" s="155" t="str" cm="1">
        <f t="array" ref="H7">IF(M7=Hjelpeark!$E$7,_xlfn.XLOOKUP(IF(T7="Naturlig",S7,T7),Temp_VT_FV,_xlfn.XLOOKUP('Beregninger gj.strømming'!F7,Fiskevekt_VT_FV,'Veksttabell FV'!$B$5:$T$21,,-1),,-1)*G7,IF('Beregninger gj.strømming'!M7=Hjelpeark!$D$7,_xlfn.XLOOKUP(IF(T7="Naturlig",S7,T7),'Veksttabell SV'!$A$6:$A$22,_xlfn.XLOOKUP('Beregninger gj.strømming'!F7,'Veksttabell SV'!$B$5:$AU$5,'Veksttabell SV'!$B$6:$AU$22,,-1),,-1)*G7,""))</f>
        <v/>
      </c>
      <c r="I7" s="155" t="str">
        <f t="shared" si="0"/>
        <v/>
      </c>
      <c r="J7" s="159" t="str">
        <f t="shared" si="1"/>
        <v/>
      </c>
      <c r="K7" s="173" t="str">
        <f>IF(A7="","",'Priseestimat gj.strømming'!$C$10)</f>
        <v/>
      </c>
      <c r="L7" s="173" t="str">
        <f>IF(A7="","",'Priseestimat gj.strømming'!$C$11)</f>
        <v/>
      </c>
      <c r="M7" s="173" t="str">
        <f>IF(A7="","",'Priseestimat gj.strømming'!$C$12)</f>
        <v/>
      </c>
      <c r="N7" s="173" t="str">
        <f>IF($A7="","",'Priseestimat gj.strømming'!$C$6)</f>
        <v/>
      </c>
      <c r="O7" s="174" t="str" cm="1">
        <f t="array" ref="O7">IF(M7=Hjelpeark!$D$7,_xlfn.XLOOKUP(IF(T7="Naturlig",S7,T7),'Vannbehov SV'!$A$5:$A$13,_xlfn.XLOOKUP('Beregninger gj.strømming'!F7,'Vannbehov SV'!$B$4:$O$4,'Vannbehov SV'!$B$5:$O$13,,-1),,-1),IF(M7=Hjelpeark!$E$7,_xlfn.XLOOKUP(IF(T7="Naturlig",S7,T7),'Vannbehov FV'!$A$5:$A$20,_xlfn.XLOOKUP('Beregninger gj.strømming'!F7,'Vannbehov FV'!$B$4:$O$4,'Vannbehov FV'!$B$5:$O$20,,-1),,-1),""))</f>
        <v/>
      </c>
      <c r="P7" s="173" t="str">
        <f t="shared" si="12"/>
        <v/>
      </c>
      <c r="Q7" s="174" t="str">
        <f t="shared" si="13"/>
        <v/>
      </c>
      <c r="R7" s="174" t="str">
        <f t="shared" si="2"/>
        <v/>
      </c>
      <c r="S7" s="152" t="str">
        <f>IFERROR(IF(M7=Hjelpeark!$D$7,_xlfn.XLOOKUP('Beregninger gj.strømming'!C7,Hjelpeark!$C$8:$C$19,Hjelpeark!$D$8:$D$19),_xlfn.XLOOKUP('Beregninger gj.strømming'!C7,Hjelpeark!$C$8:$C$19,Hjelpeark!$E$8:$E$19)),"")</f>
        <v/>
      </c>
      <c r="T7" s="152" t="str">
        <f t="shared" si="16"/>
        <v/>
      </c>
      <c r="U7" s="152" t="str">
        <f>IFERROR(IF(T7=Hjelpeark!$B$4,0,ABS(T7-S7)),"")</f>
        <v/>
      </c>
      <c r="V7" s="175" t="str">
        <f>IFERROR(IF(A7="","",_xlfn.XLOOKUP(D7,Prisliste!$C$4:$F$4,Prisliste!$C$20:$F$20)),"")</f>
        <v/>
      </c>
      <c r="W7" s="175" t="str">
        <f>IFERROR(U7*_xlfn.XLOOKUP(D7,Prisliste!$C$4:$F$4,Prisliste!$C$21:$F$21),"")</f>
        <v/>
      </c>
      <c r="X7" s="175" t="str">
        <f>IFERROR(IF(A7="","",IF(N7="Ja",_xlfn.XLOOKUP('Beregninger gj.strømming'!D7,Prisliste!$C$4:$F$4,Prisliste!$C$24:$F$24),0)),"")</f>
        <v/>
      </c>
      <c r="Y7" s="288" t="str">
        <f t="shared" si="3"/>
        <v/>
      </c>
      <c r="Z7" s="175" t="str">
        <f t="shared" si="14"/>
        <v/>
      </c>
      <c r="AA7" s="175" t="str">
        <f t="shared" si="4"/>
        <v/>
      </c>
      <c r="AB7" s="175" t="str">
        <f t="shared" si="5"/>
        <v/>
      </c>
      <c r="AC7" s="288" t="str">
        <f t="shared" si="6"/>
        <v/>
      </c>
      <c r="AD7" s="152" t="str">
        <f t="shared" si="7"/>
        <v/>
      </c>
      <c r="AF7" s="155" t="str">
        <f>IFERROR(_xlfn.XLOOKUP(D7,Prisliste!$C$4:$F$4,Prisliste!$C$19:$F$19)*AD7,"")</f>
        <v/>
      </c>
    </row>
    <row r="8" spans="1:32" ht="14.4">
      <c r="A8" s="171" t="str">
        <f>IF(A7="","",IF(A7+1&lt;=f_slutt,'Beregninger gj.strømming'!A7+1,""))</f>
        <v/>
      </c>
      <c r="B8" s="172" t="str">
        <f t="shared" si="8"/>
        <v/>
      </c>
      <c r="C8" s="173" t="str">
        <f t="shared" si="9"/>
        <v/>
      </c>
      <c r="D8" s="172" t="str">
        <f t="shared" si="10"/>
        <v/>
      </c>
      <c r="E8" s="152" t="str">
        <f t="shared" si="15"/>
        <v/>
      </c>
      <c r="F8" s="289" t="str">
        <f t="shared" si="11"/>
        <v/>
      </c>
      <c r="G8" s="154" t="str">
        <f>IF($A8="","",'Priseestimat gj.strømming'!$C$15)</f>
        <v/>
      </c>
      <c r="H8" s="155" t="str" cm="1">
        <f t="array" ref="H8">IF(M8=Hjelpeark!$E$7,_xlfn.XLOOKUP(IF(T8="Naturlig",S8,T8),Temp_VT_FV,_xlfn.XLOOKUP('Beregninger gj.strømming'!F8,Fiskevekt_VT_FV,'Veksttabell FV'!$B$5:$T$21,,-1),,-1)*G8,IF('Beregninger gj.strømming'!M8=Hjelpeark!$D$7,_xlfn.XLOOKUP(IF(T8="Naturlig",S8,T8),'Veksttabell SV'!$A$6:$A$22,_xlfn.XLOOKUP('Beregninger gj.strømming'!F8,'Veksttabell SV'!$B$5:$AU$5,'Veksttabell SV'!$B$6:$AU$22,,-1),,-1)*G8,""))</f>
        <v/>
      </c>
      <c r="I8" s="155" t="str">
        <f t="shared" si="0"/>
        <v/>
      </c>
      <c r="J8" s="159" t="str">
        <f t="shared" si="1"/>
        <v/>
      </c>
      <c r="K8" s="173" t="str">
        <f>IF(A8="","",'Priseestimat gj.strømming'!$C$10)</f>
        <v/>
      </c>
      <c r="L8" s="173" t="str">
        <f>IF(A8="","",'Priseestimat gj.strømming'!$C$11)</f>
        <v/>
      </c>
      <c r="M8" s="173" t="str">
        <f>IF(A8="","",'Priseestimat gj.strømming'!$C$12)</f>
        <v/>
      </c>
      <c r="N8" s="173" t="str">
        <f>IF($A8="","",'Priseestimat gj.strømming'!$C$6)</f>
        <v/>
      </c>
      <c r="O8" s="174" t="str" cm="1">
        <f t="array" ref="O8">IF(M8=Hjelpeark!$D$7,_xlfn.XLOOKUP(IF(T8="Naturlig",S8,T8),'Vannbehov SV'!$A$5:$A$13,_xlfn.XLOOKUP('Beregninger gj.strømming'!F8,'Vannbehov SV'!$B$4:$O$4,'Vannbehov SV'!$B$5:$O$13,,-1),,-1),IF(M8=Hjelpeark!$E$7,_xlfn.XLOOKUP(IF(T8="Naturlig",S8,T8),'Vannbehov FV'!$A$5:$A$20,_xlfn.XLOOKUP('Beregninger gj.strømming'!F8,'Vannbehov FV'!$B$4:$O$4,'Vannbehov FV'!$B$5:$O$20,,-1),,-1),""))</f>
        <v/>
      </c>
      <c r="P8" s="173" t="str">
        <f t="shared" si="12"/>
        <v/>
      </c>
      <c r="Q8" s="174" t="str">
        <f t="shared" si="13"/>
        <v/>
      </c>
      <c r="R8" s="174" t="str">
        <f t="shared" si="2"/>
        <v/>
      </c>
      <c r="S8" s="152" t="str">
        <f>IFERROR(IF(M8=Hjelpeark!$D$7,_xlfn.XLOOKUP('Beregninger gj.strømming'!C8,Hjelpeark!$C$8:$C$19,Hjelpeark!$D$8:$D$19),_xlfn.XLOOKUP('Beregninger gj.strømming'!C8,Hjelpeark!$C$8:$C$19,Hjelpeark!$E$8:$E$19)),"")</f>
        <v/>
      </c>
      <c r="T8" s="152" t="str">
        <f t="shared" si="16"/>
        <v/>
      </c>
      <c r="U8" s="152" t="str">
        <f>IFERROR(IF(T8=Hjelpeark!$B$4,0,ABS(T8-S8)),"")</f>
        <v/>
      </c>
      <c r="V8" s="175" t="str">
        <f>IFERROR(IF(A8="","",_xlfn.XLOOKUP(D8,Prisliste!$C$4:$F$4,Prisliste!$C$20:$F$20)),"")</f>
        <v/>
      </c>
      <c r="W8" s="175" t="str">
        <f>IFERROR(U8*_xlfn.XLOOKUP(D8,Prisliste!$C$4:$F$4,Prisliste!$C$21:$F$21),"")</f>
        <v/>
      </c>
      <c r="X8" s="175" t="str">
        <f>IFERROR(IF(A8="","",IF(N8="Ja",_xlfn.XLOOKUP('Beregninger gj.strømming'!D8,Prisliste!$C$4:$F$4,Prisliste!$C$24:$F$24),0)),"")</f>
        <v/>
      </c>
      <c r="Y8" s="288" t="str">
        <f t="shared" si="3"/>
        <v/>
      </c>
      <c r="Z8" s="175" t="str">
        <f t="shared" si="14"/>
        <v/>
      </c>
      <c r="AA8" s="175" t="str">
        <f t="shared" si="4"/>
        <v/>
      </c>
      <c r="AB8" s="175" t="str">
        <f t="shared" si="5"/>
        <v/>
      </c>
      <c r="AC8" s="288" t="str">
        <f t="shared" si="6"/>
        <v/>
      </c>
      <c r="AD8" s="152" t="str">
        <f t="shared" si="7"/>
        <v/>
      </c>
      <c r="AF8" s="155" t="str">
        <f>IFERROR(_xlfn.XLOOKUP(D8,Prisliste!$C$4:$F$4,Prisliste!$C$19:$F$19)*AD8,"")</f>
        <v/>
      </c>
    </row>
    <row r="9" spans="1:32" ht="14.4">
      <c r="A9" s="171" t="str">
        <f>IF(A8="","",IF(A8+1&lt;=f_slutt,'Beregninger gj.strømming'!A8+1,""))</f>
        <v/>
      </c>
      <c r="B9" s="172" t="str">
        <f t="shared" si="8"/>
        <v/>
      </c>
      <c r="C9" s="173" t="str">
        <f t="shared" si="9"/>
        <v/>
      </c>
      <c r="D9" s="172" t="str">
        <f t="shared" si="10"/>
        <v/>
      </c>
      <c r="E9" s="152" t="str">
        <f t="shared" si="15"/>
        <v/>
      </c>
      <c r="F9" s="289" t="str">
        <f t="shared" si="11"/>
        <v/>
      </c>
      <c r="G9" s="154" t="str">
        <f>IF($A9="","",'Priseestimat gj.strømming'!$C$15)</f>
        <v/>
      </c>
      <c r="H9" s="155" t="str" cm="1">
        <f t="array" ref="H9">IF(M9=Hjelpeark!$E$7,_xlfn.XLOOKUP(IF(T9="Naturlig",S9,T9),Temp_VT_FV,_xlfn.XLOOKUP('Beregninger gj.strømming'!F9,Fiskevekt_VT_FV,'Veksttabell FV'!$B$5:$T$21,,-1),,-1)*G9,IF('Beregninger gj.strømming'!M9=Hjelpeark!$D$7,_xlfn.XLOOKUP(IF(T9="Naturlig",S9,T9),'Veksttabell SV'!$A$6:$A$22,_xlfn.XLOOKUP('Beregninger gj.strømming'!F9,'Veksttabell SV'!$B$5:$AU$5,'Veksttabell SV'!$B$6:$AU$22,,-1),,-1)*G9,""))</f>
        <v/>
      </c>
      <c r="I9" s="155" t="str">
        <f t="shared" si="0"/>
        <v/>
      </c>
      <c r="J9" s="159" t="str">
        <f t="shared" si="1"/>
        <v/>
      </c>
      <c r="K9" s="173" t="str">
        <f>IF(A9="","",'Priseestimat gj.strømming'!$C$10)</f>
        <v/>
      </c>
      <c r="L9" s="173" t="str">
        <f>IF(A9="","",'Priseestimat gj.strømming'!$C$11)</f>
        <v/>
      </c>
      <c r="M9" s="173" t="str">
        <f>IF(A9="","",'Priseestimat gj.strømming'!$C$12)</f>
        <v/>
      </c>
      <c r="N9" s="173" t="str">
        <f>IF($A9="","",'Priseestimat gj.strømming'!$C$6)</f>
        <v/>
      </c>
      <c r="O9" s="174" t="str" cm="1">
        <f t="array" ref="O9">IF(M9=Hjelpeark!$D$7,_xlfn.XLOOKUP(IF(T9="Naturlig",S9,T9),'Vannbehov SV'!$A$5:$A$13,_xlfn.XLOOKUP('Beregninger gj.strømming'!F9,'Vannbehov SV'!$B$4:$O$4,'Vannbehov SV'!$B$5:$O$13,,-1),,-1),IF(M9=Hjelpeark!$E$7,_xlfn.XLOOKUP(IF(T9="Naturlig",S9,T9),'Vannbehov FV'!$A$5:$A$20,_xlfn.XLOOKUP('Beregninger gj.strømming'!F9,'Vannbehov FV'!$B$4:$O$4,'Vannbehov FV'!$B$5:$O$20,,-1),,-1),""))</f>
        <v/>
      </c>
      <c r="P9" s="173" t="str">
        <f t="shared" si="12"/>
        <v/>
      </c>
      <c r="Q9" s="174" t="str">
        <f t="shared" si="13"/>
        <v/>
      </c>
      <c r="R9" s="174" t="str">
        <f t="shared" si="2"/>
        <v/>
      </c>
      <c r="S9" s="152" t="str">
        <f>IFERROR(IF(M9=Hjelpeark!$D$7,_xlfn.XLOOKUP('Beregninger gj.strømming'!C9,Hjelpeark!$C$8:$C$19,Hjelpeark!$D$8:$D$19),_xlfn.XLOOKUP('Beregninger gj.strømming'!C9,Hjelpeark!$C$8:$C$19,Hjelpeark!$E$8:$E$19)),"")</f>
        <v/>
      </c>
      <c r="T9" s="152" t="str">
        <f t="shared" si="16"/>
        <v/>
      </c>
      <c r="U9" s="152" t="str">
        <f>IFERROR(IF(T9=Hjelpeark!$B$4,0,ABS(T9-S9)),"")</f>
        <v/>
      </c>
      <c r="V9" s="175" t="str">
        <f>IFERROR(IF(A9="","",_xlfn.XLOOKUP(D9,Prisliste!$C$4:$F$4,Prisliste!$C$20:$F$20)),"")</f>
        <v/>
      </c>
      <c r="W9" s="175" t="str">
        <f>IFERROR(U9*_xlfn.XLOOKUP(D9,Prisliste!$C$4:$F$4,Prisliste!$C$21:$F$21),"")</f>
        <v/>
      </c>
      <c r="X9" s="175" t="str">
        <f>IFERROR(IF(A9="","",IF(N9="Ja",_xlfn.XLOOKUP('Beregninger gj.strømming'!D9,Prisliste!$C$4:$F$4,Prisliste!$C$24:$F$24),0)),"")</f>
        <v/>
      </c>
      <c r="Y9" s="288" t="str">
        <f t="shared" si="3"/>
        <v/>
      </c>
      <c r="Z9" s="175" t="str">
        <f t="shared" si="14"/>
        <v/>
      </c>
      <c r="AA9" s="175" t="str">
        <f t="shared" si="4"/>
        <v/>
      </c>
      <c r="AB9" s="175" t="str">
        <f t="shared" si="5"/>
        <v/>
      </c>
      <c r="AC9" s="288" t="str">
        <f t="shared" si="6"/>
        <v/>
      </c>
      <c r="AD9" s="152" t="str">
        <f t="shared" si="7"/>
        <v/>
      </c>
      <c r="AF9" s="155" t="str">
        <f>IFERROR(_xlfn.XLOOKUP(D9,Prisliste!$C$4:$F$4,Prisliste!$C$19:$F$19)*AD9,"")</f>
        <v/>
      </c>
    </row>
    <row r="10" spans="1:32" ht="14.4">
      <c r="A10" s="171" t="str">
        <f>IF(A9="","",IF(A9+1&lt;=f_slutt,'Beregninger gj.strømming'!A9+1,""))</f>
        <v/>
      </c>
      <c r="B10" s="172" t="str">
        <f t="shared" si="8"/>
        <v/>
      </c>
      <c r="C10" s="173" t="str">
        <f t="shared" si="9"/>
        <v/>
      </c>
      <c r="D10" s="172" t="str">
        <f t="shared" si="10"/>
        <v/>
      </c>
      <c r="E10" s="152" t="str">
        <f t="shared" si="15"/>
        <v/>
      </c>
      <c r="F10" s="289" t="str">
        <f t="shared" si="11"/>
        <v/>
      </c>
      <c r="G10" s="154" t="str">
        <f>IF($A10="","",'Priseestimat gj.strømming'!$C$15)</f>
        <v/>
      </c>
      <c r="H10" s="155" t="str" cm="1">
        <f t="array" ref="H10">IF(M10=Hjelpeark!$E$7,_xlfn.XLOOKUP(IF(T10="Naturlig",S10,T10),Temp_VT_FV,_xlfn.XLOOKUP('Beregninger gj.strømming'!F10,Fiskevekt_VT_FV,'Veksttabell FV'!$B$5:$T$21,,-1),,-1)*G10,IF('Beregninger gj.strømming'!M10=Hjelpeark!$D$7,_xlfn.XLOOKUP(IF(T10="Naturlig",S10,T10),'Veksttabell SV'!$A$6:$A$22,_xlfn.XLOOKUP('Beregninger gj.strømming'!F10,'Veksttabell SV'!$B$5:$AU$5,'Veksttabell SV'!$B$6:$AU$22,,-1),,-1)*G10,""))</f>
        <v/>
      </c>
      <c r="I10" s="155" t="str">
        <f t="shared" si="0"/>
        <v/>
      </c>
      <c r="J10" s="159" t="str">
        <f t="shared" si="1"/>
        <v/>
      </c>
      <c r="K10" s="173" t="str">
        <f>IF(A10="","",'Priseestimat gj.strømming'!$C$10)</f>
        <v/>
      </c>
      <c r="L10" s="173" t="str">
        <f>IF(A10="","",'Priseestimat gj.strømming'!$C$11)</f>
        <v/>
      </c>
      <c r="M10" s="173" t="str">
        <f>IF(A10="","",'Priseestimat gj.strømming'!$C$12)</f>
        <v/>
      </c>
      <c r="N10" s="173" t="str">
        <f>IF($A10="","",'Priseestimat gj.strømming'!$C$6)</f>
        <v/>
      </c>
      <c r="O10" s="174" t="str" cm="1">
        <f t="array" ref="O10">IF(M10=Hjelpeark!$D$7,_xlfn.XLOOKUP(IF(T10="Naturlig",S10,T10),'Vannbehov SV'!$A$5:$A$13,_xlfn.XLOOKUP('Beregninger gj.strømming'!F10,'Vannbehov SV'!$B$4:$O$4,'Vannbehov SV'!$B$5:$O$13,,-1),,-1),IF(M10=Hjelpeark!$E$7,_xlfn.XLOOKUP(IF(T10="Naturlig",S10,T10),'Vannbehov FV'!$A$5:$A$20,_xlfn.XLOOKUP('Beregninger gj.strømming'!F10,'Vannbehov FV'!$B$4:$O$4,'Vannbehov FV'!$B$5:$O$20,,-1),,-1),""))</f>
        <v/>
      </c>
      <c r="P10" s="173" t="str">
        <f t="shared" si="12"/>
        <v/>
      </c>
      <c r="Q10" s="174" t="str">
        <f t="shared" si="13"/>
        <v/>
      </c>
      <c r="R10" s="174" t="str">
        <f t="shared" si="2"/>
        <v/>
      </c>
      <c r="S10" s="152" t="str">
        <f>IFERROR(IF(M10=Hjelpeark!$D$7,_xlfn.XLOOKUP('Beregninger gj.strømming'!C10,Hjelpeark!$C$8:$C$19,Hjelpeark!$D$8:$D$19),_xlfn.XLOOKUP('Beregninger gj.strømming'!C10,Hjelpeark!$C$8:$C$19,Hjelpeark!$E$8:$E$19)),"")</f>
        <v/>
      </c>
      <c r="T10" s="152" t="str">
        <f t="shared" si="16"/>
        <v/>
      </c>
      <c r="U10" s="152" t="str">
        <f>IFERROR(IF(T10=Hjelpeark!$B$4,0,ABS(T10-S10)),"")</f>
        <v/>
      </c>
      <c r="V10" s="175" t="str">
        <f>IFERROR(IF(A10="","",_xlfn.XLOOKUP(D10,Prisliste!$C$4:$F$4,Prisliste!$C$20:$F$20)),"")</f>
        <v/>
      </c>
      <c r="W10" s="175" t="str">
        <f>IFERROR(U10*_xlfn.XLOOKUP(D10,Prisliste!$C$4:$F$4,Prisliste!$C$21:$F$21),"")</f>
        <v/>
      </c>
      <c r="X10" s="175" t="str">
        <f>IFERROR(IF(A10="","",IF(N10="Ja",_xlfn.XLOOKUP('Beregninger gj.strømming'!D10,Prisliste!$C$4:$F$4,Prisliste!$C$24:$F$24),0)),"")</f>
        <v/>
      </c>
      <c r="Y10" s="288" t="str">
        <f t="shared" si="3"/>
        <v/>
      </c>
      <c r="Z10" s="175" t="str">
        <f t="shared" si="14"/>
        <v/>
      </c>
      <c r="AA10" s="175" t="str">
        <f t="shared" si="4"/>
        <v/>
      </c>
      <c r="AB10" s="175" t="str">
        <f t="shared" si="5"/>
        <v/>
      </c>
      <c r="AC10" s="288" t="str">
        <f t="shared" si="6"/>
        <v/>
      </c>
      <c r="AD10" s="152" t="str">
        <f t="shared" si="7"/>
        <v/>
      </c>
      <c r="AF10" s="155" t="str">
        <f>IFERROR(_xlfn.XLOOKUP(D10,Prisliste!$C$4:$F$4,Prisliste!$C$19:$F$19)*AD10,"")</f>
        <v/>
      </c>
    </row>
    <row r="11" spans="1:32" ht="14.4">
      <c r="A11" s="171" t="str">
        <f>IF(A10="","",IF(A10+1&lt;=f_slutt,'Beregninger gj.strømming'!A10+1,""))</f>
        <v/>
      </c>
      <c r="B11" s="172" t="str">
        <f t="shared" si="8"/>
        <v/>
      </c>
      <c r="C11" s="173" t="str">
        <f t="shared" si="9"/>
        <v/>
      </c>
      <c r="D11" s="172" t="str">
        <f t="shared" si="10"/>
        <v/>
      </c>
      <c r="E11" s="152" t="str">
        <f t="shared" si="15"/>
        <v/>
      </c>
      <c r="F11" s="289" t="str">
        <f t="shared" si="11"/>
        <v/>
      </c>
      <c r="G11" s="154" t="str">
        <f>IF($A11="","",'Priseestimat gj.strømming'!$C$15)</f>
        <v/>
      </c>
      <c r="H11" s="155" t="str" cm="1">
        <f t="array" ref="H11">IF(M11=Hjelpeark!$E$7,_xlfn.XLOOKUP(IF(T11="Naturlig",S11,T11),Temp_VT_FV,_xlfn.XLOOKUP('Beregninger gj.strømming'!F11,Fiskevekt_VT_FV,'Veksttabell FV'!$B$5:$T$21,,-1),,-1)*G11,IF('Beregninger gj.strømming'!M11=Hjelpeark!$D$7,_xlfn.XLOOKUP(IF(T11="Naturlig",S11,T11),'Veksttabell SV'!$A$6:$A$22,_xlfn.XLOOKUP('Beregninger gj.strømming'!F11,'Veksttabell SV'!$B$5:$AU$5,'Veksttabell SV'!$B$6:$AU$22,,-1),,-1)*G11,""))</f>
        <v/>
      </c>
      <c r="I11" s="155" t="str">
        <f t="shared" si="0"/>
        <v/>
      </c>
      <c r="J11" s="159" t="str">
        <f t="shared" si="1"/>
        <v/>
      </c>
      <c r="K11" s="173" t="str">
        <f>IF(A11="","",'Priseestimat gj.strømming'!$C$10)</f>
        <v/>
      </c>
      <c r="L11" s="173" t="str">
        <f>IF(A11="","",'Priseestimat gj.strømming'!$C$11)</f>
        <v/>
      </c>
      <c r="M11" s="173" t="str">
        <f>IF(A11="","",'Priseestimat gj.strømming'!$C$12)</f>
        <v/>
      </c>
      <c r="N11" s="173" t="str">
        <f>IF($A11="","",'Priseestimat gj.strømming'!$C$6)</f>
        <v/>
      </c>
      <c r="O11" s="174" t="str" cm="1">
        <f t="array" ref="O11">IF(M11=Hjelpeark!$D$7,_xlfn.XLOOKUP(IF(T11="Naturlig",S11,T11),'Vannbehov SV'!$A$5:$A$13,_xlfn.XLOOKUP('Beregninger gj.strømming'!F11,'Vannbehov SV'!$B$4:$O$4,'Vannbehov SV'!$B$5:$O$13,,-1),,-1),IF(M11=Hjelpeark!$E$7,_xlfn.XLOOKUP(IF(T11="Naturlig",S11,T11),'Vannbehov FV'!$A$5:$A$20,_xlfn.XLOOKUP('Beregninger gj.strømming'!F11,'Vannbehov FV'!$B$4:$O$4,'Vannbehov FV'!$B$5:$O$20,,-1),,-1),""))</f>
        <v/>
      </c>
      <c r="P11" s="173" t="str">
        <f t="shared" si="12"/>
        <v/>
      </c>
      <c r="Q11" s="174" t="str">
        <f t="shared" si="13"/>
        <v/>
      </c>
      <c r="R11" s="174" t="str">
        <f t="shared" si="2"/>
        <v/>
      </c>
      <c r="S11" s="152" t="str">
        <f>IFERROR(IF(M11=Hjelpeark!$D$7,_xlfn.XLOOKUP('Beregninger gj.strømming'!C11,Hjelpeark!$C$8:$C$19,Hjelpeark!$D$8:$D$19),_xlfn.XLOOKUP('Beregninger gj.strømming'!C11,Hjelpeark!$C$8:$C$19,Hjelpeark!$E$8:$E$19)),"")</f>
        <v/>
      </c>
      <c r="T11" s="152" t="str">
        <f t="shared" si="16"/>
        <v/>
      </c>
      <c r="U11" s="152" t="str">
        <f>IFERROR(IF(T11=Hjelpeark!$B$4,0,ABS(T11-S11)),"")</f>
        <v/>
      </c>
      <c r="V11" s="175" t="str">
        <f>IFERROR(IF(A11="","",_xlfn.XLOOKUP(D11,Prisliste!$C$4:$F$4,Prisliste!$C$20:$F$20)),"")</f>
        <v/>
      </c>
      <c r="W11" s="175" t="str">
        <f>IFERROR(U11*_xlfn.XLOOKUP(D11,Prisliste!$C$4:$F$4,Prisliste!$C$21:$F$21),"")</f>
        <v/>
      </c>
      <c r="X11" s="175" t="str">
        <f>IFERROR(IF(A11="","",IF(N11="Ja",_xlfn.XLOOKUP('Beregninger gj.strømming'!D11,Prisliste!$C$4:$F$4,Prisliste!$C$24:$F$24),0)),"")</f>
        <v/>
      </c>
      <c r="Y11" s="288" t="str">
        <f t="shared" si="3"/>
        <v/>
      </c>
      <c r="Z11" s="175" t="str">
        <f t="shared" si="14"/>
        <v/>
      </c>
      <c r="AA11" s="175" t="str">
        <f t="shared" si="4"/>
        <v/>
      </c>
      <c r="AB11" s="175" t="str">
        <f t="shared" si="5"/>
        <v/>
      </c>
      <c r="AC11" s="288" t="str">
        <f t="shared" si="6"/>
        <v/>
      </c>
      <c r="AD11" s="152" t="str">
        <f t="shared" si="7"/>
        <v/>
      </c>
      <c r="AF11" s="155" t="str">
        <f>IFERROR(_xlfn.XLOOKUP(D11,Prisliste!$C$4:$F$4,Prisliste!$C$19:$F$19)*AD11,"")</f>
        <v/>
      </c>
    </row>
    <row r="12" spans="1:32" ht="14.4">
      <c r="A12" s="171" t="str">
        <f>IF(A11="","",IF(A11+1&lt;=f_slutt,'Beregninger gj.strømming'!A11+1,""))</f>
        <v/>
      </c>
      <c r="B12" s="172" t="str">
        <f t="shared" si="8"/>
        <v/>
      </c>
      <c r="C12" s="173" t="str">
        <f t="shared" si="9"/>
        <v/>
      </c>
      <c r="D12" s="172" t="str">
        <f t="shared" si="10"/>
        <v/>
      </c>
      <c r="E12" s="152" t="str">
        <f t="shared" si="15"/>
        <v/>
      </c>
      <c r="F12" s="289" t="str">
        <f t="shared" si="11"/>
        <v/>
      </c>
      <c r="G12" s="154" t="str">
        <f>IF($A12="","",'Priseestimat gj.strømming'!$C$15)</f>
        <v/>
      </c>
      <c r="H12" s="155" t="str" cm="1">
        <f t="array" ref="H12">IF(M12=Hjelpeark!$E$7,_xlfn.XLOOKUP(IF(T12="Naturlig",S12,T12),Temp_VT_FV,_xlfn.XLOOKUP('Beregninger gj.strømming'!F12,Fiskevekt_VT_FV,'Veksttabell FV'!$B$5:$T$21,,-1),,-1)*G12,IF('Beregninger gj.strømming'!M12=Hjelpeark!$D$7,_xlfn.XLOOKUP(IF(T12="Naturlig",S12,T12),'Veksttabell SV'!$A$6:$A$22,_xlfn.XLOOKUP('Beregninger gj.strømming'!F12,'Veksttabell SV'!$B$5:$AU$5,'Veksttabell SV'!$B$6:$AU$22,,-1),,-1)*G12,""))</f>
        <v/>
      </c>
      <c r="I12" s="155" t="str">
        <f t="shared" si="0"/>
        <v/>
      </c>
      <c r="J12" s="159" t="str">
        <f t="shared" si="1"/>
        <v/>
      </c>
      <c r="K12" s="173" t="str">
        <f>IF(A12="","",'Priseestimat gj.strømming'!$C$10)</f>
        <v/>
      </c>
      <c r="L12" s="173" t="str">
        <f>IF(A12="","",'Priseestimat gj.strømming'!$C$11)</f>
        <v/>
      </c>
      <c r="M12" s="173" t="str">
        <f>IF(A12="","",'Priseestimat gj.strømming'!$C$12)</f>
        <v/>
      </c>
      <c r="N12" s="173" t="str">
        <f>IF($A12="","",'Priseestimat gj.strømming'!$C$6)</f>
        <v/>
      </c>
      <c r="O12" s="174" t="str" cm="1">
        <f t="array" ref="O12">IF(M12=Hjelpeark!$D$7,_xlfn.XLOOKUP(IF(T12="Naturlig",S12,T12),'Vannbehov SV'!$A$5:$A$13,_xlfn.XLOOKUP('Beregninger gj.strømming'!F12,'Vannbehov SV'!$B$4:$O$4,'Vannbehov SV'!$B$5:$O$13,,-1),,-1),IF(M12=Hjelpeark!$E$7,_xlfn.XLOOKUP(IF(T12="Naturlig",S12,T12),'Vannbehov FV'!$A$5:$A$20,_xlfn.XLOOKUP('Beregninger gj.strømming'!F12,'Vannbehov FV'!$B$4:$O$4,'Vannbehov FV'!$B$5:$O$20,,-1),,-1),""))</f>
        <v/>
      </c>
      <c r="P12" s="173" t="str">
        <f t="shared" si="12"/>
        <v/>
      </c>
      <c r="Q12" s="174" t="str">
        <f t="shared" si="13"/>
        <v/>
      </c>
      <c r="R12" s="174" t="str">
        <f t="shared" si="2"/>
        <v/>
      </c>
      <c r="S12" s="152" t="str">
        <f>IFERROR(IF(M12=Hjelpeark!$D$7,_xlfn.XLOOKUP('Beregninger gj.strømming'!C12,Hjelpeark!$C$8:$C$19,Hjelpeark!$D$8:$D$19),_xlfn.XLOOKUP('Beregninger gj.strømming'!C12,Hjelpeark!$C$8:$C$19,Hjelpeark!$E$8:$E$19)),"")</f>
        <v/>
      </c>
      <c r="T12" s="152" t="str">
        <f t="shared" si="16"/>
        <v/>
      </c>
      <c r="U12" s="152" t="str">
        <f>IFERROR(IF(T12=Hjelpeark!$B$4,0,ABS(T12-S12)),"")</f>
        <v/>
      </c>
      <c r="V12" s="175" t="str">
        <f>IFERROR(IF(A12="","",_xlfn.XLOOKUP(D12,Prisliste!$C$4:$F$4,Prisliste!$C$20:$F$20)),"")</f>
        <v/>
      </c>
      <c r="W12" s="175" t="str">
        <f>IFERROR(U12*_xlfn.XLOOKUP(D12,Prisliste!$C$4:$F$4,Prisliste!$C$21:$F$21),"")</f>
        <v/>
      </c>
      <c r="X12" s="175" t="str">
        <f>IFERROR(IF(A12="","",IF(N12="Ja",_xlfn.XLOOKUP('Beregninger gj.strømming'!D12,Prisliste!$C$4:$F$4,Prisliste!$C$24:$F$24),0)),"")</f>
        <v/>
      </c>
      <c r="Y12" s="288" t="str">
        <f t="shared" si="3"/>
        <v/>
      </c>
      <c r="Z12" s="175" t="str">
        <f t="shared" si="14"/>
        <v/>
      </c>
      <c r="AA12" s="175" t="str">
        <f t="shared" si="4"/>
        <v/>
      </c>
      <c r="AB12" s="175" t="str">
        <f t="shared" si="5"/>
        <v/>
      </c>
      <c r="AC12" s="288" t="str">
        <f t="shared" si="6"/>
        <v/>
      </c>
      <c r="AD12" s="152" t="str">
        <f t="shared" si="7"/>
        <v/>
      </c>
      <c r="AF12" s="155" t="str">
        <f>IFERROR(_xlfn.XLOOKUP(D12,Prisliste!$C$4:$F$4,Prisliste!$C$19:$F$19)*AD12,"")</f>
        <v/>
      </c>
    </row>
    <row r="13" spans="1:32" ht="14.4">
      <c r="A13" s="171" t="str">
        <f>IF(A12="","",IF(A12+1&lt;=f_slutt,'Beregninger gj.strømming'!A12+1,""))</f>
        <v/>
      </c>
      <c r="B13" s="172" t="str">
        <f t="shared" si="8"/>
        <v/>
      </c>
      <c r="C13" s="173" t="str">
        <f t="shared" si="9"/>
        <v/>
      </c>
      <c r="D13" s="172" t="str">
        <f t="shared" si="10"/>
        <v/>
      </c>
      <c r="E13" s="152" t="str">
        <f t="shared" si="15"/>
        <v/>
      </c>
      <c r="F13" s="289" t="str">
        <f t="shared" si="11"/>
        <v/>
      </c>
      <c r="G13" s="154" t="str">
        <f>IF($A13="","",'Priseestimat gj.strømming'!$C$15)</f>
        <v/>
      </c>
      <c r="H13" s="155" t="str" cm="1">
        <f t="array" ref="H13">IF(M13=Hjelpeark!$E$7,_xlfn.XLOOKUP(IF(T13="Naturlig",S13,T13),Temp_VT_FV,_xlfn.XLOOKUP('Beregninger gj.strømming'!F13,Fiskevekt_VT_FV,'Veksttabell FV'!$B$5:$T$21,,-1),,-1)*G13,IF('Beregninger gj.strømming'!M13=Hjelpeark!$D$7,_xlfn.XLOOKUP(IF(T13="Naturlig",S13,T13),'Veksttabell SV'!$A$6:$A$22,_xlfn.XLOOKUP('Beregninger gj.strømming'!F13,'Veksttabell SV'!$B$5:$AU$5,'Veksttabell SV'!$B$6:$AU$22,,-1),,-1)*G13,""))</f>
        <v/>
      </c>
      <c r="I13" s="155" t="str">
        <f t="shared" si="0"/>
        <v/>
      </c>
      <c r="J13" s="159" t="str">
        <f t="shared" si="1"/>
        <v/>
      </c>
      <c r="K13" s="173" t="str">
        <f>IF(A13="","",'Priseestimat gj.strømming'!$C$10)</f>
        <v/>
      </c>
      <c r="L13" s="173" t="str">
        <f>IF(A13="","",'Priseestimat gj.strømming'!$C$11)</f>
        <v/>
      </c>
      <c r="M13" s="173" t="str">
        <f>IF(A13="","",'Priseestimat gj.strømming'!$C$12)</f>
        <v/>
      </c>
      <c r="N13" s="173" t="str">
        <f>IF($A13="","",'Priseestimat gj.strømming'!$C$6)</f>
        <v/>
      </c>
      <c r="O13" s="174" t="str" cm="1">
        <f t="array" ref="O13">IF(M13=Hjelpeark!$D$7,_xlfn.XLOOKUP(IF(T13="Naturlig",S13,T13),'Vannbehov SV'!$A$5:$A$13,_xlfn.XLOOKUP('Beregninger gj.strømming'!F13,'Vannbehov SV'!$B$4:$O$4,'Vannbehov SV'!$B$5:$O$13,,-1),,-1),IF(M13=Hjelpeark!$E$7,_xlfn.XLOOKUP(IF(T13="Naturlig",S13,T13),'Vannbehov FV'!$A$5:$A$20,_xlfn.XLOOKUP('Beregninger gj.strømming'!F13,'Vannbehov FV'!$B$4:$O$4,'Vannbehov FV'!$B$5:$O$20,,-1),,-1),""))</f>
        <v/>
      </c>
      <c r="P13" s="173" t="str">
        <f t="shared" si="12"/>
        <v/>
      </c>
      <c r="Q13" s="174" t="str">
        <f t="shared" si="13"/>
        <v/>
      </c>
      <c r="R13" s="174" t="str">
        <f t="shared" si="2"/>
        <v/>
      </c>
      <c r="S13" s="152" t="str">
        <f>IFERROR(IF(M13=Hjelpeark!$D$7,_xlfn.XLOOKUP('Beregninger gj.strømming'!C13,Hjelpeark!$C$8:$C$19,Hjelpeark!$D$8:$D$19),_xlfn.XLOOKUP('Beregninger gj.strømming'!C13,Hjelpeark!$C$8:$C$19,Hjelpeark!$E$8:$E$19)),"")</f>
        <v/>
      </c>
      <c r="T13" s="152" t="str">
        <f t="shared" si="16"/>
        <v/>
      </c>
      <c r="U13" s="152" t="str">
        <f>IFERROR(IF(T13=Hjelpeark!$B$4,0,ABS(T13-S13)),"")</f>
        <v/>
      </c>
      <c r="V13" s="175" t="str">
        <f>IFERROR(IF(A13="","",_xlfn.XLOOKUP(D13,Prisliste!$C$4:$F$4,Prisliste!$C$20:$F$20)),"")</f>
        <v/>
      </c>
      <c r="W13" s="175" t="str">
        <f>IFERROR(U13*_xlfn.XLOOKUP(D13,Prisliste!$C$4:$F$4,Prisliste!$C$21:$F$21),"")</f>
        <v/>
      </c>
      <c r="X13" s="175" t="str">
        <f>IFERROR(IF(A13="","",IF(N13="Ja",_xlfn.XLOOKUP('Beregninger gj.strømming'!D13,Prisliste!$C$4:$F$4,Prisliste!$C$24:$F$24),0)),"")</f>
        <v/>
      </c>
      <c r="Y13" s="288" t="str">
        <f t="shared" si="3"/>
        <v/>
      </c>
      <c r="Z13" s="175" t="str">
        <f t="shared" si="14"/>
        <v/>
      </c>
      <c r="AA13" s="175" t="str">
        <f t="shared" si="4"/>
        <v/>
      </c>
      <c r="AB13" s="175" t="str">
        <f t="shared" si="5"/>
        <v/>
      </c>
      <c r="AC13" s="288" t="str">
        <f t="shared" si="6"/>
        <v/>
      </c>
      <c r="AD13" s="152" t="str">
        <f t="shared" si="7"/>
        <v/>
      </c>
      <c r="AF13" s="155" t="str">
        <f>IFERROR(_xlfn.XLOOKUP(D13,Prisliste!$C$4:$F$4,Prisliste!$C$19:$F$19)*AD13,"")</f>
        <v/>
      </c>
    </row>
    <row r="14" spans="1:32" ht="14.4">
      <c r="A14" s="171" t="str">
        <f>IF(A13="","",IF(A13+1&lt;=f_slutt,'Beregninger gj.strømming'!A13+1,""))</f>
        <v/>
      </c>
      <c r="B14" s="172" t="str">
        <f t="shared" si="8"/>
        <v/>
      </c>
      <c r="C14" s="173" t="str">
        <f t="shared" si="9"/>
        <v/>
      </c>
      <c r="D14" s="172" t="str">
        <f t="shared" si="10"/>
        <v/>
      </c>
      <c r="E14" s="152" t="str">
        <f t="shared" si="15"/>
        <v/>
      </c>
      <c r="F14" s="289" t="str">
        <f t="shared" si="11"/>
        <v/>
      </c>
      <c r="G14" s="154" t="str">
        <f>IF($A14="","",'Priseestimat gj.strømming'!$C$15)</f>
        <v/>
      </c>
      <c r="H14" s="155" t="str" cm="1">
        <f t="array" ref="H14">IF(M14=Hjelpeark!$E$7,_xlfn.XLOOKUP(IF(T14="Naturlig",S14,T14),Temp_VT_FV,_xlfn.XLOOKUP('Beregninger gj.strømming'!F14,Fiskevekt_VT_FV,'Veksttabell FV'!$B$5:$T$21,,-1),,-1)*G14,IF('Beregninger gj.strømming'!M14=Hjelpeark!$D$7,_xlfn.XLOOKUP(IF(T14="Naturlig",S14,T14),'Veksttabell SV'!$A$6:$A$22,_xlfn.XLOOKUP('Beregninger gj.strømming'!F14,'Veksttabell SV'!$B$5:$AU$5,'Veksttabell SV'!$B$6:$AU$22,,-1),,-1)*G14,""))</f>
        <v/>
      </c>
      <c r="I14" s="155" t="str">
        <f t="shared" si="0"/>
        <v/>
      </c>
      <c r="J14" s="159" t="str">
        <f t="shared" si="1"/>
        <v/>
      </c>
      <c r="K14" s="173" t="str">
        <f>IF(A14="","",'Priseestimat gj.strømming'!$C$10)</f>
        <v/>
      </c>
      <c r="L14" s="173" t="str">
        <f>IF(A14="","",'Priseestimat gj.strømming'!$C$11)</f>
        <v/>
      </c>
      <c r="M14" s="173" t="str">
        <f>IF(A14="","",'Priseestimat gj.strømming'!$C$12)</f>
        <v/>
      </c>
      <c r="N14" s="173" t="str">
        <f>IF($A14="","",'Priseestimat gj.strømming'!$C$6)</f>
        <v/>
      </c>
      <c r="O14" s="174" t="str" cm="1">
        <f t="array" ref="O14">IF(M14=Hjelpeark!$D$7,_xlfn.XLOOKUP(IF(T14="Naturlig",S14,T14),'Vannbehov SV'!$A$5:$A$13,_xlfn.XLOOKUP('Beregninger gj.strømming'!F14,'Vannbehov SV'!$B$4:$O$4,'Vannbehov SV'!$B$5:$O$13,,-1),,-1),IF(M14=Hjelpeark!$E$7,_xlfn.XLOOKUP(IF(T14="Naturlig",S14,T14),'Vannbehov FV'!$A$5:$A$20,_xlfn.XLOOKUP('Beregninger gj.strømming'!F14,'Vannbehov FV'!$B$4:$O$4,'Vannbehov FV'!$B$5:$O$20,,-1),,-1),""))</f>
        <v/>
      </c>
      <c r="P14" s="173" t="str">
        <f t="shared" si="12"/>
        <v/>
      </c>
      <c r="Q14" s="174" t="str">
        <f t="shared" si="13"/>
        <v/>
      </c>
      <c r="R14" s="174" t="str">
        <f t="shared" si="2"/>
        <v/>
      </c>
      <c r="S14" s="152" t="str">
        <f>IFERROR(IF(M14=Hjelpeark!$D$7,_xlfn.XLOOKUP('Beregninger gj.strømming'!C14,Hjelpeark!$C$8:$C$19,Hjelpeark!$D$8:$D$19),_xlfn.XLOOKUP('Beregninger gj.strømming'!C14,Hjelpeark!$C$8:$C$19,Hjelpeark!$E$8:$E$19)),"")</f>
        <v/>
      </c>
      <c r="T14" s="152" t="str">
        <f t="shared" si="16"/>
        <v/>
      </c>
      <c r="U14" s="152" t="str">
        <f>IFERROR(IF(T14=Hjelpeark!$B$4,0,ABS(T14-S14)),"")</f>
        <v/>
      </c>
      <c r="V14" s="175" t="str">
        <f>IFERROR(IF(A14="","",_xlfn.XLOOKUP(D14,Prisliste!$C$4:$F$4,Prisliste!$C$20:$F$20)),"")</f>
        <v/>
      </c>
      <c r="W14" s="175" t="str">
        <f>IFERROR(U14*_xlfn.XLOOKUP(D14,Prisliste!$C$4:$F$4,Prisliste!$C$21:$F$21),"")</f>
        <v/>
      </c>
      <c r="X14" s="175" t="str">
        <f>IFERROR(IF(A14="","",IF(N14="Ja",_xlfn.XLOOKUP('Beregninger gj.strømming'!D14,Prisliste!$C$4:$F$4,Prisliste!$C$24:$F$24),0)),"")</f>
        <v/>
      </c>
      <c r="Y14" s="288" t="str">
        <f t="shared" si="3"/>
        <v/>
      </c>
      <c r="Z14" s="175" t="str">
        <f t="shared" si="14"/>
        <v/>
      </c>
      <c r="AA14" s="175" t="str">
        <f t="shared" si="4"/>
        <v/>
      </c>
      <c r="AB14" s="175" t="str">
        <f t="shared" si="5"/>
        <v/>
      </c>
      <c r="AC14" s="288" t="str">
        <f t="shared" si="6"/>
        <v/>
      </c>
      <c r="AD14" s="152" t="str">
        <f t="shared" si="7"/>
        <v/>
      </c>
      <c r="AF14" s="155" t="str">
        <f>IFERROR(_xlfn.XLOOKUP(D14,Prisliste!$C$4:$F$4,Prisliste!$C$19:$F$19)*AD14,"")</f>
        <v/>
      </c>
    </row>
    <row r="15" spans="1:32" ht="14.4">
      <c r="A15" s="171" t="str">
        <f>IF(A14="","",IF(A14+1&lt;=f_slutt,'Beregninger gj.strømming'!A14+1,""))</f>
        <v/>
      </c>
      <c r="B15" s="172" t="str">
        <f t="shared" si="8"/>
        <v/>
      </c>
      <c r="C15" s="173" t="str">
        <f t="shared" si="9"/>
        <v/>
      </c>
      <c r="D15" s="172" t="str">
        <f t="shared" si="10"/>
        <v/>
      </c>
      <c r="E15" s="152" t="str">
        <f t="shared" si="15"/>
        <v/>
      </c>
      <c r="F15" s="289" t="str">
        <f t="shared" si="11"/>
        <v/>
      </c>
      <c r="G15" s="154" t="str">
        <f>IF($A15="","",'Priseestimat gj.strømming'!$C$15)</f>
        <v/>
      </c>
      <c r="H15" s="155" t="str" cm="1">
        <f t="array" ref="H15">IF(M15=Hjelpeark!$E$7,_xlfn.XLOOKUP(IF(T15="Naturlig",S15,T15),Temp_VT_FV,_xlfn.XLOOKUP('Beregninger gj.strømming'!F15,Fiskevekt_VT_FV,'Veksttabell FV'!$B$5:$T$21,,-1),,-1)*G15,IF('Beregninger gj.strømming'!M15=Hjelpeark!$D$7,_xlfn.XLOOKUP(IF(T15="Naturlig",S15,T15),'Veksttabell SV'!$A$6:$A$22,_xlfn.XLOOKUP('Beregninger gj.strømming'!F15,'Veksttabell SV'!$B$5:$AU$5,'Veksttabell SV'!$B$6:$AU$22,,-1),,-1)*G15,""))</f>
        <v/>
      </c>
      <c r="I15" s="155" t="str">
        <f t="shared" si="0"/>
        <v/>
      </c>
      <c r="J15" s="159" t="str">
        <f t="shared" si="1"/>
        <v/>
      </c>
      <c r="K15" s="173" t="str">
        <f>IF(A15="","",'Priseestimat gj.strømming'!$C$10)</f>
        <v/>
      </c>
      <c r="L15" s="173" t="str">
        <f>IF(A15="","",'Priseestimat gj.strømming'!$C$11)</f>
        <v/>
      </c>
      <c r="M15" s="173" t="str">
        <f>IF(A15="","",'Priseestimat gj.strømming'!$C$12)</f>
        <v/>
      </c>
      <c r="N15" s="173" t="str">
        <f>IF($A15="","",'Priseestimat gj.strømming'!$C$6)</f>
        <v/>
      </c>
      <c r="O15" s="174" t="str" cm="1">
        <f t="array" ref="O15">IF(M15=Hjelpeark!$D$7,_xlfn.XLOOKUP(IF(T15="Naturlig",S15,T15),'Vannbehov SV'!$A$5:$A$13,_xlfn.XLOOKUP('Beregninger gj.strømming'!F15,'Vannbehov SV'!$B$4:$O$4,'Vannbehov SV'!$B$5:$O$13,,-1),,-1),IF(M15=Hjelpeark!$E$7,_xlfn.XLOOKUP(IF(T15="Naturlig",S15,T15),'Vannbehov FV'!$A$5:$A$20,_xlfn.XLOOKUP('Beregninger gj.strømming'!F15,'Vannbehov FV'!$B$4:$O$4,'Vannbehov FV'!$B$5:$O$20,,-1),,-1),""))</f>
        <v/>
      </c>
      <c r="P15" s="173" t="str">
        <f t="shared" si="12"/>
        <v/>
      </c>
      <c r="Q15" s="174" t="str">
        <f t="shared" si="13"/>
        <v/>
      </c>
      <c r="R15" s="174" t="str">
        <f t="shared" si="2"/>
        <v/>
      </c>
      <c r="S15" s="152" t="str">
        <f>IFERROR(IF(M15=Hjelpeark!$D$7,_xlfn.XLOOKUP('Beregninger gj.strømming'!C15,Hjelpeark!$C$8:$C$19,Hjelpeark!$D$8:$D$19),_xlfn.XLOOKUP('Beregninger gj.strømming'!C15,Hjelpeark!$C$8:$C$19,Hjelpeark!$E$8:$E$19)),"")</f>
        <v/>
      </c>
      <c r="T15" s="152" t="str">
        <f t="shared" si="16"/>
        <v/>
      </c>
      <c r="U15" s="152" t="str">
        <f>IFERROR(IF(T15=Hjelpeark!$B$4,0,ABS(T15-S15)),"")</f>
        <v/>
      </c>
      <c r="V15" s="175" t="str">
        <f>IFERROR(IF(A15="","",_xlfn.XLOOKUP(D15,Prisliste!$C$4:$F$4,Prisliste!$C$20:$F$20)),"")</f>
        <v/>
      </c>
      <c r="W15" s="175" t="str">
        <f>IFERROR(U15*_xlfn.XLOOKUP(D15,Prisliste!$C$4:$F$4,Prisliste!$C$21:$F$21),"")</f>
        <v/>
      </c>
      <c r="X15" s="175" t="str">
        <f>IFERROR(IF(A15="","",IF(N15="Ja",_xlfn.XLOOKUP('Beregninger gj.strømming'!D15,Prisliste!$C$4:$F$4,Prisliste!$C$24:$F$24),0)),"")</f>
        <v/>
      </c>
      <c r="Y15" s="288" t="str">
        <f t="shared" si="3"/>
        <v/>
      </c>
      <c r="Z15" s="175" t="str">
        <f t="shared" si="14"/>
        <v/>
      </c>
      <c r="AA15" s="175" t="str">
        <f t="shared" si="4"/>
        <v/>
      </c>
      <c r="AB15" s="175" t="str">
        <f t="shared" si="5"/>
        <v/>
      </c>
      <c r="AC15" s="288" t="str">
        <f t="shared" si="6"/>
        <v/>
      </c>
      <c r="AD15" s="152" t="str">
        <f t="shared" si="7"/>
        <v/>
      </c>
      <c r="AF15" s="155" t="str">
        <f>IFERROR(_xlfn.XLOOKUP(D15,Prisliste!$C$4:$F$4,Prisliste!$C$19:$F$19)*AD15,"")</f>
        <v/>
      </c>
    </row>
    <row r="16" spans="1:32" ht="14.4">
      <c r="A16" s="171" t="str">
        <f>IF(A15="","",IF(A15+1&lt;=f_slutt,'Beregninger gj.strømming'!A15+1,""))</f>
        <v/>
      </c>
      <c r="B16" s="172" t="str">
        <f t="shared" si="8"/>
        <v/>
      </c>
      <c r="C16" s="173" t="str">
        <f t="shared" si="9"/>
        <v/>
      </c>
      <c r="D16" s="172" t="str">
        <f t="shared" si="10"/>
        <v/>
      </c>
      <c r="E16" s="152" t="str">
        <f t="shared" si="15"/>
        <v/>
      </c>
      <c r="F16" s="289" t="str">
        <f t="shared" si="11"/>
        <v/>
      </c>
      <c r="G16" s="154" t="str">
        <f>IF($A16="","",'Priseestimat gj.strømming'!$C$15)</f>
        <v/>
      </c>
      <c r="H16" s="155" t="str" cm="1">
        <f t="array" ref="H16">IF(M16=Hjelpeark!$E$7,_xlfn.XLOOKUP(IF(T16="Naturlig",S16,T16),Temp_VT_FV,_xlfn.XLOOKUP('Beregninger gj.strømming'!F16,Fiskevekt_VT_FV,'Veksttabell FV'!$B$5:$T$21,,-1),,-1)*G16,IF('Beregninger gj.strømming'!M16=Hjelpeark!$D$7,_xlfn.XLOOKUP(IF(T16="Naturlig",S16,T16),'Veksttabell SV'!$A$6:$A$22,_xlfn.XLOOKUP('Beregninger gj.strømming'!F16,'Veksttabell SV'!$B$5:$AU$5,'Veksttabell SV'!$B$6:$AU$22,,-1),,-1)*G16,""))</f>
        <v/>
      </c>
      <c r="I16" s="155" t="str">
        <f t="shared" si="0"/>
        <v/>
      </c>
      <c r="J16" s="159" t="str">
        <f t="shared" si="1"/>
        <v/>
      </c>
      <c r="K16" s="173" t="str">
        <f>IF(A16="","",'Priseestimat gj.strømming'!$C$10)</f>
        <v/>
      </c>
      <c r="L16" s="173" t="str">
        <f>IF(A16="","",'Priseestimat gj.strømming'!$C$11)</f>
        <v/>
      </c>
      <c r="M16" s="173" t="str">
        <f>IF(A16="","",'Priseestimat gj.strømming'!$C$12)</f>
        <v/>
      </c>
      <c r="N16" s="173" t="str">
        <f>IF($A16="","",'Priseestimat gj.strømming'!$C$6)</f>
        <v/>
      </c>
      <c r="O16" s="174" t="str" cm="1">
        <f t="array" ref="O16">IF(M16=Hjelpeark!$D$7,_xlfn.XLOOKUP(IF(T16="Naturlig",S16,T16),'Vannbehov SV'!$A$5:$A$13,_xlfn.XLOOKUP('Beregninger gj.strømming'!F16,'Vannbehov SV'!$B$4:$O$4,'Vannbehov SV'!$B$5:$O$13,,-1),,-1),IF(M16=Hjelpeark!$E$7,_xlfn.XLOOKUP(IF(T16="Naturlig",S16,T16),'Vannbehov FV'!$A$5:$A$20,_xlfn.XLOOKUP('Beregninger gj.strømming'!F16,'Vannbehov FV'!$B$4:$O$4,'Vannbehov FV'!$B$5:$O$20,,-1),,-1),""))</f>
        <v/>
      </c>
      <c r="P16" s="173" t="str">
        <f t="shared" si="12"/>
        <v/>
      </c>
      <c r="Q16" s="174" t="str">
        <f t="shared" si="13"/>
        <v/>
      </c>
      <c r="R16" s="174" t="str">
        <f t="shared" si="2"/>
        <v/>
      </c>
      <c r="S16" s="152" t="str">
        <f>IFERROR(IF(M16=Hjelpeark!$D$7,_xlfn.XLOOKUP('Beregninger gj.strømming'!C16,Hjelpeark!$C$8:$C$19,Hjelpeark!$D$8:$D$19),_xlfn.XLOOKUP('Beregninger gj.strømming'!C16,Hjelpeark!$C$8:$C$19,Hjelpeark!$E$8:$E$19)),"")</f>
        <v/>
      </c>
      <c r="T16" s="152" t="str">
        <f t="shared" si="16"/>
        <v/>
      </c>
      <c r="U16" s="152" t="str">
        <f>IFERROR(IF(T16=Hjelpeark!$B$4,0,ABS(T16-S16)),"")</f>
        <v/>
      </c>
      <c r="V16" s="175" t="str">
        <f>IFERROR(IF(A16="","",_xlfn.XLOOKUP(D16,Prisliste!$C$4:$F$4,Prisliste!$C$20:$F$20)),"")</f>
        <v/>
      </c>
      <c r="W16" s="175" t="str">
        <f>IFERROR(U16*_xlfn.XLOOKUP(D16,Prisliste!$C$4:$F$4,Prisliste!$C$21:$F$21),"")</f>
        <v/>
      </c>
      <c r="X16" s="175" t="str">
        <f>IFERROR(IF(A16="","",IF(N16="Ja",_xlfn.XLOOKUP('Beregninger gj.strømming'!D16,Prisliste!$C$4:$F$4,Prisliste!$C$24:$F$24),0)),"")</f>
        <v/>
      </c>
      <c r="Y16" s="288" t="str">
        <f t="shared" si="3"/>
        <v/>
      </c>
      <c r="Z16" s="175" t="str">
        <f t="shared" si="14"/>
        <v/>
      </c>
      <c r="AA16" s="175" t="str">
        <f t="shared" si="4"/>
        <v/>
      </c>
      <c r="AB16" s="175" t="str">
        <f t="shared" si="5"/>
        <v/>
      </c>
      <c r="AC16" s="288" t="str">
        <f t="shared" si="6"/>
        <v/>
      </c>
      <c r="AD16" s="152" t="str">
        <f t="shared" si="7"/>
        <v/>
      </c>
      <c r="AF16" s="155" t="str">
        <f>IFERROR(_xlfn.XLOOKUP(D16,Prisliste!$C$4:$F$4,Prisliste!$C$19:$F$19)*AD16,"")</f>
        <v/>
      </c>
    </row>
    <row r="17" spans="1:32" ht="14.4">
      <c r="A17" s="171" t="str">
        <f>IF(A16="","",IF(A16+1&lt;=f_slutt,'Beregninger gj.strømming'!A16+1,""))</f>
        <v/>
      </c>
      <c r="B17" s="172" t="str">
        <f t="shared" si="8"/>
        <v/>
      </c>
      <c r="C17" s="173" t="str">
        <f t="shared" si="9"/>
        <v/>
      </c>
      <c r="D17" s="172" t="str">
        <f t="shared" si="10"/>
        <v/>
      </c>
      <c r="E17" s="152" t="str">
        <f t="shared" si="15"/>
        <v/>
      </c>
      <c r="F17" s="289" t="str">
        <f t="shared" si="11"/>
        <v/>
      </c>
      <c r="G17" s="154" t="str">
        <f>IF($A17="","",'Priseestimat gj.strømming'!$C$15)</f>
        <v/>
      </c>
      <c r="H17" s="155" t="str" cm="1">
        <f t="array" ref="H17">IF(M17=Hjelpeark!$E$7,_xlfn.XLOOKUP(IF(T17="Naturlig",S17,T17),Temp_VT_FV,_xlfn.XLOOKUP('Beregninger gj.strømming'!F17,Fiskevekt_VT_FV,'Veksttabell FV'!$B$5:$T$21,,-1),,-1)*G17,IF('Beregninger gj.strømming'!M17=Hjelpeark!$D$7,_xlfn.XLOOKUP(IF(T17="Naturlig",S17,T17),'Veksttabell SV'!$A$6:$A$22,_xlfn.XLOOKUP('Beregninger gj.strømming'!F17,'Veksttabell SV'!$B$5:$AU$5,'Veksttabell SV'!$B$6:$AU$22,,-1),,-1)*G17,""))</f>
        <v/>
      </c>
      <c r="I17" s="155" t="str">
        <f t="shared" si="0"/>
        <v/>
      </c>
      <c r="J17" s="159" t="str">
        <f t="shared" si="1"/>
        <v/>
      </c>
      <c r="K17" s="173" t="str">
        <f>IF(A17="","",'Priseestimat gj.strømming'!$C$10)</f>
        <v/>
      </c>
      <c r="L17" s="173" t="str">
        <f>IF(A17="","",'Priseestimat gj.strømming'!$C$11)</f>
        <v/>
      </c>
      <c r="M17" s="173" t="str">
        <f>IF(A17="","",'Priseestimat gj.strømming'!$C$12)</f>
        <v/>
      </c>
      <c r="N17" s="173" t="str">
        <f>IF($A17="","",'Priseestimat gj.strømming'!$C$6)</f>
        <v/>
      </c>
      <c r="O17" s="174" t="str" cm="1">
        <f t="array" ref="O17">IF(M17=Hjelpeark!$D$7,_xlfn.XLOOKUP(IF(T17="Naturlig",S17,T17),'Vannbehov SV'!$A$5:$A$13,_xlfn.XLOOKUP('Beregninger gj.strømming'!F17,'Vannbehov SV'!$B$4:$O$4,'Vannbehov SV'!$B$5:$O$13,,-1),,-1),IF(M17=Hjelpeark!$E$7,_xlfn.XLOOKUP(IF(T17="Naturlig",S17,T17),'Vannbehov FV'!$A$5:$A$20,_xlfn.XLOOKUP('Beregninger gj.strømming'!F17,'Vannbehov FV'!$B$4:$O$4,'Vannbehov FV'!$B$5:$O$20,,-1),,-1),""))</f>
        <v/>
      </c>
      <c r="P17" s="173" t="str">
        <f t="shared" si="12"/>
        <v/>
      </c>
      <c r="Q17" s="174" t="str">
        <f t="shared" si="13"/>
        <v/>
      </c>
      <c r="R17" s="174" t="str">
        <f t="shared" si="2"/>
        <v/>
      </c>
      <c r="S17" s="152" t="str">
        <f>IFERROR(IF(M17=Hjelpeark!$D$7,_xlfn.XLOOKUP('Beregninger gj.strømming'!C17,Hjelpeark!$C$8:$C$19,Hjelpeark!$D$8:$D$19),_xlfn.XLOOKUP('Beregninger gj.strømming'!C17,Hjelpeark!$C$8:$C$19,Hjelpeark!$E$8:$E$19)),"")</f>
        <v/>
      </c>
      <c r="T17" s="152" t="str">
        <f t="shared" si="16"/>
        <v/>
      </c>
      <c r="U17" s="152" t="str">
        <f>IFERROR(IF(T17=Hjelpeark!$B$4,0,ABS(T17-S17)),"")</f>
        <v/>
      </c>
      <c r="V17" s="175" t="str">
        <f>IFERROR(IF(A17="","",_xlfn.XLOOKUP(D17,Prisliste!$C$4:$F$4,Prisliste!$C$20:$F$20)),"")</f>
        <v/>
      </c>
      <c r="W17" s="175" t="str">
        <f>IFERROR(U17*_xlfn.XLOOKUP(D17,Prisliste!$C$4:$F$4,Prisliste!$C$21:$F$21),"")</f>
        <v/>
      </c>
      <c r="X17" s="175" t="str">
        <f>IFERROR(IF(A17="","",IF(N17="Ja",_xlfn.XLOOKUP('Beregninger gj.strømming'!D17,Prisliste!$C$4:$F$4,Prisliste!$C$24:$F$24),0)),"")</f>
        <v/>
      </c>
      <c r="Y17" s="288" t="str">
        <f t="shared" si="3"/>
        <v/>
      </c>
      <c r="Z17" s="175" t="str">
        <f t="shared" si="14"/>
        <v/>
      </c>
      <c r="AA17" s="175" t="str">
        <f t="shared" si="4"/>
        <v/>
      </c>
      <c r="AB17" s="175" t="str">
        <f t="shared" si="5"/>
        <v/>
      </c>
      <c r="AC17" s="288" t="str">
        <f t="shared" si="6"/>
        <v/>
      </c>
      <c r="AD17" s="152" t="str">
        <f t="shared" si="7"/>
        <v/>
      </c>
      <c r="AF17" s="155" t="str">
        <f>IFERROR(_xlfn.XLOOKUP(D17,Prisliste!$C$4:$F$4,Prisliste!$C$19:$F$19)*AD17,"")</f>
        <v/>
      </c>
    </row>
    <row r="18" spans="1:32" ht="14.4">
      <c r="A18" s="171" t="str">
        <f>IF(A17="","",IF(A17+1&lt;=f_slutt,'Beregninger gj.strømming'!A17+1,""))</f>
        <v/>
      </c>
      <c r="B18" s="172" t="str">
        <f t="shared" si="8"/>
        <v/>
      </c>
      <c r="C18" s="173" t="str">
        <f t="shared" si="9"/>
        <v/>
      </c>
      <c r="D18" s="172" t="str">
        <f t="shared" si="10"/>
        <v/>
      </c>
      <c r="E18" s="152" t="str">
        <f t="shared" si="15"/>
        <v/>
      </c>
      <c r="F18" s="289" t="str">
        <f t="shared" si="11"/>
        <v/>
      </c>
      <c r="G18" s="154" t="str">
        <f>IF($A18="","",'Priseestimat gj.strømming'!$C$15)</f>
        <v/>
      </c>
      <c r="H18" s="155" t="str" cm="1">
        <f t="array" ref="H18">IF(M18=Hjelpeark!$E$7,_xlfn.XLOOKUP(IF(T18="Naturlig",S18,T18),Temp_VT_FV,_xlfn.XLOOKUP('Beregninger gj.strømming'!F18,Fiskevekt_VT_FV,'Veksttabell FV'!$B$5:$T$21,,-1),,-1)*G18,IF('Beregninger gj.strømming'!M18=Hjelpeark!$D$7,_xlfn.XLOOKUP(IF(T18="Naturlig",S18,T18),'Veksttabell SV'!$A$6:$A$22,_xlfn.XLOOKUP('Beregninger gj.strømming'!F18,'Veksttabell SV'!$B$5:$AU$5,'Veksttabell SV'!$B$6:$AU$22,,-1),,-1)*G18,""))</f>
        <v/>
      </c>
      <c r="I18" s="155" t="str">
        <f t="shared" si="0"/>
        <v/>
      </c>
      <c r="J18" s="159" t="str">
        <f t="shared" si="1"/>
        <v/>
      </c>
      <c r="K18" s="173" t="str">
        <f>IF(A18="","",'Priseestimat gj.strømming'!$C$10)</f>
        <v/>
      </c>
      <c r="L18" s="173" t="str">
        <f>IF(A18="","",'Priseestimat gj.strømming'!$C$11)</f>
        <v/>
      </c>
      <c r="M18" s="173" t="str">
        <f>IF(A18="","",'Priseestimat gj.strømming'!$C$12)</f>
        <v/>
      </c>
      <c r="N18" s="173" t="str">
        <f>IF($A18="","",'Priseestimat gj.strømming'!$C$6)</f>
        <v/>
      </c>
      <c r="O18" s="174" t="str" cm="1">
        <f t="array" ref="O18">IF(M18=Hjelpeark!$D$7,_xlfn.XLOOKUP(IF(T18="Naturlig",S18,T18),'Vannbehov SV'!$A$5:$A$13,_xlfn.XLOOKUP('Beregninger gj.strømming'!F18,'Vannbehov SV'!$B$4:$O$4,'Vannbehov SV'!$B$5:$O$13,,-1),,-1),IF(M18=Hjelpeark!$E$7,_xlfn.XLOOKUP(IF(T18="Naturlig",S18,T18),'Vannbehov FV'!$A$5:$A$20,_xlfn.XLOOKUP('Beregninger gj.strømming'!F18,'Vannbehov FV'!$B$4:$O$4,'Vannbehov FV'!$B$5:$O$20,,-1),,-1),""))</f>
        <v/>
      </c>
      <c r="P18" s="173" t="str">
        <f t="shared" si="12"/>
        <v/>
      </c>
      <c r="Q18" s="174" t="str">
        <f t="shared" si="13"/>
        <v/>
      </c>
      <c r="R18" s="174" t="str">
        <f t="shared" si="2"/>
        <v/>
      </c>
      <c r="S18" s="152" t="str">
        <f>IFERROR(IF(M18=Hjelpeark!$D$7,_xlfn.XLOOKUP('Beregninger gj.strømming'!C18,Hjelpeark!$C$8:$C$19,Hjelpeark!$D$8:$D$19),_xlfn.XLOOKUP('Beregninger gj.strømming'!C18,Hjelpeark!$C$8:$C$19,Hjelpeark!$E$8:$E$19)),"")</f>
        <v/>
      </c>
      <c r="T18" s="152" t="str">
        <f t="shared" si="16"/>
        <v/>
      </c>
      <c r="U18" s="152" t="str">
        <f>IFERROR(IF(T18=Hjelpeark!$B$4,0,ABS(T18-S18)),"")</f>
        <v/>
      </c>
      <c r="V18" s="175" t="str">
        <f>IFERROR(IF(A18="","",_xlfn.XLOOKUP(D18,Prisliste!$C$4:$F$4,Prisliste!$C$20:$F$20)),"")</f>
        <v/>
      </c>
      <c r="W18" s="175" t="str">
        <f>IFERROR(U18*_xlfn.XLOOKUP(D18,Prisliste!$C$4:$F$4,Prisliste!$C$21:$F$21),"")</f>
        <v/>
      </c>
      <c r="X18" s="175" t="str">
        <f>IFERROR(IF(A18="","",IF(N18="Ja",_xlfn.XLOOKUP('Beregninger gj.strømming'!D18,Prisliste!$C$4:$F$4,Prisliste!$C$24:$F$24),0)),"")</f>
        <v/>
      </c>
      <c r="Y18" s="288" t="str">
        <f t="shared" si="3"/>
        <v/>
      </c>
      <c r="Z18" s="175" t="str">
        <f t="shared" si="14"/>
        <v/>
      </c>
      <c r="AA18" s="175" t="str">
        <f t="shared" si="4"/>
        <v/>
      </c>
      <c r="AB18" s="175" t="str">
        <f t="shared" si="5"/>
        <v/>
      </c>
      <c r="AC18" s="288" t="str">
        <f t="shared" si="6"/>
        <v/>
      </c>
      <c r="AD18" s="152" t="str">
        <f t="shared" si="7"/>
        <v/>
      </c>
      <c r="AF18" s="155" t="str">
        <f>IFERROR(_xlfn.XLOOKUP(D18,Prisliste!$C$4:$F$4,Prisliste!$C$19:$F$19)*AD18,"")</f>
        <v/>
      </c>
    </row>
    <row r="19" spans="1:32" ht="14.4">
      <c r="A19" s="171" t="str">
        <f>IF(A18="","",IF(A18+1&lt;=f_slutt,'Beregninger gj.strømming'!A18+1,""))</f>
        <v/>
      </c>
      <c r="B19" s="172" t="str">
        <f t="shared" si="8"/>
        <v/>
      </c>
      <c r="C19" s="173" t="str">
        <f t="shared" si="9"/>
        <v/>
      </c>
      <c r="D19" s="172" t="str">
        <f t="shared" si="10"/>
        <v/>
      </c>
      <c r="E19" s="152" t="str">
        <f t="shared" si="15"/>
        <v/>
      </c>
      <c r="F19" s="289" t="str">
        <f t="shared" si="11"/>
        <v/>
      </c>
      <c r="G19" s="154" t="str">
        <f>IF($A19="","",'Priseestimat gj.strømming'!$C$15)</f>
        <v/>
      </c>
      <c r="H19" s="155" t="str" cm="1">
        <f t="array" ref="H19">IF(M19=Hjelpeark!$E$7,_xlfn.XLOOKUP(IF(T19="Naturlig",S19,T19),Temp_VT_FV,_xlfn.XLOOKUP('Beregninger gj.strømming'!F19,Fiskevekt_VT_FV,'Veksttabell FV'!$B$5:$T$21,,-1),,-1)*G19,IF('Beregninger gj.strømming'!M19=Hjelpeark!$D$7,_xlfn.XLOOKUP(IF(T19="Naturlig",S19,T19),'Veksttabell SV'!$A$6:$A$22,_xlfn.XLOOKUP('Beregninger gj.strømming'!F19,'Veksttabell SV'!$B$5:$AU$5,'Veksttabell SV'!$B$6:$AU$22,,-1),,-1)*G19,""))</f>
        <v/>
      </c>
      <c r="I19" s="155" t="str">
        <f t="shared" si="0"/>
        <v/>
      </c>
      <c r="J19" s="159" t="str">
        <f t="shared" si="1"/>
        <v/>
      </c>
      <c r="K19" s="173" t="str">
        <f>IF(A19="","",'Priseestimat gj.strømming'!$C$10)</f>
        <v/>
      </c>
      <c r="L19" s="173" t="str">
        <f>IF(A19="","",'Priseestimat gj.strømming'!$C$11)</f>
        <v/>
      </c>
      <c r="M19" s="173" t="str">
        <f>IF(A19="","",'Priseestimat gj.strømming'!$C$12)</f>
        <v/>
      </c>
      <c r="N19" s="173" t="str">
        <f>IF($A19="","",'Priseestimat gj.strømming'!$C$6)</f>
        <v/>
      </c>
      <c r="O19" s="174" t="str" cm="1">
        <f t="array" ref="O19">IF(M19=Hjelpeark!$D$7,_xlfn.XLOOKUP(IF(T19="Naturlig",S19,T19),'Vannbehov SV'!$A$5:$A$13,_xlfn.XLOOKUP('Beregninger gj.strømming'!F19,'Vannbehov SV'!$B$4:$O$4,'Vannbehov SV'!$B$5:$O$13,,-1),,-1),IF(M19=Hjelpeark!$E$7,_xlfn.XLOOKUP(IF(T19="Naturlig",S19,T19),'Vannbehov FV'!$A$5:$A$20,_xlfn.XLOOKUP('Beregninger gj.strømming'!F19,'Vannbehov FV'!$B$4:$O$4,'Vannbehov FV'!$B$5:$O$20,,-1),,-1),""))</f>
        <v/>
      </c>
      <c r="P19" s="173" t="str">
        <f t="shared" si="12"/>
        <v/>
      </c>
      <c r="Q19" s="174" t="str">
        <f t="shared" si="13"/>
        <v/>
      </c>
      <c r="R19" s="174" t="str">
        <f t="shared" si="2"/>
        <v/>
      </c>
      <c r="S19" s="152" t="str">
        <f>IFERROR(IF(M19=Hjelpeark!$D$7,_xlfn.XLOOKUP('Beregninger gj.strømming'!C19,Hjelpeark!$C$8:$C$19,Hjelpeark!$D$8:$D$19),_xlfn.XLOOKUP('Beregninger gj.strømming'!C19,Hjelpeark!$C$8:$C$19,Hjelpeark!$E$8:$E$19)),"")</f>
        <v/>
      </c>
      <c r="T19" s="152" t="str">
        <f t="shared" si="16"/>
        <v/>
      </c>
      <c r="U19" s="152" t="str">
        <f>IFERROR(IF(T19=Hjelpeark!$B$4,0,ABS(T19-S19)),"")</f>
        <v/>
      </c>
      <c r="V19" s="175" t="str">
        <f>IFERROR(IF(A19="","",_xlfn.XLOOKUP(D19,Prisliste!$C$4:$F$4,Prisliste!$C$20:$F$20)),"")</f>
        <v/>
      </c>
      <c r="W19" s="175" t="str">
        <f>IFERROR(U19*_xlfn.XLOOKUP(D19,Prisliste!$C$4:$F$4,Prisliste!$C$21:$F$21),"")</f>
        <v/>
      </c>
      <c r="X19" s="175" t="str">
        <f>IFERROR(IF(A19="","",IF(N19="Ja",_xlfn.XLOOKUP('Beregninger gj.strømming'!D19,Prisliste!$C$4:$F$4,Prisliste!$C$24:$F$24),0)),"")</f>
        <v/>
      </c>
      <c r="Y19" s="288" t="str">
        <f t="shared" si="3"/>
        <v/>
      </c>
      <c r="Z19" s="175" t="str">
        <f t="shared" si="14"/>
        <v/>
      </c>
      <c r="AA19" s="175" t="str">
        <f t="shared" si="4"/>
        <v/>
      </c>
      <c r="AB19" s="175" t="str">
        <f t="shared" si="5"/>
        <v/>
      </c>
      <c r="AC19" s="288" t="str">
        <f t="shared" si="6"/>
        <v/>
      </c>
      <c r="AD19" s="152" t="str">
        <f t="shared" si="7"/>
        <v/>
      </c>
      <c r="AF19" s="155" t="str">
        <f>IFERROR(_xlfn.XLOOKUP(D19,Prisliste!$C$4:$F$4,Prisliste!$C$19:$F$19)*AD19,"")</f>
        <v/>
      </c>
    </row>
    <row r="20" spans="1:32" ht="14.4">
      <c r="A20" s="171" t="str">
        <f>IF(A19="","",IF(A19+1&lt;=f_slutt,'Beregninger gj.strømming'!A19+1,""))</f>
        <v/>
      </c>
      <c r="B20" s="172" t="str">
        <f t="shared" si="8"/>
        <v/>
      </c>
      <c r="C20" s="173" t="str">
        <f t="shared" si="9"/>
        <v/>
      </c>
      <c r="D20" s="172" t="str">
        <f t="shared" si="10"/>
        <v/>
      </c>
      <c r="E20" s="152" t="str">
        <f t="shared" si="15"/>
        <v/>
      </c>
      <c r="F20" s="289" t="str">
        <f t="shared" si="11"/>
        <v/>
      </c>
      <c r="G20" s="154" t="str">
        <f>IF($A20="","",'Priseestimat gj.strømming'!$C$15)</f>
        <v/>
      </c>
      <c r="H20" s="155" t="str" cm="1">
        <f t="array" ref="H20">IF(M20=Hjelpeark!$E$7,_xlfn.XLOOKUP(IF(T20="Naturlig",S20,T20),Temp_VT_FV,_xlfn.XLOOKUP('Beregninger gj.strømming'!F20,Fiskevekt_VT_FV,'Veksttabell FV'!$B$5:$T$21,,-1),,-1)*G20,IF('Beregninger gj.strømming'!M20=Hjelpeark!$D$7,_xlfn.XLOOKUP(IF(T20="Naturlig",S20,T20),'Veksttabell SV'!$A$6:$A$22,_xlfn.XLOOKUP('Beregninger gj.strømming'!F20,'Veksttabell SV'!$B$5:$AU$5,'Veksttabell SV'!$B$6:$AU$22,,-1),,-1)*G20,""))</f>
        <v/>
      </c>
      <c r="I20" s="155" t="str">
        <f t="shared" si="0"/>
        <v/>
      </c>
      <c r="J20" s="159" t="str">
        <f t="shared" si="1"/>
        <v/>
      </c>
      <c r="K20" s="173" t="str">
        <f>IF(A20="","",'Priseestimat gj.strømming'!$C$10)</f>
        <v/>
      </c>
      <c r="L20" s="173" t="str">
        <f>IF(A20="","",'Priseestimat gj.strømming'!$C$11)</f>
        <v/>
      </c>
      <c r="M20" s="173" t="str">
        <f>IF(A20="","",'Priseestimat gj.strømming'!$C$12)</f>
        <v/>
      </c>
      <c r="N20" s="173" t="str">
        <f>IF($A20="","",'Priseestimat gj.strømming'!$C$6)</f>
        <v/>
      </c>
      <c r="O20" s="174" t="str" cm="1">
        <f t="array" ref="O20">IF(M20=Hjelpeark!$D$7,_xlfn.XLOOKUP(IF(T20="Naturlig",S20,T20),'Vannbehov SV'!$A$5:$A$13,_xlfn.XLOOKUP('Beregninger gj.strømming'!F20,'Vannbehov SV'!$B$4:$O$4,'Vannbehov SV'!$B$5:$O$13,,-1),,-1),IF(M20=Hjelpeark!$E$7,_xlfn.XLOOKUP(IF(T20="Naturlig",S20,T20),'Vannbehov FV'!$A$5:$A$20,_xlfn.XLOOKUP('Beregninger gj.strømming'!F20,'Vannbehov FV'!$B$4:$O$4,'Vannbehov FV'!$B$5:$O$20,,-1),,-1),""))</f>
        <v/>
      </c>
      <c r="P20" s="173" t="str">
        <f t="shared" si="12"/>
        <v/>
      </c>
      <c r="Q20" s="174" t="str">
        <f t="shared" si="13"/>
        <v/>
      </c>
      <c r="R20" s="174" t="str">
        <f t="shared" si="2"/>
        <v/>
      </c>
      <c r="S20" s="152" t="str">
        <f>IFERROR(IF(M20=Hjelpeark!$D$7,_xlfn.XLOOKUP('Beregninger gj.strømming'!C20,Hjelpeark!$C$8:$C$19,Hjelpeark!$D$8:$D$19),_xlfn.XLOOKUP('Beregninger gj.strømming'!C20,Hjelpeark!$C$8:$C$19,Hjelpeark!$E$8:$E$19)),"")</f>
        <v/>
      </c>
      <c r="T20" s="152" t="str">
        <f t="shared" si="16"/>
        <v/>
      </c>
      <c r="U20" s="152" t="str">
        <f>IFERROR(IF(T20=Hjelpeark!$B$4,0,ABS(T20-S20)),"")</f>
        <v/>
      </c>
      <c r="V20" s="175" t="str">
        <f>IFERROR(IF(A20="","",_xlfn.XLOOKUP(D20,Prisliste!$C$4:$F$4,Prisliste!$C$20:$F$20)),"")</f>
        <v/>
      </c>
      <c r="W20" s="175" t="str">
        <f>IFERROR(U20*_xlfn.XLOOKUP(D20,Prisliste!$C$4:$F$4,Prisliste!$C$21:$F$21),"")</f>
        <v/>
      </c>
      <c r="X20" s="175" t="str">
        <f>IFERROR(IF(A20="","",IF(N20="Ja",_xlfn.XLOOKUP('Beregninger gj.strømming'!D20,Prisliste!$C$4:$F$4,Prisliste!$C$24:$F$24),0)),"")</f>
        <v/>
      </c>
      <c r="Y20" s="288" t="str">
        <f t="shared" si="3"/>
        <v/>
      </c>
      <c r="Z20" s="175" t="str">
        <f t="shared" si="14"/>
        <v/>
      </c>
      <c r="AA20" s="175" t="str">
        <f t="shared" si="4"/>
        <v/>
      </c>
      <c r="AB20" s="175" t="str">
        <f t="shared" si="5"/>
        <v/>
      </c>
      <c r="AC20" s="288" t="str">
        <f t="shared" si="6"/>
        <v/>
      </c>
      <c r="AD20" s="152" t="str">
        <f t="shared" si="7"/>
        <v/>
      </c>
      <c r="AF20" s="155" t="str">
        <f>IFERROR(_xlfn.XLOOKUP(D20,Prisliste!$C$4:$F$4,Prisliste!$C$19:$F$19)*AD20,"")</f>
        <v/>
      </c>
    </row>
    <row r="21" spans="1:32" ht="14.4">
      <c r="A21" s="171" t="str">
        <f>IF(A20="","",IF(A20+1&lt;=f_slutt,'Beregninger gj.strømming'!A20+1,""))</f>
        <v/>
      </c>
      <c r="B21" s="172" t="str">
        <f t="shared" si="8"/>
        <v/>
      </c>
      <c r="C21" s="173" t="str">
        <f t="shared" si="9"/>
        <v/>
      </c>
      <c r="D21" s="172" t="str">
        <f t="shared" si="10"/>
        <v/>
      </c>
      <c r="E21" s="152" t="str">
        <f t="shared" si="15"/>
        <v/>
      </c>
      <c r="F21" s="289" t="str">
        <f t="shared" si="11"/>
        <v/>
      </c>
      <c r="G21" s="154" t="str">
        <f>IF($A21="","",'Priseestimat gj.strømming'!$C$15)</f>
        <v/>
      </c>
      <c r="H21" s="155" t="str" cm="1">
        <f t="array" ref="H21">IF(M21=Hjelpeark!$E$7,_xlfn.XLOOKUP(IF(T21="Naturlig",S21,T21),Temp_VT_FV,_xlfn.XLOOKUP('Beregninger gj.strømming'!F21,Fiskevekt_VT_FV,'Veksttabell FV'!$B$5:$T$21,,-1),,-1)*G21,IF('Beregninger gj.strømming'!M21=Hjelpeark!$D$7,_xlfn.XLOOKUP(IF(T21="Naturlig",S21,T21),'Veksttabell SV'!$A$6:$A$22,_xlfn.XLOOKUP('Beregninger gj.strømming'!F21,'Veksttabell SV'!$B$5:$AU$5,'Veksttabell SV'!$B$6:$AU$22,,-1),,-1)*G21,""))</f>
        <v/>
      </c>
      <c r="I21" s="155" t="str">
        <f t="shared" si="0"/>
        <v/>
      </c>
      <c r="J21" s="159" t="str">
        <f t="shared" si="1"/>
        <v/>
      </c>
      <c r="K21" s="173" t="str">
        <f>IF(A21="","",'Priseestimat gj.strømming'!$C$10)</f>
        <v/>
      </c>
      <c r="L21" s="173" t="str">
        <f>IF(A21="","",'Priseestimat gj.strømming'!$C$11)</f>
        <v/>
      </c>
      <c r="M21" s="173" t="str">
        <f>IF(A21="","",'Priseestimat gj.strømming'!$C$12)</f>
        <v/>
      </c>
      <c r="N21" s="173" t="str">
        <f>IF($A21="","",'Priseestimat gj.strømming'!$C$6)</f>
        <v/>
      </c>
      <c r="O21" s="174" t="str" cm="1">
        <f t="array" ref="O21">IF(M21=Hjelpeark!$D$7,_xlfn.XLOOKUP(IF(T21="Naturlig",S21,T21),'Vannbehov SV'!$A$5:$A$13,_xlfn.XLOOKUP('Beregninger gj.strømming'!F21,'Vannbehov SV'!$B$4:$O$4,'Vannbehov SV'!$B$5:$O$13,,-1),,-1),IF(M21=Hjelpeark!$E$7,_xlfn.XLOOKUP(IF(T21="Naturlig",S21,T21),'Vannbehov FV'!$A$5:$A$20,_xlfn.XLOOKUP('Beregninger gj.strømming'!F21,'Vannbehov FV'!$B$4:$O$4,'Vannbehov FV'!$B$5:$O$20,,-1),,-1),""))</f>
        <v/>
      </c>
      <c r="P21" s="173" t="str">
        <f t="shared" si="12"/>
        <v/>
      </c>
      <c r="Q21" s="174" t="str">
        <f t="shared" si="13"/>
        <v/>
      </c>
      <c r="R21" s="174" t="str">
        <f t="shared" si="2"/>
        <v/>
      </c>
      <c r="S21" s="152" t="str">
        <f>IFERROR(IF(M21=Hjelpeark!$D$7,_xlfn.XLOOKUP('Beregninger gj.strømming'!C21,Hjelpeark!$C$8:$C$19,Hjelpeark!$D$8:$D$19),_xlfn.XLOOKUP('Beregninger gj.strømming'!C21,Hjelpeark!$C$8:$C$19,Hjelpeark!$E$8:$E$19)),"")</f>
        <v/>
      </c>
      <c r="T21" s="152" t="str">
        <f t="shared" si="16"/>
        <v/>
      </c>
      <c r="U21" s="152" t="str">
        <f>IFERROR(IF(T21=Hjelpeark!$B$4,0,ABS(T21-S21)),"")</f>
        <v/>
      </c>
      <c r="V21" s="175" t="str">
        <f>IFERROR(IF(A21="","",_xlfn.XLOOKUP(D21,Prisliste!$C$4:$F$4,Prisliste!$C$20:$F$20)),"")</f>
        <v/>
      </c>
      <c r="W21" s="175" t="str">
        <f>IFERROR(U21*_xlfn.XLOOKUP(D21,Prisliste!$C$4:$F$4,Prisliste!$C$21:$F$21),"")</f>
        <v/>
      </c>
      <c r="X21" s="175" t="str">
        <f>IFERROR(IF(A21="","",IF(N21="Ja",_xlfn.XLOOKUP('Beregninger gj.strømming'!D21,Prisliste!$C$4:$F$4,Prisliste!$C$24:$F$24),0)),"")</f>
        <v/>
      </c>
      <c r="Y21" s="288" t="str">
        <f t="shared" si="3"/>
        <v/>
      </c>
      <c r="Z21" s="175" t="str">
        <f t="shared" si="14"/>
        <v/>
      </c>
      <c r="AA21" s="175" t="str">
        <f t="shared" si="4"/>
        <v/>
      </c>
      <c r="AB21" s="175" t="str">
        <f t="shared" si="5"/>
        <v/>
      </c>
      <c r="AC21" s="288" t="str">
        <f t="shared" si="6"/>
        <v/>
      </c>
      <c r="AD21" s="152" t="str">
        <f t="shared" si="7"/>
        <v/>
      </c>
      <c r="AF21" s="155" t="str">
        <f>IFERROR(_xlfn.XLOOKUP(D21,Prisliste!$C$4:$F$4,Prisliste!$C$19:$F$19)*AD21,"")</f>
        <v/>
      </c>
    </row>
    <row r="22" spans="1:32" ht="14.4">
      <c r="A22" s="171" t="str">
        <f>IF(A21="","",IF(A21+1&lt;=f_slutt,'Beregninger gj.strømming'!A21+1,""))</f>
        <v/>
      </c>
      <c r="B22" s="172" t="str">
        <f t="shared" si="8"/>
        <v/>
      </c>
      <c r="C22" s="173" t="str">
        <f t="shared" si="9"/>
        <v/>
      </c>
      <c r="D22" s="172" t="str">
        <f t="shared" si="10"/>
        <v/>
      </c>
      <c r="E22" s="152" t="str">
        <f t="shared" si="15"/>
        <v/>
      </c>
      <c r="F22" s="289" t="str">
        <f t="shared" si="11"/>
        <v/>
      </c>
      <c r="G22" s="154" t="str">
        <f>IF($A22="","",'Priseestimat gj.strømming'!$C$15)</f>
        <v/>
      </c>
      <c r="H22" s="155" t="str" cm="1">
        <f t="array" ref="H22">IF(M22=Hjelpeark!$E$7,_xlfn.XLOOKUP(IF(T22="Naturlig",S22,T22),Temp_VT_FV,_xlfn.XLOOKUP('Beregninger gj.strømming'!F22,Fiskevekt_VT_FV,'Veksttabell FV'!$B$5:$T$21,,-1),,-1)*G22,IF('Beregninger gj.strømming'!M22=Hjelpeark!$D$7,_xlfn.XLOOKUP(IF(T22="Naturlig",S22,T22),'Veksttabell SV'!$A$6:$A$22,_xlfn.XLOOKUP('Beregninger gj.strømming'!F22,'Veksttabell SV'!$B$5:$AU$5,'Veksttabell SV'!$B$6:$AU$22,,-1),,-1)*G22,""))</f>
        <v/>
      </c>
      <c r="I22" s="155" t="str">
        <f t="shared" si="0"/>
        <v/>
      </c>
      <c r="J22" s="159" t="str">
        <f t="shared" si="1"/>
        <v/>
      </c>
      <c r="K22" s="173" t="str">
        <f>IF(A22="","",'Priseestimat gj.strømming'!$C$10)</f>
        <v/>
      </c>
      <c r="L22" s="173" t="str">
        <f>IF(A22="","",'Priseestimat gj.strømming'!$C$11)</f>
        <v/>
      </c>
      <c r="M22" s="173" t="str">
        <f>IF(A22="","",'Priseestimat gj.strømming'!$C$12)</f>
        <v/>
      </c>
      <c r="N22" s="173" t="str">
        <f>IF($A22="","",'Priseestimat gj.strømming'!$C$6)</f>
        <v/>
      </c>
      <c r="O22" s="174" t="str" cm="1">
        <f t="array" ref="O22">IF(M22=Hjelpeark!$D$7,_xlfn.XLOOKUP(IF(T22="Naturlig",S22,T22),'Vannbehov SV'!$A$5:$A$13,_xlfn.XLOOKUP('Beregninger gj.strømming'!F22,'Vannbehov SV'!$B$4:$O$4,'Vannbehov SV'!$B$5:$O$13,,-1),,-1),IF(M22=Hjelpeark!$E$7,_xlfn.XLOOKUP(IF(T22="Naturlig",S22,T22),'Vannbehov FV'!$A$5:$A$20,_xlfn.XLOOKUP('Beregninger gj.strømming'!F22,'Vannbehov FV'!$B$4:$O$4,'Vannbehov FV'!$B$5:$O$20,,-1),,-1),""))</f>
        <v/>
      </c>
      <c r="P22" s="173" t="str">
        <f t="shared" si="12"/>
        <v/>
      </c>
      <c r="Q22" s="174" t="str">
        <f t="shared" si="13"/>
        <v/>
      </c>
      <c r="R22" s="174" t="str">
        <f t="shared" si="2"/>
        <v/>
      </c>
      <c r="S22" s="152" t="str">
        <f>IFERROR(IF(M22=Hjelpeark!$D$7,_xlfn.XLOOKUP('Beregninger gj.strømming'!C22,Hjelpeark!$C$8:$C$19,Hjelpeark!$D$8:$D$19),_xlfn.XLOOKUP('Beregninger gj.strømming'!C22,Hjelpeark!$C$8:$C$19,Hjelpeark!$E$8:$E$19)),"")</f>
        <v/>
      </c>
      <c r="T22" s="152" t="str">
        <f t="shared" si="16"/>
        <v/>
      </c>
      <c r="U22" s="152" t="str">
        <f>IFERROR(IF(T22=Hjelpeark!$B$4,0,ABS(T22-S22)),"")</f>
        <v/>
      </c>
      <c r="V22" s="175" t="str">
        <f>IFERROR(IF(A22="","",_xlfn.XLOOKUP(D22,Prisliste!$C$4:$F$4,Prisliste!$C$20:$F$20)),"")</f>
        <v/>
      </c>
      <c r="W22" s="175" t="str">
        <f>IFERROR(U22*_xlfn.XLOOKUP(D22,Prisliste!$C$4:$F$4,Prisliste!$C$21:$F$21),"")</f>
        <v/>
      </c>
      <c r="X22" s="175" t="str">
        <f>IFERROR(IF(A22="","",IF(N22="Ja",_xlfn.XLOOKUP('Beregninger gj.strømming'!D22,Prisliste!$C$4:$F$4,Prisliste!$C$24:$F$24),0)),"")</f>
        <v/>
      </c>
      <c r="Y22" s="288" t="str">
        <f t="shared" si="3"/>
        <v/>
      </c>
      <c r="Z22" s="175" t="str">
        <f t="shared" si="14"/>
        <v/>
      </c>
      <c r="AA22" s="175" t="str">
        <f t="shared" si="4"/>
        <v/>
      </c>
      <c r="AB22" s="175" t="str">
        <f t="shared" si="5"/>
        <v/>
      </c>
      <c r="AC22" s="288" t="str">
        <f t="shared" si="6"/>
        <v/>
      </c>
      <c r="AD22" s="152" t="str">
        <f t="shared" si="7"/>
        <v/>
      </c>
      <c r="AF22" s="155" t="str">
        <f>IFERROR(_xlfn.XLOOKUP(D22,Prisliste!$C$4:$F$4,Prisliste!$C$19:$F$19)*AD22,"")</f>
        <v/>
      </c>
    </row>
    <row r="23" spans="1:32" ht="14.4">
      <c r="A23" s="171" t="str">
        <f>IF(A22="","",IF(A22+1&lt;=f_slutt,'Beregninger gj.strømming'!A22+1,""))</f>
        <v/>
      </c>
      <c r="B23" s="172" t="str">
        <f t="shared" si="8"/>
        <v/>
      </c>
      <c r="C23" s="173" t="str">
        <f t="shared" si="9"/>
        <v/>
      </c>
      <c r="D23" s="172" t="str">
        <f t="shared" si="10"/>
        <v/>
      </c>
      <c r="E23" s="152" t="str">
        <f t="shared" si="15"/>
        <v/>
      </c>
      <c r="F23" s="289" t="str">
        <f t="shared" si="11"/>
        <v/>
      </c>
      <c r="G23" s="154" t="str">
        <f>IF($A23="","",'Priseestimat gj.strømming'!$C$15)</f>
        <v/>
      </c>
      <c r="H23" s="155" t="str" cm="1">
        <f t="array" ref="H23">IF(M23=Hjelpeark!$E$7,_xlfn.XLOOKUP(IF(T23="Naturlig",S23,T23),Temp_VT_FV,_xlfn.XLOOKUP('Beregninger gj.strømming'!F23,Fiskevekt_VT_FV,'Veksttabell FV'!$B$5:$T$21,,-1),,-1)*G23,IF('Beregninger gj.strømming'!M23=Hjelpeark!$D$7,_xlfn.XLOOKUP(IF(T23="Naturlig",S23,T23),'Veksttabell SV'!$A$6:$A$22,_xlfn.XLOOKUP('Beregninger gj.strømming'!F23,'Veksttabell SV'!$B$5:$AU$5,'Veksttabell SV'!$B$6:$AU$22,,-1),,-1)*G23,""))</f>
        <v/>
      </c>
      <c r="I23" s="155" t="str">
        <f t="shared" si="0"/>
        <v/>
      </c>
      <c r="J23" s="159" t="str">
        <f t="shared" si="1"/>
        <v/>
      </c>
      <c r="K23" s="173" t="str">
        <f>IF(A23="","",'Priseestimat gj.strømming'!$C$10)</f>
        <v/>
      </c>
      <c r="L23" s="173" t="str">
        <f>IF(A23="","",'Priseestimat gj.strømming'!$C$11)</f>
        <v/>
      </c>
      <c r="M23" s="173" t="str">
        <f>IF(A23="","",'Priseestimat gj.strømming'!$C$12)</f>
        <v/>
      </c>
      <c r="N23" s="173" t="str">
        <f>IF($A23="","",'Priseestimat gj.strømming'!$C$6)</f>
        <v/>
      </c>
      <c r="O23" s="174" t="str" cm="1">
        <f t="array" ref="O23">IF(M23=Hjelpeark!$D$7,_xlfn.XLOOKUP(IF(T23="Naturlig",S23,T23),'Vannbehov SV'!$A$5:$A$13,_xlfn.XLOOKUP('Beregninger gj.strømming'!F23,'Vannbehov SV'!$B$4:$O$4,'Vannbehov SV'!$B$5:$O$13,,-1),,-1),IF(M23=Hjelpeark!$E$7,_xlfn.XLOOKUP(IF(T23="Naturlig",S23,T23),'Vannbehov FV'!$A$5:$A$20,_xlfn.XLOOKUP('Beregninger gj.strømming'!F23,'Vannbehov FV'!$B$4:$O$4,'Vannbehov FV'!$B$5:$O$20,,-1),,-1),""))</f>
        <v/>
      </c>
      <c r="P23" s="173" t="str">
        <f t="shared" si="12"/>
        <v/>
      </c>
      <c r="Q23" s="174" t="str">
        <f t="shared" si="13"/>
        <v/>
      </c>
      <c r="R23" s="174" t="str">
        <f t="shared" si="2"/>
        <v/>
      </c>
      <c r="S23" s="152" t="str">
        <f>IFERROR(IF(M23=Hjelpeark!$D$7,_xlfn.XLOOKUP('Beregninger gj.strømming'!C23,Hjelpeark!$C$8:$C$19,Hjelpeark!$D$8:$D$19),_xlfn.XLOOKUP('Beregninger gj.strømming'!C23,Hjelpeark!$C$8:$C$19,Hjelpeark!$E$8:$E$19)),"")</f>
        <v/>
      </c>
      <c r="T23" s="152" t="str">
        <f t="shared" si="16"/>
        <v/>
      </c>
      <c r="U23" s="152" t="str">
        <f>IFERROR(IF(T23=Hjelpeark!$B$4,0,ABS(T23-S23)),"")</f>
        <v/>
      </c>
      <c r="V23" s="175" t="str">
        <f>IFERROR(IF(A23="","",_xlfn.XLOOKUP(D23,Prisliste!$C$4:$F$4,Prisliste!$C$20:$F$20)),"")</f>
        <v/>
      </c>
      <c r="W23" s="175" t="str">
        <f>IFERROR(U23*_xlfn.XLOOKUP(D23,Prisliste!$C$4:$F$4,Prisliste!$C$21:$F$21),"")</f>
        <v/>
      </c>
      <c r="X23" s="175" t="str">
        <f>IFERROR(IF(A23="","",IF(N23="Ja",_xlfn.XLOOKUP('Beregninger gj.strømming'!D23,Prisliste!$C$4:$F$4,Prisliste!$C$24:$F$24),0)),"")</f>
        <v/>
      </c>
      <c r="Y23" s="288" t="str">
        <f t="shared" si="3"/>
        <v/>
      </c>
      <c r="Z23" s="175" t="str">
        <f t="shared" si="14"/>
        <v/>
      </c>
      <c r="AA23" s="175" t="str">
        <f t="shared" si="4"/>
        <v/>
      </c>
      <c r="AB23" s="175" t="str">
        <f t="shared" si="5"/>
        <v/>
      </c>
      <c r="AC23" s="288" t="str">
        <f t="shared" si="6"/>
        <v/>
      </c>
      <c r="AD23" s="152" t="str">
        <f t="shared" si="7"/>
        <v/>
      </c>
      <c r="AF23" s="155" t="str">
        <f>IFERROR(_xlfn.XLOOKUP(D23,Prisliste!$C$4:$F$4,Prisliste!$C$19:$F$19)*AD23,"")</f>
        <v/>
      </c>
    </row>
    <row r="24" spans="1:32" ht="14.4">
      <c r="A24" s="171" t="str">
        <f>IF(A23="","",IF(A23+1&lt;=f_slutt,'Beregninger gj.strømming'!A23+1,""))</f>
        <v/>
      </c>
      <c r="B24" s="172" t="str">
        <f t="shared" si="8"/>
        <v/>
      </c>
      <c r="C24" s="173" t="str">
        <f t="shared" si="9"/>
        <v/>
      </c>
      <c r="D24" s="172" t="str">
        <f t="shared" si="10"/>
        <v/>
      </c>
      <c r="E24" s="152" t="str">
        <f t="shared" si="15"/>
        <v/>
      </c>
      <c r="F24" s="289" t="str">
        <f t="shared" si="11"/>
        <v/>
      </c>
      <c r="G24" s="154" t="str">
        <f>IF($A24="","",'Priseestimat gj.strømming'!$C$15)</f>
        <v/>
      </c>
      <c r="H24" s="155" t="str" cm="1">
        <f t="array" ref="H24">IF(M24=Hjelpeark!$E$7,_xlfn.XLOOKUP(IF(T24="Naturlig",S24,T24),Temp_VT_FV,_xlfn.XLOOKUP('Beregninger gj.strømming'!F24,Fiskevekt_VT_FV,'Veksttabell FV'!$B$5:$T$21,,-1),,-1)*G24,IF('Beregninger gj.strømming'!M24=Hjelpeark!$D$7,_xlfn.XLOOKUP(IF(T24="Naturlig",S24,T24),'Veksttabell SV'!$A$6:$A$22,_xlfn.XLOOKUP('Beregninger gj.strømming'!F24,'Veksttabell SV'!$B$5:$AU$5,'Veksttabell SV'!$B$6:$AU$22,,-1),,-1)*G24,""))</f>
        <v/>
      </c>
      <c r="I24" s="155" t="str">
        <f t="shared" si="0"/>
        <v/>
      </c>
      <c r="J24" s="159" t="str">
        <f t="shared" si="1"/>
        <v/>
      </c>
      <c r="K24" s="173" t="str">
        <f>IF(A24="","",'Priseestimat gj.strømming'!$C$10)</f>
        <v/>
      </c>
      <c r="L24" s="173" t="str">
        <f>IF(A24="","",'Priseestimat gj.strømming'!$C$11)</f>
        <v/>
      </c>
      <c r="M24" s="173" t="str">
        <f>IF(A24="","",'Priseestimat gj.strømming'!$C$12)</f>
        <v/>
      </c>
      <c r="N24" s="173" t="str">
        <f>IF($A24="","",'Priseestimat gj.strømming'!$C$6)</f>
        <v/>
      </c>
      <c r="O24" s="174" t="str" cm="1">
        <f t="array" ref="O24">IF(M24=Hjelpeark!$D$7,_xlfn.XLOOKUP(IF(T24="Naturlig",S24,T24),'Vannbehov SV'!$A$5:$A$13,_xlfn.XLOOKUP('Beregninger gj.strømming'!F24,'Vannbehov SV'!$B$4:$O$4,'Vannbehov SV'!$B$5:$O$13,,-1),,-1),IF(M24=Hjelpeark!$E$7,_xlfn.XLOOKUP(IF(T24="Naturlig",S24,T24),'Vannbehov FV'!$A$5:$A$20,_xlfn.XLOOKUP('Beregninger gj.strømming'!F24,'Vannbehov FV'!$B$4:$O$4,'Vannbehov FV'!$B$5:$O$20,,-1),,-1),""))</f>
        <v/>
      </c>
      <c r="P24" s="173" t="str">
        <f t="shared" si="12"/>
        <v/>
      </c>
      <c r="Q24" s="174" t="str">
        <f t="shared" si="13"/>
        <v/>
      </c>
      <c r="R24" s="174" t="str">
        <f t="shared" si="2"/>
        <v/>
      </c>
      <c r="S24" s="152" t="str">
        <f>IFERROR(IF(M24=Hjelpeark!$D$7,_xlfn.XLOOKUP('Beregninger gj.strømming'!C24,Hjelpeark!$C$8:$C$19,Hjelpeark!$D$8:$D$19),_xlfn.XLOOKUP('Beregninger gj.strømming'!C24,Hjelpeark!$C$8:$C$19,Hjelpeark!$E$8:$E$19)),"")</f>
        <v/>
      </c>
      <c r="T24" s="152" t="str">
        <f t="shared" si="16"/>
        <v/>
      </c>
      <c r="U24" s="152" t="str">
        <f>IFERROR(IF(T24=Hjelpeark!$B$4,0,ABS(T24-S24)),"")</f>
        <v/>
      </c>
      <c r="V24" s="175" t="str">
        <f>IFERROR(IF(A24="","",_xlfn.XLOOKUP(D24,Prisliste!$C$4:$F$4,Prisliste!$C$20:$F$20)),"")</f>
        <v/>
      </c>
      <c r="W24" s="175" t="str">
        <f>IFERROR(U24*_xlfn.XLOOKUP(D24,Prisliste!$C$4:$F$4,Prisliste!$C$21:$F$21),"")</f>
        <v/>
      </c>
      <c r="X24" s="175" t="str">
        <f>IFERROR(IF(A24="","",IF(N24="Ja",_xlfn.XLOOKUP('Beregninger gj.strømming'!D24,Prisliste!$C$4:$F$4,Prisliste!$C$24:$F$24),0)),"")</f>
        <v/>
      </c>
      <c r="Y24" s="288" t="str">
        <f t="shared" si="3"/>
        <v/>
      </c>
      <c r="Z24" s="175" t="str">
        <f t="shared" si="14"/>
        <v/>
      </c>
      <c r="AA24" s="175" t="str">
        <f t="shared" si="4"/>
        <v/>
      </c>
      <c r="AB24" s="175" t="str">
        <f t="shared" si="5"/>
        <v/>
      </c>
      <c r="AC24" s="288" t="str">
        <f t="shared" si="6"/>
        <v/>
      </c>
      <c r="AD24" s="152" t="str">
        <f t="shared" si="7"/>
        <v/>
      </c>
      <c r="AF24" s="155" t="str">
        <f>IFERROR(_xlfn.XLOOKUP(D24,Prisliste!$C$4:$F$4,Prisliste!$C$19:$F$19)*AD24,"")</f>
        <v/>
      </c>
    </row>
    <row r="25" spans="1:32" ht="14.4">
      <c r="A25" s="171" t="str">
        <f>IF(A24="","",IF(A24+1&lt;=f_slutt,'Beregninger gj.strømming'!A24+1,""))</f>
        <v/>
      </c>
      <c r="B25" s="172" t="str">
        <f t="shared" si="8"/>
        <v/>
      </c>
      <c r="C25" s="173" t="str">
        <f t="shared" si="9"/>
        <v/>
      </c>
      <c r="D25" s="172" t="str">
        <f t="shared" si="10"/>
        <v/>
      </c>
      <c r="E25" s="152" t="str">
        <f t="shared" si="15"/>
        <v/>
      </c>
      <c r="F25" s="289" t="str">
        <f t="shared" si="11"/>
        <v/>
      </c>
      <c r="G25" s="154" t="str">
        <f>IF($A25="","",'Priseestimat gj.strømming'!$C$15)</f>
        <v/>
      </c>
      <c r="H25" s="155" t="str" cm="1">
        <f t="array" ref="H25">IF(M25=Hjelpeark!$E$7,_xlfn.XLOOKUP(IF(T25="Naturlig",S25,T25),Temp_VT_FV,_xlfn.XLOOKUP('Beregninger gj.strømming'!F25,Fiskevekt_VT_FV,'Veksttabell FV'!$B$5:$T$21,,-1),,-1)*G25,IF('Beregninger gj.strømming'!M25=Hjelpeark!$D$7,_xlfn.XLOOKUP(IF(T25="Naturlig",S25,T25),'Veksttabell SV'!$A$6:$A$22,_xlfn.XLOOKUP('Beregninger gj.strømming'!F25,'Veksttabell SV'!$B$5:$AU$5,'Veksttabell SV'!$B$6:$AU$22,,-1),,-1)*G25,""))</f>
        <v/>
      </c>
      <c r="I25" s="155" t="str">
        <f t="shared" si="0"/>
        <v/>
      </c>
      <c r="J25" s="159" t="str">
        <f t="shared" si="1"/>
        <v/>
      </c>
      <c r="K25" s="173" t="str">
        <f>IF(A25="","",'Priseestimat gj.strømming'!$C$10)</f>
        <v/>
      </c>
      <c r="L25" s="173" t="str">
        <f>IF(A25="","",'Priseestimat gj.strømming'!$C$11)</f>
        <v/>
      </c>
      <c r="M25" s="173" t="str">
        <f>IF(A25="","",'Priseestimat gj.strømming'!$C$12)</f>
        <v/>
      </c>
      <c r="N25" s="173" t="str">
        <f>IF($A25="","",'Priseestimat gj.strømming'!$C$6)</f>
        <v/>
      </c>
      <c r="O25" s="174" t="str" cm="1">
        <f t="array" ref="O25">IF(M25=Hjelpeark!$D$7,_xlfn.XLOOKUP(IF(T25="Naturlig",S25,T25),'Vannbehov SV'!$A$5:$A$13,_xlfn.XLOOKUP('Beregninger gj.strømming'!F25,'Vannbehov SV'!$B$4:$O$4,'Vannbehov SV'!$B$5:$O$13,,-1),,-1),IF(M25=Hjelpeark!$E$7,_xlfn.XLOOKUP(IF(T25="Naturlig",S25,T25),'Vannbehov FV'!$A$5:$A$20,_xlfn.XLOOKUP('Beregninger gj.strømming'!F25,'Vannbehov FV'!$B$4:$O$4,'Vannbehov FV'!$B$5:$O$20,,-1),,-1),""))</f>
        <v/>
      </c>
      <c r="P25" s="173" t="str">
        <f t="shared" si="12"/>
        <v/>
      </c>
      <c r="Q25" s="174" t="str">
        <f t="shared" si="13"/>
        <v/>
      </c>
      <c r="R25" s="174" t="str">
        <f t="shared" si="2"/>
        <v/>
      </c>
      <c r="S25" s="152" t="str">
        <f>IFERROR(IF(M25=Hjelpeark!$D$7,_xlfn.XLOOKUP('Beregninger gj.strømming'!C25,Hjelpeark!$C$8:$C$19,Hjelpeark!$D$8:$D$19),_xlfn.XLOOKUP('Beregninger gj.strømming'!C25,Hjelpeark!$C$8:$C$19,Hjelpeark!$E$8:$E$19)),"")</f>
        <v/>
      </c>
      <c r="T25" s="152" t="str">
        <f t="shared" si="16"/>
        <v/>
      </c>
      <c r="U25" s="152" t="str">
        <f>IFERROR(IF(T25=Hjelpeark!$B$4,0,ABS(T25-S25)),"")</f>
        <v/>
      </c>
      <c r="V25" s="175" t="str">
        <f>IFERROR(IF(A25="","",_xlfn.XLOOKUP(D25,Prisliste!$C$4:$F$4,Prisliste!$C$20:$F$20)),"")</f>
        <v/>
      </c>
      <c r="W25" s="175" t="str">
        <f>IFERROR(U25*_xlfn.XLOOKUP(D25,Prisliste!$C$4:$F$4,Prisliste!$C$21:$F$21),"")</f>
        <v/>
      </c>
      <c r="X25" s="175" t="str">
        <f>IFERROR(IF(A25="","",IF(N25="Ja",_xlfn.XLOOKUP('Beregninger gj.strømming'!D25,Prisliste!$C$4:$F$4,Prisliste!$C$24:$F$24),0)),"")</f>
        <v/>
      </c>
      <c r="Y25" s="288" t="str">
        <f t="shared" si="3"/>
        <v/>
      </c>
      <c r="Z25" s="175" t="str">
        <f t="shared" si="14"/>
        <v/>
      </c>
      <c r="AA25" s="175" t="str">
        <f t="shared" si="4"/>
        <v/>
      </c>
      <c r="AB25" s="175" t="str">
        <f t="shared" si="5"/>
        <v/>
      </c>
      <c r="AC25" s="288" t="str">
        <f t="shared" si="6"/>
        <v/>
      </c>
      <c r="AD25" s="152" t="str">
        <f t="shared" si="7"/>
        <v/>
      </c>
      <c r="AF25" s="155" t="str">
        <f>IFERROR(_xlfn.XLOOKUP(D25,Prisliste!$C$4:$F$4,Prisliste!$C$19:$F$19)*AD25,"")</f>
        <v/>
      </c>
    </row>
    <row r="26" spans="1:32" ht="14.4">
      <c r="A26" s="171" t="str">
        <f>IF(A25="","",IF(A25+1&lt;=f_slutt,'Beregninger gj.strømming'!A25+1,""))</f>
        <v/>
      </c>
      <c r="B26" s="172" t="str">
        <f t="shared" si="8"/>
        <v/>
      </c>
      <c r="C26" s="173" t="str">
        <f t="shared" si="9"/>
        <v/>
      </c>
      <c r="D26" s="172" t="str">
        <f t="shared" si="10"/>
        <v/>
      </c>
      <c r="E26" s="152" t="str">
        <f t="shared" si="15"/>
        <v/>
      </c>
      <c r="F26" s="289" t="str">
        <f t="shared" si="11"/>
        <v/>
      </c>
      <c r="G26" s="154" t="str">
        <f>IF($A26="","",'Priseestimat gj.strømming'!$C$15)</f>
        <v/>
      </c>
      <c r="H26" s="155" t="str" cm="1">
        <f t="array" ref="H26">IF(M26=Hjelpeark!$E$7,_xlfn.XLOOKUP(IF(T26="Naturlig",S26,T26),Temp_VT_FV,_xlfn.XLOOKUP('Beregninger gj.strømming'!F26,Fiskevekt_VT_FV,'Veksttabell FV'!$B$5:$T$21,,-1),,-1)*G26,IF('Beregninger gj.strømming'!M26=Hjelpeark!$D$7,_xlfn.XLOOKUP(IF(T26="Naturlig",S26,T26),'Veksttabell SV'!$A$6:$A$22,_xlfn.XLOOKUP('Beregninger gj.strømming'!F26,'Veksttabell SV'!$B$5:$AU$5,'Veksttabell SV'!$B$6:$AU$22,,-1),,-1)*G26,""))</f>
        <v/>
      </c>
      <c r="I26" s="155" t="str">
        <f t="shared" si="0"/>
        <v/>
      </c>
      <c r="J26" s="159" t="str">
        <f t="shared" si="1"/>
        <v/>
      </c>
      <c r="K26" s="173" t="str">
        <f>IF(A26="","",'Priseestimat gj.strømming'!$C$10)</f>
        <v/>
      </c>
      <c r="L26" s="173" t="str">
        <f>IF(A26="","",'Priseestimat gj.strømming'!$C$11)</f>
        <v/>
      </c>
      <c r="M26" s="173" t="str">
        <f>IF(A26="","",'Priseestimat gj.strømming'!$C$12)</f>
        <v/>
      </c>
      <c r="N26" s="173" t="str">
        <f>IF($A26="","",'Priseestimat gj.strømming'!$C$6)</f>
        <v/>
      </c>
      <c r="O26" s="174" t="str" cm="1">
        <f t="array" ref="O26">IF(M26=Hjelpeark!$D$7,_xlfn.XLOOKUP(IF(T26="Naturlig",S26,T26),'Vannbehov SV'!$A$5:$A$13,_xlfn.XLOOKUP('Beregninger gj.strømming'!F26,'Vannbehov SV'!$B$4:$O$4,'Vannbehov SV'!$B$5:$O$13,,-1),,-1),IF(M26=Hjelpeark!$E$7,_xlfn.XLOOKUP(IF(T26="Naturlig",S26,T26),'Vannbehov FV'!$A$5:$A$20,_xlfn.XLOOKUP('Beregninger gj.strømming'!F26,'Vannbehov FV'!$B$4:$O$4,'Vannbehov FV'!$B$5:$O$20,,-1),,-1),""))</f>
        <v/>
      </c>
      <c r="P26" s="173" t="str">
        <f t="shared" si="12"/>
        <v/>
      </c>
      <c r="Q26" s="174" t="str">
        <f t="shared" si="13"/>
        <v/>
      </c>
      <c r="R26" s="174" t="str">
        <f t="shared" si="2"/>
        <v/>
      </c>
      <c r="S26" s="152" t="str">
        <f>IFERROR(IF(M26=Hjelpeark!$D$7,_xlfn.XLOOKUP('Beregninger gj.strømming'!C26,Hjelpeark!$C$8:$C$19,Hjelpeark!$D$8:$D$19),_xlfn.XLOOKUP('Beregninger gj.strømming'!C26,Hjelpeark!$C$8:$C$19,Hjelpeark!$E$8:$E$19)),"")</f>
        <v/>
      </c>
      <c r="T26" s="152" t="str">
        <f t="shared" si="16"/>
        <v/>
      </c>
      <c r="U26" s="152" t="str">
        <f>IFERROR(IF(T26=Hjelpeark!$B$4,0,ABS(T26-S26)),"")</f>
        <v/>
      </c>
      <c r="V26" s="175" t="str">
        <f>IFERROR(IF(A26="","",_xlfn.XLOOKUP(D26,Prisliste!$C$4:$F$4,Prisliste!$C$20:$F$20)),"")</f>
        <v/>
      </c>
      <c r="W26" s="175" t="str">
        <f>IFERROR(U26*_xlfn.XLOOKUP(D26,Prisliste!$C$4:$F$4,Prisliste!$C$21:$F$21),"")</f>
        <v/>
      </c>
      <c r="X26" s="175" t="str">
        <f>IFERROR(IF(A26="","",IF(N26="Ja",_xlfn.XLOOKUP('Beregninger gj.strømming'!D26,Prisliste!$C$4:$F$4,Prisliste!$C$24:$F$24),0)),"")</f>
        <v/>
      </c>
      <c r="Y26" s="288" t="str">
        <f t="shared" si="3"/>
        <v/>
      </c>
      <c r="Z26" s="175" t="str">
        <f t="shared" si="14"/>
        <v/>
      </c>
      <c r="AA26" s="175" t="str">
        <f t="shared" si="4"/>
        <v/>
      </c>
      <c r="AB26" s="175" t="str">
        <f t="shared" si="5"/>
        <v/>
      </c>
      <c r="AC26" s="288" t="str">
        <f t="shared" si="6"/>
        <v/>
      </c>
      <c r="AD26" s="152" t="str">
        <f t="shared" si="7"/>
        <v/>
      </c>
      <c r="AF26" s="155" t="str">
        <f>IFERROR(_xlfn.XLOOKUP(D26,Prisliste!$C$4:$F$4,Prisliste!$C$19:$F$19)*AD26,"")</f>
        <v/>
      </c>
    </row>
    <row r="27" spans="1:32" ht="14.4">
      <c r="A27" s="171" t="str">
        <f>IF(A26="","",IF(A26+1&lt;=f_slutt,'Beregninger gj.strømming'!A26+1,""))</f>
        <v/>
      </c>
      <c r="B27" s="172" t="str">
        <f t="shared" si="8"/>
        <v/>
      </c>
      <c r="C27" s="173" t="str">
        <f t="shared" si="9"/>
        <v/>
      </c>
      <c r="D27" s="172" t="str">
        <f t="shared" si="10"/>
        <v/>
      </c>
      <c r="E27" s="152" t="str">
        <f t="shared" si="15"/>
        <v/>
      </c>
      <c r="F27" s="289" t="str">
        <f t="shared" si="11"/>
        <v/>
      </c>
      <c r="G27" s="154" t="str">
        <f>IF($A27="","",'Priseestimat gj.strømming'!$C$15)</f>
        <v/>
      </c>
      <c r="H27" s="155" t="str" cm="1">
        <f t="array" ref="H27">IF(M27=Hjelpeark!$E$7,_xlfn.XLOOKUP(IF(T27="Naturlig",S27,T27),Temp_VT_FV,_xlfn.XLOOKUP('Beregninger gj.strømming'!F27,Fiskevekt_VT_FV,'Veksttabell FV'!$B$5:$T$21,,-1),,-1)*G27,IF('Beregninger gj.strømming'!M27=Hjelpeark!$D$7,_xlfn.XLOOKUP(IF(T27="Naturlig",S27,T27),'Veksttabell SV'!$A$6:$A$22,_xlfn.XLOOKUP('Beregninger gj.strømming'!F27,'Veksttabell SV'!$B$5:$AU$5,'Veksttabell SV'!$B$6:$AU$22,,-1),,-1)*G27,""))</f>
        <v/>
      </c>
      <c r="I27" s="155" t="str">
        <f t="shared" si="0"/>
        <v/>
      </c>
      <c r="J27" s="159" t="str">
        <f t="shared" si="1"/>
        <v/>
      </c>
      <c r="K27" s="173" t="str">
        <f>IF(A27="","",'Priseestimat gj.strømming'!$C$10)</f>
        <v/>
      </c>
      <c r="L27" s="173" t="str">
        <f>IF(A27="","",'Priseestimat gj.strømming'!$C$11)</f>
        <v/>
      </c>
      <c r="M27" s="173" t="str">
        <f>IF(A27="","",'Priseestimat gj.strømming'!$C$12)</f>
        <v/>
      </c>
      <c r="N27" s="173" t="str">
        <f>IF($A27="","",'Priseestimat gj.strømming'!$C$6)</f>
        <v/>
      </c>
      <c r="O27" s="174" t="str" cm="1">
        <f t="array" ref="O27">IF(M27=Hjelpeark!$D$7,_xlfn.XLOOKUP(IF(T27="Naturlig",S27,T27),'Vannbehov SV'!$A$5:$A$13,_xlfn.XLOOKUP('Beregninger gj.strømming'!F27,'Vannbehov SV'!$B$4:$O$4,'Vannbehov SV'!$B$5:$O$13,,-1),,-1),IF(M27=Hjelpeark!$E$7,_xlfn.XLOOKUP(IF(T27="Naturlig",S27,T27),'Vannbehov FV'!$A$5:$A$20,_xlfn.XLOOKUP('Beregninger gj.strømming'!F27,'Vannbehov FV'!$B$4:$O$4,'Vannbehov FV'!$B$5:$O$20,,-1),,-1),""))</f>
        <v/>
      </c>
      <c r="P27" s="173" t="str">
        <f t="shared" si="12"/>
        <v/>
      </c>
      <c r="Q27" s="174" t="str">
        <f t="shared" si="13"/>
        <v/>
      </c>
      <c r="R27" s="174" t="str">
        <f t="shared" si="2"/>
        <v/>
      </c>
      <c r="S27" s="152" t="str">
        <f>IFERROR(IF(M27=Hjelpeark!$D$7,_xlfn.XLOOKUP('Beregninger gj.strømming'!C27,Hjelpeark!$C$8:$C$19,Hjelpeark!$D$8:$D$19),_xlfn.XLOOKUP('Beregninger gj.strømming'!C27,Hjelpeark!$C$8:$C$19,Hjelpeark!$E$8:$E$19)),"")</f>
        <v/>
      </c>
      <c r="T27" s="152" t="str">
        <f t="shared" si="16"/>
        <v/>
      </c>
      <c r="U27" s="152" t="str">
        <f>IFERROR(IF(T27=Hjelpeark!$B$4,0,ABS(T27-S27)),"")</f>
        <v/>
      </c>
      <c r="V27" s="175" t="str">
        <f>IFERROR(IF(A27="","",_xlfn.XLOOKUP(D27,Prisliste!$C$4:$F$4,Prisliste!$C$20:$F$20)),"")</f>
        <v/>
      </c>
      <c r="W27" s="175" t="str">
        <f>IFERROR(U27*_xlfn.XLOOKUP(D27,Prisliste!$C$4:$F$4,Prisliste!$C$21:$F$21),"")</f>
        <v/>
      </c>
      <c r="X27" s="175" t="str">
        <f>IFERROR(IF(A27="","",IF(N27="Ja",_xlfn.XLOOKUP('Beregninger gj.strømming'!D27,Prisliste!$C$4:$F$4,Prisliste!$C$24:$F$24),0)),"")</f>
        <v/>
      </c>
      <c r="Y27" s="288" t="str">
        <f t="shared" si="3"/>
        <v/>
      </c>
      <c r="Z27" s="175" t="str">
        <f t="shared" si="14"/>
        <v/>
      </c>
      <c r="AA27" s="175" t="str">
        <f t="shared" si="4"/>
        <v/>
      </c>
      <c r="AB27" s="175" t="str">
        <f t="shared" si="5"/>
        <v/>
      </c>
      <c r="AC27" s="288" t="str">
        <f t="shared" si="6"/>
        <v/>
      </c>
      <c r="AD27" s="152" t="str">
        <f t="shared" si="7"/>
        <v/>
      </c>
      <c r="AF27" s="155" t="str">
        <f>IFERROR(_xlfn.XLOOKUP(D27,Prisliste!$C$4:$F$4,Prisliste!$C$19:$F$19)*AD27,"")</f>
        <v/>
      </c>
    </row>
    <row r="28" spans="1:32" ht="14.4">
      <c r="A28" s="171" t="str">
        <f>IF(A27="","",IF(A27+1&lt;=f_slutt,'Beregninger gj.strømming'!A27+1,""))</f>
        <v/>
      </c>
      <c r="B28" s="172" t="str">
        <f t="shared" si="8"/>
        <v/>
      </c>
      <c r="C28" s="173" t="str">
        <f t="shared" si="9"/>
        <v/>
      </c>
      <c r="D28" s="172" t="str">
        <f t="shared" si="10"/>
        <v/>
      </c>
      <c r="E28" s="152" t="str">
        <f t="shared" si="15"/>
        <v/>
      </c>
      <c r="F28" s="289" t="str">
        <f t="shared" si="11"/>
        <v/>
      </c>
      <c r="G28" s="154" t="str">
        <f>IF($A28="","",'Priseestimat gj.strømming'!$C$15)</f>
        <v/>
      </c>
      <c r="H28" s="155" t="str" cm="1">
        <f t="array" ref="H28">IF(M28=Hjelpeark!$E$7,_xlfn.XLOOKUP(IF(T28="Naturlig",S28,T28),Temp_VT_FV,_xlfn.XLOOKUP('Beregninger gj.strømming'!F28,Fiskevekt_VT_FV,'Veksttabell FV'!$B$5:$T$21,,-1),,-1)*G28,IF('Beregninger gj.strømming'!M28=Hjelpeark!$D$7,_xlfn.XLOOKUP(IF(T28="Naturlig",S28,T28),'Veksttabell SV'!$A$6:$A$22,_xlfn.XLOOKUP('Beregninger gj.strømming'!F28,'Veksttabell SV'!$B$5:$AU$5,'Veksttabell SV'!$B$6:$AU$22,,-1),,-1)*G28,""))</f>
        <v/>
      </c>
      <c r="I28" s="155" t="str">
        <f t="shared" si="0"/>
        <v/>
      </c>
      <c r="J28" s="159" t="str">
        <f t="shared" si="1"/>
        <v/>
      </c>
      <c r="K28" s="173" t="str">
        <f>IF(A28="","",'Priseestimat gj.strømming'!$C$10)</f>
        <v/>
      </c>
      <c r="L28" s="173" t="str">
        <f>IF(A28="","",'Priseestimat gj.strømming'!$C$11)</f>
        <v/>
      </c>
      <c r="M28" s="173" t="str">
        <f>IF(A28="","",'Priseestimat gj.strømming'!$C$12)</f>
        <v/>
      </c>
      <c r="N28" s="173" t="str">
        <f>IF($A28="","",'Priseestimat gj.strømming'!$C$6)</f>
        <v/>
      </c>
      <c r="O28" s="174" t="str" cm="1">
        <f t="array" ref="O28">IF(M28=Hjelpeark!$D$7,_xlfn.XLOOKUP(IF(T28="Naturlig",S28,T28),'Vannbehov SV'!$A$5:$A$13,_xlfn.XLOOKUP('Beregninger gj.strømming'!F28,'Vannbehov SV'!$B$4:$O$4,'Vannbehov SV'!$B$5:$O$13,,-1),,-1),IF(M28=Hjelpeark!$E$7,_xlfn.XLOOKUP(IF(T28="Naturlig",S28,T28),'Vannbehov FV'!$A$5:$A$20,_xlfn.XLOOKUP('Beregninger gj.strømming'!F28,'Vannbehov FV'!$B$4:$O$4,'Vannbehov FV'!$B$5:$O$20,,-1),,-1),""))</f>
        <v/>
      </c>
      <c r="P28" s="173" t="str">
        <f t="shared" si="12"/>
        <v/>
      </c>
      <c r="Q28" s="174" t="str">
        <f t="shared" si="13"/>
        <v/>
      </c>
      <c r="R28" s="174" t="str">
        <f t="shared" si="2"/>
        <v/>
      </c>
      <c r="S28" s="152" t="str">
        <f>IFERROR(IF(M28=Hjelpeark!$D$7,_xlfn.XLOOKUP('Beregninger gj.strømming'!C28,Hjelpeark!$C$8:$C$19,Hjelpeark!$D$8:$D$19),_xlfn.XLOOKUP('Beregninger gj.strømming'!C28,Hjelpeark!$C$8:$C$19,Hjelpeark!$E$8:$E$19)),"")</f>
        <v/>
      </c>
      <c r="T28" s="152" t="str">
        <f t="shared" si="16"/>
        <v/>
      </c>
      <c r="U28" s="152" t="str">
        <f>IFERROR(IF(T28=Hjelpeark!$B$4,0,ABS(T28-S28)),"")</f>
        <v/>
      </c>
      <c r="V28" s="175" t="str">
        <f>IFERROR(IF(A28="","",_xlfn.XLOOKUP(D28,Prisliste!$C$4:$F$4,Prisliste!$C$20:$F$20)),"")</f>
        <v/>
      </c>
      <c r="W28" s="175" t="str">
        <f>IFERROR(U28*_xlfn.XLOOKUP(D28,Prisliste!$C$4:$F$4,Prisliste!$C$21:$F$21),"")</f>
        <v/>
      </c>
      <c r="X28" s="175" t="str">
        <f>IFERROR(IF(A28="","",IF(N28="Ja",_xlfn.XLOOKUP('Beregninger gj.strømming'!D28,Prisliste!$C$4:$F$4,Prisliste!$C$24:$F$24),0)),"")</f>
        <v/>
      </c>
      <c r="Y28" s="288" t="str">
        <f t="shared" si="3"/>
        <v/>
      </c>
      <c r="Z28" s="175" t="str">
        <f t="shared" si="14"/>
        <v/>
      </c>
      <c r="AA28" s="175" t="str">
        <f t="shared" si="4"/>
        <v/>
      </c>
      <c r="AB28" s="175" t="str">
        <f t="shared" si="5"/>
        <v/>
      </c>
      <c r="AC28" s="288" t="str">
        <f t="shared" si="6"/>
        <v/>
      </c>
      <c r="AD28" s="152" t="str">
        <f t="shared" si="7"/>
        <v/>
      </c>
      <c r="AF28" s="155" t="str">
        <f>IFERROR(_xlfn.XLOOKUP(D28,Prisliste!$C$4:$F$4,Prisliste!$C$19:$F$19)*AD28,"")</f>
        <v/>
      </c>
    </row>
    <row r="29" spans="1:32" ht="14.4">
      <c r="A29" s="171" t="str">
        <f>IF(A28="","",IF(A28+1&lt;=f_slutt,'Beregninger gj.strømming'!A28+1,""))</f>
        <v/>
      </c>
      <c r="B29" s="172" t="str">
        <f t="shared" si="8"/>
        <v/>
      </c>
      <c r="C29" s="173" t="str">
        <f t="shared" si="9"/>
        <v/>
      </c>
      <c r="D29" s="172" t="str">
        <f t="shared" si="10"/>
        <v/>
      </c>
      <c r="E29" s="152" t="str">
        <f t="shared" si="15"/>
        <v/>
      </c>
      <c r="F29" s="289" t="str">
        <f t="shared" si="11"/>
        <v/>
      </c>
      <c r="G29" s="154" t="str">
        <f>IF($A29="","",'Priseestimat gj.strømming'!$C$15)</f>
        <v/>
      </c>
      <c r="H29" s="155" t="str" cm="1">
        <f t="array" ref="H29">IF(M29=Hjelpeark!$E$7,_xlfn.XLOOKUP(IF(T29="Naturlig",S29,T29),Temp_VT_FV,_xlfn.XLOOKUP('Beregninger gj.strømming'!F29,Fiskevekt_VT_FV,'Veksttabell FV'!$B$5:$T$21,,-1),,-1)*G29,IF('Beregninger gj.strømming'!M29=Hjelpeark!$D$7,_xlfn.XLOOKUP(IF(T29="Naturlig",S29,T29),'Veksttabell SV'!$A$6:$A$22,_xlfn.XLOOKUP('Beregninger gj.strømming'!F29,'Veksttabell SV'!$B$5:$AU$5,'Veksttabell SV'!$B$6:$AU$22,,-1),,-1)*G29,""))</f>
        <v/>
      </c>
      <c r="I29" s="155" t="str">
        <f t="shared" si="0"/>
        <v/>
      </c>
      <c r="J29" s="159" t="str">
        <f t="shared" si="1"/>
        <v/>
      </c>
      <c r="K29" s="173" t="str">
        <f>IF(A29="","",'Priseestimat gj.strømming'!$C$10)</f>
        <v/>
      </c>
      <c r="L29" s="173" t="str">
        <f>IF(A29="","",'Priseestimat gj.strømming'!$C$11)</f>
        <v/>
      </c>
      <c r="M29" s="173" t="str">
        <f>IF(A29="","",'Priseestimat gj.strømming'!$C$12)</f>
        <v/>
      </c>
      <c r="N29" s="173" t="str">
        <f>IF($A29="","",'Priseestimat gj.strømming'!$C$6)</f>
        <v/>
      </c>
      <c r="O29" s="174" t="str" cm="1">
        <f t="array" ref="O29">IF(M29=Hjelpeark!$D$7,_xlfn.XLOOKUP(IF(T29="Naturlig",S29,T29),'Vannbehov SV'!$A$5:$A$13,_xlfn.XLOOKUP('Beregninger gj.strømming'!F29,'Vannbehov SV'!$B$4:$O$4,'Vannbehov SV'!$B$5:$O$13,,-1),,-1),IF(M29=Hjelpeark!$E$7,_xlfn.XLOOKUP(IF(T29="Naturlig",S29,T29),'Vannbehov FV'!$A$5:$A$20,_xlfn.XLOOKUP('Beregninger gj.strømming'!F29,'Vannbehov FV'!$B$4:$O$4,'Vannbehov FV'!$B$5:$O$20,,-1),,-1),""))</f>
        <v/>
      </c>
      <c r="P29" s="173" t="str">
        <f t="shared" si="12"/>
        <v/>
      </c>
      <c r="Q29" s="174" t="str">
        <f t="shared" si="13"/>
        <v/>
      </c>
      <c r="R29" s="174" t="str">
        <f t="shared" si="2"/>
        <v/>
      </c>
      <c r="S29" s="152" t="str">
        <f>IFERROR(IF(M29=Hjelpeark!$D$7,_xlfn.XLOOKUP('Beregninger gj.strømming'!C29,Hjelpeark!$C$8:$C$19,Hjelpeark!$D$8:$D$19),_xlfn.XLOOKUP('Beregninger gj.strømming'!C29,Hjelpeark!$C$8:$C$19,Hjelpeark!$E$8:$E$19)),"")</f>
        <v/>
      </c>
      <c r="T29" s="152" t="str">
        <f t="shared" si="16"/>
        <v/>
      </c>
      <c r="U29" s="152" t="str">
        <f>IFERROR(IF(T29=Hjelpeark!$B$4,0,ABS(T29-S29)),"")</f>
        <v/>
      </c>
      <c r="V29" s="175" t="str">
        <f>IFERROR(IF(A29="","",_xlfn.XLOOKUP(D29,Prisliste!$C$4:$F$4,Prisliste!$C$20:$F$20)),"")</f>
        <v/>
      </c>
      <c r="W29" s="175" t="str">
        <f>IFERROR(U29*_xlfn.XLOOKUP(D29,Prisliste!$C$4:$F$4,Prisliste!$C$21:$F$21),"")</f>
        <v/>
      </c>
      <c r="X29" s="175" t="str">
        <f>IFERROR(IF(A29="","",IF(N29="Ja",_xlfn.XLOOKUP('Beregninger gj.strømming'!D29,Prisliste!$C$4:$F$4,Prisliste!$C$24:$F$24),0)),"")</f>
        <v/>
      </c>
      <c r="Y29" s="288" t="str">
        <f t="shared" si="3"/>
        <v/>
      </c>
      <c r="Z29" s="175" t="str">
        <f t="shared" si="14"/>
        <v/>
      </c>
      <c r="AA29" s="175" t="str">
        <f t="shared" si="4"/>
        <v/>
      </c>
      <c r="AB29" s="175" t="str">
        <f t="shared" si="5"/>
        <v/>
      </c>
      <c r="AC29" s="288" t="str">
        <f t="shared" si="6"/>
        <v/>
      </c>
      <c r="AD29" s="152" t="str">
        <f t="shared" si="7"/>
        <v/>
      </c>
      <c r="AF29" s="155" t="str">
        <f>IFERROR(_xlfn.XLOOKUP(D29,Prisliste!$C$4:$F$4,Prisliste!$C$19:$F$19)*AD29,"")</f>
        <v/>
      </c>
    </row>
    <row r="30" spans="1:32" ht="14.4">
      <c r="A30" s="171" t="str">
        <f>IF(A29="","",IF(A29+1&lt;=f_slutt,'Beregninger gj.strømming'!A29+1,""))</f>
        <v/>
      </c>
      <c r="B30" s="172" t="str">
        <f t="shared" si="8"/>
        <v/>
      </c>
      <c r="C30" s="173" t="str">
        <f t="shared" si="9"/>
        <v/>
      </c>
      <c r="D30" s="172" t="str">
        <f t="shared" si="10"/>
        <v/>
      </c>
      <c r="E30" s="152" t="str">
        <f t="shared" si="15"/>
        <v/>
      </c>
      <c r="F30" s="289" t="str">
        <f t="shared" si="11"/>
        <v/>
      </c>
      <c r="G30" s="154" t="str">
        <f>IF($A30="","",'Priseestimat gj.strømming'!$C$15)</f>
        <v/>
      </c>
      <c r="H30" s="155" t="str" cm="1">
        <f t="array" ref="H30">IF(M30=Hjelpeark!$E$7,_xlfn.XLOOKUP(IF(T30="Naturlig",S30,T30),Temp_VT_FV,_xlfn.XLOOKUP('Beregninger gj.strømming'!F30,Fiskevekt_VT_FV,'Veksttabell FV'!$B$5:$T$21,,-1),,-1)*G30,IF('Beregninger gj.strømming'!M30=Hjelpeark!$D$7,_xlfn.XLOOKUP(IF(T30="Naturlig",S30,T30),'Veksttabell SV'!$A$6:$A$22,_xlfn.XLOOKUP('Beregninger gj.strømming'!F30,'Veksttabell SV'!$B$5:$AU$5,'Veksttabell SV'!$B$6:$AU$22,,-1),,-1)*G30,""))</f>
        <v/>
      </c>
      <c r="I30" s="155" t="str">
        <f t="shared" si="0"/>
        <v/>
      </c>
      <c r="J30" s="159" t="str">
        <f t="shared" si="1"/>
        <v/>
      </c>
      <c r="K30" s="173" t="str">
        <f>IF(A30="","",'Priseestimat gj.strømming'!$C$10)</f>
        <v/>
      </c>
      <c r="L30" s="173" t="str">
        <f>IF(A30="","",'Priseestimat gj.strømming'!$C$11)</f>
        <v/>
      </c>
      <c r="M30" s="173" t="str">
        <f>IF(A30="","",'Priseestimat gj.strømming'!$C$12)</f>
        <v/>
      </c>
      <c r="N30" s="173" t="str">
        <f>IF($A30="","",'Priseestimat gj.strømming'!$C$6)</f>
        <v/>
      </c>
      <c r="O30" s="174" t="str" cm="1">
        <f t="array" ref="O30">IF(M30=Hjelpeark!$D$7,_xlfn.XLOOKUP(IF(T30="Naturlig",S30,T30),'Vannbehov SV'!$A$5:$A$13,_xlfn.XLOOKUP('Beregninger gj.strømming'!F30,'Vannbehov SV'!$B$4:$O$4,'Vannbehov SV'!$B$5:$O$13,,-1),,-1),IF(M30=Hjelpeark!$E$7,_xlfn.XLOOKUP(IF(T30="Naturlig",S30,T30),'Vannbehov FV'!$A$5:$A$20,_xlfn.XLOOKUP('Beregninger gj.strømming'!F30,'Vannbehov FV'!$B$4:$O$4,'Vannbehov FV'!$B$5:$O$20,,-1),,-1),""))</f>
        <v/>
      </c>
      <c r="P30" s="173" t="str">
        <f t="shared" si="12"/>
        <v/>
      </c>
      <c r="Q30" s="174" t="str">
        <f t="shared" si="13"/>
        <v/>
      </c>
      <c r="R30" s="174" t="str">
        <f t="shared" si="2"/>
        <v/>
      </c>
      <c r="S30" s="152" t="str">
        <f>IFERROR(IF(M30=Hjelpeark!$D$7,_xlfn.XLOOKUP('Beregninger gj.strømming'!C30,Hjelpeark!$C$8:$C$19,Hjelpeark!$D$8:$D$19),_xlfn.XLOOKUP('Beregninger gj.strømming'!C30,Hjelpeark!$C$8:$C$19,Hjelpeark!$E$8:$E$19)),"")</f>
        <v/>
      </c>
      <c r="T30" s="152" t="str">
        <f t="shared" si="16"/>
        <v/>
      </c>
      <c r="U30" s="152" t="str">
        <f>IFERROR(IF(T30=Hjelpeark!$B$4,0,ABS(T30-S30)),"")</f>
        <v/>
      </c>
      <c r="V30" s="175" t="str">
        <f>IFERROR(IF(A30="","",_xlfn.XLOOKUP(D30,Prisliste!$C$4:$F$4,Prisliste!$C$20:$F$20)),"")</f>
        <v/>
      </c>
      <c r="W30" s="175" t="str">
        <f>IFERROR(U30*_xlfn.XLOOKUP(D30,Prisliste!$C$4:$F$4,Prisliste!$C$21:$F$21),"")</f>
        <v/>
      </c>
      <c r="X30" s="175" t="str">
        <f>IFERROR(IF(A30="","",IF(N30="Ja",_xlfn.XLOOKUP('Beregninger gj.strømming'!D30,Prisliste!$C$4:$F$4,Prisliste!$C$24:$F$24),0)),"")</f>
        <v/>
      </c>
      <c r="Y30" s="288" t="str">
        <f t="shared" si="3"/>
        <v/>
      </c>
      <c r="Z30" s="175" t="str">
        <f t="shared" si="14"/>
        <v/>
      </c>
      <c r="AA30" s="175" t="str">
        <f t="shared" si="4"/>
        <v/>
      </c>
      <c r="AB30" s="175" t="str">
        <f t="shared" si="5"/>
        <v/>
      </c>
      <c r="AC30" s="288" t="str">
        <f t="shared" si="6"/>
        <v/>
      </c>
      <c r="AD30" s="152" t="str">
        <f t="shared" si="7"/>
        <v/>
      </c>
      <c r="AF30" s="155" t="str">
        <f>IFERROR(_xlfn.XLOOKUP(D30,Prisliste!$C$4:$F$4,Prisliste!$C$19:$F$19)*AD30,"")</f>
        <v/>
      </c>
    </row>
    <row r="31" spans="1:32" ht="14.4">
      <c r="A31" s="171" t="str">
        <f>IF(A30="","",IF(A30+1&lt;=f_slutt,'Beregninger gj.strømming'!A30+1,""))</f>
        <v/>
      </c>
      <c r="B31" s="172" t="str">
        <f t="shared" si="8"/>
        <v/>
      </c>
      <c r="C31" s="173" t="str">
        <f t="shared" si="9"/>
        <v/>
      </c>
      <c r="D31" s="172" t="str">
        <f t="shared" si="10"/>
        <v/>
      </c>
      <c r="E31" s="152" t="str">
        <f t="shared" si="15"/>
        <v/>
      </c>
      <c r="F31" s="289" t="str">
        <f t="shared" si="11"/>
        <v/>
      </c>
      <c r="G31" s="154" t="str">
        <f>IF($A31="","",'Priseestimat gj.strømming'!$C$15)</f>
        <v/>
      </c>
      <c r="H31" s="155" t="str" cm="1">
        <f t="array" ref="H31">IF(M31=Hjelpeark!$E$7,_xlfn.XLOOKUP(IF(T31="Naturlig",S31,T31),Temp_VT_FV,_xlfn.XLOOKUP('Beregninger gj.strømming'!F31,Fiskevekt_VT_FV,'Veksttabell FV'!$B$5:$T$21,,-1),,-1)*G31,IF('Beregninger gj.strømming'!M31=Hjelpeark!$D$7,_xlfn.XLOOKUP(IF(T31="Naturlig",S31,T31),'Veksttabell SV'!$A$6:$A$22,_xlfn.XLOOKUP('Beregninger gj.strømming'!F31,'Veksttabell SV'!$B$5:$AU$5,'Veksttabell SV'!$B$6:$AU$22,,-1),,-1)*G31,""))</f>
        <v/>
      </c>
      <c r="I31" s="155" t="str">
        <f t="shared" si="0"/>
        <v/>
      </c>
      <c r="J31" s="159" t="str">
        <f t="shared" si="1"/>
        <v/>
      </c>
      <c r="K31" s="173" t="str">
        <f>IF(A31="","",'Priseestimat gj.strømming'!$C$10)</f>
        <v/>
      </c>
      <c r="L31" s="173" t="str">
        <f>IF(A31="","",'Priseestimat gj.strømming'!$C$11)</f>
        <v/>
      </c>
      <c r="M31" s="173" t="str">
        <f>IF(A31="","",'Priseestimat gj.strømming'!$C$12)</f>
        <v/>
      </c>
      <c r="N31" s="173" t="str">
        <f>IF($A31="","",'Priseestimat gj.strømming'!$C$6)</f>
        <v/>
      </c>
      <c r="O31" s="174" t="str" cm="1">
        <f t="array" ref="O31">IF(M31=Hjelpeark!$D$7,_xlfn.XLOOKUP(IF(T31="Naturlig",S31,T31),'Vannbehov SV'!$A$5:$A$13,_xlfn.XLOOKUP('Beregninger gj.strømming'!F31,'Vannbehov SV'!$B$4:$O$4,'Vannbehov SV'!$B$5:$O$13,,-1),,-1),IF(M31=Hjelpeark!$E$7,_xlfn.XLOOKUP(IF(T31="Naturlig",S31,T31),'Vannbehov FV'!$A$5:$A$20,_xlfn.XLOOKUP('Beregninger gj.strømming'!F31,'Vannbehov FV'!$B$4:$O$4,'Vannbehov FV'!$B$5:$O$20,,-1),,-1),""))</f>
        <v/>
      </c>
      <c r="P31" s="173" t="str">
        <f t="shared" si="12"/>
        <v/>
      </c>
      <c r="Q31" s="174" t="str">
        <f t="shared" si="13"/>
        <v/>
      </c>
      <c r="R31" s="174" t="str">
        <f t="shared" si="2"/>
        <v/>
      </c>
      <c r="S31" s="152" t="str">
        <f>IFERROR(IF(M31=Hjelpeark!$D$7,_xlfn.XLOOKUP('Beregninger gj.strømming'!C31,Hjelpeark!$C$8:$C$19,Hjelpeark!$D$8:$D$19),_xlfn.XLOOKUP('Beregninger gj.strømming'!C31,Hjelpeark!$C$8:$C$19,Hjelpeark!$E$8:$E$19)),"")</f>
        <v/>
      </c>
      <c r="T31" s="152" t="str">
        <f t="shared" si="16"/>
        <v/>
      </c>
      <c r="U31" s="152" t="str">
        <f>IFERROR(IF(T31=Hjelpeark!$B$4,0,ABS(T31-S31)),"")</f>
        <v/>
      </c>
      <c r="V31" s="175" t="str">
        <f>IFERROR(IF(A31="","",_xlfn.XLOOKUP(D31,Prisliste!$C$4:$F$4,Prisliste!$C$20:$F$20)),"")</f>
        <v/>
      </c>
      <c r="W31" s="175" t="str">
        <f>IFERROR(U31*_xlfn.XLOOKUP(D31,Prisliste!$C$4:$F$4,Prisliste!$C$21:$F$21),"")</f>
        <v/>
      </c>
      <c r="X31" s="175" t="str">
        <f>IFERROR(IF(A31="","",IF(N31="Ja",_xlfn.XLOOKUP('Beregninger gj.strømming'!D31,Prisliste!$C$4:$F$4,Prisliste!$C$24:$F$24),0)),"")</f>
        <v/>
      </c>
      <c r="Y31" s="288" t="str">
        <f t="shared" si="3"/>
        <v/>
      </c>
      <c r="Z31" s="175" t="str">
        <f t="shared" si="14"/>
        <v/>
      </c>
      <c r="AA31" s="175" t="str">
        <f t="shared" si="4"/>
        <v/>
      </c>
      <c r="AB31" s="175" t="str">
        <f t="shared" si="5"/>
        <v/>
      </c>
      <c r="AC31" s="288" t="str">
        <f t="shared" si="6"/>
        <v/>
      </c>
      <c r="AD31" s="152" t="str">
        <f t="shared" si="7"/>
        <v/>
      </c>
      <c r="AF31" s="155" t="str">
        <f>IFERROR(_xlfn.XLOOKUP(D31,Prisliste!$C$4:$F$4,Prisliste!$C$19:$F$19)*AD31,"")</f>
        <v/>
      </c>
    </row>
    <row r="32" spans="1:32" ht="14.4">
      <c r="A32" s="171" t="str">
        <f>IF(A31="","",IF(A31+1&lt;=f_slutt,'Beregninger gj.strømming'!A31+1,""))</f>
        <v/>
      </c>
      <c r="B32" s="172" t="str">
        <f t="shared" si="8"/>
        <v/>
      </c>
      <c r="C32" s="173" t="str">
        <f t="shared" si="9"/>
        <v/>
      </c>
      <c r="D32" s="172" t="str">
        <f t="shared" si="10"/>
        <v/>
      </c>
      <c r="E32" s="152" t="str">
        <f t="shared" si="15"/>
        <v/>
      </c>
      <c r="F32" s="289" t="str">
        <f t="shared" si="11"/>
        <v/>
      </c>
      <c r="G32" s="154" t="str">
        <f>IF($A32="","",'Priseestimat gj.strømming'!$C$15)</f>
        <v/>
      </c>
      <c r="H32" s="155" t="str" cm="1">
        <f t="array" ref="H32">IF(M32=Hjelpeark!$E$7,_xlfn.XLOOKUP(IF(T32="Naturlig",S32,T32),Temp_VT_FV,_xlfn.XLOOKUP('Beregninger gj.strømming'!F32,Fiskevekt_VT_FV,'Veksttabell FV'!$B$5:$T$21,,-1),,-1)*G32,IF('Beregninger gj.strømming'!M32=Hjelpeark!$D$7,_xlfn.XLOOKUP(IF(T32="Naturlig",S32,T32),'Veksttabell SV'!$A$6:$A$22,_xlfn.XLOOKUP('Beregninger gj.strømming'!F32,'Veksttabell SV'!$B$5:$AU$5,'Veksttabell SV'!$B$6:$AU$22,,-1),,-1)*G32,""))</f>
        <v/>
      </c>
      <c r="I32" s="155" t="str">
        <f t="shared" si="0"/>
        <v/>
      </c>
      <c r="J32" s="159" t="str">
        <f t="shared" si="1"/>
        <v/>
      </c>
      <c r="K32" s="173" t="str">
        <f>IF(A32="","",'Priseestimat gj.strømming'!$C$10)</f>
        <v/>
      </c>
      <c r="L32" s="173" t="str">
        <f>IF(A32="","",'Priseestimat gj.strømming'!$C$11)</f>
        <v/>
      </c>
      <c r="M32" s="173" t="str">
        <f>IF(A32="","",'Priseestimat gj.strømming'!$C$12)</f>
        <v/>
      </c>
      <c r="N32" s="173" t="str">
        <f>IF($A32="","",'Priseestimat gj.strømming'!$C$6)</f>
        <v/>
      </c>
      <c r="O32" s="174" t="str" cm="1">
        <f t="array" ref="O32">IF(M32=Hjelpeark!$D$7,_xlfn.XLOOKUP(IF(T32="Naturlig",S32,T32),'Vannbehov SV'!$A$5:$A$13,_xlfn.XLOOKUP('Beregninger gj.strømming'!F32,'Vannbehov SV'!$B$4:$O$4,'Vannbehov SV'!$B$5:$O$13,,-1),,-1),IF(M32=Hjelpeark!$E$7,_xlfn.XLOOKUP(IF(T32="Naturlig",S32,T32),'Vannbehov FV'!$A$5:$A$20,_xlfn.XLOOKUP('Beregninger gj.strømming'!F32,'Vannbehov FV'!$B$4:$O$4,'Vannbehov FV'!$B$5:$O$20,,-1),,-1),""))</f>
        <v/>
      </c>
      <c r="P32" s="173" t="str">
        <f t="shared" si="12"/>
        <v/>
      </c>
      <c r="Q32" s="174" t="str">
        <f t="shared" si="13"/>
        <v/>
      </c>
      <c r="R32" s="174" t="str">
        <f t="shared" si="2"/>
        <v/>
      </c>
      <c r="S32" s="152" t="str">
        <f>IFERROR(IF(M32=Hjelpeark!$D$7,_xlfn.XLOOKUP('Beregninger gj.strømming'!C32,Hjelpeark!$C$8:$C$19,Hjelpeark!$D$8:$D$19),_xlfn.XLOOKUP('Beregninger gj.strømming'!C32,Hjelpeark!$C$8:$C$19,Hjelpeark!$E$8:$E$19)),"")</f>
        <v/>
      </c>
      <c r="T32" s="152" t="str">
        <f t="shared" si="16"/>
        <v/>
      </c>
      <c r="U32" s="152" t="str">
        <f>IFERROR(IF(T32=Hjelpeark!$B$4,0,ABS(T32-S32)),"")</f>
        <v/>
      </c>
      <c r="V32" s="175" t="str">
        <f>IFERROR(IF(A32="","",_xlfn.XLOOKUP(D32,Prisliste!$C$4:$F$4,Prisliste!$C$20:$F$20)),"")</f>
        <v/>
      </c>
      <c r="W32" s="175" t="str">
        <f>IFERROR(U32*_xlfn.XLOOKUP(D32,Prisliste!$C$4:$F$4,Prisliste!$C$21:$F$21),"")</f>
        <v/>
      </c>
      <c r="X32" s="175" t="str">
        <f>IFERROR(IF(A32="","",IF(N32="Ja",_xlfn.XLOOKUP('Beregninger gj.strømming'!D32,Prisliste!$C$4:$F$4,Prisliste!$C$24:$F$24),0)),"")</f>
        <v/>
      </c>
      <c r="Y32" s="288" t="str">
        <f t="shared" si="3"/>
        <v/>
      </c>
      <c r="Z32" s="175" t="str">
        <f t="shared" si="14"/>
        <v/>
      </c>
      <c r="AA32" s="175" t="str">
        <f t="shared" si="4"/>
        <v/>
      </c>
      <c r="AB32" s="175" t="str">
        <f t="shared" si="5"/>
        <v/>
      </c>
      <c r="AC32" s="288" t="str">
        <f t="shared" si="6"/>
        <v/>
      </c>
      <c r="AD32" s="152" t="str">
        <f t="shared" si="7"/>
        <v/>
      </c>
      <c r="AF32" s="155" t="str">
        <f>IFERROR(_xlfn.XLOOKUP(D32,Prisliste!$C$4:$F$4,Prisliste!$C$19:$F$19)*AD32,"")</f>
        <v/>
      </c>
    </row>
    <row r="33" spans="1:32" ht="14.4">
      <c r="A33" s="171" t="str">
        <f>IF(A32="","",IF(A32+1&lt;=f_slutt,'Beregninger gj.strømming'!A32+1,""))</f>
        <v/>
      </c>
      <c r="B33" s="172" t="str">
        <f t="shared" si="8"/>
        <v/>
      </c>
      <c r="C33" s="173" t="str">
        <f t="shared" si="9"/>
        <v/>
      </c>
      <c r="D33" s="172" t="str">
        <f t="shared" si="10"/>
        <v/>
      </c>
      <c r="E33" s="152" t="str">
        <f t="shared" si="15"/>
        <v/>
      </c>
      <c r="F33" s="289" t="str">
        <f t="shared" si="11"/>
        <v/>
      </c>
      <c r="G33" s="154" t="str">
        <f>IF($A33="","",'Priseestimat gj.strømming'!$C$15)</f>
        <v/>
      </c>
      <c r="H33" s="155" t="str" cm="1">
        <f t="array" ref="H33">IF(M33=Hjelpeark!$E$7,_xlfn.XLOOKUP(IF(T33="Naturlig",S33,T33),Temp_VT_FV,_xlfn.XLOOKUP('Beregninger gj.strømming'!F33,Fiskevekt_VT_FV,'Veksttabell FV'!$B$5:$T$21,,-1),,-1)*G33,IF('Beregninger gj.strømming'!M33=Hjelpeark!$D$7,_xlfn.XLOOKUP(IF(T33="Naturlig",S33,T33),'Veksttabell SV'!$A$6:$A$22,_xlfn.XLOOKUP('Beregninger gj.strømming'!F33,'Veksttabell SV'!$B$5:$AU$5,'Veksttabell SV'!$B$6:$AU$22,,-1),,-1)*G33,""))</f>
        <v/>
      </c>
      <c r="I33" s="155" t="str">
        <f t="shared" si="0"/>
        <v/>
      </c>
      <c r="J33" s="159" t="str">
        <f t="shared" si="1"/>
        <v/>
      </c>
      <c r="K33" s="173" t="str">
        <f>IF(A33="","",'Priseestimat gj.strømming'!$C$10)</f>
        <v/>
      </c>
      <c r="L33" s="173" t="str">
        <f>IF(A33="","",'Priseestimat gj.strømming'!$C$11)</f>
        <v/>
      </c>
      <c r="M33" s="173" t="str">
        <f>IF(A33="","",'Priseestimat gj.strømming'!$C$12)</f>
        <v/>
      </c>
      <c r="N33" s="173" t="str">
        <f>IF($A33="","",'Priseestimat gj.strømming'!$C$6)</f>
        <v/>
      </c>
      <c r="O33" s="174" t="str" cm="1">
        <f t="array" ref="O33">IF(M33=Hjelpeark!$D$7,_xlfn.XLOOKUP(IF(T33="Naturlig",S33,T33),'Vannbehov SV'!$A$5:$A$13,_xlfn.XLOOKUP('Beregninger gj.strømming'!F33,'Vannbehov SV'!$B$4:$O$4,'Vannbehov SV'!$B$5:$O$13,,-1),,-1),IF(M33=Hjelpeark!$E$7,_xlfn.XLOOKUP(IF(T33="Naturlig",S33,T33),'Vannbehov FV'!$A$5:$A$20,_xlfn.XLOOKUP('Beregninger gj.strømming'!F33,'Vannbehov FV'!$B$4:$O$4,'Vannbehov FV'!$B$5:$O$20,,-1),,-1),""))</f>
        <v/>
      </c>
      <c r="P33" s="173" t="str">
        <f t="shared" si="12"/>
        <v/>
      </c>
      <c r="Q33" s="174" t="str">
        <f t="shared" si="13"/>
        <v/>
      </c>
      <c r="R33" s="174" t="str">
        <f t="shared" si="2"/>
        <v/>
      </c>
      <c r="S33" s="152" t="str">
        <f>IFERROR(IF(M33=Hjelpeark!$D$7,_xlfn.XLOOKUP('Beregninger gj.strømming'!C33,Hjelpeark!$C$8:$C$19,Hjelpeark!$D$8:$D$19),_xlfn.XLOOKUP('Beregninger gj.strømming'!C33,Hjelpeark!$C$8:$C$19,Hjelpeark!$E$8:$E$19)),"")</f>
        <v/>
      </c>
      <c r="T33" s="152" t="str">
        <f t="shared" si="16"/>
        <v/>
      </c>
      <c r="U33" s="152" t="str">
        <f>IFERROR(IF(T33=Hjelpeark!$B$4,0,ABS(T33-S33)),"")</f>
        <v/>
      </c>
      <c r="V33" s="175" t="str">
        <f>IFERROR(IF(A33="","",_xlfn.XLOOKUP(D33,Prisliste!$C$4:$F$4,Prisliste!$C$20:$F$20)),"")</f>
        <v/>
      </c>
      <c r="W33" s="175" t="str">
        <f>IFERROR(U33*_xlfn.XLOOKUP(D33,Prisliste!$C$4:$F$4,Prisliste!$C$21:$F$21),"")</f>
        <v/>
      </c>
      <c r="X33" s="175" t="str">
        <f>IFERROR(IF(A33="","",IF(N33="Ja",_xlfn.XLOOKUP('Beregninger gj.strømming'!D33,Prisliste!$C$4:$F$4,Prisliste!$C$24:$F$24),0)),"")</f>
        <v/>
      </c>
      <c r="Y33" s="288" t="str">
        <f t="shared" si="3"/>
        <v/>
      </c>
      <c r="Z33" s="175" t="str">
        <f t="shared" si="14"/>
        <v/>
      </c>
      <c r="AA33" s="175" t="str">
        <f t="shared" si="4"/>
        <v/>
      </c>
      <c r="AB33" s="175" t="str">
        <f t="shared" si="5"/>
        <v/>
      </c>
      <c r="AC33" s="288" t="str">
        <f t="shared" si="6"/>
        <v/>
      </c>
      <c r="AD33" s="152" t="str">
        <f t="shared" si="7"/>
        <v/>
      </c>
      <c r="AF33" s="155" t="str">
        <f>IFERROR(_xlfn.XLOOKUP(D33,Prisliste!$C$4:$F$4,Prisliste!$C$19:$F$19)*AD33,"")</f>
        <v/>
      </c>
    </row>
    <row r="34" spans="1:32" ht="14.4">
      <c r="A34" s="171" t="str">
        <f>IF(A33="","",IF(A33+1&lt;=f_slutt,'Beregninger gj.strømming'!A33+1,""))</f>
        <v/>
      </c>
      <c r="B34" s="172" t="str">
        <f t="shared" si="8"/>
        <v/>
      </c>
      <c r="C34" s="173" t="str">
        <f t="shared" si="9"/>
        <v/>
      </c>
      <c r="D34" s="172" t="str">
        <f t="shared" si="10"/>
        <v/>
      </c>
      <c r="E34" s="152" t="str">
        <f t="shared" si="15"/>
        <v/>
      </c>
      <c r="F34" s="289" t="str">
        <f t="shared" si="11"/>
        <v/>
      </c>
      <c r="G34" s="154" t="str">
        <f>IF($A34="","",'Priseestimat gj.strømming'!$C$15)</f>
        <v/>
      </c>
      <c r="H34" s="155" t="str" cm="1">
        <f t="array" ref="H34">IF(M34=Hjelpeark!$E$7,_xlfn.XLOOKUP(IF(T34="Naturlig",S34,T34),Temp_VT_FV,_xlfn.XLOOKUP('Beregninger gj.strømming'!F34,Fiskevekt_VT_FV,'Veksttabell FV'!$B$5:$T$21,,-1),,-1)*G34,IF('Beregninger gj.strømming'!M34=Hjelpeark!$D$7,_xlfn.XLOOKUP(IF(T34="Naturlig",S34,T34),'Veksttabell SV'!$A$6:$A$22,_xlfn.XLOOKUP('Beregninger gj.strømming'!F34,'Veksttabell SV'!$B$5:$AU$5,'Veksttabell SV'!$B$6:$AU$22,,-1),,-1)*G34,""))</f>
        <v/>
      </c>
      <c r="I34" s="155" t="str">
        <f t="shared" si="0"/>
        <v/>
      </c>
      <c r="J34" s="159" t="str">
        <f t="shared" si="1"/>
        <v/>
      </c>
      <c r="K34" s="173" t="str">
        <f>IF(A34="","",'Priseestimat gj.strømming'!$C$10)</f>
        <v/>
      </c>
      <c r="L34" s="173" t="str">
        <f>IF(A34="","",'Priseestimat gj.strømming'!$C$11)</f>
        <v/>
      </c>
      <c r="M34" s="173" t="str">
        <f>IF(A34="","",'Priseestimat gj.strømming'!$C$12)</f>
        <v/>
      </c>
      <c r="N34" s="173" t="str">
        <f>IF($A34="","",'Priseestimat gj.strømming'!$C$6)</f>
        <v/>
      </c>
      <c r="O34" s="174" t="str" cm="1">
        <f t="array" ref="O34">IF(M34=Hjelpeark!$D$7,_xlfn.XLOOKUP(IF(T34="Naturlig",S34,T34),'Vannbehov SV'!$A$5:$A$13,_xlfn.XLOOKUP('Beregninger gj.strømming'!F34,'Vannbehov SV'!$B$4:$O$4,'Vannbehov SV'!$B$5:$O$13,,-1),,-1),IF(M34=Hjelpeark!$E$7,_xlfn.XLOOKUP(IF(T34="Naturlig",S34,T34),'Vannbehov FV'!$A$5:$A$20,_xlfn.XLOOKUP('Beregninger gj.strømming'!F34,'Vannbehov FV'!$B$4:$O$4,'Vannbehov FV'!$B$5:$O$20,,-1),,-1),""))</f>
        <v/>
      </c>
      <c r="P34" s="173" t="str">
        <f t="shared" si="12"/>
        <v/>
      </c>
      <c r="Q34" s="174" t="str">
        <f t="shared" si="13"/>
        <v/>
      </c>
      <c r="R34" s="174" t="str">
        <f t="shared" si="2"/>
        <v/>
      </c>
      <c r="S34" s="152" t="str">
        <f>IFERROR(IF(M34=Hjelpeark!$D$7,_xlfn.XLOOKUP('Beregninger gj.strømming'!C34,Hjelpeark!$C$8:$C$19,Hjelpeark!$D$8:$D$19),_xlfn.XLOOKUP('Beregninger gj.strømming'!C34,Hjelpeark!$C$8:$C$19,Hjelpeark!$E$8:$E$19)),"")</f>
        <v/>
      </c>
      <c r="T34" s="152" t="str">
        <f t="shared" si="16"/>
        <v/>
      </c>
      <c r="U34" s="152" t="str">
        <f>IFERROR(IF(T34=Hjelpeark!$B$4,0,ABS(T34-S34)),"")</f>
        <v/>
      </c>
      <c r="V34" s="175" t="str">
        <f>IFERROR(IF(A34="","",_xlfn.XLOOKUP(D34,Prisliste!$C$4:$F$4,Prisliste!$C$20:$F$20)),"")</f>
        <v/>
      </c>
      <c r="W34" s="175" t="str">
        <f>IFERROR(U34*_xlfn.XLOOKUP(D34,Prisliste!$C$4:$F$4,Prisliste!$C$21:$F$21),"")</f>
        <v/>
      </c>
      <c r="X34" s="175" t="str">
        <f>IFERROR(IF(A34="","",IF(N34="Ja",_xlfn.XLOOKUP('Beregninger gj.strømming'!D34,Prisliste!$C$4:$F$4,Prisliste!$C$24:$F$24),0)),"")</f>
        <v/>
      </c>
      <c r="Y34" s="288" t="str">
        <f t="shared" si="3"/>
        <v/>
      </c>
      <c r="Z34" s="175" t="str">
        <f t="shared" si="14"/>
        <v/>
      </c>
      <c r="AA34" s="175" t="str">
        <f t="shared" si="4"/>
        <v/>
      </c>
      <c r="AB34" s="175" t="str">
        <f t="shared" si="5"/>
        <v/>
      </c>
      <c r="AC34" s="288" t="str">
        <f t="shared" si="6"/>
        <v/>
      </c>
      <c r="AD34" s="152" t="str">
        <f t="shared" si="7"/>
        <v/>
      </c>
      <c r="AF34" s="155" t="str">
        <f>IFERROR(_xlfn.XLOOKUP(D34,Prisliste!$C$4:$F$4,Prisliste!$C$19:$F$19)*AD34,"")</f>
        <v/>
      </c>
    </row>
    <row r="35" spans="1:32" ht="14.4">
      <c r="A35" s="171" t="str">
        <f>IF(A34="","",IF(A34+1&lt;=f_slutt,'Beregninger gj.strømming'!A34+1,""))</f>
        <v/>
      </c>
      <c r="B35" s="172" t="str">
        <f t="shared" si="8"/>
        <v/>
      </c>
      <c r="C35" s="173" t="str">
        <f t="shared" si="9"/>
        <v/>
      </c>
      <c r="D35" s="172" t="str">
        <f t="shared" si="10"/>
        <v/>
      </c>
      <c r="E35" s="152" t="str">
        <f t="shared" si="15"/>
        <v/>
      </c>
      <c r="F35" s="289" t="str">
        <f t="shared" si="11"/>
        <v/>
      </c>
      <c r="G35" s="154" t="str">
        <f>IF($A35="","",'Priseestimat gj.strømming'!$C$15)</f>
        <v/>
      </c>
      <c r="H35" s="155" t="str" cm="1">
        <f t="array" ref="H35">IF(M35=Hjelpeark!$E$7,_xlfn.XLOOKUP(IF(T35="Naturlig",S35,T35),Temp_VT_FV,_xlfn.XLOOKUP('Beregninger gj.strømming'!F35,Fiskevekt_VT_FV,'Veksttabell FV'!$B$5:$T$21,,-1),,-1)*G35,IF('Beregninger gj.strømming'!M35=Hjelpeark!$D$7,_xlfn.XLOOKUP(IF(T35="Naturlig",S35,T35),'Veksttabell SV'!$A$6:$A$22,_xlfn.XLOOKUP('Beregninger gj.strømming'!F35,'Veksttabell SV'!$B$5:$AU$5,'Veksttabell SV'!$B$6:$AU$22,,-1),,-1)*G35,""))</f>
        <v/>
      </c>
      <c r="I35" s="155" t="str">
        <f t="shared" si="0"/>
        <v/>
      </c>
      <c r="J35" s="159" t="str">
        <f t="shared" si="1"/>
        <v/>
      </c>
      <c r="K35" s="173" t="str">
        <f>IF(A35="","",'Priseestimat gj.strømming'!$C$10)</f>
        <v/>
      </c>
      <c r="L35" s="173" t="str">
        <f>IF(A35="","",'Priseestimat gj.strømming'!$C$11)</f>
        <v/>
      </c>
      <c r="M35" s="173" t="str">
        <f>IF(A35="","",'Priseestimat gj.strømming'!$C$12)</f>
        <v/>
      </c>
      <c r="N35" s="173" t="str">
        <f>IF($A35="","",'Priseestimat gj.strømming'!$C$6)</f>
        <v/>
      </c>
      <c r="O35" s="174" t="str" cm="1">
        <f t="array" ref="O35">IF(M35=Hjelpeark!$D$7,_xlfn.XLOOKUP(IF(T35="Naturlig",S35,T35),'Vannbehov SV'!$A$5:$A$13,_xlfn.XLOOKUP('Beregninger gj.strømming'!F35,'Vannbehov SV'!$B$4:$O$4,'Vannbehov SV'!$B$5:$O$13,,-1),,-1),IF(M35=Hjelpeark!$E$7,_xlfn.XLOOKUP(IF(T35="Naturlig",S35,T35),'Vannbehov FV'!$A$5:$A$20,_xlfn.XLOOKUP('Beregninger gj.strømming'!F35,'Vannbehov FV'!$B$4:$O$4,'Vannbehov FV'!$B$5:$O$20,,-1),,-1),""))</f>
        <v/>
      </c>
      <c r="P35" s="173" t="str">
        <f t="shared" si="12"/>
        <v/>
      </c>
      <c r="Q35" s="174" t="str">
        <f t="shared" si="13"/>
        <v/>
      </c>
      <c r="R35" s="174" t="str">
        <f t="shared" si="2"/>
        <v/>
      </c>
      <c r="S35" s="152" t="str">
        <f>IFERROR(IF(M35=Hjelpeark!$D$7,_xlfn.XLOOKUP('Beregninger gj.strømming'!C35,Hjelpeark!$C$8:$C$19,Hjelpeark!$D$8:$D$19),_xlfn.XLOOKUP('Beregninger gj.strømming'!C35,Hjelpeark!$C$8:$C$19,Hjelpeark!$E$8:$E$19)),"")</f>
        <v/>
      </c>
      <c r="T35" s="152" t="str">
        <f t="shared" si="16"/>
        <v/>
      </c>
      <c r="U35" s="152" t="str">
        <f>IFERROR(IF(T35=Hjelpeark!$B$4,0,ABS(T35-S35)),"")</f>
        <v/>
      </c>
      <c r="V35" s="175" t="str">
        <f>IFERROR(IF(A35="","",_xlfn.XLOOKUP(D35,Prisliste!$C$4:$F$4,Prisliste!$C$20:$F$20)),"")</f>
        <v/>
      </c>
      <c r="W35" s="175" t="str">
        <f>IFERROR(U35*_xlfn.XLOOKUP(D35,Prisliste!$C$4:$F$4,Prisliste!$C$21:$F$21),"")</f>
        <v/>
      </c>
      <c r="X35" s="175" t="str">
        <f>IFERROR(IF(A35="","",IF(N35="Ja",_xlfn.XLOOKUP('Beregninger gj.strømming'!D35,Prisliste!$C$4:$F$4,Prisliste!$C$24:$F$24),0)),"")</f>
        <v/>
      </c>
      <c r="Y35" s="288" t="str">
        <f t="shared" si="3"/>
        <v/>
      </c>
      <c r="Z35" s="175" t="str">
        <f t="shared" si="14"/>
        <v/>
      </c>
      <c r="AA35" s="175" t="str">
        <f t="shared" si="4"/>
        <v/>
      </c>
      <c r="AB35" s="175" t="str">
        <f t="shared" si="5"/>
        <v/>
      </c>
      <c r="AC35" s="288" t="str">
        <f t="shared" si="6"/>
        <v/>
      </c>
      <c r="AD35" s="152" t="str">
        <f t="shared" si="7"/>
        <v/>
      </c>
      <c r="AF35" s="155" t="str">
        <f>IFERROR(_xlfn.XLOOKUP(D35,Prisliste!$C$4:$F$4,Prisliste!$C$19:$F$19)*AD35,"")</f>
        <v/>
      </c>
    </row>
    <row r="36" spans="1:32" ht="14.4">
      <c r="A36" s="171" t="str">
        <f>IF(A35="","",IF(A35+1&lt;=f_slutt,'Beregninger gj.strømming'!A35+1,""))</f>
        <v/>
      </c>
      <c r="B36" s="172" t="str">
        <f t="shared" si="8"/>
        <v/>
      </c>
      <c r="C36" s="173" t="str">
        <f t="shared" si="9"/>
        <v/>
      </c>
      <c r="D36" s="172" t="str">
        <f t="shared" si="10"/>
        <v/>
      </c>
      <c r="E36" s="152" t="str">
        <f t="shared" si="15"/>
        <v/>
      </c>
      <c r="F36" s="289" t="str">
        <f t="shared" si="11"/>
        <v/>
      </c>
      <c r="G36" s="154" t="str">
        <f>IF($A36="","",'Priseestimat gj.strømming'!$C$15)</f>
        <v/>
      </c>
      <c r="H36" s="155" t="str" cm="1">
        <f t="array" ref="H36">IF(M36=Hjelpeark!$E$7,_xlfn.XLOOKUP(IF(T36="Naturlig",S36,T36),Temp_VT_FV,_xlfn.XLOOKUP('Beregninger gj.strømming'!F36,Fiskevekt_VT_FV,'Veksttabell FV'!$B$5:$T$21,,-1),,-1)*G36,IF('Beregninger gj.strømming'!M36=Hjelpeark!$D$7,_xlfn.XLOOKUP(IF(T36="Naturlig",S36,T36),'Veksttabell SV'!$A$6:$A$22,_xlfn.XLOOKUP('Beregninger gj.strømming'!F36,'Veksttabell SV'!$B$5:$AU$5,'Veksttabell SV'!$B$6:$AU$22,,-1),,-1)*G36,""))</f>
        <v/>
      </c>
      <c r="I36" s="155" t="str">
        <f t="shared" si="0"/>
        <v/>
      </c>
      <c r="J36" s="159" t="str">
        <f t="shared" si="1"/>
        <v/>
      </c>
      <c r="K36" s="173" t="str">
        <f>IF(A36="","",'Priseestimat gj.strømming'!$C$10)</f>
        <v/>
      </c>
      <c r="L36" s="173" t="str">
        <f>IF(A36="","",'Priseestimat gj.strømming'!$C$11)</f>
        <v/>
      </c>
      <c r="M36" s="173" t="str">
        <f>IF(A36="","",'Priseestimat gj.strømming'!$C$12)</f>
        <v/>
      </c>
      <c r="N36" s="173" t="str">
        <f>IF($A36="","",'Priseestimat gj.strømming'!$C$6)</f>
        <v/>
      </c>
      <c r="O36" s="174" t="str" cm="1">
        <f t="array" ref="O36">IF(M36=Hjelpeark!$D$7,_xlfn.XLOOKUP(IF(T36="Naturlig",S36,T36),'Vannbehov SV'!$A$5:$A$13,_xlfn.XLOOKUP('Beregninger gj.strømming'!F36,'Vannbehov SV'!$B$4:$O$4,'Vannbehov SV'!$B$5:$O$13,,-1),,-1),IF(M36=Hjelpeark!$E$7,_xlfn.XLOOKUP(IF(T36="Naturlig",S36,T36),'Vannbehov FV'!$A$5:$A$20,_xlfn.XLOOKUP('Beregninger gj.strømming'!F36,'Vannbehov FV'!$B$4:$O$4,'Vannbehov FV'!$B$5:$O$20,,-1),,-1),""))</f>
        <v/>
      </c>
      <c r="P36" s="173" t="str">
        <f t="shared" si="12"/>
        <v/>
      </c>
      <c r="Q36" s="174" t="str">
        <f t="shared" si="13"/>
        <v/>
      </c>
      <c r="R36" s="174" t="str">
        <f t="shared" si="2"/>
        <v/>
      </c>
      <c r="S36" s="152" t="str">
        <f>IFERROR(IF(M36=Hjelpeark!$D$7,_xlfn.XLOOKUP('Beregninger gj.strømming'!C36,Hjelpeark!$C$8:$C$19,Hjelpeark!$D$8:$D$19),_xlfn.XLOOKUP('Beregninger gj.strømming'!C36,Hjelpeark!$C$8:$C$19,Hjelpeark!$E$8:$E$19)),"")</f>
        <v/>
      </c>
      <c r="T36" s="152" t="str">
        <f t="shared" si="16"/>
        <v/>
      </c>
      <c r="U36" s="152" t="str">
        <f>IFERROR(IF(T36=Hjelpeark!$B$4,0,ABS(T36-S36)),"")</f>
        <v/>
      </c>
      <c r="V36" s="175" t="str">
        <f>IFERROR(IF(A36="","",_xlfn.XLOOKUP(D36,Prisliste!$C$4:$F$4,Prisliste!$C$20:$F$20)),"")</f>
        <v/>
      </c>
      <c r="W36" s="175" t="str">
        <f>IFERROR(U36*_xlfn.XLOOKUP(D36,Prisliste!$C$4:$F$4,Prisliste!$C$21:$F$21),"")</f>
        <v/>
      </c>
      <c r="X36" s="175" t="str">
        <f>IFERROR(IF(A36="","",IF(N36="Ja",_xlfn.XLOOKUP('Beregninger gj.strømming'!D36,Prisliste!$C$4:$F$4,Prisliste!$C$24:$F$24),0)),"")</f>
        <v/>
      </c>
      <c r="Y36" s="288" t="str">
        <f t="shared" si="3"/>
        <v/>
      </c>
      <c r="Z36" s="175" t="str">
        <f t="shared" si="14"/>
        <v/>
      </c>
      <c r="AA36" s="175" t="str">
        <f t="shared" si="4"/>
        <v/>
      </c>
      <c r="AB36" s="175" t="str">
        <f t="shared" si="5"/>
        <v/>
      </c>
      <c r="AC36" s="288" t="str">
        <f t="shared" si="6"/>
        <v/>
      </c>
      <c r="AD36" s="152" t="str">
        <f t="shared" si="7"/>
        <v/>
      </c>
      <c r="AF36" s="155" t="str">
        <f>IFERROR(_xlfn.XLOOKUP(D36,Prisliste!$C$4:$F$4,Prisliste!$C$19:$F$19)*AD36,"")</f>
        <v/>
      </c>
    </row>
    <row r="37" spans="1:32" ht="14.4">
      <c r="A37" s="171" t="str">
        <f>IF(A36="","",IF(A36+1&lt;=f_slutt,'Beregninger gj.strømming'!A36+1,""))</f>
        <v/>
      </c>
      <c r="B37" s="172" t="str">
        <f t="shared" si="8"/>
        <v/>
      </c>
      <c r="C37" s="173" t="str">
        <f t="shared" si="9"/>
        <v/>
      </c>
      <c r="D37" s="172" t="str">
        <f t="shared" si="10"/>
        <v/>
      </c>
      <c r="E37" s="152" t="str">
        <f t="shared" si="15"/>
        <v/>
      </c>
      <c r="F37" s="289" t="str">
        <f t="shared" si="11"/>
        <v/>
      </c>
      <c r="G37" s="154" t="str">
        <f>IF($A37="","",'Priseestimat gj.strømming'!$C$15)</f>
        <v/>
      </c>
      <c r="H37" s="155" t="str" cm="1">
        <f t="array" ref="H37">IF(M37=Hjelpeark!$E$7,_xlfn.XLOOKUP(IF(T37="Naturlig",S37,T37),Temp_VT_FV,_xlfn.XLOOKUP('Beregninger gj.strømming'!F37,Fiskevekt_VT_FV,'Veksttabell FV'!$B$5:$T$21,,-1),,-1)*G37,IF('Beregninger gj.strømming'!M37=Hjelpeark!$D$7,_xlfn.XLOOKUP(IF(T37="Naturlig",S37,T37),'Veksttabell SV'!$A$6:$A$22,_xlfn.XLOOKUP('Beregninger gj.strømming'!F37,'Veksttabell SV'!$B$5:$AU$5,'Veksttabell SV'!$B$6:$AU$22,,-1),,-1)*G37,""))</f>
        <v/>
      </c>
      <c r="I37" s="155" t="str">
        <f t="shared" si="0"/>
        <v/>
      </c>
      <c r="J37" s="159" t="str">
        <f t="shared" si="1"/>
        <v/>
      </c>
      <c r="K37" s="173" t="str">
        <f>IF(A37="","",'Priseestimat gj.strømming'!$C$10)</f>
        <v/>
      </c>
      <c r="L37" s="173" t="str">
        <f>IF(A37="","",'Priseestimat gj.strømming'!$C$11)</f>
        <v/>
      </c>
      <c r="M37" s="173" t="str">
        <f>IF(A37="","",'Priseestimat gj.strømming'!$C$12)</f>
        <v/>
      </c>
      <c r="N37" s="173" t="str">
        <f>IF($A37="","",'Priseestimat gj.strømming'!$C$6)</f>
        <v/>
      </c>
      <c r="O37" s="174" t="str" cm="1">
        <f t="array" ref="O37">IF(M37=Hjelpeark!$D$7,_xlfn.XLOOKUP(IF(T37="Naturlig",S37,T37),'Vannbehov SV'!$A$5:$A$13,_xlfn.XLOOKUP('Beregninger gj.strømming'!F37,'Vannbehov SV'!$B$4:$O$4,'Vannbehov SV'!$B$5:$O$13,,-1),,-1),IF(M37=Hjelpeark!$E$7,_xlfn.XLOOKUP(IF(T37="Naturlig",S37,T37),'Vannbehov FV'!$A$5:$A$20,_xlfn.XLOOKUP('Beregninger gj.strømming'!F37,'Vannbehov FV'!$B$4:$O$4,'Vannbehov FV'!$B$5:$O$20,,-1),,-1),""))</f>
        <v/>
      </c>
      <c r="P37" s="173" t="str">
        <f t="shared" si="12"/>
        <v/>
      </c>
      <c r="Q37" s="174" t="str">
        <f t="shared" si="13"/>
        <v/>
      </c>
      <c r="R37" s="174" t="str">
        <f t="shared" si="2"/>
        <v/>
      </c>
      <c r="S37" s="152" t="str">
        <f>IFERROR(IF(M37=Hjelpeark!$D$7,_xlfn.XLOOKUP('Beregninger gj.strømming'!C37,Hjelpeark!$C$8:$C$19,Hjelpeark!$D$8:$D$19),_xlfn.XLOOKUP('Beregninger gj.strømming'!C37,Hjelpeark!$C$8:$C$19,Hjelpeark!$E$8:$E$19)),"")</f>
        <v/>
      </c>
      <c r="T37" s="152" t="str">
        <f t="shared" si="16"/>
        <v/>
      </c>
      <c r="U37" s="152" t="str">
        <f>IFERROR(IF(T37=Hjelpeark!$B$4,0,ABS(T37-S37)),"")</f>
        <v/>
      </c>
      <c r="V37" s="175" t="str">
        <f>IFERROR(IF(A37="","",_xlfn.XLOOKUP(D37,Prisliste!$C$4:$F$4,Prisliste!$C$20:$F$20)),"")</f>
        <v/>
      </c>
      <c r="W37" s="175" t="str">
        <f>IFERROR(U37*_xlfn.XLOOKUP(D37,Prisliste!$C$4:$F$4,Prisliste!$C$21:$F$21),"")</f>
        <v/>
      </c>
      <c r="X37" s="175" t="str">
        <f>IFERROR(IF(A37="","",IF(N37="Ja",_xlfn.XLOOKUP('Beregninger gj.strømming'!D37,Prisliste!$C$4:$F$4,Prisliste!$C$24:$F$24),0)),"")</f>
        <v/>
      </c>
      <c r="Y37" s="288" t="str">
        <f t="shared" si="3"/>
        <v/>
      </c>
      <c r="Z37" s="175" t="str">
        <f t="shared" si="14"/>
        <v/>
      </c>
      <c r="AA37" s="175" t="str">
        <f t="shared" si="4"/>
        <v/>
      </c>
      <c r="AB37" s="175" t="str">
        <f t="shared" si="5"/>
        <v/>
      </c>
      <c r="AC37" s="288" t="str">
        <f t="shared" si="6"/>
        <v/>
      </c>
      <c r="AD37" s="152" t="str">
        <f t="shared" si="7"/>
        <v/>
      </c>
      <c r="AF37" s="155" t="str">
        <f>IFERROR(_xlfn.XLOOKUP(D37,Prisliste!$C$4:$F$4,Prisliste!$C$19:$F$19)*AD37,"")</f>
        <v/>
      </c>
    </row>
    <row r="38" spans="1:32" ht="14.4">
      <c r="A38" s="171" t="str">
        <f>IF(A37="","",IF(A37+1&lt;=f_slutt,'Beregninger gj.strømming'!A37+1,""))</f>
        <v/>
      </c>
      <c r="B38" s="172" t="str">
        <f t="shared" si="8"/>
        <v/>
      </c>
      <c r="C38" s="173" t="str">
        <f t="shared" si="9"/>
        <v/>
      </c>
      <c r="D38" s="172" t="str">
        <f t="shared" si="10"/>
        <v/>
      </c>
      <c r="E38" s="152" t="str">
        <f t="shared" si="15"/>
        <v/>
      </c>
      <c r="F38" s="289" t="str">
        <f t="shared" si="11"/>
        <v/>
      </c>
      <c r="G38" s="154" t="str">
        <f>IF($A38="","",'Priseestimat gj.strømming'!$C$15)</f>
        <v/>
      </c>
      <c r="H38" s="155" t="str" cm="1">
        <f t="array" ref="H38">IF(M38=Hjelpeark!$E$7,_xlfn.XLOOKUP(IF(T38="Naturlig",S38,T38),Temp_VT_FV,_xlfn.XLOOKUP('Beregninger gj.strømming'!F38,Fiskevekt_VT_FV,'Veksttabell FV'!$B$5:$T$21,,-1),,-1)*G38,IF('Beregninger gj.strømming'!M38=Hjelpeark!$D$7,_xlfn.XLOOKUP(IF(T38="Naturlig",S38,T38),'Veksttabell SV'!$A$6:$A$22,_xlfn.XLOOKUP('Beregninger gj.strømming'!F38,'Veksttabell SV'!$B$5:$AU$5,'Veksttabell SV'!$B$6:$AU$22,,-1),,-1)*G38,""))</f>
        <v/>
      </c>
      <c r="I38" s="155" t="str">
        <f t="shared" si="0"/>
        <v/>
      </c>
      <c r="J38" s="159" t="str">
        <f t="shared" si="1"/>
        <v/>
      </c>
      <c r="K38" s="173" t="str">
        <f>IF(A38="","",'Priseestimat gj.strømming'!$C$10)</f>
        <v/>
      </c>
      <c r="L38" s="173" t="str">
        <f>IF(A38="","",'Priseestimat gj.strømming'!$C$11)</f>
        <v/>
      </c>
      <c r="M38" s="173" t="str">
        <f>IF(A38="","",'Priseestimat gj.strømming'!$C$12)</f>
        <v/>
      </c>
      <c r="N38" s="173" t="str">
        <f>IF($A38="","",'Priseestimat gj.strømming'!$C$6)</f>
        <v/>
      </c>
      <c r="O38" s="174" t="str" cm="1">
        <f t="array" ref="O38">IF(M38=Hjelpeark!$D$7,_xlfn.XLOOKUP(IF(T38="Naturlig",S38,T38),'Vannbehov SV'!$A$5:$A$13,_xlfn.XLOOKUP('Beregninger gj.strømming'!F38,'Vannbehov SV'!$B$4:$O$4,'Vannbehov SV'!$B$5:$O$13,,-1),,-1),IF(M38=Hjelpeark!$E$7,_xlfn.XLOOKUP(IF(T38="Naturlig",S38,T38),'Vannbehov FV'!$A$5:$A$20,_xlfn.XLOOKUP('Beregninger gj.strømming'!F38,'Vannbehov FV'!$B$4:$O$4,'Vannbehov FV'!$B$5:$O$20,,-1),,-1),""))</f>
        <v/>
      </c>
      <c r="P38" s="173" t="str">
        <f t="shared" si="12"/>
        <v/>
      </c>
      <c r="Q38" s="174" t="str">
        <f t="shared" si="13"/>
        <v/>
      </c>
      <c r="R38" s="174" t="str">
        <f t="shared" si="2"/>
        <v/>
      </c>
      <c r="S38" s="152" t="str">
        <f>IFERROR(IF(M38=Hjelpeark!$D$7,_xlfn.XLOOKUP('Beregninger gj.strømming'!C38,Hjelpeark!$C$8:$C$19,Hjelpeark!$D$8:$D$19),_xlfn.XLOOKUP('Beregninger gj.strømming'!C38,Hjelpeark!$C$8:$C$19,Hjelpeark!$E$8:$E$19)),"")</f>
        <v/>
      </c>
      <c r="T38" s="152" t="str">
        <f t="shared" si="16"/>
        <v/>
      </c>
      <c r="U38" s="152" t="str">
        <f>IFERROR(IF(T38=Hjelpeark!$B$4,0,ABS(T38-S38)),"")</f>
        <v/>
      </c>
      <c r="V38" s="175" t="str">
        <f>IFERROR(IF(A38="","",_xlfn.XLOOKUP(D38,Prisliste!$C$4:$F$4,Prisliste!$C$20:$F$20)),"")</f>
        <v/>
      </c>
      <c r="W38" s="175" t="str">
        <f>IFERROR(U38*_xlfn.XLOOKUP(D38,Prisliste!$C$4:$F$4,Prisliste!$C$21:$F$21),"")</f>
        <v/>
      </c>
      <c r="X38" s="175" t="str">
        <f>IFERROR(IF(A38="","",IF(N38="Ja",_xlfn.XLOOKUP('Beregninger gj.strømming'!D38,Prisliste!$C$4:$F$4,Prisliste!$C$24:$F$24),0)),"")</f>
        <v/>
      </c>
      <c r="Y38" s="288" t="str">
        <f t="shared" si="3"/>
        <v/>
      </c>
      <c r="Z38" s="175" t="str">
        <f t="shared" si="14"/>
        <v/>
      </c>
      <c r="AA38" s="175" t="str">
        <f t="shared" si="4"/>
        <v/>
      </c>
      <c r="AB38" s="175" t="str">
        <f t="shared" si="5"/>
        <v/>
      </c>
      <c r="AC38" s="288" t="str">
        <f t="shared" si="6"/>
        <v/>
      </c>
      <c r="AD38" s="152" t="str">
        <f t="shared" si="7"/>
        <v/>
      </c>
      <c r="AF38" s="155" t="str">
        <f>IFERROR(_xlfn.XLOOKUP(D38,Prisliste!$C$4:$F$4,Prisliste!$C$19:$F$19)*AD38,"")</f>
        <v/>
      </c>
    </row>
    <row r="39" spans="1:32" ht="14.4">
      <c r="A39" s="171" t="str">
        <f>IF(A38="","",IF(A38+1&lt;=f_slutt,'Beregninger gj.strømming'!A38+1,""))</f>
        <v/>
      </c>
      <c r="B39" s="172" t="str">
        <f t="shared" si="8"/>
        <v/>
      </c>
      <c r="C39" s="173" t="str">
        <f t="shared" si="9"/>
        <v/>
      </c>
      <c r="D39" s="172" t="str">
        <f t="shared" si="10"/>
        <v/>
      </c>
      <c r="E39" s="152" t="str">
        <f t="shared" si="15"/>
        <v/>
      </c>
      <c r="F39" s="289" t="str">
        <f t="shared" si="11"/>
        <v/>
      </c>
      <c r="G39" s="154" t="str">
        <f>IF($A39="","",'Priseestimat gj.strømming'!$C$15)</f>
        <v/>
      </c>
      <c r="H39" s="155" t="str" cm="1">
        <f t="array" ref="H39">IF(M39=Hjelpeark!$E$7,_xlfn.XLOOKUP(IF(T39="Naturlig",S39,T39),Temp_VT_FV,_xlfn.XLOOKUP('Beregninger gj.strømming'!F39,Fiskevekt_VT_FV,'Veksttabell FV'!$B$5:$T$21,,-1),,-1)*G39,IF('Beregninger gj.strømming'!M39=Hjelpeark!$D$7,_xlfn.XLOOKUP(IF(T39="Naturlig",S39,T39),'Veksttabell SV'!$A$6:$A$22,_xlfn.XLOOKUP('Beregninger gj.strømming'!F39,'Veksttabell SV'!$B$5:$AU$5,'Veksttabell SV'!$B$6:$AU$22,,-1),,-1)*G39,""))</f>
        <v/>
      </c>
      <c r="I39" s="155" t="str">
        <f t="shared" si="0"/>
        <v/>
      </c>
      <c r="J39" s="159" t="str">
        <f t="shared" si="1"/>
        <v/>
      </c>
      <c r="K39" s="173" t="str">
        <f>IF(A39="","",'Priseestimat gj.strømming'!$C$10)</f>
        <v/>
      </c>
      <c r="L39" s="173" t="str">
        <f>IF(A39="","",'Priseestimat gj.strømming'!$C$11)</f>
        <v/>
      </c>
      <c r="M39" s="173" t="str">
        <f>IF(A39="","",'Priseestimat gj.strømming'!$C$12)</f>
        <v/>
      </c>
      <c r="N39" s="173" t="str">
        <f>IF($A39="","",'Priseestimat gj.strømming'!$C$6)</f>
        <v/>
      </c>
      <c r="O39" s="174" t="str" cm="1">
        <f t="array" ref="O39">IF(M39=Hjelpeark!$D$7,_xlfn.XLOOKUP(IF(T39="Naturlig",S39,T39),'Vannbehov SV'!$A$5:$A$13,_xlfn.XLOOKUP('Beregninger gj.strømming'!F39,'Vannbehov SV'!$B$4:$O$4,'Vannbehov SV'!$B$5:$O$13,,-1),,-1),IF(M39=Hjelpeark!$E$7,_xlfn.XLOOKUP(IF(T39="Naturlig",S39,T39),'Vannbehov FV'!$A$5:$A$20,_xlfn.XLOOKUP('Beregninger gj.strømming'!F39,'Vannbehov FV'!$B$4:$O$4,'Vannbehov FV'!$B$5:$O$20,,-1),,-1),""))</f>
        <v/>
      </c>
      <c r="P39" s="173" t="str">
        <f t="shared" si="12"/>
        <v/>
      </c>
      <c r="Q39" s="174" t="str">
        <f t="shared" si="13"/>
        <v/>
      </c>
      <c r="R39" s="174" t="str">
        <f t="shared" si="2"/>
        <v/>
      </c>
      <c r="S39" s="152" t="str">
        <f>IFERROR(IF(M39=Hjelpeark!$D$7,_xlfn.XLOOKUP('Beregninger gj.strømming'!C39,Hjelpeark!$C$8:$C$19,Hjelpeark!$D$8:$D$19),_xlfn.XLOOKUP('Beregninger gj.strømming'!C39,Hjelpeark!$C$8:$C$19,Hjelpeark!$E$8:$E$19)),"")</f>
        <v/>
      </c>
      <c r="T39" s="152" t="str">
        <f t="shared" si="16"/>
        <v/>
      </c>
      <c r="U39" s="152" t="str">
        <f>IFERROR(IF(T39=Hjelpeark!$B$4,0,ABS(T39-S39)),"")</f>
        <v/>
      </c>
      <c r="V39" s="175" t="str">
        <f>IFERROR(IF(A39="","",_xlfn.XLOOKUP(D39,Prisliste!$C$4:$F$4,Prisliste!$C$20:$F$20)),"")</f>
        <v/>
      </c>
      <c r="W39" s="175" t="str">
        <f>IFERROR(U39*_xlfn.XLOOKUP(D39,Prisliste!$C$4:$F$4,Prisliste!$C$21:$F$21),"")</f>
        <v/>
      </c>
      <c r="X39" s="175" t="str">
        <f>IFERROR(IF(A39="","",IF(N39="Ja",_xlfn.XLOOKUP('Beregninger gj.strømming'!D39,Prisliste!$C$4:$F$4,Prisliste!$C$24:$F$24),0)),"")</f>
        <v/>
      </c>
      <c r="Y39" s="288" t="str">
        <f t="shared" si="3"/>
        <v/>
      </c>
      <c r="Z39" s="175" t="str">
        <f t="shared" si="14"/>
        <v/>
      </c>
      <c r="AA39" s="175" t="str">
        <f t="shared" si="4"/>
        <v/>
      </c>
      <c r="AB39" s="175" t="str">
        <f t="shared" si="5"/>
        <v/>
      </c>
      <c r="AC39" s="288" t="str">
        <f t="shared" si="6"/>
        <v/>
      </c>
      <c r="AD39" s="152" t="str">
        <f t="shared" si="7"/>
        <v/>
      </c>
      <c r="AF39" s="155" t="str">
        <f>IFERROR(_xlfn.XLOOKUP(D39,Prisliste!$C$4:$F$4,Prisliste!$C$19:$F$19)*AD39,"")</f>
        <v/>
      </c>
    </row>
    <row r="40" spans="1:32" ht="14.4">
      <c r="A40" s="171" t="str">
        <f>IF(A39="","",IF(A39+1&lt;=f_slutt,'Beregninger gj.strømming'!A39+1,""))</f>
        <v/>
      </c>
      <c r="B40" s="172" t="str">
        <f t="shared" si="8"/>
        <v/>
      </c>
      <c r="C40" s="173" t="str">
        <f t="shared" si="9"/>
        <v/>
      </c>
      <c r="D40" s="172" t="str">
        <f t="shared" si="10"/>
        <v/>
      </c>
      <c r="E40" s="152" t="str">
        <f t="shared" si="15"/>
        <v/>
      </c>
      <c r="F40" s="289" t="str">
        <f t="shared" si="11"/>
        <v/>
      </c>
      <c r="G40" s="154" t="str">
        <f>IF($A40="","",'Priseestimat gj.strømming'!$C$15)</f>
        <v/>
      </c>
      <c r="H40" s="155" t="str" cm="1">
        <f t="array" ref="H40">IF(M40=Hjelpeark!$E$7,_xlfn.XLOOKUP(IF(T40="Naturlig",S40,T40),Temp_VT_FV,_xlfn.XLOOKUP('Beregninger gj.strømming'!F40,Fiskevekt_VT_FV,'Veksttabell FV'!$B$5:$T$21,,-1),,-1)*G40,IF('Beregninger gj.strømming'!M40=Hjelpeark!$D$7,_xlfn.XLOOKUP(IF(T40="Naturlig",S40,T40),'Veksttabell SV'!$A$6:$A$22,_xlfn.XLOOKUP('Beregninger gj.strømming'!F40,'Veksttabell SV'!$B$5:$AU$5,'Veksttabell SV'!$B$6:$AU$22,,-1),,-1)*G40,""))</f>
        <v/>
      </c>
      <c r="I40" s="155" t="str">
        <f t="shared" si="0"/>
        <v/>
      </c>
      <c r="J40" s="159" t="str">
        <f t="shared" si="1"/>
        <v/>
      </c>
      <c r="K40" s="173" t="str">
        <f>IF(A40="","",'Priseestimat gj.strømming'!$C$10)</f>
        <v/>
      </c>
      <c r="L40" s="173" t="str">
        <f>IF(A40="","",'Priseestimat gj.strømming'!$C$11)</f>
        <v/>
      </c>
      <c r="M40" s="173" t="str">
        <f>IF(A40="","",'Priseestimat gj.strømming'!$C$12)</f>
        <v/>
      </c>
      <c r="N40" s="173" t="str">
        <f>IF($A40="","",'Priseestimat gj.strømming'!$C$6)</f>
        <v/>
      </c>
      <c r="O40" s="174" t="str" cm="1">
        <f t="array" ref="O40">IF(M40=Hjelpeark!$D$7,_xlfn.XLOOKUP(IF(T40="Naturlig",S40,T40),'Vannbehov SV'!$A$5:$A$13,_xlfn.XLOOKUP('Beregninger gj.strømming'!F40,'Vannbehov SV'!$B$4:$O$4,'Vannbehov SV'!$B$5:$O$13,,-1),,-1),IF(M40=Hjelpeark!$E$7,_xlfn.XLOOKUP(IF(T40="Naturlig",S40,T40),'Vannbehov FV'!$A$5:$A$20,_xlfn.XLOOKUP('Beregninger gj.strømming'!F40,'Vannbehov FV'!$B$4:$O$4,'Vannbehov FV'!$B$5:$O$20,,-1),,-1),""))</f>
        <v/>
      </c>
      <c r="P40" s="173" t="str">
        <f t="shared" si="12"/>
        <v/>
      </c>
      <c r="Q40" s="174" t="str">
        <f t="shared" si="13"/>
        <v/>
      </c>
      <c r="R40" s="174" t="str">
        <f t="shared" si="2"/>
        <v/>
      </c>
      <c r="S40" s="152" t="str">
        <f>IFERROR(IF(M40=Hjelpeark!$D$7,_xlfn.XLOOKUP('Beregninger gj.strømming'!C40,Hjelpeark!$C$8:$C$19,Hjelpeark!$D$8:$D$19),_xlfn.XLOOKUP('Beregninger gj.strømming'!C40,Hjelpeark!$C$8:$C$19,Hjelpeark!$E$8:$E$19)),"")</f>
        <v/>
      </c>
      <c r="T40" s="152" t="str">
        <f t="shared" si="16"/>
        <v/>
      </c>
      <c r="U40" s="152" t="str">
        <f>IFERROR(IF(T40=Hjelpeark!$B$4,0,ABS(T40-S40)),"")</f>
        <v/>
      </c>
      <c r="V40" s="175" t="str">
        <f>IFERROR(IF(A40="","",_xlfn.XLOOKUP(D40,Prisliste!$C$4:$F$4,Prisliste!$C$20:$F$20)),"")</f>
        <v/>
      </c>
      <c r="W40" s="175" t="str">
        <f>IFERROR(U40*_xlfn.XLOOKUP(D40,Prisliste!$C$4:$F$4,Prisliste!$C$21:$F$21),"")</f>
        <v/>
      </c>
      <c r="X40" s="175" t="str">
        <f>IFERROR(IF(A40="","",IF(N40="Ja",_xlfn.XLOOKUP('Beregninger gj.strømming'!D40,Prisliste!$C$4:$F$4,Prisliste!$C$24:$F$24),0)),"")</f>
        <v/>
      </c>
      <c r="Y40" s="288" t="str">
        <f t="shared" si="3"/>
        <v/>
      </c>
      <c r="Z40" s="175" t="str">
        <f t="shared" si="14"/>
        <v/>
      </c>
      <c r="AA40" s="175" t="str">
        <f t="shared" si="4"/>
        <v/>
      </c>
      <c r="AB40" s="175" t="str">
        <f t="shared" si="5"/>
        <v/>
      </c>
      <c r="AC40" s="288" t="str">
        <f t="shared" si="6"/>
        <v/>
      </c>
      <c r="AD40" s="152" t="str">
        <f t="shared" si="7"/>
        <v/>
      </c>
      <c r="AF40" s="155" t="str">
        <f>IFERROR(_xlfn.XLOOKUP(D40,Prisliste!$C$4:$F$4,Prisliste!$C$19:$F$19)*AD40,"")</f>
        <v/>
      </c>
    </row>
    <row r="41" spans="1:32" ht="14.4">
      <c r="A41" s="171" t="str">
        <f>IF(A40="","",IF(A40+1&lt;=f_slutt,'Beregninger gj.strømming'!A40+1,""))</f>
        <v/>
      </c>
      <c r="B41" s="172" t="str">
        <f t="shared" si="8"/>
        <v/>
      </c>
      <c r="C41" s="173" t="str">
        <f t="shared" si="9"/>
        <v/>
      </c>
      <c r="D41" s="172" t="str">
        <f t="shared" si="10"/>
        <v/>
      </c>
      <c r="E41" s="152" t="str">
        <f t="shared" si="15"/>
        <v/>
      </c>
      <c r="F41" s="289" t="str">
        <f t="shared" si="11"/>
        <v/>
      </c>
      <c r="G41" s="154" t="str">
        <f>IF($A41="","",'Priseestimat gj.strømming'!$C$15)</f>
        <v/>
      </c>
      <c r="H41" s="155" t="str" cm="1">
        <f t="array" ref="H41">IF(M41=Hjelpeark!$E$7,_xlfn.XLOOKUP(IF(T41="Naturlig",S41,T41),Temp_VT_FV,_xlfn.XLOOKUP('Beregninger gj.strømming'!F41,Fiskevekt_VT_FV,'Veksttabell FV'!$B$5:$T$21,,-1),,-1)*G41,IF('Beregninger gj.strømming'!M41=Hjelpeark!$D$7,_xlfn.XLOOKUP(IF(T41="Naturlig",S41,T41),'Veksttabell SV'!$A$6:$A$22,_xlfn.XLOOKUP('Beregninger gj.strømming'!F41,'Veksttabell SV'!$B$5:$AU$5,'Veksttabell SV'!$B$6:$AU$22,,-1),,-1)*G41,""))</f>
        <v/>
      </c>
      <c r="I41" s="155" t="str">
        <f t="shared" si="0"/>
        <v/>
      </c>
      <c r="J41" s="159" t="str">
        <f t="shared" si="1"/>
        <v/>
      </c>
      <c r="K41" s="173" t="str">
        <f>IF(A41="","",'Priseestimat gj.strømming'!$C$10)</f>
        <v/>
      </c>
      <c r="L41" s="173" t="str">
        <f>IF(A41="","",'Priseestimat gj.strømming'!$C$11)</f>
        <v/>
      </c>
      <c r="M41" s="173" t="str">
        <f>IF(A41="","",'Priseestimat gj.strømming'!$C$12)</f>
        <v/>
      </c>
      <c r="N41" s="173" t="str">
        <f>IF($A41="","",'Priseestimat gj.strømming'!$C$6)</f>
        <v/>
      </c>
      <c r="O41" s="174" t="str" cm="1">
        <f t="array" ref="O41">IF(M41=Hjelpeark!$D$7,_xlfn.XLOOKUP(IF(T41="Naturlig",S41,T41),'Vannbehov SV'!$A$5:$A$13,_xlfn.XLOOKUP('Beregninger gj.strømming'!F41,'Vannbehov SV'!$B$4:$O$4,'Vannbehov SV'!$B$5:$O$13,,-1),,-1),IF(M41=Hjelpeark!$E$7,_xlfn.XLOOKUP(IF(T41="Naturlig",S41,T41),'Vannbehov FV'!$A$5:$A$20,_xlfn.XLOOKUP('Beregninger gj.strømming'!F41,'Vannbehov FV'!$B$4:$O$4,'Vannbehov FV'!$B$5:$O$20,,-1),,-1),""))</f>
        <v/>
      </c>
      <c r="P41" s="173" t="str">
        <f t="shared" si="12"/>
        <v/>
      </c>
      <c r="Q41" s="174" t="str">
        <f t="shared" si="13"/>
        <v/>
      </c>
      <c r="R41" s="174" t="str">
        <f t="shared" si="2"/>
        <v/>
      </c>
      <c r="S41" s="152" t="str">
        <f>IFERROR(IF(M41=Hjelpeark!$D$7,_xlfn.XLOOKUP('Beregninger gj.strømming'!C41,Hjelpeark!$C$8:$C$19,Hjelpeark!$D$8:$D$19),_xlfn.XLOOKUP('Beregninger gj.strømming'!C41,Hjelpeark!$C$8:$C$19,Hjelpeark!$E$8:$E$19)),"")</f>
        <v/>
      </c>
      <c r="T41" s="152" t="str">
        <f t="shared" si="16"/>
        <v/>
      </c>
      <c r="U41" s="152" t="str">
        <f>IFERROR(IF(T41=Hjelpeark!$B$4,0,ABS(T41-S41)),"")</f>
        <v/>
      </c>
      <c r="V41" s="175" t="str">
        <f>IFERROR(IF(A41="","",_xlfn.XLOOKUP(D41,Prisliste!$C$4:$F$4,Prisliste!$C$20:$F$20)),"")</f>
        <v/>
      </c>
      <c r="W41" s="175" t="str">
        <f>IFERROR(U41*_xlfn.XLOOKUP(D41,Prisliste!$C$4:$F$4,Prisliste!$C$21:$F$21),"")</f>
        <v/>
      </c>
      <c r="X41" s="175" t="str">
        <f>IFERROR(IF(A41="","",IF(N41="Ja",_xlfn.XLOOKUP('Beregninger gj.strømming'!D41,Prisliste!$C$4:$F$4,Prisliste!$C$24:$F$24),0)),"")</f>
        <v/>
      </c>
      <c r="Y41" s="288" t="str">
        <f t="shared" si="3"/>
        <v/>
      </c>
      <c r="Z41" s="175" t="str">
        <f t="shared" si="14"/>
        <v/>
      </c>
      <c r="AA41" s="175" t="str">
        <f t="shared" si="4"/>
        <v/>
      </c>
      <c r="AB41" s="175" t="str">
        <f t="shared" si="5"/>
        <v/>
      </c>
      <c r="AC41" s="288" t="str">
        <f t="shared" si="6"/>
        <v/>
      </c>
      <c r="AD41" s="152" t="str">
        <f t="shared" si="7"/>
        <v/>
      </c>
      <c r="AF41" s="155" t="str">
        <f>IFERROR(_xlfn.XLOOKUP(D41,Prisliste!$C$4:$F$4,Prisliste!$C$19:$F$19)*AD41,"")</f>
        <v/>
      </c>
    </row>
    <row r="42" spans="1:32" ht="14.4">
      <c r="A42" s="171" t="str">
        <f>IF(A41="","",IF(A41+1&lt;=f_slutt,'Beregninger gj.strømming'!A41+1,""))</f>
        <v/>
      </c>
      <c r="B42" s="172" t="str">
        <f t="shared" si="8"/>
        <v/>
      </c>
      <c r="C42" s="173" t="str">
        <f t="shared" si="9"/>
        <v/>
      </c>
      <c r="D42" s="172" t="str">
        <f t="shared" si="10"/>
        <v/>
      </c>
      <c r="E42" s="152" t="str">
        <f t="shared" si="15"/>
        <v/>
      </c>
      <c r="F42" s="289" t="str">
        <f t="shared" si="11"/>
        <v/>
      </c>
      <c r="G42" s="154" t="str">
        <f>IF($A42="","",'Priseestimat gj.strømming'!$C$15)</f>
        <v/>
      </c>
      <c r="H42" s="155" t="str" cm="1">
        <f t="array" ref="H42">IF(M42=Hjelpeark!$E$7,_xlfn.XLOOKUP(IF(T42="Naturlig",S42,T42),Temp_VT_FV,_xlfn.XLOOKUP('Beregninger gj.strømming'!F42,Fiskevekt_VT_FV,'Veksttabell FV'!$B$5:$T$21,,-1),,-1)*G42,IF('Beregninger gj.strømming'!M42=Hjelpeark!$D$7,_xlfn.XLOOKUP(IF(T42="Naturlig",S42,T42),'Veksttabell SV'!$A$6:$A$22,_xlfn.XLOOKUP('Beregninger gj.strømming'!F42,'Veksttabell SV'!$B$5:$AU$5,'Veksttabell SV'!$B$6:$AU$22,,-1),,-1)*G42,""))</f>
        <v/>
      </c>
      <c r="I42" s="155" t="str">
        <f t="shared" si="0"/>
        <v/>
      </c>
      <c r="J42" s="159" t="str">
        <f t="shared" si="1"/>
        <v/>
      </c>
      <c r="K42" s="173" t="str">
        <f>IF(A42="","",'Priseestimat gj.strømming'!$C$10)</f>
        <v/>
      </c>
      <c r="L42" s="173" t="str">
        <f>IF(A42="","",'Priseestimat gj.strømming'!$C$11)</f>
        <v/>
      </c>
      <c r="M42" s="173" t="str">
        <f>IF(A42="","",'Priseestimat gj.strømming'!$C$12)</f>
        <v/>
      </c>
      <c r="N42" s="173" t="str">
        <f>IF($A42="","",'Priseestimat gj.strømming'!$C$6)</f>
        <v/>
      </c>
      <c r="O42" s="174" t="str" cm="1">
        <f t="array" ref="O42">IF(M42=Hjelpeark!$D$7,_xlfn.XLOOKUP(IF(T42="Naturlig",S42,T42),'Vannbehov SV'!$A$5:$A$13,_xlfn.XLOOKUP('Beregninger gj.strømming'!F42,'Vannbehov SV'!$B$4:$O$4,'Vannbehov SV'!$B$5:$O$13,,-1),,-1),IF(M42=Hjelpeark!$E$7,_xlfn.XLOOKUP(IF(T42="Naturlig",S42,T42),'Vannbehov FV'!$A$5:$A$20,_xlfn.XLOOKUP('Beregninger gj.strømming'!F42,'Vannbehov FV'!$B$4:$O$4,'Vannbehov FV'!$B$5:$O$20,,-1),,-1),""))</f>
        <v/>
      </c>
      <c r="P42" s="173" t="str">
        <f t="shared" si="12"/>
        <v/>
      </c>
      <c r="Q42" s="174" t="str">
        <f t="shared" si="13"/>
        <v/>
      </c>
      <c r="R42" s="174" t="str">
        <f t="shared" si="2"/>
        <v/>
      </c>
      <c r="S42" s="152" t="str">
        <f>IFERROR(IF(M42=Hjelpeark!$D$7,_xlfn.XLOOKUP('Beregninger gj.strømming'!C42,Hjelpeark!$C$8:$C$19,Hjelpeark!$D$8:$D$19),_xlfn.XLOOKUP('Beregninger gj.strømming'!C42,Hjelpeark!$C$8:$C$19,Hjelpeark!$E$8:$E$19)),"")</f>
        <v/>
      </c>
      <c r="T42" s="152" t="str">
        <f t="shared" si="16"/>
        <v/>
      </c>
      <c r="U42" s="152" t="str">
        <f>IFERROR(IF(T42=Hjelpeark!$B$4,0,ABS(T42-S42)),"")</f>
        <v/>
      </c>
      <c r="V42" s="175" t="str">
        <f>IFERROR(IF(A42="","",_xlfn.XLOOKUP(D42,Prisliste!$C$4:$F$4,Prisliste!$C$20:$F$20)),"")</f>
        <v/>
      </c>
      <c r="W42" s="175" t="str">
        <f>IFERROR(U42*_xlfn.XLOOKUP(D42,Prisliste!$C$4:$F$4,Prisliste!$C$21:$F$21),"")</f>
        <v/>
      </c>
      <c r="X42" s="175" t="str">
        <f>IFERROR(IF(A42="","",IF(N42="Ja",_xlfn.XLOOKUP('Beregninger gj.strømming'!D42,Prisliste!$C$4:$F$4,Prisliste!$C$24:$F$24),0)),"")</f>
        <v/>
      </c>
      <c r="Y42" s="288" t="str">
        <f t="shared" si="3"/>
        <v/>
      </c>
      <c r="Z42" s="175" t="str">
        <f t="shared" si="14"/>
        <v/>
      </c>
      <c r="AA42" s="175" t="str">
        <f t="shared" si="4"/>
        <v/>
      </c>
      <c r="AB42" s="175" t="str">
        <f t="shared" si="5"/>
        <v/>
      </c>
      <c r="AC42" s="288" t="str">
        <f t="shared" si="6"/>
        <v/>
      </c>
      <c r="AD42" s="152" t="str">
        <f t="shared" si="7"/>
        <v/>
      </c>
      <c r="AF42" s="155" t="str">
        <f>IFERROR(_xlfn.XLOOKUP(D42,Prisliste!$C$4:$F$4,Prisliste!$C$19:$F$19)*AD42,"")</f>
        <v/>
      </c>
    </row>
    <row r="43" spans="1:32" ht="14.4">
      <c r="A43" s="171" t="str">
        <f>IF(A42="","",IF(A42+1&lt;=f_slutt,'Beregninger gj.strømming'!A42+1,""))</f>
        <v/>
      </c>
      <c r="B43" s="172" t="str">
        <f t="shared" si="8"/>
        <v/>
      </c>
      <c r="C43" s="173" t="str">
        <f t="shared" si="9"/>
        <v/>
      </c>
      <c r="D43" s="172" t="str">
        <f t="shared" si="10"/>
        <v/>
      </c>
      <c r="E43" s="152" t="str">
        <f t="shared" si="15"/>
        <v/>
      </c>
      <c r="F43" s="289" t="str">
        <f t="shared" si="11"/>
        <v/>
      </c>
      <c r="G43" s="154" t="str">
        <f>IF($A43="","",'Priseestimat gj.strømming'!$C$15)</f>
        <v/>
      </c>
      <c r="H43" s="155" t="str" cm="1">
        <f t="array" ref="H43">IF(M43=Hjelpeark!$E$7,_xlfn.XLOOKUP(IF(T43="Naturlig",S43,T43),Temp_VT_FV,_xlfn.XLOOKUP('Beregninger gj.strømming'!F43,Fiskevekt_VT_FV,'Veksttabell FV'!$B$5:$T$21,,-1),,-1)*G43,IF('Beregninger gj.strømming'!M43=Hjelpeark!$D$7,_xlfn.XLOOKUP(IF(T43="Naturlig",S43,T43),'Veksttabell SV'!$A$6:$A$22,_xlfn.XLOOKUP('Beregninger gj.strømming'!F43,'Veksttabell SV'!$B$5:$AU$5,'Veksttabell SV'!$B$6:$AU$22,,-1),,-1)*G43,""))</f>
        <v/>
      </c>
      <c r="I43" s="155" t="str">
        <f t="shared" si="0"/>
        <v/>
      </c>
      <c r="J43" s="159" t="str">
        <f t="shared" si="1"/>
        <v/>
      </c>
      <c r="K43" s="173" t="str">
        <f>IF(A43="","",'Priseestimat gj.strømming'!$C$10)</f>
        <v/>
      </c>
      <c r="L43" s="173" t="str">
        <f>IF(A43="","",'Priseestimat gj.strømming'!$C$11)</f>
        <v/>
      </c>
      <c r="M43" s="173" t="str">
        <f>IF(A43="","",'Priseestimat gj.strømming'!$C$12)</f>
        <v/>
      </c>
      <c r="N43" s="173" t="str">
        <f>IF($A43="","",'Priseestimat gj.strømming'!$C$6)</f>
        <v/>
      </c>
      <c r="O43" s="174" t="str" cm="1">
        <f t="array" ref="O43">IF(M43=Hjelpeark!$D$7,_xlfn.XLOOKUP(IF(T43="Naturlig",S43,T43),'Vannbehov SV'!$A$5:$A$13,_xlfn.XLOOKUP('Beregninger gj.strømming'!F43,'Vannbehov SV'!$B$4:$O$4,'Vannbehov SV'!$B$5:$O$13,,-1),,-1),IF(M43=Hjelpeark!$E$7,_xlfn.XLOOKUP(IF(T43="Naturlig",S43,T43),'Vannbehov FV'!$A$5:$A$20,_xlfn.XLOOKUP('Beregninger gj.strømming'!F43,'Vannbehov FV'!$B$4:$O$4,'Vannbehov FV'!$B$5:$O$20,,-1),,-1),""))</f>
        <v/>
      </c>
      <c r="P43" s="173" t="str">
        <f t="shared" si="12"/>
        <v/>
      </c>
      <c r="Q43" s="174" t="str">
        <f t="shared" si="13"/>
        <v/>
      </c>
      <c r="R43" s="174" t="str">
        <f t="shared" si="2"/>
        <v/>
      </c>
      <c r="S43" s="152" t="str">
        <f>IFERROR(IF(M43=Hjelpeark!$D$7,_xlfn.XLOOKUP('Beregninger gj.strømming'!C43,Hjelpeark!$C$8:$C$19,Hjelpeark!$D$8:$D$19),_xlfn.XLOOKUP('Beregninger gj.strømming'!C43,Hjelpeark!$C$8:$C$19,Hjelpeark!$E$8:$E$19)),"")</f>
        <v/>
      </c>
      <c r="T43" s="152" t="str">
        <f t="shared" si="16"/>
        <v/>
      </c>
      <c r="U43" s="152" t="str">
        <f>IFERROR(IF(T43=Hjelpeark!$B$4,0,ABS(T43-S43)),"")</f>
        <v/>
      </c>
      <c r="V43" s="175" t="str">
        <f>IFERROR(IF(A43="","",_xlfn.XLOOKUP(D43,Prisliste!$C$4:$F$4,Prisliste!$C$20:$F$20)),"")</f>
        <v/>
      </c>
      <c r="W43" s="175" t="str">
        <f>IFERROR(U43*_xlfn.XLOOKUP(D43,Prisliste!$C$4:$F$4,Prisliste!$C$21:$F$21),"")</f>
        <v/>
      </c>
      <c r="X43" s="175" t="str">
        <f>IFERROR(IF(A43="","",IF(N43="Ja",_xlfn.XLOOKUP('Beregninger gj.strømming'!D43,Prisliste!$C$4:$F$4,Prisliste!$C$24:$F$24),0)),"")</f>
        <v/>
      </c>
      <c r="Y43" s="288" t="str">
        <f t="shared" si="3"/>
        <v/>
      </c>
      <c r="Z43" s="175" t="str">
        <f t="shared" si="14"/>
        <v/>
      </c>
      <c r="AA43" s="175" t="str">
        <f t="shared" si="4"/>
        <v/>
      </c>
      <c r="AB43" s="175" t="str">
        <f t="shared" si="5"/>
        <v/>
      </c>
      <c r="AC43" s="288" t="str">
        <f t="shared" si="6"/>
        <v/>
      </c>
      <c r="AD43" s="152" t="str">
        <f t="shared" si="7"/>
        <v/>
      </c>
      <c r="AF43" s="155" t="str">
        <f>IFERROR(_xlfn.XLOOKUP(D43,Prisliste!$C$4:$F$4,Prisliste!$C$19:$F$19)*AD43,"")</f>
        <v/>
      </c>
    </row>
    <row r="44" spans="1:32" ht="14.4">
      <c r="A44" s="171" t="str">
        <f>IF(A43="","",IF(A43+1&lt;=f_slutt,'Beregninger gj.strømming'!A43+1,""))</f>
        <v/>
      </c>
      <c r="B44" s="172" t="str">
        <f t="shared" si="8"/>
        <v/>
      </c>
      <c r="C44" s="173" t="str">
        <f t="shared" si="9"/>
        <v/>
      </c>
      <c r="D44" s="172" t="str">
        <f t="shared" si="10"/>
        <v/>
      </c>
      <c r="E44" s="152" t="str">
        <f t="shared" si="15"/>
        <v/>
      </c>
      <c r="F44" s="289" t="str">
        <f t="shared" si="11"/>
        <v/>
      </c>
      <c r="G44" s="154" t="str">
        <f>IF($A44="","",'Priseestimat gj.strømming'!$C$15)</f>
        <v/>
      </c>
      <c r="H44" s="155" t="str" cm="1">
        <f t="array" ref="H44">IF(M44=Hjelpeark!$E$7,_xlfn.XLOOKUP(IF(T44="Naturlig",S44,T44),Temp_VT_FV,_xlfn.XLOOKUP('Beregninger gj.strømming'!F44,Fiskevekt_VT_FV,'Veksttabell FV'!$B$5:$T$21,,-1),,-1)*G44,IF('Beregninger gj.strømming'!M44=Hjelpeark!$D$7,_xlfn.XLOOKUP(IF(T44="Naturlig",S44,T44),'Veksttabell SV'!$A$6:$A$22,_xlfn.XLOOKUP('Beregninger gj.strømming'!F44,'Veksttabell SV'!$B$5:$AU$5,'Veksttabell SV'!$B$6:$AU$22,,-1),,-1)*G44,""))</f>
        <v/>
      </c>
      <c r="I44" s="155" t="str">
        <f t="shared" si="0"/>
        <v/>
      </c>
      <c r="J44" s="159" t="str">
        <f t="shared" si="1"/>
        <v/>
      </c>
      <c r="K44" s="173" t="str">
        <f>IF(A44="","",'Priseestimat gj.strømming'!$C$10)</f>
        <v/>
      </c>
      <c r="L44" s="173" t="str">
        <f>IF(A44="","",'Priseestimat gj.strømming'!$C$11)</f>
        <v/>
      </c>
      <c r="M44" s="173" t="str">
        <f>IF(A44="","",'Priseestimat gj.strømming'!$C$12)</f>
        <v/>
      </c>
      <c r="N44" s="173" t="str">
        <f>IF($A44="","",'Priseestimat gj.strømming'!$C$6)</f>
        <v/>
      </c>
      <c r="O44" s="174" t="str" cm="1">
        <f t="array" ref="O44">IF(M44=Hjelpeark!$D$7,_xlfn.XLOOKUP(IF(T44="Naturlig",S44,T44),'Vannbehov SV'!$A$5:$A$13,_xlfn.XLOOKUP('Beregninger gj.strømming'!F44,'Vannbehov SV'!$B$4:$O$4,'Vannbehov SV'!$B$5:$O$13,,-1),,-1),IF(M44=Hjelpeark!$E$7,_xlfn.XLOOKUP(IF(T44="Naturlig",S44,T44),'Vannbehov FV'!$A$5:$A$20,_xlfn.XLOOKUP('Beregninger gj.strømming'!F44,'Vannbehov FV'!$B$4:$O$4,'Vannbehov FV'!$B$5:$O$20,,-1),,-1),""))</f>
        <v/>
      </c>
      <c r="P44" s="173" t="str">
        <f t="shared" si="12"/>
        <v/>
      </c>
      <c r="Q44" s="174" t="str">
        <f t="shared" si="13"/>
        <v/>
      </c>
      <c r="R44" s="174" t="str">
        <f t="shared" si="2"/>
        <v/>
      </c>
      <c r="S44" s="152" t="str">
        <f>IFERROR(IF(M44=Hjelpeark!$D$7,_xlfn.XLOOKUP('Beregninger gj.strømming'!C44,Hjelpeark!$C$8:$C$19,Hjelpeark!$D$8:$D$19),_xlfn.XLOOKUP('Beregninger gj.strømming'!C44,Hjelpeark!$C$8:$C$19,Hjelpeark!$E$8:$E$19)),"")</f>
        <v/>
      </c>
      <c r="T44" s="152" t="str">
        <f t="shared" si="16"/>
        <v/>
      </c>
      <c r="U44" s="152" t="str">
        <f>IFERROR(IF(T44=Hjelpeark!$B$4,0,ABS(T44-S44)),"")</f>
        <v/>
      </c>
      <c r="V44" s="175" t="str">
        <f>IFERROR(IF(A44="","",_xlfn.XLOOKUP(D44,Prisliste!$C$4:$F$4,Prisliste!$C$20:$F$20)),"")</f>
        <v/>
      </c>
      <c r="W44" s="175" t="str">
        <f>IFERROR(U44*_xlfn.XLOOKUP(D44,Prisliste!$C$4:$F$4,Prisliste!$C$21:$F$21),"")</f>
        <v/>
      </c>
      <c r="X44" s="175" t="str">
        <f>IFERROR(IF(A44="","",IF(N44="Ja",_xlfn.XLOOKUP('Beregninger gj.strømming'!D44,Prisliste!$C$4:$F$4,Prisliste!$C$24:$F$24),0)),"")</f>
        <v/>
      </c>
      <c r="Y44" s="288" t="str">
        <f t="shared" si="3"/>
        <v/>
      </c>
      <c r="Z44" s="175" t="str">
        <f t="shared" si="14"/>
        <v/>
      </c>
      <c r="AA44" s="175" t="str">
        <f t="shared" si="4"/>
        <v/>
      </c>
      <c r="AB44" s="175" t="str">
        <f t="shared" si="5"/>
        <v/>
      </c>
      <c r="AC44" s="288" t="str">
        <f t="shared" si="6"/>
        <v/>
      </c>
      <c r="AD44" s="152" t="str">
        <f t="shared" si="7"/>
        <v/>
      </c>
      <c r="AF44" s="155" t="str">
        <f>IFERROR(_xlfn.XLOOKUP(D44,Prisliste!$C$4:$F$4,Prisliste!$C$19:$F$19)*AD44,"")</f>
        <v/>
      </c>
    </row>
    <row r="45" spans="1:32" ht="14.4">
      <c r="A45" s="171" t="str">
        <f>IF(A44="","",IF(A44+1&lt;=f_slutt,'Beregninger gj.strømming'!A44+1,""))</f>
        <v/>
      </c>
      <c r="B45" s="172" t="str">
        <f t="shared" si="8"/>
        <v/>
      </c>
      <c r="C45" s="173" t="str">
        <f t="shared" si="9"/>
        <v/>
      </c>
      <c r="D45" s="172" t="str">
        <f t="shared" si="10"/>
        <v/>
      </c>
      <c r="E45" s="152" t="str">
        <f t="shared" si="15"/>
        <v/>
      </c>
      <c r="F45" s="289" t="str">
        <f t="shared" si="11"/>
        <v/>
      </c>
      <c r="G45" s="154" t="str">
        <f>IF($A45="","",'Priseestimat gj.strømming'!$C$15)</f>
        <v/>
      </c>
      <c r="H45" s="155" t="str" cm="1">
        <f t="array" ref="H45">IF(M45=Hjelpeark!$E$7,_xlfn.XLOOKUP(IF(T45="Naturlig",S45,T45),Temp_VT_FV,_xlfn.XLOOKUP('Beregninger gj.strømming'!F45,Fiskevekt_VT_FV,'Veksttabell FV'!$B$5:$T$21,,-1),,-1)*G45,IF('Beregninger gj.strømming'!M45=Hjelpeark!$D$7,_xlfn.XLOOKUP(IF(T45="Naturlig",S45,T45),'Veksttabell SV'!$A$6:$A$22,_xlfn.XLOOKUP('Beregninger gj.strømming'!F45,'Veksttabell SV'!$B$5:$AU$5,'Veksttabell SV'!$B$6:$AU$22,,-1),,-1)*G45,""))</f>
        <v/>
      </c>
      <c r="I45" s="155" t="str">
        <f t="shared" si="0"/>
        <v/>
      </c>
      <c r="J45" s="159" t="str">
        <f t="shared" si="1"/>
        <v/>
      </c>
      <c r="K45" s="173" t="str">
        <f>IF(A45="","",'Priseestimat gj.strømming'!$C$10)</f>
        <v/>
      </c>
      <c r="L45" s="173" t="str">
        <f>IF(A45="","",'Priseestimat gj.strømming'!$C$11)</f>
        <v/>
      </c>
      <c r="M45" s="173" t="str">
        <f>IF(A45="","",'Priseestimat gj.strømming'!$C$12)</f>
        <v/>
      </c>
      <c r="N45" s="173" t="str">
        <f>IF($A45="","",'Priseestimat gj.strømming'!$C$6)</f>
        <v/>
      </c>
      <c r="O45" s="174" t="str" cm="1">
        <f t="array" ref="O45">IF(M45=Hjelpeark!$D$7,_xlfn.XLOOKUP(IF(T45="Naturlig",S45,T45),'Vannbehov SV'!$A$5:$A$13,_xlfn.XLOOKUP('Beregninger gj.strømming'!F45,'Vannbehov SV'!$B$4:$O$4,'Vannbehov SV'!$B$5:$O$13,,-1),,-1),IF(M45=Hjelpeark!$E$7,_xlfn.XLOOKUP(IF(T45="Naturlig",S45,T45),'Vannbehov FV'!$A$5:$A$20,_xlfn.XLOOKUP('Beregninger gj.strømming'!F45,'Vannbehov FV'!$B$4:$O$4,'Vannbehov FV'!$B$5:$O$20,,-1),,-1),""))</f>
        <v/>
      </c>
      <c r="P45" s="173" t="str">
        <f t="shared" si="12"/>
        <v/>
      </c>
      <c r="Q45" s="174" t="str">
        <f t="shared" si="13"/>
        <v/>
      </c>
      <c r="R45" s="174" t="str">
        <f t="shared" si="2"/>
        <v/>
      </c>
      <c r="S45" s="152" t="str">
        <f>IFERROR(IF(M45=Hjelpeark!$D$7,_xlfn.XLOOKUP('Beregninger gj.strømming'!C45,Hjelpeark!$C$8:$C$19,Hjelpeark!$D$8:$D$19),_xlfn.XLOOKUP('Beregninger gj.strømming'!C45,Hjelpeark!$C$8:$C$19,Hjelpeark!$E$8:$E$19)),"")</f>
        <v/>
      </c>
      <c r="T45" s="152" t="str">
        <f t="shared" si="16"/>
        <v/>
      </c>
      <c r="U45" s="152" t="str">
        <f>IFERROR(IF(T45=Hjelpeark!$B$4,0,ABS(T45-S45)),"")</f>
        <v/>
      </c>
      <c r="V45" s="175" t="str">
        <f>IFERROR(IF(A45="","",_xlfn.XLOOKUP(D45,Prisliste!$C$4:$F$4,Prisliste!$C$20:$F$20)),"")</f>
        <v/>
      </c>
      <c r="W45" s="175" t="str">
        <f>IFERROR(U45*_xlfn.XLOOKUP(D45,Prisliste!$C$4:$F$4,Prisliste!$C$21:$F$21),"")</f>
        <v/>
      </c>
      <c r="X45" s="175" t="str">
        <f>IFERROR(IF(A45="","",IF(N45="Ja",_xlfn.XLOOKUP('Beregninger gj.strømming'!D45,Prisliste!$C$4:$F$4,Prisliste!$C$24:$F$24),0)),"")</f>
        <v/>
      </c>
      <c r="Y45" s="288" t="str">
        <f t="shared" si="3"/>
        <v/>
      </c>
      <c r="Z45" s="175" t="str">
        <f t="shared" si="14"/>
        <v/>
      </c>
      <c r="AA45" s="175" t="str">
        <f t="shared" si="4"/>
        <v/>
      </c>
      <c r="AB45" s="175" t="str">
        <f t="shared" si="5"/>
        <v/>
      </c>
      <c r="AC45" s="288" t="str">
        <f t="shared" si="6"/>
        <v/>
      </c>
      <c r="AD45" s="152" t="str">
        <f t="shared" si="7"/>
        <v/>
      </c>
      <c r="AF45" s="155" t="str">
        <f>IFERROR(_xlfn.XLOOKUP(D45,Prisliste!$C$4:$F$4,Prisliste!$C$19:$F$19)*AD45,"")</f>
        <v/>
      </c>
    </row>
    <row r="46" spans="1:32" ht="14.4">
      <c r="A46" s="171" t="str">
        <f>IF(A45="","",IF(A45+1&lt;=f_slutt,'Beregninger gj.strømming'!A45+1,""))</f>
        <v/>
      </c>
      <c r="B46" s="172" t="str">
        <f t="shared" si="8"/>
        <v/>
      </c>
      <c r="C46" s="173" t="str">
        <f t="shared" si="9"/>
        <v/>
      </c>
      <c r="D46" s="172" t="str">
        <f t="shared" si="10"/>
        <v/>
      </c>
      <c r="E46" s="152" t="str">
        <f t="shared" si="15"/>
        <v/>
      </c>
      <c r="F46" s="289" t="str">
        <f t="shared" si="11"/>
        <v/>
      </c>
      <c r="G46" s="154" t="str">
        <f>IF($A46="","",'Priseestimat gj.strømming'!$C$15)</f>
        <v/>
      </c>
      <c r="H46" s="155" t="str" cm="1">
        <f t="array" ref="H46">IF(M46=Hjelpeark!$E$7,_xlfn.XLOOKUP(IF(T46="Naturlig",S46,T46),Temp_VT_FV,_xlfn.XLOOKUP('Beregninger gj.strømming'!F46,Fiskevekt_VT_FV,'Veksttabell FV'!$B$5:$T$21,,-1),,-1)*G46,IF('Beregninger gj.strømming'!M46=Hjelpeark!$D$7,_xlfn.XLOOKUP(IF(T46="Naturlig",S46,T46),'Veksttabell SV'!$A$6:$A$22,_xlfn.XLOOKUP('Beregninger gj.strømming'!F46,'Veksttabell SV'!$B$5:$AU$5,'Veksttabell SV'!$B$6:$AU$22,,-1),,-1)*G46,""))</f>
        <v/>
      </c>
      <c r="I46" s="155" t="str">
        <f t="shared" si="0"/>
        <v/>
      </c>
      <c r="J46" s="159" t="str">
        <f t="shared" si="1"/>
        <v/>
      </c>
      <c r="K46" s="173" t="str">
        <f>IF(A46="","",'Priseestimat gj.strømming'!$C$10)</f>
        <v/>
      </c>
      <c r="L46" s="173" t="str">
        <f>IF(A46="","",'Priseestimat gj.strømming'!$C$11)</f>
        <v/>
      </c>
      <c r="M46" s="173" t="str">
        <f>IF(A46="","",'Priseestimat gj.strømming'!$C$12)</f>
        <v/>
      </c>
      <c r="N46" s="173" t="str">
        <f>IF($A46="","",'Priseestimat gj.strømming'!$C$6)</f>
        <v/>
      </c>
      <c r="O46" s="174" t="str" cm="1">
        <f t="array" ref="O46">IF(M46=Hjelpeark!$D$7,_xlfn.XLOOKUP(IF(T46="Naturlig",S46,T46),'Vannbehov SV'!$A$5:$A$13,_xlfn.XLOOKUP('Beregninger gj.strømming'!F46,'Vannbehov SV'!$B$4:$O$4,'Vannbehov SV'!$B$5:$O$13,,-1),,-1),IF(M46=Hjelpeark!$E$7,_xlfn.XLOOKUP(IF(T46="Naturlig",S46,T46),'Vannbehov FV'!$A$5:$A$20,_xlfn.XLOOKUP('Beregninger gj.strømming'!F46,'Vannbehov FV'!$B$4:$O$4,'Vannbehov FV'!$B$5:$O$20,,-1),,-1),""))</f>
        <v/>
      </c>
      <c r="P46" s="173" t="str">
        <f t="shared" si="12"/>
        <v/>
      </c>
      <c r="Q46" s="174" t="str">
        <f t="shared" si="13"/>
        <v/>
      </c>
      <c r="R46" s="174" t="str">
        <f t="shared" si="2"/>
        <v/>
      </c>
      <c r="S46" s="152" t="str">
        <f>IFERROR(IF(M46=Hjelpeark!$D$7,_xlfn.XLOOKUP('Beregninger gj.strømming'!C46,Hjelpeark!$C$8:$C$19,Hjelpeark!$D$8:$D$19),_xlfn.XLOOKUP('Beregninger gj.strømming'!C46,Hjelpeark!$C$8:$C$19,Hjelpeark!$E$8:$E$19)),"")</f>
        <v/>
      </c>
      <c r="T46" s="152" t="str">
        <f t="shared" si="16"/>
        <v/>
      </c>
      <c r="U46" s="152" t="str">
        <f>IFERROR(IF(T46=Hjelpeark!$B$4,0,ABS(T46-S46)),"")</f>
        <v/>
      </c>
      <c r="V46" s="175" t="str">
        <f>IFERROR(IF(A46="","",_xlfn.XLOOKUP(D46,Prisliste!$C$4:$F$4,Prisliste!$C$20:$F$20)),"")</f>
        <v/>
      </c>
      <c r="W46" s="175" t="str">
        <f>IFERROR(U46*_xlfn.XLOOKUP(D46,Prisliste!$C$4:$F$4,Prisliste!$C$21:$F$21),"")</f>
        <v/>
      </c>
      <c r="X46" s="175" t="str">
        <f>IFERROR(IF(A46="","",IF(N46="Ja",_xlfn.XLOOKUP('Beregninger gj.strømming'!D46,Prisliste!$C$4:$F$4,Prisliste!$C$24:$F$24),0)),"")</f>
        <v/>
      </c>
      <c r="Y46" s="288" t="str">
        <f t="shared" si="3"/>
        <v/>
      </c>
      <c r="Z46" s="175" t="str">
        <f t="shared" si="14"/>
        <v/>
      </c>
      <c r="AA46" s="175" t="str">
        <f t="shared" si="4"/>
        <v/>
      </c>
      <c r="AB46" s="175" t="str">
        <f t="shared" si="5"/>
        <v/>
      </c>
      <c r="AC46" s="288" t="str">
        <f t="shared" si="6"/>
        <v/>
      </c>
      <c r="AD46" s="152" t="str">
        <f t="shared" si="7"/>
        <v/>
      </c>
      <c r="AF46" s="155" t="str">
        <f>IFERROR(_xlfn.XLOOKUP(D46,Prisliste!$C$4:$F$4,Prisliste!$C$19:$F$19)*AD46,"")</f>
        <v/>
      </c>
    </row>
    <row r="47" spans="1:32" ht="14.4">
      <c r="A47" s="171" t="str">
        <f>IF(A46="","",IF(A46+1&lt;=f_slutt,'Beregninger gj.strømming'!A46+1,""))</f>
        <v/>
      </c>
      <c r="B47" s="172" t="str">
        <f t="shared" si="8"/>
        <v/>
      </c>
      <c r="C47" s="173" t="str">
        <f t="shared" si="9"/>
        <v/>
      </c>
      <c r="D47" s="172" t="str">
        <f t="shared" si="10"/>
        <v/>
      </c>
      <c r="E47" s="152" t="str">
        <f t="shared" si="15"/>
        <v/>
      </c>
      <c r="F47" s="289" t="str">
        <f t="shared" si="11"/>
        <v/>
      </c>
      <c r="G47" s="154" t="str">
        <f>IF($A47="","",'Priseestimat gj.strømming'!$C$15)</f>
        <v/>
      </c>
      <c r="H47" s="155" t="str" cm="1">
        <f t="array" ref="H47">IF(M47=Hjelpeark!$E$7,_xlfn.XLOOKUP(IF(T47="Naturlig",S47,T47),Temp_VT_FV,_xlfn.XLOOKUP('Beregninger gj.strømming'!F47,Fiskevekt_VT_FV,'Veksttabell FV'!$B$5:$T$21,,-1),,-1)*G47,IF('Beregninger gj.strømming'!M47=Hjelpeark!$D$7,_xlfn.XLOOKUP(IF(T47="Naturlig",S47,T47),'Veksttabell SV'!$A$6:$A$22,_xlfn.XLOOKUP('Beregninger gj.strømming'!F47,'Veksttabell SV'!$B$5:$AU$5,'Veksttabell SV'!$B$6:$AU$22,,-1),,-1)*G47,""))</f>
        <v/>
      </c>
      <c r="I47" s="155" t="str">
        <f t="shared" si="0"/>
        <v/>
      </c>
      <c r="J47" s="159" t="str">
        <f t="shared" si="1"/>
        <v/>
      </c>
      <c r="K47" s="173" t="str">
        <f>IF(A47="","",'Priseestimat gj.strømming'!$C$10)</f>
        <v/>
      </c>
      <c r="L47" s="173" t="str">
        <f>IF(A47="","",'Priseestimat gj.strømming'!$C$11)</f>
        <v/>
      </c>
      <c r="M47" s="173" t="str">
        <f>IF(A47="","",'Priseestimat gj.strømming'!$C$12)</f>
        <v/>
      </c>
      <c r="N47" s="173" t="str">
        <f>IF($A47="","",'Priseestimat gj.strømming'!$C$6)</f>
        <v/>
      </c>
      <c r="O47" s="174" t="str" cm="1">
        <f t="array" ref="O47">IF(M47=Hjelpeark!$D$7,_xlfn.XLOOKUP(IF(T47="Naturlig",S47,T47),'Vannbehov SV'!$A$5:$A$13,_xlfn.XLOOKUP('Beregninger gj.strømming'!F47,'Vannbehov SV'!$B$4:$O$4,'Vannbehov SV'!$B$5:$O$13,,-1),,-1),IF(M47=Hjelpeark!$E$7,_xlfn.XLOOKUP(IF(T47="Naturlig",S47,T47),'Vannbehov FV'!$A$5:$A$20,_xlfn.XLOOKUP('Beregninger gj.strømming'!F47,'Vannbehov FV'!$B$4:$O$4,'Vannbehov FV'!$B$5:$O$20,,-1),,-1),""))</f>
        <v/>
      </c>
      <c r="P47" s="173" t="str">
        <f t="shared" si="12"/>
        <v/>
      </c>
      <c r="Q47" s="174" t="str">
        <f t="shared" si="13"/>
        <v/>
      </c>
      <c r="R47" s="174" t="str">
        <f t="shared" si="2"/>
        <v/>
      </c>
      <c r="S47" s="152" t="str">
        <f>IFERROR(IF(M47=Hjelpeark!$D$7,_xlfn.XLOOKUP('Beregninger gj.strømming'!C47,Hjelpeark!$C$8:$C$19,Hjelpeark!$D$8:$D$19),_xlfn.XLOOKUP('Beregninger gj.strømming'!C47,Hjelpeark!$C$8:$C$19,Hjelpeark!$E$8:$E$19)),"")</f>
        <v/>
      </c>
      <c r="T47" s="152" t="str">
        <f t="shared" si="16"/>
        <v/>
      </c>
      <c r="U47" s="152" t="str">
        <f>IFERROR(IF(T47=Hjelpeark!$B$4,0,ABS(T47-S47)),"")</f>
        <v/>
      </c>
      <c r="V47" s="175" t="str">
        <f>IFERROR(IF(A47="","",_xlfn.XLOOKUP(D47,Prisliste!$C$4:$F$4,Prisliste!$C$20:$F$20)),"")</f>
        <v/>
      </c>
      <c r="W47" s="175" t="str">
        <f>IFERROR(U47*_xlfn.XLOOKUP(D47,Prisliste!$C$4:$F$4,Prisliste!$C$21:$F$21),"")</f>
        <v/>
      </c>
      <c r="X47" s="175" t="str">
        <f>IFERROR(IF(A47="","",IF(N47="Ja",_xlfn.XLOOKUP('Beregninger gj.strømming'!D47,Prisliste!$C$4:$F$4,Prisliste!$C$24:$F$24),0)),"")</f>
        <v/>
      </c>
      <c r="Y47" s="288" t="str">
        <f t="shared" si="3"/>
        <v/>
      </c>
      <c r="Z47" s="175" t="str">
        <f t="shared" si="14"/>
        <v/>
      </c>
      <c r="AA47" s="175" t="str">
        <f t="shared" si="4"/>
        <v/>
      </c>
      <c r="AB47" s="175" t="str">
        <f t="shared" si="5"/>
        <v/>
      </c>
      <c r="AC47" s="288" t="str">
        <f t="shared" si="6"/>
        <v/>
      </c>
      <c r="AD47" s="152" t="str">
        <f t="shared" si="7"/>
        <v/>
      </c>
      <c r="AF47" s="155" t="str">
        <f>IFERROR(_xlfn.XLOOKUP(D47,Prisliste!$C$4:$F$4,Prisliste!$C$19:$F$19)*AD47,"")</f>
        <v/>
      </c>
    </row>
    <row r="48" spans="1:32" ht="14.4">
      <c r="A48" s="171" t="str">
        <f>IF(A47="","",IF(A47+1&lt;=f_slutt,'Beregninger gj.strømming'!A47+1,""))</f>
        <v/>
      </c>
      <c r="B48" s="172" t="str">
        <f t="shared" si="8"/>
        <v/>
      </c>
      <c r="C48" s="173" t="str">
        <f t="shared" si="9"/>
        <v/>
      </c>
      <c r="D48" s="172" t="str">
        <f t="shared" si="10"/>
        <v/>
      </c>
      <c r="E48" s="152" t="str">
        <f t="shared" si="15"/>
        <v/>
      </c>
      <c r="F48" s="289" t="str">
        <f t="shared" si="11"/>
        <v/>
      </c>
      <c r="G48" s="154" t="str">
        <f>IF($A48="","",'Priseestimat gj.strømming'!$C$15)</f>
        <v/>
      </c>
      <c r="H48" s="155" t="str" cm="1">
        <f t="array" ref="H48">IF(M48=Hjelpeark!$E$7,_xlfn.XLOOKUP(IF(T48="Naturlig",S48,T48),Temp_VT_FV,_xlfn.XLOOKUP('Beregninger gj.strømming'!F48,Fiskevekt_VT_FV,'Veksttabell FV'!$B$5:$T$21,,-1),,-1)*G48,IF('Beregninger gj.strømming'!M48=Hjelpeark!$D$7,_xlfn.XLOOKUP(IF(T48="Naturlig",S48,T48),'Veksttabell SV'!$A$6:$A$22,_xlfn.XLOOKUP('Beregninger gj.strømming'!F48,'Veksttabell SV'!$B$5:$AU$5,'Veksttabell SV'!$B$6:$AU$22,,-1),,-1)*G48,""))</f>
        <v/>
      </c>
      <c r="I48" s="155" t="str">
        <f t="shared" si="0"/>
        <v/>
      </c>
      <c r="J48" s="159" t="str">
        <f t="shared" si="1"/>
        <v/>
      </c>
      <c r="K48" s="173" t="str">
        <f>IF(A48="","",'Priseestimat gj.strømming'!$C$10)</f>
        <v/>
      </c>
      <c r="L48" s="173" t="str">
        <f>IF(A48="","",'Priseestimat gj.strømming'!$C$11)</f>
        <v/>
      </c>
      <c r="M48" s="173" t="str">
        <f>IF(A48="","",'Priseestimat gj.strømming'!$C$12)</f>
        <v/>
      </c>
      <c r="N48" s="173" t="str">
        <f>IF($A48="","",'Priseestimat gj.strømming'!$C$6)</f>
        <v/>
      </c>
      <c r="O48" s="174" t="str" cm="1">
        <f t="array" ref="O48">IF(M48=Hjelpeark!$D$7,_xlfn.XLOOKUP(IF(T48="Naturlig",S48,T48),'Vannbehov SV'!$A$5:$A$13,_xlfn.XLOOKUP('Beregninger gj.strømming'!F48,'Vannbehov SV'!$B$4:$O$4,'Vannbehov SV'!$B$5:$O$13,,-1),,-1),IF(M48=Hjelpeark!$E$7,_xlfn.XLOOKUP(IF(T48="Naturlig",S48,T48),'Vannbehov FV'!$A$5:$A$20,_xlfn.XLOOKUP('Beregninger gj.strømming'!F48,'Vannbehov FV'!$B$4:$O$4,'Vannbehov FV'!$B$5:$O$20,,-1),,-1),""))</f>
        <v/>
      </c>
      <c r="P48" s="173" t="str">
        <f t="shared" si="12"/>
        <v/>
      </c>
      <c r="Q48" s="174" t="str">
        <f t="shared" si="13"/>
        <v/>
      </c>
      <c r="R48" s="174" t="str">
        <f t="shared" si="2"/>
        <v/>
      </c>
      <c r="S48" s="152" t="str">
        <f>IFERROR(IF(M48=Hjelpeark!$D$7,_xlfn.XLOOKUP('Beregninger gj.strømming'!C48,Hjelpeark!$C$8:$C$19,Hjelpeark!$D$8:$D$19),_xlfn.XLOOKUP('Beregninger gj.strømming'!C48,Hjelpeark!$C$8:$C$19,Hjelpeark!$E$8:$E$19)),"")</f>
        <v/>
      </c>
      <c r="T48" s="152" t="str">
        <f t="shared" si="16"/>
        <v/>
      </c>
      <c r="U48" s="152" t="str">
        <f>IFERROR(IF(T48=Hjelpeark!$B$4,0,ABS(T48-S48)),"")</f>
        <v/>
      </c>
      <c r="V48" s="175" t="str">
        <f>IFERROR(IF(A48="","",_xlfn.XLOOKUP(D48,Prisliste!$C$4:$F$4,Prisliste!$C$20:$F$20)),"")</f>
        <v/>
      </c>
      <c r="W48" s="175" t="str">
        <f>IFERROR(U48*_xlfn.XLOOKUP(D48,Prisliste!$C$4:$F$4,Prisliste!$C$21:$F$21),"")</f>
        <v/>
      </c>
      <c r="X48" s="175" t="str">
        <f>IFERROR(IF(A48="","",IF(N48="Ja",_xlfn.XLOOKUP('Beregninger gj.strømming'!D48,Prisliste!$C$4:$F$4,Prisliste!$C$24:$F$24),0)),"")</f>
        <v/>
      </c>
      <c r="Y48" s="288" t="str">
        <f t="shared" si="3"/>
        <v/>
      </c>
      <c r="Z48" s="175" t="str">
        <f t="shared" si="14"/>
        <v/>
      </c>
      <c r="AA48" s="175" t="str">
        <f t="shared" si="4"/>
        <v/>
      </c>
      <c r="AB48" s="175" t="str">
        <f t="shared" si="5"/>
        <v/>
      </c>
      <c r="AC48" s="288" t="str">
        <f t="shared" si="6"/>
        <v/>
      </c>
      <c r="AD48" s="152" t="str">
        <f t="shared" si="7"/>
        <v/>
      </c>
      <c r="AF48" s="155" t="str">
        <f>IFERROR(_xlfn.XLOOKUP(D48,Prisliste!$C$4:$F$4,Prisliste!$C$19:$F$19)*AD48,"")</f>
        <v/>
      </c>
    </row>
    <row r="49" spans="1:32" ht="14.4">
      <c r="A49" s="171" t="str">
        <f>IF(A48="","",IF(A48+1&lt;=f_slutt,'Beregninger gj.strømming'!A48+1,""))</f>
        <v/>
      </c>
      <c r="B49" s="172" t="str">
        <f t="shared" si="8"/>
        <v/>
      </c>
      <c r="C49" s="173" t="str">
        <f t="shared" si="9"/>
        <v/>
      </c>
      <c r="D49" s="172" t="str">
        <f t="shared" si="10"/>
        <v/>
      </c>
      <c r="E49" s="152" t="str">
        <f t="shared" si="15"/>
        <v/>
      </c>
      <c r="F49" s="289" t="str">
        <f t="shared" si="11"/>
        <v/>
      </c>
      <c r="G49" s="154" t="str">
        <f>IF($A49="","",'Priseestimat gj.strømming'!$C$15)</f>
        <v/>
      </c>
      <c r="H49" s="155" t="str" cm="1">
        <f t="array" ref="H49">IF(M49=Hjelpeark!$E$7,_xlfn.XLOOKUP(IF(T49="Naturlig",S49,T49),Temp_VT_FV,_xlfn.XLOOKUP('Beregninger gj.strømming'!F49,Fiskevekt_VT_FV,'Veksttabell FV'!$B$5:$T$21,,-1),,-1)*G49,IF('Beregninger gj.strømming'!M49=Hjelpeark!$D$7,_xlfn.XLOOKUP(IF(T49="Naturlig",S49,T49),'Veksttabell SV'!$A$6:$A$22,_xlfn.XLOOKUP('Beregninger gj.strømming'!F49,'Veksttabell SV'!$B$5:$AU$5,'Veksttabell SV'!$B$6:$AU$22,,-1),,-1)*G49,""))</f>
        <v/>
      </c>
      <c r="I49" s="155" t="str">
        <f t="shared" si="0"/>
        <v/>
      </c>
      <c r="J49" s="159" t="str">
        <f t="shared" si="1"/>
        <v/>
      </c>
      <c r="K49" s="173" t="str">
        <f>IF(A49="","",'Priseestimat gj.strømming'!$C$10)</f>
        <v/>
      </c>
      <c r="L49" s="173" t="str">
        <f>IF(A49="","",'Priseestimat gj.strømming'!$C$11)</f>
        <v/>
      </c>
      <c r="M49" s="173" t="str">
        <f>IF(A49="","",'Priseestimat gj.strømming'!$C$12)</f>
        <v/>
      </c>
      <c r="N49" s="173" t="str">
        <f>IF($A49="","",'Priseestimat gj.strømming'!$C$6)</f>
        <v/>
      </c>
      <c r="O49" s="174" t="str" cm="1">
        <f t="array" ref="O49">IF(M49=Hjelpeark!$D$7,_xlfn.XLOOKUP(IF(T49="Naturlig",S49,T49),'Vannbehov SV'!$A$5:$A$13,_xlfn.XLOOKUP('Beregninger gj.strømming'!F49,'Vannbehov SV'!$B$4:$O$4,'Vannbehov SV'!$B$5:$O$13,,-1),,-1),IF(M49=Hjelpeark!$E$7,_xlfn.XLOOKUP(IF(T49="Naturlig",S49,T49),'Vannbehov FV'!$A$5:$A$20,_xlfn.XLOOKUP('Beregninger gj.strømming'!F49,'Vannbehov FV'!$B$4:$O$4,'Vannbehov FV'!$B$5:$O$20,,-1),,-1),""))</f>
        <v/>
      </c>
      <c r="P49" s="173" t="str">
        <f t="shared" si="12"/>
        <v/>
      </c>
      <c r="Q49" s="174" t="str">
        <f t="shared" si="13"/>
        <v/>
      </c>
      <c r="R49" s="174" t="str">
        <f t="shared" si="2"/>
        <v/>
      </c>
      <c r="S49" s="152" t="str">
        <f>IFERROR(IF(M49=Hjelpeark!$D$7,_xlfn.XLOOKUP('Beregninger gj.strømming'!C49,Hjelpeark!$C$8:$C$19,Hjelpeark!$D$8:$D$19),_xlfn.XLOOKUP('Beregninger gj.strømming'!C49,Hjelpeark!$C$8:$C$19,Hjelpeark!$E$8:$E$19)),"")</f>
        <v/>
      </c>
      <c r="T49" s="152" t="str">
        <f t="shared" si="16"/>
        <v/>
      </c>
      <c r="U49" s="152" t="str">
        <f>IFERROR(IF(T49=Hjelpeark!$B$4,0,ABS(T49-S49)),"")</f>
        <v/>
      </c>
      <c r="V49" s="175" t="str">
        <f>IFERROR(IF(A49="","",_xlfn.XLOOKUP(D49,Prisliste!$C$4:$F$4,Prisliste!$C$20:$F$20)),"")</f>
        <v/>
      </c>
      <c r="W49" s="175" t="str">
        <f>IFERROR(U49*_xlfn.XLOOKUP(D49,Prisliste!$C$4:$F$4,Prisliste!$C$21:$F$21),"")</f>
        <v/>
      </c>
      <c r="X49" s="175" t="str">
        <f>IFERROR(IF(A49="","",IF(N49="Ja",_xlfn.XLOOKUP('Beregninger gj.strømming'!D49,Prisliste!$C$4:$F$4,Prisliste!$C$24:$F$24),0)),"")</f>
        <v/>
      </c>
      <c r="Y49" s="288" t="str">
        <f t="shared" si="3"/>
        <v/>
      </c>
      <c r="Z49" s="175" t="str">
        <f t="shared" si="14"/>
        <v/>
      </c>
      <c r="AA49" s="175" t="str">
        <f t="shared" si="4"/>
        <v/>
      </c>
      <c r="AB49" s="175" t="str">
        <f t="shared" si="5"/>
        <v/>
      </c>
      <c r="AC49" s="288" t="str">
        <f t="shared" si="6"/>
        <v/>
      </c>
      <c r="AD49" s="152" t="str">
        <f t="shared" si="7"/>
        <v/>
      </c>
      <c r="AF49" s="155" t="str">
        <f>IFERROR(_xlfn.XLOOKUP(D49,Prisliste!$C$4:$F$4,Prisliste!$C$19:$F$19)*AD49,"")</f>
        <v/>
      </c>
    </row>
    <row r="50" spans="1:32" ht="14.4">
      <c r="A50" s="171" t="str">
        <f>IF(A49="","",IF(A49+1&lt;=f_slutt,'Beregninger gj.strømming'!A49+1,""))</f>
        <v/>
      </c>
      <c r="B50" s="172" t="str">
        <f t="shared" si="8"/>
        <v/>
      </c>
      <c r="C50" s="173" t="str">
        <f t="shared" si="9"/>
        <v/>
      </c>
      <c r="D50" s="172" t="str">
        <f t="shared" si="10"/>
        <v/>
      </c>
      <c r="E50" s="152" t="str">
        <f t="shared" si="15"/>
        <v/>
      </c>
      <c r="F50" s="289" t="str">
        <f t="shared" si="11"/>
        <v/>
      </c>
      <c r="G50" s="154" t="str">
        <f>IF($A50="","",'Priseestimat gj.strømming'!$C$15)</f>
        <v/>
      </c>
      <c r="H50" s="155" t="str" cm="1">
        <f t="array" ref="H50">IF(M50=Hjelpeark!$E$7,_xlfn.XLOOKUP(IF(T50="Naturlig",S50,T50),Temp_VT_FV,_xlfn.XLOOKUP('Beregninger gj.strømming'!F50,Fiskevekt_VT_FV,'Veksttabell FV'!$B$5:$T$21,,-1),,-1)*G50,IF('Beregninger gj.strømming'!M50=Hjelpeark!$D$7,_xlfn.XLOOKUP(IF(T50="Naturlig",S50,T50),'Veksttabell SV'!$A$6:$A$22,_xlfn.XLOOKUP('Beregninger gj.strømming'!F50,'Veksttabell SV'!$B$5:$AU$5,'Veksttabell SV'!$B$6:$AU$22,,-1),,-1)*G50,""))</f>
        <v/>
      </c>
      <c r="I50" s="155" t="str">
        <f t="shared" si="0"/>
        <v/>
      </c>
      <c r="J50" s="159" t="str">
        <f t="shared" si="1"/>
        <v/>
      </c>
      <c r="K50" s="173" t="str">
        <f>IF(A50="","",'Priseestimat gj.strømming'!$C$10)</f>
        <v/>
      </c>
      <c r="L50" s="173" t="str">
        <f>IF(A50="","",'Priseestimat gj.strømming'!$C$11)</f>
        <v/>
      </c>
      <c r="M50" s="173" t="str">
        <f>IF(A50="","",'Priseestimat gj.strømming'!$C$12)</f>
        <v/>
      </c>
      <c r="N50" s="173" t="str">
        <f>IF($A50="","",'Priseestimat gj.strømming'!$C$6)</f>
        <v/>
      </c>
      <c r="O50" s="174" t="str" cm="1">
        <f t="array" ref="O50">IF(M50=Hjelpeark!$D$7,_xlfn.XLOOKUP(IF(T50="Naturlig",S50,T50),'Vannbehov SV'!$A$5:$A$13,_xlfn.XLOOKUP('Beregninger gj.strømming'!F50,'Vannbehov SV'!$B$4:$O$4,'Vannbehov SV'!$B$5:$O$13,,-1),,-1),IF(M50=Hjelpeark!$E$7,_xlfn.XLOOKUP(IF(T50="Naturlig",S50,T50),'Vannbehov FV'!$A$5:$A$20,_xlfn.XLOOKUP('Beregninger gj.strømming'!F50,'Vannbehov FV'!$B$4:$O$4,'Vannbehov FV'!$B$5:$O$20,,-1),,-1),""))</f>
        <v/>
      </c>
      <c r="P50" s="173" t="str">
        <f t="shared" si="12"/>
        <v/>
      </c>
      <c r="Q50" s="174" t="str">
        <f t="shared" si="13"/>
        <v/>
      </c>
      <c r="R50" s="174" t="str">
        <f t="shared" si="2"/>
        <v/>
      </c>
      <c r="S50" s="152" t="str">
        <f>IFERROR(IF(M50=Hjelpeark!$D$7,_xlfn.XLOOKUP('Beregninger gj.strømming'!C50,Hjelpeark!$C$8:$C$19,Hjelpeark!$D$8:$D$19),_xlfn.XLOOKUP('Beregninger gj.strømming'!C50,Hjelpeark!$C$8:$C$19,Hjelpeark!$E$8:$E$19)),"")</f>
        <v/>
      </c>
      <c r="T50" s="152" t="str">
        <f t="shared" si="16"/>
        <v/>
      </c>
      <c r="U50" s="152" t="str">
        <f>IFERROR(IF(T50=Hjelpeark!$B$4,0,ABS(T50-S50)),"")</f>
        <v/>
      </c>
      <c r="V50" s="175" t="str">
        <f>IFERROR(IF(A50="","",_xlfn.XLOOKUP(D50,Prisliste!$C$4:$F$4,Prisliste!$C$20:$F$20)),"")</f>
        <v/>
      </c>
      <c r="W50" s="175" t="str">
        <f>IFERROR(U50*_xlfn.XLOOKUP(D50,Prisliste!$C$4:$F$4,Prisliste!$C$21:$F$21),"")</f>
        <v/>
      </c>
      <c r="X50" s="175" t="str">
        <f>IFERROR(IF(A50="","",IF(N50="Ja",_xlfn.XLOOKUP('Beregninger gj.strømming'!D50,Prisliste!$C$4:$F$4,Prisliste!$C$24:$F$24),0)),"")</f>
        <v/>
      </c>
      <c r="Y50" s="288" t="str">
        <f t="shared" si="3"/>
        <v/>
      </c>
      <c r="Z50" s="175" t="str">
        <f t="shared" si="14"/>
        <v/>
      </c>
      <c r="AA50" s="175" t="str">
        <f t="shared" si="4"/>
        <v/>
      </c>
      <c r="AB50" s="175" t="str">
        <f t="shared" si="5"/>
        <v/>
      </c>
      <c r="AC50" s="288" t="str">
        <f t="shared" si="6"/>
        <v/>
      </c>
      <c r="AD50" s="152" t="str">
        <f t="shared" si="7"/>
        <v/>
      </c>
      <c r="AF50" s="155" t="str">
        <f>IFERROR(_xlfn.XLOOKUP(D50,Prisliste!$C$4:$F$4,Prisliste!$C$19:$F$19)*AD50,"")</f>
        <v/>
      </c>
    </row>
    <row r="51" spans="1:32" ht="14.4">
      <c r="A51" s="171" t="str">
        <f>IF(A50="","",IF(A50+1&lt;=f_slutt,'Beregninger gj.strømming'!A50+1,""))</f>
        <v/>
      </c>
      <c r="B51" s="172" t="str">
        <f t="shared" si="8"/>
        <v/>
      </c>
      <c r="C51" s="173" t="str">
        <f t="shared" si="9"/>
        <v/>
      </c>
      <c r="D51" s="172" t="str">
        <f t="shared" si="10"/>
        <v/>
      </c>
      <c r="E51" s="152" t="str">
        <f t="shared" si="15"/>
        <v/>
      </c>
      <c r="F51" s="289" t="str">
        <f t="shared" si="11"/>
        <v/>
      </c>
      <c r="G51" s="154" t="str">
        <f>IF($A51="","",'Priseestimat gj.strømming'!$C$15)</f>
        <v/>
      </c>
      <c r="H51" s="155" t="str" cm="1">
        <f t="array" ref="H51">IF(M51=Hjelpeark!$E$7,_xlfn.XLOOKUP(IF(T51="Naturlig",S51,T51),Temp_VT_FV,_xlfn.XLOOKUP('Beregninger gj.strømming'!F51,Fiskevekt_VT_FV,'Veksttabell FV'!$B$5:$T$21,,-1),,-1)*G51,IF('Beregninger gj.strømming'!M51=Hjelpeark!$D$7,_xlfn.XLOOKUP(IF(T51="Naturlig",S51,T51),'Veksttabell SV'!$A$6:$A$22,_xlfn.XLOOKUP('Beregninger gj.strømming'!F51,'Veksttabell SV'!$B$5:$AU$5,'Veksttabell SV'!$B$6:$AU$22,,-1),,-1)*G51,""))</f>
        <v/>
      </c>
      <c r="I51" s="155" t="str">
        <f t="shared" si="0"/>
        <v/>
      </c>
      <c r="J51" s="159" t="str">
        <f t="shared" si="1"/>
        <v/>
      </c>
      <c r="K51" s="173" t="str">
        <f>IF(A51="","",'Priseestimat gj.strømming'!$C$10)</f>
        <v/>
      </c>
      <c r="L51" s="173" t="str">
        <f>IF(A51="","",'Priseestimat gj.strømming'!$C$11)</f>
        <v/>
      </c>
      <c r="M51" s="173" t="str">
        <f>IF(A51="","",'Priseestimat gj.strømming'!$C$12)</f>
        <v/>
      </c>
      <c r="N51" s="173" t="str">
        <f>IF($A51="","",'Priseestimat gj.strømming'!$C$6)</f>
        <v/>
      </c>
      <c r="O51" s="174" t="str" cm="1">
        <f t="array" ref="O51">IF(M51=Hjelpeark!$D$7,_xlfn.XLOOKUP(IF(T51="Naturlig",S51,T51),'Vannbehov SV'!$A$5:$A$13,_xlfn.XLOOKUP('Beregninger gj.strømming'!F51,'Vannbehov SV'!$B$4:$O$4,'Vannbehov SV'!$B$5:$O$13,,-1),,-1),IF(M51=Hjelpeark!$E$7,_xlfn.XLOOKUP(IF(T51="Naturlig",S51,T51),'Vannbehov FV'!$A$5:$A$20,_xlfn.XLOOKUP('Beregninger gj.strømming'!F51,'Vannbehov FV'!$B$4:$O$4,'Vannbehov FV'!$B$5:$O$20,,-1),,-1),""))</f>
        <v/>
      </c>
      <c r="P51" s="173" t="str">
        <f t="shared" si="12"/>
        <v/>
      </c>
      <c r="Q51" s="174" t="str">
        <f t="shared" si="13"/>
        <v/>
      </c>
      <c r="R51" s="174" t="str">
        <f t="shared" si="2"/>
        <v/>
      </c>
      <c r="S51" s="152" t="str">
        <f>IFERROR(IF(M51=Hjelpeark!$D$7,_xlfn.XLOOKUP('Beregninger gj.strømming'!C51,Hjelpeark!$C$8:$C$19,Hjelpeark!$D$8:$D$19),_xlfn.XLOOKUP('Beregninger gj.strømming'!C51,Hjelpeark!$C$8:$C$19,Hjelpeark!$E$8:$E$19)),"")</f>
        <v/>
      </c>
      <c r="T51" s="152" t="str">
        <f t="shared" si="16"/>
        <v/>
      </c>
      <c r="U51" s="152" t="str">
        <f>IFERROR(IF(T51=Hjelpeark!$B$4,0,ABS(T51-S51)),"")</f>
        <v/>
      </c>
      <c r="V51" s="175" t="str">
        <f>IFERROR(IF(A51="","",_xlfn.XLOOKUP(D51,Prisliste!$C$4:$F$4,Prisliste!$C$20:$F$20)),"")</f>
        <v/>
      </c>
      <c r="W51" s="175" t="str">
        <f>IFERROR(U51*_xlfn.XLOOKUP(D51,Prisliste!$C$4:$F$4,Prisliste!$C$21:$F$21),"")</f>
        <v/>
      </c>
      <c r="X51" s="175" t="str">
        <f>IFERROR(IF(A51="","",IF(N51="Ja",_xlfn.XLOOKUP('Beregninger gj.strømming'!D51,Prisliste!$C$4:$F$4,Prisliste!$C$24:$F$24),0)),"")</f>
        <v/>
      </c>
      <c r="Y51" s="288" t="str">
        <f t="shared" si="3"/>
        <v/>
      </c>
      <c r="Z51" s="175" t="str">
        <f t="shared" si="14"/>
        <v/>
      </c>
      <c r="AA51" s="175" t="str">
        <f t="shared" si="4"/>
        <v/>
      </c>
      <c r="AB51" s="175" t="str">
        <f t="shared" si="5"/>
        <v/>
      </c>
      <c r="AC51" s="288" t="str">
        <f t="shared" si="6"/>
        <v/>
      </c>
      <c r="AD51" s="152" t="str">
        <f t="shared" si="7"/>
        <v/>
      </c>
      <c r="AF51" s="155" t="str">
        <f>IFERROR(_xlfn.XLOOKUP(D51,Prisliste!$C$4:$F$4,Prisliste!$C$19:$F$19)*AD51,"")</f>
        <v/>
      </c>
    </row>
    <row r="52" spans="1:32" ht="14.4">
      <c r="A52" s="171" t="str">
        <f>IF(A51="","",IF(A51+1&lt;=f_slutt,'Beregninger gj.strømming'!A51+1,""))</f>
        <v/>
      </c>
      <c r="B52" s="172" t="str">
        <f t="shared" si="8"/>
        <v/>
      </c>
      <c r="C52" s="173" t="str">
        <f t="shared" si="9"/>
        <v/>
      </c>
      <c r="D52" s="172" t="str">
        <f t="shared" si="10"/>
        <v/>
      </c>
      <c r="E52" s="152" t="str">
        <f t="shared" si="15"/>
        <v/>
      </c>
      <c r="F52" s="289" t="str">
        <f t="shared" si="11"/>
        <v/>
      </c>
      <c r="G52" s="154" t="str">
        <f>IF($A52="","",'Priseestimat gj.strømming'!$C$15)</f>
        <v/>
      </c>
      <c r="H52" s="155" t="str" cm="1">
        <f t="array" ref="H52">IF(M52=Hjelpeark!$E$7,_xlfn.XLOOKUP(IF(T52="Naturlig",S52,T52),Temp_VT_FV,_xlfn.XLOOKUP('Beregninger gj.strømming'!F52,Fiskevekt_VT_FV,'Veksttabell FV'!$B$5:$T$21,,-1),,-1)*G52,IF('Beregninger gj.strømming'!M52=Hjelpeark!$D$7,_xlfn.XLOOKUP(IF(T52="Naturlig",S52,T52),'Veksttabell SV'!$A$6:$A$22,_xlfn.XLOOKUP('Beregninger gj.strømming'!F52,'Veksttabell SV'!$B$5:$AU$5,'Veksttabell SV'!$B$6:$AU$22,,-1),,-1)*G52,""))</f>
        <v/>
      </c>
      <c r="I52" s="155" t="str">
        <f t="shared" si="0"/>
        <v/>
      </c>
      <c r="J52" s="159" t="str">
        <f t="shared" si="1"/>
        <v/>
      </c>
      <c r="K52" s="173" t="str">
        <f>IF(A52="","",'Priseestimat gj.strømming'!$C$10)</f>
        <v/>
      </c>
      <c r="L52" s="173" t="str">
        <f>IF(A52="","",'Priseestimat gj.strømming'!$C$11)</f>
        <v/>
      </c>
      <c r="M52" s="173" t="str">
        <f>IF(A52="","",'Priseestimat gj.strømming'!$C$12)</f>
        <v/>
      </c>
      <c r="N52" s="173" t="str">
        <f>IF($A52="","",'Priseestimat gj.strømming'!$C$6)</f>
        <v/>
      </c>
      <c r="O52" s="174" t="str" cm="1">
        <f t="array" ref="O52">IF(M52=Hjelpeark!$D$7,_xlfn.XLOOKUP(IF(T52="Naturlig",S52,T52),'Vannbehov SV'!$A$5:$A$13,_xlfn.XLOOKUP('Beregninger gj.strømming'!F52,'Vannbehov SV'!$B$4:$O$4,'Vannbehov SV'!$B$5:$O$13,,-1),,-1),IF(M52=Hjelpeark!$E$7,_xlfn.XLOOKUP(IF(T52="Naturlig",S52,T52),'Vannbehov FV'!$A$5:$A$20,_xlfn.XLOOKUP('Beregninger gj.strømming'!F52,'Vannbehov FV'!$B$4:$O$4,'Vannbehov FV'!$B$5:$O$20,,-1),,-1),""))</f>
        <v/>
      </c>
      <c r="P52" s="173" t="str">
        <f t="shared" si="12"/>
        <v/>
      </c>
      <c r="Q52" s="174" t="str">
        <f t="shared" si="13"/>
        <v/>
      </c>
      <c r="R52" s="174" t="str">
        <f t="shared" si="2"/>
        <v/>
      </c>
      <c r="S52" s="152" t="str">
        <f>IFERROR(IF(M52=Hjelpeark!$D$7,_xlfn.XLOOKUP('Beregninger gj.strømming'!C52,Hjelpeark!$C$8:$C$19,Hjelpeark!$D$8:$D$19),_xlfn.XLOOKUP('Beregninger gj.strømming'!C52,Hjelpeark!$C$8:$C$19,Hjelpeark!$E$8:$E$19)),"")</f>
        <v/>
      </c>
      <c r="T52" s="152" t="str">
        <f t="shared" si="16"/>
        <v/>
      </c>
      <c r="U52" s="152" t="str">
        <f>IFERROR(IF(T52=Hjelpeark!$B$4,0,ABS(T52-S52)),"")</f>
        <v/>
      </c>
      <c r="V52" s="175" t="str">
        <f>IFERROR(IF(A52="","",_xlfn.XLOOKUP(D52,Prisliste!$C$4:$F$4,Prisliste!$C$20:$F$20)),"")</f>
        <v/>
      </c>
      <c r="W52" s="175" t="str">
        <f>IFERROR(U52*_xlfn.XLOOKUP(D52,Prisliste!$C$4:$F$4,Prisliste!$C$21:$F$21),"")</f>
        <v/>
      </c>
      <c r="X52" s="175" t="str">
        <f>IFERROR(IF(A52="","",IF(N52="Ja",_xlfn.XLOOKUP('Beregninger gj.strømming'!D52,Prisliste!$C$4:$F$4,Prisliste!$C$24:$F$24),0)),"")</f>
        <v/>
      </c>
      <c r="Y52" s="288" t="str">
        <f t="shared" si="3"/>
        <v/>
      </c>
      <c r="Z52" s="175" t="str">
        <f t="shared" si="14"/>
        <v/>
      </c>
      <c r="AA52" s="175" t="str">
        <f t="shared" si="4"/>
        <v/>
      </c>
      <c r="AB52" s="175" t="str">
        <f t="shared" si="5"/>
        <v/>
      </c>
      <c r="AC52" s="288" t="str">
        <f t="shared" si="6"/>
        <v/>
      </c>
      <c r="AD52" s="152" t="str">
        <f t="shared" si="7"/>
        <v/>
      </c>
      <c r="AF52" s="155" t="str">
        <f>IFERROR(_xlfn.XLOOKUP(D52,Prisliste!$C$4:$F$4,Prisliste!$C$19:$F$19)*AD52,"")</f>
        <v/>
      </c>
    </row>
    <row r="53" spans="1:32" ht="14.4">
      <c r="A53" s="171" t="str">
        <f>IF(A52="","",IF(A52+1&lt;=f_slutt,'Beregninger gj.strømming'!A52+1,""))</f>
        <v/>
      </c>
      <c r="B53" s="172" t="str">
        <f t="shared" si="8"/>
        <v/>
      </c>
      <c r="C53" s="173" t="str">
        <f t="shared" si="9"/>
        <v/>
      </c>
      <c r="D53" s="172" t="str">
        <f t="shared" si="10"/>
        <v/>
      </c>
      <c r="E53" s="152" t="str">
        <f t="shared" si="15"/>
        <v/>
      </c>
      <c r="F53" s="289" t="str">
        <f t="shared" si="11"/>
        <v/>
      </c>
      <c r="G53" s="154" t="str">
        <f>IF($A53="","",'Priseestimat gj.strømming'!$C$15)</f>
        <v/>
      </c>
      <c r="H53" s="155" t="str" cm="1">
        <f t="array" ref="H53">IF(M53=Hjelpeark!$E$7,_xlfn.XLOOKUP(IF(T53="Naturlig",S53,T53),Temp_VT_FV,_xlfn.XLOOKUP('Beregninger gj.strømming'!F53,Fiskevekt_VT_FV,'Veksttabell FV'!$B$5:$T$21,,-1),,-1)*G53,IF('Beregninger gj.strømming'!M53=Hjelpeark!$D$7,_xlfn.XLOOKUP(IF(T53="Naturlig",S53,T53),'Veksttabell SV'!$A$6:$A$22,_xlfn.XLOOKUP('Beregninger gj.strømming'!F53,'Veksttabell SV'!$B$5:$AU$5,'Veksttabell SV'!$B$6:$AU$22,,-1),,-1)*G53,""))</f>
        <v/>
      </c>
      <c r="I53" s="155" t="str">
        <f t="shared" si="0"/>
        <v/>
      </c>
      <c r="J53" s="159" t="str">
        <f t="shared" si="1"/>
        <v/>
      </c>
      <c r="K53" s="173" t="str">
        <f>IF(A53="","",'Priseestimat gj.strømming'!$C$10)</f>
        <v/>
      </c>
      <c r="L53" s="173" t="str">
        <f>IF(A53="","",'Priseestimat gj.strømming'!$C$11)</f>
        <v/>
      </c>
      <c r="M53" s="173" t="str">
        <f>IF(A53="","",'Priseestimat gj.strømming'!$C$12)</f>
        <v/>
      </c>
      <c r="N53" s="173" t="str">
        <f>IF($A53="","",'Priseestimat gj.strømming'!$C$6)</f>
        <v/>
      </c>
      <c r="O53" s="174" t="str" cm="1">
        <f t="array" ref="O53">IF(M53=Hjelpeark!$D$7,_xlfn.XLOOKUP(IF(T53="Naturlig",S53,T53),'Vannbehov SV'!$A$5:$A$13,_xlfn.XLOOKUP('Beregninger gj.strømming'!F53,'Vannbehov SV'!$B$4:$O$4,'Vannbehov SV'!$B$5:$O$13,,-1),,-1),IF(M53=Hjelpeark!$E$7,_xlfn.XLOOKUP(IF(T53="Naturlig",S53,T53),'Vannbehov FV'!$A$5:$A$20,_xlfn.XLOOKUP('Beregninger gj.strømming'!F53,'Vannbehov FV'!$B$4:$O$4,'Vannbehov FV'!$B$5:$O$20,,-1),,-1),""))</f>
        <v/>
      </c>
      <c r="P53" s="173" t="str">
        <f t="shared" si="12"/>
        <v/>
      </c>
      <c r="Q53" s="174" t="str">
        <f t="shared" si="13"/>
        <v/>
      </c>
      <c r="R53" s="174" t="str">
        <f t="shared" si="2"/>
        <v/>
      </c>
      <c r="S53" s="152" t="str">
        <f>IFERROR(IF(M53=Hjelpeark!$D$7,_xlfn.XLOOKUP('Beregninger gj.strømming'!C53,Hjelpeark!$C$8:$C$19,Hjelpeark!$D$8:$D$19),_xlfn.XLOOKUP('Beregninger gj.strømming'!C53,Hjelpeark!$C$8:$C$19,Hjelpeark!$E$8:$E$19)),"")</f>
        <v/>
      </c>
      <c r="T53" s="152" t="str">
        <f t="shared" si="16"/>
        <v/>
      </c>
      <c r="U53" s="152" t="str">
        <f>IFERROR(IF(T53=Hjelpeark!$B$4,0,ABS(T53-S53)),"")</f>
        <v/>
      </c>
      <c r="V53" s="175" t="str">
        <f>IFERROR(IF(A53="","",_xlfn.XLOOKUP(D53,Prisliste!$C$4:$F$4,Prisliste!$C$20:$F$20)),"")</f>
        <v/>
      </c>
      <c r="W53" s="175" t="str">
        <f>IFERROR(U53*_xlfn.XLOOKUP(D53,Prisliste!$C$4:$F$4,Prisliste!$C$21:$F$21),"")</f>
        <v/>
      </c>
      <c r="X53" s="175" t="str">
        <f>IFERROR(IF(A53="","",IF(N53="Ja",_xlfn.XLOOKUP('Beregninger gj.strømming'!D53,Prisliste!$C$4:$F$4,Prisliste!$C$24:$F$24),0)),"")</f>
        <v/>
      </c>
      <c r="Y53" s="288" t="str">
        <f t="shared" si="3"/>
        <v/>
      </c>
      <c r="Z53" s="175" t="str">
        <f t="shared" si="14"/>
        <v/>
      </c>
      <c r="AA53" s="175" t="str">
        <f t="shared" si="4"/>
        <v/>
      </c>
      <c r="AB53" s="175" t="str">
        <f t="shared" si="5"/>
        <v/>
      </c>
      <c r="AC53" s="288" t="str">
        <f t="shared" si="6"/>
        <v/>
      </c>
      <c r="AD53" s="152" t="str">
        <f t="shared" si="7"/>
        <v/>
      </c>
      <c r="AF53" s="155" t="str">
        <f>IFERROR(_xlfn.XLOOKUP(D53,Prisliste!$C$4:$F$4,Prisliste!$C$19:$F$19)*AD53,"")</f>
        <v/>
      </c>
    </row>
    <row r="54" spans="1:32" ht="14.4">
      <c r="A54" s="171" t="str">
        <f>IF(A53="","",IF(A53+1&lt;=f_slutt,'Beregninger gj.strømming'!A53+1,""))</f>
        <v/>
      </c>
      <c r="B54" s="172" t="str">
        <f t="shared" si="8"/>
        <v/>
      </c>
      <c r="C54" s="173" t="str">
        <f t="shared" si="9"/>
        <v/>
      </c>
      <c r="D54" s="172" t="str">
        <f t="shared" si="10"/>
        <v/>
      </c>
      <c r="E54" s="152" t="str">
        <f t="shared" si="15"/>
        <v/>
      </c>
      <c r="F54" s="289" t="str">
        <f t="shared" si="11"/>
        <v/>
      </c>
      <c r="G54" s="154" t="str">
        <f>IF($A54="","",'Priseestimat gj.strømming'!$C$15)</f>
        <v/>
      </c>
      <c r="H54" s="155" t="str" cm="1">
        <f t="array" ref="H54">IF(M54=Hjelpeark!$E$7,_xlfn.XLOOKUP(IF(T54="Naturlig",S54,T54),Temp_VT_FV,_xlfn.XLOOKUP('Beregninger gj.strømming'!F54,Fiskevekt_VT_FV,'Veksttabell FV'!$B$5:$T$21,,-1),,-1)*G54,IF('Beregninger gj.strømming'!M54=Hjelpeark!$D$7,_xlfn.XLOOKUP(IF(T54="Naturlig",S54,T54),'Veksttabell SV'!$A$6:$A$22,_xlfn.XLOOKUP('Beregninger gj.strømming'!F54,'Veksttabell SV'!$B$5:$AU$5,'Veksttabell SV'!$B$6:$AU$22,,-1),,-1)*G54,""))</f>
        <v/>
      </c>
      <c r="I54" s="155" t="str">
        <f t="shared" si="0"/>
        <v/>
      </c>
      <c r="J54" s="159" t="str">
        <f t="shared" si="1"/>
        <v/>
      </c>
      <c r="K54" s="173" t="str">
        <f>IF(A54="","",'Priseestimat gj.strømming'!$C$10)</f>
        <v/>
      </c>
      <c r="L54" s="173" t="str">
        <f>IF(A54="","",'Priseestimat gj.strømming'!$C$11)</f>
        <v/>
      </c>
      <c r="M54" s="173" t="str">
        <f>IF(A54="","",'Priseestimat gj.strømming'!$C$12)</f>
        <v/>
      </c>
      <c r="N54" s="173" t="str">
        <f>IF($A54="","",'Priseestimat gj.strømming'!$C$6)</f>
        <v/>
      </c>
      <c r="O54" s="174" t="str" cm="1">
        <f t="array" ref="O54">IF(M54=Hjelpeark!$D$7,_xlfn.XLOOKUP(IF(T54="Naturlig",S54,T54),'Vannbehov SV'!$A$5:$A$13,_xlfn.XLOOKUP('Beregninger gj.strømming'!F54,'Vannbehov SV'!$B$4:$O$4,'Vannbehov SV'!$B$5:$O$13,,-1),,-1),IF(M54=Hjelpeark!$E$7,_xlfn.XLOOKUP(IF(T54="Naturlig",S54,T54),'Vannbehov FV'!$A$5:$A$20,_xlfn.XLOOKUP('Beregninger gj.strømming'!F54,'Vannbehov FV'!$B$4:$O$4,'Vannbehov FV'!$B$5:$O$20,,-1),,-1),""))</f>
        <v/>
      </c>
      <c r="P54" s="173" t="str">
        <f t="shared" si="12"/>
        <v/>
      </c>
      <c r="Q54" s="174" t="str">
        <f t="shared" si="13"/>
        <v/>
      </c>
      <c r="R54" s="174" t="str">
        <f t="shared" si="2"/>
        <v/>
      </c>
      <c r="S54" s="152" t="str">
        <f>IFERROR(IF(M54=Hjelpeark!$D$7,_xlfn.XLOOKUP('Beregninger gj.strømming'!C54,Hjelpeark!$C$8:$C$19,Hjelpeark!$D$8:$D$19),_xlfn.XLOOKUP('Beregninger gj.strømming'!C54,Hjelpeark!$C$8:$C$19,Hjelpeark!$E$8:$E$19)),"")</f>
        <v/>
      </c>
      <c r="T54" s="152" t="str">
        <f t="shared" si="16"/>
        <v/>
      </c>
      <c r="U54" s="152" t="str">
        <f>IFERROR(IF(T54=Hjelpeark!$B$4,0,ABS(T54-S54)),"")</f>
        <v/>
      </c>
      <c r="V54" s="175" t="str">
        <f>IFERROR(IF(A54="","",_xlfn.XLOOKUP(D54,Prisliste!$C$4:$F$4,Prisliste!$C$20:$F$20)),"")</f>
        <v/>
      </c>
      <c r="W54" s="175" t="str">
        <f>IFERROR(U54*_xlfn.XLOOKUP(D54,Prisliste!$C$4:$F$4,Prisliste!$C$21:$F$21),"")</f>
        <v/>
      </c>
      <c r="X54" s="175" t="str">
        <f>IFERROR(IF(A54="","",IF(N54="Ja",_xlfn.XLOOKUP('Beregninger gj.strømming'!D54,Prisliste!$C$4:$F$4,Prisliste!$C$24:$F$24),0)),"")</f>
        <v/>
      </c>
      <c r="Y54" s="288" t="str">
        <f t="shared" si="3"/>
        <v/>
      </c>
      <c r="Z54" s="175" t="str">
        <f t="shared" si="14"/>
        <v/>
      </c>
      <c r="AA54" s="175" t="str">
        <f t="shared" si="4"/>
        <v/>
      </c>
      <c r="AB54" s="175" t="str">
        <f t="shared" si="5"/>
        <v/>
      </c>
      <c r="AC54" s="288" t="str">
        <f t="shared" si="6"/>
        <v/>
      </c>
      <c r="AD54" s="152" t="str">
        <f t="shared" si="7"/>
        <v/>
      </c>
      <c r="AF54" s="155" t="str">
        <f>IFERROR(_xlfn.XLOOKUP(D54,Prisliste!$C$4:$F$4,Prisliste!$C$19:$F$19)*AD54,"")</f>
        <v/>
      </c>
    </row>
    <row r="55" spans="1:32" ht="14.4">
      <c r="A55" s="171" t="str">
        <f>IF(A54="","",IF(A54+1&lt;=f_slutt,'Beregninger gj.strømming'!A54+1,""))</f>
        <v/>
      </c>
      <c r="B55" s="172" t="str">
        <f t="shared" si="8"/>
        <v/>
      </c>
      <c r="C55" s="173" t="str">
        <f t="shared" si="9"/>
        <v/>
      </c>
      <c r="D55" s="172" t="str">
        <f t="shared" si="10"/>
        <v/>
      </c>
      <c r="E55" s="152" t="str">
        <f t="shared" si="15"/>
        <v/>
      </c>
      <c r="F55" s="289" t="str">
        <f t="shared" si="11"/>
        <v/>
      </c>
      <c r="G55" s="154" t="str">
        <f>IF($A55="","",'Priseestimat gj.strømming'!$C$15)</f>
        <v/>
      </c>
      <c r="H55" s="155" t="str" cm="1">
        <f t="array" ref="H55">IF(M55=Hjelpeark!$E$7,_xlfn.XLOOKUP(IF(T55="Naturlig",S55,T55),Temp_VT_FV,_xlfn.XLOOKUP('Beregninger gj.strømming'!F55,Fiskevekt_VT_FV,'Veksttabell FV'!$B$5:$T$21,,-1),,-1)*G55,IF('Beregninger gj.strømming'!M55=Hjelpeark!$D$7,_xlfn.XLOOKUP(IF(T55="Naturlig",S55,T55),'Veksttabell SV'!$A$6:$A$22,_xlfn.XLOOKUP('Beregninger gj.strømming'!F55,'Veksttabell SV'!$B$5:$AU$5,'Veksttabell SV'!$B$6:$AU$22,,-1),,-1)*G55,""))</f>
        <v/>
      </c>
      <c r="I55" s="155" t="str">
        <f t="shared" si="0"/>
        <v/>
      </c>
      <c r="J55" s="159" t="str">
        <f t="shared" si="1"/>
        <v/>
      </c>
      <c r="K55" s="173" t="str">
        <f>IF(A55="","",'Priseestimat gj.strømming'!$C$10)</f>
        <v/>
      </c>
      <c r="L55" s="173" t="str">
        <f>IF(A55="","",'Priseestimat gj.strømming'!$C$11)</f>
        <v/>
      </c>
      <c r="M55" s="173" t="str">
        <f>IF(A55="","",'Priseestimat gj.strømming'!$C$12)</f>
        <v/>
      </c>
      <c r="N55" s="173" t="str">
        <f>IF($A55="","",'Priseestimat gj.strømming'!$C$6)</f>
        <v/>
      </c>
      <c r="O55" s="174" t="str" cm="1">
        <f t="array" ref="O55">IF(M55=Hjelpeark!$D$7,_xlfn.XLOOKUP(IF(T55="Naturlig",S55,T55),'Vannbehov SV'!$A$5:$A$13,_xlfn.XLOOKUP('Beregninger gj.strømming'!F55,'Vannbehov SV'!$B$4:$O$4,'Vannbehov SV'!$B$5:$O$13,,-1),,-1),IF(M55=Hjelpeark!$E$7,_xlfn.XLOOKUP(IF(T55="Naturlig",S55,T55),'Vannbehov FV'!$A$5:$A$20,_xlfn.XLOOKUP('Beregninger gj.strømming'!F55,'Vannbehov FV'!$B$4:$O$4,'Vannbehov FV'!$B$5:$O$20,,-1),,-1),""))</f>
        <v/>
      </c>
      <c r="P55" s="173" t="str">
        <f t="shared" si="12"/>
        <v/>
      </c>
      <c r="Q55" s="174" t="str">
        <f t="shared" si="13"/>
        <v/>
      </c>
      <c r="R55" s="174" t="str">
        <f t="shared" si="2"/>
        <v/>
      </c>
      <c r="S55" s="152" t="str">
        <f>IFERROR(IF(M55=Hjelpeark!$D$7,_xlfn.XLOOKUP('Beregninger gj.strømming'!C55,Hjelpeark!$C$8:$C$19,Hjelpeark!$D$8:$D$19),_xlfn.XLOOKUP('Beregninger gj.strømming'!C55,Hjelpeark!$C$8:$C$19,Hjelpeark!$E$8:$E$19)),"")</f>
        <v/>
      </c>
      <c r="T55" s="152" t="str">
        <f t="shared" si="16"/>
        <v/>
      </c>
      <c r="U55" s="152" t="str">
        <f>IFERROR(IF(T55=Hjelpeark!$B$4,0,ABS(T55-S55)),"")</f>
        <v/>
      </c>
      <c r="V55" s="175" t="str">
        <f>IFERROR(IF(A55="","",_xlfn.XLOOKUP(D55,Prisliste!$C$4:$F$4,Prisliste!$C$20:$F$20)),"")</f>
        <v/>
      </c>
      <c r="W55" s="175" t="str">
        <f>IFERROR(U55*_xlfn.XLOOKUP(D55,Prisliste!$C$4:$F$4,Prisliste!$C$21:$F$21),"")</f>
        <v/>
      </c>
      <c r="X55" s="175" t="str">
        <f>IFERROR(IF(A55="","",IF(N55="Ja",_xlfn.XLOOKUP('Beregninger gj.strømming'!D55,Prisliste!$C$4:$F$4,Prisliste!$C$24:$F$24),0)),"")</f>
        <v/>
      </c>
      <c r="Y55" s="288" t="str">
        <f t="shared" si="3"/>
        <v/>
      </c>
      <c r="Z55" s="175" t="str">
        <f t="shared" si="14"/>
        <v/>
      </c>
      <c r="AA55" s="175" t="str">
        <f t="shared" si="4"/>
        <v/>
      </c>
      <c r="AB55" s="175" t="str">
        <f t="shared" si="5"/>
        <v/>
      </c>
      <c r="AC55" s="288" t="str">
        <f t="shared" si="6"/>
        <v/>
      </c>
      <c r="AD55" s="152" t="str">
        <f t="shared" si="7"/>
        <v/>
      </c>
      <c r="AF55" s="155" t="str">
        <f>IFERROR(_xlfn.XLOOKUP(D55,Prisliste!$C$4:$F$4,Prisliste!$C$19:$F$19)*AD55,"")</f>
        <v/>
      </c>
    </row>
    <row r="56" spans="1:32" ht="14.4">
      <c r="A56" s="171" t="str">
        <f>IF(A55="","",IF(A55+1&lt;=f_slutt,'Beregninger gj.strømming'!A55+1,""))</f>
        <v/>
      </c>
      <c r="B56" s="172" t="str">
        <f t="shared" si="8"/>
        <v/>
      </c>
      <c r="C56" s="173" t="str">
        <f t="shared" si="9"/>
        <v/>
      </c>
      <c r="D56" s="172" t="str">
        <f t="shared" si="10"/>
        <v/>
      </c>
      <c r="E56" s="152" t="str">
        <f t="shared" si="15"/>
        <v/>
      </c>
      <c r="F56" s="289" t="str">
        <f t="shared" si="11"/>
        <v/>
      </c>
      <c r="G56" s="154" t="str">
        <f>IF($A56="","",'Priseestimat gj.strømming'!$C$15)</f>
        <v/>
      </c>
      <c r="H56" s="155" t="str" cm="1">
        <f t="array" ref="H56">IF(M56=Hjelpeark!$E$7,_xlfn.XLOOKUP(IF(T56="Naturlig",S56,T56),Temp_VT_FV,_xlfn.XLOOKUP('Beregninger gj.strømming'!F56,Fiskevekt_VT_FV,'Veksttabell FV'!$B$5:$T$21,,-1),,-1)*G56,IF('Beregninger gj.strømming'!M56=Hjelpeark!$D$7,_xlfn.XLOOKUP(IF(T56="Naturlig",S56,T56),'Veksttabell SV'!$A$6:$A$22,_xlfn.XLOOKUP('Beregninger gj.strømming'!F56,'Veksttabell SV'!$B$5:$AU$5,'Veksttabell SV'!$B$6:$AU$22,,-1),,-1)*G56,""))</f>
        <v/>
      </c>
      <c r="I56" s="155" t="str">
        <f t="shared" si="0"/>
        <v/>
      </c>
      <c r="J56" s="159" t="str">
        <f t="shared" si="1"/>
        <v/>
      </c>
      <c r="K56" s="173" t="str">
        <f>IF(A56="","",'Priseestimat gj.strømming'!$C$10)</f>
        <v/>
      </c>
      <c r="L56" s="173" t="str">
        <f>IF(A56="","",'Priseestimat gj.strømming'!$C$11)</f>
        <v/>
      </c>
      <c r="M56" s="173" t="str">
        <f>IF(A56="","",'Priseestimat gj.strømming'!$C$12)</f>
        <v/>
      </c>
      <c r="N56" s="173" t="str">
        <f>IF($A56="","",'Priseestimat gj.strømming'!$C$6)</f>
        <v/>
      </c>
      <c r="O56" s="174" t="str" cm="1">
        <f t="array" ref="O56">IF(M56=Hjelpeark!$D$7,_xlfn.XLOOKUP(IF(T56="Naturlig",S56,T56),'Vannbehov SV'!$A$5:$A$13,_xlfn.XLOOKUP('Beregninger gj.strømming'!F56,'Vannbehov SV'!$B$4:$O$4,'Vannbehov SV'!$B$5:$O$13,,-1),,-1),IF(M56=Hjelpeark!$E$7,_xlfn.XLOOKUP(IF(T56="Naturlig",S56,T56),'Vannbehov FV'!$A$5:$A$20,_xlfn.XLOOKUP('Beregninger gj.strømming'!F56,'Vannbehov FV'!$B$4:$O$4,'Vannbehov FV'!$B$5:$O$20,,-1),,-1),""))</f>
        <v/>
      </c>
      <c r="P56" s="173" t="str">
        <f t="shared" si="12"/>
        <v/>
      </c>
      <c r="Q56" s="174" t="str">
        <f t="shared" si="13"/>
        <v/>
      </c>
      <c r="R56" s="174" t="str">
        <f t="shared" si="2"/>
        <v/>
      </c>
      <c r="S56" s="152" t="str">
        <f>IFERROR(IF(M56=Hjelpeark!$D$7,_xlfn.XLOOKUP('Beregninger gj.strømming'!C56,Hjelpeark!$C$8:$C$19,Hjelpeark!$D$8:$D$19),_xlfn.XLOOKUP('Beregninger gj.strømming'!C56,Hjelpeark!$C$8:$C$19,Hjelpeark!$E$8:$E$19)),"")</f>
        <v/>
      </c>
      <c r="T56" s="152" t="str">
        <f t="shared" si="16"/>
        <v/>
      </c>
      <c r="U56" s="152" t="str">
        <f>IFERROR(IF(T56=Hjelpeark!$B$4,0,ABS(T56-S56)),"")</f>
        <v/>
      </c>
      <c r="V56" s="175" t="str">
        <f>IFERROR(IF(A56="","",_xlfn.XLOOKUP(D56,Prisliste!$C$4:$F$4,Prisliste!$C$20:$F$20)),"")</f>
        <v/>
      </c>
      <c r="W56" s="175" t="str">
        <f>IFERROR(U56*_xlfn.XLOOKUP(D56,Prisliste!$C$4:$F$4,Prisliste!$C$21:$F$21),"")</f>
        <v/>
      </c>
      <c r="X56" s="175" t="str">
        <f>IFERROR(IF(A56="","",IF(N56="Ja",_xlfn.XLOOKUP('Beregninger gj.strømming'!D56,Prisliste!$C$4:$F$4,Prisliste!$C$24:$F$24),0)),"")</f>
        <v/>
      </c>
      <c r="Y56" s="288" t="str">
        <f t="shared" si="3"/>
        <v/>
      </c>
      <c r="Z56" s="175" t="str">
        <f t="shared" si="14"/>
        <v/>
      </c>
      <c r="AA56" s="175" t="str">
        <f t="shared" si="4"/>
        <v/>
      </c>
      <c r="AB56" s="175" t="str">
        <f t="shared" si="5"/>
        <v/>
      </c>
      <c r="AC56" s="288" t="str">
        <f t="shared" si="6"/>
        <v/>
      </c>
      <c r="AD56" s="152" t="str">
        <f t="shared" si="7"/>
        <v/>
      </c>
      <c r="AF56" s="155" t="str">
        <f>IFERROR(_xlfn.XLOOKUP(D56,Prisliste!$C$4:$F$4,Prisliste!$C$19:$F$19)*AD56,"")</f>
        <v/>
      </c>
    </row>
    <row r="57" spans="1:32" ht="14.4">
      <c r="A57" s="171" t="str">
        <f>IF(A56="","",IF(A56+1&lt;=f_slutt,'Beregninger gj.strømming'!A56+1,""))</f>
        <v/>
      </c>
      <c r="B57" s="172" t="str">
        <f t="shared" si="8"/>
        <v/>
      </c>
      <c r="C57" s="173" t="str">
        <f t="shared" si="9"/>
        <v/>
      </c>
      <c r="D57" s="172" t="str">
        <f t="shared" si="10"/>
        <v/>
      </c>
      <c r="E57" s="152" t="str">
        <f t="shared" si="15"/>
        <v/>
      </c>
      <c r="F57" s="289" t="str">
        <f t="shared" si="11"/>
        <v/>
      </c>
      <c r="G57" s="154" t="str">
        <f>IF($A57="","",'Priseestimat gj.strømming'!$C$15)</f>
        <v/>
      </c>
      <c r="H57" s="155" t="str" cm="1">
        <f t="array" ref="H57">IF(M57=Hjelpeark!$E$7,_xlfn.XLOOKUP(IF(T57="Naturlig",S57,T57),Temp_VT_FV,_xlfn.XLOOKUP('Beregninger gj.strømming'!F57,Fiskevekt_VT_FV,'Veksttabell FV'!$B$5:$T$21,,-1),,-1)*G57,IF('Beregninger gj.strømming'!M57=Hjelpeark!$D$7,_xlfn.XLOOKUP(IF(T57="Naturlig",S57,T57),'Veksttabell SV'!$A$6:$A$22,_xlfn.XLOOKUP('Beregninger gj.strømming'!F57,'Veksttabell SV'!$B$5:$AU$5,'Veksttabell SV'!$B$6:$AU$22,,-1),,-1)*G57,""))</f>
        <v/>
      </c>
      <c r="I57" s="155" t="str">
        <f t="shared" si="0"/>
        <v/>
      </c>
      <c r="J57" s="159" t="str">
        <f t="shared" si="1"/>
        <v/>
      </c>
      <c r="K57" s="173" t="str">
        <f>IF(A57="","",'Priseestimat gj.strømming'!$C$10)</f>
        <v/>
      </c>
      <c r="L57" s="173" t="str">
        <f>IF(A57="","",'Priseestimat gj.strømming'!$C$11)</f>
        <v/>
      </c>
      <c r="M57" s="173" t="str">
        <f>IF(A57="","",'Priseestimat gj.strømming'!$C$12)</f>
        <v/>
      </c>
      <c r="N57" s="173" t="str">
        <f>IF($A57="","",'Priseestimat gj.strømming'!$C$6)</f>
        <v/>
      </c>
      <c r="O57" s="174" t="str" cm="1">
        <f t="array" ref="O57">IF(M57=Hjelpeark!$D$7,_xlfn.XLOOKUP(IF(T57="Naturlig",S57,T57),'Vannbehov SV'!$A$5:$A$13,_xlfn.XLOOKUP('Beregninger gj.strømming'!F57,'Vannbehov SV'!$B$4:$O$4,'Vannbehov SV'!$B$5:$O$13,,-1),,-1),IF(M57=Hjelpeark!$E$7,_xlfn.XLOOKUP(IF(T57="Naturlig",S57,T57),'Vannbehov FV'!$A$5:$A$20,_xlfn.XLOOKUP('Beregninger gj.strømming'!F57,'Vannbehov FV'!$B$4:$O$4,'Vannbehov FV'!$B$5:$O$20,,-1),,-1),""))</f>
        <v/>
      </c>
      <c r="P57" s="173" t="str">
        <f t="shared" si="12"/>
        <v/>
      </c>
      <c r="Q57" s="174" t="str">
        <f t="shared" si="13"/>
        <v/>
      </c>
      <c r="R57" s="174" t="str">
        <f t="shared" si="2"/>
        <v/>
      </c>
      <c r="S57" s="152" t="str">
        <f>IFERROR(IF(M57=Hjelpeark!$D$7,_xlfn.XLOOKUP('Beregninger gj.strømming'!C57,Hjelpeark!$C$8:$C$19,Hjelpeark!$D$8:$D$19),_xlfn.XLOOKUP('Beregninger gj.strømming'!C57,Hjelpeark!$C$8:$C$19,Hjelpeark!$E$8:$E$19)),"")</f>
        <v/>
      </c>
      <c r="T57" s="152" t="str">
        <f t="shared" si="16"/>
        <v/>
      </c>
      <c r="U57" s="152" t="str">
        <f>IFERROR(IF(T57=Hjelpeark!$B$4,0,ABS(T57-S57)),"")</f>
        <v/>
      </c>
      <c r="V57" s="175" t="str">
        <f>IFERROR(IF(A57="","",_xlfn.XLOOKUP(D57,Prisliste!$C$4:$F$4,Prisliste!$C$20:$F$20)),"")</f>
        <v/>
      </c>
      <c r="W57" s="175" t="str">
        <f>IFERROR(U57*_xlfn.XLOOKUP(D57,Prisliste!$C$4:$F$4,Prisliste!$C$21:$F$21),"")</f>
        <v/>
      </c>
      <c r="X57" s="175" t="str">
        <f>IFERROR(IF(A57="","",IF(N57="Ja",_xlfn.XLOOKUP('Beregninger gj.strømming'!D57,Prisliste!$C$4:$F$4,Prisliste!$C$24:$F$24),0)),"")</f>
        <v/>
      </c>
      <c r="Y57" s="288" t="str">
        <f t="shared" si="3"/>
        <v/>
      </c>
      <c r="Z57" s="175" t="str">
        <f t="shared" si="14"/>
        <v/>
      </c>
      <c r="AA57" s="175" t="str">
        <f t="shared" si="4"/>
        <v/>
      </c>
      <c r="AB57" s="175" t="str">
        <f t="shared" si="5"/>
        <v/>
      </c>
      <c r="AC57" s="288" t="str">
        <f t="shared" si="6"/>
        <v/>
      </c>
      <c r="AD57" s="152" t="str">
        <f t="shared" si="7"/>
        <v/>
      </c>
      <c r="AF57" s="155" t="str">
        <f>IFERROR(_xlfn.XLOOKUP(D57,Prisliste!$C$4:$F$4,Prisliste!$C$19:$F$19)*AD57,"")</f>
        <v/>
      </c>
    </row>
    <row r="58" spans="1:32" ht="14.4">
      <c r="A58" s="171" t="str">
        <f>IF(A57="","",IF(A57+1&lt;=f_slutt,'Beregninger gj.strømming'!A57+1,""))</f>
        <v/>
      </c>
      <c r="B58" s="172" t="str">
        <f t="shared" si="8"/>
        <v/>
      </c>
      <c r="C58" s="173" t="str">
        <f t="shared" si="9"/>
        <v/>
      </c>
      <c r="D58" s="172" t="str">
        <f t="shared" si="10"/>
        <v/>
      </c>
      <c r="E58" s="152" t="str">
        <f t="shared" si="15"/>
        <v/>
      </c>
      <c r="F58" s="289" t="str">
        <f t="shared" si="11"/>
        <v/>
      </c>
      <c r="G58" s="154" t="str">
        <f>IF($A58="","",'Priseestimat gj.strømming'!$C$15)</f>
        <v/>
      </c>
      <c r="H58" s="155" t="str" cm="1">
        <f t="array" ref="H58">IF(M58=Hjelpeark!$E$7,_xlfn.XLOOKUP(IF(T58="Naturlig",S58,T58),Temp_VT_FV,_xlfn.XLOOKUP('Beregninger gj.strømming'!F58,Fiskevekt_VT_FV,'Veksttabell FV'!$B$5:$T$21,,-1),,-1)*G58,IF('Beregninger gj.strømming'!M58=Hjelpeark!$D$7,_xlfn.XLOOKUP(IF(T58="Naturlig",S58,T58),'Veksttabell SV'!$A$6:$A$22,_xlfn.XLOOKUP('Beregninger gj.strømming'!F58,'Veksttabell SV'!$B$5:$AU$5,'Veksttabell SV'!$B$6:$AU$22,,-1),,-1)*G58,""))</f>
        <v/>
      </c>
      <c r="I58" s="155" t="str">
        <f t="shared" si="0"/>
        <v/>
      </c>
      <c r="J58" s="159" t="str">
        <f t="shared" si="1"/>
        <v/>
      </c>
      <c r="K58" s="173" t="str">
        <f>IF(A58="","",'Priseestimat gj.strømming'!$C$10)</f>
        <v/>
      </c>
      <c r="L58" s="173" t="str">
        <f>IF(A58="","",'Priseestimat gj.strømming'!$C$11)</f>
        <v/>
      </c>
      <c r="M58" s="173" t="str">
        <f>IF(A58="","",'Priseestimat gj.strømming'!$C$12)</f>
        <v/>
      </c>
      <c r="N58" s="173" t="str">
        <f>IF($A58="","",'Priseestimat gj.strømming'!$C$6)</f>
        <v/>
      </c>
      <c r="O58" s="174" t="str" cm="1">
        <f t="array" ref="O58">IF(M58=Hjelpeark!$D$7,_xlfn.XLOOKUP(IF(T58="Naturlig",S58,T58),'Vannbehov SV'!$A$5:$A$13,_xlfn.XLOOKUP('Beregninger gj.strømming'!F58,'Vannbehov SV'!$B$4:$O$4,'Vannbehov SV'!$B$5:$O$13,,-1),,-1),IF(M58=Hjelpeark!$E$7,_xlfn.XLOOKUP(IF(T58="Naturlig",S58,T58),'Vannbehov FV'!$A$5:$A$20,_xlfn.XLOOKUP('Beregninger gj.strømming'!F58,'Vannbehov FV'!$B$4:$O$4,'Vannbehov FV'!$B$5:$O$20,,-1),,-1),""))</f>
        <v/>
      </c>
      <c r="P58" s="173" t="str">
        <f t="shared" si="12"/>
        <v/>
      </c>
      <c r="Q58" s="174" t="str">
        <f t="shared" si="13"/>
        <v/>
      </c>
      <c r="R58" s="174" t="str">
        <f t="shared" si="2"/>
        <v/>
      </c>
      <c r="S58" s="152" t="str">
        <f>IFERROR(IF(M58=Hjelpeark!$D$7,_xlfn.XLOOKUP('Beregninger gj.strømming'!C58,Hjelpeark!$C$8:$C$19,Hjelpeark!$D$8:$D$19),_xlfn.XLOOKUP('Beregninger gj.strømming'!C58,Hjelpeark!$C$8:$C$19,Hjelpeark!$E$8:$E$19)),"")</f>
        <v/>
      </c>
      <c r="T58" s="152" t="str">
        <f t="shared" si="16"/>
        <v/>
      </c>
      <c r="U58" s="152" t="str">
        <f>IFERROR(IF(T58=Hjelpeark!$B$4,0,ABS(T58-S58)),"")</f>
        <v/>
      </c>
      <c r="V58" s="175" t="str">
        <f>IFERROR(IF(A58="","",_xlfn.XLOOKUP(D58,Prisliste!$C$4:$F$4,Prisliste!$C$20:$F$20)),"")</f>
        <v/>
      </c>
      <c r="W58" s="175" t="str">
        <f>IFERROR(U58*_xlfn.XLOOKUP(D58,Prisliste!$C$4:$F$4,Prisliste!$C$21:$F$21),"")</f>
        <v/>
      </c>
      <c r="X58" s="175" t="str">
        <f>IFERROR(IF(A58="","",IF(N58="Ja",_xlfn.XLOOKUP('Beregninger gj.strømming'!D58,Prisliste!$C$4:$F$4,Prisliste!$C$24:$F$24),0)),"")</f>
        <v/>
      </c>
      <c r="Y58" s="288" t="str">
        <f t="shared" si="3"/>
        <v/>
      </c>
      <c r="Z58" s="175" t="str">
        <f t="shared" si="14"/>
        <v/>
      </c>
      <c r="AA58" s="175" t="str">
        <f t="shared" si="4"/>
        <v/>
      </c>
      <c r="AB58" s="175" t="str">
        <f t="shared" si="5"/>
        <v/>
      </c>
      <c r="AC58" s="288" t="str">
        <f t="shared" si="6"/>
        <v/>
      </c>
      <c r="AD58" s="152" t="str">
        <f t="shared" si="7"/>
        <v/>
      </c>
      <c r="AF58" s="155" t="str">
        <f>IFERROR(_xlfn.XLOOKUP(D58,Prisliste!$C$4:$F$4,Prisliste!$C$19:$F$19)*AD58,"")</f>
        <v/>
      </c>
    </row>
    <row r="59" spans="1:32" ht="14.4">
      <c r="A59" s="171" t="str">
        <f>IF(A58="","",IF(A58+1&lt;=f_slutt,'Beregninger gj.strømming'!A58+1,""))</f>
        <v/>
      </c>
      <c r="B59" s="172" t="str">
        <f t="shared" si="8"/>
        <v/>
      </c>
      <c r="C59" s="173" t="str">
        <f t="shared" si="9"/>
        <v/>
      </c>
      <c r="D59" s="172" t="str">
        <f t="shared" si="10"/>
        <v/>
      </c>
      <c r="E59" s="152" t="str">
        <f t="shared" si="15"/>
        <v/>
      </c>
      <c r="F59" s="289" t="str">
        <f t="shared" si="11"/>
        <v/>
      </c>
      <c r="G59" s="154" t="str">
        <f>IF($A59="","",'Priseestimat gj.strømming'!$C$15)</f>
        <v/>
      </c>
      <c r="H59" s="155" t="str" cm="1">
        <f t="array" ref="H59">IF(M59=Hjelpeark!$E$7,_xlfn.XLOOKUP(IF(T59="Naturlig",S59,T59),Temp_VT_FV,_xlfn.XLOOKUP('Beregninger gj.strømming'!F59,Fiskevekt_VT_FV,'Veksttabell FV'!$B$5:$T$21,,-1),,-1)*G59,IF('Beregninger gj.strømming'!M59=Hjelpeark!$D$7,_xlfn.XLOOKUP(IF(T59="Naturlig",S59,T59),'Veksttabell SV'!$A$6:$A$22,_xlfn.XLOOKUP('Beregninger gj.strømming'!F59,'Veksttabell SV'!$B$5:$AU$5,'Veksttabell SV'!$B$6:$AU$22,,-1),,-1)*G59,""))</f>
        <v/>
      </c>
      <c r="I59" s="155" t="str">
        <f t="shared" si="0"/>
        <v/>
      </c>
      <c r="J59" s="159" t="str">
        <f t="shared" si="1"/>
        <v/>
      </c>
      <c r="K59" s="173" t="str">
        <f>IF(A59="","",'Priseestimat gj.strømming'!$C$10)</f>
        <v/>
      </c>
      <c r="L59" s="173" t="str">
        <f>IF(A59="","",'Priseestimat gj.strømming'!$C$11)</f>
        <v/>
      </c>
      <c r="M59" s="173" t="str">
        <f>IF(A59="","",'Priseestimat gj.strømming'!$C$12)</f>
        <v/>
      </c>
      <c r="N59" s="173" t="str">
        <f>IF($A59="","",'Priseestimat gj.strømming'!$C$6)</f>
        <v/>
      </c>
      <c r="O59" s="174" t="str" cm="1">
        <f t="array" ref="O59">IF(M59=Hjelpeark!$D$7,_xlfn.XLOOKUP(IF(T59="Naturlig",S59,T59),'Vannbehov SV'!$A$5:$A$13,_xlfn.XLOOKUP('Beregninger gj.strømming'!F59,'Vannbehov SV'!$B$4:$O$4,'Vannbehov SV'!$B$5:$O$13,,-1),,-1),IF(M59=Hjelpeark!$E$7,_xlfn.XLOOKUP(IF(T59="Naturlig",S59,T59),'Vannbehov FV'!$A$5:$A$20,_xlfn.XLOOKUP('Beregninger gj.strømming'!F59,'Vannbehov FV'!$B$4:$O$4,'Vannbehov FV'!$B$5:$O$20,,-1),,-1),""))</f>
        <v/>
      </c>
      <c r="P59" s="173" t="str">
        <f t="shared" si="12"/>
        <v/>
      </c>
      <c r="Q59" s="174" t="str">
        <f t="shared" si="13"/>
        <v/>
      </c>
      <c r="R59" s="174" t="str">
        <f t="shared" si="2"/>
        <v/>
      </c>
      <c r="S59" s="152" t="str">
        <f>IFERROR(IF(M59=Hjelpeark!$D$7,_xlfn.XLOOKUP('Beregninger gj.strømming'!C59,Hjelpeark!$C$8:$C$19,Hjelpeark!$D$8:$D$19),_xlfn.XLOOKUP('Beregninger gj.strømming'!C59,Hjelpeark!$C$8:$C$19,Hjelpeark!$E$8:$E$19)),"")</f>
        <v/>
      </c>
      <c r="T59" s="152" t="str">
        <f t="shared" si="16"/>
        <v/>
      </c>
      <c r="U59" s="152" t="str">
        <f>IFERROR(IF(T59=Hjelpeark!$B$4,0,ABS(T59-S59)),"")</f>
        <v/>
      </c>
      <c r="V59" s="175" t="str">
        <f>IFERROR(IF(A59="","",_xlfn.XLOOKUP(D59,Prisliste!$C$4:$F$4,Prisliste!$C$20:$F$20)),"")</f>
        <v/>
      </c>
      <c r="W59" s="175" t="str">
        <f>IFERROR(U59*_xlfn.XLOOKUP(D59,Prisliste!$C$4:$F$4,Prisliste!$C$21:$F$21),"")</f>
        <v/>
      </c>
      <c r="X59" s="175" t="str">
        <f>IFERROR(IF(A59="","",IF(N59="Ja",_xlfn.XLOOKUP('Beregninger gj.strømming'!D59,Prisliste!$C$4:$F$4,Prisliste!$C$24:$F$24),0)),"")</f>
        <v/>
      </c>
      <c r="Y59" s="288" t="str">
        <f t="shared" si="3"/>
        <v/>
      </c>
      <c r="Z59" s="175" t="str">
        <f t="shared" si="14"/>
        <v/>
      </c>
      <c r="AA59" s="175" t="str">
        <f t="shared" si="4"/>
        <v/>
      </c>
      <c r="AB59" s="175" t="str">
        <f t="shared" si="5"/>
        <v/>
      </c>
      <c r="AC59" s="288" t="str">
        <f t="shared" si="6"/>
        <v/>
      </c>
      <c r="AD59" s="152" t="str">
        <f t="shared" si="7"/>
        <v/>
      </c>
      <c r="AF59" s="155" t="str">
        <f>IFERROR(_xlfn.XLOOKUP(D59,Prisliste!$C$4:$F$4,Prisliste!$C$19:$F$19)*AD59,"")</f>
        <v/>
      </c>
    </row>
    <row r="60" spans="1:32" ht="14.4">
      <c r="A60" s="171" t="str">
        <f>IF(A59="","",IF(A59+1&lt;=f_slutt,'Beregninger gj.strømming'!A59+1,""))</f>
        <v/>
      </c>
      <c r="B60" s="172" t="str">
        <f t="shared" si="8"/>
        <v/>
      </c>
      <c r="C60" s="173" t="str">
        <f t="shared" si="9"/>
        <v/>
      </c>
      <c r="D60" s="172" t="str">
        <f t="shared" si="10"/>
        <v/>
      </c>
      <c r="E60" s="152" t="str">
        <f t="shared" si="15"/>
        <v/>
      </c>
      <c r="F60" s="289" t="str">
        <f t="shared" si="11"/>
        <v/>
      </c>
      <c r="G60" s="154" t="str">
        <f>IF($A60="","",'Priseestimat gj.strømming'!$C$15)</f>
        <v/>
      </c>
      <c r="H60" s="155" t="str" cm="1">
        <f t="array" ref="H60">IF(M60=Hjelpeark!$E$7,_xlfn.XLOOKUP(IF(T60="Naturlig",S60,T60),Temp_VT_FV,_xlfn.XLOOKUP('Beregninger gj.strømming'!F60,Fiskevekt_VT_FV,'Veksttabell FV'!$B$5:$T$21,,-1),,-1)*G60,IF('Beregninger gj.strømming'!M60=Hjelpeark!$D$7,_xlfn.XLOOKUP(IF(T60="Naturlig",S60,T60),'Veksttabell SV'!$A$6:$A$22,_xlfn.XLOOKUP('Beregninger gj.strømming'!F60,'Veksttabell SV'!$B$5:$AU$5,'Veksttabell SV'!$B$6:$AU$22,,-1),,-1)*G60,""))</f>
        <v/>
      </c>
      <c r="I60" s="155" t="str">
        <f t="shared" si="0"/>
        <v/>
      </c>
      <c r="J60" s="159" t="str">
        <f t="shared" si="1"/>
        <v/>
      </c>
      <c r="K60" s="173" t="str">
        <f>IF(A60="","",'Priseestimat gj.strømming'!$C$10)</f>
        <v/>
      </c>
      <c r="L60" s="173" t="str">
        <f>IF(A60="","",'Priseestimat gj.strømming'!$C$11)</f>
        <v/>
      </c>
      <c r="M60" s="173" t="str">
        <f>IF(A60="","",'Priseestimat gj.strømming'!$C$12)</f>
        <v/>
      </c>
      <c r="N60" s="173" t="str">
        <f>IF($A60="","",'Priseestimat gj.strømming'!$C$6)</f>
        <v/>
      </c>
      <c r="O60" s="174" t="str" cm="1">
        <f t="array" ref="O60">IF(M60=Hjelpeark!$D$7,_xlfn.XLOOKUP(IF(T60="Naturlig",S60,T60),'Vannbehov SV'!$A$5:$A$13,_xlfn.XLOOKUP('Beregninger gj.strømming'!F60,'Vannbehov SV'!$B$4:$O$4,'Vannbehov SV'!$B$5:$O$13,,-1),,-1),IF(M60=Hjelpeark!$E$7,_xlfn.XLOOKUP(IF(T60="Naturlig",S60,T60),'Vannbehov FV'!$A$5:$A$20,_xlfn.XLOOKUP('Beregninger gj.strømming'!F60,'Vannbehov FV'!$B$4:$O$4,'Vannbehov FV'!$B$5:$O$20,,-1),,-1),""))</f>
        <v/>
      </c>
      <c r="P60" s="173" t="str">
        <f t="shared" si="12"/>
        <v/>
      </c>
      <c r="Q60" s="174" t="str">
        <f t="shared" si="13"/>
        <v/>
      </c>
      <c r="R60" s="174" t="str">
        <f t="shared" si="2"/>
        <v/>
      </c>
      <c r="S60" s="152" t="str">
        <f>IFERROR(IF(M60=Hjelpeark!$D$7,_xlfn.XLOOKUP('Beregninger gj.strømming'!C60,Hjelpeark!$C$8:$C$19,Hjelpeark!$D$8:$D$19),_xlfn.XLOOKUP('Beregninger gj.strømming'!C60,Hjelpeark!$C$8:$C$19,Hjelpeark!$E$8:$E$19)),"")</f>
        <v/>
      </c>
      <c r="T60" s="152" t="str">
        <f t="shared" si="16"/>
        <v/>
      </c>
      <c r="U60" s="152" t="str">
        <f>IFERROR(IF(T60=Hjelpeark!$B$4,0,ABS(T60-S60)),"")</f>
        <v/>
      </c>
      <c r="V60" s="175" t="str">
        <f>IFERROR(IF(A60="","",_xlfn.XLOOKUP(D60,Prisliste!$C$4:$F$4,Prisliste!$C$20:$F$20)),"")</f>
        <v/>
      </c>
      <c r="W60" s="175" t="str">
        <f>IFERROR(U60*_xlfn.XLOOKUP(D60,Prisliste!$C$4:$F$4,Prisliste!$C$21:$F$21),"")</f>
        <v/>
      </c>
      <c r="X60" s="175" t="str">
        <f>IFERROR(IF(A60="","",IF(N60="Ja",_xlfn.XLOOKUP('Beregninger gj.strømming'!D60,Prisliste!$C$4:$F$4,Prisliste!$C$24:$F$24),0)),"")</f>
        <v/>
      </c>
      <c r="Y60" s="288" t="str">
        <f t="shared" si="3"/>
        <v/>
      </c>
      <c r="Z60" s="175" t="str">
        <f t="shared" si="14"/>
        <v/>
      </c>
      <c r="AA60" s="175" t="str">
        <f t="shared" si="4"/>
        <v/>
      </c>
      <c r="AB60" s="175" t="str">
        <f t="shared" si="5"/>
        <v/>
      </c>
      <c r="AC60" s="288" t="str">
        <f t="shared" si="6"/>
        <v/>
      </c>
      <c r="AD60" s="152" t="str">
        <f t="shared" si="7"/>
        <v/>
      </c>
      <c r="AF60" s="155" t="str">
        <f>IFERROR(_xlfn.XLOOKUP(D60,Prisliste!$C$4:$F$4,Prisliste!$C$19:$F$19)*AD60,"")</f>
        <v/>
      </c>
    </row>
    <row r="61" spans="1:32" ht="14.4">
      <c r="A61" s="171" t="str">
        <f>IF(A60="","",IF(A60+1&lt;=f_slutt,'Beregninger gj.strømming'!A60+1,""))</f>
        <v/>
      </c>
      <c r="B61" s="172" t="str">
        <f t="shared" si="8"/>
        <v/>
      </c>
      <c r="C61" s="173" t="str">
        <f t="shared" si="9"/>
        <v/>
      </c>
      <c r="D61" s="172" t="str">
        <f t="shared" si="10"/>
        <v/>
      </c>
      <c r="E61" s="152" t="str">
        <f t="shared" si="15"/>
        <v/>
      </c>
      <c r="F61" s="289" t="str">
        <f t="shared" si="11"/>
        <v/>
      </c>
      <c r="G61" s="154" t="str">
        <f>IF($A61="","",'Priseestimat gj.strømming'!$C$15)</f>
        <v/>
      </c>
      <c r="H61" s="155" t="str" cm="1">
        <f t="array" ref="H61">IF(M61=Hjelpeark!$E$7,_xlfn.XLOOKUP(IF(T61="Naturlig",S61,T61),Temp_VT_FV,_xlfn.XLOOKUP('Beregninger gj.strømming'!F61,Fiskevekt_VT_FV,'Veksttabell FV'!$B$5:$T$21,,-1),,-1)*G61,IF('Beregninger gj.strømming'!M61=Hjelpeark!$D$7,_xlfn.XLOOKUP(IF(T61="Naturlig",S61,T61),'Veksttabell SV'!$A$6:$A$22,_xlfn.XLOOKUP('Beregninger gj.strømming'!F61,'Veksttabell SV'!$B$5:$AU$5,'Veksttabell SV'!$B$6:$AU$22,,-1),,-1)*G61,""))</f>
        <v/>
      </c>
      <c r="I61" s="155" t="str">
        <f t="shared" si="0"/>
        <v/>
      </c>
      <c r="J61" s="159" t="str">
        <f t="shared" si="1"/>
        <v/>
      </c>
      <c r="K61" s="173" t="str">
        <f>IF(A61="","",'Priseestimat gj.strømming'!$C$10)</f>
        <v/>
      </c>
      <c r="L61" s="173" t="str">
        <f>IF(A61="","",'Priseestimat gj.strømming'!$C$11)</f>
        <v/>
      </c>
      <c r="M61" s="173" t="str">
        <f>IF(A61="","",'Priseestimat gj.strømming'!$C$12)</f>
        <v/>
      </c>
      <c r="N61" s="173" t="str">
        <f>IF($A61="","",'Priseestimat gj.strømming'!$C$6)</f>
        <v/>
      </c>
      <c r="O61" s="174" t="str" cm="1">
        <f t="array" ref="O61">IF(M61=Hjelpeark!$D$7,_xlfn.XLOOKUP(IF(T61="Naturlig",S61,T61),'Vannbehov SV'!$A$5:$A$13,_xlfn.XLOOKUP('Beregninger gj.strømming'!F61,'Vannbehov SV'!$B$4:$O$4,'Vannbehov SV'!$B$5:$O$13,,-1),,-1),IF(M61=Hjelpeark!$E$7,_xlfn.XLOOKUP(IF(T61="Naturlig",S61,T61),'Vannbehov FV'!$A$5:$A$20,_xlfn.XLOOKUP('Beregninger gj.strømming'!F61,'Vannbehov FV'!$B$4:$O$4,'Vannbehov FV'!$B$5:$O$20,,-1),,-1),""))</f>
        <v/>
      </c>
      <c r="P61" s="173" t="str">
        <f t="shared" si="12"/>
        <v/>
      </c>
      <c r="Q61" s="174" t="str">
        <f t="shared" si="13"/>
        <v/>
      </c>
      <c r="R61" s="174" t="str">
        <f t="shared" si="2"/>
        <v/>
      </c>
      <c r="S61" s="152" t="str">
        <f>IFERROR(IF(M61=Hjelpeark!$D$7,_xlfn.XLOOKUP('Beregninger gj.strømming'!C61,Hjelpeark!$C$8:$C$19,Hjelpeark!$D$8:$D$19),_xlfn.XLOOKUP('Beregninger gj.strømming'!C61,Hjelpeark!$C$8:$C$19,Hjelpeark!$E$8:$E$19)),"")</f>
        <v/>
      </c>
      <c r="T61" s="152" t="str">
        <f t="shared" si="16"/>
        <v/>
      </c>
      <c r="U61" s="152" t="str">
        <f>IFERROR(IF(T61=Hjelpeark!$B$4,0,ABS(T61-S61)),"")</f>
        <v/>
      </c>
      <c r="V61" s="175" t="str">
        <f>IFERROR(IF(A61="","",_xlfn.XLOOKUP(D61,Prisliste!$C$4:$F$4,Prisliste!$C$20:$F$20)),"")</f>
        <v/>
      </c>
      <c r="W61" s="175" t="str">
        <f>IFERROR(U61*_xlfn.XLOOKUP(D61,Prisliste!$C$4:$F$4,Prisliste!$C$21:$F$21),"")</f>
        <v/>
      </c>
      <c r="X61" s="175" t="str">
        <f>IFERROR(IF(A61="","",IF(N61="Ja",_xlfn.XLOOKUP('Beregninger gj.strømming'!D61,Prisliste!$C$4:$F$4,Prisliste!$C$24:$F$24),0)),"")</f>
        <v/>
      </c>
      <c r="Y61" s="288" t="str">
        <f t="shared" si="3"/>
        <v/>
      </c>
      <c r="Z61" s="175" t="str">
        <f t="shared" si="14"/>
        <v/>
      </c>
      <c r="AA61" s="175" t="str">
        <f t="shared" si="4"/>
        <v/>
      </c>
      <c r="AB61" s="175" t="str">
        <f t="shared" si="5"/>
        <v/>
      </c>
      <c r="AC61" s="288" t="str">
        <f t="shared" si="6"/>
        <v/>
      </c>
      <c r="AD61" s="152" t="str">
        <f t="shared" si="7"/>
        <v/>
      </c>
      <c r="AF61" s="155" t="str">
        <f>IFERROR(_xlfn.XLOOKUP(D61,Prisliste!$C$4:$F$4,Prisliste!$C$19:$F$19)*AD61,"")</f>
        <v/>
      </c>
    </row>
    <row r="62" spans="1:32" ht="14.4">
      <c r="A62" s="171" t="str">
        <f>IF(A61="","",IF(A61+1&lt;=f_slutt,'Beregninger gj.strømming'!A61+1,""))</f>
        <v/>
      </c>
      <c r="B62" s="172" t="str">
        <f t="shared" si="8"/>
        <v/>
      </c>
      <c r="C62" s="173" t="str">
        <f t="shared" si="9"/>
        <v/>
      </c>
      <c r="D62" s="172" t="str">
        <f t="shared" si="10"/>
        <v/>
      </c>
      <c r="E62" s="152" t="str">
        <f t="shared" si="15"/>
        <v/>
      </c>
      <c r="F62" s="289" t="str">
        <f t="shared" si="11"/>
        <v/>
      </c>
      <c r="G62" s="154" t="str">
        <f>IF($A62="","",'Priseestimat gj.strømming'!$C$15)</f>
        <v/>
      </c>
      <c r="H62" s="155" t="str" cm="1">
        <f t="array" ref="H62">IF(M62=Hjelpeark!$E$7,_xlfn.XLOOKUP(IF(T62="Naturlig",S62,T62),Temp_VT_FV,_xlfn.XLOOKUP('Beregninger gj.strømming'!F62,Fiskevekt_VT_FV,'Veksttabell FV'!$B$5:$T$21,,-1),,-1)*G62,IF('Beregninger gj.strømming'!M62=Hjelpeark!$D$7,_xlfn.XLOOKUP(IF(T62="Naturlig",S62,T62),'Veksttabell SV'!$A$6:$A$22,_xlfn.XLOOKUP('Beregninger gj.strømming'!F62,'Veksttabell SV'!$B$5:$AU$5,'Veksttabell SV'!$B$6:$AU$22,,-1),,-1)*G62,""))</f>
        <v/>
      </c>
      <c r="I62" s="155" t="str">
        <f t="shared" si="0"/>
        <v/>
      </c>
      <c r="J62" s="159" t="str">
        <f t="shared" si="1"/>
        <v/>
      </c>
      <c r="K62" s="173" t="str">
        <f>IF(A62="","",'Priseestimat gj.strømming'!$C$10)</f>
        <v/>
      </c>
      <c r="L62" s="173" t="str">
        <f>IF(A62="","",'Priseestimat gj.strømming'!$C$11)</f>
        <v/>
      </c>
      <c r="M62" s="173" t="str">
        <f>IF(A62="","",'Priseestimat gj.strømming'!$C$12)</f>
        <v/>
      </c>
      <c r="N62" s="173" t="str">
        <f>IF($A62="","",'Priseestimat gj.strømming'!$C$6)</f>
        <v/>
      </c>
      <c r="O62" s="174" t="str" cm="1">
        <f t="array" ref="O62">IF(M62=Hjelpeark!$D$7,_xlfn.XLOOKUP(IF(T62="Naturlig",S62,T62),'Vannbehov SV'!$A$5:$A$13,_xlfn.XLOOKUP('Beregninger gj.strømming'!F62,'Vannbehov SV'!$B$4:$O$4,'Vannbehov SV'!$B$5:$O$13,,-1),,-1),IF(M62=Hjelpeark!$E$7,_xlfn.XLOOKUP(IF(T62="Naturlig",S62,T62),'Vannbehov FV'!$A$5:$A$20,_xlfn.XLOOKUP('Beregninger gj.strømming'!F62,'Vannbehov FV'!$B$4:$O$4,'Vannbehov FV'!$B$5:$O$20,,-1),,-1),""))</f>
        <v/>
      </c>
      <c r="P62" s="173" t="str">
        <f t="shared" si="12"/>
        <v/>
      </c>
      <c r="Q62" s="174" t="str">
        <f t="shared" si="13"/>
        <v/>
      </c>
      <c r="R62" s="174" t="str">
        <f t="shared" si="2"/>
        <v/>
      </c>
      <c r="S62" s="152" t="str">
        <f>IFERROR(IF(M62=Hjelpeark!$D$7,_xlfn.XLOOKUP('Beregninger gj.strømming'!C62,Hjelpeark!$C$8:$C$19,Hjelpeark!$D$8:$D$19),_xlfn.XLOOKUP('Beregninger gj.strømming'!C62,Hjelpeark!$C$8:$C$19,Hjelpeark!$E$8:$E$19)),"")</f>
        <v/>
      </c>
      <c r="T62" s="152" t="str">
        <f t="shared" si="16"/>
        <v/>
      </c>
      <c r="U62" s="152" t="str">
        <f>IFERROR(IF(T62=Hjelpeark!$B$4,0,ABS(T62-S62)),"")</f>
        <v/>
      </c>
      <c r="V62" s="175" t="str">
        <f>IFERROR(IF(A62="","",_xlfn.XLOOKUP(D62,Prisliste!$C$4:$F$4,Prisliste!$C$20:$F$20)),"")</f>
        <v/>
      </c>
      <c r="W62" s="175" t="str">
        <f>IFERROR(U62*_xlfn.XLOOKUP(D62,Prisliste!$C$4:$F$4,Prisliste!$C$21:$F$21),"")</f>
        <v/>
      </c>
      <c r="X62" s="175" t="str">
        <f>IFERROR(IF(A62="","",IF(N62="Ja",_xlfn.XLOOKUP('Beregninger gj.strømming'!D62,Prisliste!$C$4:$F$4,Prisliste!$C$24:$F$24),0)),"")</f>
        <v/>
      </c>
      <c r="Y62" s="288" t="str">
        <f t="shared" si="3"/>
        <v/>
      </c>
      <c r="Z62" s="175" t="str">
        <f t="shared" si="14"/>
        <v/>
      </c>
      <c r="AA62" s="175" t="str">
        <f t="shared" si="4"/>
        <v/>
      </c>
      <c r="AB62" s="175" t="str">
        <f t="shared" si="5"/>
        <v/>
      </c>
      <c r="AC62" s="288" t="str">
        <f t="shared" si="6"/>
        <v/>
      </c>
      <c r="AD62" s="152" t="str">
        <f t="shared" si="7"/>
        <v/>
      </c>
      <c r="AF62" s="155" t="str">
        <f>IFERROR(_xlfn.XLOOKUP(D62,Prisliste!$C$4:$F$4,Prisliste!$C$19:$F$19)*AD62,"")</f>
        <v/>
      </c>
    </row>
    <row r="63" spans="1:32" ht="14.4">
      <c r="A63" s="171" t="str">
        <f>IF(A62="","",IF(A62+1&lt;=f_slutt,'Beregninger gj.strømming'!A62+1,""))</f>
        <v/>
      </c>
      <c r="B63" s="172" t="str">
        <f t="shared" si="8"/>
        <v/>
      </c>
      <c r="C63" s="173" t="str">
        <f t="shared" si="9"/>
        <v/>
      </c>
      <c r="D63" s="172" t="str">
        <f t="shared" si="10"/>
        <v/>
      </c>
      <c r="E63" s="152" t="str">
        <f t="shared" si="15"/>
        <v/>
      </c>
      <c r="F63" s="289" t="str">
        <f t="shared" si="11"/>
        <v/>
      </c>
      <c r="G63" s="154" t="str">
        <f>IF($A63="","",'Priseestimat gj.strømming'!$C$15)</f>
        <v/>
      </c>
      <c r="H63" s="155" t="str" cm="1">
        <f t="array" ref="H63">IF(M63=Hjelpeark!$E$7,_xlfn.XLOOKUP(IF(T63="Naturlig",S63,T63),Temp_VT_FV,_xlfn.XLOOKUP('Beregninger gj.strømming'!F63,Fiskevekt_VT_FV,'Veksttabell FV'!$B$5:$T$21,,-1),,-1)*G63,IF('Beregninger gj.strømming'!M63=Hjelpeark!$D$7,_xlfn.XLOOKUP(IF(T63="Naturlig",S63,T63),'Veksttabell SV'!$A$6:$A$22,_xlfn.XLOOKUP('Beregninger gj.strømming'!F63,'Veksttabell SV'!$B$5:$AU$5,'Veksttabell SV'!$B$6:$AU$22,,-1),,-1)*G63,""))</f>
        <v/>
      </c>
      <c r="I63" s="155" t="str">
        <f t="shared" si="0"/>
        <v/>
      </c>
      <c r="J63" s="159" t="str">
        <f t="shared" si="1"/>
        <v/>
      </c>
      <c r="K63" s="173" t="str">
        <f>IF(A63="","",'Priseestimat gj.strømming'!$C$10)</f>
        <v/>
      </c>
      <c r="L63" s="173" t="str">
        <f>IF(A63="","",'Priseestimat gj.strømming'!$C$11)</f>
        <v/>
      </c>
      <c r="M63" s="173" t="str">
        <f>IF(A63="","",'Priseestimat gj.strømming'!$C$12)</f>
        <v/>
      </c>
      <c r="N63" s="173" t="str">
        <f>IF($A63="","",'Priseestimat gj.strømming'!$C$6)</f>
        <v/>
      </c>
      <c r="O63" s="174" t="str" cm="1">
        <f t="array" ref="O63">IF(M63=Hjelpeark!$D$7,_xlfn.XLOOKUP(IF(T63="Naturlig",S63,T63),'Vannbehov SV'!$A$5:$A$13,_xlfn.XLOOKUP('Beregninger gj.strømming'!F63,'Vannbehov SV'!$B$4:$O$4,'Vannbehov SV'!$B$5:$O$13,,-1),,-1),IF(M63=Hjelpeark!$E$7,_xlfn.XLOOKUP(IF(T63="Naturlig",S63,T63),'Vannbehov FV'!$A$5:$A$20,_xlfn.XLOOKUP('Beregninger gj.strømming'!F63,'Vannbehov FV'!$B$4:$O$4,'Vannbehov FV'!$B$5:$O$20,,-1),,-1),""))</f>
        <v/>
      </c>
      <c r="P63" s="173" t="str">
        <f t="shared" si="12"/>
        <v/>
      </c>
      <c r="Q63" s="174" t="str">
        <f t="shared" si="13"/>
        <v/>
      </c>
      <c r="R63" s="174" t="str">
        <f t="shared" si="2"/>
        <v/>
      </c>
      <c r="S63" s="152" t="str">
        <f>IFERROR(IF(M63=Hjelpeark!$D$7,_xlfn.XLOOKUP('Beregninger gj.strømming'!C63,Hjelpeark!$C$8:$C$19,Hjelpeark!$D$8:$D$19),_xlfn.XLOOKUP('Beregninger gj.strømming'!C63,Hjelpeark!$C$8:$C$19,Hjelpeark!$E$8:$E$19)),"")</f>
        <v/>
      </c>
      <c r="T63" s="152" t="str">
        <f t="shared" si="16"/>
        <v/>
      </c>
      <c r="U63" s="152" t="str">
        <f>IFERROR(IF(T63=Hjelpeark!$B$4,0,ABS(T63-S63)),"")</f>
        <v/>
      </c>
      <c r="V63" s="175" t="str">
        <f>IFERROR(IF(A63="","",_xlfn.XLOOKUP(D63,Prisliste!$C$4:$F$4,Prisliste!$C$20:$F$20)),"")</f>
        <v/>
      </c>
      <c r="W63" s="175" t="str">
        <f>IFERROR(U63*_xlfn.XLOOKUP(D63,Prisliste!$C$4:$F$4,Prisliste!$C$21:$F$21),"")</f>
        <v/>
      </c>
      <c r="X63" s="175" t="str">
        <f>IFERROR(IF(A63="","",IF(N63="Ja",_xlfn.XLOOKUP('Beregninger gj.strømming'!D63,Prisliste!$C$4:$F$4,Prisliste!$C$24:$F$24),0)),"")</f>
        <v/>
      </c>
      <c r="Y63" s="288" t="str">
        <f t="shared" si="3"/>
        <v/>
      </c>
      <c r="Z63" s="175" t="str">
        <f t="shared" si="14"/>
        <v/>
      </c>
      <c r="AA63" s="175" t="str">
        <f t="shared" si="4"/>
        <v/>
      </c>
      <c r="AB63" s="175" t="str">
        <f t="shared" si="5"/>
        <v/>
      </c>
      <c r="AC63" s="288" t="str">
        <f t="shared" si="6"/>
        <v/>
      </c>
      <c r="AD63" s="152" t="str">
        <f t="shared" si="7"/>
        <v/>
      </c>
      <c r="AF63" s="155" t="str">
        <f>IFERROR(_xlfn.XLOOKUP(D63,Prisliste!$C$4:$F$4,Prisliste!$C$19:$F$19)*AD63,"")</f>
        <v/>
      </c>
    </row>
    <row r="64" spans="1:32" ht="14.4">
      <c r="A64" s="171" t="str">
        <f>IF(A63="","",IF(A63+1&lt;=f_slutt,'Beregninger gj.strømming'!A63+1,""))</f>
        <v/>
      </c>
      <c r="B64" s="172" t="str">
        <f t="shared" si="8"/>
        <v/>
      </c>
      <c r="C64" s="173" t="str">
        <f t="shared" si="9"/>
        <v/>
      </c>
      <c r="D64" s="172" t="str">
        <f t="shared" si="10"/>
        <v/>
      </c>
      <c r="E64" s="152" t="str">
        <f t="shared" si="15"/>
        <v/>
      </c>
      <c r="F64" s="289" t="str">
        <f t="shared" si="11"/>
        <v/>
      </c>
      <c r="G64" s="154" t="str">
        <f>IF($A64="","",'Priseestimat gj.strømming'!$C$15)</f>
        <v/>
      </c>
      <c r="H64" s="155" t="str" cm="1">
        <f t="array" ref="H64">IF(M64=Hjelpeark!$E$7,_xlfn.XLOOKUP(IF(T64="Naturlig",S64,T64),Temp_VT_FV,_xlfn.XLOOKUP('Beregninger gj.strømming'!F64,Fiskevekt_VT_FV,'Veksttabell FV'!$B$5:$T$21,,-1),,-1)*G64,IF('Beregninger gj.strømming'!M64=Hjelpeark!$D$7,_xlfn.XLOOKUP(IF(T64="Naturlig",S64,T64),'Veksttabell SV'!$A$6:$A$22,_xlfn.XLOOKUP('Beregninger gj.strømming'!F64,'Veksttabell SV'!$B$5:$AU$5,'Veksttabell SV'!$B$6:$AU$22,,-1),,-1)*G64,""))</f>
        <v/>
      </c>
      <c r="I64" s="155" t="str">
        <f t="shared" si="0"/>
        <v/>
      </c>
      <c r="J64" s="159" t="str">
        <f t="shared" si="1"/>
        <v/>
      </c>
      <c r="K64" s="173" t="str">
        <f>IF(A64="","",'Priseestimat gj.strømming'!$C$10)</f>
        <v/>
      </c>
      <c r="L64" s="173" t="str">
        <f>IF(A64="","",'Priseestimat gj.strømming'!$C$11)</f>
        <v/>
      </c>
      <c r="M64" s="173" t="str">
        <f>IF(A64="","",'Priseestimat gj.strømming'!$C$12)</f>
        <v/>
      </c>
      <c r="N64" s="173" t="str">
        <f>IF($A64="","",'Priseestimat gj.strømming'!$C$6)</f>
        <v/>
      </c>
      <c r="O64" s="174" t="str" cm="1">
        <f t="array" ref="O64">IF(M64=Hjelpeark!$D$7,_xlfn.XLOOKUP(IF(T64="Naturlig",S64,T64),'Vannbehov SV'!$A$5:$A$13,_xlfn.XLOOKUP('Beregninger gj.strømming'!F64,'Vannbehov SV'!$B$4:$O$4,'Vannbehov SV'!$B$5:$O$13,,-1),,-1),IF(M64=Hjelpeark!$E$7,_xlfn.XLOOKUP(IF(T64="Naturlig",S64,T64),'Vannbehov FV'!$A$5:$A$20,_xlfn.XLOOKUP('Beregninger gj.strømming'!F64,'Vannbehov FV'!$B$4:$O$4,'Vannbehov FV'!$B$5:$O$20,,-1),,-1),""))</f>
        <v/>
      </c>
      <c r="P64" s="173" t="str">
        <f t="shared" si="12"/>
        <v/>
      </c>
      <c r="Q64" s="174" t="str">
        <f t="shared" si="13"/>
        <v/>
      </c>
      <c r="R64" s="174" t="str">
        <f t="shared" si="2"/>
        <v/>
      </c>
      <c r="S64" s="152" t="str">
        <f>IFERROR(IF(M64=Hjelpeark!$D$7,_xlfn.XLOOKUP('Beregninger gj.strømming'!C64,Hjelpeark!$C$8:$C$19,Hjelpeark!$D$8:$D$19),_xlfn.XLOOKUP('Beregninger gj.strømming'!C64,Hjelpeark!$C$8:$C$19,Hjelpeark!$E$8:$E$19)),"")</f>
        <v/>
      </c>
      <c r="T64" s="152" t="str">
        <f t="shared" si="16"/>
        <v/>
      </c>
      <c r="U64" s="152" t="str">
        <f>IFERROR(IF(T64=Hjelpeark!$B$4,0,ABS(T64-S64)),"")</f>
        <v/>
      </c>
      <c r="V64" s="175" t="str">
        <f>IFERROR(IF(A64="","",_xlfn.XLOOKUP(D64,Prisliste!$C$4:$F$4,Prisliste!$C$20:$F$20)),"")</f>
        <v/>
      </c>
      <c r="W64" s="175" t="str">
        <f>IFERROR(U64*_xlfn.XLOOKUP(D64,Prisliste!$C$4:$F$4,Prisliste!$C$21:$F$21),"")</f>
        <v/>
      </c>
      <c r="X64" s="175" t="str">
        <f>IFERROR(IF(A64="","",IF(N64="Ja",_xlfn.XLOOKUP('Beregninger gj.strømming'!D64,Prisliste!$C$4:$F$4,Prisliste!$C$24:$F$24),0)),"")</f>
        <v/>
      </c>
      <c r="Y64" s="288" t="str">
        <f t="shared" si="3"/>
        <v/>
      </c>
      <c r="Z64" s="175" t="str">
        <f t="shared" si="14"/>
        <v/>
      </c>
      <c r="AA64" s="175" t="str">
        <f t="shared" si="4"/>
        <v/>
      </c>
      <c r="AB64" s="175" t="str">
        <f t="shared" si="5"/>
        <v/>
      </c>
      <c r="AC64" s="288" t="str">
        <f t="shared" si="6"/>
        <v/>
      </c>
      <c r="AD64" s="152" t="str">
        <f t="shared" si="7"/>
        <v/>
      </c>
      <c r="AF64" s="155" t="str">
        <f>IFERROR(_xlfn.XLOOKUP(D64,Prisliste!$C$4:$F$4,Prisliste!$C$19:$F$19)*AD64,"")</f>
        <v/>
      </c>
    </row>
    <row r="65" spans="1:32" ht="14.4">
      <c r="A65" s="171" t="str">
        <f>IF(A64="","",IF(A64+1&lt;=f_slutt,'Beregninger gj.strømming'!A64+1,""))</f>
        <v/>
      </c>
      <c r="B65" s="172" t="str">
        <f t="shared" si="8"/>
        <v/>
      </c>
      <c r="C65" s="173" t="str">
        <f t="shared" si="9"/>
        <v/>
      </c>
      <c r="D65" s="172" t="str">
        <f t="shared" si="10"/>
        <v/>
      </c>
      <c r="E65" s="152" t="str">
        <f t="shared" si="15"/>
        <v/>
      </c>
      <c r="F65" s="289" t="str">
        <f t="shared" si="11"/>
        <v/>
      </c>
      <c r="G65" s="154" t="str">
        <f>IF($A65="","",'Priseestimat gj.strømming'!$C$15)</f>
        <v/>
      </c>
      <c r="H65" s="155" t="str" cm="1">
        <f t="array" ref="H65">IF(M65=Hjelpeark!$E$7,_xlfn.XLOOKUP(IF(T65="Naturlig",S65,T65),Temp_VT_FV,_xlfn.XLOOKUP('Beregninger gj.strømming'!F65,Fiskevekt_VT_FV,'Veksttabell FV'!$B$5:$T$21,,-1),,-1)*G65,IF('Beregninger gj.strømming'!M65=Hjelpeark!$D$7,_xlfn.XLOOKUP(IF(T65="Naturlig",S65,T65),'Veksttabell SV'!$A$6:$A$22,_xlfn.XLOOKUP('Beregninger gj.strømming'!F65,'Veksttabell SV'!$B$5:$AU$5,'Veksttabell SV'!$B$6:$AU$22,,-1),,-1)*G65,""))</f>
        <v/>
      </c>
      <c r="I65" s="155" t="str">
        <f t="shared" si="0"/>
        <v/>
      </c>
      <c r="J65" s="159" t="str">
        <f t="shared" si="1"/>
        <v/>
      </c>
      <c r="K65" s="173" t="str">
        <f>IF(A65="","",'Priseestimat gj.strømming'!$C$10)</f>
        <v/>
      </c>
      <c r="L65" s="173" t="str">
        <f>IF(A65="","",'Priseestimat gj.strømming'!$C$11)</f>
        <v/>
      </c>
      <c r="M65" s="173" t="str">
        <f>IF(A65="","",'Priseestimat gj.strømming'!$C$12)</f>
        <v/>
      </c>
      <c r="N65" s="173" t="str">
        <f>IF($A65="","",'Priseestimat gj.strømming'!$C$6)</f>
        <v/>
      </c>
      <c r="O65" s="174" t="str" cm="1">
        <f t="array" ref="O65">IF(M65=Hjelpeark!$D$7,_xlfn.XLOOKUP(IF(T65="Naturlig",S65,T65),'Vannbehov SV'!$A$5:$A$13,_xlfn.XLOOKUP('Beregninger gj.strømming'!F65,'Vannbehov SV'!$B$4:$O$4,'Vannbehov SV'!$B$5:$O$13,,-1),,-1),IF(M65=Hjelpeark!$E$7,_xlfn.XLOOKUP(IF(T65="Naturlig",S65,T65),'Vannbehov FV'!$A$5:$A$20,_xlfn.XLOOKUP('Beregninger gj.strømming'!F65,'Vannbehov FV'!$B$4:$O$4,'Vannbehov FV'!$B$5:$O$20,,-1),,-1),""))</f>
        <v/>
      </c>
      <c r="P65" s="173" t="str">
        <f t="shared" si="12"/>
        <v/>
      </c>
      <c r="Q65" s="174" t="str">
        <f t="shared" si="13"/>
        <v/>
      </c>
      <c r="R65" s="174" t="str">
        <f t="shared" si="2"/>
        <v/>
      </c>
      <c r="S65" s="152" t="str">
        <f>IFERROR(IF(M65=Hjelpeark!$D$7,_xlfn.XLOOKUP('Beregninger gj.strømming'!C65,Hjelpeark!$C$8:$C$19,Hjelpeark!$D$8:$D$19),_xlfn.XLOOKUP('Beregninger gj.strømming'!C65,Hjelpeark!$C$8:$C$19,Hjelpeark!$E$8:$E$19)),"")</f>
        <v/>
      </c>
      <c r="T65" s="152" t="str">
        <f t="shared" si="16"/>
        <v/>
      </c>
      <c r="U65" s="152" t="str">
        <f>IFERROR(IF(T65=Hjelpeark!$B$4,0,ABS(T65-S65)),"")</f>
        <v/>
      </c>
      <c r="V65" s="175" t="str">
        <f>IFERROR(IF(A65="","",_xlfn.XLOOKUP(D65,Prisliste!$C$4:$F$4,Prisliste!$C$20:$F$20)),"")</f>
        <v/>
      </c>
      <c r="W65" s="175" t="str">
        <f>IFERROR(U65*_xlfn.XLOOKUP(D65,Prisliste!$C$4:$F$4,Prisliste!$C$21:$F$21),"")</f>
        <v/>
      </c>
      <c r="X65" s="175" t="str">
        <f>IFERROR(IF(A65="","",IF(N65="Ja",_xlfn.XLOOKUP('Beregninger gj.strømming'!D65,Prisliste!$C$4:$F$4,Prisliste!$C$24:$F$24),0)),"")</f>
        <v/>
      </c>
      <c r="Y65" s="288" t="str">
        <f t="shared" si="3"/>
        <v/>
      </c>
      <c r="Z65" s="175" t="str">
        <f t="shared" si="14"/>
        <v/>
      </c>
      <c r="AA65" s="175" t="str">
        <f t="shared" si="4"/>
        <v/>
      </c>
      <c r="AB65" s="175" t="str">
        <f t="shared" si="5"/>
        <v/>
      </c>
      <c r="AC65" s="288" t="str">
        <f t="shared" si="6"/>
        <v/>
      </c>
      <c r="AD65" s="152" t="str">
        <f t="shared" si="7"/>
        <v/>
      </c>
      <c r="AF65" s="155" t="str">
        <f>IFERROR(_xlfn.XLOOKUP(D65,Prisliste!$C$4:$F$4,Prisliste!$C$19:$F$19)*AD65,"")</f>
        <v/>
      </c>
    </row>
    <row r="66" spans="1:32" ht="14.4">
      <c r="A66" s="171" t="str">
        <f>IF(A65="","",IF(A65+1&lt;=f_slutt,'Beregninger gj.strømming'!A65+1,""))</f>
        <v/>
      </c>
      <c r="B66" s="172" t="str">
        <f t="shared" si="8"/>
        <v/>
      </c>
      <c r="C66" s="173" t="str">
        <f t="shared" si="9"/>
        <v/>
      </c>
      <c r="D66" s="172" t="str">
        <f t="shared" si="10"/>
        <v/>
      </c>
      <c r="E66" s="152" t="str">
        <f t="shared" si="15"/>
        <v/>
      </c>
      <c r="F66" s="289" t="str">
        <f t="shared" si="11"/>
        <v/>
      </c>
      <c r="G66" s="154" t="str">
        <f>IF($A66="","",'Priseestimat gj.strømming'!$C$15)</f>
        <v/>
      </c>
      <c r="H66" s="155" t="str" cm="1">
        <f t="array" ref="H66">IF(M66=Hjelpeark!$E$7,_xlfn.XLOOKUP(IF(T66="Naturlig",S66,T66),Temp_VT_FV,_xlfn.XLOOKUP('Beregninger gj.strømming'!F66,Fiskevekt_VT_FV,'Veksttabell FV'!$B$5:$T$21,,-1),,-1)*G66,IF('Beregninger gj.strømming'!M66=Hjelpeark!$D$7,_xlfn.XLOOKUP(IF(T66="Naturlig",S66,T66),'Veksttabell SV'!$A$6:$A$22,_xlfn.XLOOKUP('Beregninger gj.strømming'!F66,'Veksttabell SV'!$B$5:$AU$5,'Veksttabell SV'!$B$6:$AU$22,,-1),,-1)*G66,""))</f>
        <v/>
      </c>
      <c r="I66" s="155" t="str">
        <f t="shared" si="0"/>
        <v/>
      </c>
      <c r="J66" s="159" t="str">
        <f t="shared" si="1"/>
        <v/>
      </c>
      <c r="K66" s="173" t="str">
        <f>IF(A66="","",'Priseestimat gj.strømming'!$C$10)</f>
        <v/>
      </c>
      <c r="L66" s="173" t="str">
        <f>IF(A66="","",'Priseestimat gj.strømming'!$C$11)</f>
        <v/>
      </c>
      <c r="M66" s="173" t="str">
        <f>IF(A66="","",'Priseestimat gj.strømming'!$C$12)</f>
        <v/>
      </c>
      <c r="N66" s="173" t="str">
        <f>IF($A66="","",'Priseestimat gj.strømming'!$C$6)</f>
        <v/>
      </c>
      <c r="O66" s="174" t="str" cm="1">
        <f t="array" ref="O66">IF(M66=Hjelpeark!$D$7,_xlfn.XLOOKUP(IF(T66="Naturlig",S66,T66),'Vannbehov SV'!$A$5:$A$13,_xlfn.XLOOKUP('Beregninger gj.strømming'!F66,'Vannbehov SV'!$B$4:$O$4,'Vannbehov SV'!$B$5:$O$13,,-1),,-1),IF(M66=Hjelpeark!$E$7,_xlfn.XLOOKUP(IF(T66="Naturlig",S66,T66),'Vannbehov FV'!$A$5:$A$20,_xlfn.XLOOKUP('Beregninger gj.strømming'!F66,'Vannbehov FV'!$B$4:$O$4,'Vannbehov FV'!$B$5:$O$20,,-1),,-1),""))</f>
        <v/>
      </c>
      <c r="P66" s="173" t="str">
        <f t="shared" si="12"/>
        <v/>
      </c>
      <c r="Q66" s="174" t="str">
        <f t="shared" si="13"/>
        <v/>
      </c>
      <c r="R66" s="174" t="str">
        <f t="shared" si="2"/>
        <v/>
      </c>
      <c r="S66" s="152" t="str">
        <f>IFERROR(IF(M66=Hjelpeark!$D$7,_xlfn.XLOOKUP('Beregninger gj.strømming'!C66,Hjelpeark!$C$8:$C$19,Hjelpeark!$D$8:$D$19),_xlfn.XLOOKUP('Beregninger gj.strømming'!C66,Hjelpeark!$C$8:$C$19,Hjelpeark!$E$8:$E$19)),"")</f>
        <v/>
      </c>
      <c r="T66" s="152" t="str">
        <f t="shared" si="16"/>
        <v/>
      </c>
      <c r="U66" s="152" t="str">
        <f>IFERROR(IF(T66=Hjelpeark!$B$4,0,ABS(T66-S66)),"")</f>
        <v/>
      </c>
      <c r="V66" s="175" t="str">
        <f>IFERROR(IF(A66="","",_xlfn.XLOOKUP(D66,Prisliste!$C$4:$F$4,Prisliste!$C$20:$F$20)),"")</f>
        <v/>
      </c>
      <c r="W66" s="175" t="str">
        <f>IFERROR(U66*_xlfn.XLOOKUP(D66,Prisliste!$C$4:$F$4,Prisliste!$C$21:$F$21),"")</f>
        <v/>
      </c>
      <c r="X66" s="175" t="str">
        <f>IFERROR(IF(A66="","",IF(N66="Ja",_xlfn.XLOOKUP('Beregninger gj.strømming'!D66,Prisliste!$C$4:$F$4,Prisliste!$C$24:$F$24),0)),"")</f>
        <v/>
      </c>
      <c r="Y66" s="288" t="str">
        <f t="shared" si="3"/>
        <v/>
      </c>
      <c r="Z66" s="175" t="str">
        <f t="shared" si="14"/>
        <v/>
      </c>
      <c r="AA66" s="175" t="str">
        <f t="shared" si="4"/>
        <v/>
      </c>
      <c r="AB66" s="175" t="str">
        <f t="shared" si="5"/>
        <v/>
      </c>
      <c r="AC66" s="288" t="str">
        <f t="shared" si="6"/>
        <v/>
      </c>
      <c r="AD66" s="152" t="str">
        <f t="shared" si="7"/>
        <v/>
      </c>
      <c r="AF66" s="155" t="str">
        <f>IFERROR(_xlfn.XLOOKUP(D66,Prisliste!$C$4:$F$4,Prisliste!$C$19:$F$19)*AD66,"")</f>
        <v/>
      </c>
    </row>
    <row r="67" spans="1:32" ht="14.4">
      <c r="A67" s="171" t="str">
        <f>IF(A66="","",IF(A66+1&lt;=f_slutt,'Beregninger gj.strømming'!A66+1,""))</f>
        <v/>
      </c>
      <c r="B67" s="172" t="str">
        <f t="shared" si="8"/>
        <v/>
      </c>
      <c r="C67" s="173" t="str">
        <f t="shared" si="9"/>
        <v/>
      </c>
      <c r="D67" s="172" t="str">
        <f t="shared" si="10"/>
        <v/>
      </c>
      <c r="E67" s="152" t="str">
        <f t="shared" si="15"/>
        <v/>
      </c>
      <c r="F67" s="289" t="str">
        <f t="shared" si="11"/>
        <v/>
      </c>
      <c r="G67" s="154" t="str">
        <f>IF($A67="","",'Priseestimat gj.strømming'!$C$15)</f>
        <v/>
      </c>
      <c r="H67" s="155" t="str" cm="1">
        <f t="array" ref="H67">IF(M67=Hjelpeark!$E$7,_xlfn.XLOOKUP(IF(T67="Naturlig",S67,T67),Temp_VT_FV,_xlfn.XLOOKUP('Beregninger gj.strømming'!F67,Fiskevekt_VT_FV,'Veksttabell FV'!$B$5:$T$21,,-1),,-1)*G67,IF('Beregninger gj.strømming'!M67=Hjelpeark!$D$7,_xlfn.XLOOKUP(IF(T67="Naturlig",S67,T67),'Veksttabell SV'!$A$6:$A$22,_xlfn.XLOOKUP('Beregninger gj.strømming'!F67,'Veksttabell SV'!$B$5:$AU$5,'Veksttabell SV'!$B$6:$AU$22,,-1),,-1)*G67,""))</f>
        <v/>
      </c>
      <c r="I67" s="155" t="str">
        <f t="shared" si="0"/>
        <v/>
      </c>
      <c r="J67" s="159" t="str">
        <f t="shared" si="1"/>
        <v/>
      </c>
      <c r="K67" s="173" t="str">
        <f>IF(A67="","",'Priseestimat gj.strømming'!$C$10)</f>
        <v/>
      </c>
      <c r="L67" s="173" t="str">
        <f>IF(A67="","",'Priseestimat gj.strømming'!$C$11)</f>
        <v/>
      </c>
      <c r="M67" s="173" t="str">
        <f>IF(A67="","",'Priseestimat gj.strømming'!$C$12)</f>
        <v/>
      </c>
      <c r="N67" s="173" t="str">
        <f>IF($A67="","",'Priseestimat gj.strømming'!$C$6)</f>
        <v/>
      </c>
      <c r="O67" s="174" t="str" cm="1">
        <f t="array" ref="O67">IF(M67=Hjelpeark!$D$7,_xlfn.XLOOKUP(IF(T67="Naturlig",S67,T67),'Vannbehov SV'!$A$5:$A$13,_xlfn.XLOOKUP('Beregninger gj.strømming'!F67,'Vannbehov SV'!$B$4:$O$4,'Vannbehov SV'!$B$5:$O$13,,-1),,-1),IF(M67=Hjelpeark!$E$7,_xlfn.XLOOKUP(IF(T67="Naturlig",S67,T67),'Vannbehov FV'!$A$5:$A$20,_xlfn.XLOOKUP('Beregninger gj.strømming'!F67,'Vannbehov FV'!$B$4:$O$4,'Vannbehov FV'!$B$5:$O$20,,-1),,-1),""))</f>
        <v/>
      </c>
      <c r="P67" s="173" t="str">
        <f t="shared" si="12"/>
        <v/>
      </c>
      <c r="Q67" s="174" t="str">
        <f t="shared" si="13"/>
        <v/>
      </c>
      <c r="R67" s="174" t="str">
        <f t="shared" si="2"/>
        <v/>
      </c>
      <c r="S67" s="152" t="str">
        <f>IFERROR(IF(M67=Hjelpeark!$D$7,_xlfn.XLOOKUP('Beregninger gj.strømming'!C67,Hjelpeark!$C$8:$C$19,Hjelpeark!$D$8:$D$19),_xlfn.XLOOKUP('Beregninger gj.strømming'!C67,Hjelpeark!$C$8:$C$19,Hjelpeark!$E$8:$E$19)),"")</f>
        <v/>
      </c>
      <c r="T67" s="152" t="str">
        <f t="shared" si="16"/>
        <v/>
      </c>
      <c r="U67" s="152" t="str">
        <f>IFERROR(IF(T67=Hjelpeark!$B$4,0,ABS(T67-S67)),"")</f>
        <v/>
      </c>
      <c r="V67" s="175" t="str">
        <f>IFERROR(IF(A67="","",_xlfn.XLOOKUP(D67,Prisliste!$C$4:$F$4,Prisliste!$C$20:$F$20)),"")</f>
        <v/>
      </c>
      <c r="W67" s="175" t="str">
        <f>IFERROR(U67*_xlfn.XLOOKUP(D67,Prisliste!$C$4:$F$4,Prisliste!$C$21:$F$21),"")</f>
        <v/>
      </c>
      <c r="X67" s="175" t="str">
        <f>IFERROR(IF(A67="","",IF(N67="Ja",_xlfn.XLOOKUP('Beregninger gj.strømming'!D67,Prisliste!$C$4:$F$4,Prisliste!$C$24:$F$24),0)),"")</f>
        <v/>
      </c>
      <c r="Y67" s="288" t="str">
        <f t="shared" si="3"/>
        <v/>
      </c>
      <c r="Z67" s="175" t="str">
        <f t="shared" si="14"/>
        <v/>
      </c>
      <c r="AA67" s="175" t="str">
        <f t="shared" si="4"/>
        <v/>
      </c>
      <c r="AB67" s="175" t="str">
        <f t="shared" si="5"/>
        <v/>
      </c>
      <c r="AC67" s="288" t="str">
        <f t="shared" si="6"/>
        <v/>
      </c>
      <c r="AD67" s="152" t="str">
        <f t="shared" si="7"/>
        <v/>
      </c>
      <c r="AF67" s="155" t="str">
        <f>IFERROR(_xlfn.XLOOKUP(D67,Prisliste!$C$4:$F$4,Prisliste!$C$19:$F$19)*AD67,"")</f>
        <v/>
      </c>
    </row>
    <row r="68" spans="1:32" ht="14.4">
      <c r="A68" s="171" t="str">
        <f>IF(A67="","",IF(A67+1&lt;=f_slutt,'Beregninger gj.strømming'!A67+1,""))</f>
        <v/>
      </c>
      <c r="B68" s="172" t="str">
        <f t="shared" si="8"/>
        <v/>
      </c>
      <c r="C68" s="173" t="str">
        <f t="shared" si="9"/>
        <v/>
      </c>
      <c r="D68" s="172" t="str">
        <f t="shared" si="10"/>
        <v/>
      </c>
      <c r="E68" s="152" t="str">
        <f t="shared" si="15"/>
        <v/>
      </c>
      <c r="F68" s="289" t="str">
        <f t="shared" si="11"/>
        <v/>
      </c>
      <c r="G68" s="154" t="str">
        <f>IF($A68="","",'Priseestimat gj.strømming'!$C$15)</f>
        <v/>
      </c>
      <c r="H68" s="155" t="str" cm="1">
        <f t="array" ref="H68">IF(M68=Hjelpeark!$E$7,_xlfn.XLOOKUP(IF(T68="Naturlig",S68,T68),Temp_VT_FV,_xlfn.XLOOKUP('Beregninger gj.strømming'!F68,Fiskevekt_VT_FV,'Veksttabell FV'!$B$5:$T$21,,-1),,-1)*G68,IF('Beregninger gj.strømming'!M68=Hjelpeark!$D$7,_xlfn.XLOOKUP(IF(T68="Naturlig",S68,T68),'Veksttabell SV'!$A$6:$A$22,_xlfn.XLOOKUP('Beregninger gj.strømming'!F68,'Veksttabell SV'!$B$5:$AU$5,'Veksttabell SV'!$B$6:$AU$22,,-1),,-1)*G68,""))</f>
        <v/>
      </c>
      <c r="I68" s="155" t="str">
        <f t="shared" si="17" ref="I68:I131">IF(A68="","",E68*F68/1000)</f>
        <v/>
      </c>
      <c r="J68" s="159" t="str">
        <f t="shared" si="18" ref="J68:J131">IF(A68="","",I68/(L68/1000)/K68)</f>
        <v/>
      </c>
      <c r="K68" s="173" t="str">
        <f>IF(A68="","",'Priseestimat gj.strømming'!$C$10)</f>
        <v/>
      </c>
      <c r="L68" s="173" t="str">
        <f>IF(A68="","",'Priseestimat gj.strømming'!$C$11)</f>
        <v/>
      </c>
      <c r="M68" s="173" t="str">
        <f>IF(A68="","",'Priseestimat gj.strømming'!$C$12)</f>
        <v/>
      </c>
      <c r="N68" s="173" t="str">
        <f>IF($A68="","",'Priseestimat gj.strømming'!$C$6)</f>
        <v/>
      </c>
      <c r="O68" s="174" t="str" cm="1">
        <f t="array" ref="O68">IF(M68=Hjelpeark!$D$7,_xlfn.XLOOKUP(IF(T68="Naturlig",S68,T68),'Vannbehov SV'!$A$5:$A$13,_xlfn.XLOOKUP('Beregninger gj.strømming'!F68,'Vannbehov SV'!$B$4:$O$4,'Vannbehov SV'!$B$5:$O$13,,-1),,-1),IF(M68=Hjelpeark!$E$7,_xlfn.XLOOKUP(IF(T68="Naturlig",S68,T68),'Vannbehov FV'!$A$5:$A$20,_xlfn.XLOOKUP('Beregninger gj.strømming'!F68,'Vannbehov FV'!$B$4:$O$4,'Vannbehov FV'!$B$5:$O$20,,-1),,-1),""))</f>
        <v/>
      </c>
      <c r="P68" s="173" t="str">
        <f t="shared" si="12"/>
        <v/>
      </c>
      <c r="Q68" s="174" t="str">
        <f t="shared" si="13"/>
        <v/>
      </c>
      <c r="R68" s="174" t="str">
        <f t="shared" si="19" ref="R68:R131">IF(A68="","",Q68*K68*1.44)</f>
        <v/>
      </c>
      <c r="S68" s="152" t="str">
        <f>IFERROR(IF(M68=Hjelpeark!$D$7,_xlfn.XLOOKUP('Beregninger gj.strømming'!C68,Hjelpeark!$C$8:$C$19,Hjelpeark!$D$8:$D$19),_xlfn.XLOOKUP('Beregninger gj.strømming'!C68,Hjelpeark!$C$8:$C$19,Hjelpeark!$E$8:$E$19)),"")</f>
        <v/>
      </c>
      <c r="T68" s="152" t="str">
        <f t="shared" si="16"/>
        <v/>
      </c>
      <c r="U68" s="152" t="str">
        <f>IFERROR(IF(T68=Hjelpeark!$B$4,0,ABS(T68-S68)),"")</f>
        <v/>
      </c>
      <c r="V68" s="175" t="str">
        <f>IFERROR(IF(A68="","",_xlfn.XLOOKUP(D68,Prisliste!$C$4:$F$4,Prisliste!$C$20:$F$20)),"")</f>
        <v/>
      </c>
      <c r="W68" s="175" t="str">
        <f>IFERROR(U68*_xlfn.XLOOKUP(D68,Prisliste!$C$4:$F$4,Prisliste!$C$21:$F$21),"")</f>
        <v/>
      </c>
      <c r="X68" s="175" t="str">
        <f>IFERROR(IF(A68="","",IF(N68="Ja",_xlfn.XLOOKUP('Beregninger gj.strømming'!D68,Prisliste!$C$4:$F$4,Prisliste!$C$24:$F$24),0)),"")</f>
        <v/>
      </c>
      <c r="Y68" s="288" t="str">
        <f t="shared" si="20" ref="Y68:Y131">IF(SUM(V68:X68)=0,"",SUM(V68:X68))</f>
        <v/>
      </c>
      <c r="Z68" s="175" t="str">
        <f t="shared" si="14"/>
        <v/>
      </c>
      <c r="AA68" s="175" t="str">
        <f t="shared" si="21" ref="AA68:AA131">IFERROR(IF($A$4="","",W68*$R68),"")</f>
        <v/>
      </c>
      <c r="AB68" s="175" t="str">
        <f t="shared" si="22" ref="AB68:AB131">IFERROR(IF($A$4="","",X68*$R68),"")</f>
        <v/>
      </c>
      <c r="AC68" s="288" t="str">
        <f t="shared" si="23" ref="AC68:AC131">IFERROR(R68*Y68,"")</f>
        <v/>
      </c>
      <c r="AD68" s="152" t="str">
        <f t="shared" si="24" ref="AD68:AD131">K68</f>
        <v/>
      </c>
      <c r="AF68" s="155" t="str">
        <f>IFERROR(_xlfn.XLOOKUP(D68,Prisliste!$C$4:$F$4,Prisliste!$C$19:$F$19)*AD68,"")</f>
        <v/>
      </c>
    </row>
    <row r="69" spans="1:32" ht="14.4">
      <c r="A69" s="171" t="str">
        <f>IF(A68="","",IF(A68+1&lt;=f_slutt,'Beregninger gj.strømming'!A68+1,""))</f>
        <v/>
      </c>
      <c r="B69" s="172" t="str">
        <f t="shared" si="25" ref="B69:B132">IFERROR(_xlfn.ISOWEEKNUM(A69),"")</f>
        <v/>
      </c>
      <c r="C69" s="173" t="str">
        <f t="shared" si="26" ref="C69:C132">IFERROR(MONTH(A69),"")</f>
        <v/>
      </c>
      <c r="D69" s="172" t="str">
        <f t="shared" si="27" ref="D69:D132">IFERROR(YEAR(A69),"")</f>
        <v/>
      </c>
      <c r="E69" s="152" t="str">
        <f t="shared" si="15"/>
        <v/>
      </c>
      <c r="F69" s="289" t="str">
        <f t="shared" si="28" ref="F69:F132">IF(A69="","",F68+(F68*H68/100))</f>
        <v/>
      </c>
      <c r="G69" s="154" t="str">
        <f>IF($A69="","",'Priseestimat gj.strømming'!$C$15)</f>
        <v/>
      </c>
      <c r="H69" s="155" t="str" cm="1">
        <f t="array" ref="H69">IF(M69=Hjelpeark!$E$7,_xlfn.XLOOKUP(IF(T69="Naturlig",S69,T69),Temp_VT_FV,_xlfn.XLOOKUP('Beregninger gj.strømming'!F69,Fiskevekt_VT_FV,'Veksttabell FV'!$B$5:$T$21,,-1),,-1)*G69,IF('Beregninger gj.strømming'!M69=Hjelpeark!$D$7,_xlfn.XLOOKUP(IF(T69="Naturlig",S69,T69),'Veksttabell SV'!$A$6:$A$22,_xlfn.XLOOKUP('Beregninger gj.strømming'!F69,'Veksttabell SV'!$B$5:$AU$5,'Veksttabell SV'!$B$6:$AU$22,,-1),,-1)*G69,""))</f>
        <v/>
      </c>
      <c r="I69" s="155" t="str">
        <f t="shared" si="17"/>
        <v/>
      </c>
      <c r="J69" s="159" t="str">
        <f t="shared" si="18"/>
        <v/>
      </c>
      <c r="K69" s="173" t="str">
        <f>IF(A69="","",'Priseestimat gj.strømming'!$C$10)</f>
        <v/>
      </c>
      <c r="L69" s="173" t="str">
        <f>IF(A69="","",'Priseestimat gj.strømming'!$C$11)</f>
        <v/>
      </c>
      <c r="M69" s="173" t="str">
        <f>IF(A69="","",'Priseestimat gj.strømming'!$C$12)</f>
        <v/>
      </c>
      <c r="N69" s="173" t="str">
        <f>IF($A69="","",'Priseestimat gj.strømming'!$C$6)</f>
        <v/>
      </c>
      <c r="O69" s="174" t="str" cm="1">
        <f t="array" ref="O69">IF(M69=Hjelpeark!$D$7,_xlfn.XLOOKUP(IF(T69="Naturlig",S69,T69),'Vannbehov SV'!$A$5:$A$13,_xlfn.XLOOKUP('Beregninger gj.strømming'!F69,'Vannbehov SV'!$B$4:$O$4,'Vannbehov SV'!$B$5:$O$13,,-1),,-1),IF(M69=Hjelpeark!$E$7,_xlfn.XLOOKUP(IF(T69="Naturlig",S69,T69),'Vannbehov FV'!$A$5:$A$20,_xlfn.XLOOKUP('Beregninger gj.strømming'!F69,'Vannbehov FV'!$B$4:$O$4,'Vannbehov FV'!$B$5:$O$20,,-1),,-1),""))</f>
        <v/>
      </c>
      <c r="P69" s="173" t="str">
        <f t="shared" si="29" ref="P69:P132">IF(A69="","",15)</f>
        <v/>
      </c>
      <c r="Q69" s="174" t="str">
        <f t="shared" si="30" ref="Q69:Q132">IFERROR(IF(A69="","",IF(P69&gt;I69/K69*O69,P69,I69/K69*O69)),"")</f>
        <v/>
      </c>
      <c r="R69" s="174" t="str">
        <f t="shared" si="19"/>
        <v/>
      </c>
      <c r="S69" s="152" t="str">
        <f>IFERROR(IF(M69=Hjelpeark!$D$7,_xlfn.XLOOKUP('Beregninger gj.strømming'!C69,Hjelpeark!$C$8:$C$19,Hjelpeark!$D$8:$D$19),_xlfn.XLOOKUP('Beregninger gj.strømming'!C69,Hjelpeark!$C$8:$C$19,Hjelpeark!$E$8:$E$19)),"")</f>
        <v/>
      </c>
      <c r="T69" s="152" t="str">
        <f t="shared" si="16"/>
        <v/>
      </c>
      <c r="U69" s="152" t="str">
        <f>IFERROR(IF(T69=Hjelpeark!$B$4,0,ABS(T69-S69)),"")</f>
        <v/>
      </c>
      <c r="V69" s="175" t="str">
        <f>IFERROR(IF(A69="","",_xlfn.XLOOKUP(D69,Prisliste!$C$4:$F$4,Prisliste!$C$20:$F$20)),"")</f>
        <v/>
      </c>
      <c r="W69" s="175" t="str">
        <f>IFERROR(U69*_xlfn.XLOOKUP(D69,Prisliste!$C$4:$F$4,Prisliste!$C$21:$F$21),"")</f>
        <v/>
      </c>
      <c r="X69" s="175" t="str">
        <f>IFERROR(IF(A69="","",IF(N69="Ja",_xlfn.XLOOKUP('Beregninger gj.strømming'!D69,Prisliste!$C$4:$F$4,Prisliste!$C$24:$F$24),0)),"")</f>
        <v/>
      </c>
      <c r="Y69" s="288" t="str">
        <f t="shared" si="20"/>
        <v/>
      </c>
      <c r="Z69" s="175" t="str">
        <f t="shared" si="31" ref="Z69:Z132">IF(A69="","",V69*R69)</f>
        <v/>
      </c>
      <c r="AA69" s="175" t="str">
        <f t="shared" si="21"/>
        <v/>
      </c>
      <c r="AB69" s="175" t="str">
        <f t="shared" si="22"/>
        <v/>
      </c>
      <c r="AC69" s="288" t="str">
        <f t="shared" si="23"/>
        <v/>
      </c>
      <c r="AD69" s="152" t="str">
        <f t="shared" si="24"/>
        <v/>
      </c>
      <c r="AF69" s="155" t="str">
        <f>IFERROR(_xlfn.XLOOKUP(D69,Prisliste!$C$4:$F$4,Prisliste!$C$19:$F$19)*AD69,"")</f>
        <v/>
      </c>
    </row>
    <row r="70" spans="1:32" ht="14.4">
      <c r="A70" s="171" t="str">
        <f>IF(A69="","",IF(A69+1&lt;=f_slutt,'Beregninger gj.strømming'!A69+1,""))</f>
        <v/>
      </c>
      <c r="B70" s="172" t="str">
        <f t="shared" si="25"/>
        <v/>
      </c>
      <c r="C70" s="173" t="str">
        <f t="shared" si="26"/>
        <v/>
      </c>
      <c r="D70" s="172" t="str">
        <f t="shared" si="27"/>
        <v/>
      </c>
      <c r="E70" s="152" t="str">
        <f t="shared" si="32" ref="E70:E133">IFERROR(IF(A70="","",E69),"")</f>
        <v/>
      </c>
      <c r="F70" s="289" t="str">
        <f t="shared" si="28"/>
        <v/>
      </c>
      <c r="G70" s="154" t="str">
        <f>IF($A70="","",'Priseestimat gj.strømming'!$C$15)</f>
        <v/>
      </c>
      <c r="H70" s="155" t="str" cm="1">
        <f t="array" ref="H70">IF(M70=Hjelpeark!$E$7,_xlfn.XLOOKUP(IF(T70="Naturlig",S70,T70),Temp_VT_FV,_xlfn.XLOOKUP('Beregninger gj.strømming'!F70,Fiskevekt_VT_FV,'Veksttabell FV'!$B$5:$T$21,,-1),,-1)*G70,IF('Beregninger gj.strømming'!M70=Hjelpeark!$D$7,_xlfn.XLOOKUP(IF(T70="Naturlig",S70,T70),'Veksttabell SV'!$A$6:$A$22,_xlfn.XLOOKUP('Beregninger gj.strømming'!F70,'Veksttabell SV'!$B$5:$AU$5,'Veksttabell SV'!$B$6:$AU$22,,-1),,-1)*G70,""))</f>
        <v/>
      </c>
      <c r="I70" s="155" t="str">
        <f t="shared" si="17"/>
        <v/>
      </c>
      <c r="J70" s="159" t="str">
        <f t="shared" si="18"/>
        <v/>
      </c>
      <c r="K70" s="173" t="str">
        <f>IF(A70="","",'Priseestimat gj.strømming'!$C$10)</f>
        <v/>
      </c>
      <c r="L70" s="173" t="str">
        <f>IF(A70="","",'Priseestimat gj.strømming'!$C$11)</f>
        <v/>
      </c>
      <c r="M70" s="173" t="str">
        <f>IF(A70="","",'Priseestimat gj.strømming'!$C$12)</f>
        <v/>
      </c>
      <c r="N70" s="173" t="str">
        <f>IF($A70="","",'Priseestimat gj.strømming'!$C$6)</f>
        <v/>
      </c>
      <c r="O70" s="174" t="str" cm="1">
        <f t="array" ref="O70">IF(M70=Hjelpeark!$D$7,_xlfn.XLOOKUP(IF(T70="Naturlig",S70,T70),'Vannbehov SV'!$A$5:$A$13,_xlfn.XLOOKUP('Beregninger gj.strømming'!F70,'Vannbehov SV'!$B$4:$O$4,'Vannbehov SV'!$B$5:$O$13,,-1),,-1),IF(M70=Hjelpeark!$E$7,_xlfn.XLOOKUP(IF(T70="Naturlig",S70,T70),'Vannbehov FV'!$A$5:$A$20,_xlfn.XLOOKUP('Beregninger gj.strømming'!F70,'Vannbehov FV'!$B$4:$O$4,'Vannbehov FV'!$B$5:$O$20,,-1),,-1),""))</f>
        <v/>
      </c>
      <c r="P70" s="173" t="str">
        <f t="shared" si="29"/>
        <v/>
      </c>
      <c r="Q70" s="174" t="str">
        <f t="shared" si="30"/>
        <v/>
      </c>
      <c r="R70" s="174" t="str">
        <f t="shared" si="19"/>
        <v/>
      </c>
      <c r="S70" s="152" t="str">
        <f>IFERROR(IF(M70=Hjelpeark!$D$7,_xlfn.XLOOKUP('Beregninger gj.strømming'!C70,Hjelpeark!$C$8:$C$19,Hjelpeark!$D$8:$D$19),_xlfn.XLOOKUP('Beregninger gj.strømming'!C70,Hjelpeark!$C$8:$C$19,Hjelpeark!$E$8:$E$19)),"")</f>
        <v/>
      </c>
      <c r="T70" s="152" t="str">
        <f t="shared" si="33" ref="T70:T133">IF(A70="","",T69)</f>
        <v/>
      </c>
      <c r="U70" s="152" t="str">
        <f>IFERROR(IF(T70=Hjelpeark!$B$4,0,ABS(T70-S70)),"")</f>
        <v/>
      </c>
      <c r="V70" s="175" t="str">
        <f>IFERROR(IF(A70="","",_xlfn.XLOOKUP(D70,Prisliste!$C$4:$F$4,Prisliste!$C$20:$F$20)),"")</f>
        <v/>
      </c>
      <c r="W70" s="175" t="str">
        <f>IFERROR(U70*_xlfn.XLOOKUP(D70,Prisliste!$C$4:$F$4,Prisliste!$C$21:$F$21),"")</f>
        <v/>
      </c>
      <c r="X70" s="175" t="str">
        <f>IFERROR(IF(A70="","",IF(N70="Ja",_xlfn.XLOOKUP('Beregninger gj.strømming'!D70,Prisliste!$C$4:$F$4,Prisliste!$C$24:$F$24),0)),"")</f>
        <v/>
      </c>
      <c r="Y70" s="288" t="str">
        <f t="shared" si="20"/>
        <v/>
      </c>
      <c r="Z70" s="175" t="str">
        <f t="shared" si="31"/>
        <v/>
      </c>
      <c r="AA70" s="175" t="str">
        <f t="shared" si="21"/>
        <v/>
      </c>
      <c r="AB70" s="175" t="str">
        <f t="shared" si="22"/>
        <v/>
      </c>
      <c r="AC70" s="288" t="str">
        <f t="shared" si="23"/>
        <v/>
      </c>
      <c r="AD70" s="152" t="str">
        <f t="shared" si="24"/>
        <v/>
      </c>
      <c r="AF70" s="155" t="str">
        <f>IFERROR(_xlfn.XLOOKUP(D70,Prisliste!$C$4:$F$4,Prisliste!$C$19:$F$19)*AD70,"")</f>
        <v/>
      </c>
    </row>
    <row r="71" spans="1:32" ht="14.4">
      <c r="A71" s="171" t="str">
        <f>IF(A70="","",IF(A70+1&lt;=f_slutt,'Beregninger gj.strømming'!A70+1,""))</f>
        <v/>
      </c>
      <c r="B71" s="172" t="str">
        <f t="shared" si="25"/>
        <v/>
      </c>
      <c r="C71" s="173" t="str">
        <f t="shared" si="26"/>
        <v/>
      </c>
      <c r="D71" s="172" t="str">
        <f t="shared" si="27"/>
        <v/>
      </c>
      <c r="E71" s="152" t="str">
        <f t="shared" si="32"/>
        <v/>
      </c>
      <c r="F71" s="289" t="str">
        <f t="shared" si="28"/>
        <v/>
      </c>
      <c r="G71" s="154" t="str">
        <f>IF($A71="","",'Priseestimat gj.strømming'!$C$15)</f>
        <v/>
      </c>
      <c r="H71" s="155" t="str" cm="1">
        <f t="array" ref="H71">IF(M71=Hjelpeark!$E$7,_xlfn.XLOOKUP(IF(T71="Naturlig",S71,T71),Temp_VT_FV,_xlfn.XLOOKUP('Beregninger gj.strømming'!F71,Fiskevekt_VT_FV,'Veksttabell FV'!$B$5:$T$21,,-1),,-1)*G71,IF('Beregninger gj.strømming'!M71=Hjelpeark!$D$7,_xlfn.XLOOKUP(IF(T71="Naturlig",S71,T71),'Veksttabell SV'!$A$6:$A$22,_xlfn.XLOOKUP('Beregninger gj.strømming'!F71,'Veksttabell SV'!$B$5:$AU$5,'Veksttabell SV'!$B$6:$AU$22,,-1),,-1)*G71,""))</f>
        <v/>
      </c>
      <c r="I71" s="155" t="str">
        <f t="shared" si="17"/>
        <v/>
      </c>
      <c r="J71" s="159" t="str">
        <f t="shared" si="18"/>
        <v/>
      </c>
      <c r="K71" s="173" t="str">
        <f>IF(A71="","",'Priseestimat gj.strømming'!$C$10)</f>
        <v/>
      </c>
      <c r="L71" s="173" t="str">
        <f>IF(A71="","",'Priseestimat gj.strømming'!$C$11)</f>
        <v/>
      </c>
      <c r="M71" s="173" t="str">
        <f>IF(A71="","",'Priseestimat gj.strømming'!$C$12)</f>
        <v/>
      </c>
      <c r="N71" s="173" t="str">
        <f>IF($A71="","",'Priseestimat gj.strømming'!$C$6)</f>
        <v/>
      </c>
      <c r="O71" s="174" t="str" cm="1">
        <f t="array" ref="O71">IF(M71=Hjelpeark!$D$7,_xlfn.XLOOKUP(IF(T71="Naturlig",S71,T71),'Vannbehov SV'!$A$5:$A$13,_xlfn.XLOOKUP('Beregninger gj.strømming'!F71,'Vannbehov SV'!$B$4:$O$4,'Vannbehov SV'!$B$5:$O$13,,-1),,-1),IF(M71=Hjelpeark!$E$7,_xlfn.XLOOKUP(IF(T71="Naturlig",S71,T71),'Vannbehov FV'!$A$5:$A$20,_xlfn.XLOOKUP('Beregninger gj.strømming'!F71,'Vannbehov FV'!$B$4:$O$4,'Vannbehov FV'!$B$5:$O$20,,-1),,-1),""))</f>
        <v/>
      </c>
      <c r="P71" s="173" t="str">
        <f t="shared" si="29"/>
        <v/>
      </c>
      <c r="Q71" s="174" t="str">
        <f t="shared" si="30"/>
        <v/>
      </c>
      <c r="R71" s="174" t="str">
        <f t="shared" si="19"/>
        <v/>
      </c>
      <c r="S71" s="152" t="str">
        <f>IFERROR(IF(M71=Hjelpeark!$D$7,_xlfn.XLOOKUP('Beregninger gj.strømming'!C71,Hjelpeark!$C$8:$C$19,Hjelpeark!$D$8:$D$19),_xlfn.XLOOKUP('Beregninger gj.strømming'!C71,Hjelpeark!$C$8:$C$19,Hjelpeark!$E$8:$E$19)),"")</f>
        <v/>
      </c>
      <c r="T71" s="152" t="str">
        <f t="shared" si="33"/>
        <v/>
      </c>
      <c r="U71" s="152" t="str">
        <f>IFERROR(IF(T71=Hjelpeark!$B$4,0,ABS(T71-S71)),"")</f>
        <v/>
      </c>
      <c r="V71" s="175" t="str">
        <f>IFERROR(IF(A71="","",_xlfn.XLOOKUP(D71,Prisliste!$C$4:$F$4,Prisliste!$C$20:$F$20)),"")</f>
        <v/>
      </c>
      <c r="W71" s="175" t="str">
        <f>IFERROR(U71*_xlfn.XLOOKUP(D71,Prisliste!$C$4:$F$4,Prisliste!$C$21:$F$21),"")</f>
        <v/>
      </c>
      <c r="X71" s="175" t="str">
        <f>IFERROR(IF(A71="","",IF(N71="Ja",_xlfn.XLOOKUP('Beregninger gj.strømming'!D71,Prisliste!$C$4:$F$4,Prisliste!$C$24:$F$24),0)),"")</f>
        <v/>
      </c>
      <c r="Y71" s="288" t="str">
        <f t="shared" si="20"/>
        <v/>
      </c>
      <c r="Z71" s="175" t="str">
        <f t="shared" si="31"/>
        <v/>
      </c>
      <c r="AA71" s="175" t="str">
        <f t="shared" si="21"/>
        <v/>
      </c>
      <c r="AB71" s="175" t="str">
        <f t="shared" si="22"/>
        <v/>
      </c>
      <c r="AC71" s="288" t="str">
        <f t="shared" si="23"/>
        <v/>
      </c>
      <c r="AD71" s="152" t="str">
        <f t="shared" si="24"/>
        <v/>
      </c>
      <c r="AF71" s="155" t="str">
        <f>IFERROR(_xlfn.XLOOKUP(D71,Prisliste!$C$4:$F$4,Prisliste!$C$19:$F$19)*AD71,"")</f>
        <v/>
      </c>
    </row>
    <row r="72" spans="1:32" ht="14.4">
      <c r="A72" s="171" t="str">
        <f>IF(A71="","",IF(A71+1&lt;=f_slutt,'Beregninger gj.strømming'!A71+1,""))</f>
        <v/>
      </c>
      <c r="B72" s="172" t="str">
        <f t="shared" si="25"/>
        <v/>
      </c>
      <c r="C72" s="173" t="str">
        <f t="shared" si="26"/>
        <v/>
      </c>
      <c r="D72" s="172" t="str">
        <f t="shared" si="27"/>
        <v/>
      </c>
      <c r="E72" s="152" t="str">
        <f t="shared" si="32"/>
        <v/>
      </c>
      <c r="F72" s="289" t="str">
        <f t="shared" si="28"/>
        <v/>
      </c>
      <c r="G72" s="154" t="str">
        <f>IF($A72="","",'Priseestimat gj.strømming'!$C$15)</f>
        <v/>
      </c>
      <c r="H72" s="155" t="str" cm="1">
        <f t="array" ref="H72">IF(M72=Hjelpeark!$E$7,_xlfn.XLOOKUP(IF(T72="Naturlig",S72,T72),Temp_VT_FV,_xlfn.XLOOKUP('Beregninger gj.strømming'!F72,Fiskevekt_VT_FV,'Veksttabell FV'!$B$5:$T$21,,-1),,-1)*G72,IF('Beregninger gj.strømming'!M72=Hjelpeark!$D$7,_xlfn.XLOOKUP(IF(T72="Naturlig",S72,T72),'Veksttabell SV'!$A$6:$A$22,_xlfn.XLOOKUP('Beregninger gj.strømming'!F72,'Veksttabell SV'!$B$5:$AU$5,'Veksttabell SV'!$B$6:$AU$22,,-1),,-1)*G72,""))</f>
        <v/>
      </c>
      <c r="I72" s="155" t="str">
        <f t="shared" si="17"/>
        <v/>
      </c>
      <c r="J72" s="159" t="str">
        <f t="shared" si="18"/>
        <v/>
      </c>
      <c r="K72" s="173" t="str">
        <f>IF(A72="","",'Priseestimat gj.strømming'!$C$10)</f>
        <v/>
      </c>
      <c r="L72" s="173" t="str">
        <f>IF(A72="","",'Priseestimat gj.strømming'!$C$11)</f>
        <v/>
      </c>
      <c r="M72" s="173" t="str">
        <f>IF(A72="","",'Priseestimat gj.strømming'!$C$12)</f>
        <v/>
      </c>
      <c r="N72" s="173" t="str">
        <f>IF($A72="","",'Priseestimat gj.strømming'!$C$6)</f>
        <v/>
      </c>
      <c r="O72" s="174" t="str" cm="1">
        <f t="array" ref="O72">IF(M72=Hjelpeark!$D$7,_xlfn.XLOOKUP(IF(T72="Naturlig",S72,T72),'Vannbehov SV'!$A$5:$A$13,_xlfn.XLOOKUP('Beregninger gj.strømming'!F72,'Vannbehov SV'!$B$4:$O$4,'Vannbehov SV'!$B$5:$O$13,,-1),,-1),IF(M72=Hjelpeark!$E$7,_xlfn.XLOOKUP(IF(T72="Naturlig",S72,T72),'Vannbehov FV'!$A$5:$A$20,_xlfn.XLOOKUP('Beregninger gj.strømming'!F72,'Vannbehov FV'!$B$4:$O$4,'Vannbehov FV'!$B$5:$O$20,,-1),,-1),""))</f>
        <v/>
      </c>
      <c r="P72" s="173" t="str">
        <f t="shared" si="29"/>
        <v/>
      </c>
      <c r="Q72" s="174" t="str">
        <f t="shared" si="30"/>
        <v/>
      </c>
      <c r="R72" s="174" t="str">
        <f t="shared" si="19"/>
        <v/>
      </c>
      <c r="S72" s="152" t="str">
        <f>IFERROR(IF(M72=Hjelpeark!$D$7,_xlfn.XLOOKUP('Beregninger gj.strømming'!C72,Hjelpeark!$C$8:$C$19,Hjelpeark!$D$8:$D$19),_xlfn.XLOOKUP('Beregninger gj.strømming'!C72,Hjelpeark!$C$8:$C$19,Hjelpeark!$E$8:$E$19)),"")</f>
        <v/>
      </c>
      <c r="T72" s="152" t="str">
        <f t="shared" si="33"/>
        <v/>
      </c>
      <c r="U72" s="152" t="str">
        <f>IFERROR(IF(T72=Hjelpeark!$B$4,0,ABS(T72-S72)),"")</f>
        <v/>
      </c>
      <c r="V72" s="175" t="str">
        <f>IFERROR(IF(A72="","",_xlfn.XLOOKUP(D72,Prisliste!$C$4:$F$4,Prisliste!$C$20:$F$20)),"")</f>
        <v/>
      </c>
      <c r="W72" s="175" t="str">
        <f>IFERROR(U72*_xlfn.XLOOKUP(D72,Prisliste!$C$4:$F$4,Prisliste!$C$21:$F$21),"")</f>
        <v/>
      </c>
      <c r="X72" s="175" t="str">
        <f>IFERROR(IF(A72="","",IF(N72="Ja",_xlfn.XLOOKUP('Beregninger gj.strømming'!D72,Prisliste!$C$4:$F$4,Prisliste!$C$24:$F$24),0)),"")</f>
        <v/>
      </c>
      <c r="Y72" s="288" t="str">
        <f t="shared" si="20"/>
        <v/>
      </c>
      <c r="Z72" s="175" t="str">
        <f t="shared" si="31"/>
        <v/>
      </c>
      <c r="AA72" s="175" t="str">
        <f t="shared" si="21"/>
        <v/>
      </c>
      <c r="AB72" s="175" t="str">
        <f t="shared" si="22"/>
        <v/>
      </c>
      <c r="AC72" s="288" t="str">
        <f t="shared" si="23"/>
        <v/>
      </c>
      <c r="AD72" s="152" t="str">
        <f t="shared" si="24"/>
        <v/>
      </c>
      <c r="AF72" s="155" t="str">
        <f>IFERROR(_xlfn.XLOOKUP(D72,Prisliste!$C$4:$F$4,Prisliste!$C$19:$F$19)*AD72,"")</f>
        <v/>
      </c>
    </row>
    <row r="73" spans="1:32" ht="14.4">
      <c r="A73" s="171" t="str">
        <f>IF(A72="","",IF(A72+1&lt;=f_slutt,'Beregninger gj.strømming'!A72+1,""))</f>
        <v/>
      </c>
      <c r="B73" s="172" t="str">
        <f t="shared" si="25"/>
        <v/>
      </c>
      <c r="C73" s="173" t="str">
        <f t="shared" si="26"/>
        <v/>
      </c>
      <c r="D73" s="172" t="str">
        <f t="shared" si="27"/>
        <v/>
      </c>
      <c r="E73" s="152" t="str">
        <f t="shared" si="32"/>
        <v/>
      </c>
      <c r="F73" s="289" t="str">
        <f t="shared" si="28"/>
        <v/>
      </c>
      <c r="G73" s="154" t="str">
        <f>IF($A73="","",'Priseestimat gj.strømming'!$C$15)</f>
        <v/>
      </c>
      <c r="H73" s="155" t="str" cm="1">
        <f t="array" ref="H73">IF(M73=Hjelpeark!$E$7,_xlfn.XLOOKUP(IF(T73="Naturlig",S73,T73),Temp_VT_FV,_xlfn.XLOOKUP('Beregninger gj.strømming'!F73,Fiskevekt_VT_FV,'Veksttabell FV'!$B$5:$T$21,,-1),,-1)*G73,IF('Beregninger gj.strømming'!M73=Hjelpeark!$D$7,_xlfn.XLOOKUP(IF(T73="Naturlig",S73,T73),'Veksttabell SV'!$A$6:$A$22,_xlfn.XLOOKUP('Beregninger gj.strømming'!F73,'Veksttabell SV'!$B$5:$AU$5,'Veksttabell SV'!$B$6:$AU$22,,-1),,-1)*G73,""))</f>
        <v/>
      </c>
      <c r="I73" s="155" t="str">
        <f t="shared" si="17"/>
        <v/>
      </c>
      <c r="J73" s="159" t="str">
        <f t="shared" si="18"/>
        <v/>
      </c>
      <c r="K73" s="173" t="str">
        <f>IF(A73="","",'Priseestimat gj.strømming'!$C$10)</f>
        <v/>
      </c>
      <c r="L73" s="173" t="str">
        <f>IF(A73="","",'Priseestimat gj.strømming'!$C$11)</f>
        <v/>
      </c>
      <c r="M73" s="173" t="str">
        <f>IF(A73="","",'Priseestimat gj.strømming'!$C$12)</f>
        <v/>
      </c>
      <c r="N73" s="173" t="str">
        <f>IF($A73="","",'Priseestimat gj.strømming'!$C$6)</f>
        <v/>
      </c>
      <c r="O73" s="174" t="str" cm="1">
        <f t="array" ref="O73">IF(M73=Hjelpeark!$D$7,_xlfn.XLOOKUP(IF(T73="Naturlig",S73,T73),'Vannbehov SV'!$A$5:$A$13,_xlfn.XLOOKUP('Beregninger gj.strømming'!F73,'Vannbehov SV'!$B$4:$O$4,'Vannbehov SV'!$B$5:$O$13,,-1),,-1),IF(M73=Hjelpeark!$E$7,_xlfn.XLOOKUP(IF(T73="Naturlig",S73,T73),'Vannbehov FV'!$A$5:$A$20,_xlfn.XLOOKUP('Beregninger gj.strømming'!F73,'Vannbehov FV'!$B$4:$O$4,'Vannbehov FV'!$B$5:$O$20,,-1),,-1),""))</f>
        <v/>
      </c>
      <c r="P73" s="173" t="str">
        <f t="shared" si="29"/>
        <v/>
      </c>
      <c r="Q73" s="174" t="str">
        <f t="shared" si="30"/>
        <v/>
      </c>
      <c r="R73" s="174" t="str">
        <f t="shared" si="19"/>
        <v/>
      </c>
      <c r="S73" s="152" t="str">
        <f>IFERROR(IF(M73=Hjelpeark!$D$7,_xlfn.XLOOKUP('Beregninger gj.strømming'!C73,Hjelpeark!$C$8:$C$19,Hjelpeark!$D$8:$D$19),_xlfn.XLOOKUP('Beregninger gj.strømming'!C73,Hjelpeark!$C$8:$C$19,Hjelpeark!$E$8:$E$19)),"")</f>
        <v/>
      </c>
      <c r="T73" s="152" t="str">
        <f t="shared" si="33"/>
        <v/>
      </c>
      <c r="U73" s="152" t="str">
        <f>IFERROR(IF(T73=Hjelpeark!$B$4,0,ABS(T73-S73)),"")</f>
        <v/>
      </c>
      <c r="V73" s="175" t="str">
        <f>IFERROR(IF(A73="","",_xlfn.XLOOKUP(D73,Prisliste!$C$4:$F$4,Prisliste!$C$20:$F$20)),"")</f>
        <v/>
      </c>
      <c r="W73" s="175" t="str">
        <f>IFERROR(U73*_xlfn.XLOOKUP(D73,Prisliste!$C$4:$F$4,Prisliste!$C$21:$F$21),"")</f>
        <v/>
      </c>
      <c r="X73" s="175" t="str">
        <f>IFERROR(IF(A73="","",IF(N73="Ja",_xlfn.XLOOKUP('Beregninger gj.strømming'!D73,Prisliste!$C$4:$F$4,Prisliste!$C$24:$F$24),0)),"")</f>
        <v/>
      </c>
      <c r="Y73" s="288" t="str">
        <f t="shared" si="20"/>
        <v/>
      </c>
      <c r="Z73" s="175" t="str">
        <f t="shared" si="31"/>
        <v/>
      </c>
      <c r="AA73" s="175" t="str">
        <f t="shared" si="21"/>
        <v/>
      </c>
      <c r="AB73" s="175" t="str">
        <f t="shared" si="22"/>
        <v/>
      </c>
      <c r="AC73" s="288" t="str">
        <f t="shared" si="23"/>
        <v/>
      </c>
      <c r="AD73" s="152" t="str">
        <f t="shared" si="24"/>
        <v/>
      </c>
      <c r="AF73" s="155" t="str">
        <f>IFERROR(_xlfn.XLOOKUP(D73,Prisliste!$C$4:$F$4,Prisliste!$C$19:$F$19)*AD73,"")</f>
        <v/>
      </c>
    </row>
    <row r="74" spans="1:32" ht="14.4">
      <c r="A74" s="171" t="str">
        <f>IF(A73="","",IF(A73+1&lt;=f_slutt,'Beregninger gj.strømming'!A73+1,""))</f>
        <v/>
      </c>
      <c r="B74" s="172" t="str">
        <f t="shared" si="25"/>
        <v/>
      </c>
      <c r="C74" s="173" t="str">
        <f t="shared" si="26"/>
        <v/>
      </c>
      <c r="D74" s="172" t="str">
        <f t="shared" si="27"/>
        <v/>
      </c>
      <c r="E74" s="152" t="str">
        <f t="shared" si="32"/>
        <v/>
      </c>
      <c r="F74" s="289" t="str">
        <f t="shared" si="28"/>
        <v/>
      </c>
      <c r="G74" s="154" t="str">
        <f>IF($A74="","",'Priseestimat gj.strømming'!$C$15)</f>
        <v/>
      </c>
      <c r="H74" s="155" t="str" cm="1">
        <f t="array" ref="H74">IF(M74=Hjelpeark!$E$7,_xlfn.XLOOKUP(IF(T74="Naturlig",S74,T74),Temp_VT_FV,_xlfn.XLOOKUP('Beregninger gj.strømming'!F74,Fiskevekt_VT_FV,'Veksttabell FV'!$B$5:$T$21,,-1),,-1)*G74,IF('Beregninger gj.strømming'!M74=Hjelpeark!$D$7,_xlfn.XLOOKUP(IF(T74="Naturlig",S74,T74),'Veksttabell SV'!$A$6:$A$22,_xlfn.XLOOKUP('Beregninger gj.strømming'!F74,'Veksttabell SV'!$B$5:$AU$5,'Veksttabell SV'!$B$6:$AU$22,,-1),,-1)*G74,""))</f>
        <v/>
      </c>
      <c r="I74" s="155" t="str">
        <f t="shared" si="17"/>
        <v/>
      </c>
      <c r="J74" s="159" t="str">
        <f t="shared" si="18"/>
        <v/>
      </c>
      <c r="K74" s="173" t="str">
        <f>IF(A74="","",'Priseestimat gj.strømming'!$C$10)</f>
        <v/>
      </c>
      <c r="L74" s="173" t="str">
        <f>IF(A74="","",'Priseestimat gj.strømming'!$C$11)</f>
        <v/>
      </c>
      <c r="M74" s="173" t="str">
        <f>IF(A74="","",'Priseestimat gj.strømming'!$C$12)</f>
        <v/>
      </c>
      <c r="N74" s="173" t="str">
        <f>IF($A74="","",'Priseestimat gj.strømming'!$C$6)</f>
        <v/>
      </c>
      <c r="O74" s="174" t="str" cm="1">
        <f t="array" ref="O74">IF(M74=Hjelpeark!$D$7,_xlfn.XLOOKUP(IF(T74="Naturlig",S74,T74),'Vannbehov SV'!$A$5:$A$13,_xlfn.XLOOKUP('Beregninger gj.strømming'!F74,'Vannbehov SV'!$B$4:$O$4,'Vannbehov SV'!$B$5:$O$13,,-1),,-1),IF(M74=Hjelpeark!$E$7,_xlfn.XLOOKUP(IF(T74="Naturlig",S74,T74),'Vannbehov FV'!$A$5:$A$20,_xlfn.XLOOKUP('Beregninger gj.strømming'!F74,'Vannbehov FV'!$B$4:$O$4,'Vannbehov FV'!$B$5:$O$20,,-1),,-1),""))</f>
        <v/>
      </c>
      <c r="P74" s="173" t="str">
        <f t="shared" si="29"/>
        <v/>
      </c>
      <c r="Q74" s="174" t="str">
        <f t="shared" si="30"/>
        <v/>
      </c>
      <c r="R74" s="174" t="str">
        <f t="shared" si="19"/>
        <v/>
      </c>
      <c r="S74" s="152" t="str">
        <f>IFERROR(IF(M74=Hjelpeark!$D$7,_xlfn.XLOOKUP('Beregninger gj.strømming'!C74,Hjelpeark!$C$8:$C$19,Hjelpeark!$D$8:$D$19),_xlfn.XLOOKUP('Beregninger gj.strømming'!C74,Hjelpeark!$C$8:$C$19,Hjelpeark!$E$8:$E$19)),"")</f>
        <v/>
      </c>
      <c r="T74" s="152" t="str">
        <f t="shared" si="33"/>
        <v/>
      </c>
      <c r="U74" s="152" t="str">
        <f>IFERROR(IF(T74=Hjelpeark!$B$4,0,ABS(T74-S74)),"")</f>
        <v/>
      </c>
      <c r="V74" s="175" t="str">
        <f>IFERROR(IF(A74="","",_xlfn.XLOOKUP(D74,Prisliste!$C$4:$F$4,Prisliste!$C$20:$F$20)),"")</f>
        <v/>
      </c>
      <c r="W74" s="175" t="str">
        <f>IFERROR(U74*_xlfn.XLOOKUP(D74,Prisliste!$C$4:$F$4,Prisliste!$C$21:$F$21),"")</f>
        <v/>
      </c>
      <c r="X74" s="175" t="str">
        <f>IFERROR(IF(A74="","",IF(N74="Ja",_xlfn.XLOOKUP('Beregninger gj.strømming'!D74,Prisliste!$C$4:$F$4,Prisliste!$C$24:$F$24),0)),"")</f>
        <v/>
      </c>
      <c r="Y74" s="288" t="str">
        <f t="shared" si="20"/>
        <v/>
      </c>
      <c r="Z74" s="175" t="str">
        <f t="shared" si="31"/>
        <v/>
      </c>
      <c r="AA74" s="175" t="str">
        <f t="shared" si="21"/>
        <v/>
      </c>
      <c r="AB74" s="175" t="str">
        <f t="shared" si="22"/>
        <v/>
      </c>
      <c r="AC74" s="288" t="str">
        <f t="shared" si="23"/>
        <v/>
      </c>
      <c r="AD74" s="152" t="str">
        <f t="shared" si="24"/>
        <v/>
      </c>
      <c r="AF74" s="155" t="str">
        <f>IFERROR(_xlfn.XLOOKUP(D74,Prisliste!$C$4:$F$4,Prisliste!$C$19:$F$19)*AD74,"")</f>
        <v/>
      </c>
    </row>
    <row r="75" spans="1:32" ht="14.4">
      <c r="A75" s="171" t="str">
        <f>IF(A74="","",IF(A74+1&lt;=f_slutt,'Beregninger gj.strømming'!A74+1,""))</f>
        <v/>
      </c>
      <c r="B75" s="172" t="str">
        <f t="shared" si="25"/>
        <v/>
      </c>
      <c r="C75" s="173" t="str">
        <f t="shared" si="26"/>
        <v/>
      </c>
      <c r="D75" s="172" t="str">
        <f t="shared" si="27"/>
        <v/>
      </c>
      <c r="E75" s="152" t="str">
        <f t="shared" si="32"/>
        <v/>
      </c>
      <c r="F75" s="289" t="str">
        <f t="shared" si="28"/>
        <v/>
      </c>
      <c r="G75" s="154" t="str">
        <f>IF($A75="","",'Priseestimat gj.strømming'!$C$15)</f>
        <v/>
      </c>
      <c r="H75" s="155" t="str" cm="1">
        <f t="array" ref="H75">IF(M75=Hjelpeark!$E$7,_xlfn.XLOOKUP(IF(T75="Naturlig",S75,T75),Temp_VT_FV,_xlfn.XLOOKUP('Beregninger gj.strømming'!F75,Fiskevekt_VT_FV,'Veksttabell FV'!$B$5:$T$21,,-1),,-1)*G75,IF('Beregninger gj.strømming'!M75=Hjelpeark!$D$7,_xlfn.XLOOKUP(IF(T75="Naturlig",S75,T75),'Veksttabell SV'!$A$6:$A$22,_xlfn.XLOOKUP('Beregninger gj.strømming'!F75,'Veksttabell SV'!$B$5:$AU$5,'Veksttabell SV'!$B$6:$AU$22,,-1),,-1)*G75,""))</f>
        <v/>
      </c>
      <c r="I75" s="155" t="str">
        <f t="shared" si="17"/>
        <v/>
      </c>
      <c r="J75" s="159" t="str">
        <f t="shared" si="18"/>
        <v/>
      </c>
      <c r="K75" s="173" t="str">
        <f>IF(A75="","",'Priseestimat gj.strømming'!$C$10)</f>
        <v/>
      </c>
      <c r="L75" s="173" t="str">
        <f>IF(A75="","",'Priseestimat gj.strømming'!$C$11)</f>
        <v/>
      </c>
      <c r="M75" s="173" t="str">
        <f>IF(A75="","",'Priseestimat gj.strømming'!$C$12)</f>
        <v/>
      </c>
      <c r="N75" s="173" t="str">
        <f>IF($A75="","",'Priseestimat gj.strømming'!$C$6)</f>
        <v/>
      </c>
      <c r="O75" s="174" t="str" cm="1">
        <f t="array" ref="O75">IF(M75=Hjelpeark!$D$7,_xlfn.XLOOKUP(IF(T75="Naturlig",S75,T75),'Vannbehov SV'!$A$5:$A$13,_xlfn.XLOOKUP('Beregninger gj.strømming'!F75,'Vannbehov SV'!$B$4:$O$4,'Vannbehov SV'!$B$5:$O$13,,-1),,-1),IF(M75=Hjelpeark!$E$7,_xlfn.XLOOKUP(IF(T75="Naturlig",S75,T75),'Vannbehov FV'!$A$5:$A$20,_xlfn.XLOOKUP('Beregninger gj.strømming'!F75,'Vannbehov FV'!$B$4:$O$4,'Vannbehov FV'!$B$5:$O$20,,-1),,-1),""))</f>
        <v/>
      </c>
      <c r="P75" s="173" t="str">
        <f t="shared" si="29"/>
        <v/>
      </c>
      <c r="Q75" s="174" t="str">
        <f t="shared" si="30"/>
        <v/>
      </c>
      <c r="R75" s="174" t="str">
        <f t="shared" si="19"/>
        <v/>
      </c>
      <c r="S75" s="152" t="str">
        <f>IFERROR(IF(M75=Hjelpeark!$D$7,_xlfn.XLOOKUP('Beregninger gj.strømming'!C75,Hjelpeark!$C$8:$C$19,Hjelpeark!$D$8:$D$19),_xlfn.XLOOKUP('Beregninger gj.strømming'!C75,Hjelpeark!$C$8:$C$19,Hjelpeark!$E$8:$E$19)),"")</f>
        <v/>
      </c>
      <c r="T75" s="152" t="str">
        <f t="shared" si="33"/>
        <v/>
      </c>
      <c r="U75" s="152" t="str">
        <f>IFERROR(IF(T75=Hjelpeark!$B$4,0,ABS(T75-S75)),"")</f>
        <v/>
      </c>
      <c r="V75" s="175" t="str">
        <f>IFERROR(IF(A75="","",_xlfn.XLOOKUP(D75,Prisliste!$C$4:$F$4,Prisliste!$C$20:$F$20)),"")</f>
        <v/>
      </c>
      <c r="W75" s="175" t="str">
        <f>IFERROR(U75*_xlfn.XLOOKUP(D75,Prisliste!$C$4:$F$4,Prisliste!$C$21:$F$21),"")</f>
        <v/>
      </c>
      <c r="X75" s="175" t="str">
        <f>IFERROR(IF(A75="","",IF(N75="Ja",_xlfn.XLOOKUP('Beregninger gj.strømming'!D75,Prisliste!$C$4:$F$4,Prisliste!$C$24:$F$24),0)),"")</f>
        <v/>
      </c>
      <c r="Y75" s="288" t="str">
        <f t="shared" si="20"/>
        <v/>
      </c>
      <c r="Z75" s="175" t="str">
        <f t="shared" si="31"/>
        <v/>
      </c>
      <c r="AA75" s="175" t="str">
        <f t="shared" si="21"/>
        <v/>
      </c>
      <c r="AB75" s="175" t="str">
        <f t="shared" si="22"/>
        <v/>
      </c>
      <c r="AC75" s="288" t="str">
        <f t="shared" si="23"/>
        <v/>
      </c>
      <c r="AD75" s="152" t="str">
        <f t="shared" si="24"/>
        <v/>
      </c>
      <c r="AF75" s="155" t="str">
        <f>IFERROR(_xlfn.XLOOKUP(D75,Prisliste!$C$4:$F$4,Prisliste!$C$19:$F$19)*AD75,"")</f>
        <v/>
      </c>
    </row>
    <row r="76" spans="1:32" ht="14.4">
      <c r="A76" s="171" t="str">
        <f>IF(A75="","",IF(A75+1&lt;=f_slutt,'Beregninger gj.strømming'!A75+1,""))</f>
        <v/>
      </c>
      <c r="B76" s="172" t="str">
        <f t="shared" si="25"/>
        <v/>
      </c>
      <c r="C76" s="173" t="str">
        <f t="shared" si="26"/>
        <v/>
      </c>
      <c r="D76" s="172" t="str">
        <f t="shared" si="27"/>
        <v/>
      </c>
      <c r="E76" s="152" t="str">
        <f t="shared" si="32"/>
        <v/>
      </c>
      <c r="F76" s="289" t="str">
        <f t="shared" si="28"/>
        <v/>
      </c>
      <c r="G76" s="154" t="str">
        <f>IF($A76="","",'Priseestimat gj.strømming'!$C$15)</f>
        <v/>
      </c>
      <c r="H76" s="155" t="str" cm="1">
        <f t="array" ref="H76">IF(M76=Hjelpeark!$E$7,_xlfn.XLOOKUP(IF(T76="Naturlig",S76,T76),Temp_VT_FV,_xlfn.XLOOKUP('Beregninger gj.strømming'!F76,Fiskevekt_VT_FV,'Veksttabell FV'!$B$5:$T$21,,-1),,-1)*G76,IF('Beregninger gj.strømming'!M76=Hjelpeark!$D$7,_xlfn.XLOOKUP(IF(T76="Naturlig",S76,T76),'Veksttabell SV'!$A$6:$A$22,_xlfn.XLOOKUP('Beregninger gj.strømming'!F76,'Veksttabell SV'!$B$5:$AU$5,'Veksttabell SV'!$B$6:$AU$22,,-1),,-1)*G76,""))</f>
        <v/>
      </c>
      <c r="I76" s="155" t="str">
        <f t="shared" si="17"/>
        <v/>
      </c>
      <c r="J76" s="159" t="str">
        <f t="shared" si="18"/>
        <v/>
      </c>
      <c r="K76" s="173" t="str">
        <f>IF(A76="","",'Priseestimat gj.strømming'!$C$10)</f>
        <v/>
      </c>
      <c r="L76" s="173" t="str">
        <f>IF(A76="","",'Priseestimat gj.strømming'!$C$11)</f>
        <v/>
      </c>
      <c r="M76" s="173" t="str">
        <f>IF(A76="","",'Priseestimat gj.strømming'!$C$12)</f>
        <v/>
      </c>
      <c r="N76" s="173" t="str">
        <f>IF($A76="","",'Priseestimat gj.strømming'!$C$6)</f>
        <v/>
      </c>
      <c r="O76" s="174" t="str" cm="1">
        <f t="array" ref="O76">IF(M76=Hjelpeark!$D$7,_xlfn.XLOOKUP(IF(T76="Naturlig",S76,T76),'Vannbehov SV'!$A$5:$A$13,_xlfn.XLOOKUP('Beregninger gj.strømming'!F76,'Vannbehov SV'!$B$4:$O$4,'Vannbehov SV'!$B$5:$O$13,,-1),,-1),IF(M76=Hjelpeark!$E$7,_xlfn.XLOOKUP(IF(T76="Naturlig",S76,T76),'Vannbehov FV'!$A$5:$A$20,_xlfn.XLOOKUP('Beregninger gj.strømming'!F76,'Vannbehov FV'!$B$4:$O$4,'Vannbehov FV'!$B$5:$O$20,,-1),,-1),""))</f>
        <v/>
      </c>
      <c r="P76" s="173" t="str">
        <f t="shared" si="29"/>
        <v/>
      </c>
      <c r="Q76" s="174" t="str">
        <f t="shared" si="30"/>
        <v/>
      </c>
      <c r="R76" s="174" t="str">
        <f t="shared" si="19"/>
        <v/>
      </c>
      <c r="S76" s="152" t="str">
        <f>IFERROR(IF(M76=Hjelpeark!$D$7,_xlfn.XLOOKUP('Beregninger gj.strømming'!C76,Hjelpeark!$C$8:$C$19,Hjelpeark!$D$8:$D$19),_xlfn.XLOOKUP('Beregninger gj.strømming'!C76,Hjelpeark!$C$8:$C$19,Hjelpeark!$E$8:$E$19)),"")</f>
        <v/>
      </c>
      <c r="T76" s="152" t="str">
        <f t="shared" si="33"/>
        <v/>
      </c>
      <c r="U76" s="152" t="str">
        <f>IFERROR(IF(T76=Hjelpeark!$B$4,0,ABS(T76-S76)),"")</f>
        <v/>
      </c>
      <c r="V76" s="175" t="str">
        <f>IFERROR(IF(A76="","",_xlfn.XLOOKUP(D76,Prisliste!$C$4:$F$4,Prisliste!$C$20:$F$20)),"")</f>
        <v/>
      </c>
      <c r="W76" s="175" t="str">
        <f>IFERROR(U76*_xlfn.XLOOKUP(D76,Prisliste!$C$4:$F$4,Prisliste!$C$21:$F$21),"")</f>
        <v/>
      </c>
      <c r="X76" s="175" t="str">
        <f>IFERROR(IF(A76="","",IF(N76="Ja",_xlfn.XLOOKUP('Beregninger gj.strømming'!D76,Prisliste!$C$4:$F$4,Prisliste!$C$24:$F$24),0)),"")</f>
        <v/>
      </c>
      <c r="Y76" s="288" t="str">
        <f t="shared" si="20"/>
        <v/>
      </c>
      <c r="Z76" s="175" t="str">
        <f t="shared" si="31"/>
        <v/>
      </c>
      <c r="AA76" s="175" t="str">
        <f t="shared" si="21"/>
        <v/>
      </c>
      <c r="AB76" s="175" t="str">
        <f t="shared" si="22"/>
        <v/>
      </c>
      <c r="AC76" s="288" t="str">
        <f t="shared" si="23"/>
        <v/>
      </c>
      <c r="AD76" s="152" t="str">
        <f t="shared" si="24"/>
        <v/>
      </c>
      <c r="AF76" s="155" t="str">
        <f>IFERROR(_xlfn.XLOOKUP(D76,Prisliste!$C$4:$F$4,Prisliste!$C$19:$F$19)*AD76,"")</f>
        <v/>
      </c>
    </row>
    <row r="77" spans="1:32" ht="14.4">
      <c r="A77" s="171" t="str">
        <f>IF(A76="","",IF(A76+1&lt;=f_slutt,'Beregninger gj.strømming'!A76+1,""))</f>
        <v/>
      </c>
      <c r="B77" s="172" t="str">
        <f t="shared" si="25"/>
        <v/>
      </c>
      <c r="C77" s="173" t="str">
        <f t="shared" si="26"/>
        <v/>
      </c>
      <c r="D77" s="172" t="str">
        <f t="shared" si="27"/>
        <v/>
      </c>
      <c r="E77" s="152" t="str">
        <f t="shared" si="32"/>
        <v/>
      </c>
      <c r="F77" s="289" t="str">
        <f t="shared" si="28"/>
        <v/>
      </c>
      <c r="G77" s="154" t="str">
        <f>IF($A77="","",'Priseestimat gj.strømming'!$C$15)</f>
        <v/>
      </c>
      <c r="H77" s="155" t="str" cm="1">
        <f t="array" ref="H77">IF(M77=Hjelpeark!$E$7,_xlfn.XLOOKUP(IF(T77="Naturlig",S77,T77),Temp_VT_FV,_xlfn.XLOOKUP('Beregninger gj.strømming'!F77,Fiskevekt_VT_FV,'Veksttabell FV'!$B$5:$T$21,,-1),,-1)*G77,IF('Beregninger gj.strømming'!M77=Hjelpeark!$D$7,_xlfn.XLOOKUP(IF(T77="Naturlig",S77,T77),'Veksttabell SV'!$A$6:$A$22,_xlfn.XLOOKUP('Beregninger gj.strømming'!F77,'Veksttabell SV'!$B$5:$AU$5,'Veksttabell SV'!$B$6:$AU$22,,-1),,-1)*G77,""))</f>
        <v/>
      </c>
      <c r="I77" s="155" t="str">
        <f t="shared" si="17"/>
        <v/>
      </c>
      <c r="J77" s="159" t="str">
        <f t="shared" si="18"/>
        <v/>
      </c>
      <c r="K77" s="173" t="str">
        <f>IF(A77="","",'Priseestimat gj.strømming'!$C$10)</f>
        <v/>
      </c>
      <c r="L77" s="173" t="str">
        <f>IF(A77="","",'Priseestimat gj.strømming'!$C$11)</f>
        <v/>
      </c>
      <c r="M77" s="173" t="str">
        <f>IF(A77="","",'Priseestimat gj.strømming'!$C$12)</f>
        <v/>
      </c>
      <c r="N77" s="173" t="str">
        <f>IF($A77="","",'Priseestimat gj.strømming'!$C$6)</f>
        <v/>
      </c>
      <c r="O77" s="174" t="str" cm="1">
        <f t="array" ref="O77">IF(M77=Hjelpeark!$D$7,_xlfn.XLOOKUP(IF(T77="Naturlig",S77,T77),'Vannbehov SV'!$A$5:$A$13,_xlfn.XLOOKUP('Beregninger gj.strømming'!F77,'Vannbehov SV'!$B$4:$O$4,'Vannbehov SV'!$B$5:$O$13,,-1),,-1),IF(M77=Hjelpeark!$E$7,_xlfn.XLOOKUP(IF(T77="Naturlig",S77,T77),'Vannbehov FV'!$A$5:$A$20,_xlfn.XLOOKUP('Beregninger gj.strømming'!F77,'Vannbehov FV'!$B$4:$O$4,'Vannbehov FV'!$B$5:$O$20,,-1),,-1),""))</f>
        <v/>
      </c>
      <c r="P77" s="173" t="str">
        <f t="shared" si="29"/>
        <v/>
      </c>
      <c r="Q77" s="174" t="str">
        <f t="shared" si="30"/>
        <v/>
      </c>
      <c r="R77" s="174" t="str">
        <f t="shared" si="19"/>
        <v/>
      </c>
      <c r="S77" s="152" t="str">
        <f>IFERROR(IF(M77=Hjelpeark!$D$7,_xlfn.XLOOKUP('Beregninger gj.strømming'!C77,Hjelpeark!$C$8:$C$19,Hjelpeark!$D$8:$D$19),_xlfn.XLOOKUP('Beregninger gj.strømming'!C77,Hjelpeark!$C$8:$C$19,Hjelpeark!$E$8:$E$19)),"")</f>
        <v/>
      </c>
      <c r="T77" s="152" t="str">
        <f t="shared" si="33"/>
        <v/>
      </c>
      <c r="U77" s="152" t="str">
        <f>IFERROR(IF(T77=Hjelpeark!$B$4,0,ABS(T77-S77)),"")</f>
        <v/>
      </c>
      <c r="V77" s="175" t="str">
        <f>IFERROR(IF(A77="","",_xlfn.XLOOKUP(D77,Prisliste!$C$4:$F$4,Prisliste!$C$20:$F$20)),"")</f>
        <v/>
      </c>
      <c r="W77" s="175" t="str">
        <f>IFERROR(U77*_xlfn.XLOOKUP(D77,Prisliste!$C$4:$F$4,Prisliste!$C$21:$F$21),"")</f>
        <v/>
      </c>
      <c r="X77" s="175" t="str">
        <f>IFERROR(IF(A77="","",IF(N77="Ja",_xlfn.XLOOKUP('Beregninger gj.strømming'!D77,Prisliste!$C$4:$F$4,Prisliste!$C$24:$F$24),0)),"")</f>
        <v/>
      </c>
      <c r="Y77" s="288" t="str">
        <f t="shared" si="20"/>
        <v/>
      </c>
      <c r="Z77" s="175" t="str">
        <f t="shared" si="31"/>
        <v/>
      </c>
      <c r="AA77" s="175" t="str">
        <f t="shared" si="21"/>
        <v/>
      </c>
      <c r="AB77" s="175" t="str">
        <f t="shared" si="22"/>
        <v/>
      </c>
      <c r="AC77" s="288" t="str">
        <f t="shared" si="23"/>
        <v/>
      </c>
      <c r="AD77" s="152" t="str">
        <f t="shared" si="24"/>
        <v/>
      </c>
      <c r="AF77" s="155" t="str">
        <f>IFERROR(_xlfn.XLOOKUP(D77,Prisliste!$C$4:$F$4,Prisliste!$C$19:$F$19)*AD77,"")</f>
        <v/>
      </c>
    </row>
    <row r="78" spans="1:32" ht="14.4">
      <c r="A78" s="171" t="str">
        <f>IF(A77="","",IF(A77+1&lt;=f_slutt,'Beregninger gj.strømming'!A77+1,""))</f>
        <v/>
      </c>
      <c r="B78" s="172" t="str">
        <f t="shared" si="25"/>
        <v/>
      </c>
      <c r="C78" s="173" t="str">
        <f t="shared" si="26"/>
        <v/>
      </c>
      <c r="D78" s="172" t="str">
        <f t="shared" si="27"/>
        <v/>
      </c>
      <c r="E78" s="152" t="str">
        <f t="shared" si="32"/>
        <v/>
      </c>
      <c r="F78" s="289" t="str">
        <f t="shared" si="28"/>
        <v/>
      </c>
      <c r="G78" s="154" t="str">
        <f>IF($A78="","",'Priseestimat gj.strømming'!$C$15)</f>
        <v/>
      </c>
      <c r="H78" s="155" t="str" cm="1">
        <f t="array" ref="H78">IF(M78=Hjelpeark!$E$7,_xlfn.XLOOKUP(IF(T78="Naturlig",S78,T78),Temp_VT_FV,_xlfn.XLOOKUP('Beregninger gj.strømming'!F78,Fiskevekt_VT_FV,'Veksttabell FV'!$B$5:$T$21,,-1),,-1)*G78,IF('Beregninger gj.strømming'!M78=Hjelpeark!$D$7,_xlfn.XLOOKUP(IF(T78="Naturlig",S78,T78),'Veksttabell SV'!$A$6:$A$22,_xlfn.XLOOKUP('Beregninger gj.strømming'!F78,'Veksttabell SV'!$B$5:$AU$5,'Veksttabell SV'!$B$6:$AU$22,,-1),,-1)*G78,""))</f>
        <v/>
      </c>
      <c r="I78" s="155" t="str">
        <f t="shared" si="17"/>
        <v/>
      </c>
      <c r="J78" s="159" t="str">
        <f t="shared" si="18"/>
        <v/>
      </c>
      <c r="K78" s="173" t="str">
        <f>IF(A78="","",'Priseestimat gj.strømming'!$C$10)</f>
        <v/>
      </c>
      <c r="L78" s="173" t="str">
        <f>IF(A78="","",'Priseestimat gj.strømming'!$C$11)</f>
        <v/>
      </c>
      <c r="M78" s="173" t="str">
        <f>IF(A78="","",'Priseestimat gj.strømming'!$C$12)</f>
        <v/>
      </c>
      <c r="N78" s="173" t="str">
        <f>IF($A78="","",'Priseestimat gj.strømming'!$C$6)</f>
        <v/>
      </c>
      <c r="O78" s="174" t="str" cm="1">
        <f t="array" ref="O78">IF(M78=Hjelpeark!$D$7,_xlfn.XLOOKUP(IF(T78="Naturlig",S78,T78),'Vannbehov SV'!$A$5:$A$13,_xlfn.XLOOKUP('Beregninger gj.strømming'!F78,'Vannbehov SV'!$B$4:$O$4,'Vannbehov SV'!$B$5:$O$13,,-1),,-1),IF(M78=Hjelpeark!$E$7,_xlfn.XLOOKUP(IF(T78="Naturlig",S78,T78),'Vannbehov FV'!$A$5:$A$20,_xlfn.XLOOKUP('Beregninger gj.strømming'!F78,'Vannbehov FV'!$B$4:$O$4,'Vannbehov FV'!$B$5:$O$20,,-1),,-1),""))</f>
        <v/>
      </c>
      <c r="P78" s="173" t="str">
        <f t="shared" si="29"/>
        <v/>
      </c>
      <c r="Q78" s="174" t="str">
        <f t="shared" si="30"/>
        <v/>
      </c>
      <c r="R78" s="174" t="str">
        <f t="shared" si="19"/>
        <v/>
      </c>
      <c r="S78" s="152" t="str">
        <f>IFERROR(IF(M78=Hjelpeark!$D$7,_xlfn.XLOOKUP('Beregninger gj.strømming'!C78,Hjelpeark!$C$8:$C$19,Hjelpeark!$D$8:$D$19),_xlfn.XLOOKUP('Beregninger gj.strømming'!C78,Hjelpeark!$C$8:$C$19,Hjelpeark!$E$8:$E$19)),"")</f>
        <v/>
      </c>
      <c r="T78" s="152" t="str">
        <f t="shared" si="33"/>
        <v/>
      </c>
      <c r="U78" s="152" t="str">
        <f>IFERROR(IF(T78=Hjelpeark!$B$4,0,ABS(T78-S78)),"")</f>
        <v/>
      </c>
      <c r="V78" s="175" t="str">
        <f>IFERROR(IF(A78="","",_xlfn.XLOOKUP(D78,Prisliste!$C$4:$F$4,Prisliste!$C$20:$F$20)),"")</f>
        <v/>
      </c>
      <c r="W78" s="175" t="str">
        <f>IFERROR(U78*_xlfn.XLOOKUP(D78,Prisliste!$C$4:$F$4,Prisliste!$C$21:$F$21),"")</f>
        <v/>
      </c>
      <c r="X78" s="175" t="str">
        <f>IFERROR(IF(A78="","",IF(N78="Ja",_xlfn.XLOOKUP('Beregninger gj.strømming'!D78,Prisliste!$C$4:$F$4,Prisliste!$C$24:$F$24),0)),"")</f>
        <v/>
      </c>
      <c r="Y78" s="288" t="str">
        <f t="shared" si="20"/>
        <v/>
      </c>
      <c r="Z78" s="175" t="str">
        <f t="shared" si="31"/>
        <v/>
      </c>
      <c r="AA78" s="175" t="str">
        <f t="shared" si="21"/>
        <v/>
      </c>
      <c r="AB78" s="175" t="str">
        <f t="shared" si="22"/>
        <v/>
      </c>
      <c r="AC78" s="288" t="str">
        <f t="shared" si="23"/>
        <v/>
      </c>
      <c r="AD78" s="152" t="str">
        <f t="shared" si="24"/>
        <v/>
      </c>
      <c r="AF78" s="155" t="str">
        <f>IFERROR(_xlfn.XLOOKUP(D78,Prisliste!$C$4:$F$4,Prisliste!$C$19:$F$19)*AD78,"")</f>
        <v/>
      </c>
    </row>
    <row r="79" spans="1:32" ht="14.4">
      <c r="A79" s="171" t="str">
        <f>IF(A78="","",IF(A78+1&lt;=f_slutt,'Beregninger gj.strømming'!A78+1,""))</f>
        <v/>
      </c>
      <c r="B79" s="172" t="str">
        <f t="shared" si="25"/>
        <v/>
      </c>
      <c r="C79" s="173" t="str">
        <f t="shared" si="26"/>
        <v/>
      </c>
      <c r="D79" s="172" t="str">
        <f t="shared" si="27"/>
        <v/>
      </c>
      <c r="E79" s="152" t="str">
        <f t="shared" si="32"/>
        <v/>
      </c>
      <c r="F79" s="289" t="str">
        <f t="shared" si="28"/>
        <v/>
      </c>
      <c r="G79" s="154" t="str">
        <f>IF($A79="","",'Priseestimat gj.strømming'!$C$15)</f>
        <v/>
      </c>
      <c r="H79" s="155" t="str" cm="1">
        <f t="array" ref="H79">IF(M79=Hjelpeark!$E$7,_xlfn.XLOOKUP(IF(T79="Naturlig",S79,T79),Temp_VT_FV,_xlfn.XLOOKUP('Beregninger gj.strømming'!F79,Fiskevekt_VT_FV,'Veksttabell FV'!$B$5:$T$21,,-1),,-1)*G79,IF('Beregninger gj.strømming'!M79=Hjelpeark!$D$7,_xlfn.XLOOKUP(IF(T79="Naturlig",S79,T79),'Veksttabell SV'!$A$6:$A$22,_xlfn.XLOOKUP('Beregninger gj.strømming'!F79,'Veksttabell SV'!$B$5:$AU$5,'Veksttabell SV'!$B$6:$AU$22,,-1),,-1)*G79,""))</f>
        <v/>
      </c>
      <c r="I79" s="155" t="str">
        <f t="shared" si="17"/>
        <v/>
      </c>
      <c r="J79" s="159" t="str">
        <f t="shared" si="18"/>
        <v/>
      </c>
      <c r="K79" s="173" t="str">
        <f>IF(A79="","",'Priseestimat gj.strømming'!$C$10)</f>
        <v/>
      </c>
      <c r="L79" s="173" t="str">
        <f>IF(A79="","",'Priseestimat gj.strømming'!$C$11)</f>
        <v/>
      </c>
      <c r="M79" s="173" t="str">
        <f>IF(A79="","",'Priseestimat gj.strømming'!$C$12)</f>
        <v/>
      </c>
      <c r="N79" s="173" t="str">
        <f>IF($A79="","",'Priseestimat gj.strømming'!$C$6)</f>
        <v/>
      </c>
      <c r="O79" s="174" t="str" cm="1">
        <f t="array" ref="O79">IF(M79=Hjelpeark!$D$7,_xlfn.XLOOKUP(IF(T79="Naturlig",S79,T79),'Vannbehov SV'!$A$5:$A$13,_xlfn.XLOOKUP('Beregninger gj.strømming'!F79,'Vannbehov SV'!$B$4:$O$4,'Vannbehov SV'!$B$5:$O$13,,-1),,-1),IF(M79=Hjelpeark!$E$7,_xlfn.XLOOKUP(IF(T79="Naturlig",S79,T79),'Vannbehov FV'!$A$5:$A$20,_xlfn.XLOOKUP('Beregninger gj.strømming'!F79,'Vannbehov FV'!$B$4:$O$4,'Vannbehov FV'!$B$5:$O$20,,-1),,-1),""))</f>
        <v/>
      </c>
      <c r="P79" s="173" t="str">
        <f t="shared" si="29"/>
        <v/>
      </c>
      <c r="Q79" s="174" t="str">
        <f t="shared" si="30"/>
        <v/>
      </c>
      <c r="R79" s="174" t="str">
        <f t="shared" si="19"/>
        <v/>
      </c>
      <c r="S79" s="152" t="str">
        <f>IFERROR(IF(M79=Hjelpeark!$D$7,_xlfn.XLOOKUP('Beregninger gj.strømming'!C79,Hjelpeark!$C$8:$C$19,Hjelpeark!$D$8:$D$19),_xlfn.XLOOKUP('Beregninger gj.strømming'!C79,Hjelpeark!$C$8:$C$19,Hjelpeark!$E$8:$E$19)),"")</f>
        <v/>
      </c>
      <c r="T79" s="152" t="str">
        <f t="shared" si="33"/>
        <v/>
      </c>
      <c r="U79" s="152" t="str">
        <f>IFERROR(IF(T79=Hjelpeark!$B$4,0,ABS(T79-S79)),"")</f>
        <v/>
      </c>
      <c r="V79" s="175" t="str">
        <f>IFERROR(IF(A79="","",_xlfn.XLOOKUP(D79,Prisliste!$C$4:$F$4,Prisliste!$C$20:$F$20)),"")</f>
        <v/>
      </c>
      <c r="W79" s="175" t="str">
        <f>IFERROR(U79*_xlfn.XLOOKUP(D79,Prisliste!$C$4:$F$4,Prisliste!$C$21:$F$21),"")</f>
        <v/>
      </c>
      <c r="X79" s="175" t="str">
        <f>IFERROR(IF(A79="","",IF(N79="Ja",_xlfn.XLOOKUP('Beregninger gj.strømming'!D79,Prisliste!$C$4:$F$4,Prisliste!$C$24:$F$24),0)),"")</f>
        <v/>
      </c>
      <c r="Y79" s="288" t="str">
        <f t="shared" si="20"/>
        <v/>
      </c>
      <c r="Z79" s="175" t="str">
        <f t="shared" si="31"/>
        <v/>
      </c>
      <c r="AA79" s="175" t="str">
        <f t="shared" si="21"/>
        <v/>
      </c>
      <c r="AB79" s="175" t="str">
        <f t="shared" si="22"/>
        <v/>
      </c>
      <c r="AC79" s="288" t="str">
        <f t="shared" si="23"/>
        <v/>
      </c>
      <c r="AD79" s="152" t="str">
        <f t="shared" si="24"/>
        <v/>
      </c>
      <c r="AF79" s="155" t="str">
        <f>IFERROR(_xlfn.XLOOKUP(D79,Prisliste!$C$4:$F$4,Prisliste!$C$19:$F$19)*AD79,"")</f>
        <v/>
      </c>
    </row>
    <row r="80" spans="1:32" ht="14.4">
      <c r="A80" s="171" t="str">
        <f>IF(A79="","",IF(A79+1&lt;=f_slutt,'Beregninger gj.strømming'!A79+1,""))</f>
        <v/>
      </c>
      <c r="B80" s="172" t="str">
        <f t="shared" si="25"/>
        <v/>
      </c>
      <c r="C80" s="173" t="str">
        <f t="shared" si="26"/>
        <v/>
      </c>
      <c r="D80" s="172" t="str">
        <f t="shared" si="27"/>
        <v/>
      </c>
      <c r="E80" s="152" t="str">
        <f t="shared" si="32"/>
        <v/>
      </c>
      <c r="F80" s="289" t="str">
        <f t="shared" si="28"/>
        <v/>
      </c>
      <c r="G80" s="154" t="str">
        <f>IF($A80="","",'Priseestimat gj.strømming'!$C$15)</f>
        <v/>
      </c>
      <c r="H80" s="155" t="str" cm="1">
        <f t="array" ref="H80">IF(M80=Hjelpeark!$E$7,_xlfn.XLOOKUP(IF(T80="Naturlig",S80,T80),Temp_VT_FV,_xlfn.XLOOKUP('Beregninger gj.strømming'!F80,Fiskevekt_VT_FV,'Veksttabell FV'!$B$5:$T$21,,-1),,-1)*G80,IF('Beregninger gj.strømming'!M80=Hjelpeark!$D$7,_xlfn.XLOOKUP(IF(T80="Naturlig",S80,T80),'Veksttabell SV'!$A$6:$A$22,_xlfn.XLOOKUP('Beregninger gj.strømming'!F80,'Veksttabell SV'!$B$5:$AU$5,'Veksttabell SV'!$B$6:$AU$22,,-1),,-1)*G80,""))</f>
        <v/>
      </c>
      <c r="I80" s="155" t="str">
        <f t="shared" si="17"/>
        <v/>
      </c>
      <c r="J80" s="159" t="str">
        <f t="shared" si="18"/>
        <v/>
      </c>
      <c r="K80" s="173" t="str">
        <f>IF(A80="","",'Priseestimat gj.strømming'!$C$10)</f>
        <v/>
      </c>
      <c r="L80" s="173" t="str">
        <f>IF(A80="","",'Priseestimat gj.strømming'!$C$11)</f>
        <v/>
      </c>
      <c r="M80" s="173" t="str">
        <f>IF(A80="","",'Priseestimat gj.strømming'!$C$12)</f>
        <v/>
      </c>
      <c r="N80" s="173" t="str">
        <f>IF($A80="","",'Priseestimat gj.strømming'!$C$6)</f>
        <v/>
      </c>
      <c r="O80" s="174" t="str" cm="1">
        <f t="array" ref="O80">IF(M80=Hjelpeark!$D$7,_xlfn.XLOOKUP(IF(T80="Naturlig",S80,T80),'Vannbehov SV'!$A$5:$A$13,_xlfn.XLOOKUP('Beregninger gj.strømming'!F80,'Vannbehov SV'!$B$4:$O$4,'Vannbehov SV'!$B$5:$O$13,,-1),,-1),IF(M80=Hjelpeark!$E$7,_xlfn.XLOOKUP(IF(T80="Naturlig",S80,T80),'Vannbehov FV'!$A$5:$A$20,_xlfn.XLOOKUP('Beregninger gj.strømming'!F80,'Vannbehov FV'!$B$4:$O$4,'Vannbehov FV'!$B$5:$O$20,,-1),,-1),""))</f>
        <v/>
      </c>
      <c r="P80" s="173" t="str">
        <f t="shared" si="29"/>
        <v/>
      </c>
      <c r="Q80" s="174" t="str">
        <f t="shared" si="30"/>
        <v/>
      </c>
      <c r="R80" s="174" t="str">
        <f t="shared" si="19"/>
        <v/>
      </c>
      <c r="S80" s="152" t="str">
        <f>IFERROR(IF(M80=Hjelpeark!$D$7,_xlfn.XLOOKUP('Beregninger gj.strømming'!C80,Hjelpeark!$C$8:$C$19,Hjelpeark!$D$8:$D$19),_xlfn.XLOOKUP('Beregninger gj.strømming'!C80,Hjelpeark!$C$8:$C$19,Hjelpeark!$E$8:$E$19)),"")</f>
        <v/>
      </c>
      <c r="T80" s="152" t="str">
        <f t="shared" si="33"/>
        <v/>
      </c>
      <c r="U80" s="152" t="str">
        <f>IFERROR(IF(T80=Hjelpeark!$B$4,0,ABS(T80-S80)),"")</f>
        <v/>
      </c>
      <c r="V80" s="175" t="str">
        <f>IFERROR(IF(A80="","",_xlfn.XLOOKUP(D80,Prisliste!$C$4:$F$4,Prisliste!$C$20:$F$20)),"")</f>
        <v/>
      </c>
      <c r="W80" s="175" t="str">
        <f>IFERROR(U80*_xlfn.XLOOKUP(D80,Prisliste!$C$4:$F$4,Prisliste!$C$21:$F$21),"")</f>
        <v/>
      </c>
      <c r="X80" s="175" t="str">
        <f>IFERROR(IF(A80="","",IF(N80="Ja",_xlfn.XLOOKUP('Beregninger gj.strømming'!D80,Prisliste!$C$4:$F$4,Prisliste!$C$24:$F$24),0)),"")</f>
        <v/>
      </c>
      <c r="Y80" s="288" t="str">
        <f t="shared" si="20"/>
        <v/>
      </c>
      <c r="Z80" s="175" t="str">
        <f t="shared" si="31"/>
        <v/>
      </c>
      <c r="AA80" s="175" t="str">
        <f t="shared" si="21"/>
        <v/>
      </c>
      <c r="AB80" s="175" t="str">
        <f t="shared" si="22"/>
        <v/>
      </c>
      <c r="AC80" s="288" t="str">
        <f t="shared" si="23"/>
        <v/>
      </c>
      <c r="AD80" s="152" t="str">
        <f t="shared" si="24"/>
        <v/>
      </c>
      <c r="AF80" s="155" t="str">
        <f>IFERROR(_xlfn.XLOOKUP(D80,Prisliste!$C$4:$F$4,Prisliste!$C$19:$F$19)*AD80,"")</f>
        <v/>
      </c>
    </row>
    <row r="81" spans="1:32" ht="14.4">
      <c r="A81" s="171" t="str">
        <f>IF(A80="","",IF(A80+1&lt;=f_slutt,'Beregninger gj.strømming'!A80+1,""))</f>
        <v/>
      </c>
      <c r="B81" s="172" t="str">
        <f t="shared" si="25"/>
        <v/>
      </c>
      <c r="C81" s="173" t="str">
        <f t="shared" si="26"/>
        <v/>
      </c>
      <c r="D81" s="172" t="str">
        <f t="shared" si="27"/>
        <v/>
      </c>
      <c r="E81" s="152" t="str">
        <f t="shared" si="32"/>
        <v/>
      </c>
      <c r="F81" s="289" t="str">
        <f t="shared" si="28"/>
        <v/>
      </c>
      <c r="G81" s="154" t="str">
        <f>IF($A81="","",'Priseestimat gj.strømming'!$C$15)</f>
        <v/>
      </c>
      <c r="H81" s="155" t="str" cm="1">
        <f t="array" ref="H81">IF(M81=Hjelpeark!$E$7,_xlfn.XLOOKUP(IF(T81="Naturlig",S81,T81),Temp_VT_FV,_xlfn.XLOOKUP('Beregninger gj.strømming'!F81,Fiskevekt_VT_FV,'Veksttabell FV'!$B$5:$T$21,,-1),,-1)*G81,IF('Beregninger gj.strømming'!M81=Hjelpeark!$D$7,_xlfn.XLOOKUP(IF(T81="Naturlig",S81,T81),'Veksttabell SV'!$A$6:$A$22,_xlfn.XLOOKUP('Beregninger gj.strømming'!F81,'Veksttabell SV'!$B$5:$AU$5,'Veksttabell SV'!$B$6:$AU$22,,-1),,-1)*G81,""))</f>
        <v/>
      </c>
      <c r="I81" s="155" t="str">
        <f t="shared" si="17"/>
        <v/>
      </c>
      <c r="J81" s="159" t="str">
        <f t="shared" si="18"/>
        <v/>
      </c>
      <c r="K81" s="173" t="str">
        <f>IF(A81="","",'Priseestimat gj.strømming'!$C$10)</f>
        <v/>
      </c>
      <c r="L81" s="173" t="str">
        <f>IF(A81="","",'Priseestimat gj.strømming'!$C$11)</f>
        <v/>
      </c>
      <c r="M81" s="173" t="str">
        <f>IF(A81="","",'Priseestimat gj.strømming'!$C$12)</f>
        <v/>
      </c>
      <c r="N81" s="173" t="str">
        <f>IF($A81="","",'Priseestimat gj.strømming'!$C$6)</f>
        <v/>
      </c>
      <c r="O81" s="174" t="str" cm="1">
        <f t="array" ref="O81">IF(M81=Hjelpeark!$D$7,_xlfn.XLOOKUP(IF(T81="Naturlig",S81,T81),'Vannbehov SV'!$A$5:$A$13,_xlfn.XLOOKUP('Beregninger gj.strømming'!F81,'Vannbehov SV'!$B$4:$O$4,'Vannbehov SV'!$B$5:$O$13,,-1),,-1),IF(M81=Hjelpeark!$E$7,_xlfn.XLOOKUP(IF(T81="Naturlig",S81,T81),'Vannbehov FV'!$A$5:$A$20,_xlfn.XLOOKUP('Beregninger gj.strømming'!F81,'Vannbehov FV'!$B$4:$O$4,'Vannbehov FV'!$B$5:$O$20,,-1),,-1),""))</f>
        <v/>
      </c>
      <c r="P81" s="173" t="str">
        <f t="shared" si="29"/>
        <v/>
      </c>
      <c r="Q81" s="174" t="str">
        <f t="shared" si="30"/>
        <v/>
      </c>
      <c r="R81" s="174" t="str">
        <f t="shared" si="19"/>
        <v/>
      </c>
      <c r="S81" s="152" t="str">
        <f>IFERROR(IF(M81=Hjelpeark!$D$7,_xlfn.XLOOKUP('Beregninger gj.strømming'!C81,Hjelpeark!$C$8:$C$19,Hjelpeark!$D$8:$D$19),_xlfn.XLOOKUP('Beregninger gj.strømming'!C81,Hjelpeark!$C$8:$C$19,Hjelpeark!$E$8:$E$19)),"")</f>
        <v/>
      </c>
      <c r="T81" s="152" t="str">
        <f t="shared" si="33"/>
        <v/>
      </c>
      <c r="U81" s="152" t="str">
        <f>IFERROR(IF(T81=Hjelpeark!$B$4,0,ABS(T81-S81)),"")</f>
        <v/>
      </c>
      <c r="V81" s="175" t="str">
        <f>IFERROR(IF(A81="","",_xlfn.XLOOKUP(D81,Prisliste!$C$4:$F$4,Prisliste!$C$20:$F$20)),"")</f>
        <v/>
      </c>
      <c r="W81" s="175" t="str">
        <f>IFERROR(U81*_xlfn.XLOOKUP(D81,Prisliste!$C$4:$F$4,Prisliste!$C$21:$F$21),"")</f>
        <v/>
      </c>
      <c r="X81" s="175" t="str">
        <f>IFERROR(IF(A81="","",IF(N81="Ja",_xlfn.XLOOKUP('Beregninger gj.strømming'!D81,Prisliste!$C$4:$F$4,Prisliste!$C$24:$F$24),0)),"")</f>
        <v/>
      </c>
      <c r="Y81" s="288" t="str">
        <f t="shared" si="20"/>
        <v/>
      </c>
      <c r="Z81" s="175" t="str">
        <f t="shared" si="31"/>
        <v/>
      </c>
      <c r="AA81" s="175" t="str">
        <f t="shared" si="21"/>
        <v/>
      </c>
      <c r="AB81" s="175" t="str">
        <f t="shared" si="22"/>
        <v/>
      </c>
      <c r="AC81" s="288" t="str">
        <f t="shared" si="23"/>
        <v/>
      </c>
      <c r="AD81" s="152" t="str">
        <f t="shared" si="24"/>
        <v/>
      </c>
      <c r="AF81" s="155" t="str">
        <f>IFERROR(_xlfn.XLOOKUP(D81,Prisliste!$C$4:$F$4,Prisliste!$C$19:$F$19)*AD81,"")</f>
        <v/>
      </c>
    </row>
    <row r="82" spans="1:32" ht="14.4">
      <c r="A82" s="171" t="str">
        <f>IF(A81="","",IF(A81+1&lt;=f_slutt,'Beregninger gj.strømming'!A81+1,""))</f>
        <v/>
      </c>
      <c r="B82" s="172" t="str">
        <f t="shared" si="25"/>
        <v/>
      </c>
      <c r="C82" s="173" t="str">
        <f t="shared" si="26"/>
        <v/>
      </c>
      <c r="D82" s="172" t="str">
        <f t="shared" si="27"/>
        <v/>
      </c>
      <c r="E82" s="152" t="str">
        <f t="shared" si="32"/>
        <v/>
      </c>
      <c r="F82" s="289" t="str">
        <f t="shared" si="28"/>
        <v/>
      </c>
      <c r="G82" s="154" t="str">
        <f>IF($A82="","",'Priseestimat gj.strømming'!$C$15)</f>
        <v/>
      </c>
      <c r="H82" s="155" t="str" cm="1">
        <f t="array" ref="H82">IF(M82=Hjelpeark!$E$7,_xlfn.XLOOKUP(IF(T82="Naturlig",S82,T82),Temp_VT_FV,_xlfn.XLOOKUP('Beregninger gj.strømming'!F82,Fiskevekt_VT_FV,'Veksttabell FV'!$B$5:$T$21,,-1),,-1)*G82,IF('Beregninger gj.strømming'!M82=Hjelpeark!$D$7,_xlfn.XLOOKUP(IF(T82="Naturlig",S82,T82),'Veksttabell SV'!$A$6:$A$22,_xlfn.XLOOKUP('Beregninger gj.strømming'!F82,'Veksttabell SV'!$B$5:$AU$5,'Veksttabell SV'!$B$6:$AU$22,,-1),,-1)*G82,""))</f>
        <v/>
      </c>
      <c r="I82" s="155" t="str">
        <f t="shared" si="17"/>
        <v/>
      </c>
      <c r="J82" s="159" t="str">
        <f t="shared" si="18"/>
        <v/>
      </c>
      <c r="K82" s="173" t="str">
        <f>IF(A82="","",'Priseestimat gj.strømming'!$C$10)</f>
        <v/>
      </c>
      <c r="L82" s="173" t="str">
        <f>IF(A82="","",'Priseestimat gj.strømming'!$C$11)</f>
        <v/>
      </c>
      <c r="M82" s="173" t="str">
        <f>IF(A82="","",'Priseestimat gj.strømming'!$C$12)</f>
        <v/>
      </c>
      <c r="N82" s="173" t="str">
        <f>IF($A82="","",'Priseestimat gj.strømming'!$C$6)</f>
        <v/>
      </c>
      <c r="O82" s="174" t="str" cm="1">
        <f t="array" ref="O82">IF(M82=Hjelpeark!$D$7,_xlfn.XLOOKUP(IF(T82="Naturlig",S82,T82),'Vannbehov SV'!$A$5:$A$13,_xlfn.XLOOKUP('Beregninger gj.strømming'!F82,'Vannbehov SV'!$B$4:$O$4,'Vannbehov SV'!$B$5:$O$13,,-1),,-1),IF(M82=Hjelpeark!$E$7,_xlfn.XLOOKUP(IF(T82="Naturlig",S82,T82),'Vannbehov FV'!$A$5:$A$20,_xlfn.XLOOKUP('Beregninger gj.strømming'!F82,'Vannbehov FV'!$B$4:$O$4,'Vannbehov FV'!$B$5:$O$20,,-1),,-1),""))</f>
        <v/>
      </c>
      <c r="P82" s="173" t="str">
        <f t="shared" si="29"/>
        <v/>
      </c>
      <c r="Q82" s="174" t="str">
        <f t="shared" si="30"/>
        <v/>
      </c>
      <c r="R82" s="174" t="str">
        <f t="shared" si="19"/>
        <v/>
      </c>
      <c r="S82" s="152" t="str">
        <f>IFERROR(IF(M82=Hjelpeark!$D$7,_xlfn.XLOOKUP('Beregninger gj.strømming'!C82,Hjelpeark!$C$8:$C$19,Hjelpeark!$D$8:$D$19),_xlfn.XLOOKUP('Beregninger gj.strømming'!C82,Hjelpeark!$C$8:$C$19,Hjelpeark!$E$8:$E$19)),"")</f>
        <v/>
      </c>
      <c r="T82" s="152" t="str">
        <f t="shared" si="33"/>
        <v/>
      </c>
      <c r="U82" s="152" t="str">
        <f>IFERROR(IF(T82=Hjelpeark!$B$4,0,ABS(T82-S82)),"")</f>
        <v/>
      </c>
      <c r="V82" s="175" t="str">
        <f>IFERROR(IF(A82="","",_xlfn.XLOOKUP(D82,Prisliste!$C$4:$F$4,Prisliste!$C$20:$F$20)),"")</f>
        <v/>
      </c>
      <c r="W82" s="175" t="str">
        <f>IFERROR(U82*_xlfn.XLOOKUP(D82,Prisliste!$C$4:$F$4,Prisliste!$C$21:$F$21),"")</f>
        <v/>
      </c>
      <c r="X82" s="175" t="str">
        <f>IFERROR(IF(A82="","",IF(N82="Ja",_xlfn.XLOOKUP('Beregninger gj.strømming'!D82,Prisliste!$C$4:$F$4,Prisliste!$C$24:$F$24),0)),"")</f>
        <v/>
      </c>
      <c r="Y82" s="288" t="str">
        <f t="shared" si="20"/>
        <v/>
      </c>
      <c r="Z82" s="175" t="str">
        <f t="shared" si="31"/>
        <v/>
      </c>
      <c r="AA82" s="175" t="str">
        <f t="shared" si="21"/>
        <v/>
      </c>
      <c r="AB82" s="175" t="str">
        <f t="shared" si="22"/>
        <v/>
      </c>
      <c r="AC82" s="288" t="str">
        <f t="shared" si="23"/>
        <v/>
      </c>
      <c r="AD82" s="152" t="str">
        <f t="shared" si="24"/>
        <v/>
      </c>
      <c r="AF82" s="155" t="str">
        <f>IFERROR(_xlfn.XLOOKUP(D82,Prisliste!$C$4:$F$4,Prisliste!$C$19:$F$19)*AD82,"")</f>
        <v/>
      </c>
    </row>
    <row r="83" spans="1:32" ht="14.4">
      <c r="A83" s="171" t="str">
        <f>IF(A82="","",IF(A82+1&lt;=f_slutt,'Beregninger gj.strømming'!A82+1,""))</f>
        <v/>
      </c>
      <c r="B83" s="172" t="str">
        <f t="shared" si="25"/>
        <v/>
      </c>
      <c r="C83" s="173" t="str">
        <f t="shared" si="26"/>
        <v/>
      </c>
      <c r="D83" s="172" t="str">
        <f t="shared" si="27"/>
        <v/>
      </c>
      <c r="E83" s="152" t="str">
        <f t="shared" si="32"/>
        <v/>
      </c>
      <c r="F83" s="289" t="str">
        <f t="shared" si="28"/>
        <v/>
      </c>
      <c r="G83" s="154" t="str">
        <f>IF($A83="","",'Priseestimat gj.strømming'!$C$15)</f>
        <v/>
      </c>
      <c r="H83" s="155" t="str" cm="1">
        <f t="array" ref="H83">IF(M83=Hjelpeark!$E$7,_xlfn.XLOOKUP(IF(T83="Naturlig",S83,T83),Temp_VT_FV,_xlfn.XLOOKUP('Beregninger gj.strømming'!F83,Fiskevekt_VT_FV,'Veksttabell FV'!$B$5:$T$21,,-1),,-1)*G83,IF('Beregninger gj.strømming'!M83=Hjelpeark!$D$7,_xlfn.XLOOKUP(IF(T83="Naturlig",S83,T83),'Veksttabell SV'!$A$6:$A$22,_xlfn.XLOOKUP('Beregninger gj.strømming'!F83,'Veksttabell SV'!$B$5:$AU$5,'Veksttabell SV'!$B$6:$AU$22,,-1),,-1)*G83,""))</f>
        <v/>
      </c>
      <c r="I83" s="155" t="str">
        <f t="shared" si="17"/>
        <v/>
      </c>
      <c r="J83" s="159" t="str">
        <f t="shared" si="18"/>
        <v/>
      </c>
      <c r="K83" s="173" t="str">
        <f>IF(A83="","",'Priseestimat gj.strømming'!$C$10)</f>
        <v/>
      </c>
      <c r="L83" s="173" t="str">
        <f>IF(A83="","",'Priseestimat gj.strømming'!$C$11)</f>
        <v/>
      </c>
      <c r="M83" s="173" t="str">
        <f>IF(A83="","",'Priseestimat gj.strømming'!$C$12)</f>
        <v/>
      </c>
      <c r="N83" s="173" t="str">
        <f>IF($A83="","",'Priseestimat gj.strømming'!$C$6)</f>
        <v/>
      </c>
      <c r="O83" s="174" t="str" cm="1">
        <f t="array" ref="O83">IF(M83=Hjelpeark!$D$7,_xlfn.XLOOKUP(IF(T83="Naturlig",S83,T83),'Vannbehov SV'!$A$5:$A$13,_xlfn.XLOOKUP('Beregninger gj.strømming'!F83,'Vannbehov SV'!$B$4:$O$4,'Vannbehov SV'!$B$5:$O$13,,-1),,-1),IF(M83=Hjelpeark!$E$7,_xlfn.XLOOKUP(IF(T83="Naturlig",S83,T83),'Vannbehov FV'!$A$5:$A$20,_xlfn.XLOOKUP('Beregninger gj.strømming'!F83,'Vannbehov FV'!$B$4:$O$4,'Vannbehov FV'!$B$5:$O$20,,-1),,-1),""))</f>
        <v/>
      </c>
      <c r="P83" s="173" t="str">
        <f t="shared" si="29"/>
        <v/>
      </c>
      <c r="Q83" s="174" t="str">
        <f t="shared" si="30"/>
        <v/>
      </c>
      <c r="R83" s="174" t="str">
        <f t="shared" si="19"/>
        <v/>
      </c>
      <c r="S83" s="152" t="str">
        <f>IFERROR(IF(M83=Hjelpeark!$D$7,_xlfn.XLOOKUP('Beregninger gj.strømming'!C83,Hjelpeark!$C$8:$C$19,Hjelpeark!$D$8:$D$19),_xlfn.XLOOKUP('Beregninger gj.strømming'!C83,Hjelpeark!$C$8:$C$19,Hjelpeark!$E$8:$E$19)),"")</f>
        <v/>
      </c>
      <c r="T83" s="152" t="str">
        <f t="shared" si="33"/>
        <v/>
      </c>
      <c r="U83" s="152" t="str">
        <f>IFERROR(IF(T83=Hjelpeark!$B$4,0,ABS(T83-S83)),"")</f>
        <v/>
      </c>
      <c r="V83" s="175" t="str">
        <f>IFERROR(IF(A83="","",_xlfn.XLOOKUP(D83,Prisliste!$C$4:$F$4,Prisliste!$C$20:$F$20)),"")</f>
        <v/>
      </c>
      <c r="W83" s="175" t="str">
        <f>IFERROR(U83*_xlfn.XLOOKUP(D83,Prisliste!$C$4:$F$4,Prisliste!$C$21:$F$21),"")</f>
        <v/>
      </c>
      <c r="X83" s="175" t="str">
        <f>IFERROR(IF(A83="","",IF(N83="Ja",_xlfn.XLOOKUP('Beregninger gj.strømming'!D83,Prisliste!$C$4:$F$4,Prisliste!$C$24:$F$24),0)),"")</f>
        <v/>
      </c>
      <c r="Y83" s="288" t="str">
        <f t="shared" si="20"/>
        <v/>
      </c>
      <c r="Z83" s="175" t="str">
        <f t="shared" si="31"/>
        <v/>
      </c>
      <c r="AA83" s="175" t="str">
        <f t="shared" si="21"/>
        <v/>
      </c>
      <c r="AB83" s="175" t="str">
        <f t="shared" si="22"/>
        <v/>
      </c>
      <c r="AC83" s="288" t="str">
        <f t="shared" si="23"/>
        <v/>
      </c>
      <c r="AD83" s="152" t="str">
        <f t="shared" si="24"/>
        <v/>
      </c>
      <c r="AF83" s="155" t="str">
        <f>IFERROR(_xlfn.XLOOKUP(D83,Prisliste!$C$4:$F$4,Prisliste!$C$19:$F$19)*AD83,"")</f>
        <v/>
      </c>
    </row>
    <row r="84" spans="1:32" ht="14.4">
      <c r="A84" s="171" t="str">
        <f>IF(A83="","",IF(A83+1&lt;=f_slutt,'Beregninger gj.strømming'!A83+1,""))</f>
        <v/>
      </c>
      <c r="B84" s="172" t="str">
        <f t="shared" si="25"/>
        <v/>
      </c>
      <c r="C84" s="173" t="str">
        <f t="shared" si="26"/>
        <v/>
      </c>
      <c r="D84" s="172" t="str">
        <f t="shared" si="27"/>
        <v/>
      </c>
      <c r="E84" s="152" t="str">
        <f t="shared" si="32"/>
        <v/>
      </c>
      <c r="F84" s="289" t="str">
        <f t="shared" si="28"/>
        <v/>
      </c>
      <c r="G84" s="154" t="str">
        <f>IF($A84="","",'Priseestimat gj.strømming'!$C$15)</f>
        <v/>
      </c>
      <c r="H84" s="155" t="str" cm="1">
        <f t="array" ref="H84">IF(M84=Hjelpeark!$E$7,_xlfn.XLOOKUP(IF(T84="Naturlig",S84,T84),Temp_VT_FV,_xlfn.XLOOKUP('Beregninger gj.strømming'!F84,Fiskevekt_VT_FV,'Veksttabell FV'!$B$5:$T$21,,-1),,-1)*G84,IF('Beregninger gj.strømming'!M84=Hjelpeark!$D$7,_xlfn.XLOOKUP(IF(T84="Naturlig",S84,T84),'Veksttabell SV'!$A$6:$A$22,_xlfn.XLOOKUP('Beregninger gj.strømming'!F84,'Veksttabell SV'!$B$5:$AU$5,'Veksttabell SV'!$B$6:$AU$22,,-1),,-1)*G84,""))</f>
        <v/>
      </c>
      <c r="I84" s="155" t="str">
        <f t="shared" si="17"/>
        <v/>
      </c>
      <c r="J84" s="159" t="str">
        <f t="shared" si="18"/>
        <v/>
      </c>
      <c r="K84" s="173" t="str">
        <f>IF(A84="","",'Priseestimat gj.strømming'!$C$10)</f>
        <v/>
      </c>
      <c r="L84" s="173" t="str">
        <f>IF(A84="","",'Priseestimat gj.strømming'!$C$11)</f>
        <v/>
      </c>
      <c r="M84" s="173" t="str">
        <f>IF(A84="","",'Priseestimat gj.strømming'!$C$12)</f>
        <v/>
      </c>
      <c r="N84" s="173" t="str">
        <f>IF($A84="","",'Priseestimat gj.strømming'!$C$6)</f>
        <v/>
      </c>
      <c r="O84" s="174" t="str" cm="1">
        <f t="array" ref="O84">IF(M84=Hjelpeark!$D$7,_xlfn.XLOOKUP(IF(T84="Naturlig",S84,T84),'Vannbehov SV'!$A$5:$A$13,_xlfn.XLOOKUP('Beregninger gj.strømming'!F84,'Vannbehov SV'!$B$4:$O$4,'Vannbehov SV'!$B$5:$O$13,,-1),,-1),IF(M84=Hjelpeark!$E$7,_xlfn.XLOOKUP(IF(T84="Naturlig",S84,T84),'Vannbehov FV'!$A$5:$A$20,_xlfn.XLOOKUP('Beregninger gj.strømming'!F84,'Vannbehov FV'!$B$4:$O$4,'Vannbehov FV'!$B$5:$O$20,,-1),,-1),""))</f>
        <v/>
      </c>
      <c r="P84" s="173" t="str">
        <f t="shared" si="29"/>
        <v/>
      </c>
      <c r="Q84" s="174" t="str">
        <f t="shared" si="30"/>
        <v/>
      </c>
      <c r="R84" s="174" t="str">
        <f t="shared" si="19"/>
        <v/>
      </c>
      <c r="S84" s="152" t="str">
        <f>IFERROR(IF(M84=Hjelpeark!$D$7,_xlfn.XLOOKUP('Beregninger gj.strømming'!C84,Hjelpeark!$C$8:$C$19,Hjelpeark!$D$8:$D$19),_xlfn.XLOOKUP('Beregninger gj.strømming'!C84,Hjelpeark!$C$8:$C$19,Hjelpeark!$E$8:$E$19)),"")</f>
        <v/>
      </c>
      <c r="T84" s="152" t="str">
        <f t="shared" si="33"/>
        <v/>
      </c>
      <c r="U84" s="152" t="str">
        <f>IFERROR(IF(T84=Hjelpeark!$B$4,0,ABS(T84-S84)),"")</f>
        <v/>
      </c>
      <c r="V84" s="175" t="str">
        <f>IFERROR(IF(A84="","",_xlfn.XLOOKUP(D84,Prisliste!$C$4:$F$4,Prisliste!$C$20:$F$20)),"")</f>
        <v/>
      </c>
      <c r="W84" s="175" t="str">
        <f>IFERROR(U84*_xlfn.XLOOKUP(D84,Prisliste!$C$4:$F$4,Prisliste!$C$21:$F$21),"")</f>
        <v/>
      </c>
      <c r="X84" s="175" t="str">
        <f>IFERROR(IF(A84="","",IF(N84="Ja",_xlfn.XLOOKUP('Beregninger gj.strømming'!D84,Prisliste!$C$4:$F$4,Prisliste!$C$24:$F$24),0)),"")</f>
        <v/>
      </c>
      <c r="Y84" s="288" t="str">
        <f t="shared" si="20"/>
        <v/>
      </c>
      <c r="Z84" s="175" t="str">
        <f t="shared" si="31"/>
        <v/>
      </c>
      <c r="AA84" s="175" t="str">
        <f t="shared" si="21"/>
        <v/>
      </c>
      <c r="AB84" s="175" t="str">
        <f t="shared" si="22"/>
        <v/>
      </c>
      <c r="AC84" s="288" t="str">
        <f t="shared" si="23"/>
        <v/>
      </c>
      <c r="AD84" s="152" t="str">
        <f t="shared" si="24"/>
        <v/>
      </c>
      <c r="AF84" s="155" t="str">
        <f>IFERROR(_xlfn.XLOOKUP(D84,Prisliste!$C$4:$F$4,Prisliste!$C$19:$F$19)*AD84,"")</f>
        <v/>
      </c>
    </row>
    <row r="85" spans="1:32" ht="14.4">
      <c r="A85" s="171" t="str">
        <f>IF(A84="","",IF(A84+1&lt;=f_slutt,'Beregninger gj.strømming'!A84+1,""))</f>
        <v/>
      </c>
      <c r="B85" s="172" t="str">
        <f t="shared" si="25"/>
        <v/>
      </c>
      <c r="C85" s="173" t="str">
        <f t="shared" si="26"/>
        <v/>
      </c>
      <c r="D85" s="172" t="str">
        <f t="shared" si="27"/>
        <v/>
      </c>
      <c r="E85" s="152" t="str">
        <f t="shared" si="32"/>
        <v/>
      </c>
      <c r="F85" s="289" t="str">
        <f t="shared" si="28"/>
        <v/>
      </c>
      <c r="G85" s="154" t="str">
        <f>IF($A85="","",'Priseestimat gj.strømming'!$C$15)</f>
        <v/>
      </c>
      <c r="H85" s="155" t="str" cm="1">
        <f t="array" ref="H85">IF(M85=Hjelpeark!$E$7,_xlfn.XLOOKUP(IF(T85="Naturlig",S85,T85),Temp_VT_FV,_xlfn.XLOOKUP('Beregninger gj.strømming'!F85,Fiskevekt_VT_FV,'Veksttabell FV'!$B$5:$T$21,,-1),,-1)*G85,IF('Beregninger gj.strømming'!M85=Hjelpeark!$D$7,_xlfn.XLOOKUP(IF(T85="Naturlig",S85,T85),'Veksttabell SV'!$A$6:$A$22,_xlfn.XLOOKUP('Beregninger gj.strømming'!F85,'Veksttabell SV'!$B$5:$AU$5,'Veksttabell SV'!$B$6:$AU$22,,-1),,-1)*G85,""))</f>
        <v/>
      </c>
      <c r="I85" s="155" t="str">
        <f t="shared" si="17"/>
        <v/>
      </c>
      <c r="J85" s="159" t="str">
        <f t="shared" si="18"/>
        <v/>
      </c>
      <c r="K85" s="173" t="str">
        <f>IF(A85="","",'Priseestimat gj.strømming'!$C$10)</f>
        <v/>
      </c>
      <c r="L85" s="173" t="str">
        <f>IF(A85="","",'Priseestimat gj.strømming'!$C$11)</f>
        <v/>
      </c>
      <c r="M85" s="173" t="str">
        <f>IF(A85="","",'Priseestimat gj.strømming'!$C$12)</f>
        <v/>
      </c>
      <c r="N85" s="173" t="str">
        <f>IF($A85="","",'Priseestimat gj.strømming'!$C$6)</f>
        <v/>
      </c>
      <c r="O85" s="174" t="str" cm="1">
        <f t="array" ref="O85">IF(M85=Hjelpeark!$D$7,_xlfn.XLOOKUP(IF(T85="Naturlig",S85,T85),'Vannbehov SV'!$A$5:$A$13,_xlfn.XLOOKUP('Beregninger gj.strømming'!F85,'Vannbehov SV'!$B$4:$O$4,'Vannbehov SV'!$B$5:$O$13,,-1),,-1),IF(M85=Hjelpeark!$E$7,_xlfn.XLOOKUP(IF(T85="Naturlig",S85,T85),'Vannbehov FV'!$A$5:$A$20,_xlfn.XLOOKUP('Beregninger gj.strømming'!F85,'Vannbehov FV'!$B$4:$O$4,'Vannbehov FV'!$B$5:$O$20,,-1),,-1),""))</f>
        <v/>
      </c>
      <c r="P85" s="173" t="str">
        <f t="shared" si="29"/>
        <v/>
      </c>
      <c r="Q85" s="174" t="str">
        <f t="shared" si="30"/>
        <v/>
      </c>
      <c r="R85" s="174" t="str">
        <f t="shared" si="19"/>
        <v/>
      </c>
      <c r="S85" s="152" t="str">
        <f>IFERROR(IF(M85=Hjelpeark!$D$7,_xlfn.XLOOKUP('Beregninger gj.strømming'!C85,Hjelpeark!$C$8:$C$19,Hjelpeark!$D$8:$D$19),_xlfn.XLOOKUP('Beregninger gj.strømming'!C85,Hjelpeark!$C$8:$C$19,Hjelpeark!$E$8:$E$19)),"")</f>
        <v/>
      </c>
      <c r="T85" s="152" t="str">
        <f t="shared" si="33"/>
        <v/>
      </c>
      <c r="U85" s="152" t="str">
        <f>IFERROR(IF(T85=Hjelpeark!$B$4,0,ABS(T85-S85)),"")</f>
        <v/>
      </c>
      <c r="V85" s="175" t="str">
        <f>IFERROR(IF(A85="","",_xlfn.XLOOKUP(D85,Prisliste!$C$4:$F$4,Prisliste!$C$20:$F$20)),"")</f>
        <v/>
      </c>
      <c r="W85" s="175" t="str">
        <f>IFERROR(U85*_xlfn.XLOOKUP(D85,Prisliste!$C$4:$F$4,Prisliste!$C$21:$F$21),"")</f>
        <v/>
      </c>
      <c r="X85" s="175" t="str">
        <f>IFERROR(IF(A85="","",IF(N85="Ja",_xlfn.XLOOKUP('Beregninger gj.strømming'!D85,Prisliste!$C$4:$F$4,Prisliste!$C$24:$F$24),0)),"")</f>
        <v/>
      </c>
      <c r="Y85" s="288" t="str">
        <f t="shared" si="20"/>
        <v/>
      </c>
      <c r="Z85" s="175" t="str">
        <f t="shared" si="31"/>
        <v/>
      </c>
      <c r="AA85" s="175" t="str">
        <f t="shared" si="21"/>
        <v/>
      </c>
      <c r="AB85" s="175" t="str">
        <f t="shared" si="22"/>
        <v/>
      </c>
      <c r="AC85" s="288" t="str">
        <f t="shared" si="23"/>
        <v/>
      </c>
      <c r="AD85" s="152" t="str">
        <f t="shared" si="24"/>
        <v/>
      </c>
      <c r="AF85" s="155" t="str">
        <f>IFERROR(_xlfn.XLOOKUP(D85,Prisliste!$C$4:$F$4,Prisliste!$C$19:$F$19)*AD85,"")</f>
        <v/>
      </c>
    </row>
    <row r="86" spans="1:32" ht="14.4">
      <c r="A86" s="171" t="str">
        <f>IF(A85="","",IF(A85+1&lt;=f_slutt,'Beregninger gj.strømming'!A85+1,""))</f>
        <v/>
      </c>
      <c r="B86" s="172" t="str">
        <f t="shared" si="25"/>
        <v/>
      </c>
      <c r="C86" s="173" t="str">
        <f t="shared" si="26"/>
        <v/>
      </c>
      <c r="D86" s="172" t="str">
        <f t="shared" si="27"/>
        <v/>
      </c>
      <c r="E86" s="152" t="str">
        <f t="shared" si="32"/>
        <v/>
      </c>
      <c r="F86" s="289" t="str">
        <f t="shared" si="28"/>
        <v/>
      </c>
      <c r="G86" s="154" t="str">
        <f>IF($A86="","",'Priseestimat gj.strømming'!$C$15)</f>
        <v/>
      </c>
      <c r="H86" s="155" t="str" cm="1">
        <f t="array" ref="H86">IF(M86=Hjelpeark!$E$7,_xlfn.XLOOKUP(IF(T86="Naturlig",S86,T86),Temp_VT_FV,_xlfn.XLOOKUP('Beregninger gj.strømming'!F86,Fiskevekt_VT_FV,'Veksttabell FV'!$B$5:$T$21,,-1),,-1)*G86,IF('Beregninger gj.strømming'!M86=Hjelpeark!$D$7,_xlfn.XLOOKUP(IF(T86="Naturlig",S86,T86),'Veksttabell SV'!$A$6:$A$22,_xlfn.XLOOKUP('Beregninger gj.strømming'!F86,'Veksttabell SV'!$B$5:$AU$5,'Veksttabell SV'!$B$6:$AU$22,,-1),,-1)*G86,""))</f>
        <v/>
      </c>
      <c r="I86" s="155" t="str">
        <f t="shared" si="17"/>
        <v/>
      </c>
      <c r="J86" s="159" t="str">
        <f t="shared" si="18"/>
        <v/>
      </c>
      <c r="K86" s="173" t="str">
        <f>IF(A86="","",'Priseestimat gj.strømming'!$C$10)</f>
        <v/>
      </c>
      <c r="L86" s="173" t="str">
        <f>IF(A86="","",'Priseestimat gj.strømming'!$C$11)</f>
        <v/>
      </c>
      <c r="M86" s="173" t="str">
        <f>IF(A86="","",'Priseestimat gj.strømming'!$C$12)</f>
        <v/>
      </c>
      <c r="N86" s="173" t="str">
        <f>IF($A86="","",'Priseestimat gj.strømming'!$C$6)</f>
        <v/>
      </c>
      <c r="O86" s="174" t="str" cm="1">
        <f t="array" ref="O86">IF(M86=Hjelpeark!$D$7,_xlfn.XLOOKUP(IF(T86="Naturlig",S86,T86),'Vannbehov SV'!$A$5:$A$13,_xlfn.XLOOKUP('Beregninger gj.strømming'!F86,'Vannbehov SV'!$B$4:$O$4,'Vannbehov SV'!$B$5:$O$13,,-1),,-1),IF(M86=Hjelpeark!$E$7,_xlfn.XLOOKUP(IF(T86="Naturlig",S86,T86),'Vannbehov FV'!$A$5:$A$20,_xlfn.XLOOKUP('Beregninger gj.strømming'!F86,'Vannbehov FV'!$B$4:$O$4,'Vannbehov FV'!$B$5:$O$20,,-1),,-1),""))</f>
        <v/>
      </c>
      <c r="P86" s="173" t="str">
        <f t="shared" si="29"/>
        <v/>
      </c>
      <c r="Q86" s="174" t="str">
        <f t="shared" si="30"/>
        <v/>
      </c>
      <c r="R86" s="174" t="str">
        <f t="shared" si="19"/>
        <v/>
      </c>
      <c r="S86" s="152" t="str">
        <f>IFERROR(IF(M86=Hjelpeark!$D$7,_xlfn.XLOOKUP('Beregninger gj.strømming'!C86,Hjelpeark!$C$8:$C$19,Hjelpeark!$D$8:$D$19),_xlfn.XLOOKUP('Beregninger gj.strømming'!C86,Hjelpeark!$C$8:$C$19,Hjelpeark!$E$8:$E$19)),"")</f>
        <v/>
      </c>
      <c r="T86" s="152" t="str">
        <f t="shared" si="33"/>
        <v/>
      </c>
      <c r="U86" s="152" t="str">
        <f>IFERROR(IF(T86=Hjelpeark!$B$4,0,ABS(T86-S86)),"")</f>
        <v/>
      </c>
      <c r="V86" s="175" t="str">
        <f>IFERROR(IF(A86="","",_xlfn.XLOOKUP(D86,Prisliste!$C$4:$F$4,Prisliste!$C$20:$F$20)),"")</f>
        <v/>
      </c>
      <c r="W86" s="175" t="str">
        <f>IFERROR(U86*_xlfn.XLOOKUP(D86,Prisliste!$C$4:$F$4,Prisliste!$C$21:$F$21),"")</f>
        <v/>
      </c>
      <c r="X86" s="175" t="str">
        <f>IFERROR(IF(A86="","",IF(N86="Ja",_xlfn.XLOOKUP('Beregninger gj.strømming'!D86,Prisliste!$C$4:$F$4,Prisliste!$C$24:$F$24),0)),"")</f>
        <v/>
      </c>
      <c r="Y86" s="288" t="str">
        <f t="shared" si="20"/>
        <v/>
      </c>
      <c r="Z86" s="175" t="str">
        <f t="shared" si="31"/>
        <v/>
      </c>
      <c r="AA86" s="175" t="str">
        <f t="shared" si="21"/>
        <v/>
      </c>
      <c r="AB86" s="175" t="str">
        <f t="shared" si="22"/>
        <v/>
      </c>
      <c r="AC86" s="288" t="str">
        <f t="shared" si="23"/>
        <v/>
      </c>
      <c r="AD86" s="152" t="str">
        <f t="shared" si="24"/>
        <v/>
      </c>
      <c r="AF86" s="155" t="str">
        <f>IFERROR(_xlfn.XLOOKUP(D86,Prisliste!$C$4:$F$4,Prisliste!$C$19:$F$19)*AD86,"")</f>
        <v/>
      </c>
    </row>
    <row r="87" spans="1:32" ht="14.4">
      <c r="A87" s="171" t="str">
        <f>IF(A86="","",IF(A86+1&lt;=f_slutt,'Beregninger gj.strømming'!A86+1,""))</f>
        <v/>
      </c>
      <c r="B87" s="172" t="str">
        <f t="shared" si="25"/>
        <v/>
      </c>
      <c r="C87" s="173" t="str">
        <f t="shared" si="26"/>
        <v/>
      </c>
      <c r="D87" s="172" t="str">
        <f t="shared" si="27"/>
        <v/>
      </c>
      <c r="E87" s="152" t="str">
        <f t="shared" si="32"/>
        <v/>
      </c>
      <c r="F87" s="289" t="str">
        <f t="shared" si="28"/>
        <v/>
      </c>
      <c r="G87" s="154" t="str">
        <f>IF($A87="","",'Priseestimat gj.strømming'!$C$15)</f>
        <v/>
      </c>
      <c r="H87" s="155" t="str" cm="1">
        <f t="array" ref="H87">IF(M87=Hjelpeark!$E$7,_xlfn.XLOOKUP(IF(T87="Naturlig",S87,T87),Temp_VT_FV,_xlfn.XLOOKUP('Beregninger gj.strømming'!F87,Fiskevekt_VT_FV,'Veksttabell FV'!$B$5:$T$21,,-1),,-1)*G87,IF('Beregninger gj.strømming'!M87=Hjelpeark!$D$7,_xlfn.XLOOKUP(IF(T87="Naturlig",S87,T87),'Veksttabell SV'!$A$6:$A$22,_xlfn.XLOOKUP('Beregninger gj.strømming'!F87,'Veksttabell SV'!$B$5:$AU$5,'Veksttabell SV'!$B$6:$AU$22,,-1),,-1)*G87,""))</f>
        <v/>
      </c>
      <c r="I87" s="155" t="str">
        <f t="shared" si="17"/>
        <v/>
      </c>
      <c r="J87" s="159" t="str">
        <f t="shared" si="18"/>
        <v/>
      </c>
      <c r="K87" s="173" t="str">
        <f>IF(A87="","",'Priseestimat gj.strømming'!$C$10)</f>
        <v/>
      </c>
      <c r="L87" s="173" t="str">
        <f>IF(A87="","",'Priseestimat gj.strømming'!$C$11)</f>
        <v/>
      </c>
      <c r="M87" s="173" t="str">
        <f>IF(A87="","",'Priseestimat gj.strømming'!$C$12)</f>
        <v/>
      </c>
      <c r="N87" s="173" t="str">
        <f>IF($A87="","",'Priseestimat gj.strømming'!$C$6)</f>
        <v/>
      </c>
      <c r="O87" s="174" t="str" cm="1">
        <f t="array" ref="O87">IF(M87=Hjelpeark!$D$7,_xlfn.XLOOKUP(IF(T87="Naturlig",S87,T87),'Vannbehov SV'!$A$5:$A$13,_xlfn.XLOOKUP('Beregninger gj.strømming'!F87,'Vannbehov SV'!$B$4:$O$4,'Vannbehov SV'!$B$5:$O$13,,-1),,-1),IF(M87=Hjelpeark!$E$7,_xlfn.XLOOKUP(IF(T87="Naturlig",S87,T87),'Vannbehov FV'!$A$5:$A$20,_xlfn.XLOOKUP('Beregninger gj.strømming'!F87,'Vannbehov FV'!$B$4:$O$4,'Vannbehov FV'!$B$5:$O$20,,-1),,-1),""))</f>
        <v/>
      </c>
      <c r="P87" s="173" t="str">
        <f t="shared" si="29"/>
        <v/>
      </c>
      <c r="Q87" s="174" t="str">
        <f t="shared" si="30"/>
        <v/>
      </c>
      <c r="R87" s="174" t="str">
        <f t="shared" si="19"/>
        <v/>
      </c>
      <c r="S87" s="152" t="str">
        <f>IFERROR(IF(M87=Hjelpeark!$D$7,_xlfn.XLOOKUP('Beregninger gj.strømming'!C87,Hjelpeark!$C$8:$C$19,Hjelpeark!$D$8:$D$19),_xlfn.XLOOKUP('Beregninger gj.strømming'!C87,Hjelpeark!$C$8:$C$19,Hjelpeark!$E$8:$E$19)),"")</f>
        <v/>
      </c>
      <c r="T87" s="152" t="str">
        <f t="shared" si="33"/>
        <v/>
      </c>
      <c r="U87" s="152" t="str">
        <f>IFERROR(IF(T87=Hjelpeark!$B$4,0,ABS(T87-S87)),"")</f>
        <v/>
      </c>
      <c r="V87" s="175" t="str">
        <f>IFERROR(IF(A87="","",_xlfn.XLOOKUP(D87,Prisliste!$C$4:$F$4,Prisliste!$C$20:$F$20)),"")</f>
        <v/>
      </c>
      <c r="W87" s="175" t="str">
        <f>IFERROR(U87*_xlfn.XLOOKUP(D87,Prisliste!$C$4:$F$4,Prisliste!$C$21:$F$21),"")</f>
        <v/>
      </c>
      <c r="X87" s="175" t="str">
        <f>IFERROR(IF(A87="","",IF(N87="Ja",_xlfn.XLOOKUP('Beregninger gj.strømming'!D87,Prisliste!$C$4:$F$4,Prisliste!$C$24:$F$24),0)),"")</f>
        <v/>
      </c>
      <c r="Y87" s="288" t="str">
        <f t="shared" si="20"/>
        <v/>
      </c>
      <c r="Z87" s="175" t="str">
        <f t="shared" si="31"/>
        <v/>
      </c>
      <c r="AA87" s="175" t="str">
        <f t="shared" si="21"/>
        <v/>
      </c>
      <c r="AB87" s="175" t="str">
        <f t="shared" si="22"/>
        <v/>
      </c>
      <c r="AC87" s="288" t="str">
        <f t="shared" si="23"/>
        <v/>
      </c>
      <c r="AD87" s="152" t="str">
        <f t="shared" si="24"/>
        <v/>
      </c>
      <c r="AF87" s="155" t="str">
        <f>IFERROR(_xlfn.XLOOKUP(D87,Prisliste!$C$4:$F$4,Prisliste!$C$19:$F$19)*AD87,"")</f>
        <v/>
      </c>
    </row>
    <row r="88" spans="1:32" ht="14.4">
      <c r="A88" s="171" t="str">
        <f>IF(A87="","",IF(A87+1&lt;=f_slutt,'Beregninger gj.strømming'!A87+1,""))</f>
        <v/>
      </c>
      <c r="B88" s="172" t="str">
        <f t="shared" si="25"/>
        <v/>
      </c>
      <c r="C88" s="173" t="str">
        <f t="shared" si="26"/>
        <v/>
      </c>
      <c r="D88" s="172" t="str">
        <f t="shared" si="27"/>
        <v/>
      </c>
      <c r="E88" s="152" t="str">
        <f t="shared" si="32"/>
        <v/>
      </c>
      <c r="F88" s="289" t="str">
        <f t="shared" si="28"/>
        <v/>
      </c>
      <c r="G88" s="154" t="str">
        <f>IF($A88="","",'Priseestimat gj.strømming'!$C$15)</f>
        <v/>
      </c>
      <c r="H88" s="155" t="str" cm="1">
        <f t="array" ref="H88">IF(M88=Hjelpeark!$E$7,_xlfn.XLOOKUP(IF(T88="Naturlig",S88,T88),Temp_VT_FV,_xlfn.XLOOKUP('Beregninger gj.strømming'!F88,Fiskevekt_VT_FV,'Veksttabell FV'!$B$5:$T$21,,-1),,-1)*G88,IF('Beregninger gj.strømming'!M88=Hjelpeark!$D$7,_xlfn.XLOOKUP(IF(T88="Naturlig",S88,T88),'Veksttabell SV'!$A$6:$A$22,_xlfn.XLOOKUP('Beregninger gj.strømming'!F88,'Veksttabell SV'!$B$5:$AU$5,'Veksttabell SV'!$B$6:$AU$22,,-1),,-1)*G88,""))</f>
        <v/>
      </c>
      <c r="I88" s="155" t="str">
        <f t="shared" si="17"/>
        <v/>
      </c>
      <c r="J88" s="159" t="str">
        <f t="shared" si="18"/>
        <v/>
      </c>
      <c r="K88" s="173" t="str">
        <f>IF(A88="","",'Priseestimat gj.strømming'!$C$10)</f>
        <v/>
      </c>
      <c r="L88" s="173" t="str">
        <f>IF(A88="","",'Priseestimat gj.strømming'!$C$11)</f>
        <v/>
      </c>
      <c r="M88" s="173" t="str">
        <f>IF(A88="","",'Priseestimat gj.strømming'!$C$12)</f>
        <v/>
      </c>
      <c r="N88" s="173" t="str">
        <f>IF($A88="","",'Priseestimat gj.strømming'!$C$6)</f>
        <v/>
      </c>
      <c r="O88" s="174" t="str" cm="1">
        <f t="array" ref="O88">IF(M88=Hjelpeark!$D$7,_xlfn.XLOOKUP(IF(T88="Naturlig",S88,T88),'Vannbehov SV'!$A$5:$A$13,_xlfn.XLOOKUP('Beregninger gj.strømming'!F88,'Vannbehov SV'!$B$4:$O$4,'Vannbehov SV'!$B$5:$O$13,,-1),,-1),IF(M88=Hjelpeark!$E$7,_xlfn.XLOOKUP(IF(T88="Naturlig",S88,T88),'Vannbehov FV'!$A$5:$A$20,_xlfn.XLOOKUP('Beregninger gj.strømming'!F88,'Vannbehov FV'!$B$4:$O$4,'Vannbehov FV'!$B$5:$O$20,,-1),,-1),""))</f>
        <v/>
      </c>
      <c r="P88" s="173" t="str">
        <f t="shared" si="29"/>
        <v/>
      </c>
      <c r="Q88" s="174" t="str">
        <f t="shared" si="30"/>
        <v/>
      </c>
      <c r="R88" s="174" t="str">
        <f t="shared" si="19"/>
        <v/>
      </c>
      <c r="S88" s="152" t="str">
        <f>IFERROR(IF(M88=Hjelpeark!$D$7,_xlfn.XLOOKUP('Beregninger gj.strømming'!C88,Hjelpeark!$C$8:$C$19,Hjelpeark!$D$8:$D$19),_xlfn.XLOOKUP('Beregninger gj.strømming'!C88,Hjelpeark!$C$8:$C$19,Hjelpeark!$E$8:$E$19)),"")</f>
        <v/>
      </c>
      <c r="T88" s="152" t="str">
        <f t="shared" si="33"/>
        <v/>
      </c>
      <c r="U88" s="152" t="str">
        <f>IFERROR(IF(T88=Hjelpeark!$B$4,0,ABS(T88-S88)),"")</f>
        <v/>
      </c>
      <c r="V88" s="175" t="str">
        <f>IFERROR(IF(A88="","",_xlfn.XLOOKUP(D88,Prisliste!$C$4:$F$4,Prisliste!$C$20:$F$20)),"")</f>
        <v/>
      </c>
      <c r="W88" s="175" t="str">
        <f>IFERROR(U88*_xlfn.XLOOKUP(D88,Prisliste!$C$4:$F$4,Prisliste!$C$21:$F$21),"")</f>
        <v/>
      </c>
      <c r="X88" s="175" t="str">
        <f>IFERROR(IF(A88="","",IF(N88="Ja",_xlfn.XLOOKUP('Beregninger gj.strømming'!D88,Prisliste!$C$4:$F$4,Prisliste!$C$24:$F$24),0)),"")</f>
        <v/>
      </c>
      <c r="Y88" s="288" t="str">
        <f t="shared" si="20"/>
        <v/>
      </c>
      <c r="Z88" s="175" t="str">
        <f t="shared" si="31"/>
        <v/>
      </c>
      <c r="AA88" s="175" t="str">
        <f t="shared" si="21"/>
        <v/>
      </c>
      <c r="AB88" s="175" t="str">
        <f t="shared" si="22"/>
        <v/>
      </c>
      <c r="AC88" s="288" t="str">
        <f t="shared" si="23"/>
        <v/>
      </c>
      <c r="AD88" s="152" t="str">
        <f t="shared" si="24"/>
        <v/>
      </c>
      <c r="AF88" s="155" t="str">
        <f>IFERROR(_xlfn.XLOOKUP(D88,Prisliste!$C$4:$F$4,Prisliste!$C$19:$F$19)*AD88,"")</f>
        <v/>
      </c>
    </row>
    <row r="89" spans="1:32" ht="14.4">
      <c r="A89" s="171" t="str">
        <f>IF(A88="","",IF(A88+1&lt;=f_slutt,'Beregninger gj.strømming'!A88+1,""))</f>
        <v/>
      </c>
      <c r="B89" s="172" t="str">
        <f t="shared" si="25"/>
        <v/>
      </c>
      <c r="C89" s="173" t="str">
        <f t="shared" si="26"/>
        <v/>
      </c>
      <c r="D89" s="172" t="str">
        <f t="shared" si="27"/>
        <v/>
      </c>
      <c r="E89" s="152" t="str">
        <f t="shared" si="32"/>
        <v/>
      </c>
      <c r="F89" s="289" t="str">
        <f t="shared" si="28"/>
        <v/>
      </c>
      <c r="G89" s="154" t="str">
        <f>IF($A89="","",'Priseestimat gj.strømming'!$C$15)</f>
        <v/>
      </c>
      <c r="H89" s="155" t="str" cm="1">
        <f t="array" ref="H89">IF(M89=Hjelpeark!$E$7,_xlfn.XLOOKUP(IF(T89="Naturlig",S89,T89),Temp_VT_FV,_xlfn.XLOOKUP('Beregninger gj.strømming'!F89,Fiskevekt_VT_FV,'Veksttabell FV'!$B$5:$T$21,,-1),,-1)*G89,IF('Beregninger gj.strømming'!M89=Hjelpeark!$D$7,_xlfn.XLOOKUP(IF(T89="Naturlig",S89,T89),'Veksttabell SV'!$A$6:$A$22,_xlfn.XLOOKUP('Beregninger gj.strømming'!F89,'Veksttabell SV'!$B$5:$AU$5,'Veksttabell SV'!$B$6:$AU$22,,-1),,-1)*G89,""))</f>
        <v/>
      </c>
      <c r="I89" s="155" t="str">
        <f t="shared" si="17"/>
        <v/>
      </c>
      <c r="J89" s="159" t="str">
        <f t="shared" si="18"/>
        <v/>
      </c>
      <c r="K89" s="173" t="str">
        <f>IF(A89="","",'Priseestimat gj.strømming'!$C$10)</f>
        <v/>
      </c>
      <c r="L89" s="173" t="str">
        <f>IF(A89="","",'Priseestimat gj.strømming'!$C$11)</f>
        <v/>
      </c>
      <c r="M89" s="173" t="str">
        <f>IF(A89="","",'Priseestimat gj.strømming'!$C$12)</f>
        <v/>
      </c>
      <c r="N89" s="173" t="str">
        <f>IF($A89="","",'Priseestimat gj.strømming'!$C$6)</f>
        <v/>
      </c>
      <c r="O89" s="174" t="str" cm="1">
        <f t="array" ref="O89">IF(M89=Hjelpeark!$D$7,_xlfn.XLOOKUP(IF(T89="Naturlig",S89,T89),'Vannbehov SV'!$A$5:$A$13,_xlfn.XLOOKUP('Beregninger gj.strømming'!F89,'Vannbehov SV'!$B$4:$O$4,'Vannbehov SV'!$B$5:$O$13,,-1),,-1),IF(M89=Hjelpeark!$E$7,_xlfn.XLOOKUP(IF(T89="Naturlig",S89,T89),'Vannbehov FV'!$A$5:$A$20,_xlfn.XLOOKUP('Beregninger gj.strømming'!F89,'Vannbehov FV'!$B$4:$O$4,'Vannbehov FV'!$B$5:$O$20,,-1),,-1),""))</f>
        <v/>
      </c>
      <c r="P89" s="173" t="str">
        <f t="shared" si="29"/>
        <v/>
      </c>
      <c r="Q89" s="174" t="str">
        <f t="shared" si="30"/>
        <v/>
      </c>
      <c r="R89" s="174" t="str">
        <f t="shared" si="19"/>
        <v/>
      </c>
      <c r="S89" s="152" t="str">
        <f>IFERROR(IF(M89=Hjelpeark!$D$7,_xlfn.XLOOKUP('Beregninger gj.strømming'!C89,Hjelpeark!$C$8:$C$19,Hjelpeark!$D$8:$D$19),_xlfn.XLOOKUP('Beregninger gj.strømming'!C89,Hjelpeark!$C$8:$C$19,Hjelpeark!$E$8:$E$19)),"")</f>
        <v/>
      </c>
      <c r="T89" s="152" t="str">
        <f t="shared" si="33"/>
        <v/>
      </c>
      <c r="U89" s="152" t="str">
        <f>IFERROR(IF(T89=Hjelpeark!$B$4,0,ABS(T89-S89)),"")</f>
        <v/>
      </c>
      <c r="V89" s="175" t="str">
        <f>IFERROR(IF(A89="","",_xlfn.XLOOKUP(D89,Prisliste!$C$4:$F$4,Prisliste!$C$20:$F$20)),"")</f>
        <v/>
      </c>
      <c r="W89" s="175" t="str">
        <f>IFERROR(U89*_xlfn.XLOOKUP(D89,Prisliste!$C$4:$F$4,Prisliste!$C$21:$F$21),"")</f>
        <v/>
      </c>
      <c r="X89" s="175" t="str">
        <f>IFERROR(IF(A89="","",IF(N89="Ja",_xlfn.XLOOKUP('Beregninger gj.strømming'!D89,Prisliste!$C$4:$F$4,Prisliste!$C$24:$F$24),0)),"")</f>
        <v/>
      </c>
      <c r="Y89" s="288" t="str">
        <f t="shared" si="20"/>
        <v/>
      </c>
      <c r="Z89" s="175" t="str">
        <f t="shared" si="31"/>
        <v/>
      </c>
      <c r="AA89" s="175" t="str">
        <f t="shared" si="21"/>
        <v/>
      </c>
      <c r="AB89" s="175" t="str">
        <f t="shared" si="22"/>
        <v/>
      </c>
      <c r="AC89" s="288" t="str">
        <f t="shared" si="23"/>
        <v/>
      </c>
      <c r="AD89" s="152" t="str">
        <f t="shared" si="24"/>
        <v/>
      </c>
      <c r="AF89" s="155" t="str">
        <f>IFERROR(_xlfn.XLOOKUP(D89,Prisliste!$C$4:$F$4,Prisliste!$C$19:$F$19)*AD89,"")</f>
        <v/>
      </c>
    </row>
    <row r="90" spans="1:32" ht="14.4">
      <c r="A90" s="171" t="str">
        <f>IF(A89="","",IF(A89+1&lt;=f_slutt,'Beregninger gj.strømming'!A89+1,""))</f>
        <v/>
      </c>
      <c r="B90" s="172" t="str">
        <f t="shared" si="25"/>
        <v/>
      </c>
      <c r="C90" s="173" t="str">
        <f t="shared" si="26"/>
        <v/>
      </c>
      <c r="D90" s="172" t="str">
        <f t="shared" si="27"/>
        <v/>
      </c>
      <c r="E90" s="152" t="str">
        <f t="shared" si="32"/>
        <v/>
      </c>
      <c r="F90" s="289" t="str">
        <f t="shared" si="28"/>
        <v/>
      </c>
      <c r="G90" s="154" t="str">
        <f>IF($A90="","",'Priseestimat gj.strømming'!$C$15)</f>
        <v/>
      </c>
      <c r="H90" s="155" t="str" cm="1">
        <f t="array" ref="H90">IF(M90=Hjelpeark!$E$7,_xlfn.XLOOKUP(IF(T90="Naturlig",S90,T90),Temp_VT_FV,_xlfn.XLOOKUP('Beregninger gj.strømming'!F90,Fiskevekt_VT_FV,'Veksttabell FV'!$B$5:$T$21,,-1),,-1)*G90,IF('Beregninger gj.strømming'!M90=Hjelpeark!$D$7,_xlfn.XLOOKUP(IF(T90="Naturlig",S90,T90),'Veksttabell SV'!$A$6:$A$22,_xlfn.XLOOKUP('Beregninger gj.strømming'!F90,'Veksttabell SV'!$B$5:$AU$5,'Veksttabell SV'!$B$6:$AU$22,,-1),,-1)*G90,""))</f>
        <v/>
      </c>
      <c r="I90" s="155" t="str">
        <f t="shared" si="17"/>
        <v/>
      </c>
      <c r="J90" s="159" t="str">
        <f t="shared" si="18"/>
        <v/>
      </c>
      <c r="K90" s="173" t="str">
        <f>IF(A90="","",'Priseestimat gj.strømming'!$C$10)</f>
        <v/>
      </c>
      <c r="L90" s="173" t="str">
        <f>IF(A90="","",'Priseestimat gj.strømming'!$C$11)</f>
        <v/>
      </c>
      <c r="M90" s="173" t="str">
        <f>IF(A90="","",'Priseestimat gj.strømming'!$C$12)</f>
        <v/>
      </c>
      <c r="N90" s="173" t="str">
        <f>IF($A90="","",'Priseestimat gj.strømming'!$C$6)</f>
        <v/>
      </c>
      <c r="O90" s="174" t="str" cm="1">
        <f t="array" ref="O90">IF(M90=Hjelpeark!$D$7,_xlfn.XLOOKUP(IF(T90="Naturlig",S90,T90),'Vannbehov SV'!$A$5:$A$13,_xlfn.XLOOKUP('Beregninger gj.strømming'!F90,'Vannbehov SV'!$B$4:$O$4,'Vannbehov SV'!$B$5:$O$13,,-1),,-1),IF(M90=Hjelpeark!$E$7,_xlfn.XLOOKUP(IF(T90="Naturlig",S90,T90),'Vannbehov FV'!$A$5:$A$20,_xlfn.XLOOKUP('Beregninger gj.strømming'!F90,'Vannbehov FV'!$B$4:$O$4,'Vannbehov FV'!$B$5:$O$20,,-1),,-1),""))</f>
        <v/>
      </c>
      <c r="P90" s="173" t="str">
        <f t="shared" si="29"/>
        <v/>
      </c>
      <c r="Q90" s="174" t="str">
        <f t="shared" si="30"/>
        <v/>
      </c>
      <c r="R90" s="174" t="str">
        <f t="shared" si="19"/>
        <v/>
      </c>
      <c r="S90" s="152" t="str">
        <f>IFERROR(IF(M90=Hjelpeark!$D$7,_xlfn.XLOOKUP('Beregninger gj.strømming'!C90,Hjelpeark!$C$8:$C$19,Hjelpeark!$D$8:$D$19),_xlfn.XLOOKUP('Beregninger gj.strømming'!C90,Hjelpeark!$C$8:$C$19,Hjelpeark!$E$8:$E$19)),"")</f>
        <v/>
      </c>
      <c r="T90" s="152" t="str">
        <f t="shared" si="33"/>
        <v/>
      </c>
      <c r="U90" s="152" t="str">
        <f>IFERROR(IF(T90=Hjelpeark!$B$4,0,ABS(T90-S90)),"")</f>
        <v/>
      </c>
      <c r="V90" s="175" t="str">
        <f>IFERROR(IF(A90="","",_xlfn.XLOOKUP(D90,Prisliste!$C$4:$F$4,Prisliste!$C$20:$F$20)),"")</f>
        <v/>
      </c>
      <c r="W90" s="175" t="str">
        <f>IFERROR(U90*_xlfn.XLOOKUP(D90,Prisliste!$C$4:$F$4,Prisliste!$C$21:$F$21),"")</f>
        <v/>
      </c>
      <c r="X90" s="175" t="str">
        <f>IFERROR(IF(A90="","",IF(N90="Ja",_xlfn.XLOOKUP('Beregninger gj.strømming'!D90,Prisliste!$C$4:$F$4,Prisliste!$C$24:$F$24),0)),"")</f>
        <v/>
      </c>
      <c r="Y90" s="288" t="str">
        <f t="shared" si="20"/>
        <v/>
      </c>
      <c r="Z90" s="175" t="str">
        <f t="shared" si="31"/>
        <v/>
      </c>
      <c r="AA90" s="175" t="str">
        <f t="shared" si="21"/>
        <v/>
      </c>
      <c r="AB90" s="175" t="str">
        <f t="shared" si="22"/>
        <v/>
      </c>
      <c r="AC90" s="288" t="str">
        <f t="shared" si="23"/>
        <v/>
      </c>
      <c r="AD90" s="152" t="str">
        <f t="shared" si="24"/>
        <v/>
      </c>
      <c r="AF90" s="155" t="str">
        <f>IFERROR(_xlfn.XLOOKUP(D90,Prisliste!$C$4:$F$4,Prisliste!$C$19:$F$19)*AD90,"")</f>
        <v/>
      </c>
    </row>
    <row r="91" spans="1:32" ht="14.4">
      <c r="A91" s="171" t="str">
        <f>IF(A90="","",IF(A90+1&lt;=f_slutt,'Beregninger gj.strømming'!A90+1,""))</f>
        <v/>
      </c>
      <c r="B91" s="172" t="str">
        <f t="shared" si="25"/>
        <v/>
      </c>
      <c r="C91" s="173" t="str">
        <f t="shared" si="26"/>
        <v/>
      </c>
      <c r="D91" s="172" t="str">
        <f t="shared" si="27"/>
        <v/>
      </c>
      <c r="E91" s="152" t="str">
        <f t="shared" si="32"/>
        <v/>
      </c>
      <c r="F91" s="289" t="str">
        <f t="shared" si="28"/>
        <v/>
      </c>
      <c r="G91" s="154" t="str">
        <f>IF($A91="","",'Priseestimat gj.strømming'!$C$15)</f>
        <v/>
      </c>
      <c r="H91" s="155" t="str" cm="1">
        <f t="array" ref="H91">IF(M91=Hjelpeark!$E$7,_xlfn.XLOOKUP(IF(T91="Naturlig",S91,T91),Temp_VT_FV,_xlfn.XLOOKUP('Beregninger gj.strømming'!F91,Fiskevekt_VT_FV,'Veksttabell FV'!$B$5:$T$21,,-1),,-1)*G91,IF('Beregninger gj.strømming'!M91=Hjelpeark!$D$7,_xlfn.XLOOKUP(IF(T91="Naturlig",S91,T91),'Veksttabell SV'!$A$6:$A$22,_xlfn.XLOOKUP('Beregninger gj.strømming'!F91,'Veksttabell SV'!$B$5:$AU$5,'Veksttabell SV'!$B$6:$AU$22,,-1),,-1)*G91,""))</f>
        <v/>
      </c>
      <c r="I91" s="155" t="str">
        <f t="shared" si="17"/>
        <v/>
      </c>
      <c r="J91" s="159" t="str">
        <f t="shared" si="18"/>
        <v/>
      </c>
      <c r="K91" s="173" t="str">
        <f>IF(A91="","",'Priseestimat gj.strømming'!$C$10)</f>
        <v/>
      </c>
      <c r="L91" s="173" t="str">
        <f>IF(A91="","",'Priseestimat gj.strømming'!$C$11)</f>
        <v/>
      </c>
      <c r="M91" s="173" t="str">
        <f>IF(A91="","",'Priseestimat gj.strømming'!$C$12)</f>
        <v/>
      </c>
      <c r="N91" s="173" t="str">
        <f>IF($A91="","",'Priseestimat gj.strømming'!$C$6)</f>
        <v/>
      </c>
      <c r="O91" s="174" t="str" cm="1">
        <f t="array" ref="O91">IF(M91=Hjelpeark!$D$7,_xlfn.XLOOKUP(IF(T91="Naturlig",S91,T91),'Vannbehov SV'!$A$5:$A$13,_xlfn.XLOOKUP('Beregninger gj.strømming'!F91,'Vannbehov SV'!$B$4:$O$4,'Vannbehov SV'!$B$5:$O$13,,-1),,-1),IF(M91=Hjelpeark!$E$7,_xlfn.XLOOKUP(IF(T91="Naturlig",S91,T91),'Vannbehov FV'!$A$5:$A$20,_xlfn.XLOOKUP('Beregninger gj.strømming'!F91,'Vannbehov FV'!$B$4:$O$4,'Vannbehov FV'!$B$5:$O$20,,-1),,-1),""))</f>
        <v/>
      </c>
      <c r="P91" s="173" t="str">
        <f t="shared" si="29"/>
        <v/>
      </c>
      <c r="Q91" s="174" t="str">
        <f t="shared" si="30"/>
        <v/>
      </c>
      <c r="R91" s="174" t="str">
        <f t="shared" si="19"/>
        <v/>
      </c>
      <c r="S91" s="152" t="str">
        <f>IFERROR(IF(M91=Hjelpeark!$D$7,_xlfn.XLOOKUP('Beregninger gj.strømming'!C91,Hjelpeark!$C$8:$C$19,Hjelpeark!$D$8:$D$19),_xlfn.XLOOKUP('Beregninger gj.strømming'!C91,Hjelpeark!$C$8:$C$19,Hjelpeark!$E$8:$E$19)),"")</f>
        <v/>
      </c>
      <c r="T91" s="152" t="str">
        <f t="shared" si="33"/>
        <v/>
      </c>
      <c r="U91" s="152" t="str">
        <f>IFERROR(IF(T91=Hjelpeark!$B$4,0,ABS(T91-S91)),"")</f>
        <v/>
      </c>
      <c r="V91" s="175" t="str">
        <f>IFERROR(IF(A91="","",_xlfn.XLOOKUP(D91,Prisliste!$C$4:$F$4,Prisliste!$C$20:$F$20)),"")</f>
        <v/>
      </c>
      <c r="W91" s="175" t="str">
        <f>IFERROR(U91*_xlfn.XLOOKUP(D91,Prisliste!$C$4:$F$4,Prisliste!$C$21:$F$21),"")</f>
        <v/>
      </c>
      <c r="X91" s="175" t="str">
        <f>IFERROR(IF(A91="","",IF(N91="Ja",_xlfn.XLOOKUP('Beregninger gj.strømming'!D91,Prisliste!$C$4:$F$4,Prisliste!$C$24:$F$24),0)),"")</f>
        <v/>
      </c>
      <c r="Y91" s="288" t="str">
        <f t="shared" si="20"/>
        <v/>
      </c>
      <c r="Z91" s="175" t="str">
        <f t="shared" si="31"/>
        <v/>
      </c>
      <c r="AA91" s="175" t="str">
        <f t="shared" si="21"/>
        <v/>
      </c>
      <c r="AB91" s="175" t="str">
        <f t="shared" si="22"/>
        <v/>
      </c>
      <c r="AC91" s="288" t="str">
        <f t="shared" si="23"/>
        <v/>
      </c>
      <c r="AD91" s="152" t="str">
        <f t="shared" si="24"/>
        <v/>
      </c>
      <c r="AF91" s="155" t="str">
        <f>IFERROR(_xlfn.XLOOKUP(D91,Prisliste!$C$4:$F$4,Prisliste!$C$19:$F$19)*AD91,"")</f>
        <v/>
      </c>
    </row>
    <row r="92" spans="1:32" ht="14.4">
      <c r="A92" s="171" t="str">
        <f>IF(A91="","",IF(A91+1&lt;=f_slutt,'Beregninger gj.strømming'!A91+1,""))</f>
        <v/>
      </c>
      <c r="B92" s="172" t="str">
        <f t="shared" si="25"/>
        <v/>
      </c>
      <c r="C92" s="173" t="str">
        <f t="shared" si="26"/>
        <v/>
      </c>
      <c r="D92" s="172" t="str">
        <f t="shared" si="27"/>
        <v/>
      </c>
      <c r="E92" s="152" t="str">
        <f t="shared" si="32"/>
        <v/>
      </c>
      <c r="F92" s="289" t="str">
        <f t="shared" si="28"/>
        <v/>
      </c>
      <c r="G92" s="154" t="str">
        <f>IF($A92="","",'Priseestimat gj.strømming'!$C$15)</f>
        <v/>
      </c>
      <c r="H92" s="155" t="str" cm="1">
        <f t="array" ref="H92">IF(M92=Hjelpeark!$E$7,_xlfn.XLOOKUP(IF(T92="Naturlig",S92,T92),Temp_VT_FV,_xlfn.XLOOKUP('Beregninger gj.strømming'!F92,Fiskevekt_VT_FV,'Veksttabell FV'!$B$5:$T$21,,-1),,-1)*G92,IF('Beregninger gj.strømming'!M92=Hjelpeark!$D$7,_xlfn.XLOOKUP(IF(T92="Naturlig",S92,T92),'Veksttabell SV'!$A$6:$A$22,_xlfn.XLOOKUP('Beregninger gj.strømming'!F92,'Veksttabell SV'!$B$5:$AU$5,'Veksttabell SV'!$B$6:$AU$22,,-1),,-1)*G92,""))</f>
        <v/>
      </c>
      <c r="I92" s="155" t="str">
        <f t="shared" si="17"/>
        <v/>
      </c>
      <c r="J92" s="159" t="str">
        <f t="shared" si="18"/>
        <v/>
      </c>
      <c r="K92" s="173" t="str">
        <f>IF(A92="","",'Priseestimat gj.strømming'!$C$10)</f>
        <v/>
      </c>
      <c r="L92" s="173" t="str">
        <f>IF(A92="","",'Priseestimat gj.strømming'!$C$11)</f>
        <v/>
      </c>
      <c r="M92" s="173" t="str">
        <f>IF(A92="","",'Priseestimat gj.strømming'!$C$12)</f>
        <v/>
      </c>
      <c r="N92" s="173" t="str">
        <f>IF($A92="","",'Priseestimat gj.strømming'!$C$6)</f>
        <v/>
      </c>
      <c r="O92" s="174" t="str" cm="1">
        <f t="array" ref="O92">IF(M92=Hjelpeark!$D$7,_xlfn.XLOOKUP(IF(T92="Naturlig",S92,T92),'Vannbehov SV'!$A$5:$A$13,_xlfn.XLOOKUP('Beregninger gj.strømming'!F92,'Vannbehov SV'!$B$4:$O$4,'Vannbehov SV'!$B$5:$O$13,,-1),,-1),IF(M92=Hjelpeark!$E$7,_xlfn.XLOOKUP(IF(T92="Naturlig",S92,T92),'Vannbehov FV'!$A$5:$A$20,_xlfn.XLOOKUP('Beregninger gj.strømming'!F92,'Vannbehov FV'!$B$4:$O$4,'Vannbehov FV'!$B$5:$O$20,,-1),,-1),""))</f>
        <v/>
      </c>
      <c r="P92" s="173" t="str">
        <f t="shared" si="29"/>
        <v/>
      </c>
      <c r="Q92" s="174" t="str">
        <f t="shared" si="30"/>
        <v/>
      </c>
      <c r="R92" s="174" t="str">
        <f t="shared" si="19"/>
        <v/>
      </c>
      <c r="S92" s="152" t="str">
        <f>IFERROR(IF(M92=Hjelpeark!$D$7,_xlfn.XLOOKUP('Beregninger gj.strømming'!C92,Hjelpeark!$C$8:$C$19,Hjelpeark!$D$8:$D$19),_xlfn.XLOOKUP('Beregninger gj.strømming'!C92,Hjelpeark!$C$8:$C$19,Hjelpeark!$E$8:$E$19)),"")</f>
        <v/>
      </c>
      <c r="T92" s="152" t="str">
        <f t="shared" si="33"/>
        <v/>
      </c>
      <c r="U92" s="152" t="str">
        <f>IFERROR(IF(T92=Hjelpeark!$B$4,0,ABS(T92-S92)),"")</f>
        <v/>
      </c>
      <c r="V92" s="175" t="str">
        <f>IFERROR(IF(A92="","",_xlfn.XLOOKUP(D92,Prisliste!$C$4:$F$4,Prisliste!$C$20:$F$20)),"")</f>
        <v/>
      </c>
      <c r="W92" s="175" t="str">
        <f>IFERROR(U92*_xlfn.XLOOKUP(D92,Prisliste!$C$4:$F$4,Prisliste!$C$21:$F$21),"")</f>
        <v/>
      </c>
      <c r="X92" s="175" t="str">
        <f>IFERROR(IF(A92="","",IF(N92="Ja",_xlfn.XLOOKUP('Beregninger gj.strømming'!D92,Prisliste!$C$4:$F$4,Prisliste!$C$24:$F$24),0)),"")</f>
        <v/>
      </c>
      <c r="Y92" s="288" t="str">
        <f t="shared" si="20"/>
        <v/>
      </c>
      <c r="Z92" s="175" t="str">
        <f t="shared" si="31"/>
        <v/>
      </c>
      <c r="AA92" s="175" t="str">
        <f t="shared" si="21"/>
        <v/>
      </c>
      <c r="AB92" s="175" t="str">
        <f t="shared" si="22"/>
        <v/>
      </c>
      <c r="AC92" s="288" t="str">
        <f t="shared" si="23"/>
        <v/>
      </c>
      <c r="AD92" s="152" t="str">
        <f t="shared" si="24"/>
        <v/>
      </c>
      <c r="AF92" s="155" t="str">
        <f>IFERROR(_xlfn.XLOOKUP(D92,Prisliste!$C$4:$F$4,Prisliste!$C$19:$F$19)*AD92,"")</f>
        <v/>
      </c>
    </row>
    <row r="93" spans="1:32" ht="14.4">
      <c r="A93" s="171" t="str">
        <f>IF(A92="","",IF(A92+1&lt;=f_slutt,'Beregninger gj.strømming'!A92+1,""))</f>
        <v/>
      </c>
      <c r="B93" s="172" t="str">
        <f t="shared" si="25"/>
        <v/>
      </c>
      <c r="C93" s="173" t="str">
        <f t="shared" si="26"/>
        <v/>
      </c>
      <c r="D93" s="172" t="str">
        <f t="shared" si="27"/>
        <v/>
      </c>
      <c r="E93" s="152" t="str">
        <f t="shared" si="32"/>
        <v/>
      </c>
      <c r="F93" s="289" t="str">
        <f t="shared" si="28"/>
        <v/>
      </c>
      <c r="G93" s="154" t="str">
        <f>IF($A93="","",'Priseestimat gj.strømming'!$C$15)</f>
        <v/>
      </c>
      <c r="H93" s="155" t="str" cm="1">
        <f t="array" ref="H93">IF(M93=Hjelpeark!$E$7,_xlfn.XLOOKUP(IF(T93="Naturlig",S93,T93),Temp_VT_FV,_xlfn.XLOOKUP('Beregninger gj.strømming'!F93,Fiskevekt_VT_FV,'Veksttabell FV'!$B$5:$T$21,,-1),,-1)*G93,IF('Beregninger gj.strømming'!M93=Hjelpeark!$D$7,_xlfn.XLOOKUP(IF(T93="Naturlig",S93,T93),'Veksttabell SV'!$A$6:$A$22,_xlfn.XLOOKUP('Beregninger gj.strømming'!F93,'Veksttabell SV'!$B$5:$AU$5,'Veksttabell SV'!$B$6:$AU$22,,-1),,-1)*G93,""))</f>
        <v/>
      </c>
      <c r="I93" s="155" t="str">
        <f t="shared" si="17"/>
        <v/>
      </c>
      <c r="J93" s="159" t="str">
        <f t="shared" si="18"/>
        <v/>
      </c>
      <c r="K93" s="173" t="str">
        <f>IF(A93="","",'Priseestimat gj.strømming'!$C$10)</f>
        <v/>
      </c>
      <c r="L93" s="173" t="str">
        <f>IF(A93="","",'Priseestimat gj.strømming'!$C$11)</f>
        <v/>
      </c>
      <c r="M93" s="173" t="str">
        <f>IF(A93="","",'Priseestimat gj.strømming'!$C$12)</f>
        <v/>
      </c>
      <c r="N93" s="173" t="str">
        <f>IF($A93="","",'Priseestimat gj.strømming'!$C$6)</f>
        <v/>
      </c>
      <c r="O93" s="174" t="str" cm="1">
        <f t="array" ref="O93">IF(M93=Hjelpeark!$D$7,_xlfn.XLOOKUP(IF(T93="Naturlig",S93,T93),'Vannbehov SV'!$A$5:$A$13,_xlfn.XLOOKUP('Beregninger gj.strømming'!F93,'Vannbehov SV'!$B$4:$O$4,'Vannbehov SV'!$B$5:$O$13,,-1),,-1),IF(M93=Hjelpeark!$E$7,_xlfn.XLOOKUP(IF(T93="Naturlig",S93,T93),'Vannbehov FV'!$A$5:$A$20,_xlfn.XLOOKUP('Beregninger gj.strømming'!F93,'Vannbehov FV'!$B$4:$O$4,'Vannbehov FV'!$B$5:$O$20,,-1),,-1),""))</f>
        <v/>
      </c>
      <c r="P93" s="173" t="str">
        <f t="shared" si="29"/>
        <v/>
      </c>
      <c r="Q93" s="174" t="str">
        <f t="shared" si="30"/>
        <v/>
      </c>
      <c r="R93" s="174" t="str">
        <f t="shared" si="19"/>
        <v/>
      </c>
      <c r="S93" s="152" t="str">
        <f>IFERROR(IF(M93=Hjelpeark!$D$7,_xlfn.XLOOKUP('Beregninger gj.strømming'!C93,Hjelpeark!$C$8:$C$19,Hjelpeark!$D$8:$D$19),_xlfn.XLOOKUP('Beregninger gj.strømming'!C93,Hjelpeark!$C$8:$C$19,Hjelpeark!$E$8:$E$19)),"")</f>
        <v/>
      </c>
      <c r="T93" s="152" t="str">
        <f t="shared" si="33"/>
        <v/>
      </c>
      <c r="U93" s="152" t="str">
        <f>IFERROR(IF(T93=Hjelpeark!$B$4,0,ABS(T93-S93)),"")</f>
        <v/>
      </c>
      <c r="V93" s="175" t="str">
        <f>IFERROR(IF(A93="","",_xlfn.XLOOKUP(D93,Prisliste!$C$4:$F$4,Prisliste!$C$20:$F$20)),"")</f>
        <v/>
      </c>
      <c r="W93" s="175" t="str">
        <f>IFERROR(U93*_xlfn.XLOOKUP(D93,Prisliste!$C$4:$F$4,Prisliste!$C$21:$F$21),"")</f>
        <v/>
      </c>
      <c r="X93" s="175" t="str">
        <f>IFERROR(IF(A93="","",IF(N93="Ja",_xlfn.XLOOKUP('Beregninger gj.strømming'!D93,Prisliste!$C$4:$F$4,Prisliste!$C$24:$F$24),0)),"")</f>
        <v/>
      </c>
      <c r="Y93" s="288" t="str">
        <f t="shared" si="20"/>
        <v/>
      </c>
      <c r="Z93" s="175" t="str">
        <f t="shared" si="31"/>
        <v/>
      </c>
      <c r="AA93" s="175" t="str">
        <f t="shared" si="21"/>
        <v/>
      </c>
      <c r="AB93" s="175" t="str">
        <f t="shared" si="22"/>
        <v/>
      </c>
      <c r="AC93" s="288" t="str">
        <f t="shared" si="23"/>
        <v/>
      </c>
      <c r="AD93" s="152" t="str">
        <f t="shared" si="24"/>
        <v/>
      </c>
      <c r="AF93" s="155" t="str">
        <f>IFERROR(_xlfn.XLOOKUP(D93,Prisliste!$C$4:$F$4,Prisliste!$C$19:$F$19)*AD93,"")</f>
        <v/>
      </c>
    </row>
    <row r="94" spans="1:32" ht="14.4">
      <c r="A94" s="171" t="str">
        <f>IF(A93="","",IF(A93+1&lt;=f_slutt,'Beregninger gj.strømming'!A93+1,""))</f>
        <v/>
      </c>
      <c r="B94" s="172" t="str">
        <f t="shared" si="25"/>
        <v/>
      </c>
      <c r="C94" s="173" t="str">
        <f t="shared" si="26"/>
        <v/>
      </c>
      <c r="D94" s="172" t="str">
        <f t="shared" si="27"/>
        <v/>
      </c>
      <c r="E94" s="152" t="str">
        <f t="shared" si="32"/>
        <v/>
      </c>
      <c r="F94" s="289" t="str">
        <f t="shared" si="28"/>
        <v/>
      </c>
      <c r="G94" s="154" t="str">
        <f>IF($A94="","",'Priseestimat gj.strømming'!$C$15)</f>
        <v/>
      </c>
      <c r="H94" s="155" t="str" cm="1">
        <f t="array" ref="H94">IF(M94=Hjelpeark!$E$7,_xlfn.XLOOKUP(IF(T94="Naturlig",S94,T94),Temp_VT_FV,_xlfn.XLOOKUP('Beregninger gj.strømming'!F94,Fiskevekt_VT_FV,'Veksttabell FV'!$B$5:$T$21,,-1),,-1)*G94,IF('Beregninger gj.strømming'!M94=Hjelpeark!$D$7,_xlfn.XLOOKUP(IF(T94="Naturlig",S94,T94),'Veksttabell SV'!$A$6:$A$22,_xlfn.XLOOKUP('Beregninger gj.strømming'!F94,'Veksttabell SV'!$B$5:$AU$5,'Veksttabell SV'!$B$6:$AU$22,,-1),,-1)*G94,""))</f>
        <v/>
      </c>
      <c r="I94" s="155" t="str">
        <f t="shared" si="17"/>
        <v/>
      </c>
      <c r="J94" s="159" t="str">
        <f t="shared" si="18"/>
        <v/>
      </c>
      <c r="K94" s="173" t="str">
        <f>IF(A94="","",'Priseestimat gj.strømming'!$C$10)</f>
        <v/>
      </c>
      <c r="L94" s="173" t="str">
        <f>IF(A94="","",'Priseestimat gj.strømming'!$C$11)</f>
        <v/>
      </c>
      <c r="M94" s="173" t="str">
        <f>IF(A94="","",'Priseestimat gj.strømming'!$C$12)</f>
        <v/>
      </c>
      <c r="N94" s="173" t="str">
        <f>IF($A94="","",'Priseestimat gj.strømming'!$C$6)</f>
        <v/>
      </c>
      <c r="O94" s="174" t="str" cm="1">
        <f t="array" ref="O94">IF(M94=Hjelpeark!$D$7,_xlfn.XLOOKUP(IF(T94="Naturlig",S94,T94),'Vannbehov SV'!$A$5:$A$13,_xlfn.XLOOKUP('Beregninger gj.strømming'!F94,'Vannbehov SV'!$B$4:$O$4,'Vannbehov SV'!$B$5:$O$13,,-1),,-1),IF(M94=Hjelpeark!$E$7,_xlfn.XLOOKUP(IF(T94="Naturlig",S94,T94),'Vannbehov FV'!$A$5:$A$20,_xlfn.XLOOKUP('Beregninger gj.strømming'!F94,'Vannbehov FV'!$B$4:$O$4,'Vannbehov FV'!$B$5:$O$20,,-1),,-1),""))</f>
        <v/>
      </c>
      <c r="P94" s="173" t="str">
        <f t="shared" si="29"/>
        <v/>
      </c>
      <c r="Q94" s="174" t="str">
        <f t="shared" si="30"/>
        <v/>
      </c>
      <c r="R94" s="174" t="str">
        <f t="shared" si="19"/>
        <v/>
      </c>
      <c r="S94" s="152" t="str">
        <f>IFERROR(IF(M94=Hjelpeark!$D$7,_xlfn.XLOOKUP('Beregninger gj.strømming'!C94,Hjelpeark!$C$8:$C$19,Hjelpeark!$D$8:$D$19),_xlfn.XLOOKUP('Beregninger gj.strømming'!C94,Hjelpeark!$C$8:$C$19,Hjelpeark!$E$8:$E$19)),"")</f>
        <v/>
      </c>
      <c r="T94" s="152" t="str">
        <f t="shared" si="33"/>
        <v/>
      </c>
      <c r="U94" s="152" t="str">
        <f>IFERROR(IF(T94=Hjelpeark!$B$4,0,ABS(T94-S94)),"")</f>
        <v/>
      </c>
      <c r="V94" s="175" t="str">
        <f>IFERROR(IF(A94="","",_xlfn.XLOOKUP(D94,Prisliste!$C$4:$F$4,Prisliste!$C$20:$F$20)),"")</f>
        <v/>
      </c>
      <c r="W94" s="175" t="str">
        <f>IFERROR(U94*_xlfn.XLOOKUP(D94,Prisliste!$C$4:$F$4,Prisliste!$C$21:$F$21),"")</f>
        <v/>
      </c>
      <c r="X94" s="175" t="str">
        <f>IFERROR(IF(A94="","",IF(N94="Ja",_xlfn.XLOOKUP('Beregninger gj.strømming'!D94,Prisliste!$C$4:$F$4,Prisliste!$C$24:$F$24),0)),"")</f>
        <v/>
      </c>
      <c r="Y94" s="288" t="str">
        <f t="shared" si="20"/>
        <v/>
      </c>
      <c r="Z94" s="175" t="str">
        <f t="shared" si="31"/>
        <v/>
      </c>
      <c r="AA94" s="175" t="str">
        <f t="shared" si="21"/>
        <v/>
      </c>
      <c r="AB94" s="175" t="str">
        <f t="shared" si="22"/>
        <v/>
      </c>
      <c r="AC94" s="288" t="str">
        <f t="shared" si="23"/>
        <v/>
      </c>
      <c r="AD94" s="152" t="str">
        <f t="shared" si="24"/>
        <v/>
      </c>
      <c r="AF94" s="155" t="str">
        <f>IFERROR(_xlfn.XLOOKUP(D94,Prisliste!$C$4:$F$4,Prisliste!$C$19:$F$19)*AD94,"")</f>
        <v/>
      </c>
    </row>
    <row r="95" spans="1:32" ht="14.4">
      <c r="A95" s="171" t="str">
        <f>IF(A94="","",IF(A94+1&lt;=f_slutt,'Beregninger gj.strømming'!A94+1,""))</f>
        <v/>
      </c>
      <c r="B95" s="172" t="str">
        <f t="shared" si="25"/>
        <v/>
      </c>
      <c r="C95" s="173" t="str">
        <f t="shared" si="26"/>
        <v/>
      </c>
      <c r="D95" s="172" t="str">
        <f t="shared" si="27"/>
        <v/>
      </c>
      <c r="E95" s="152" t="str">
        <f t="shared" si="32"/>
        <v/>
      </c>
      <c r="F95" s="289" t="str">
        <f t="shared" si="28"/>
        <v/>
      </c>
      <c r="G95" s="154" t="str">
        <f>IF($A95="","",'Priseestimat gj.strømming'!$C$15)</f>
        <v/>
      </c>
      <c r="H95" s="155" t="str" cm="1">
        <f t="array" ref="H95">IF(M95=Hjelpeark!$E$7,_xlfn.XLOOKUP(IF(T95="Naturlig",S95,T95),Temp_VT_FV,_xlfn.XLOOKUP('Beregninger gj.strømming'!F95,Fiskevekt_VT_FV,'Veksttabell FV'!$B$5:$T$21,,-1),,-1)*G95,IF('Beregninger gj.strømming'!M95=Hjelpeark!$D$7,_xlfn.XLOOKUP(IF(T95="Naturlig",S95,T95),'Veksttabell SV'!$A$6:$A$22,_xlfn.XLOOKUP('Beregninger gj.strømming'!F95,'Veksttabell SV'!$B$5:$AU$5,'Veksttabell SV'!$B$6:$AU$22,,-1),,-1)*G95,""))</f>
        <v/>
      </c>
      <c r="I95" s="155" t="str">
        <f t="shared" si="17"/>
        <v/>
      </c>
      <c r="J95" s="159" t="str">
        <f t="shared" si="18"/>
        <v/>
      </c>
      <c r="K95" s="173" t="str">
        <f>IF(A95="","",'Priseestimat gj.strømming'!$C$10)</f>
        <v/>
      </c>
      <c r="L95" s="173" t="str">
        <f>IF(A95="","",'Priseestimat gj.strømming'!$C$11)</f>
        <v/>
      </c>
      <c r="M95" s="173" t="str">
        <f>IF(A95="","",'Priseestimat gj.strømming'!$C$12)</f>
        <v/>
      </c>
      <c r="N95" s="173" t="str">
        <f>IF($A95="","",'Priseestimat gj.strømming'!$C$6)</f>
        <v/>
      </c>
      <c r="O95" s="174" t="str" cm="1">
        <f t="array" ref="O95">IF(M95=Hjelpeark!$D$7,_xlfn.XLOOKUP(IF(T95="Naturlig",S95,T95),'Vannbehov SV'!$A$5:$A$13,_xlfn.XLOOKUP('Beregninger gj.strømming'!F95,'Vannbehov SV'!$B$4:$O$4,'Vannbehov SV'!$B$5:$O$13,,-1),,-1),IF(M95=Hjelpeark!$E$7,_xlfn.XLOOKUP(IF(T95="Naturlig",S95,T95),'Vannbehov FV'!$A$5:$A$20,_xlfn.XLOOKUP('Beregninger gj.strømming'!F95,'Vannbehov FV'!$B$4:$O$4,'Vannbehov FV'!$B$5:$O$20,,-1),,-1),""))</f>
        <v/>
      </c>
      <c r="P95" s="173" t="str">
        <f t="shared" si="29"/>
        <v/>
      </c>
      <c r="Q95" s="174" t="str">
        <f t="shared" si="30"/>
        <v/>
      </c>
      <c r="R95" s="174" t="str">
        <f t="shared" si="19"/>
        <v/>
      </c>
      <c r="S95" s="152" t="str">
        <f>IFERROR(IF(M95=Hjelpeark!$D$7,_xlfn.XLOOKUP('Beregninger gj.strømming'!C95,Hjelpeark!$C$8:$C$19,Hjelpeark!$D$8:$D$19),_xlfn.XLOOKUP('Beregninger gj.strømming'!C95,Hjelpeark!$C$8:$C$19,Hjelpeark!$E$8:$E$19)),"")</f>
        <v/>
      </c>
      <c r="T95" s="152" t="str">
        <f t="shared" si="33"/>
        <v/>
      </c>
      <c r="U95" s="152" t="str">
        <f>IFERROR(IF(T95=Hjelpeark!$B$4,0,ABS(T95-S95)),"")</f>
        <v/>
      </c>
      <c r="V95" s="175" t="str">
        <f>IFERROR(IF(A95="","",_xlfn.XLOOKUP(D95,Prisliste!$C$4:$F$4,Prisliste!$C$20:$F$20)),"")</f>
        <v/>
      </c>
      <c r="W95" s="175" t="str">
        <f>IFERROR(U95*_xlfn.XLOOKUP(D95,Prisliste!$C$4:$F$4,Prisliste!$C$21:$F$21),"")</f>
        <v/>
      </c>
      <c r="X95" s="175" t="str">
        <f>IFERROR(IF(A95="","",IF(N95="Ja",_xlfn.XLOOKUP('Beregninger gj.strømming'!D95,Prisliste!$C$4:$F$4,Prisliste!$C$24:$F$24),0)),"")</f>
        <v/>
      </c>
      <c r="Y95" s="288" t="str">
        <f t="shared" si="20"/>
        <v/>
      </c>
      <c r="Z95" s="175" t="str">
        <f t="shared" si="31"/>
        <v/>
      </c>
      <c r="AA95" s="175" t="str">
        <f t="shared" si="21"/>
        <v/>
      </c>
      <c r="AB95" s="175" t="str">
        <f t="shared" si="22"/>
        <v/>
      </c>
      <c r="AC95" s="288" t="str">
        <f t="shared" si="23"/>
        <v/>
      </c>
      <c r="AD95" s="152" t="str">
        <f t="shared" si="24"/>
        <v/>
      </c>
      <c r="AF95" s="155" t="str">
        <f>IFERROR(_xlfn.XLOOKUP(D95,Prisliste!$C$4:$F$4,Prisliste!$C$19:$F$19)*AD95,"")</f>
        <v/>
      </c>
    </row>
    <row r="96" spans="1:32" ht="14.4">
      <c r="A96" s="171" t="str">
        <f>IF(A95="","",IF(A95+1&lt;=f_slutt,'Beregninger gj.strømming'!A95+1,""))</f>
        <v/>
      </c>
      <c r="B96" s="172" t="str">
        <f t="shared" si="25"/>
        <v/>
      </c>
      <c r="C96" s="173" t="str">
        <f t="shared" si="26"/>
        <v/>
      </c>
      <c r="D96" s="172" t="str">
        <f t="shared" si="27"/>
        <v/>
      </c>
      <c r="E96" s="152" t="str">
        <f t="shared" si="32"/>
        <v/>
      </c>
      <c r="F96" s="289" t="str">
        <f t="shared" si="28"/>
        <v/>
      </c>
      <c r="G96" s="154" t="str">
        <f>IF($A96="","",'Priseestimat gj.strømming'!$C$15)</f>
        <v/>
      </c>
      <c r="H96" s="155" t="str" cm="1">
        <f t="array" ref="H96">IF(M96=Hjelpeark!$E$7,_xlfn.XLOOKUP(IF(T96="Naturlig",S96,T96),Temp_VT_FV,_xlfn.XLOOKUP('Beregninger gj.strømming'!F96,Fiskevekt_VT_FV,'Veksttabell FV'!$B$5:$T$21,,-1),,-1)*G96,IF('Beregninger gj.strømming'!M96=Hjelpeark!$D$7,_xlfn.XLOOKUP(IF(T96="Naturlig",S96,T96),'Veksttabell SV'!$A$6:$A$22,_xlfn.XLOOKUP('Beregninger gj.strømming'!F96,'Veksttabell SV'!$B$5:$AU$5,'Veksttabell SV'!$B$6:$AU$22,,-1),,-1)*G96,""))</f>
        <v/>
      </c>
      <c r="I96" s="155" t="str">
        <f t="shared" si="17"/>
        <v/>
      </c>
      <c r="J96" s="159" t="str">
        <f t="shared" si="18"/>
        <v/>
      </c>
      <c r="K96" s="173" t="str">
        <f>IF(A96="","",'Priseestimat gj.strømming'!$C$10)</f>
        <v/>
      </c>
      <c r="L96" s="173" t="str">
        <f>IF(A96="","",'Priseestimat gj.strømming'!$C$11)</f>
        <v/>
      </c>
      <c r="M96" s="173" t="str">
        <f>IF(A96="","",'Priseestimat gj.strømming'!$C$12)</f>
        <v/>
      </c>
      <c r="N96" s="173" t="str">
        <f>IF($A96="","",'Priseestimat gj.strømming'!$C$6)</f>
        <v/>
      </c>
      <c r="O96" s="174" t="str" cm="1">
        <f t="array" ref="O96">IF(M96=Hjelpeark!$D$7,_xlfn.XLOOKUP(IF(T96="Naturlig",S96,T96),'Vannbehov SV'!$A$5:$A$13,_xlfn.XLOOKUP('Beregninger gj.strømming'!F96,'Vannbehov SV'!$B$4:$O$4,'Vannbehov SV'!$B$5:$O$13,,-1),,-1),IF(M96=Hjelpeark!$E$7,_xlfn.XLOOKUP(IF(T96="Naturlig",S96,T96),'Vannbehov FV'!$A$5:$A$20,_xlfn.XLOOKUP('Beregninger gj.strømming'!F96,'Vannbehov FV'!$B$4:$O$4,'Vannbehov FV'!$B$5:$O$20,,-1),,-1),""))</f>
        <v/>
      </c>
      <c r="P96" s="173" t="str">
        <f t="shared" si="29"/>
        <v/>
      </c>
      <c r="Q96" s="174" t="str">
        <f t="shared" si="30"/>
        <v/>
      </c>
      <c r="R96" s="174" t="str">
        <f t="shared" si="19"/>
        <v/>
      </c>
      <c r="S96" s="152" t="str">
        <f>IFERROR(IF(M96=Hjelpeark!$D$7,_xlfn.XLOOKUP('Beregninger gj.strømming'!C96,Hjelpeark!$C$8:$C$19,Hjelpeark!$D$8:$D$19),_xlfn.XLOOKUP('Beregninger gj.strømming'!C96,Hjelpeark!$C$8:$C$19,Hjelpeark!$E$8:$E$19)),"")</f>
        <v/>
      </c>
      <c r="T96" s="152" t="str">
        <f t="shared" si="33"/>
        <v/>
      </c>
      <c r="U96" s="152" t="str">
        <f>IFERROR(IF(T96=Hjelpeark!$B$4,0,ABS(T96-S96)),"")</f>
        <v/>
      </c>
      <c r="V96" s="175" t="str">
        <f>IFERROR(IF(A96="","",_xlfn.XLOOKUP(D96,Prisliste!$C$4:$F$4,Prisliste!$C$20:$F$20)),"")</f>
        <v/>
      </c>
      <c r="W96" s="175" t="str">
        <f>IFERROR(U96*_xlfn.XLOOKUP(D96,Prisliste!$C$4:$F$4,Prisliste!$C$21:$F$21),"")</f>
        <v/>
      </c>
      <c r="X96" s="175" t="str">
        <f>IFERROR(IF(A96="","",IF(N96="Ja",_xlfn.XLOOKUP('Beregninger gj.strømming'!D96,Prisliste!$C$4:$F$4,Prisliste!$C$24:$F$24),0)),"")</f>
        <v/>
      </c>
      <c r="Y96" s="288" t="str">
        <f t="shared" si="20"/>
        <v/>
      </c>
      <c r="Z96" s="175" t="str">
        <f t="shared" si="31"/>
        <v/>
      </c>
      <c r="AA96" s="175" t="str">
        <f t="shared" si="21"/>
        <v/>
      </c>
      <c r="AB96" s="175" t="str">
        <f t="shared" si="22"/>
        <v/>
      </c>
      <c r="AC96" s="288" t="str">
        <f t="shared" si="23"/>
        <v/>
      </c>
      <c r="AD96" s="152" t="str">
        <f t="shared" si="24"/>
        <v/>
      </c>
      <c r="AF96" s="155" t="str">
        <f>IFERROR(_xlfn.XLOOKUP(D96,Prisliste!$C$4:$F$4,Prisliste!$C$19:$F$19)*AD96,"")</f>
        <v/>
      </c>
    </row>
    <row r="97" spans="1:32" ht="14.4">
      <c r="A97" s="171" t="str">
        <f>IF(A96="","",IF(A96+1&lt;=f_slutt,'Beregninger gj.strømming'!A96+1,""))</f>
        <v/>
      </c>
      <c r="B97" s="172" t="str">
        <f t="shared" si="25"/>
        <v/>
      </c>
      <c r="C97" s="173" t="str">
        <f t="shared" si="26"/>
        <v/>
      </c>
      <c r="D97" s="172" t="str">
        <f t="shared" si="27"/>
        <v/>
      </c>
      <c r="E97" s="152" t="str">
        <f t="shared" si="32"/>
        <v/>
      </c>
      <c r="F97" s="289" t="str">
        <f t="shared" si="28"/>
        <v/>
      </c>
      <c r="G97" s="154" t="str">
        <f>IF($A97="","",'Priseestimat gj.strømming'!$C$15)</f>
        <v/>
      </c>
      <c r="H97" s="155" t="str" cm="1">
        <f t="array" ref="H97">IF(M97=Hjelpeark!$E$7,_xlfn.XLOOKUP(IF(T97="Naturlig",S97,T97),Temp_VT_FV,_xlfn.XLOOKUP('Beregninger gj.strømming'!F97,Fiskevekt_VT_FV,'Veksttabell FV'!$B$5:$T$21,,-1),,-1)*G97,IF('Beregninger gj.strømming'!M97=Hjelpeark!$D$7,_xlfn.XLOOKUP(IF(T97="Naturlig",S97,T97),'Veksttabell SV'!$A$6:$A$22,_xlfn.XLOOKUP('Beregninger gj.strømming'!F97,'Veksttabell SV'!$B$5:$AU$5,'Veksttabell SV'!$B$6:$AU$22,,-1),,-1)*G97,""))</f>
        <v/>
      </c>
      <c r="I97" s="155" t="str">
        <f t="shared" si="17"/>
        <v/>
      </c>
      <c r="J97" s="159" t="str">
        <f t="shared" si="18"/>
        <v/>
      </c>
      <c r="K97" s="173" t="str">
        <f>IF(A97="","",'Priseestimat gj.strømming'!$C$10)</f>
        <v/>
      </c>
      <c r="L97" s="173" t="str">
        <f>IF(A97="","",'Priseestimat gj.strømming'!$C$11)</f>
        <v/>
      </c>
      <c r="M97" s="173" t="str">
        <f>IF(A97="","",'Priseestimat gj.strømming'!$C$12)</f>
        <v/>
      </c>
      <c r="N97" s="173" t="str">
        <f>IF($A97="","",'Priseestimat gj.strømming'!$C$6)</f>
        <v/>
      </c>
      <c r="O97" s="174" t="str" cm="1">
        <f t="array" ref="O97">IF(M97=Hjelpeark!$D$7,_xlfn.XLOOKUP(IF(T97="Naturlig",S97,T97),'Vannbehov SV'!$A$5:$A$13,_xlfn.XLOOKUP('Beregninger gj.strømming'!F97,'Vannbehov SV'!$B$4:$O$4,'Vannbehov SV'!$B$5:$O$13,,-1),,-1),IF(M97=Hjelpeark!$E$7,_xlfn.XLOOKUP(IF(T97="Naturlig",S97,T97),'Vannbehov FV'!$A$5:$A$20,_xlfn.XLOOKUP('Beregninger gj.strømming'!F97,'Vannbehov FV'!$B$4:$O$4,'Vannbehov FV'!$B$5:$O$20,,-1),,-1),""))</f>
        <v/>
      </c>
      <c r="P97" s="173" t="str">
        <f t="shared" si="29"/>
        <v/>
      </c>
      <c r="Q97" s="174" t="str">
        <f t="shared" si="30"/>
        <v/>
      </c>
      <c r="R97" s="174" t="str">
        <f t="shared" si="19"/>
        <v/>
      </c>
      <c r="S97" s="152" t="str">
        <f>IFERROR(IF(M97=Hjelpeark!$D$7,_xlfn.XLOOKUP('Beregninger gj.strømming'!C97,Hjelpeark!$C$8:$C$19,Hjelpeark!$D$8:$D$19),_xlfn.XLOOKUP('Beregninger gj.strømming'!C97,Hjelpeark!$C$8:$C$19,Hjelpeark!$E$8:$E$19)),"")</f>
        <v/>
      </c>
      <c r="T97" s="152" t="str">
        <f t="shared" si="33"/>
        <v/>
      </c>
      <c r="U97" s="152" t="str">
        <f>IFERROR(IF(T97=Hjelpeark!$B$4,0,ABS(T97-S97)),"")</f>
        <v/>
      </c>
      <c r="V97" s="175" t="str">
        <f>IFERROR(IF(A97="","",_xlfn.XLOOKUP(D97,Prisliste!$C$4:$F$4,Prisliste!$C$20:$F$20)),"")</f>
        <v/>
      </c>
      <c r="W97" s="175" t="str">
        <f>IFERROR(U97*_xlfn.XLOOKUP(D97,Prisliste!$C$4:$F$4,Prisliste!$C$21:$F$21),"")</f>
        <v/>
      </c>
      <c r="X97" s="175" t="str">
        <f>IFERROR(IF(A97="","",IF(N97="Ja",_xlfn.XLOOKUP('Beregninger gj.strømming'!D97,Prisliste!$C$4:$F$4,Prisliste!$C$24:$F$24),0)),"")</f>
        <v/>
      </c>
      <c r="Y97" s="288" t="str">
        <f t="shared" si="20"/>
        <v/>
      </c>
      <c r="Z97" s="175" t="str">
        <f t="shared" si="31"/>
        <v/>
      </c>
      <c r="AA97" s="175" t="str">
        <f t="shared" si="21"/>
        <v/>
      </c>
      <c r="AB97" s="175" t="str">
        <f t="shared" si="22"/>
        <v/>
      </c>
      <c r="AC97" s="288" t="str">
        <f t="shared" si="23"/>
        <v/>
      </c>
      <c r="AD97" s="152" t="str">
        <f t="shared" si="24"/>
        <v/>
      </c>
      <c r="AF97" s="155" t="str">
        <f>IFERROR(_xlfn.XLOOKUP(D97,Prisliste!$C$4:$F$4,Prisliste!$C$19:$F$19)*AD97,"")</f>
        <v/>
      </c>
    </row>
    <row r="98" spans="1:32" ht="14.4">
      <c r="A98" s="171" t="str">
        <f>IF(A97="","",IF(A97+1&lt;=f_slutt,'Beregninger gj.strømming'!A97+1,""))</f>
        <v/>
      </c>
      <c r="B98" s="172" t="str">
        <f t="shared" si="25"/>
        <v/>
      </c>
      <c r="C98" s="173" t="str">
        <f t="shared" si="26"/>
        <v/>
      </c>
      <c r="D98" s="172" t="str">
        <f t="shared" si="27"/>
        <v/>
      </c>
      <c r="E98" s="152" t="str">
        <f t="shared" si="32"/>
        <v/>
      </c>
      <c r="F98" s="289" t="str">
        <f t="shared" si="28"/>
        <v/>
      </c>
      <c r="G98" s="154" t="str">
        <f>IF($A98="","",'Priseestimat gj.strømming'!$C$15)</f>
        <v/>
      </c>
      <c r="H98" s="155" t="str" cm="1">
        <f t="array" ref="H98">IF(M98=Hjelpeark!$E$7,_xlfn.XLOOKUP(IF(T98="Naturlig",S98,T98),Temp_VT_FV,_xlfn.XLOOKUP('Beregninger gj.strømming'!F98,Fiskevekt_VT_FV,'Veksttabell FV'!$B$5:$T$21,,-1),,-1)*G98,IF('Beregninger gj.strømming'!M98=Hjelpeark!$D$7,_xlfn.XLOOKUP(IF(T98="Naturlig",S98,T98),'Veksttabell SV'!$A$6:$A$22,_xlfn.XLOOKUP('Beregninger gj.strømming'!F98,'Veksttabell SV'!$B$5:$AU$5,'Veksttabell SV'!$B$6:$AU$22,,-1),,-1)*G98,""))</f>
        <v/>
      </c>
      <c r="I98" s="155" t="str">
        <f t="shared" si="17"/>
        <v/>
      </c>
      <c r="J98" s="159" t="str">
        <f t="shared" si="18"/>
        <v/>
      </c>
      <c r="K98" s="173" t="str">
        <f>IF(A98="","",'Priseestimat gj.strømming'!$C$10)</f>
        <v/>
      </c>
      <c r="L98" s="173" t="str">
        <f>IF(A98="","",'Priseestimat gj.strømming'!$C$11)</f>
        <v/>
      </c>
      <c r="M98" s="173" t="str">
        <f>IF(A98="","",'Priseestimat gj.strømming'!$C$12)</f>
        <v/>
      </c>
      <c r="N98" s="173" t="str">
        <f>IF($A98="","",'Priseestimat gj.strømming'!$C$6)</f>
        <v/>
      </c>
      <c r="O98" s="174" t="str" cm="1">
        <f t="array" ref="O98">IF(M98=Hjelpeark!$D$7,_xlfn.XLOOKUP(IF(T98="Naturlig",S98,T98),'Vannbehov SV'!$A$5:$A$13,_xlfn.XLOOKUP('Beregninger gj.strømming'!F98,'Vannbehov SV'!$B$4:$O$4,'Vannbehov SV'!$B$5:$O$13,,-1),,-1),IF(M98=Hjelpeark!$E$7,_xlfn.XLOOKUP(IF(T98="Naturlig",S98,T98),'Vannbehov FV'!$A$5:$A$20,_xlfn.XLOOKUP('Beregninger gj.strømming'!F98,'Vannbehov FV'!$B$4:$O$4,'Vannbehov FV'!$B$5:$O$20,,-1),,-1),""))</f>
        <v/>
      </c>
      <c r="P98" s="173" t="str">
        <f t="shared" si="29"/>
        <v/>
      </c>
      <c r="Q98" s="174" t="str">
        <f t="shared" si="30"/>
        <v/>
      </c>
      <c r="R98" s="174" t="str">
        <f t="shared" si="19"/>
        <v/>
      </c>
      <c r="S98" s="152" t="str">
        <f>IFERROR(IF(M98=Hjelpeark!$D$7,_xlfn.XLOOKUP('Beregninger gj.strømming'!C98,Hjelpeark!$C$8:$C$19,Hjelpeark!$D$8:$D$19),_xlfn.XLOOKUP('Beregninger gj.strømming'!C98,Hjelpeark!$C$8:$C$19,Hjelpeark!$E$8:$E$19)),"")</f>
        <v/>
      </c>
      <c r="T98" s="152" t="str">
        <f t="shared" si="33"/>
        <v/>
      </c>
      <c r="U98" s="152" t="str">
        <f>IFERROR(IF(T98=Hjelpeark!$B$4,0,ABS(T98-S98)),"")</f>
        <v/>
      </c>
      <c r="V98" s="175" t="str">
        <f>IFERROR(IF(A98="","",_xlfn.XLOOKUP(D98,Prisliste!$C$4:$F$4,Prisliste!$C$20:$F$20)),"")</f>
        <v/>
      </c>
      <c r="W98" s="175" t="str">
        <f>IFERROR(U98*_xlfn.XLOOKUP(D98,Prisliste!$C$4:$F$4,Prisliste!$C$21:$F$21),"")</f>
        <v/>
      </c>
      <c r="X98" s="175" t="str">
        <f>IFERROR(IF(A98="","",IF(N98="Ja",_xlfn.XLOOKUP('Beregninger gj.strømming'!D98,Prisliste!$C$4:$F$4,Prisliste!$C$24:$F$24),0)),"")</f>
        <v/>
      </c>
      <c r="Y98" s="288" t="str">
        <f t="shared" si="20"/>
        <v/>
      </c>
      <c r="Z98" s="175" t="str">
        <f t="shared" si="31"/>
        <v/>
      </c>
      <c r="AA98" s="175" t="str">
        <f t="shared" si="21"/>
        <v/>
      </c>
      <c r="AB98" s="175" t="str">
        <f t="shared" si="22"/>
        <v/>
      </c>
      <c r="AC98" s="288" t="str">
        <f t="shared" si="23"/>
        <v/>
      </c>
      <c r="AD98" s="152" t="str">
        <f t="shared" si="24"/>
        <v/>
      </c>
      <c r="AF98" s="155" t="str">
        <f>IFERROR(_xlfn.XLOOKUP(D98,Prisliste!$C$4:$F$4,Prisliste!$C$19:$F$19)*AD98,"")</f>
        <v/>
      </c>
    </row>
    <row r="99" spans="1:32" ht="14.4">
      <c r="A99" s="171" t="str">
        <f>IF(A98="","",IF(A98+1&lt;=f_slutt,'Beregninger gj.strømming'!A98+1,""))</f>
        <v/>
      </c>
      <c r="B99" s="172" t="str">
        <f t="shared" si="25"/>
        <v/>
      </c>
      <c r="C99" s="173" t="str">
        <f t="shared" si="26"/>
        <v/>
      </c>
      <c r="D99" s="172" t="str">
        <f t="shared" si="27"/>
        <v/>
      </c>
      <c r="E99" s="152" t="str">
        <f t="shared" si="32"/>
        <v/>
      </c>
      <c r="F99" s="289" t="str">
        <f t="shared" si="28"/>
        <v/>
      </c>
      <c r="G99" s="154" t="str">
        <f>IF($A99="","",'Priseestimat gj.strømming'!$C$15)</f>
        <v/>
      </c>
      <c r="H99" s="155" t="str" cm="1">
        <f t="array" ref="H99">IF(M99=Hjelpeark!$E$7,_xlfn.XLOOKUP(IF(T99="Naturlig",S99,T99),Temp_VT_FV,_xlfn.XLOOKUP('Beregninger gj.strømming'!F99,Fiskevekt_VT_FV,'Veksttabell FV'!$B$5:$T$21,,-1),,-1)*G99,IF('Beregninger gj.strømming'!M99=Hjelpeark!$D$7,_xlfn.XLOOKUP(IF(T99="Naturlig",S99,T99),'Veksttabell SV'!$A$6:$A$22,_xlfn.XLOOKUP('Beregninger gj.strømming'!F99,'Veksttabell SV'!$B$5:$AU$5,'Veksttabell SV'!$B$6:$AU$22,,-1),,-1)*G99,""))</f>
        <v/>
      </c>
      <c r="I99" s="155" t="str">
        <f t="shared" si="17"/>
        <v/>
      </c>
      <c r="J99" s="159" t="str">
        <f t="shared" si="18"/>
        <v/>
      </c>
      <c r="K99" s="173" t="str">
        <f>IF(A99="","",'Priseestimat gj.strømming'!$C$10)</f>
        <v/>
      </c>
      <c r="L99" s="173" t="str">
        <f>IF(A99="","",'Priseestimat gj.strømming'!$C$11)</f>
        <v/>
      </c>
      <c r="M99" s="173" t="str">
        <f>IF(A99="","",'Priseestimat gj.strømming'!$C$12)</f>
        <v/>
      </c>
      <c r="N99" s="173" t="str">
        <f>IF($A99="","",'Priseestimat gj.strømming'!$C$6)</f>
        <v/>
      </c>
      <c r="O99" s="174" t="str" cm="1">
        <f t="array" ref="O99">IF(M99=Hjelpeark!$D$7,_xlfn.XLOOKUP(IF(T99="Naturlig",S99,T99),'Vannbehov SV'!$A$5:$A$13,_xlfn.XLOOKUP('Beregninger gj.strømming'!F99,'Vannbehov SV'!$B$4:$O$4,'Vannbehov SV'!$B$5:$O$13,,-1),,-1),IF(M99=Hjelpeark!$E$7,_xlfn.XLOOKUP(IF(T99="Naturlig",S99,T99),'Vannbehov FV'!$A$5:$A$20,_xlfn.XLOOKUP('Beregninger gj.strømming'!F99,'Vannbehov FV'!$B$4:$O$4,'Vannbehov FV'!$B$5:$O$20,,-1),,-1),""))</f>
        <v/>
      </c>
      <c r="P99" s="173" t="str">
        <f t="shared" si="29"/>
        <v/>
      </c>
      <c r="Q99" s="174" t="str">
        <f t="shared" si="30"/>
        <v/>
      </c>
      <c r="R99" s="174" t="str">
        <f t="shared" si="19"/>
        <v/>
      </c>
      <c r="S99" s="152" t="str">
        <f>IFERROR(IF(M99=Hjelpeark!$D$7,_xlfn.XLOOKUP('Beregninger gj.strømming'!C99,Hjelpeark!$C$8:$C$19,Hjelpeark!$D$8:$D$19),_xlfn.XLOOKUP('Beregninger gj.strømming'!C99,Hjelpeark!$C$8:$C$19,Hjelpeark!$E$8:$E$19)),"")</f>
        <v/>
      </c>
      <c r="T99" s="152" t="str">
        <f t="shared" si="33"/>
        <v/>
      </c>
      <c r="U99" s="152" t="str">
        <f>IFERROR(IF(T99=Hjelpeark!$B$4,0,ABS(T99-S99)),"")</f>
        <v/>
      </c>
      <c r="V99" s="175" t="str">
        <f>IFERROR(IF(A99="","",_xlfn.XLOOKUP(D99,Prisliste!$C$4:$F$4,Prisliste!$C$20:$F$20)),"")</f>
        <v/>
      </c>
      <c r="W99" s="175" t="str">
        <f>IFERROR(U99*_xlfn.XLOOKUP(D99,Prisliste!$C$4:$F$4,Prisliste!$C$21:$F$21),"")</f>
        <v/>
      </c>
      <c r="X99" s="175" t="str">
        <f>IFERROR(IF(A99="","",IF(N99="Ja",_xlfn.XLOOKUP('Beregninger gj.strømming'!D99,Prisliste!$C$4:$F$4,Prisliste!$C$24:$F$24),0)),"")</f>
        <v/>
      </c>
      <c r="Y99" s="288" t="str">
        <f t="shared" si="20"/>
        <v/>
      </c>
      <c r="Z99" s="175" t="str">
        <f t="shared" si="31"/>
        <v/>
      </c>
      <c r="AA99" s="175" t="str">
        <f t="shared" si="21"/>
        <v/>
      </c>
      <c r="AB99" s="175" t="str">
        <f t="shared" si="22"/>
        <v/>
      </c>
      <c r="AC99" s="288" t="str">
        <f t="shared" si="23"/>
        <v/>
      </c>
      <c r="AD99" s="152" t="str">
        <f t="shared" si="24"/>
        <v/>
      </c>
      <c r="AF99" s="155" t="str">
        <f>IFERROR(_xlfn.XLOOKUP(D99,Prisliste!$C$4:$F$4,Prisliste!$C$19:$F$19)*AD99,"")</f>
        <v/>
      </c>
    </row>
    <row r="100" spans="1:32" ht="14.4">
      <c r="A100" s="171" t="str">
        <f>IF(A99="","",IF(A99+1&lt;=f_slutt,'Beregninger gj.strømming'!A99+1,""))</f>
        <v/>
      </c>
      <c r="B100" s="172" t="str">
        <f t="shared" si="25"/>
        <v/>
      </c>
      <c r="C100" s="173" t="str">
        <f t="shared" si="26"/>
        <v/>
      </c>
      <c r="D100" s="172" t="str">
        <f t="shared" si="27"/>
        <v/>
      </c>
      <c r="E100" s="152" t="str">
        <f t="shared" si="32"/>
        <v/>
      </c>
      <c r="F100" s="289" t="str">
        <f t="shared" si="28"/>
        <v/>
      </c>
      <c r="G100" s="154" t="str">
        <f>IF($A100="","",'Priseestimat gj.strømming'!$C$15)</f>
        <v/>
      </c>
      <c r="H100" s="155" t="str" cm="1">
        <f t="array" ref="H100">IF(M100=Hjelpeark!$E$7,_xlfn.XLOOKUP(IF(T100="Naturlig",S100,T100),Temp_VT_FV,_xlfn.XLOOKUP('Beregninger gj.strømming'!F100,Fiskevekt_VT_FV,'Veksttabell FV'!$B$5:$T$21,,-1),,-1)*G100,IF('Beregninger gj.strømming'!M100=Hjelpeark!$D$7,_xlfn.XLOOKUP(IF(T100="Naturlig",S100,T100),'Veksttabell SV'!$A$6:$A$22,_xlfn.XLOOKUP('Beregninger gj.strømming'!F100,'Veksttabell SV'!$B$5:$AU$5,'Veksttabell SV'!$B$6:$AU$22,,-1),,-1)*G100,""))</f>
        <v/>
      </c>
      <c r="I100" s="155" t="str">
        <f t="shared" si="17"/>
        <v/>
      </c>
      <c r="J100" s="159" t="str">
        <f t="shared" si="18"/>
        <v/>
      </c>
      <c r="K100" s="173" t="str">
        <f>IF(A100="","",'Priseestimat gj.strømming'!$C$10)</f>
        <v/>
      </c>
      <c r="L100" s="173" t="str">
        <f>IF(A100="","",'Priseestimat gj.strømming'!$C$11)</f>
        <v/>
      </c>
      <c r="M100" s="173" t="str">
        <f>IF(A100="","",'Priseestimat gj.strømming'!$C$12)</f>
        <v/>
      </c>
      <c r="N100" s="173" t="str">
        <f>IF($A100="","",'Priseestimat gj.strømming'!$C$6)</f>
        <v/>
      </c>
      <c r="O100" s="174" t="str" cm="1">
        <f t="array" ref="O100">IF(M100=Hjelpeark!$D$7,_xlfn.XLOOKUP(IF(T100="Naturlig",S100,T100),'Vannbehov SV'!$A$5:$A$13,_xlfn.XLOOKUP('Beregninger gj.strømming'!F100,'Vannbehov SV'!$B$4:$O$4,'Vannbehov SV'!$B$5:$O$13,,-1),,-1),IF(M100=Hjelpeark!$E$7,_xlfn.XLOOKUP(IF(T100="Naturlig",S100,T100),'Vannbehov FV'!$A$5:$A$20,_xlfn.XLOOKUP('Beregninger gj.strømming'!F100,'Vannbehov FV'!$B$4:$O$4,'Vannbehov FV'!$B$5:$O$20,,-1),,-1),""))</f>
        <v/>
      </c>
      <c r="P100" s="173" t="str">
        <f t="shared" si="29"/>
        <v/>
      </c>
      <c r="Q100" s="174" t="str">
        <f t="shared" si="30"/>
        <v/>
      </c>
      <c r="R100" s="174" t="str">
        <f t="shared" si="19"/>
        <v/>
      </c>
      <c r="S100" s="152" t="str">
        <f>IFERROR(IF(M100=Hjelpeark!$D$7,_xlfn.XLOOKUP('Beregninger gj.strømming'!C100,Hjelpeark!$C$8:$C$19,Hjelpeark!$D$8:$D$19),_xlfn.XLOOKUP('Beregninger gj.strømming'!C100,Hjelpeark!$C$8:$C$19,Hjelpeark!$E$8:$E$19)),"")</f>
        <v/>
      </c>
      <c r="T100" s="152" t="str">
        <f t="shared" si="33"/>
        <v/>
      </c>
      <c r="U100" s="152" t="str">
        <f>IFERROR(IF(T100=Hjelpeark!$B$4,0,ABS(T100-S100)),"")</f>
        <v/>
      </c>
      <c r="V100" s="175" t="str">
        <f>IFERROR(IF(A100="","",_xlfn.XLOOKUP(D100,Prisliste!$C$4:$F$4,Prisliste!$C$20:$F$20)),"")</f>
        <v/>
      </c>
      <c r="W100" s="175" t="str">
        <f>IFERROR(U100*_xlfn.XLOOKUP(D100,Prisliste!$C$4:$F$4,Prisliste!$C$21:$F$21),"")</f>
        <v/>
      </c>
      <c r="X100" s="175" t="str">
        <f>IFERROR(IF(A100="","",IF(N100="Ja",_xlfn.XLOOKUP('Beregninger gj.strømming'!D100,Prisliste!$C$4:$F$4,Prisliste!$C$24:$F$24),0)),"")</f>
        <v/>
      </c>
      <c r="Y100" s="288" t="str">
        <f t="shared" si="20"/>
        <v/>
      </c>
      <c r="Z100" s="175" t="str">
        <f t="shared" si="31"/>
        <v/>
      </c>
      <c r="AA100" s="175" t="str">
        <f t="shared" si="21"/>
        <v/>
      </c>
      <c r="AB100" s="175" t="str">
        <f t="shared" si="22"/>
        <v/>
      </c>
      <c r="AC100" s="288" t="str">
        <f t="shared" si="23"/>
        <v/>
      </c>
      <c r="AD100" s="152" t="str">
        <f t="shared" si="24"/>
        <v/>
      </c>
      <c r="AF100" s="155" t="str">
        <f>IFERROR(_xlfn.XLOOKUP(D100,Prisliste!$C$4:$F$4,Prisliste!$C$19:$F$19)*AD100,"")</f>
        <v/>
      </c>
    </row>
    <row r="101" spans="1:32" ht="14.4">
      <c r="A101" s="171" t="str">
        <f>IF(A100="","",IF(A100+1&lt;=f_slutt,'Beregninger gj.strømming'!A100+1,""))</f>
        <v/>
      </c>
      <c r="B101" s="172" t="str">
        <f t="shared" si="25"/>
        <v/>
      </c>
      <c r="C101" s="173" t="str">
        <f t="shared" si="26"/>
        <v/>
      </c>
      <c r="D101" s="172" t="str">
        <f t="shared" si="27"/>
        <v/>
      </c>
      <c r="E101" s="152" t="str">
        <f t="shared" si="32"/>
        <v/>
      </c>
      <c r="F101" s="289" t="str">
        <f t="shared" si="28"/>
        <v/>
      </c>
      <c r="G101" s="154" t="str">
        <f>IF($A101="","",'Priseestimat gj.strømming'!$C$15)</f>
        <v/>
      </c>
      <c r="H101" s="155" t="str" cm="1">
        <f t="array" ref="H101">IF(M101=Hjelpeark!$E$7,_xlfn.XLOOKUP(IF(T101="Naturlig",S101,T101),Temp_VT_FV,_xlfn.XLOOKUP('Beregninger gj.strømming'!F101,Fiskevekt_VT_FV,'Veksttabell FV'!$B$5:$T$21,,-1),,-1)*G101,IF('Beregninger gj.strømming'!M101=Hjelpeark!$D$7,_xlfn.XLOOKUP(IF(T101="Naturlig",S101,T101),'Veksttabell SV'!$A$6:$A$22,_xlfn.XLOOKUP('Beregninger gj.strømming'!F101,'Veksttabell SV'!$B$5:$AU$5,'Veksttabell SV'!$B$6:$AU$22,,-1),,-1)*G101,""))</f>
        <v/>
      </c>
      <c r="I101" s="155" t="str">
        <f t="shared" si="17"/>
        <v/>
      </c>
      <c r="J101" s="159" t="str">
        <f t="shared" si="18"/>
        <v/>
      </c>
      <c r="K101" s="173" t="str">
        <f>IF(A101="","",'Priseestimat gj.strømming'!$C$10)</f>
        <v/>
      </c>
      <c r="L101" s="173" t="str">
        <f>IF(A101="","",'Priseestimat gj.strømming'!$C$11)</f>
        <v/>
      </c>
      <c r="M101" s="173" t="str">
        <f>IF(A101="","",'Priseestimat gj.strømming'!$C$12)</f>
        <v/>
      </c>
      <c r="N101" s="173" t="str">
        <f>IF($A101="","",'Priseestimat gj.strømming'!$C$6)</f>
        <v/>
      </c>
      <c r="O101" s="174" t="str" cm="1">
        <f t="array" ref="O101">IF(M101=Hjelpeark!$D$7,_xlfn.XLOOKUP(IF(T101="Naturlig",S101,T101),'Vannbehov SV'!$A$5:$A$13,_xlfn.XLOOKUP('Beregninger gj.strømming'!F101,'Vannbehov SV'!$B$4:$O$4,'Vannbehov SV'!$B$5:$O$13,,-1),,-1),IF(M101=Hjelpeark!$E$7,_xlfn.XLOOKUP(IF(T101="Naturlig",S101,T101),'Vannbehov FV'!$A$5:$A$20,_xlfn.XLOOKUP('Beregninger gj.strømming'!F101,'Vannbehov FV'!$B$4:$O$4,'Vannbehov FV'!$B$5:$O$20,,-1),,-1),""))</f>
        <v/>
      </c>
      <c r="P101" s="173" t="str">
        <f t="shared" si="29"/>
        <v/>
      </c>
      <c r="Q101" s="174" t="str">
        <f t="shared" si="30"/>
        <v/>
      </c>
      <c r="R101" s="174" t="str">
        <f t="shared" si="19"/>
        <v/>
      </c>
      <c r="S101" s="152" t="str">
        <f>IFERROR(IF(M101=Hjelpeark!$D$7,_xlfn.XLOOKUP('Beregninger gj.strømming'!C101,Hjelpeark!$C$8:$C$19,Hjelpeark!$D$8:$D$19),_xlfn.XLOOKUP('Beregninger gj.strømming'!C101,Hjelpeark!$C$8:$C$19,Hjelpeark!$E$8:$E$19)),"")</f>
        <v/>
      </c>
      <c r="T101" s="152" t="str">
        <f t="shared" si="33"/>
        <v/>
      </c>
      <c r="U101" s="152" t="str">
        <f>IFERROR(IF(T101=Hjelpeark!$B$4,0,ABS(T101-S101)),"")</f>
        <v/>
      </c>
      <c r="V101" s="175" t="str">
        <f>IFERROR(IF(A101="","",_xlfn.XLOOKUP(D101,Prisliste!$C$4:$F$4,Prisliste!$C$20:$F$20)),"")</f>
        <v/>
      </c>
      <c r="W101" s="175" t="str">
        <f>IFERROR(U101*_xlfn.XLOOKUP(D101,Prisliste!$C$4:$F$4,Prisliste!$C$21:$F$21),"")</f>
        <v/>
      </c>
      <c r="X101" s="175" t="str">
        <f>IFERROR(IF(A101="","",IF(N101="Ja",_xlfn.XLOOKUP('Beregninger gj.strømming'!D101,Prisliste!$C$4:$F$4,Prisliste!$C$24:$F$24),0)),"")</f>
        <v/>
      </c>
      <c r="Y101" s="288" t="str">
        <f t="shared" si="20"/>
        <v/>
      </c>
      <c r="Z101" s="175" t="str">
        <f t="shared" si="31"/>
        <v/>
      </c>
      <c r="AA101" s="175" t="str">
        <f t="shared" si="21"/>
        <v/>
      </c>
      <c r="AB101" s="175" t="str">
        <f t="shared" si="22"/>
        <v/>
      </c>
      <c r="AC101" s="288" t="str">
        <f t="shared" si="23"/>
        <v/>
      </c>
      <c r="AD101" s="152" t="str">
        <f t="shared" si="24"/>
        <v/>
      </c>
      <c r="AF101" s="155" t="str">
        <f>IFERROR(_xlfn.XLOOKUP(D101,Prisliste!$C$4:$F$4,Prisliste!$C$19:$F$19)*AD101,"")</f>
        <v/>
      </c>
    </row>
    <row r="102" spans="1:32" ht="14.4">
      <c r="A102" s="171" t="str">
        <f>IF(A101="","",IF(A101+1&lt;=f_slutt,'Beregninger gj.strømming'!A101+1,""))</f>
        <v/>
      </c>
      <c r="B102" s="172" t="str">
        <f t="shared" si="25"/>
        <v/>
      </c>
      <c r="C102" s="173" t="str">
        <f t="shared" si="26"/>
        <v/>
      </c>
      <c r="D102" s="172" t="str">
        <f t="shared" si="27"/>
        <v/>
      </c>
      <c r="E102" s="152" t="str">
        <f t="shared" si="32"/>
        <v/>
      </c>
      <c r="F102" s="289" t="str">
        <f t="shared" si="28"/>
        <v/>
      </c>
      <c r="G102" s="154" t="str">
        <f>IF($A102="","",'Priseestimat gj.strømming'!$C$15)</f>
        <v/>
      </c>
      <c r="H102" s="155" t="str" cm="1">
        <f t="array" ref="H102">IF(M102=Hjelpeark!$E$7,_xlfn.XLOOKUP(IF(T102="Naturlig",S102,T102),Temp_VT_FV,_xlfn.XLOOKUP('Beregninger gj.strømming'!F102,Fiskevekt_VT_FV,'Veksttabell FV'!$B$5:$T$21,,-1),,-1)*G102,IF('Beregninger gj.strømming'!M102=Hjelpeark!$D$7,_xlfn.XLOOKUP(IF(T102="Naturlig",S102,T102),'Veksttabell SV'!$A$6:$A$22,_xlfn.XLOOKUP('Beregninger gj.strømming'!F102,'Veksttabell SV'!$B$5:$AU$5,'Veksttabell SV'!$B$6:$AU$22,,-1),,-1)*G102,""))</f>
        <v/>
      </c>
      <c r="I102" s="155" t="str">
        <f t="shared" si="17"/>
        <v/>
      </c>
      <c r="J102" s="159" t="str">
        <f t="shared" si="18"/>
        <v/>
      </c>
      <c r="K102" s="173" t="str">
        <f>IF(A102="","",'Priseestimat gj.strømming'!$C$10)</f>
        <v/>
      </c>
      <c r="L102" s="173" t="str">
        <f>IF(A102="","",'Priseestimat gj.strømming'!$C$11)</f>
        <v/>
      </c>
      <c r="M102" s="173" t="str">
        <f>IF(A102="","",'Priseestimat gj.strømming'!$C$12)</f>
        <v/>
      </c>
      <c r="N102" s="173" t="str">
        <f>IF($A102="","",'Priseestimat gj.strømming'!$C$6)</f>
        <v/>
      </c>
      <c r="O102" s="174" t="str" cm="1">
        <f t="array" ref="O102">IF(M102=Hjelpeark!$D$7,_xlfn.XLOOKUP(IF(T102="Naturlig",S102,T102),'Vannbehov SV'!$A$5:$A$13,_xlfn.XLOOKUP('Beregninger gj.strømming'!F102,'Vannbehov SV'!$B$4:$O$4,'Vannbehov SV'!$B$5:$O$13,,-1),,-1),IF(M102=Hjelpeark!$E$7,_xlfn.XLOOKUP(IF(T102="Naturlig",S102,T102),'Vannbehov FV'!$A$5:$A$20,_xlfn.XLOOKUP('Beregninger gj.strømming'!F102,'Vannbehov FV'!$B$4:$O$4,'Vannbehov FV'!$B$5:$O$20,,-1),,-1),""))</f>
        <v/>
      </c>
      <c r="P102" s="173" t="str">
        <f t="shared" si="29"/>
        <v/>
      </c>
      <c r="Q102" s="174" t="str">
        <f t="shared" si="30"/>
        <v/>
      </c>
      <c r="R102" s="174" t="str">
        <f t="shared" si="19"/>
        <v/>
      </c>
      <c r="S102" s="152" t="str">
        <f>IFERROR(IF(M102=Hjelpeark!$D$7,_xlfn.XLOOKUP('Beregninger gj.strømming'!C102,Hjelpeark!$C$8:$C$19,Hjelpeark!$D$8:$D$19),_xlfn.XLOOKUP('Beregninger gj.strømming'!C102,Hjelpeark!$C$8:$C$19,Hjelpeark!$E$8:$E$19)),"")</f>
        <v/>
      </c>
      <c r="T102" s="152" t="str">
        <f t="shared" si="33"/>
        <v/>
      </c>
      <c r="U102" s="152" t="str">
        <f>IFERROR(IF(T102=Hjelpeark!$B$4,0,ABS(T102-S102)),"")</f>
        <v/>
      </c>
      <c r="V102" s="175" t="str">
        <f>IFERROR(IF(A102="","",_xlfn.XLOOKUP(D102,Prisliste!$C$4:$F$4,Prisliste!$C$20:$F$20)),"")</f>
        <v/>
      </c>
      <c r="W102" s="175" t="str">
        <f>IFERROR(U102*_xlfn.XLOOKUP(D102,Prisliste!$C$4:$F$4,Prisliste!$C$21:$F$21),"")</f>
        <v/>
      </c>
      <c r="X102" s="175" t="str">
        <f>IFERROR(IF(A102="","",IF(N102="Ja",_xlfn.XLOOKUP('Beregninger gj.strømming'!D102,Prisliste!$C$4:$F$4,Prisliste!$C$24:$F$24),0)),"")</f>
        <v/>
      </c>
      <c r="Y102" s="288" t="str">
        <f t="shared" si="20"/>
        <v/>
      </c>
      <c r="Z102" s="175" t="str">
        <f t="shared" si="31"/>
        <v/>
      </c>
      <c r="AA102" s="175" t="str">
        <f t="shared" si="21"/>
        <v/>
      </c>
      <c r="AB102" s="175" t="str">
        <f t="shared" si="22"/>
        <v/>
      </c>
      <c r="AC102" s="288" t="str">
        <f t="shared" si="23"/>
        <v/>
      </c>
      <c r="AD102" s="152" t="str">
        <f t="shared" si="24"/>
        <v/>
      </c>
      <c r="AF102" s="155" t="str">
        <f>IFERROR(_xlfn.XLOOKUP(D102,Prisliste!$C$4:$F$4,Prisliste!$C$19:$F$19)*AD102,"")</f>
        <v/>
      </c>
    </row>
    <row r="103" spans="1:32" ht="14.4">
      <c r="A103" s="171" t="str">
        <f>IF(A102="","",IF(A102+1&lt;=f_slutt,'Beregninger gj.strømming'!A102+1,""))</f>
        <v/>
      </c>
      <c r="B103" s="172" t="str">
        <f t="shared" si="25"/>
        <v/>
      </c>
      <c r="C103" s="173" t="str">
        <f t="shared" si="26"/>
        <v/>
      </c>
      <c r="D103" s="172" t="str">
        <f t="shared" si="27"/>
        <v/>
      </c>
      <c r="E103" s="152" t="str">
        <f t="shared" si="32"/>
        <v/>
      </c>
      <c r="F103" s="289" t="str">
        <f t="shared" si="28"/>
        <v/>
      </c>
      <c r="G103" s="154" t="str">
        <f>IF($A103="","",'Priseestimat gj.strømming'!$C$15)</f>
        <v/>
      </c>
      <c r="H103" s="155" t="str" cm="1">
        <f t="array" ref="H103">IF(M103=Hjelpeark!$E$7,_xlfn.XLOOKUP(IF(T103="Naturlig",S103,T103),Temp_VT_FV,_xlfn.XLOOKUP('Beregninger gj.strømming'!F103,Fiskevekt_VT_FV,'Veksttabell FV'!$B$5:$T$21,,-1),,-1)*G103,IF('Beregninger gj.strømming'!M103=Hjelpeark!$D$7,_xlfn.XLOOKUP(IF(T103="Naturlig",S103,T103),'Veksttabell SV'!$A$6:$A$22,_xlfn.XLOOKUP('Beregninger gj.strømming'!F103,'Veksttabell SV'!$B$5:$AU$5,'Veksttabell SV'!$B$6:$AU$22,,-1),,-1)*G103,""))</f>
        <v/>
      </c>
      <c r="I103" s="155" t="str">
        <f t="shared" si="17"/>
        <v/>
      </c>
      <c r="J103" s="159" t="str">
        <f t="shared" si="18"/>
        <v/>
      </c>
      <c r="K103" s="173" t="str">
        <f>IF(A103="","",'Priseestimat gj.strømming'!$C$10)</f>
        <v/>
      </c>
      <c r="L103" s="173" t="str">
        <f>IF(A103="","",'Priseestimat gj.strømming'!$C$11)</f>
        <v/>
      </c>
      <c r="M103" s="173" t="str">
        <f>IF(A103="","",'Priseestimat gj.strømming'!$C$12)</f>
        <v/>
      </c>
      <c r="N103" s="173" t="str">
        <f>IF($A103="","",'Priseestimat gj.strømming'!$C$6)</f>
        <v/>
      </c>
      <c r="O103" s="174" t="str" cm="1">
        <f t="array" ref="O103">IF(M103=Hjelpeark!$D$7,_xlfn.XLOOKUP(IF(T103="Naturlig",S103,T103),'Vannbehov SV'!$A$5:$A$13,_xlfn.XLOOKUP('Beregninger gj.strømming'!F103,'Vannbehov SV'!$B$4:$O$4,'Vannbehov SV'!$B$5:$O$13,,-1),,-1),IF(M103=Hjelpeark!$E$7,_xlfn.XLOOKUP(IF(T103="Naturlig",S103,T103),'Vannbehov FV'!$A$5:$A$20,_xlfn.XLOOKUP('Beregninger gj.strømming'!F103,'Vannbehov FV'!$B$4:$O$4,'Vannbehov FV'!$B$5:$O$20,,-1),,-1),""))</f>
        <v/>
      </c>
      <c r="P103" s="173" t="str">
        <f t="shared" si="29"/>
        <v/>
      </c>
      <c r="Q103" s="174" t="str">
        <f t="shared" si="30"/>
        <v/>
      </c>
      <c r="R103" s="174" t="str">
        <f t="shared" si="19"/>
        <v/>
      </c>
      <c r="S103" s="152" t="str">
        <f>IFERROR(IF(M103=Hjelpeark!$D$7,_xlfn.XLOOKUP('Beregninger gj.strømming'!C103,Hjelpeark!$C$8:$C$19,Hjelpeark!$D$8:$D$19),_xlfn.XLOOKUP('Beregninger gj.strømming'!C103,Hjelpeark!$C$8:$C$19,Hjelpeark!$E$8:$E$19)),"")</f>
        <v/>
      </c>
      <c r="T103" s="152" t="str">
        <f t="shared" si="33"/>
        <v/>
      </c>
      <c r="U103" s="152" t="str">
        <f>IFERROR(IF(T103=Hjelpeark!$B$4,0,ABS(T103-S103)),"")</f>
        <v/>
      </c>
      <c r="V103" s="175" t="str">
        <f>IFERROR(IF(A103="","",_xlfn.XLOOKUP(D103,Prisliste!$C$4:$F$4,Prisliste!$C$20:$F$20)),"")</f>
        <v/>
      </c>
      <c r="W103" s="175" t="str">
        <f>IFERROR(U103*_xlfn.XLOOKUP(D103,Prisliste!$C$4:$F$4,Prisliste!$C$21:$F$21),"")</f>
        <v/>
      </c>
      <c r="X103" s="175" t="str">
        <f>IFERROR(IF(A103="","",IF(N103="Ja",_xlfn.XLOOKUP('Beregninger gj.strømming'!D103,Prisliste!$C$4:$F$4,Prisliste!$C$24:$F$24),0)),"")</f>
        <v/>
      </c>
      <c r="Y103" s="288" t="str">
        <f t="shared" si="20"/>
        <v/>
      </c>
      <c r="Z103" s="175" t="str">
        <f t="shared" si="31"/>
        <v/>
      </c>
      <c r="AA103" s="175" t="str">
        <f t="shared" si="21"/>
        <v/>
      </c>
      <c r="AB103" s="175" t="str">
        <f t="shared" si="22"/>
        <v/>
      </c>
      <c r="AC103" s="288" t="str">
        <f t="shared" si="23"/>
        <v/>
      </c>
      <c r="AD103" s="152" t="str">
        <f t="shared" si="24"/>
        <v/>
      </c>
      <c r="AF103" s="155" t="str">
        <f>IFERROR(_xlfn.XLOOKUP(D103,Prisliste!$C$4:$F$4,Prisliste!$C$19:$F$19)*AD103,"")</f>
        <v/>
      </c>
    </row>
    <row r="104" spans="1:32" ht="14.4">
      <c r="A104" s="171" t="str">
        <f>IF(A103="","",IF(A103+1&lt;=f_slutt,'Beregninger gj.strømming'!A103+1,""))</f>
        <v/>
      </c>
      <c r="B104" s="172" t="str">
        <f t="shared" si="25"/>
        <v/>
      </c>
      <c r="C104" s="173" t="str">
        <f t="shared" si="26"/>
        <v/>
      </c>
      <c r="D104" s="172" t="str">
        <f t="shared" si="27"/>
        <v/>
      </c>
      <c r="E104" s="152" t="str">
        <f t="shared" si="32"/>
        <v/>
      </c>
      <c r="F104" s="289" t="str">
        <f t="shared" si="28"/>
        <v/>
      </c>
      <c r="G104" s="154" t="str">
        <f>IF($A104="","",'Priseestimat gj.strømming'!$C$15)</f>
        <v/>
      </c>
      <c r="H104" s="155" t="str" cm="1">
        <f t="array" ref="H104">IF(M104=Hjelpeark!$E$7,_xlfn.XLOOKUP(IF(T104="Naturlig",S104,T104),Temp_VT_FV,_xlfn.XLOOKUP('Beregninger gj.strømming'!F104,Fiskevekt_VT_FV,'Veksttabell FV'!$B$5:$T$21,,-1),,-1)*G104,IF('Beregninger gj.strømming'!M104=Hjelpeark!$D$7,_xlfn.XLOOKUP(IF(T104="Naturlig",S104,T104),'Veksttabell SV'!$A$6:$A$22,_xlfn.XLOOKUP('Beregninger gj.strømming'!F104,'Veksttabell SV'!$B$5:$AU$5,'Veksttabell SV'!$B$6:$AU$22,,-1),,-1)*G104,""))</f>
        <v/>
      </c>
      <c r="I104" s="155" t="str">
        <f t="shared" si="17"/>
        <v/>
      </c>
      <c r="J104" s="159" t="str">
        <f t="shared" si="18"/>
        <v/>
      </c>
      <c r="K104" s="173" t="str">
        <f>IF(A104="","",'Priseestimat gj.strømming'!$C$10)</f>
        <v/>
      </c>
      <c r="L104" s="173" t="str">
        <f>IF(A104="","",'Priseestimat gj.strømming'!$C$11)</f>
        <v/>
      </c>
      <c r="M104" s="173" t="str">
        <f>IF(A104="","",'Priseestimat gj.strømming'!$C$12)</f>
        <v/>
      </c>
      <c r="N104" s="173" t="str">
        <f>IF($A104="","",'Priseestimat gj.strømming'!$C$6)</f>
        <v/>
      </c>
      <c r="O104" s="174" t="str" cm="1">
        <f t="array" ref="O104">IF(M104=Hjelpeark!$D$7,_xlfn.XLOOKUP(IF(T104="Naturlig",S104,T104),'Vannbehov SV'!$A$5:$A$13,_xlfn.XLOOKUP('Beregninger gj.strømming'!F104,'Vannbehov SV'!$B$4:$O$4,'Vannbehov SV'!$B$5:$O$13,,-1),,-1),IF(M104=Hjelpeark!$E$7,_xlfn.XLOOKUP(IF(T104="Naturlig",S104,T104),'Vannbehov FV'!$A$5:$A$20,_xlfn.XLOOKUP('Beregninger gj.strømming'!F104,'Vannbehov FV'!$B$4:$O$4,'Vannbehov FV'!$B$5:$O$20,,-1),,-1),""))</f>
        <v/>
      </c>
      <c r="P104" s="173" t="str">
        <f t="shared" si="29"/>
        <v/>
      </c>
      <c r="Q104" s="174" t="str">
        <f t="shared" si="30"/>
        <v/>
      </c>
      <c r="R104" s="174" t="str">
        <f t="shared" si="19"/>
        <v/>
      </c>
      <c r="S104" s="152" t="str">
        <f>IFERROR(IF(M104=Hjelpeark!$D$7,_xlfn.XLOOKUP('Beregninger gj.strømming'!C104,Hjelpeark!$C$8:$C$19,Hjelpeark!$D$8:$D$19),_xlfn.XLOOKUP('Beregninger gj.strømming'!C104,Hjelpeark!$C$8:$C$19,Hjelpeark!$E$8:$E$19)),"")</f>
        <v/>
      </c>
      <c r="T104" s="152" t="str">
        <f t="shared" si="33"/>
        <v/>
      </c>
      <c r="U104" s="152" t="str">
        <f>IFERROR(IF(T104=Hjelpeark!$B$4,0,ABS(T104-S104)),"")</f>
        <v/>
      </c>
      <c r="V104" s="175" t="str">
        <f>IFERROR(IF(A104="","",_xlfn.XLOOKUP(D104,Prisliste!$C$4:$F$4,Prisliste!$C$20:$F$20)),"")</f>
        <v/>
      </c>
      <c r="W104" s="175" t="str">
        <f>IFERROR(U104*_xlfn.XLOOKUP(D104,Prisliste!$C$4:$F$4,Prisliste!$C$21:$F$21),"")</f>
        <v/>
      </c>
      <c r="X104" s="175" t="str">
        <f>IFERROR(IF(A104="","",IF(N104="Ja",_xlfn.XLOOKUP('Beregninger gj.strømming'!D104,Prisliste!$C$4:$F$4,Prisliste!$C$24:$F$24),0)),"")</f>
        <v/>
      </c>
      <c r="Y104" s="288" t="str">
        <f t="shared" si="20"/>
        <v/>
      </c>
      <c r="Z104" s="175" t="str">
        <f t="shared" si="31"/>
        <v/>
      </c>
      <c r="AA104" s="175" t="str">
        <f t="shared" si="21"/>
        <v/>
      </c>
      <c r="AB104" s="175" t="str">
        <f t="shared" si="22"/>
        <v/>
      </c>
      <c r="AC104" s="288" t="str">
        <f t="shared" si="23"/>
        <v/>
      </c>
      <c r="AD104" s="152" t="str">
        <f t="shared" si="24"/>
        <v/>
      </c>
      <c r="AF104" s="155" t="str">
        <f>IFERROR(_xlfn.XLOOKUP(D104,Prisliste!$C$4:$F$4,Prisliste!$C$19:$F$19)*AD104,"")</f>
        <v/>
      </c>
    </row>
    <row r="105" spans="1:32" ht="14.4">
      <c r="A105" s="171" t="str">
        <f>IF(A104="","",IF(A104+1&lt;=f_slutt,'Beregninger gj.strømming'!A104+1,""))</f>
        <v/>
      </c>
      <c r="B105" s="172" t="str">
        <f t="shared" si="25"/>
        <v/>
      </c>
      <c r="C105" s="173" t="str">
        <f t="shared" si="26"/>
        <v/>
      </c>
      <c r="D105" s="172" t="str">
        <f t="shared" si="27"/>
        <v/>
      </c>
      <c r="E105" s="152" t="str">
        <f t="shared" si="32"/>
        <v/>
      </c>
      <c r="F105" s="289" t="str">
        <f t="shared" si="28"/>
        <v/>
      </c>
      <c r="G105" s="154" t="str">
        <f>IF($A105="","",'Priseestimat gj.strømming'!$C$15)</f>
        <v/>
      </c>
      <c r="H105" s="155" t="str" cm="1">
        <f t="array" ref="H105">IF(M105=Hjelpeark!$E$7,_xlfn.XLOOKUP(IF(T105="Naturlig",S105,T105),Temp_VT_FV,_xlfn.XLOOKUP('Beregninger gj.strømming'!F105,Fiskevekt_VT_FV,'Veksttabell FV'!$B$5:$T$21,,-1),,-1)*G105,IF('Beregninger gj.strømming'!M105=Hjelpeark!$D$7,_xlfn.XLOOKUP(IF(T105="Naturlig",S105,T105),'Veksttabell SV'!$A$6:$A$22,_xlfn.XLOOKUP('Beregninger gj.strømming'!F105,'Veksttabell SV'!$B$5:$AU$5,'Veksttabell SV'!$B$6:$AU$22,,-1),,-1)*G105,""))</f>
        <v/>
      </c>
      <c r="I105" s="155" t="str">
        <f t="shared" si="17"/>
        <v/>
      </c>
      <c r="J105" s="159" t="str">
        <f t="shared" si="18"/>
        <v/>
      </c>
      <c r="K105" s="173" t="str">
        <f>IF(A105="","",'Priseestimat gj.strømming'!$C$10)</f>
        <v/>
      </c>
      <c r="L105" s="173" t="str">
        <f>IF(A105="","",'Priseestimat gj.strømming'!$C$11)</f>
        <v/>
      </c>
      <c r="M105" s="173" t="str">
        <f>IF(A105="","",'Priseestimat gj.strømming'!$C$12)</f>
        <v/>
      </c>
      <c r="N105" s="173" t="str">
        <f>IF($A105="","",'Priseestimat gj.strømming'!$C$6)</f>
        <v/>
      </c>
      <c r="O105" s="174" t="str" cm="1">
        <f t="array" ref="O105">IF(M105=Hjelpeark!$D$7,_xlfn.XLOOKUP(IF(T105="Naturlig",S105,T105),'Vannbehov SV'!$A$5:$A$13,_xlfn.XLOOKUP('Beregninger gj.strømming'!F105,'Vannbehov SV'!$B$4:$O$4,'Vannbehov SV'!$B$5:$O$13,,-1),,-1),IF(M105=Hjelpeark!$E$7,_xlfn.XLOOKUP(IF(T105="Naturlig",S105,T105),'Vannbehov FV'!$A$5:$A$20,_xlfn.XLOOKUP('Beregninger gj.strømming'!F105,'Vannbehov FV'!$B$4:$O$4,'Vannbehov FV'!$B$5:$O$20,,-1),,-1),""))</f>
        <v/>
      </c>
      <c r="P105" s="173" t="str">
        <f t="shared" si="29"/>
        <v/>
      </c>
      <c r="Q105" s="174" t="str">
        <f t="shared" si="30"/>
        <v/>
      </c>
      <c r="R105" s="174" t="str">
        <f t="shared" si="19"/>
        <v/>
      </c>
      <c r="S105" s="152" t="str">
        <f>IFERROR(IF(M105=Hjelpeark!$D$7,_xlfn.XLOOKUP('Beregninger gj.strømming'!C105,Hjelpeark!$C$8:$C$19,Hjelpeark!$D$8:$D$19),_xlfn.XLOOKUP('Beregninger gj.strømming'!C105,Hjelpeark!$C$8:$C$19,Hjelpeark!$E$8:$E$19)),"")</f>
        <v/>
      </c>
      <c r="T105" s="152" t="str">
        <f t="shared" si="33"/>
        <v/>
      </c>
      <c r="U105" s="152" t="str">
        <f>IFERROR(IF(T105=Hjelpeark!$B$4,0,ABS(T105-S105)),"")</f>
        <v/>
      </c>
      <c r="V105" s="175" t="str">
        <f>IFERROR(IF(A105="","",_xlfn.XLOOKUP(D105,Prisliste!$C$4:$F$4,Prisliste!$C$20:$F$20)),"")</f>
        <v/>
      </c>
      <c r="W105" s="175" t="str">
        <f>IFERROR(U105*_xlfn.XLOOKUP(D105,Prisliste!$C$4:$F$4,Prisliste!$C$21:$F$21),"")</f>
        <v/>
      </c>
      <c r="X105" s="175" t="str">
        <f>IFERROR(IF(A105="","",IF(N105="Ja",_xlfn.XLOOKUP('Beregninger gj.strømming'!D105,Prisliste!$C$4:$F$4,Prisliste!$C$24:$F$24),0)),"")</f>
        <v/>
      </c>
      <c r="Y105" s="288" t="str">
        <f t="shared" si="20"/>
        <v/>
      </c>
      <c r="Z105" s="175" t="str">
        <f t="shared" si="31"/>
        <v/>
      </c>
      <c r="AA105" s="175" t="str">
        <f t="shared" si="21"/>
        <v/>
      </c>
      <c r="AB105" s="175" t="str">
        <f t="shared" si="22"/>
        <v/>
      </c>
      <c r="AC105" s="288" t="str">
        <f t="shared" si="23"/>
        <v/>
      </c>
      <c r="AD105" s="152" t="str">
        <f t="shared" si="24"/>
        <v/>
      </c>
      <c r="AF105" s="155" t="str">
        <f>IFERROR(_xlfn.XLOOKUP(D105,Prisliste!$C$4:$F$4,Prisliste!$C$19:$F$19)*AD105,"")</f>
        <v/>
      </c>
    </row>
    <row r="106" spans="1:32" ht="14.4">
      <c r="A106" s="171" t="str">
        <f>IF(A105="","",IF(A105+1&lt;=f_slutt,'Beregninger gj.strømming'!A105+1,""))</f>
        <v/>
      </c>
      <c r="B106" s="172" t="str">
        <f t="shared" si="25"/>
        <v/>
      </c>
      <c r="C106" s="173" t="str">
        <f t="shared" si="26"/>
        <v/>
      </c>
      <c r="D106" s="172" t="str">
        <f t="shared" si="27"/>
        <v/>
      </c>
      <c r="E106" s="152" t="str">
        <f t="shared" si="32"/>
        <v/>
      </c>
      <c r="F106" s="289" t="str">
        <f t="shared" si="28"/>
        <v/>
      </c>
      <c r="G106" s="154" t="str">
        <f>IF($A106="","",'Priseestimat gj.strømming'!$C$15)</f>
        <v/>
      </c>
      <c r="H106" s="155" t="str" cm="1">
        <f t="array" ref="H106">IF(M106=Hjelpeark!$E$7,_xlfn.XLOOKUP(IF(T106="Naturlig",S106,T106),Temp_VT_FV,_xlfn.XLOOKUP('Beregninger gj.strømming'!F106,Fiskevekt_VT_FV,'Veksttabell FV'!$B$5:$T$21,,-1),,-1)*G106,IF('Beregninger gj.strømming'!M106=Hjelpeark!$D$7,_xlfn.XLOOKUP(IF(T106="Naturlig",S106,T106),'Veksttabell SV'!$A$6:$A$22,_xlfn.XLOOKUP('Beregninger gj.strømming'!F106,'Veksttabell SV'!$B$5:$AU$5,'Veksttabell SV'!$B$6:$AU$22,,-1),,-1)*G106,""))</f>
        <v/>
      </c>
      <c r="I106" s="155" t="str">
        <f t="shared" si="17"/>
        <v/>
      </c>
      <c r="J106" s="159" t="str">
        <f t="shared" si="18"/>
        <v/>
      </c>
      <c r="K106" s="173" t="str">
        <f>IF(A106="","",'Priseestimat gj.strømming'!$C$10)</f>
        <v/>
      </c>
      <c r="L106" s="173" t="str">
        <f>IF(A106="","",'Priseestimat gj.strømming'!$C$11)</f>
        <v/>
      </c>
      <c r="M106" s="173" t="str">
        <f>IF(A106="","",'Priseestimat gj.strømming'!$C$12)</f>
        <v/>
      </c>
      <c r="N106" s="173" t="str">
        <f>IF($A106="","",'Priseestimat gj.strømming'!$C$6)</f>
        <v/>
      </c>
      <c r="O106" s="174" t="str" cm="1">
        <f t="array" ref="O106">IF(M106=Hjelpeark!$D$7,_xlfn.XLOOKUP(IF(T106="Naturlig",S106,T106),'Vannbehov SV'!$A$5:$A$13,_xlfn.XLOOKUP('Beregninger gj.strømming'!F106,'Vannbehov SV'!$B$4:$O$4,'Vannbehov SV'!$B$5:$O$13,,-1),,-1),IF(M106=Hjelpeark!$E$7,_xlfn.XLOOKUP(IF(T106="Naturlig",S106,T106),'Vannbehov FV'!$A$5:$A$20,_xlfn.XLOOKUP('Beregninger gj.strømming'!F106,'Vannbehov FV'!$B$4:$O$4,'Vannbehov FV'!$B$5:$O$20,,-1),,-1),""))</f>
        <v/>
      </c>
      <c r="P106" s="173" t="str">
        <f t="shared" si="29"/>
        <v/>
      </c>
      <c r="Q106" s="174" t="str">
        <f t="shared" si="30"/>
        <v/>
      </c>
      <c r="R106" s="174" t="str">
        <f t="shared" si="19"/>
        <v/>
      </c>
      <c r="S106" s="152" t="str">
        <f>IFERROR(IF(M106=Hjelpeark!$D$7,_xlfn.XLOOKUP('Beregninger gj.strømming'!C106,Hjelpeark!$C$8:$C$19,Hjelpeark!$D$8:$D$19),_xlfn.XLOOKUP('Beregninger gj.strømming'!C106,Hjelpeark!$C$8:$C$19,Hjelpeark!$E$8:$E$19)),"")</f>
        <v/>
      </c>
      <c r="T106" s="152" t="str">
        <f t="shared" si="33"/>
        <v/>
      </c>
      <c r="U106" s="152" t="str">
        <f>IFERROR(IF(T106=Hjelpeark!$B$4,0,ABS(T106-S106)),"")</f>
        <v/>
      </c>
      <c r="V106" s="175" t="str">
        <f>IFERROR(IF(A106="","",_xlfn.XLOOKUP(D106,Prisliste!$C$4:$F$4,Prisliste!$C$20:$F$20)),"")</f>
        <v/>
      </c>
      <c r="W106" s="175" t="str">
        <f>IFERROR(U106*_xlfn.XLOOKUP(D106,Prisliste!$C$4:$F$4,Prisliste!$C$21:$F$21),"")</f>
        <v/>
      </c>
      <c r="X106" s="175" t="str">
        <f>IFERROR(IF(A106="","",IF(N106="Ja",_xlfn.XLOOKUP('Beregninger gj.strømming'!D106,Prisliste!$C$4:$F$4,Prisliste!$C$24:$F$24),0)),"")</f>
        <v/>
      </c>
      <c r="Y106" s="288" t="str">
        <f t="shared" si="20"/>
        <v/>
      </c>
      <c r="Z106" s="175" t="str">
        <f t="shared" si="31"/>
        <v/>
      </c>
      <c r="AA106" s="175" t="str">
        <f t="shared" si="21"/>
        <v/>
      </c>
      <c r="AB106" s="175" t="str">
        <f t="shared" si="22"/>
        <v/>
      </c>
      <c r="AC106" s="288" t="str">
        <f t="shared" si="23"/>
        <v/>
      </c>
      <c r="AD106" s="152" t="str">
        <f t="shared" si="24"/>
        <v/>
      </c>
      <c r="AF106" s="155" t="str">
        <f>IFERROR(_xlfn.XLOOKUP(D106,Prisliste!$C$4:$F$4,Prisliste!$C$19:$F$19)*AD106,"")</f>
        <v/>
      </c>
    </row>
    <row r="107" spans="1:32" ht="14.4">
      <c r="A107" s="171" t="str">
        <f>IF(A106="","",IF(A106+1&lt;=f_slutt,'Beregninger gj.strømming'!A106+1,""))</f>
        <v/>
      </c>
      <c r="B107" s="172" t="str">
        <f t="shared" si="25"/>
        <v/>
      </c>
      <c r="C107" s="173" t="str">
        <f t="shared" si="26"/>
        <v/>
      </c>
      <c r="D107" s="172" t="str">
        <f t="shared" si="27"/>
        <v/>
      </c>
      <c r="E107" s="152" t="str">
        <f t="shared" si="32"/>
        <v/>
      </c>
      <c r="F107" s="289" t="str">
        <f t="shared" si="28"/>
        <v/>
      </c>
      <c r="G107" s="154" t="str">
        <f>IF($A107="","",'Priseestimat gj.strømming'!$C$15)</f>
        <v/>
      </c>
      <c r="H107" s="155" t="str" cm="1">
        <f t="array" ref="H107">IF(M107=Hjelpeark!$E$7,_xlfn.XLOOKUP(IF(T107="Naturlig",S107,T107),Temp_VT_FV,_xlfn.XLOOKUP('Beregninger gj.strømming'!F107,Fiskevekt_VT_FV,'Veksttabell FV'!$B$5:$T$21,,-1),,-1)*G107,IF('Beregninger gj.strømming'!M107=Hjelpeark!$D$7,_xlfn.XLOOKUP(IF(T107="Naturlig",S107,T107),'Veksttabell SV'!$A$6:$A$22,_xlfn.XLOOKUP('Beregninger gj.strømming'!F107,'Veksttabell SV'!$B$5:$AU$5,'Veksttabell SV'!$B$6:$AU$22,,-1),,-1)*G107,""))</f>
        <v/>
      </c>
      <c r="I107" s="155" t="str">
        <f t="shared" si="17"/>
        <v/>
      </c>
      <c r="J107" s="159" t="str">
        <f t="shared" si="18"/>
        <v/>
      </c>
      <c r="K107" s="173" t="str">
        <f>IF(A107="","",'Priseestimat gj.strømming'!$C$10)</f>
        <v/>
      </c>
      <c r="L107" s="173" t="str">
        <f>IF(A107="","",'Priseestimat gj.strømming'!$C$11)</f>
        <v/>
      </c>
      <c r="M107" s="173" t="str">
        <f>IF(A107="","",'Priseestimat gj.strømming'!$C$12)</f>
        <v/>
      </c>
      <c r="N107" s="173" t="str">
        <f>IF($A107="","",'Priseestimat gj.strømming'!$C$6)</f>
        <v/>
      </c>
      <c r="O107" s="174" t="str" cm="1">
        <f t="array" ref="O107">IF(M107=Hjelpeark!$D$7,_xlfn.XLOOKUP(IF(T107="Naturlig",S107,T107),'Vannbehov SV'!$A$5:$A$13,_xlfn.XLOOKUP('Beregninger gj.strømming'!F107,'Vannbehov SV'!$B$4:$O$4,'Vannbehov SV'!$B$5:$O$13,,-1),,-1),IF(M107=Hjelpeark!$E$7,_xlfn.XLOOKUP(IF(T107="Naturlig",S107,T107),'Vannbehov FV'!$A$5:$A$20,_xlfn.XLOOKUP('Beregninger gj.strømming'!F107,'Vannbehov FV'!$B$4:$O$4,'Vannbehov FV'!$B$5:$O$20,,-1),,-1),""))</f>
        <v/>
      </c>
      <c r="P107" s="173" t="str">
        <f t="shared" si="29"/>
        <v/>
      </c>
      <c r="Q107" s="174" t="str">
        <f t="shared" si="30"/>
        <v/>
      </c>
      <c r="R107" s="174" t="str">
        <f t="shared" si="19"/>
        <v/>
      </c>
      <c r="S107" s="152" t="str">
        <f>IFERROR(IF(M107=Hjelpeark!$D$7,_xlfn.XLOOKUP('Beregninger gj.strømming'!C107,Hjelpeark!$C$8:$C$19,Hjelpeark!$D$8:$D$19),_xlfn.XLOOKUP('Beregninger gj.strømming'!C107,Hjelpeark!$C$8:$C$19,Hjelpeark!$E$8:$E$19)),"")</f>
        <v/>
      </c>
      <c r="T107" s="152" t="str">
        <f t="shared" si="33"/>
        <v/>
      </c>
      <c r="U107" s="152" t="str">
        <f>IFERROR(IF(T107=Hjelpeark!$B$4,0,ABS(T107-S107)),"")</f>
        <v/>
      </c>
      <c r="V107" s="175" t="str">
        <f>IFERROR(IF(A107="","",_xlfn.XLOOKUP(D107,Prisliste!$C$4:$F$4,Prisliste!$C$20:$F$20)),"")</f>
        <v/>
      </c>
      <c r="W107" s="175" t="str">
        <f>IFERROR(U107*_xlfn.XLOOKUP(D107,Prisliste!$C$4:$F$4,Prisliste!$C$21:$F$21),"")</f>
        <v/>
      </c>
      <c r="X107" s="175" t="str">
        <f>IFERROR(IF(A107="","",IF(N107="Ja",_xlfn.XLOOKUP('Beregninger gj.strømming'!D107,Prisliste!$C$4:$F$4,Prisliste!$C$24:$F$24),0)),"")</f>
        <v/>
      </c>
      <c r="Y107" s="288" t="str">
        <f t="shared" si="20"/>
        <v/>
      </c>
      <c r="Z107" s="175" t="str">
        <f t="shared" si="31"/>
        <v/>
      </c>
      <c r="AA107" s="175" t="str">
        <f t="shared" si="21"/>
        <v/>
      </c>
      <c r="AB107" s="175" t="str">
        <f t="shared" si="22"/>
        <v/>
      </c>
      <c r="AC107" s="288" t="str">
        <f t="shared" si="23"/>
        <v/>
      </c>
      <c r="AD107" s="152" t="str">
        <f t="shared" si="24"/>
        <v/>
      </c>
      <c r="AF107" s="155" t="str">
        <f>IFERROR(_xlfn.XLOOKUP(D107,Prisliste!$C$4:$F$4,Prisliste!$C$19:$F$19)*AD107,"")</f>
        <v/>
      </c>
    </row>
    <row r="108" spans="1:32" ht="14.4">
      <c r="A108" s="171" t="str">
        <f>IF(A107="","",IF(A107+1&lt;=f_slutt,'Beregninger gj.strømming'!A107+1,""))</f>
        <v/>
      </c>
      <c r="B108" s="172" t="str">
        <f t="shared" si="25"/>
        <v/>
      </c>
      <c r="C108" s="173" t="str">
        <f t="shared" si="26"/>
        <v/>
      </c>
      <c r="D108" s="172" t="str">
        <f t="shared" si="27"/>
        <v/>
      </c>
      <c r="E108" s="152" t="str">
        <f t="shared" si="32"/>
        <v/>
      </c>
      <c r="F108" s="289" t="str">
        <f t="shared" si="28"/>
        <v/>
      </c>
      <c r="G108" s="154" t="str">
        <f>IF($A108="","",'Priseestimat gj.strømming'!$C$15)</f>
        <v/>
      </c>
      <c r="H108" s="155" t="str" cm="1">
        <f t="array" ref="H108">IF(M108=Hjelpeark!$E$7,_xlfn.XLOOKUP(IF(T108="Naturlig",S108,T108),Temp_VT_FV,_xlfn.XLOOKUP('Beregninger gj.strømming'!F108,Fiskevekt_VT_FV,'Veksttabell FV'!$B$5:$T$21,,-1),,-1)*G108,IF('Beregninger gj.strømming'!M108=Hjelpeark!$D$7,_xlfn.XLOOKUP(IF(T108="Naturlig",S108,T108),'Veksttabell SV'!$A$6:$A$22,_xlfn.XLOOKUP('Beregninger gj.strømming'!F108,'Veksttabell SV'!$B$5:$AU$5,'Veksttabell SV'!$B$6:$AU$22,,-1),,-1)*G108,""))</f>
        <v/>
      </c>
      <c r="I108" s="155" t="str">
        <f t="shared" si="17"/>
        <v/>
      </c>
      <c r="J108" s="159" t="str">
        <f t="shared" si="18"/>
        <v/>
      </c>
      <c r="K108" s="173" t="str">
        <f>IF(A108="","",'Priseestimat gj.strømming'!$C$10)</f>
        <v/>
      </c>
      <c r="L108" s="173" t="str">
        <f>IF(A108="","",'Priseestimat gj.strømming'!$C$11)</f>
        <v/>
      </c>
      <c r="M108" s="173" t="str">
        <f>IF(A108="","",'Priseestimat gj.strømming'!$C$12)</f>
        <v/>
      </c>
      <c r="N108" s="173" t="str">
        <f>IF($A108="","",'Priseestimat gj.strømming'!$C$6)</f>
        <v/>
      </c>
      <c r="O108" s="174" t="str" cm="1">
        <f t="array" ref="O108">IF(M108=Hjelpeark!$D$7,_xlfn.XLOOKUP(IF(T108="Naturlig",S108,T108),'Vannbehov SV'!$A$5:$A$13,_xlfn.XLOOKUP('Beregninger gj.strømming'!F108,'Vannbehov SV'!$B$4:$O$4,'Vannbehov SV'!$B$5:$O$13,,-1),,-1),IF(M108=Hjelpeark!$E$7,_xlfn.XLOOKUP(IF(T108="Naturlig",S108,T108),'Vannbehov FV'!$A$5:$A$20,_xlfn.XLOOKUP('Beregninger gj.strømming'!F108,'Vannbehov FV'!$B$4:$O$4,'Vannbehov FV'!$B$5:$O$20,,-1),,-1),""))</f>
        <v/>
      </c>
      <c r="P108" s="173" t="str">
        <f t="shared" si="29"/>
        <v/>
      </c>
      <c r="Q108" s="174" t="str">
        <f t="shared" si="30"/>
        <v/>
      </c>
      <c r="R108" s="174" t="str">
        <f t="shared" si="19"/>
        <v/>
      </c>
      <c r="S108" s="152" t="str">
        <f>IFERROR(IF(M108=Hjelpeark!$D$7,_xlfn.XLOOKUP('Beregninger gj.strømming'!C108,Hjelpeark!$C$8:$C$19,Hjelpeark!$D$8:$D$19),_xlfn.XLOOKUP('Beregninger gj.strømming'!C108,Hjelpeark!$C$8:$C$19,Hjelpeark!$E$8:$E$19)),"")</f>
        <v/>
      </c>
      <c r="T108" s="152" t="str">
        <f t="shared" si="33"/>
        <v/>
      </c>
      <c r="U108" s="152" t="str">
        <f>IFERROR(IF(T108=Hjelpeark!$B$4,0,ABS(T108-S108)),"")</f>
        <v/>
      </c>
      <c r="V108" s="175" t="str">
        <f>IFERROR(IF(A108="","",_xlfn.XLOOKUP(D108,Prisliste!$C$4:$F$4,Prisliste!$C$20:$F$20)),"")</f>
        <v/>
      </c>
      <c r="W108" s="175" t="str">
        <f>IFERROR(U108*_xlfn.XLOOKUP(D108,Prisliste!$C$4:$F$4,Prisliste!$C$21:$F$21),"")</f>
        <v/>
      </c>
      <c r="X108" s="175" t="str">
        <f>IFERROR(IF(A108="","",IF(N108="Ja",_xlfn.XLOOKUP('Beregninger gj.strømming'!D108,Prisliste!$C$4:$F$4,Prisliste!$C$24:$F$24),0)),"")</f>
        <v/>
      </c>
      <c r="Y108" s="288" t="str">
        <f t="shared" si="20"/>
        <v/>
      </c>
      <c r="Z108" s="175" t="str">
        <f t="shared" si="31"/>
        <v/>
      </c>
      <c r="AA108" s="175" t="str">
        <f t="shared" si="21"/>
        <v/>
      </c>
      <c r="AB108" s="175" t="str">
        <f t="shared" si="22"/>
        <v/>
      </c>
      <c r="AC108" s="288" t="str">
        <f t="shared" si="23"/>
        <v/>
      </c>
      <c r="AD108" s="152" t="str">
        <f t="shared" si="24"/>
        <v/>
      </c>
      <c r="AF108" s="155" t="str">
        <f>IFERROR(_xlfn.XLOOKUP(D108,Prisliste!$C$4:$F$4,Prisliste!$C$19:$F$19)*AD108,"")</f>
        <v/>
      </c>
    </row>
    <row r="109" spans="1:32" ht="14.4">
      <c r="A109" s="171" t="str">
        <f>IF(A108="","",IF(A108+1&lt;=f_slutt,'Beregninger gj.strømming'!A108+1,""))</f>
        <v/>
      </c>
      <c r="B109" s="172" t="str">
        <f t="shared" si="25"/>
        <v/>
      </c>
      <c r="C109" s="173" t="str">
        <f t="shared" si="26"/>
        <v/>
      </c>
      <c r="D109" s="172" t="str">
        <f t="shared" si="27"/>
        <v/>
      </c>
      <c r="E109" s="152" t="str">
        <f t="shared" si="32"/>
        <v/>
      </c>
      <c r="F109" s="289" t="str">
        <f t="shared" si="28"/>
        <v/>
      </c>
      <c r="G109" s="154" t="str">
        <f>IF($A109="","",'Priseestimat gj.strømming'!$C$15)</f>
        <v/>
      </c>
      <c r="H109" s="155" t="str" cm="1">
        <f t="array" ref="H109">IF(M109=Hjelpeark!$E$7,_xlfn.XLOOKUP(IF(T109="Naturlig",S109,T109),Temp_VT_FV,_xlfn.XLOOKUP('Beregninger gj.strømming'!F109,Fiskevekt_VT_FV,'Veksttabell FV'!$B$5:$T$21,,-1),,-1)*G109,IF('Beregninger gj.strømming'!M109=Hjelpeark!$D$7,_xlfn.XLOOKUP(IF(T109="Naturlig",S109,T109),'Veksttabell SV'!$A$6:$A$22,_xlfn.XLOOKUP('Beregninger gj.strømming'!F109,'Veksttabell SV'!$B$5:$AU$5,'Veksttabell SV'!$B$6:$AU$22,,-1),,-1)*G109,""))</f>
        <v/>
      </c>
      <c r="I109" s="155" t="str">
        <f t="shared" si="17"/>
        <v/>
      </c>
      <c r="J109" s="159" t="str">
        <f t="shared" si="18"/>
        <v/>
      </c>
      <c r="K109" s="173" t="str">
        <f>IF(A109="","",'Priseestimat gj.strømming'!$C$10)</f>
        <v/>
      </c>
      <c r="L109" s="173" t="str">
        <f>IF(A109="","",'Priseestimat gj.strømming'!$C$11)</f>
        <v/>
      </c>
      <c r="M109" s="173" t="str">
        <f>IF(A109="","",'Priseestimat gj.strømming'!$C$12)</f>
        <v/>
      </c>
      <c r="N109" s="173" t="str">
        <f>IF($A109="","",'Priseestimat gj.strømming'!$C$6)</f>
        <v/>
      </c>
      <c r="O109" s="174" t="str" cm="1">
        <f t="array" ref="O109">IF(M109=Hjelpeark!$D$7,_xlfn.XLOOKUP(IF(T109="Naturlig",S109,T109),'Vannbehov SV'!$A$5:$A$13,_xlfn.XLOOKUP('Beregninger gj.strømming'!F109,'Vannbehov SV'!$B$4:$O$4,'Vannbehov SV'!$B$5:$O$13,,-1),,-1),IF(M109=Hjelpeark!$E$7,_xlfn.XLOOKUP(IF(T109="Naturlig",S109,T109),'Vannbehov FV'!$A$5:$A$20,_xlfn.XLOOKUP('Beregninger gj.strømming'!F109,'Vannbehov FV'!$B$4:$O$4,'Vannbehov FV'!$B$5:$O$20,,-1),,-1),""))</f>
        <v/>
      </c>
      <c r="P109" s="173" t="str">
        <f t="shared" si="29"/>
        <v/>
      </c>
      <c r="Q109" s="174" t="str">
        <f t="shared" si="30"/>
        <v/>
      </c>
      <c r="R109" s="174" t="str">
        <f t="shared" si="19"/>
        <v/>
      </c>
      <c r="S109" s="152" t="str">
        <f>IFERROR(IF(M109=Hjelpeark!$D$7,_xlfn.XLOOKUP('Beregninger gj.strømming'!C109,Hjelpeark!$C$8:$C$19,Hjelpeark!$D$8:$D$19),_xlfn.XLOOKUP('Beregninger gj.strømming'!C109,Hjelpeark!$C$8:$C$19,Hjelpeark!$E$8:$E$19)),"")</f>
        <v/>
      </c>
      <c r="T109" s="152" t="str">
        <f t="shared" si="33"/>
        <v/>
      </c>
      <c r="U109" s="152" t="str">
        <f>IFERROR(IF(T109=Hjelpeark!$B$4,0,ABS(T109-S109)),"")</f>
        <v/>
      </c>
      <c r="V109" s="175" t="str">
        <f>IFERROR(IF(A109="","",_xlfn.XLOOKUP(D109,Prisliste!$C$4:$F$4,Prisliste!$C$20:$F$20)),"")</f>
        <v/>
      </c>
      <c r="W109" s="175" t="str">
        <f>IFERROR(U109*_xlfn.XLOOKUP(D109,Prisliste!$C$4:$F$4,Prisliste!$C$21:$F$21),"")</f>
        <v/>
      </c>
      <c r="X109" s="175" t="str">
        <f>IFERROR(IF(A109="","",IF(N109="Ja",_xlfn.XLOOKUP('Beregninger gj.strømming'!D109,Prisliste!$C$4:$F$4,Prisliste!$C$24:$F$24),0)),"")</f>
        <v/>
      </c>
      <c r="Y109" s="288" t="str">
        <f t="shared" si="20"/>
        <v/>
      </c>
      <c r="Z109" s="175" t="str">
        <f t="shared" si="31"/>
        <v/>
      </c>
      <c r="AA109" s="175" t="str">
        <f t="shared" si="21"/>
        <v/>
      </c>
      <c r="AB109" s="175" t="str">
        <f t="shared" si="22"/>
        <v/>
      </c>
      <c r="AC109" s="288" t="str">
        <f t="shared" si="23"/>
        <v/>
      </c>
      <c r="AD109" s="152" t="str">
        <f t="shared" si="24"/>
        <v/>
      </c>
      <c r="AF109" s="155" t="str">
        <f>IFERROR(_xlfn.XLOOKUP(D109,Prisliste!$C$4:$F$4,Prisliste!$C$19:$F$19)*AD109,"")</f>
        <v/>
      </c>
    </row>
    <row r="110" spans="1:32" ht="14.4">
      <c r="A110" s="171" t="str">
        <f>IF(A109="","",IF(A109+1&lt;=f_slutt,'Beregninger gj.strømming'!A109+1,""))</f>
        <v/>
      </c>
      <c r="B110" s="172" t="str">
        <f t="shared" si="25"/>
        <v/>
      </c>
      <c r="C110" s="173" t="str">
        <f t="shared" si="26"/>
        <v/>
      </c>
      <c r="D110" s="172" t="str">
        <f t="shared" si="27"/>
        <v/>
      </c>
      <c r="E110" s="152" t="str">
        <f t="shared" si="32"/>
        <v/>
      </c>
      <c r="F110" s="289" t="str">
        <f t="shared" si="28"/>
        <v/>
      </c>
      <c r="G110" s="154" t="str">
        <f>IF($A110="","",'Priseestimat gj.strømming'!$C$15)</f>
        <v/>
      </c>
      <c r="H110" s="155" t="str" cm="1">
        <f t="array" ref="H110">IF(M110=Hjelpeark!$E$7,_xlfn.XLOOKUP(IF(T110="Naturlig",S110,T110),Temp_VT_FV,_xlfn.XLOOKUP('Beregninger gj.strømming'!F110,Fiskevekt_VT_FV,'Veksttabell FV'!$B$5:$T$21,,-1),,-1)*G110,IF('Beregninger gj.strømming'!M110=Hjelpeark!$D$7,_xlfn.XLOOKUP(IF(T110="Naturlig",S110,T110),'Veksttabell SV'!$A$6:$A$22,_xlfn.XLOOKUP('Beregninger gj.strømming'!F110,'Veksttabell SV'!$B$5:$AU$5,'Veksttabell SV'!$B$6:$AU$22,,-1),,-1)*G110,""))</f>
        <v/>
      </c>
      <c r="I110" s="155" t="str">
        <f t="shared" si="17"/>
        <v/>
      </c>
      <c r="J110" s="159" t="str">
        <f t="shared" si="18"/>
        <v/>
      </c>
      <c r="K110" s="173" t="str">
        <f>IF(A110="","",'Priseestimat gj.strømming'!$C$10)</f>
        <v/>
      </c>
      <c r="L110" s="173" t="str">
        <f>IF(A110="","",'Priseestimat gj.strømming'!$C$11)</f>
        <v/>
      </c>
      <c r="M110" s="173" t="str">
        <f>IF(A110="","",'Priseestimat gj.strømming'!$C$12)</f>
        <v/>
      </c>
      <c r="N110" s="173" t="str">
        <f>IF($A110="","",'Priseestimat gj.strømming'!$C$6)</f>
        <v/>
      </c>
      <c r="O110" s="174" t="str" cm="1">
        <f t="array" ref="O110">IF(M110=Hjelpeark!$D$7,_xlfn.XLOOKUP(IF(T110="Naturlig",S110,T110),'Vannbehov SV'!$A$5:$A$13,_xlfn.XLOOKUP('Beregninger gj.strømming'!F110,'Vannbehov SV'!$B$4:$O$4,'Vannbehov SV'!$B$5:$O$13,,-1),,-1),IF(M110=Hjelpeark!$E$7,_xlfn.XLOOKUP(IF(T110="Naturlig",S110,T110),'Vannbehov FV'!$A$5:$A$20,_xlfn.XLOOKUP('Beregninger gj.strømming'!F110,'Vannbehov FV'!$B$4:$O$4,'Vannbehov FV'!$B$5:$O$20,,-1),,-1),""))</f>
        <v/>
      </c>
      <c r="P110" s="173" t="str">
        <f t="shared" si="29"/>
        <v/>
      </c>
      <c r="Q110" s="174" t="str">
        <f t="shared" si="30"/>
        <v/>
      </c>
      <c r="R110" s="174" t="str">
        <f t="shared" si="19"/>
        <v/>
      </c>
      <c r="S110" s="152" t="str">
        <f>IFERROR(IF(M110=Hjelpeark!$D$7,_xlfn.XLOOKUP('Beregninger gj.strømming'!C110,Hjelpeark!$C$8:$C$19,Hjelpeark!$D$8:$D$19),_xlfn.XLOOKUP('Beregninger gj.strømming'!C110,Hjelpeark!$C$8:$C$19,Hjelpeark!$E$8:$E$19)),"")</f>
        <v/>
      </c>
      <c r="T110" s="152" t="str">
        <f t="shared" si="33"/>
        <v/>
      </c>
      <c r="U110" s="152" t="str">
        <f>IFERROR(IF(T110=Hjelpeark!$B$4,0,ABS(T110-S110)),"")</f>
        <v/>
      </c>
      <c r="V110" s="175" t="str">
        <f>IFERROR(IF(A110="","",_xlfn.XLOOKUP(D110,Prisliste!$C$4:$F$4,Prisliste!$C$20:$F$20)),"")</f>
        <v/>
      </c>
      <c r="W110" s="175" t="str">
        <f>IFERROR(U110*_xlfn.XLOOKUP(D110,Prisliste!$C$4:$F$4,Prisliste!$C$21:$F$21),"")</f>
        <v/>
      </c>
      <c r="X110" s="175" t="str">
        <f>IFERROR(IF(A110="","",IF(N110="Ja",_xlfn.XLOOKUP('Beregninger gj.strømming'!D110,Prisliste!$C$4:$F$4,Prisliste!$C$24:$F$24),0)),"")</f>
        <v/>
      </c>
      <c r="Y110" s="288" t="str">
        <f t="shared" si="20"/>
        <v/>
      </c>
      <c r="Z110" s="175" t="str">
        <f t="shared" si="31"/>
        <v/>
      </c>
      <c r="AA110" s="175" t="str">
        <f t="shared" si="21"/>
        <v/>
      </c>
      <c r="AB110" s="175" t="str">
        <f t="shared" si="22"/>
        <v/>
      </c>
      <c r="AC110" s="288" t="str">
        <f t="shared" si="23"/>
        <v/>
      </c>
      <c r="AD110" s="152" t="str">
        <f t="shared" si="24"/>
        <v/>
      </c>
      <c r="AF110" s="155" t="str">
        <f>IFERROR(_xlfn.XLOOKUP(D110,Prisliste!$C$4:$F$4,Prisliste!$C$19:$F$19)*AD110,"")</f>
        <v/>
      </c>
    </row>
    <row r="111" spans="1:32" ht="14.4">
      <c r="A111" s="171" t="str">
        <f>IF(A110="","",IF(A110+1&lt;=f_slutt,'Beregninger gj.strømming'!A110+1,""))</f>
        <v/>
      </c>
      <c r="B111" s="172" t="str">
        <f t="shared" si="25"/>
        <v/>
      </c>
      <c r="C111" s="173" t="str">
        <f t="shared" si="26"/>
        <v/>
      </c>
      <c r="D111" s="172" t="str">
        <f t="shared" si="27"/>
        <v/>
      </c>
      <c r="E111" s="152" t="str">
        <f t="shared" si="32"/>
        <v/>
      </c>
      <c r="F111" s="289" t="str">
        <f t="shared" si="28"/>
        <v/>
      </c>
      <c r="G111" s="154" t="str">
        <f>IF($A111="","",'Priseestimat gj.strømming'!$C$15)</f>
        <v/>
      </c>
      <c r="H111" s="155" t="str" cm="1">
        <f t="array" ref="H111">IF(M111=Hjelpeark!$E$7,_xlfn.XLOOKUP(IF(T111="Naturlig",S111,T111),Temp_VT_FV,_xlfn.XLOOKUP('Beregninger gj.strømming'!F111,Fiskevekt_VT_FV,'Veksttabell FV'!$B$5:$T$21,,-1),,-1)*G111,IF('Beregninger gj.strømming'!M111=Hjelpeark!$D$7,_xlfn.XLOOKUP(IF(T111="Naturlig",S111,T111),'Veksttabell SV'!$A$6:$A$22,_xlfn.XLOOKUP('Beregninger gj.strømming'!F111,'Veksttabell SV'!$B$5:$AU$5,'Veksttabell SV'!$B$6:$AU$22,,-1),,-1)*G111,""))</f>
        <v/>
      </c>
      <c r="I111" s="155" t="str">
        <f t="shared" si="17"/>
        <v/>
      </c>
      <c r="J111" s="159" t="str">
        <f t="shared" si="18"/>
        <v/>
      </c>
      <c r="K111" s="173" t="str">
        <f>IF(A111="","",'Priseestimat gj.strømming'!$C$10)</f>
        <v/>
      </c>
      <c r="L111" s="173" t="str">
        <f>IF(A111="","",'Priseestimat gj.strømming'!$C$11)</f>
        <v/>
      </c>
      <c r="M111" s="173" t="str">
        <f>IF(A111="","",'Priseestimat gj.strømming'!$C$12)</f>
        <v/>
      </c>
      <c r="N111" s="173" t="str">
        <f>IF($A111="","",'Priseestimat gj.strømming'!$C$6)</f>
        <v/>
      </c>
      <c r="O111" s="174" t="str" cm="1">
        <f t="array" ref="O111">IF(M111=Hjelpeark!$D$7,_xlfn.XLOOKUP(IF(T111="Naturlig",S111,T111),'Vannbehov SV'!$A$5:$A$13,_xlfn.XLOOKUP('Beregninger gj.strømming'!F111,'Vannbehov SV'!$B$4:$O$4,'Vannbehov SV'!$B$5:$O$13,,-1),,-1),IF(M111=Hjelpeark!$E$7,_xlfn.XLOOKUP(IF(T111="Naturlig",S111,T111),'Vannbehov FV'!$A$5:$A$20,_xlfn.XLOOKUP('Beregninger gj.strømming'!F111,'Vannbehov FV'!$B$4:$O$4,'Vannbehov FV'!$B$5:$O$20,,-1),,-1),""))</f>
        <v/>
      </c>
      <c r="P111" s="173" t="str">
        <f t="shared" si="29"/>
        <v/>
      </c>
      <c r="Q111" s="174" t="str">
        <f t="shared" si="30"/>
        <v/>
      </c>
      <c r="R111" s="174" t="str">
        <f t="shared" si="19"/>
        <v/>
      </c>
      <c r="S111" s="152" t="str">
        <f>IFERROR(IF(M111=Hjelpeark!$D$7,_xlfn.XLOOKUP('Beregninger gj.strømming'!C111,Hjelpeark!$C$8:$C$19,Hjelpeark!$D$8:$D$19),_xlfn.XLOOKUP('Beregninger gj.strømming'!C111,Hjelpeark!$C$8:$C$19,Hjelpeark!$E$8:$E$19)),"")</f>
        <v/>
      </c>
      <c r="T111" s="152" t="str">
        <f t="shared" si="33"/>
        <v/>
      </c>
      <c r="U111" s="152" t="str">
        <f>IFERROR(IF(T111=Hjelpeark!$B$4,0,ABS(T111-S111)),"")</f>
        <v/>
      </c>
      <c r="V111" s="175" t="str">
        <f>IFERROR(IF(A111="","",_xlfn.XLOOKUP(D111,Prisliste!$C$4:$F$4,Prisliste!$C$20:$F$20)),"")</f>
        <v/>
      </c>
      <c r="W111" s="175" t="str">
        <f>IFERROR(U111*_xlfn.XLOOKUP(D111,Prisliste!$C$4:$F$4,Prisliste!$C$21:$F$21),"")</f>
        <v/>
      </c>
      <c r="X111" s="175" t="str">
        <f>IFERROR(IF(A111="","",IF(N111="Ja",_xlfn.XLOOKUP('Beregninger gj.strømming'!D111,Prisliste!$C$4:$F$4,Prisliste!$C$24:$F$24),0)),"")</f>
        <v/>
      </c>
      <c r="Y111" s="288" t="str">
        <f t="shared" si="20"/>
        <v/>
      </c>
      <c r="Z111" s="175" t="str">
        <f t="shared" si="31"/>
        <v/>
      </c>
      <c r="AA111" s="175" t="str">
        <f t="shared" si="21"/>
        <v/>
      </c>
      <c r="AB111" s="175" t="str">
        <f t="shared" si="22"/>
        <v/>
      </c>
      <c r="AC111" s="288" t="str">
        <f t="shared" si="23"/>
        <v/>
      </c>
      <c r="AD111" s="152" t="str">
        <f t="shared" si="24"/>
        <v/>
      </c>
      <c r="AF111" s="155" t="str">
        <f>IFERROR(_xlfn.XLOOKUP(D111,Prisliste!$C$4:$F$4,Prisliste!$C$19:$F$19)*AD111,"")</f>
        <v/>
      </c>
    </row>
    <row r="112" spans="1:32" ht="14.4">
      <c r="A112" s="171" t="str">
        <f>IF(A111="","",IF(A111+1&lt;=f_slutt,'Beregninger gj.strømming'!A111+1,""))</f>
        <v/>
      </c>
      <c r="B112" s="172" t="str">
        <f t="shared" si="25"/>
        <v/>
      </c>
      <c r="C112" s="173" t="str">
        <f t="shared" si="26"/>
        <v/>
      </c>
      <c r="D112" s="172" t="str">
        <f t="shared" si="27"/>
        <v/>
      </c>
      <c r="E112" s="152" t="str">
        <f t="shared" si="32"/>
        <v/>
      </c>
      <c r="F112" s="289" t="str">
        <f t="shared" si="28"/>
        <v/>
      </c>
      <c r="G112" s="154" t="str">
        <f>IF($A112="","",'Priseestimat gj.strømming'!$C$15)</f>
        <v/>
      </c>
      <c r="H112" s="155" t="str" cm="1">
        <f t="array" ref="H112">IF(M112=Hjelpeark!$E$7,_xlfn.XLOOKUP(IF(T112="Naturlig",S112,T112),Temp_VT_FV,_xlfn.XLOOKUP('Beregninger gj.strømming'!F112,Fiskevekt_VT_FV,'Veksttabell FV'!$B$5:$T$21,,-1),,-1)*G112,IF('Beregninger gj.strømming'!M112=Hjelpeark!$D$7,_xlfn.XLOOKUP(IF(T112="Naturlig",S112,T112),'Veksttabell SV'!$A$6:$A$22,_xlfn.XLOOKUP('Beregninger gj.strømming'!F112,'Veksttabell SV'!$B$5:$AU$5,'Veksttabell SV'!$B$6:$AU$22,,-1),,-1)*G112,""))</f>
        <v/>
      </c>
      <c r="I112" s="155" t="str">
        <f t="shared" si="17"/>
        <v/>
      </c>
      <c r="J112" s="159" t="str">
        <f t="shared" si="18"/>
        <v/>
      </c>
      <c r="K112" s="173" t="str">
        <f>IF(A112="","",'Priseestimat gj.strømming'!$C$10)</f>
        <v/>
      </c>
      <c r="L112" s="173" t="str">
        <f>IF(A112="","",'Priseestimat gj.strømming'!$C$11)</f>
        <v/>
      </c>
      <c r="M112" s="173" t="str">
        <f>IF(A112="","",'Priseestimat gj.strømming'!$C$12)</f>
        <v/>
      </c>
      <c r="N112" s="173" t="str">
        <f>IF($A112="","",'Priseestimat gj.strømming'!$C$6)</f>
        <v/>
      </c>
      <c r="O112" s="174" t="str" cm="1">
        <f t="array" ref="O112">IF(M112=Hjelpeark!$D$7,_xlfn.XLOOKUP(IF(T112="Naturlig",S112,T112),'Vannbehov SV'!$A$5:$A$13,_xlfn.XLOOKUP('Beregninger gj.strømming'!F112,'Vannbehov SV'!$B$4:$O$4,'Vannbehov SV'!$B$5:$O$13,,-1),,-1),IF(M112=Hjelpeark!$E$7,_xlfn.XLOOKUP(IF(T112="Naturlig",S112,T112),'Vannbehov FV'!$A$5:$A$20,_xlfn.XLOOKUP('Beregninger gj.strømming'!F112,'Vannbehov FV'!$B$4:$O$4,'Vannbehov FV'!$B$5:$O$20,,-1),,-1),""))</f>
        <v/>
      </c>
      <c r="P112" s="173" t="str">
        <f t="shared" si="29"/>
        <v/>
      </c>
      <c r="Q112" s="174" t="str">
        <f t="shared" si="30"/>
        <v/>
      </c>
      <c r="R112" s="174" t="str">
        <f t="shared" si="19"/>
        <v/>
      </c>
      <c r="S112" s="152" t="str">
        <f>IFERROR(IF(M112=Hjelpeark!$D$7,_xlfn.XLOOKUP('Beregninger gj.strømming'!C112,Hjelpeark!$C$8:$C$19,Hjelpeark!$D$8:$D$19),_xlfn.XLOOKUP('Beregninger gj.strømming'!C112,Hjelpeark!$C$8:$C$19,Hjelpeark!$E$8:$E$19)),"")</f>
        <v/>
      </c>
      <c r="T112" s="152" t="str">
        <f t="shared" si="33"/>
        <v/>
      </c>
      <c r="U112" s="152" t="str">
        <f>IFERROR(IF(T112=Hjelpeark!$B$4,0,ABS(T112-S112)),"")</f>
        <v/>
      </c>
      <c r="V112" s="175" t="str">
        <f>IFERROR(IF(A112="","",_xlfn.XLOOKUP(D112,Prisliste!$C$4:$F$4,Prisliste!$C$20:$F$20)),"")</f>
        <v/>
      </c>
      <c r="W112" s="175" t="str">
        <f>IFERROR(U112*_xlfn.XLOOKUP(D112,Prisliste!$C$4:$F$4,Prisliste!$C$21:$F$21),"")</f>
        <v/>
      </c>
      <c r="X112" s="175" t="str">
        <f>IFERROR(IF(A112="","",IF(N112="Ja",_xlfn.XLOOKUP('Beregninger gj.strømming'!D112,Prisliste!$C$4:$F$4,Prisliste!$C$24:$F$24),0)),"")</f>
        <v/>
      </c>
      <c r="Y112" s="288" t="str">
        <f t="shared" si="20"/>
        <v/>
      </c>
      <c r="Z112" s="175" t="str">
        <f t="shared" si="31"/>
        <v/>
      </c>
      <c r="AA112" s="175" t="str">
        <f t="shared" si="21"/>
        <v/>
      </c>
      <c r="AB112" s="175" t="str">
        <f t="shared" si="22"/>
        <v/>
      </c>
      <c r="AC112" s="288" t="str">
        <f t="shared" si="23"/>
        <v/>
      </c>
      <c r="AD112" s="152" t="str">
        <f t="shared" si="24"/>
        <v/>
      </c>
      <c r="AF112" s="155" t="str">
        <f>IFERROR(_xlfn.XLOOKUP(D112,Prisliste!$C$4:$F$4,Prisliste!$C$19:$F$19)*AD112,"")</f>
        <v/>
      </c>
    </row>
    <row r="113" spans="1:32" ht="14.4">
      <c r="A113" s="171" t="str">
        <f>IF(A112="","",IF(A112+1&lt;=f_slutt,'Beregninger gj.strømming'!A112+1,""))</f>
        <v/>
      </c>
      <c r="B113" s="172" t="str">
        <f t="shared" si="25"/>
        <v/>
      </c>
      <c r="C113" s="173" t="str">
        <f t="shared" si="26"/>
        <v/>
      </c>
      <c r="D113" s="172" t="str">
        <f t="shared" si="27"/>
        <v/>
      </c>
      <c r="E113" s="152" t="str">
        <f t="shared" si="32"/>
        <v/>
      </c>
      <c r="F113" s="289" t="str">
        <f t="shared" si="28"/>
        <v/>
      </c>
      <c r="G113" s="154" t="str">
        <f>IF($A113="","",'Priseestimat gj.strømming'!$C$15)</f>
        <v/>
      </c>
      <c r="H113" s="155" t="str" cm="1">
        <f t="array" ref="H113">IF(M113=Hjelpeark!$E$7,_xlfn.XLOOKUP(IF(T113="Naturlig",S113,T113),Temp_VT_FV,_xlfn.XLOOKUP('Beregninger gj.strømming'!F113,Fiskevekt_VT_FV,'Veksttabell FV'!$B$5:$T$21,,-1),,-1)*G113,IF('Beregninger gj.strømming'!M113=Hjelpeark!$D$7,_xlfn.XLOOKUP(IF(T113="Naturlig",S113,T113),'Veksttabell SV'!$A$6:$A$22,_xlfn.XLOOKUP('Beregninger gj.strømming'!F113,'Veksttabell SV'!$B$5:$AU$5,'Veksttabell SV'!$B$6:$AU$22,,-1),,-1)*G113,""))</f>
        <v/>
      </c>
      <c r="I113" s="155" t="str">
        <f t="shared" si="17"/>
        <v/>
      </c>
      <c r="J113" s="159" t="str">
        <f t="shared" si="18"/>
        <v/>
      </c>
      <c r="K113" s="173" t="str">
        <f>IF(A113="","",'Priseestimat gj.strømming'!$C$10)</f>
        <v/>
      </c>
      <c r="L113" s="173" t="str">
        <f>IF(A113="","",'Priseestimat gj.strømming'!$C$11)</f>
        <v/>
      </c>
      <c r="M113" s="173" t="str">
        <f>IF(A113="","",'Priseestimat gj.strømming'!$C$12)</f>
        <v/>
      </c>
      <c r="N113" s="173" t="str">
        <f>IF($A113="","",'Priseestimat gj.strømming'!$C$6)</f>
        <v/>
      </c>
      <c r="O113" s="174" t="str" cm="1">
        <f t="array" ref="O113">IF(M113=Hjelpeark!$D$7,_xlfn.XLOOKUP(IF(T113="Naturlig",S113,T113),'Vannbehov SV'!$A$5:$A$13,_xlfn.XLOOKUP('Beregninger gj.strømming'!F113,'Vannbehov SV'!$B$4:$O$4,'Vannbehov SV'!$B$5:$O$13,,-1),,-1),IF(M113=Hjelpeark!$E$7,_xlfn.XLOOKUP(IF(T113="Naturlig",S113,T113),'Vannbehov FV'!$A$5:$A$20,_xlfn.XLOOKUP('Beregninger gj.strømming'!F113,'Vannbehov FV'!$B$4:$O$4,'Vannbehov FV'!$B$5:$O$20,,-1),,-1),""))</f>
        <v/>
      </c>
      <c r="P113" s="173" t="str">
        <f t="shared" si="29"/>
        <v/>
      </c>
      <c r="Q113" s="174" t="str">
        <f t="shared" si="30"/>
        <v/>
      </c>
      <c r="R113" s="174" t="str">
        <f t="shared" si="19"/>
        <v/>
      </c>
      <c r="S113" s="152" t="str">
        <f>IFERROR(IF(M113=Hjelpeark!$D$7,_xlfn.XLOOKUP('Beregninger gj.strømming'!C113,Hjelpeark!$C$8:$C$19,Hjelpeark!$D$8:$D$19),_xlfn.XLOOKUP('Beregninger gj.strømming'!C113,Hjelpeark!$C$8:$C$19,Hjelpeark!$E$8:$E$19)),"")</f>
        <v/>
      </c>
      <c r="T113" s="152" t="str">
        <f t="shared" si="33"/>
        <v/>
      </c>
      <c r="U113" s="152" t="str">
        <f>IFERROR(IF(T113=Hjelpeark!$B$4,0,ABS(T113-S113)),"")</f>
        <v/>
      </c>
      <c r="V113" s="175" t="str">
        <f>IFERROR(IF(A113="","",_xlfn.XLOOKUP(D113,Prisliste!$C$4:$F$4,Prisliste!$C$20:$F$20)),"")</f>
        <v/>
      </c>
      <c r="W113" s="175" t="str">
        <f>IFERROR(U113*_xlfn.XLOOKUP(D113,Prisliste!$C$4:$F$4,Prisliste!$C$21:$F$21),"")</f>
        <v/>
      </c>
      <c r="X113" s="175" t="str">
        <f>IFERROR(IF(A113="","",IF(N113="Ja",_xlfn.XLOOKUP('Beregninger gj.strømming'!D113,Prisliste!$C$4:$F$4,Prisliste!$C$24:$F$24),0)),"")</f>
        <v/>
      </c>
      <c r="Y113" s="288" t="str">
        <f t="shared" si="20"/>
        <v/>
      </c>
      <c r="Z113" s="175" t="str">
        <f t="shared" si="31"/>
        <v/>
      </c>
      <c r="AA113" s="175" t="str">
        <f t="shared" si="21"/>
        <v/>
      </c>
      <c r="AB113" s="175" t="str">
        <f t="shared" si="22"/>
        <v/>
      </c>
      <c r="AC113" s="288" t="str">
        <f t="shared" si="23"/>
        <v/>
      </c>
      <c r="AD113" s="152" t="str">
        <f t="shared" si="24"/>
        <v/>
      </c>
      <c r="AF113" s="155" t="str">
        <f>IFERROR(_xlfn.XLOOKUP(D113,Prisliste!$C$4:$F$4,Prisliste!$C$19:$F$19)*AD113,"")</f>
        <v/>
      </c>
    </row>
    <row r="114" spans="1:32" ht="14.4">
      <c r="A114" s="171" t="str">
        <f>IF(A113="","",IF(A113+1&lt;=f_slutt,'Beregninger gj.strømming'!A113+1,""))</f>
        <v/>
      </c>
      <c r="B114" s="172" t="str">
        <f t="shared" si="25"/>
        <v/>
      </c>
      <c r="C114" s="173" t="str">
        <f t="shared" si="26"/>
        <v/>
      </c>
      <c r="D114" s="172" t="str">
        <f t="shared" si="27"/>
        <v/>
      </c>
      <c r="E114" s="152" t="str">
        <f t="shared" si="32"/>
        <v/>
      </c>
      <c r="F114" s="289" t="str">
        <f t="shared" si="28"/>
        <v/>
      </c>
      <c r="G114" s="154" t="str">
        <f>IF($A114="","",'Priseestimat gj.strømming'!$C$15)</f>
        <v/>
      </c>
      <c r="H114" s="155" t="str" cm="1">
        <f t="array" ref="H114">IF(M114=Hjelpeark!$E$7,_xlfn.XLOOKUP(IF(T114="Naturlig",S114,T114),Temp_VT_FV,_xlfn.XLOOKUP('Beregninger gj.strømming'!F114,Fiskevekt_VT_FV,'Veksttabell FV'!$B$5:$T$21,,-1),,-1)*G114,IF('Beregninger gj.strømming'!M114=Hjelpeark!$D$7,_xlfn.XLOOKUP(IF(T114="Naturlig",S114,T114),'Veksttabell SV'!$A$6:$A$22,_xlfn.XLOOKUP('Beregninger gj.strømming'!F114,'Veksttabell SV'!$B$5:$AU$5,'Veksttabell SV'!$B$6:$AU$22,,-1),,-1)*G114,""))</f>
        <v/>
      </c>
      <c r="I114" s="155" t="str">
        <f t="shared" si="17"/>
        <v/>
      </c>
      <c r="J114" s="159" t="str">
        <f t="shared" si="18"/>
        <v/>
      </c>
      <c r="K114" s="173" t="str">
        <f>IF(A114="","",'Priseestimat gj.strømming'!$C$10)</f>
        <v/>
      </c>
      <c r="L114" s="173" t="str">
        <f>IF(A114="","",'Priseestimat gj.strømming'!$C$11)</f>
        <v/>
      </c>
      <c r="M114" s="173" t="str">
        <f>IF(A114="","",'Priseestimat gj.strømming'!$C$12)</f>
        <v/>
      </c>
      <c r="N114" s="173" t="str">
        <f>IF($A114="","",'Priseestimat gj.strømming'!$C$6)</f>
        <v/>
      </c>
      <c r="O114" s="174" t="str" cm="1">
        <f t="array" ref="O114">IF(M114=Hjelpeark!$D$7,_xlfn.XLOOKUP(IF(T114="Naturlig",S114,T114),'Vannbehov SV'!$A$5:$A$13,_xlfn.XLOOKUP('Beregninger gj.strømming'!F114,'Vannbehov SV'!$B$4:$O$4,'Vannbehov SV'!$B$5:$O$13,,-1),,-1),IF(M114=Hjelpeark!$E$7,_xlfn.XLOOKUP(IF(T114="Naturlig",S114,T114),'Vannbehov FV'!$A$5:$A$20,_xlfn.XLOOKUP('Beregninger gj.strømming'!F114,'Vannbehov FV'!$B$4:$O$4,'Vannbehov FV'!$B$5:$O$20,,-1),,-1),""))</f>
        <v/>
      </c>
      <c r="P114" s="173" t="str">
        <f t="shared" si="29"/>
        <v/>
      </c>
      <c r="Q114" s="174" t="str">
        <f t="shared" si="30"/>
        <v/>
      </c>
      <c r="R114" s="174" t="str">
        <f t="shared" si="19"/>
        <v/>
      </c>
      <c r="S114" s="152" t="str">
        <f>IFERROR(IF(M114=Hjelpeark!$D$7,_xlfn.XLOOKUP('Beregninger gj.strømming'!C114,Hjelpeark!$C$8:$C$19,Hjelpeark!$D$8:$D$19),_xlfn.XLOOKUP('Beregninger gj.strømming'!C114,Hjelpeark!$C$8:$C$19,Hjelpeark!$E$8:$E$19)),"")</f>
        <v/>
      </c>
      <c r="T114" s="152" t="str">
        <f t="shared" si="33"/>
        <v/>
      </c>
      <c r="U114" s="152" t="str">
        <f>IFERROR(IF(T114=Hjelpeark!$B$4,0,ABS(T114-S114)),"")</f>
        <v/>
      </c>
      <c r="V114" s="175" t="str">
        <f>IFERROR(IF(A114="","",_xlfn.XLOOKUP(D114,Prisliste!$C$4:$F$4,Prisliste!$C$20:$F$20)),"")</f>
        <v/>
      </c>
      <c r="W114" s="175" t="str">
        <f>IFERROR(U114*_xlfn.XLOOKUP(D114,Prisliste!$C$4:$F$4,Prisliste!$C$21:$F$21),"")</f>
        <v/>
      </c>
      <c r="X114" s="175" t="str">
        <f>IFERROR(IF(A114="","",IF(N114="Ja",_xlfn.XLOOKUP('Beregninger gj.strømming'!D114,Prisliste!$C$4:$F$4,Prisliste!$C$24:$F$24),0)),"")</f>
        <v/>
      </c>
      <c r="Y114" s="288" t="str">
        <f t="shared" si="20"/>
        <v/>
      </c>
      <c r="Z114" s="175" t="str">
        <f t="shared" si="31"/>
        <v/>
      </c>
      <c r="AA114" s="175" t="str">
        <f t="shared" si="21"/>
        <v/>
      </c>
      <c r="AB114" s="175" t="str">
        <f t="shared" si="22"/>
        <v/>
      </c>
      <c r="AC114" s="288" t="str">
        <f t="shared" si="23"/>
        <v/>
      </c>
      <c r="AD114" s="152" t="str">
        <f t="shared" si="24"/>
        <v/>
      </c>
      <c r="AF114" s="155" t="str">
        <f>IFERROR(_xlfn.XLOOKUP(D114,Prisliste!$C$4:$F$4,Prisliste!$C$19:$F$19)*AD114,"")</f>
        <v/>
      </c>
    </row>
    <row r="115" spans="1:32" ht="14.4">
      <c r="A115" s="171" t="str">
        <f>IF(A114="","",IF(A114+1&lt;=f_slutt,'Beregninger gj.strømming'!A114+1,""))</f>
        <v/>
      </c>
      <c r="B115" s="172" t="str">
        <f t="shared" si="25"/>
        <v/>
      </c>
      <c r="C115" s="173" t="str">
        <f t="shared" si="26"/>
        <v/>
      </c>
      <c r="D115" s="172" t="str">
        <f t="shared" si="27"/>
        <v/>
      </c>
      <c r="E115" s="152" t="str">
        <f t="shared" si="32"/>
        <v/>
      </c>
      <c r="F115" s="289" t="str">
        <f t="shared" si="28"/>
        <v/>
      </c>
      <c r="G115" s="154" t="str">
        <f>IF($A115="","",'Priseestimat gj.strømming'!$C$15)</f>
        <v/>
      </c>
      <c r="H115" s="155" t="str" cm="1">
        <f t="array" ref="H115">IF(M115=Hjelpeark!$E$7,_xlfn.XLOOKUP(IF(T115="Naturlig",S115,T115),Temp_VT_FV,_xlfn.XLOOKUP('Beregninger gj.strømming'!F115,Fiskevekt_VT_FV,'Veksttabell FV'!$B$5:$T$21,,-1),,-1)*G115,IF('Beregninger gj.strømming'!M115=Hjelpeark!$D$7,_xlfn.XLOOKUP(IF(T115="Naturlig",S115,T115),'Veksttabell SV'!$A$6:$A$22,_xlfn.XLOOKUP('Beregninger gj.strømming'!F115,'Veksttabell SV'!$B$5:$AU$5,'Veksttabell SV'!$B$6:$AU$22,,-1),,-1)*G115,""))</f>
        <v/>
      </c>
      <c r="I115" s="155" t="str">
        <f t="shared" si="17"/>
        <v/>
      </c>
      <c r="J115" s="159" t="str">
        <f t="shared" si="18"/>
        <v/>
      </c>
      <c r="K115" s="173" t="str">
        <f>IF(A115="","",'Priseestimat gj.strømming'!$C$10)</f>
        <v/>
      </c>
      <c r="L115" s="173" t="str">
        <f>IF(A115="","",'Priseestimat gj.strømming'!$C$11)</f>
        <v/>
      </c>
      <c r="M115" s="173" t="str">
        <f>IF(A115="","",'Priseestimat gj.strømming'!$C$12)</f>
        <v/>
      </c>
      <c r="N115" s="173" t="str">
        <f>IF($A115="","",'Priseestimat gj.strømming'!$C$6)</f>
        <v/>
      </c>
      <c r="O115" s="174" t="str" cm="1">
        <f t="array" ref="O115">IF(M115=Hjelpeark!$D$7,_xlfn.XLOOKUP(IF(T115="Naturlig",S115,T115),'Vannbehov SV'!$A$5:$A$13,_xlfn.XLOOKUP('Beregninger gj.strømming'!F115,'Vannbehov SV'!$B$4:$O$4,'Vannbehov SV'!$B$5:$O$13,,-1),,-1),IF(M115=Hjelpeark!$E$7,_xlfn.XLOOKUP(IF(T115="Naturlig",S115,T115),'Vannbehov FV'!$A$5:$A$20,_xlfn.XLOOKUP('Beregninger gj.strømming'!F115,'Vannbehov FV'!$B$4:$O$4,'Vannbehov FV'!$B$5:$O$20,,-1),,-1),""))</f>
        <v/>
      </c>
      <c r="P115" s="173" t="str">
        <f t="shared" si="29"/>
        <v/>
      </c>
      <c r="Q115" s="174" t="str">
        <f t="shared" si="30"/>
        <v/>
      </c>
      <c r="R115" s="174" t="str">
        <f t="shared" si="19"/>
        <v/>
      </c>
      <c r="S115" s="152" t="str">
        <f>IFERROR(IF(M115=Hjelpeark!$D$7,_xlfn.XLOOKUP('Beregninger gj.strømming'!C115,Hjelpeark!$C$8:$C$19,Hjelpeark!$D$8:$D$19),_xlfn.XLOOKUP('Beregninger gj.strømming'!C115,Hjelpeark!$C$8:$C$19,Hjelpeark!$E$8:$E$19)),"")</f>
        <v/>
      </c>
      <c r="T115" s="152" t="str">
        <f t="shared" si="33"/>
        <v/>
      </c>
      <c r="U115" s="152" t="str">
        <f>IFERROR(IF(T115=Hjelpeark!$B$4,0,ABS(T115-S115)),"")</f>
        <v/>
      </c>
      <c r="V115" s="175" t="str">
        <f>IFERROR(IF(A115="","",_xlfn.XLOOKUP(D115,Prisliste!$C$4:$F$4,Prisliste!$C$20:$F$20)),"")</f>
        <v/>
      </c>
      <c r="W115" s="175" t="str">
        <f>IFERROR(U115*_xlfn.XLOOKUP(D115,Prisliste!$C$4:$F$4,Prisliste!$C$21:$F$21),"")</f>
        <v/>
      </c>
      <c r="X115" s="175" t="str">
        <f>IFERROR(IF(A115="","",IF(N115="Ja",_xlfn.XLOOKUP('Beregninger gj.strømming'!D115,Prisliste!$C$4:$F$4,Prisliste!$C$24:$F$24),0)),"")</f>
        <v/>
      </c>
      <c r="Y115" s="288" t="str">
        <f t="shared" si="20"/>
        <v/>
      </c>
      <c r="Z115" s="175" t="str">
        <f t="shared" si="31"/>
        <v/>
      </c>
      <c r="AA115" s="175" t="str">
        <f t="shared" si="21"/>
        <v/>
      </c>
      <c r="AB115" s="175" t="str">
        <f t="shared" si="22"/>
        <v/>
      </c>
      <c r="AC115" s="288" t="str">
        <f t="shared" si="23"/>
        <v/>
      </c>
      <c r="AD115" s="152" t="str">
        <f t="shared" si="24"/>
        <v/>
      </c>
      <c r="AF115" s="155" t="str">
        <f>IFERROR(_xlfn.XLOOKUP(D115,Prisliste!$C$4:$F$4,Prisliste!$C$19:$F$19)*AD115,"")</f>
        <v/>
      </c>
    </row>
    <row r="116" spans="1:32" ht="14.4">
      <c r="A116" s="171" t="str">
        <f>IF(A115="","",IF(A115+1&lt;=f_slutt,'Beregninger gj.strømming'!A115+1,""))</f>
        <v/>
      </c>
      <c r="B116" s="172" t="str">
        <f t="shared" si="25"/>
        <v/>
      </c>
      <c r="C116" s="173" t="str">
        <f t="shared" si="26"/>
        <v/>
      </c>
      <c r="D116" s="172" t="str">
        <f t="shared" si="27"/>
        <v/>
      </c>
      <c r="E116" s="152" t="str">
        <f t="shared" si="32"/>
        <v/>
      </c>
      <c r="F116" s="289" t="str">
        <f t="shared" si="28"/>
        <v/>
      </c>
      <c r="G116" s="154" t="str">
        <f>IF($A116="","",'Priseestimat gj.strømming'!$C$15)</f>
        <v/>
      </c>
      <c r="H116" s="155" t="str" cm="1">
        <f t="array" ref="H116">IF(M116=Hjelpeark!$E$7,_xlfn.XLOOKUP(IF(T116="Naturlig",S116,T116),Temp_VT_FV,_xlfn.XLOOKUP('Beregninger gj.strømming'!F116,Fiskevekt_VT_FV,'Veksttabell FV'!$B$5:$T$21,,-1),,-1)*G116,IF('Beregninger gj.strømming'!M116=Hjelpeark!$D$7,_xlfn.XLOOKUP(IF(T116="Naturlig",S116,T116),'Veksttabell SV'!$A$6:$A$22,_xlfn.XLOOKUP('Beregninger gj.strømming'!F116,'Veksttabell SV'!$B$5:$AU$5,'Veksttabell SV'!$B$6:$AU$22,,-1),,-1)*G116,""))</f>
        <v/>
      </c>
      <c r="I116" s="155" t="str">
        <f t="shared" si="17"/>
        <v/>
      </c>
      <c r="J116" s="159" t="str">
        <f t="shared" si="18"/>
        <v/>
      </c>
      <c r="K116" s="173" t="str">
        <f>IF(A116="","",'Priseestimat gj.strømming'!$C$10)</f>
        <v/>
      </c>
      <c r="L116" s="173" t="str">
        <f>IF(A116="","",'Priseestimat gj.strømming'!$C$11)</f>
        <v/>
      </c>
      <c r="M116" s="173" t="str">
        <f>IF(A116="","",'Priseestimat gj.strømming'!$C$12)</f>
        <v/>
      </c>
      <c r="N116" s="173" t="str">
        <f>IF($A116="","",'Priseestimat gj.strømming'!$C$6)</f>
        <v/>
      </c>
      <c r="O116" s="174" t="str" cm="1">
        <f t="array" ref="O116">IF(M116=Hjelpeark!$D$7,_xlfn.XLOOKUP(IF(T116="Naturlig",S116,T116),'Vannbehov SV'!$A$5:$A$13,_xlfn.XLOOKUP('Beregninger gj.strømming'!F116,'Vannbehov SV'!$B$4:$O$4,'Vannbehov SV'!$B$5:$O$13,,-1),,-1),IF(M116=Hjelpeark!$E$7,_xlfn.XLOOKUP(IF(T116="Naturlig",S116,T116),'Vannbehov FV'!$A$5:$A$20,_xlfn.XLOOKUP('Beregninger gj.strømming'!F116,'Vannbehov FV'!$B$4:$O$4,'Vannbehov FV'!$B$5:$O$20,,-1),,-1),""))</f>
        <v/>
      </c>
      <c r="P116" s="173" t="str">
        <f t="shared" si="29"/>
        <v/>
      </c>
      <c r="Q116" s="174" t="str">
        <f t="shared" si="30"/>
        <v/>
      </c>
      <c r="R116" s="174" t="str">
        <f t="shared" si="19"/>
        <v/>
      </c>
      <c r="S116" s="152" t="str">
        <f>IFERROR(IF(M116=Hjelpeark!$D$7,_xlfn.XLOOKUP('Beregninger gj.strømming'!C116,Hjelpeark!$C$8:$C$19,Hjelpeark!$D$8:$D$19),_xlfn.XLOOKUP('Beregninger gj.strømming'!C116,Hjelpeark!$C$8:$C$19,Hjelpeark!$E$8:$E$19)),"")</f>
        <v/>
      </c>
      <c r="T116" s="152" t="str">
        <f t="shared" si="33"/>
        <v/>
      </c>
      <c r="U116" s="152" t="str">
        <f>IFERROR(IF(T116=Hjelpeark!$B$4,0,ABS(T116-S116)),"")</f>
        <v/>
      </c>
      <c r="V116" s="175" t="str">
        <f>IFERROR(IF(A116="","",_xlfn.XLOOKUP(D116,Prisliste!$C$4:$F$4,Prisliste!$C$20:$F$20)),"")</f>
        <v/>
      </c>
      <c r="W116" s="175" t="str">
        <f>IFERROR(U116*_xlfn.XLOOKUP(D116,Prisliste!$C$4:$F$4,Prisliste!$C$21:$F$21),"")</f>
        <v/>
      </c>
      <c r="X116" s="175" t="str">
        <f>IFERROR(IF(A116="","",IF(N116="Ja",_xlfn.XLOOKUP('Beregninger gj.strømming'!D116,Prisliste!$C$4:$F$4,Prisliste!$C$24:$F$24),0)),"")</f>
        <v/>
      </c>
      <c r="Y116" s="288" t="str">
        <f t="shared" si="20"/>
        <v/>
      </c>
      <c r="Z116" s="175" t="str">
        <f t="shared" si="31"/>
        <v/>
      </c>
      <c r="AA116" s="175" t="str">
        <f t="shared" si="21"/>
        <v/>
      </c>
      <c r="AB116" s="175" t="str">
        <f t="shared" si="22"/>
        <v/>
      </c>
      <c r="AC116" s="288" t="str">
        <f t="shared" si="23"/>
        <v/>
      </c>
      <c r="AD116" s="152" t="str">
        <f t="shared" si="24"/>
        <v/>
      </c>
      <c r="AF116" s="155" t="str">
        <f>IFERROR(_xlfn.XLOOKUP(D116,Prisliste!$C$4:$F$4,Prisliste!$C$19:$F$19)*AD116,"")</f>
        <v/>
      </c>
    </row>
    <row r="117" spans="1:32" ht="14.4">
      <c r="A117" s="171" t="str">
        <f>IF(A116="","",IF(A116+1&lt;=f_slutt,'Beregninger gj.strømming'!A116+1,""))</f>
        <v/>
      </c>
      <c r="B117" s="172" t="str">
        <f t="shared" si="25"/>
        <v/>
      </c>
      <c r="C117" s="173" t="str">
        <f t="shared" si="26"/>
        <v/>
      </c>
      <c r="D117" s="172" t="str">
        <f t="shared" si="27"/>
        <v/>
      </c>
      <c r="E117" s="152" t="str">
        <f t="shared" si="32"/>
        <v/>
      </c>
      <c r="F117" s="289" t="str">
        <f t="shared" si="28"/>
        <v/>
      </c>
      <c r="G117" s="154" t="str">
        <f>IF($A117="","",'Priseestimat gj.strømming'!$C$15)</f>
        <v/>
      </c>
      <c r="H117" s="155" t="str" cm="1">
        <f t="array" ref="H117">IF(M117=Hjelpeark!$E$7,_xlfn.XLOOKUP(IF(T117="Naturlig",S117,T117),Temp_VT_FV,_xlfn.XLOOKUP('Beregninger gj.strømming'!F117,Fiskevekt_VT_FV,'Veksttabell FV'!$B$5:$T$21,,-1),,-1)*G117,IF('Beregninger gj.strømming'!M117=Hjelpeark!$D$7,_xlfn.XLOOKUP(IF(T117="Naturlig",S117,T117),'Veksttabell SV'!$A$6:$A$22,_xlfn.XLOOKUP('Beregninger gj.strømming'!F117,'Veksttabell SV'!$B$5:$AU$5,'Veksttabell SV'!$B$6:$AU$22,,-1),,-1)*G117,""))</f>
        <v/>
      </c>
      <c r="I117" s="155" t="str">
        <f t="shared" si="17"/>
        <v/>
      </c>
      <c r="J117" s="159" t="str">
        <f t="shared" si="18"/>
        <v/>
      </c>
      <c r="K117" s="173" t="str">
        <f>IF(A117="","",'Priseestimat gj.strømming'!$C$10)</f>
        <v/>
      </c>
      <c r="L117" s="173" t="str">
        <f>IF(A117="","",'Priseestimat gj.strømming'!$C$11)</f>
        <v/>
      </c>
      <c r="M117" s="173" t="str">
        <f>IF(A117="","",'Priseestimat gj.strømming'!$C$12)</f>
        <v/>
      </c>
      <c r="N117" s="173" t="str">
        <f>IF($A117="","",'Priseestimat gj.strømming'!$C$6)</f>
        <v/>
      </c>
      <c r="O117" s="174" t="str" cm="1">
        <f t="array" ref="O117">IF(M117=Hjelpeark!$D$7,_xlfn.XLOOKUP(IF(T117="Naturlig",S117,T117),'Vannbehov SV'!$A$5:$A$13,_xlfn.XLOOKUP('Beregninger gj.strømming'!F117,'Vannbehov SV'!$B$4:$O$4,'Vannbehov SV'!$B$5:$O$13,,-1),,-1),IF(M117=Hjelpeark!$E$7,_xlfn.XLOOKUP(IF(T117="Naturlig",S117,T117),'Vannbehov FV'!$A$5:$A$20,_xlfn.XLOOKUP('Beregninger gj.strømming'!F117,'Vannbehov FV'!$B$4:$O$4,'Vannbehov FV'!$B$5:$O$20,,-1),,-1),""))</f>
        <v/>
      </c>
      <c r="P117" s="173" t="str">
        <f t="shared" si="29"/>
        <v/>
      </c>
      <c r="Q117" s="174" t="str">
        <f t="shared" si="30"/>
        <v/>
      </c>
      <c r="R117" s="174" t="str">
        <f t="shared" si="19"/>
        <v/>
      </c>
      <c r="S117" s="152" t="str">
        <f>IFERROR(IF(M117=Hjelpeark!$D$7,_xlfn.XLOOKUP('Beregninger gj.strømming'!C117,Hjelpeark!$C$8:$C$19,Hjelpeark!$D$8:$D$19),_xlfn.XLOOKUP('Beregninger gj.strømming'!C117,Hjelpeark!$C$8:$C$19,Hjelpeark!$E$8:$E$19)),"")</f>
        <v/>
      </c>
      <c r="T117" s="152" t="str">
        <f t="shared" si="33"/>
        <v/>
      </c>
      <c r="U117" s="152" t="str">
        <f>IFERROR(IF(T117=Hjelpeark!$B$4,0,ABS(T117-S117)),"")</f>
        <v/>
      </c>
      <c r="V117" s="175" t="str">
        <f>IFERROR(IF(A117="","",_xlfn.XLOOKUP(D117,Prisliste!$C$4:$F$4,Prisliste!$C$20:$F$20)),"")</f>
        <v/>
      </c>
      <c r="W117" s="175" t="str">
        <f>IFERROR(U117*_xlfn.XLOOKUP(D117,Prisliste!$C$4:$F$4,Prisliste!$C$21:$F$21),"")</f>
        <v/>
      </c>
      <c r="X117" s="175" t="str">
        <f>IFERROR(IF(A117="","",IF(N117="Ja",_xlfn.XLOOKUP('Beregninger gj.strømming'!D117,Prisliste!$C$4:$F$4,Prisliste!$C$24:$F$24),0)),"")</f>
        <v/>
      </c>
      <c r="Y117" s="288" t="str">
        <f t="shared" si="20"/>
        <v/>
      </c>
      <c r="Z117" s="175" t="str">
        <f t="shared" si="31"/>
        <v/>
      </c>
      <c r="AA117" s="175" t="str">
        <f t="shared" si="21"/>
        <v/>
      </c>
      <c r="AB117" s="175" t="str">
        <f t="shared" si="22"/>
        <v/>
      </c>
      <c r="AC117" s="288" t="str">
        <f t="shared" si="23"/>
        <v/>
      </c>
      <c r="AD117" s="152" t="str">
        <f t="shared" si="24"/>
        <v/>
      </c>
      <c r="AF117" s="155" t="str">
        <f>IFERROR(_xlfn.XLOOKUP(D117,Prisliste!$C$4:$F$4,Prisliste!$C$19:$F$19)*AD117,"")</f>
        <v/>
      </c>
    </row>
    <row r="118" spans="1:32" ht="14.4">
      <c r="A118" s="171" t="str">
        <f>IF(A117="","",IF(A117+1&lt;=f_slutt,'Beregninger gj.strømming'!A117+1,""))</f>
        <v/>
      </c>
      <c r="B118" s="172" t="str">
        <f t="shared" si="25"/>
        <v/>
      </c>
      <c r="C118" s="173" t="str">
        <f t="shared" si="26"/>
        <v/>
      </c>
      <c r="D118" s="172" t="str">
        <f t="shared" si="27"/>
        <v/>
      </c>
      <c r="E118" s="152" t="str">
        <f t="shared" si="32"/>
        <v/>
      </c>
      <c r="F118" s="289" t="str">
        <f t="shared" si="28"/>
        <v/>
      </c>
      <c r="G118" s="154" t="str">
        <f>IF($A118="","",'Priseestimat gj.strømming'!$C$15)</f>
        <v/>
      </c>
      <c r="H118" s="155" t="str" cm="1">
        <f t="array" ref="H118">IF(M118=Hjelpeark!$E$7,_xlfn.XLOOKUP(IF(T118="Naturlig",S118,T118),Temp_VT_FV,_xlfn.XLOOKUP('Beregninger gj.strømming'!F118,Fiskevekt_VT_FV,'Veksttabell FV'!$B$5:$T$21,,-1),,-1)*G118,IF('Beregninger gj.strømming'!M118=Hjelpeark!$D$7,_xlfn.XLOOKUP(IF(T118="Naturlig",S118,T118),'Veksttabell SV'!$A$6:$A$22,_xlfn.XLOOKUP('Beregninger gj.strømming'!F118,'Veksttabell SV'!$B$5:$AU$5,'Veksttabell SV'!$B$6:$AU$22,,-1),,-1)*G118,""))</f>
        <v/>
      </c>
      <c r="I118" s="155" t="str">
        <f t="shared" si="17"/>
        <v/>
      </c>
      <c r="J118" s="159" t="str">
        <f t="shared" si="18"/>
        <v/>
      </c>
      <c r="K118" s="173" t="str">
        <f>IF(A118="","",'Priseestimat gj.strømming'!$C$10)</f>
        <v/>
      </c>
      <c r="L118" s="173" t="str">
        <f>IF(A118="","",'Priseestimat gj.strømming'!$C$11)</f>
        <v/>
      </c>
      <c r="M118" s="173" t="str">
        <f>IF(A118="","",'Priseestimat gj.strømming'!$C$12)</f>
        <v/>
      </c>
      <c r="N118" s="173" t="str">
        <f>IF($A118="","",'Priseestimat gj.strømming'!$C$6)</f>
        <v/>
      </c>
      <c r="O118" s="174" t="str" cm="1">
        <f t="array" ref="O118">IF(M118=Hjelpeark!$D$7,_xlfn.XLOOKUP(IF(T118="Naturlig",S118,T118),'Vannbehov SV'!$A$5:$A$13,_xlfn.XLOOKUP('Beregninger gj.strømming'!F118,'Vannbehov SV'!$B$4:$O$4,'Vannbehov SV'!$B$5:$O$13,,-1),,-1),IF(M118=Hjelpeark!$E$7,_xlfn.XLOOKUP(IF(T118="Naturlig",S118,T118),'Vannbehov FV'!$A$5:$A$20,_xlfn.XLOOKUP('Beregninger gj.strømming'!F118,'Vannbehov FV'!$B$4:$O$4,'Vannbehov FV'!$B$5:$O$20,,-1),,-1),""))</f>
        <v/>
      </c>
      <c r="P118" s="173" t="str">
        <f t="shared" si="29"/>
        <v/>
      </c>
      <c r="Q118" s="174" t="str">
        <f t="shared" si="30"/>
        <v/>
      </c>
      <c r="R118" s="174" t="str">
        <f t="shared" si="19"/>
        <v/>
      </c>
      <c r="S118" s="152" t="str">
        <f>IFERROR(IF(M118=Hjelpeark!$D$7,_xlfn.XLOOKUP('Beregninger gj.strømming'!C118,Hjelpeark!$C$8:$C$19,Hjelpeark!$D$8:$D$19),_xlfn.XLOOKUP('Beregninger gj.strømming'!C118,Hjelpeark!$C$8:$C$19,Hjelpeark!$E$8:$E$19)),"")</f>
        <v/>
      </c>
      <c r="T118" s="152" t="str">
        <f t="shared" si="33"/>
        <v/>
      </c>
      <c r="U118" s="152" t="str">
        <f>IFERROR(IF(T118=Hjelpeark!$B$4,0,ABS(T118-S118)),"")</f>
        <v/>
      </c>
      <c r="V118" s="175" t="str">
        <f>IFERROR(IF(A118="","",_xlfn.XLOOKUP(D118,Prisliste!$C$4:$F$4,Prisliste!$C$20:$F$20)),"")</f>
        <v/>
      </c>
      <c r="W118" s="175" t="str">
        <f>IFERROR(U118*_xlfn.XLOOKUP(D118,Prisliste!$C$4:$F$4,Prisliste!$C$21:$F$21),"")</f>
        <v/>
      </c>
      <c r="X118" s="175" t="str">
        <f>IFERROR(IF(A118="","",IF(N118="Ja",_xlfn.XLOOKUP('Beregninger gj.strømming'!D118,Prisliste!$C$4:$F$4,Prisliste!$C$24:$F$24),0)),"")</f>
        <v/>
      </c>
      <c r="Y118" s="288" t="str">
        <f t="shared" si="20"/>
        <v/>
      </c>
      <c r="Z118" s="175" t="str">
        <f t="shared" si="31"/>
        <v/>
      </c>
      <c r="AA118" s="175" t="str">
        <f t="shared" si="21"/>
        <v/>
      </c>
      <c r="AB118" s="175" t="str">
        <f t="shared" si="22"/>
        <v/>
      </c>
      <c r="AC118" s="288" t="str">
        <f t="shared" si="23"/>
        <v/>
      </c>
      <c r="AD118" s="152" t="str">
        <f t="shared" si="24"/>
        <v/>
      </c>
      <c r="AF118" s="155" t="str">
        <f>IFERROR(_xlfn.XLOOKUP(D118,Prisliste!$C$4:$F$4,Prisliste!$C$19:$F$19)*AD118,"")</f>
        <v/>
      </c>
    </row>
    <row r="119" spans="1:32" ht="14.4">
      <c r="A119" s="171" t="str">
        <f>IF(A118="","",IF(A118+1&lt;=f_slutt,'Beregninger gj.strømming'!A118+1,""))</f>
        <v/>
      </c>
      <c r="B119" s="172" t="str">
        <f t="shared" si="25"/>
        <v/>
      </c>
      <c r="C119" s="173" t="str">
        <f t="shared" si="26"/>
        <v/>
      </c>
      <c r="D119" s="172" t="str">
        <f t="shared" si="27"/>
        <v/>
      </c>
      <c r="E119" s="152" t="str">
        <f t="shared" si="32"/>
        <v/>
      </c>
      <c r="F119" s="289" t="str">
        <f t="shared" si="28"/>
        <v/>
      </c>
      <c r="G119" s="154" t="str">
        <f>IF($A119="","",'Priseestimat gj.strømming'!$C$15)</f>
        <v/>
      </c>
      <c r="H119" s="155" t="str" cm="1">
        <f t="array" ref="H119">IF(M119=Hjelpeark!$E$7,_xlfn.XLOOKUP(IF(T119="Naturlig",S119,T119),Temp_VT_FV,_xlfn.XLOOKUP('Beregninger gj.strømming'!F119,Fiskevekt_VT_FV,'Veksttabell FV'!$B$5:$T$21,,-1),,-1)*G119,IF('Beregninger gj.strømming'!M119=Hjelpeark!$D$7,_xlfn.XLOOKUP(IF(T119="Naturlig",S119,T119),'Veksttabell SV'!$A$6:$A$22,_xlfn.XLOOKUP('Beregninger gj.strømming'!F119,'Veksttabell SV'!$B$5:$AU$5,'Veksttabell SV'!$B$6:$AU$22,,-1),,-1)*G119,""))</f>
        <v/>
      </c>
      <c r="I119" s="155" t="str">
        <f t="shared" si="17"/>
        <v/>
      </c>
      <c r="J119" s="159" t="str">
        <f t="shared" si="18"/>
        <v/>
      </c>
      <c r="K119" s="173" t="str">
        <f>IF(A119="","",'Priseestimat gj.strømming'!$C$10)</f>
        <v/>
      </c>
      <c r="L119" s="173" t="str">
        <f>IF(A119="","",'Priseestimat gj.strømming'!$C$11)</f>
        <v/>
      </c>
      <c r="M119" s="173" t="str">
        <f>IF(A119="","",'Priseestimat gj.strømming'!$C$12)</f>
        <v/>
      </c>
      <c r="N119" s="173" t="str">
        <f>IF($A119="","",'Priseestimat gj.strømming'!$C$6)</f>
        <v/>
      </c>
      <c r="O119" s="174" t="str" cm="1">
        <f t="array" ref="O119">IF(M119=Hjelpeark!$D$7,_xlfn.XLOOKUP(IF(T119="Naturlig",S119,T119),'Vannbehov SV'!$A$5:$A$13,_xlfn.XLOOKUP('Beregninger gj.strømming'!F119,'Vannbehov SV'!$B$4:$O$4,'Vannbehov SV'!$B$5:$O$13,,-1),,-1),IF(M119=Hjelpeark!$E$7,_xlfn.XLOOKUP(IF(T119="Naturlig",S119,T119),'Vannbehov FV'!$A$5:$A$20,_xlfn.XLOOKUP('Beregninger gj.strømming'!F119,'Vannbehov FV'!$B$4:$O$4,'Vannbehov FV'!$B$5:$O$20,,-1),,-1),""))</f>
        <v/>
      </c>
      <c r="P119" s="173" t="str">
        <f t="shared" si="29"/>
        <v/>
      </c>
      <c r="Q119" s="174" t="str">
        <f t="shared" si="30"/>
        <v/>
      </c>
      <c r="R119" s="174" t="str">
        <f t="shared" si="19"/>
        <v/>
      </c>
      <c r="S119" s="152" t="str">
        <f>IFERROR(IF(M119=Hjelpeark!$D$7,_xlfn.XLOOKUP('Beregninger gj.strømming'!C119,Hjelpeark!$C$8:$C$19,Hjelpeark!$D$8:$D$19),_xlfn.XLOOKUP('Beregninger gj.strømming'!C119,Hjelpeark!$C$8:$C$19,Hjelpeark!$E$8:$E$19)),"")</f>
        <v/>
      </c>
      <c r="T119" s="152" t="str">
        <f t="shared" si="33"/>
        <v/>
      </c>
      <c r="U119" s="152" t="str">
        <f>IFERROR(IF(T119=Hjelpeark!$B$4,0,ABS(T119-S119)),"")</f>
        <v/>
      </c>
      <c r="V119" s="175" t="str">
        <f>IFERROR(IF(A119="","",_xlfn.XLOOKUP(D119,Prisliste!$C$4:$F$4,Prisliste!$C$20:$F$20)),"")</f>
        <v/>
      </c>
      <c r="W119" s="175" t="str">
        <f>IFERROR(U119*_xlfn.XLOOKUP(D119,Prisliste!$C$4:$F$4,Prisliste!$C$21:$F$21),"")</f>
        <v/>
      </c>
      <c r="X119" s="175" t="str">
        <f>IFERROR(IF(A119="","",IF(N119="Ja",_xlfn.XLOOKUP('Beregninger gj.strømming'!D119,Prisliste!$C$4:$F$4,Prisliste!$C$24:$F$24),0)),"")</f>
        <v/>
      </c>
      <c r="Y119" s="288" t="str">
        <f t="shared" si="20"/>
        <v/>
      </c>
      <c r="Z119" s="175" t="str">
        <f t="shared" si="31"/>
        <v/>
      </c>
      <c r="AA119" s="175" t="str">
        <f t="shared" si="21"/>
        <v/>
      </c>
      <c r="AB119" s="175" t="str">
        <f t="shared" si="22"/>
        <v/>
      </c>
      <c r="AC119" s="288" t="str">
        <f t="shared" si="23"/>
        <v/>
      </c>
      <c r="AD119" s="152" t="str">
        <f t="shared" si="24"/>
        <v/>
      </c>
      <c r="AF119" s="155" t="str">
        <f>IFERROR(_xlfn.XLOOKUP(D119,Prisliste!$C$4:$F$4,Prisliste!$C$19:$F$19)*AD119,"")</f>
        <v/>
      </c>
    </row>
    <row r="120" spans="1:32" ht="14.4">
      <c r="A120" s="171" t="str">
        <f>IF(A119="","",IF(A119+1&lt;=f_slutt,'Beregninger gj.strømming'!A119+1,""))</f>
        <v/>
      </c>
      <c r="B120" s="172" t="str">
        <f t="shared" si="25"/>
        <v/>
      </c>
      <c r="C120" s="173" t="str">
        <f t="shared" si="26"/>
        <v/>
      </c>
      <c r="D120" s="172" t="str">
        <f t="shared" si="27"/>
        <v/>
      </c>
      <c r="E120" s="152" t="str">
        <f t="shared" si="32"/>
        <v/>
      </c>
      <c r="F120" s="289" t="str">
        <f t="shared" si="28"/>
        <v/>
      </c>
      <c r="G120" s="154" t="str">
        <f>IF($A120="","",'Priseestimat gj.strømming'!$C$15)</f>
        <v/>
      </c>
      <c r="H120" s="155" t="str" cm="1">
        <f t="array" ref="H120">IF(M120=Hjelpeark!$E$7,_xlfn.XLOOKUP(IF(T120="Naturlig",S120,T120),Temp_VT_FV,_xlfn.XLOOKUP('Beregninger gj.strømming'!F120,Fiskevekt_VT_FV,'Veksttabell FV'!$B$5:$T$21,,-1),,-1)*G120,IF('Beregninger gj.strømming'!M120=Hjelpeark!$D$7,_xlfn.XLOOKUP(IF(T120="Naturlig",S120,T120),'Veksttabell SV'!$A$6:$A$22,_xlfn.XLOOKUP('Beregninger gj.strømming'!F120,'Veksttabell SV'!$B$5:$AU$5,'Veksttabell SV'!$B$6:$AU$22,,-1),,-1)*G120,""))</f>
        <v/>
      </c>
      <c r="I120" s="155" t="str">
        <f t="shared" si="17"/>
        <v/>
      </c>
      <c r="J120" s="159" t="str">
        <f t="shared" si="18"/>
        <v/>
      </c>
      <c r="K120" s="173" t="str">
        <f>IF(A120="","",'Priseestimat gj.strømming'!$C$10)</f>
        <v/>
      </c>
      <c r="L120" s="173" t="str">
        <f>IF(A120="","",'Priseestimat gj.strømming'!$C$11)</f>
        <v/>
      </c>
      <c r="M120" s="173" t="str">
        <f>IF(A120="","",'Priseestimat gj.strømming'!$C$12)</f>
        <v/>
      </c>
      <c r="N120" s="173" t="str">
        <f>IF($A120="","",'Priseestimat gj.strømming'!$C$6)</f>
        <v/>
      </c>
      <c r="O120" s="174" t="str" cm="1">
        <f t="array" ref="O120">IF(M120=Hjelpeark!$D$7,_xlfn.XLOOKUP(IF(T120="Naturlig",S120,T120),'Vannbehov SV'!$A$5:$A$13,_xlfn.XLOOKUP('Beregninger gj.strømming'!F120,'Vannbehov SV'!$B$4:$O$4,'Vannbehov SV'!$B$5:$O$13,,-1),,-1),IF(M120=Hjelpeark!$E$7,_xlfn.XLOOKUP(IF(T120="Naturlig",S120,T120),'Vannbehov FV'!$A$5:$A$20,_xlfn.XLOOKUP('Beregninger gj.strømming'!F120,'Vannbehov FV'!$B$4:$O$4,'Vannbehov FV'!$B$5:$O$20,,-1),,-1),""))</f>
        <v/>
      </c>
      <c r="P120" s="173" t="str">
        <f t="shared" si="29"/>
        <v/>
      </c>
      <c r="Q120" s="174" t="str">
        <f t="shared" si="30"/>
        <v/>
      </c>
      <c r="R120" s="174" t="str">
        <f t="shared" si="19"/>
        <v/>
      </c>
      <c r="S120" s="152" t="str">
        <f>IFERROR(IF(M120=Hjelpeark!$D$7,_xlfn.XLOOKUP('Beregninger gj.strømming'!C120,Hjelpeark!$C$8:$C$19,Hjelpeark!$D$8:$D$19),_xlfn.XLOOKUP('Beregninger gj.strømming'!C120,Hjelpeark!$C$8:$C$19,Hjelpeark!$E$8:$E$19)),"")</f>
        <v/>
      </c>
      <c r="T120" s="152" t="str">
        <f t="shared" si="33"/>
        <v/>
      </c>
      <c r="U120" s="152" t="str">
        <f>IFERROR(IF(T120=Hjelpeark!$B$4,0,ABS(T120-S120)),"")</f>
        <v/>
      </c>
      <c r="V120" s="175" t="str">
        <f>IFERROR(IF(A120="","",_xlfn.XLOOKUP(D120,Prisliste!$C$4:$F$4,Prisliste!$C$20:$F$20)),"")</f>
        <v/>
      </c>
      <c r="W120" s="175" t="str">
        <f>IFERROR(U120*_xlfn.XLOOKUP(D120,Prisliste!$C$4:$F$4,Prisliste!$C$21:$F$21),"")</f>
        <v/>
      </c>
      <c r="X120" s="175" t="str">
        <f>IFERROR(IF(A120="","",IF(N120="Ja",_xlfn.XLOOKUP('Beregninger gj.strømming'!D120,Prisliste!$C$4:$F$4,Prisliste!$C$24:$F$24),0)),"")</f>
        <v/>
      </c>
      <c r="Y120" s="288" t="str">
        <f t="shared" si="20"/>
        <v/>
      </c>
      <c r="Z120" s="175" t="str">
        <f t="shared" si="31"/>
        <v/>
      </c>
      <c r="AA120" s="175" t="str">
        <f t="shared" si="21"/>
        <v/>
      </c>
      <c r="AB120" s="175" t="str">
        <f t="shared" si="22"/>
        <v/>
      </c>
      <c r="AC120" s="288" t="str">
        <f t="shared" si="23"/>
        <v/>
      </c>
      <c r="AD120" s="152" t="str">
        <f t="shared" si="24"/>
        <v/>
      </c>
      <c r="AF120" s="155" t="str">
        <f>IFERROR(_xlfn.XLOOKUP(D120,Prisliste!$C$4:$F$4,Prisliste!$C$19:$F$19)*AD120,"")</f>
        <v/>
      </c>
    </row>
    <row r="121" spans="1:32" ht="14.4">
      <c r="A121" s="171" t="str">
        <f>IF(A120="","",IF(A120+1&lt;=f_slutt,'Beregninger gj.strømming'!A120+1,""))</f>
        <v/>
      </c>
      <c r="B121" s="172" t="str">
        <f t="shared" si="25"/>
        <v/>
      </c>
      <c r="C121" s="173" t="str">
        <f t="shared" si="26"/>
        <v/>
      </c>
      <c r="D121" s="172" t="str">
        <f t="shared" si="27"/>
        <v/>
      </c>
      <c r="E121" s="152" t="str">
        <f t="shared" si="32"/>
        <v/>
      </c>
      <c r="F121" s="289" t="str">
        <f t="shared" si="28"/>
        <v/>
      </c>
      <c r="G121" s="154" t="str">
        <f>IF($A121="","",'Priseestimat gj.strømming'!$C$15)</f>
        <v/>
      </c>
      <c r="H121" s="155" t="str" cm="1">
        <f t="array" ref="H121">IF(M121=Hjelpeark!$E$7,_xlfn.XLOOKUP(IF(T121="Naturlig",S121,T121),Temp_VT_FV,_xlfn.XLOOKUP('Beregninger gj.strømming'!F121,Fiskevekt_VT_FV,'Veksttabell FV'!$B$5:$T$21,,-1),,-1)*G121,IF('Beregninger gj.strømming'!M121=Hjelpeark!$D$7,_xlfn.XLOOKUP(IF(T121="Naturlig",S121,T121),'Veksttabell SV'!$A$6:$A$22,_xlfn.XLOOKUP('Beregninger gj.strømming'!F121,'Veksttabell SV'!$B$5:$AU$5,'Veksttabell SV'!$B$6:$AU$22,,-1),,-1)*G121,""))</f>
        <v/>
      </c>
      <c r="I121" s="155" t="str">
        <f t="shared" si="17"/>
        <v/>
      </c>
      <c r="J121" s="159" t="str">
        <f t="shared" si="18"/>
        <v/>
      </c>
      <c r="K121" s="173" t="str">
        <f>IF(A121="","",'Priseestimat gj.strømming'!$C$10)</f>
        <v/>
      </c>
      <c r="L121" s="173" t="str">
        <f>IF(A121="","",'Priseestimat gj.strømming'!$C$11)</f>
        <v/>
      </c>
      <c r="M121" s="173" t="str">
        <f>IF(A121="","",'Priseestimat gj.strømming'!$C$12)</f>
        <v/>
      </c>
      <c r="N121" s="173" t="str">
        <f>IF($A121="","",'Priseestimat gj.strømming'!$C$6)</f>
        <v/>
      </c>
      <c r="O121" s="174" t="str" cm="1">
        <f t="array" ref="O121">IF(M121=Hjelpeark!$D$7,_xlfn.XLOOKUP(IF(T121="Naturlig",S121,T121),'Vannbehov SV'!$A$5:$A$13,_xlfn.XLOOKUP('Beregninger gj.strømming'!F121,'Vannbehov SV'!$B$4:$O$4,'Vannbehov SV'!$B$5:$O$13,,-1),,-1),IF(M121=Hjelpeark!$E$7,_xlfn.XLOOKUP(IF(T121="Naturlig",S121,T121),'Vannbehov FV'!$A$5:$A$20,_xlfn.XLOOKUP('Beregninger gj.strømming'!F121,'Vannbehov FV'!$B$4:$O$4,'Vannbehov FV'!$B$5:$O$20,,-1),,-1),""))</f>
        <v/>
      </c>
      <c r="P121" s="173" t="str">
        <f t="shared" si="29"/>
        <v/>
      </c>
      <c r="Q121" s="174" t="str">
        <f t="shared" si="30"/>
        <v/>
      </c>
      <c r="R121" s="174" t="str">
        <f t="shared" si="19"/>
        <v/>
      </c>
      <c r="S121" s="152" t="str">
        <f>IFERROR(IF(M121=Hjelpeark!$D$7,_xlfn.XLOOKUP('Beregninger gj.strømming'!C121,Hjelpeark!$C$8:$C$19,Hjelpeark!$D$8:$D$19),_xlfn.XLOOKUP('Beregninger gj.strømming'!C121,Hjelpeark!$C$8:$C$19,Hjelpeark!$E$8:$E$19)),"")</f>
        <v/>
      </c>
      <c r="T121" s="152" t="str">
        <f t="shared" si="33"/>
        <v/>
      </c>
      <c r="U121" s="152" t="str">
        <f>IFERROR(IF(T121=Hjelpeark!$B$4,0,ABS(T121-S121)),"")</f>
        <v/>
      </c>
      <c r="V121" s="175" t="str">
        <f>IFERROR(IF(A121="","",_xlfn.XLOOKUP(D121,Prisliste!$C$4:$F$4,Prisliste!$C$20:$F$20)),"")</f>
        <v/>
      </c>
      <c r="W121" s="175" t="str">
        <f>IFERROR(U121*_xlfn.XLOOKUP(D121,Prisliste!$C$4:$F$4,Prisliste!$C$21:$F$21),"")</f>
        <v/>
      </c>
      <c r="X121" s="175" t="str">
        <f>IFERROR(IF(A121="","",IF(N121="Ja",_xlfn.XLOOKUP('Beregninger gj.strømming'!D121,Prisliste!$C$4:$F$4,Prisliste!$C$24:$F$24),0)),"")</f>
        <v/>
      </c>
      <c r="Y121" s="288" t="str">
        <f t="shared" si="20"/>
        <v/>
      </c>
      <c r="Z121" s="175" t="str">
        <f t="shared" si="31"/>
        <v/>
      </c>
      <c r="AA121" s="175" t="str">
        <f t="shared" si="21"/>
        <v/>
      </c>
      <c r="AB121" s="175" t="str">
        <f t="shared" si="22"/>
        <v/>
      </c>
      <c r="AC121" s="288" t="str">
        <f t="shared" si="23"/>
        <v/>
      </c>
      <c r="AD121" s="152" t="str">
        <f t="shared" si="24"/>
        <v/>
      </c>
      <c r="AF121" s="155" t="str">
        <f>IFERROR(_xlfn.XLOOKUP(D121,Prisliste!$C$4:$F$4,Prisliste!$C$19:$F$19)*AD121,"")</f>
        <v/>
      </c>
    </row>
    <row r="122" spans="1:32" ht="14.4">
      <c r="A122" s="171" t="str">
        <f>IF(A121="","",IF(A121+1&lt;=f_slutt,'Beregninger gj.strømming'!A121+1,""))</f>
        <v/>
      </c>
      <c r="B122" s="172" t="str">
        <f t="shared" si="25"/>
        <v/>
      </c>
      <c r="C122" s="173" t="str">
        <f t="shared" si="26"/>
        <v/>
      </c>
      <c r="D122" s="172" t="str">
        <f t="shared" si="27"/>
        <v/>
      </c>
      <c r="E122" s="152" t="str">
        <f t="shared" si="32"/>
        <v/>
      </c>
      <c r="F122" s="289" t="str">
        <f t="shared" si="28"/>
        <v/>
      </c>
      <c r="G122" s="154" t="str">
        <f>IF($A122="","",'Priseestimat gj.strømming'!$C$15)</f>
        <v/>
      </c>
      <c r="H122" s="155" t="str" cm="1">
        <f t="array" ref="H122">IF(M122=Hjelpeark!$E$7,_xlfn.XLOOKUP(IF(T122="Naturlig",S122,T122),Temp_VT_FV,_xlfn.XLOOKUP('Beregninger gj.strømming'!F122,Fiskevekt_VT_FV,'Veksttabell FV'!$B$5:$T$21,,-1),,-1)*G122,IF('Beregninger gj.strømming'!M122=Hjelpeark!$D$7,_xlfn.XLOOKUP(IF(T122="Naturlig",S122,T122),'Veksttabell SV'!$A$6:$A$22,_xlfn.XLOOKUP('Beregninger gj.strømming'!F122,'Veksttabell SV'!$B$5:$AU$5,'Veksttabell SV'!$B$6:$AU$22,,-1),,-1)*G122,""))</f>
        <v/>
      </c>
      <c r="I122" s="155" t="str">
        <f t="shared" si="17"/>
        <v/>
      </c>
      <c r="J122" s="159" t="str">
        <f t="shared" si="18"/>
        <v/>
      </c>
      <c r="K122" s="173" t="str">
        <f>IF(A122="","",'Priseestimat gj.strømming'!$C$10)</f>
        <v/>
      </c>
      <c r="L122" s="173" t="str">
        <f>IF(A122="","",'Priseestimat gj.strømming'!$C$11)</f>
        <v/>
      </c>
      <c r="M122" s="173" t="str">
        <f>IF(A122="","",'Priseestimat gj.strømming'!$C$12)</f>
        <v/>
      </c>
      <c r="N122" s="173" t="str">
        <f>IF($A122="","",'Priseestimat gj.strømming'!$C$6)</f>
        <v/>
      </c>
      <c r="O122" s="174" t="str" cm="1">
        <f t="array" ref="O122">IF(M122=Hjelpeark!$D$7,_xlfn.XLOOKUP(IF(T122="Naturlig",S122,T122),'Vannbehov SV'!$A$5:$A$13,_xlfn.XLOOKUP('Beregninger gj.strømming'!F122,'Vannbehov SV'!$B$4:$O$4,'Vannbehov SV'!$B$5:$O$13,,-1),,-1),IF(M122=Hjelpeark!$E$7,_xlfn.XLOOKUP(IF(T122="Naturlig",S122,T122),'Vannbehov FV'!$A$5:$A$20,_xlfn.XLOOKUP('Beregninger gj.strømming'!F122,'Vannbehov FV'!$B$4:$O$4,'Vannbehov FV'!$B$5:$O$20,,-1),,-1),""))</f>
        <v/>
      </c>
      <c r="P122" s="173" t="str">
        <f t="shared" si="29"/>
        <v/>
      </c>
      <c r="Q122" s="174" t="str">
        <f t="shared" si="30"/>
        <v/>
      </c>
      <c r="R122" s="174" t="str">
        <f t="shared" si="19"/>
        <v/>
      </c>
      <c r="S122" s="152" t="str">
        <f>IFERROR(IF(M122=Hjelpeark!$D$7,_xlfn.XLOOKUP('Beregninger gj.strømming'!C122,Hjelpeark!$C$8:$C$19,Hjelpeark!$D$8:$D$19),_xlfn.XLOOKUP('Beregninger gj.strømming'!C122,Hjelpeark!$C$8:$C$19,Hjelpeark!$E$8:$E$19)),"")</f>
        <v/>
      </c>
      <c r="T122" s="152" t="str">
        <f t="shared" si="33"/>
        <v/>
      </c>
      <c r="U122" s="152" t="str">
        <f>IFERROR(IF(T122=Hjelpeark!$B$4,0,ABS(T122-S122)),"")</f>
        <v/>
      </c>
      <c r="V122" s="175" t="str">
        <f>IFERROR(IF(A122="","",_xlfn.XLOOKUP(D122,Prisliste!$C$4:$F$4,Prisliste!$C$20:$F$20)),"")</f>
        <v/>
      </c>
      <c r="W122" s="175" t="str">
        <f>IFERROR(U122*_xlfn.XLOOKUP(D122,Prisliste!$C$4:$F$4,Prisliste!$C$21:$F$21),"")</f>
        <v/>
      </c>
      <c r="X122" s="175" t="str">
        <f>IFERROR(IF(A122="","",IF(N122="Ja",_xlfn.XLOOKUP('Beregninger gj.strømming'!D122,Prisliste!$C$4:$F$4,Prisliste!$C$24:$F$24),0)),"")</f>
        <v/>
      </c>
      <c r="Y122" s="288" t="str">
        <f t="shared" si="20"/>
        <v/>
      </c>
      <c r="Z122" s="175" t="str">
        <f t="shared" si="31"/>
        <v/>
      </c>
      <c r="AA122" s="175" t="str">
        <f t="shared" si="21"/>
        <v/>
      </c>
      <c r="AB122" s="175" t="str">
        <f t="shared" si="22"/>
        <v/>
      </c>
      <c r="AC122" s="288" t="str">
        <f t="shared" si="23"/>
        <v/>
      </c>
      <c r="AD122" s="152" t="str">
        <f t="shared" si="24"/>
        <v/>
      </c>
      <c r="AF122" s="155" t="str">
        <f>IFERROR(_xlfn.XLOOKUP(D122,Prisliste!$C$4:$F$4,Prisliste!$C$19:$F$19)*AD122,"")</f>
        <v/>
      </c>
    </row>
    <row r="123" spans="1:32" ht="14.4">
      <c r="A123" s="171" t="str">
        <f>IF(A122="","",IF(A122+1&lt;=f_slutt,'Beregninger gj.strømming'!A122+1,""))</f>
        <v/>
      </c>
      <c r="B123" s="172" t="str">
        <f t="shared" si="25"/>
        <v/>
      </c>
      <c r="C123" s="173" t="str">
        <f t="shared" si="26"/>
        <v/>
      </c>
      <c r="D123" s="172" t="str">
        <f t="shared" si="27"/>
        <v/>
      </c>
      <c r="E123" s="152" t="str">
        <f t="shared" si="32"/>
        <v/>
      </c>
      <c r="F123" s="289" t="str">
        <f t="shared" si="28"/>
        <v/>
      </c>
      <c r="G123" s="154" t="str">
        <f>IF($A123="","",'Priseestimat gj.strømming'!$C$15)</f>
        <v/>
      </c>
      <c r="H123" s="155" t="str" cm="1">
        <f t="array" ref="H123">IF(M123=Hjelpeark!$E$7,_xlfn.XLOOKUP(IF(T123="Naturlig",S123,T123),Temp_VT_FV,_xlfn.XLOOKUP('Beregninger gj.strømming'!F123,Fiskevekt_VT_FV,'Veksttabell FV'!$B$5:$T$21,,-1),,-1)*G123,IF('Beregninger gj.strømming'!M123=Hjelpeark!$D$7,_xlfn.XLOOKUP(IF(T123="Naturlig",S123,T123),'Veksttabell SV'!$A$6:$A$22,_xlfn.XLOOKUP('Beregninger gj.strømming'!F123,'Veksttabell SV'!$B$5:$AU$5,'Veksttabell SV'!$B$6:$AU$22,,-1),,-1)*G123,""))</f>
        <v/>
      </c>
      <c r="I123" s="155" t="str">
        <f t="shared" si="17"/>
        <v/>
      </c>
      <c r="J123" s="159" t="str">
        <f t="shared" si="18"/>
        <v/>
      </c>
      <c r="K123" s="173" t="str">
        <f>IF(A123="","",'Priseestimat gj.strømming'!$C$10)</f>
        <v/>
      </c>
      <c r="L123" s="173" t="str">
        <f>IF(A123="","",'Priseestimat gj.strømming'!$C$11)</f>
        <v/>
      </c>
      <c r="M123" s="173" t="str">
        <f>IF(A123="","",'Priseestimat gj.strømming'!$C$12)</f>
        <v/>
      </c>
      <c r="N123" s="173" t="str">
        <f>IF($A123="","",'Priseestimat gj.strømming'!$C$6)</f>
        <v/>
      </c>
      <c r="O123" s="174" t="str" cm="1">
        <f t="array" ref="O123">IF(M123=Hjelpeark!$D$7,_xlfn.XLOOKUP(IF(T123="Naturlig",S123,T123),'Vannbehov SV'!$A$5:$A$13,_xlfn.XLOOKUP('Beregninger gj.strømming'!F123,'Vannbehov SV'!$B$4:$O$4,'Vannbehov SV'!$B$5:$O$13,,-1),,-1),IF(M123=Hjelpeark!$E$7,_xlfn.XLOOKUP(IF(T123="Naturlig",S123,T123),'Vannbehov FV'!$A$5:$A$20,_xlfn.XLOOKUP('Beregninger gj.strømming'!F123,'Vannbehov FV'!$B$4:$O$4,'Vannbehov FV'!$B$5:$O$20,,-1),,-1),""))</f>
        <v/>
      </c>
      <c r="P123" s="173" t="str">
        <f t="shared" si="29"/>
        <v/>
      </c>
      <c r="Q123" s="174" t="str">
        <f t="shared" si="30"/>
        <v/>
      </c>
      <c r="R123" s="174" t="str">
        <f t="shared" si="19"/>
        <v/>
      </c>
      <c r="S123" s="152" t="str">
        <f>IFERROR(IF(M123=Hjelpeark!$D$7,_xlfn.XLOOKUP('Beregninger gj.strømming'!C123,Hjelpeark!$C$8:$C$19,Hjelpeark!$D$8:$D$19),_xlfn.XLOOKUP('Beregninger gj.strømming'!C123,Hjelpeark!$C$8:$C$19,Hjelpeark!$E$8:$E$19)),"")</f>
        <v/>
      </c>
      <c r="T123" s="152" t="str">
        <f t="shared" si="33"/>
        <v/>
      </c>
      <c r="U123" s="152" t="str">
        <f>IFERROR(IF(T123=Hjelpeark!$B$4,0,ABS(T123-S123)),"")</f>
        <v/>
      </c>
      <c r="V123" s="175" t="str">
        <f>IFERROR(IF(A123="","",_xlfn.XLOOKUP(D123,Prisliste!$C$4:$F$4,Prisliste!$C$20:$F$20)),"")</f>
        <v/>
      </c>
      <c r="W123" s="175" t="str">
        <f>IFERROR(U123*_xlfn.XLOOKUP(D123,Prisliste!$C$4:$F$4,Prisliste!$C$21:$F$21),"")</f>
        <v/>
      </c>
      <c r="X123" s="175" t="str">
        <f>IFERROR(IF(A123="","",IF(N123="Ja",_xlfn.XLOOKUP('Beregninger gj.strømming'!D123,Prisliste!$C$4:$F$4,Prisliste!$C$24:$F$24),0)),"")</f>
        <v/>
      </c>
      <c r="Y123" s="288" t="str">
        <f t="shared" si="20"/>
        <v/>
      </c>
      <c r="Z123" s="175" t="str">
        <f t="shared" si="31"/>
        <v/>
      </c>
      <c r="AA123" s="175" t="str">
        <f t="shared" si="21"/>
        <v/>
      </c>
      <c r="AB123" s="175" t="str">
        <f t="shared" si="22"/>
        <v/>
      </c>
      <c r="AC123" s="288" t="str">
        <f t="shared" si="23"/>
        <v/>
      </c>
      <c r="AD123" s="152" t="str">
        <f t="shared" si="24"/>
        <v/>
      </c>
      <c r="AF123" s="155" t="str">
        <f>IFERROR(_xlfn.XLOOKUP(D123,Prisliste!$C$4:$F$4,Prisliste!$C$19:$F$19)*AD123,"")</f>
        <v/>
      </c>
    </row>
    <row r="124" spans="1:32" ht="14.4">
      <c r="A124" s="171" t="str">
        <f>IF(A123="","",IF(A123+1&lt;=f_slutt,'Beregninger gj.strømming'!A123+1,""))</f>
        <v/>
      </c>
      <c r="B124" s="172" t="str">
        <f t="shared" si="25"/>
        <v/>
      </c>
      <c r="C124" s="173" t="str">
        <f t="shared" si="26"/>
        <v/>
      </c>
      <c r="D124" s="172" t="str">
        <f t="shared" si="27"/>
        <v/>
      </c>
      <c r="E124" s="152" t="str">
        <f t="shared" si="32"/>
        <v/>
      </c>
      <c r="F124" s="289" t="str">
        <f t="shared" si="28"/>
        <v/>
      </c>
      <c r="G124" s="154" t="str">
        <f>IF($A124="","",'Priseestimat gj.strømming'!$C$15)</f>
        <v/>
      </c>
      <c r="H124" s="155" t="str" cm="1">
        <f t="array" ref="H124">IF(M124=Hjelpeark!$E$7,_xlfn.XLOOKUP(IF(T124="Naturlig",S124,T124),Temp_VT_FV,_xlfn.XLOOKUP('Beregninger gj.strømming'!F124,Fiskevekt_VT_FV,'Veksttabell FV'!$B$5:$T$21,,-1),,-1)*G124,IF('Beregninger gj.strømming'!M124=Hjelpeark!$D$7,_xlfn.XLOOKUP(IF(T124="Naturlig",S124,T124),'Veksttabell SV'!$A$6:$A$22,_xlfn.XLOOKUP('Beregninger gj.strømming'!F124,'Veksttabell SV'!$B$5:$AU$5,'Veksttabell SV'!$B$6:$AU$22,,-1),,-1)*G124,""))</f>
        <v/>
      </c>
      <c r="I124" s="155" t="str">
        <f t="shared" si="17"/>
        <v/>
      </c>
      <c r="J124" s="159" t="str">
        <f t="shared" si="18"/>
        <v/>
      </c>
      <c r="K124" s="173" t="str">
        <f>IF(A124="","",'Priseestimat gj.strømming'!$C$10)</f>
        <v/>
      </c>
      <c r="L124" s="173" t="str">
        <f>IF(A124="","",'Priseestimat gj.strømming'!$C$11)</f>
        <v/>
      </c>
      <c r="M124" s="173" t="str">
        <f>IF(A124="","",'Priseestimat gj.strømming'!$C$12)</f>
        <v/>
      </c>
      <c r="N124" s="173" t="str">
        <f>IF($A124="","",'Priseestimat gj.strømming'!$C$6)</f>
        <v/>
      </c>
      <c r="O124" s="174" t="str" cm="1">
        <f t="array" ref="O124">IF(M124=Hjelpeark!$D$7,_xlfn.XLOOKUP(IF(T124="Naturlig",S124,T124),'Vannbehov SV'!$A$5:$A$13,_xlfn.XLOOKUP('Beregninger gj.strømming'!F124,'Vannbehov SV'!$B$4:$O$4,'Vannbehov SV'!$B$5:$O$13,,-1),,-1),IF(M124=Hjelpeark!$E$7,_xlfn.XLOOKUP(IF(T124="Naturlig",S124,T124),'Vannbehov FV'!$A$5:$A$20,_xlfn.XLOOKUP('Beregninger gj.strømming'!F124,'Vannbehov FV'!$B$4:$O$4,'Vannbehov FV'!$B$5:$O$20,,-1),,-1),""))</f>
        <v/>
      </c>
      <c r="P124" s="173" t="str">
        <f t="shared" si="29"/>
        <v/>
      </c>
      <c r="Q124" s="174" t="str">
        <f t="shared" si="30"/>
        <v/>
      </c>
      <c r="R124" s="174" t="str">
        <f t="shared" si="19"/>
        <v/>
      </c>
      <c r="S124" s="152" t="str">
        <f>IFERROR(IF(M124=Hjelpeark!$D$7,_xlfn.XLOOKUP('Beregninger gj.strømming'!C124,Hjelpeark!$C$8:$C$19,Hjelpeark!$D$8:$D$19),_xlfn.XLOOKUP('Beregninger gj.strømming'!C124,Hjelpeark!$C$8:$C$19,Hjelpeark!$E$8:$E$19)),"")</f>
        <v/>
      </c>
      <c r="T124" s="152" t="str">
        <f t="shared" si="33"/>
        <v/>
      </c>
      <c r="U124" s="152" t="str">
        <f>IFERROR(IF(T124=Hjelpeark!$B$4,0,ABS(T124-S124)),"")</f>
        <v/>
      </c>
      <c r="V124" s="175" t="str">
        <f>IFERROR(IF(A124="","",_xlfn.XLOOKUP(D124,Prisliste!$C$4:$F$4,Prisliste!$C$20:$F$20)),"")</f>
        <v/>
      </c>
      <c r="W124" s="175" t="str">
        <f>IFERROR(U124*_xlfn.XLOOKUP(D124,Prisliste!$C$4:$F$4,Prisliste!$C$21:$F$21),"")</f>
        <v/>
      </c>
      <c r="X124" s="175" t="str">
        <f>IFERROR(IF(A124="","",IF(N124="Ja",_xlfn.XLOOKUP('Beregninger gj.strømming'!D124,Prisliste!$C$4:$F$4,Prisliste!$C$24:$F$24),0)),"")</f>
        <v/>
      </c>
      <c r="Y124" s="288" t="str">
        <f t="shared" si="20"/>
        <v/>
      </c>
      <c r="Z124" s="175" t="str">
        <f t="shared" si="31"/>
        <v/>
      </c>
      <c r="AA124" s="175" t="str">
        <f t="shared" si="21"/>
        <v/>
      </c>
      <c r="AB124" s="175" t="str">
        <f t="shared" si="22"/>
        <v/>
      </c>
      <c r="AC124" s="288" t="str">
        <f t="shared" si="23"/>
        <v/>
      </c>
      <c r="AD124" s="152" t="str">
        <f t="shared" si="24"/>
        <v/>
      </c>
      <c r="AF124" s="155" t="str">
        <f>IFERROR(_xlfn.XLOOKUP(D124,Prisliste!$C$4:$F$4,Prisliste!$C$19:$F$19)*AD124,"")</f>
        <v/>
      </c>
    </row>
    <row r="125" spans="1:32" ht="14.4">
      <c r="A125" s="171" t="str">
        <f>IF(A124="","",IF(A124+1&lt;=f_slutt,'Beregninger gj.strømming'!A124+1,""))</f>
        <v/>
      </c>
      <c r="B125" s="172" t="str">
        <f t="shared" si="25"/>
        <v/>
      </c>
      <c r="C125" s="173" t="str">
        <f t="shared" si="26"/>
        <v/>
      </c>
      <c r="D125" s="172" t="str">
        <f t="shared" si="27"/>
        <v/>
      </c>
      <c r="E125" s="152" t="str">
        <f t="shared" si="32"/>
        <v/>
      </c>
      <c r="F125" s="289" t="str">
        <f t="shared" si="28"/>
        <v/>
      </c>
      <c r="G125" s="154" t="str">
        <f>IF($A125="","",'Priseestimat gj.strømming'!$C$15)</f>
        <v/>
      </c>
      <c r="H125" s="155" t="str" cm="1">
        <f t="array" ref="H125">IF(M125=Hjelpeark!$E$7,_xlfn.XLOOKUP(IF(T125="Naturlig",S125,T125),Temp_VT_FV,_xlfn.XLOOKUP('Beregninger gj.strømming'!F125,Fiskevekt_VT_FV,'Veksttabell FV'!$B$5:$T$21,,-1),,-1)*G125,IF('Beregninger gj.strømming'!M125=Hjelpeark!$D$7,_xlfn.XLOOKUP(IF(T125="Naturlig",S125,T125),'Veksttabell SV'!$A$6:$A$22,_xlfn.XLOOKUP('Beregninger gj.strømming'!F125,'Veksttabell SV'!$B$5:$AU$5,'Veksttabell SV'!$B$6:$AU$22,,-1),,-1)*G125,""))</f>
        <v/>
      </c>
      <c r="I125" s="155" t="str">
        <f t="shared" si="17"/>
        <v/>
      </c>
      <c r="J125" s="159" t="str">
        <f t="shared" si="18"/>
        <v/>
      </c>
      <c r="K125" s="173" t="str">
        <f>IF(A125="","",'Priseestimat gj.strømming'!$C$10)</f>
        <v/>
      </c>
      <c r="L125" s="173" t="str">
        <f>IF(A125="","",'Priseestimat gj.strømming'!$C$11)</f>
        <v/>
      </c>
      <c r="M125" s="173" t="str">
        <f>IF(A125="","",'Priseestimat gj.strømming'!$C$12)</f>
        <v/>
      </c>
      <c r="N125" s="173" t="str">
        <f>IF($A125="","",'Priseestimat gj.strømming'!$C$6)</f>
        <v/>
      </c>
      <c r="O125" s="174" t="str" cm="1">
        <f t="array" ref="O125">IF(M125=Hjelpeark!$D$7,_xlfn.XLOOKUP(IF(T125="Naturlig",S125,T125),'Vannbehov SV'!$A$5:$A$13,_xlfn.XLOOKUP('Beregninger gj.strømming'!F125,'Vannbehov SV'!$B$4:$O$4,'Vannbehov SV'!$B$5:$O$13,,-1),,-1),IF(M125=Hjelpeark!$E$7,_xlfn.XLOOKUP(IF(T125="Naturlig",S125,T125),'Vannbehov FV'!$A$5:$A$20,_xlfn.XLOOKUP('Beregninger gj.strømming'!F125,'Vannbehov FV'!$B$4:$O$4,'Vannbehov FV'!$B$5:$O$20,,-1),,-1),""))</f>
        <v/>
      </c>
      <c r="P125" s="173" t="str">
        <f t="shared" si="29"/>
        <v/>
      </c>
      <c r="Q125" s="174" t="str">
        <f t="shared" si="30"/>
        <v/>
      </c>
      <c r="R125" s="174" t="str">
        <f t="shared" si="19"/>
        <v/>
      </c>
      <c r="S125" s="152" t="str">
        <f>IFERROR(IF(M125=Hjelpeark!$D$7,_xlfn.XLOOKUP('Beregninger gj.strømming'!C125,Hjelpeark!$C$8:$C$19,Hjelpeark!$D$8:$D$19),_xlfn.XLOOKUP('Beregninger gj.strømming'!C125,Hjelpeark!$C$8:$C$19,Hjelpeark!$E$8:$E$19)),"")</f>
        <v/>
      </c>
      <c r="T125" s="152" t="str">
        <f t="shared" si="33"/>
        <v/>
      </c>
      <c r="U125" s="152" t="str">
        <f>IFERROR(IF(T125=Hjelpeark!$B$4,0,ABS(T125-S125)),"")</f>
        <v/>
      </c>
      <c r="V125" s="175" t="str">
        <f>IFERROR(IF(A125="","",_xlfn.XLOOKUP(D125,Prisliste!$C$4:$F$4,Prisliste!$C$20:$F$20)),"")</f>
        <v/>
      </c>
      <c r="W125" s="175" t="str">
        <f>IFERROR(U125*_xlfn.XLOOKUP(D125,Prisliste!$C$4:$F$4,Prisliste!$C$21:$F$21),"")</f>
        <v/>
      </c>
      <c r="X125" s="175" t="str">
        <f>IFERROR(IF(A125="","",IF(N125="Ja",_xlfn.XLOOKUP('Beregninger gj.strømming'!D125,Prisliste!$C$4:$F$4,Prisliste!$C$24:$F$24),0)),"")</f>
        <v/>
      </c>
      <c r="Y125" s="288" t="str">
        <f t="shared" si="20"/>
        <v/>
      </c>
      <c r="Z125" s="175" t="str">
        <f t="shared" si="31"/>
        <v/>
      </c>
      <c r="AA125" s="175" t="str">
        <f t="shared" si="21"/>
        <v/>
      </c>
      <c r="AB125" s="175" t="str">
        <f t="shared" si="22"/>
        <v/>
      </c>
      <c r="AC125" s="288" t="str">
        <f t="shared" si="23"/>
        <v/>
      </c>
      <c r="AD125" s="152" t="str">
        <f t="shared" si="24"/>
        <v/>
      </c>
      <c r="AF125" s="155" t="str">
        <f>IFERROR(_xlfn.XLOOKUP(D125,Prisliste!$C$4:$F$4,Prisliste!$C$19:$F$19)*AD125,"")</f>
        <v/>
      </c>
    </row>
    <row r="126" spans="1:32" ht="14.4">
      <c r="A126" s="171" t="str">
        <f>IF(A125="","",IF(A125+1&lt;=f_slutt,'Beregninger gj.strømming'!A125+1,""))</f>
        <v/>
      </c>
      <c r="B126" s="172" t="str">
        <f t="shared" si="25"/>
        <v/>
      </c>
      <c r="C126" s="173" t="str">
        <f t="shared" si="26"/>
        <v/>
      </c>
      <c r="D126" s="172" t="str">
        <f t="shared" si="27"/>
        <v/>
      </c>
      <c r="E126" s="152" t="str">
        <f t="shared" si="32"/>
        <v/>
      </c>
      <c r="F126" s="289" t="str">
        <f t="shared" si="28"/>
        <v/>
      </c>
      <c r="G126" s="154" t="str">
        <f>IF($A126="","",'Priseestimat gj.strømming'!$C$15)</f>
        <v/>
      </c>
      <c r="H126" s="155" t="str" cm="1">
        <f t="array" ref="H126">IF(M126=Hjelpeark!$E$7,_xlfn.XLOOKUP(IF(T126="Naturlig",S126,T126),Temp_VT_FV,_xlfn.XLOOKUP('Beregninger gj.strømming'!F126,Fiskevekt_VT_FV,'Veksttabell FV'!$B$5:$T$21,,-1),,-1)*G126,IF('Beregninger gj.strømming'!M126=Hjelpeark!$D$7,_xlfn.XLOOKUP(IF(T126="Naturlig",S126,T126),'Veksttabell SV'!$A$6:$A$22,_xlfn.XLOOKUP('Beregninger gj.strømming'!F126,'Veksttabell SV'!$B$5:$AU$5,'Veksttabell SV'!$B$6:$AU$22,,-1),,-1)*G126,""))</f>
        <v/>
      </c>
      <c r="I126" s="155" t="str">
        <f t="shared" si="17"/>
        <v/>
      </c>
      <c r="J126" s="159" t="str">
        <f t="shared" si="18"/>
        <v/>
      </c>
      <c r="K126" s="173" t="str">
        <f>IF(A126="","",'Priseestimat gj.strømming'!$C$10)</f>
        <v/>
      </c>
      <c r="L126" s="173" t="str">
        <f>IF(A126="","",'Priseestimat gj.strømming'!$C$11)</f>
        <v/>
      </c>
      <c r="M126" s="173" t="str">
        <f>IF(A126="","",'Priseestimat gj.strømming'!$C$12)</f>
        <v/>
      </c>
      <c r="N126" s="173" t="str">
        <f>IF($A126="","",'Priseestimat gj.strømming'!$C$6)</f>
        <v/>
      </c>
      <c r="O126" s="174" t="str" cm="1">
        <f t="array" ref="O126">IF(M126=Hjelpeark!$D$7,_xlfn.XLOOKUP(IF(T126="Naturlig",S126,T126),'Vannbehov SV'!$A$5:$A$13,_xlfn.XLOOKUP('Beregninger gj.strømming'!F126,'Vannbehov SV'!$B$4:$O$4,'Vannbehov SV'!$B$5:$O$13,,-1),,-1),IF(M126=Hjelpeark!$E$7,_xlfn.XLOOKUP(IF(T126="Naturlig",S126,T126),'Vannbehov FV'!$A$5:$A$20,_xlfn.XLOOKUP('Beregninger gj.strømming'!F126,'Vannbehov FV'!$B$4:$O$4,'Vannbehov FV'!$B$5:$O$20,,-1),,-1),""))</f>
        <v/>
      </c>
      <c r="P126" s="173" t="str">
        <f t="shared" si="29"/>
        <v/>
      </c>
      <c r="Q126" s="174" t="str">
        <f t="shared" si="30"/>
        <v/>
      </c>
      <c r="R126" s="174" t="str">
        <f t="shared" si="19"/>
        <v/>
      </c>
      <c r="S126" s="152" t="str">
        <f>IFERROR(IF(M126=Hjelpeark!$D$7,_xlfn.XLOOKUP('Beregninger gj.strømming'!C126,Hjelpeark!$C$8:$C$19,Hjelpeark!$D$8:$D$19),_xlfn.XLOOKUP('Beregninger gj.strømming'!C126,Hjelpeark!$C$8:$C$19,Hjelpeark!$E$8:$E$19)),"")</f>
        <v/>
      </c>
      <c r="T126" s="152" t="str">
        <f t="shared" si="33"/>
        <v/>
      </c>
      <c r="U126" s="152" t="str">
        <f>IFERROR(IF(T126=Hjelpeark!$B$4,0,ABS(T126-S126)),"")</f>
        <v/>
      </c>
      <c r="V126" s="175" t="str">
        <f>IFERROR(IF(A126="","",_xlfn.XLOOKUP(D126,Prisliste!$C$4:$F$4,Prisliste!$C$20:$F$20)),"")</f>
        <v/>
      </c>
      <c r="W126" s="175" t="str">
        <f>IFERROR(U126*_xlfn.XLOOKUP(D126,Prisliste!$C$4:$F$4,Prisliste!$C$21:$F$21),"")</f>
        <v/>
      </c>
      <c r="X126" s="175" t="str">
        <f>IFERROR(IF(A126="","",IF(N126="Ja",_xlfn.XLOOKUP('Beregninger gj.strømming'!D126,Prisliste!$C$4:$F$4,Prisliste!$C$24:$F$24),0)),"")</f>
        <v/>
      </c>
      <c r="Y126" s="288" t="str">
        <f t="shared" si="20"/>
        <v/>
      </c>
      <c r="Z126" s="175" t="str">
        <f t="shared" si="31"/>
        <v/>
      </c>
      <c r="AA126" s="175" t="str">
        <f t="shared" si="21"/>
        <v/>
      </c>
      <c r="AB126" s="175" t="str">
        <f t="shared" si="22"/>
        <v/>
      </c>
      <c r="AC126" s="288" t="str">
        <f t="shared" si="23"/>
        <v/>
      </c>
      <c r="AD126" s="152" t="str">
        <f t="shared" si="24"/>
        <v/>
      </c>
      <c r="AF126" s="155" t="str">
        <f>IFERROR(_xlfn.XLOOKUP(D126,Prisliste!$C$4:$F$4,Prisliste!$C$19:$F$19)*AD126,"")</f>
        <v/>
      </c>
    </row>
    <row r="127" spans="1:32" ht="14.4">
      <c r="A127" s="171" t="str">
        <f>IF(A126="","",IF(A126+1&lt;=f_slutt,'Beregninger gj.strømming'!A126+1,""))</f>
        <v/>
      </c>
      <c r="B127" s="172" t="str">
        <f t="shared" si="25"/>
        <v/>
      </c>
      <c r="C127" s="173" t="str">
        <f t="shared" si="26"/>
        <v/>
      </c>
      <c r="D127" s="172" t="str">
        <f t="shared" si="27"/>
        <v/>
      </c>
      <c r="E127" s="152" t="str">
        <f t="shared" si="32"/>
        <v/>
      </c>
      <c r="F127" s="289" t="str">
        <f t="shared" si="28"/>
        <v/>
      </c>
      <c r="G127" s="154" t="str">
        <f>IF($A127="","",'Priseestimat gj.strømming'!$C$15)</f>
        <v/>
      </c>
      <c r="H127" s="155" t="str" cm="1">
        <f t="array" ref="H127">IF(M127=Hjelpeark!$E$7,_xlfn.XLOOKUP(IF(T127="Naturlig",S127,T127),Temp_VT_FV,_xlfn.XLOOKUP('Beregninger gj.strømming'!F127,Fiskevekt_VT_FV,'Veksttabell FV'!$B$5:$T$21,,-1),,-1)*G127,IF('Beregninger gj.strømming'!M127=Hjelpeark!$D$7,_xlfn.XLOOKUP(IF(T127="Naturlig",S127,T127),'Veksttabell SV'!$A$6:$A$22,_xlfn.XLOOKUP('Beregninger gj.strømming'!F127,'Veksttabell SV'!$B$5:$AU$5,'Veksttabell SV'!$B$6:$AU$22,,-1),,-1)*G127,""))</f>
        <v/>
      </c>
      <c r="I127" s="155" t="str">
        <f t="shared" si="17"/>
        <v/>
      </c>
      <c r="J127" s="159" t="str">
        <f t="shared" si="18"/>
        <v/>
      </c>
      <c r="K127" s="173" t="str">
        <f>IF(A127="","",'Priseestimat gj.strømming'!$C$10)</f>
        <v/>
      </c>
      <c r="L127" s="173" t="str">
        <f>IF(A127="","",'Priseestimat gj.strømming'!$C$11)</f>
        <v/>
      </c>
      <c r="M127" s="173" t="str">
        <f>IF(A127="","",'Priseestimat gj.strømming'!$C$12)</f>
        <v/>
      </c>
      <c r="N127" s="173" t="str">
        <f>IF($A127="","",'Priseestimat gj.strømming'!$C$6)</f>
        <v/>
      </c>
      <c r="O127" s="174" t="str" cm="1">
        <f t="array" ref="O127">IF(M127=Hjelpeark!$D$7,_xlfn.XLOOKUP(IF(T127="Naturlig",S127,T127),'Vannbehov SV'!$A$5:$A$13,_xlfn.XLOOKUP('Beregninger gj.strømming'!F127,'Vannbehov SV'!$B$4:$O$4,'Vannbehov SV'!$B$5:$O$13,,-1),,-1),IF(M127=Hjelpeark!$E$7,_xlfn.XLOOKUP(IF(T127="Naturlig",S127,T127),'Vannbehov FV'!$A$5:$A$20,_xlfn.XLOOKUP('Beregninger gj.strømming'!F127,'Vannbehov FV'!$B$4:$O$4,'Vannbehov FV'!$B$5:$O$20,,-1),,-1),""))</f>
        <v/>
      </c>
      <c r="P127" s="173" t="str">
        <f t="shared" si="29"/>
        <v/>
      </c>
      <c r="Q127" s="174" t="str">
        <f t="shared" si="30"/>
        <v/>
      </c>
      <c r="R127" s="174" t="str">
        <f t="shared" si="19"/>
        <v/>
      </c>
      <c r="S127" s="152" t="str">
        <f>IFERROR(IF(M127=Hjelpeark!$D$7,_xlfn.XLOOKUP('Beregninger gj.strømming'!C127,Hjelpeark!$C$8:$C$19,Hjelpeark!$D$8:$D$19),_xlfn.XLOOKUP('Beregninger gj.strømming'!C127,Hjelpeark!$C$8:$C$19,Hjelpeark!$E$8:$E$19)),"")</f>
        <v/>
      </c>
      <c r="T127" s="152" t="str">
        <f t="shared" si="33"/>
        <v/>
      </c>
      <c r="U127" s="152" t="str">
        <f>IFERROR(IF(T127=Hjelpeark!$B$4,0,ABS(T127-S127)),"")</f>
        <v/>
      </c>
      <c r="V127" s="175" t="str">
        <f>IFERROR(IF(A127="","",_xlfn.XLOOKUP(D127,Prisliste!$C$4:$F$4,Prisliste!$C$20:$F$20)),"")</f>
        <v/>
      </c>
      <c r="W127" s="175" t="str">
        <f>IFERROR(U127*_xlfn.XLOOKUP(D127,Prisliste!$C$4:$F$4,Prisliste!$C$21:$F$21),"")</f>
        <v/>
      </c>
      <c r="X127" s="175" t="str">
        <f>IFERROR(IF(A127="","",IF(N127="Ja",_xlfn.XLOOKUP('Beregninger gj.strømming'!D127,Prisliste!$C$4:$F$4,Prisliste!$C$24:$F$24),0)),"")</f>
        <v/>
      </c>
      <c r="Y127" s="288" t="str">
        <f t="shared" si="20"/>
        <v/>
      </c>
      <c r="Z127" s="175" t="str">
        <f t="shared" si="31"/>
        <v/>
      </c>
      <c r="AA127" s="175" t="str">
        <f t="shared" si="21"/>
        <v/>
      </c>
      <c r="AB127" s="175" t="str">
        <f t="shared" si="22"/>
        <v/>
      </c>
      <c r="AC127" s="288" t="str">
        <f t="shared" si="23"/>
        <v/>
      </c>
      <c r="AD127" s="152" t="str">
        <f t="shared" si="24"/>
        <v/>
      </c>
      <c r="AF127" s="155" t="str">
        <f>IFERROR(_xlfn.XLOOKUP(D127,Prisliste!$C$4:$F$4,Prisliste!$C$19:$F$19)*AD127,"")</f>
        <v/>
      </c>
    </row>
    <row r="128" spans="1:32" ht="14.4">
      <c r="A128" s="171" t="str">
        <f>IF(A127="","",IF(A127+1&lt;=f_slutt,'Beregninger gj.strømming'!A127+1,""))</f>
        <v/>
      </c>
      <c r="B128" s="172" t="str">
        <f t="shared" si="25"/>
        <v/>
      </c>
      <c r="C128" s="173" t="str">
        <f t="shared" si="26"/>
        <v/>
      </c>
      <c r="D128" s="172" t="str">
        <f t="shared" si="27"/>
        <v/>
      </c>
      <c r="E128" s="152" t="str">
        <f t="shared" si="32"/>
        <v/>
      </c>
      <c r="F128" s="289" t="str">
        <f t="shared" si="28"/>
        <v/>
      </c>
      <c r="G128" s="154" t="str">
        <f>IF($A128="","",'Priseestimat gj.strømming'!$C$15)</f>
        <v/>
      </c>
      <c r="H128" s="155" t="str" cm="1">
        <f t="array" ref="H128">IF(M128=Hjelpeark!$E$7,_xlfn.XLOOKUP(IF(T128="Naturlig",S128,T128),Temp_VT_FV,_xlfn.XLOOKUP('Beregninger gj.strømming'!F128,Fiskevekt_VT_FV,'Veksttabell FV'!$B$5:$T$21,,-1),,-1)*G128,IF('Beregninger gj.strømming'!M128=Hjelpeark!$D$7,_xlfn.XLOOKUP(IF(T128="Naturlig",S128,T128),'Veksttabell SV'!$A$6:$A$22,_xlfn.XLOOKUP('Beregninger gj.strømming'!F128,'Veksttabell SV'!$B$5:$AU$5,'Veksttabell SV'!$B$6:$AU$22,,-1),,-1)*G128,""))</f>
        <v/>
      </c>
      <c r="I128" s="155" t="str">
        <f t="shared" si="17"/>
        <v/>
      </c>
      <c r="J128" s="159" t="str">
        <f t="shared" si="18"/>
        <v/>
      </c>
      <c r="K128" s="173" t="str">
        <f>IF(A128="","",'Priseestimat gj.strømming'!$C$10)</f>
        <v/>
      </c>
      <c r="L128" s="173" t="str">
        <f>IF(A128="","",'Priseestimat gj.strømming'!$C$11)</f>
        <v/>
      </c>
      <c r="M128" s="173" t="str">
        <f>IF(A128="","",'Priseestimat gj.strømming'!$C$12)</f>
        <v/>
      </c>
      <c r="N128" s="173" t="str">
        <f>IF($A128="","",'Priseestimat gj.strømming'!$C$6)</f>
        <v/>
      </c>
      <c r="O128" s="174" t="str" cm="1">
        <f t="array" ref="O128">IF(M128=Hjelpeark!$D$7,_xlfn.XLOOKUP(IF(T128="Naturlig",S128,T128),'Vannbehov SV'!$A$5:$A$13,_xlfn.XLOOKUP('Beregninger gj.strømming'!F128,'Vannbehov SV'!$B$4:$O$4,'Vannbehov SV'!$B$5:$O$13,,-1),,-1),IF(M128=Hjelpeark!$E$7,_xlfn.XLOOKUP(IF(T128="Naturlig",S128,T128),'Vannbehov FV'!$A$5:$A$20,_xlfn.XLOOKUP('Beregninger gj.strømming'!F128,'Vannbehov FV'!$B$4:$O$4,'Vannbehov FV'!$B$5:$O$20,,-1),,-1),""))</f>
        <v/>
      </c>
      <c r="P128" s="173" t="str">
        <f t="shared" si="29"/>
        <v/>
      </c>
      <c r="Q128" s="174" t="str">
        <f t="shared" si="30"/>
        <v/>
      </c>
      <c r="R128" s="174" t="str">
        <f t="shared" si="19"/>
        <v/>
      </c>
      <c r="S128" s="152" t="str">
        <f>IFERROR(IF(M128=Hjelpeark!$D$7,_xlfn.XLOOKUP('Beregninger gj.strømming'!C128,Hjelpeark!$C$8:$C$19,Hjelpeark!$D$8:$D$19),_xlfn.XLOOKUP('Beregninger gj.strømming'!C128,Hjelpeark!$C$8:$C$19,Hjelpeark!$E$8:$E$19)),"")</f>
        <v/>
      </c>
      <c r="T128" s="152" t="str">
        <f t="shared" si="33"/>
        <v/>
      </c>
      <c r="U128" s="152" t="str">
        <f>IFERROR(IF(T128=Hjelpeark!$B$4,0,ABS(T128-S128)),"")</f>
        <v/>
      </c>
      <c r="V128" s="175" t="str">
        <f>IFERROR(IF(A128="","",_xlfn.XLOOKUP(D128,Prisliste!$C$4:$F$4,Prisliste!$C$20:$F$20)),"")</f>
        <v/>
      </c>
      <c r="W128" s="175" t="str">
        <f>IFERROR(U128*_xlfn.XLOOKUP(D128,Prisliste!$C$4:$F$4,Prisliste!$C$21:$F$21),"")</f>
        <v/>
      </c>
      <c r="X128" s="175" t="str">
        <f>IFERROR(IF(A128="","",IF(N128="Ja",_xlfn.XLOOKUP('Beregninger gj.strømming'!D128,Prisliste!$C$4:$F$4,Prisliste!$C$24:$F$24),0)),"")</f>
        <v/>
      </c>
      <c r="Y128" s="288" t="str">
        <f t="shared" si="20"/>
        <v/>
      </c>
      <c r="Z128" s="175" t="str">
        <f t="shared" si="31"/>
        <v/>
      </c>
      <c r="AA128" s="175" t="str">
        <f t="shared" si="21"/>
        <v/>
      </c>
      <c r="AB128" s="175" t="str">
        <f t="shared" si="22"/>
        <v/>
      </c>
      <c r="AC128" s="288" t="str">
        <f t="shared" si="23"/>
        <v/>
      </c>
      <c r="AD128" s="152" t="str">
        <f t="shared" si="24"/>
        <v/>
      </c>
      <c r="AF128" s="155" t="str">
        <f>IFERROR(_xlfn.XLOOKUP(D128,Prisliste!$C$4:$F$4,Prisliste!$C$19:$F$19)*AD128,"")</f>
        <v/>
      </c>
    </row>
    <row r="129" spans="1:32" ht="14.4">
      <c r="A129" s="171" t="str">
        <f>IF(A128="","",IF(A128+1&lt;=f_slutt,'Beregninger gj.strømming'!A128+1,""))</f>
        <v/>
      </c>
      <c r="B129" s="172" t="str">
        <f t="shared" si="25"/>
        <v/>
      </c>
      <c r="C129" s="173" t="str">
        <f t="shared" si="26"/>
        <v/>
      </c>
      <c r="D129" s="172" t="str">
        <f t="shared" si="27"/>
        <v/>
      </c>
      <c r="E129" s="152" t="str">
        <f t="shared" si="32"/>
        <v/>
      </c>
      <c r="F129" s="289" t="str">
        <f t="shared" si="28"/>
        <v/>
      </c>
      <c r="G129" s="154" t="str">
        <f>IF($A129="","",'Priseestimat gj.strømming'!$C$15)</f>
        <v/>
      </c>
      <c r="H129" s="155" t="str" cm="1">
        <f t="array" ref="H129">IF(M129=Hjelpeark!$E$7,_xlfn.XLOOKUP(IF(T129="Naturlig",S129,T129),Temp_VT_FV,_xlfn.XLOOKUP('Beregninger gj.strømming'!F129,Fiskevekt_VT_FV,'Veksttabell FV'!$B$5:$T$21,,-1),,-1)*G129,IF('Beregninger gj.strømming'!M129=Hjelpeark!$D$7,_xlfn.XLOOKUP(IF(T129="Naturlig",S129,T129),'Veksttabell SV'!$A$6:$A$22,_xlfn.XLOOKUP('Beregninger gj.strømming'!F129,'Veksttabell SV'!$B$5:$AU$5,'Veksttabell SV'!$B$6:$AU$22,,-1),,-1)*G129,""))</f>
        <v/>
      </c>
      <c r="I129" s="155" t="str">
        <f t="shared" si="17"/>
        <v/>
      </c>
      <c r="J129" s="159" t="str">
        <f t="shared" si="18"/>
        <v/>
      </c>
      <c r="K129" s="173" t="str">
        <f>IF(A129="","",'Priseestimat gj.strømming'!$C$10)</f>
        <v/>
      </c>
      <c r="L129" s="173" t="str">
        <f>IF(A129="","",'Priseestimat gj.strømming'!$C$11)</f>
        <v/>
      </c>
      <c r="M129" s="173" t="str">
        <f>IF(A129="","",'Priseestimat gj.strømming'!$C$12)</f>
        <v/>
      </c>
      <c r="N129" s="173" t="str">
        <f>IF($A129="","",'Priseestimat gj.strømming'!$C$6)</f>
        <v/>
      </c>
      <c r="O129" s="174" t="str" cm="1">
        <f t="array" ref="O129">IF(M129=Hjelpeark!$D$7,_xlfn.XLOOKUP(IF(T129="Naturlig",S129,T129),'Vannbehov SV'!$A$5:$A$13,_xlfn.XLOOKUP('Beregninger gj.strømming'!F129,'Vannbehov SV'!$B$4:$O$4,'Vannbehov SV'!$B$5:$O$13,,-1),,-1),IF(M129=Hjelpeark!$E$7,_xlfn.XLOOKUP(IF(T129="Naturlig",S129,T129),'Vannbehov FV'!$A$5:$A$20,_xlfn.XLOOKUP('Beregninger gj.strømming'!F129,'Vannbehov FV'!$B$4:$O$4,'Vannbehov FV'!$B$5:$O$20,,-1),,-1),""))</f>
        <v/>
      </c>
      <c r="P129" s="173" t="str">
        <f t="shared" si="29"/>
        <v/>
      </c>
      <c r="Q129" s="174" t="str">
        <f t="shared" si="30"/>
        <v/>
      </c>
      <c r="R129" s="174" t="str">
        <f t="shared" si="19"/>
        <v/>
      </c>
      <c r="S129" s="152" t="str">
        <f>IFERROR(IF(M129=Hjelpeark!$D$7,_xlfn.XLOOKUP('Beregninger gj.strømming'!C129,Hjelpeark!$C$8:$C$19,Hjelpeark!$D$8:$D$19),_xlfn.XLOOKUP('Beregninger gj.strømming'!C129,Hjelpeark!$C$8:$C$19,Hjelpeark!$E$8:$E$19)),"")</f>
        <v/>
      </c>
      <c r="T129" s="152" t="str">
        <f t="shared" si="33"/>
        <v/>
      </c>
      <c r="U129" s="152" t="str">
        <f>IFERROR(IF(T129=Hjelpeark!$B$4,0,ABS(T129-S129)),"")</f>
        <v/>
      </c>
      <c r="V129" s="175" t="str">
        <f>IFERROR(IF(A129="","",_xlfn.XLOOKUP(D129,Prisliste!$C$4:$F$4,Prisliste!$C$20:$F$20)),"")</f>
        <v/>
      </c>
      <c r="W129" s="175" t="str">
        <f>IFERROR(U129*_xlfn.XLOOKUP(D129,Prisliste!$C$4:$F$4,Prisliste!$C$21:$F$21),"")</f>
        <v/>
      </c>
      <c r="X129" s="175" t="str">
        <f>IFERROR(IF(A129="","",IF(N129="Ja",_xlfn.XLOOKUP('Beregninger gj.strømming'!D129,Prisliste!$C$4:$F$4,Prisliste!$C$24:$F$24),0)),"")</f>
        <v/>
      </c>
      <c r="Y129" s="288" t="str">
        <f t="shared" si="20"/>
        <v/>
      </c>
      <c r="Z129" s="175" t="str">
        <f t="shared" si="31"/>
        <v/>
      </c>
      <c r="AA129" s="175" t="str">
        <f t="shared" si="21"/>
        <v/>
      </c>
      <c r="AB129" s="175" t="str">
        <f t="shared" si="22"/>
        <v/>
      </c>
      <c r="AC129" s="288" t="str">
        <f t="shared" si="23"/>
        <v/>
      </c>
      <c r="AD129" s="152" t="str">
        <f t="shared" si="24"/>
        <v/>
      </c>
      <c r="AF129" s="155" t="str">
        <f>IFERROR(_xlfn.XLOOKUP(D129,Prisliste!$C$4:$F$4,Prisliste!$C$19:$F$19)*AD129,"")</f>
        <v/>
      </c>
    </row>
    <row r="130" spans="1:32" ht="14.4">
      <c r="A130" s="171" t="str">
        <f>IF(A129="","",IF(A129+1&lt;=f_slutt,'Beregninger gj.strømming'!A129+1,""))</f>
        <v/>
      </c>
      <c r="B130" s="172" t="str">
        <f t="shared" si="25"/>
        <v/>
      </c>
      <c r="C130" s="173" t="str">
        <f t="shared" si="26"/>
        <v/>
      </c>
      <c r="D130" s="172" t="str">
        <f t="shared" si="27"/>
        <v/>
      </c>
      <c r="E130" s="152" t="str">
        <f t="shared" si="32"/>
        <v/>
      </c>
      <c r="F130" s="289" t="str">
        <f t="shared" si="28"/>
        <v/>
      </c>
      <c r="G130" s="154" t="str">
        <f>IF($A130="","",'Priseestimat gj.strømming'!$C$15)</f>
        <v/>
      </c>
      <c r="H130" s="155" t="str" cm="1">
        <f t="array" ref="H130">IF(M130=Hjelpeark!$E$7,_xlfn.XLOOKUP(IF(T130="Naturlig",S130,T130),Temp_VT_FV,_xlfn.XLOOKUP('Beregninger gj.strømming'!F130,Fiskevekt_VT_FV,'Veksttabell FV'!$B$5:$T$21,,-1),,-1)*G130,IF('Beregninger gj.strømming'!M130=Hjelpeark!$D$7,_xlfn.XLOOKUP(IF(T130="Naturlig",S130,T130),'Veksttabell SV'!$A$6:$A$22,_xlfn.XLOOKUP('Beregninger gj.strømming'!F130,'Veksttabell SV'!$B$5:$AU$5,'Veksttabell SV'!$B$6:$AU$22,,-1),,-1)*G130,""))</f>
        <v/>
      </c>
      <c r="I130" s="155" t="str">
        <f t="shared" si="17"/>
        <v/>
      </c>
      <c r="J130" s="159" t="str">
        <f t="shared" si="18"/>
        <v/>
      </c>
      <c r="K130" s="173" t="str">
        <f>IF(A130="","",'Priseestimat gj.strømming'!$C$10)</f>
        <v/>
      </c>
      <c r="L130" s="173" t="str">
        <f>IF(A130="","",'Priseestimat gj.strømming'!$C$11)</f>
        <v/>
      </c>
      <c r="M130" s="173" t="str">
        <f>IF(A130="","",'Priseestimat gj.strømming'!$C$12)</f>
        <v/>
      </c>
      <c r="N130" s="173" t="str">
        <f>IF($A130="","",'Priseestimat gj.strømming'!$C$6)</f>
        <v/>
      </c>
      <c r="O130" s="174" t="str" cm="1">
        <f t="array" ref="O130">IF(M130=Hjelpeark!$D$7,_xlfn.XLOOKUP(IF(T130="Naturlig",S130,T130),'Vannbehov SV'!$A$5:$A$13,_xlfn.XLOOKUP('Beregninger gj.strømming'!F130,'Vannbehov SV'!$B$4:$O$4,'Vannbehov SV'!$B$5:$O$13,,-1),,-1),IF(M130=Hjelpeark!$E$7,_xlfn.XLOOKUP(IF(T130="Naturlig",S130,T130),'Vannbehov FV'!$A$5:$A$20,_xlfn.XLOOKUP('Beregninger gj.strømming'!F130,'Vannbehov FV'!$B$4:$O$4,'Vannbehov FV'!$B$5:$O$20,,-1),,-1),""))</f>
        <v/>
      </c>
      <c r="P130" s="173" t="str">
        <f t="shared" si="29"/>
        <v/>
      </c>
      <c r="Q130" s="174" t="str">
        <f t="shared" si="30"/>
        <v/>
      </c>
      <c r="R130" s="174" t="str">
        <f t="shared" si="19"/>
        <v/>
      </c>
      <c r="S130" s="152" t="str">
        <f>IFERROR(IF(M130=Hjelpeark!$D$7,_xlfn.XLOOKUP('Beregninger gj.strømming'!C130,Hjelpeark!$C$8:$C$19,Hjelpeark!$D$8:$D$19),_xlfn.XLOOKUP('Beregninger gj.strømming'!C130,Hjelpeark!$C$8:$C$19,Hjelpeark!$E$8:$E$19)),"")</f>
        <v/>
      </c>
      <c r="T130" s="152" t="str">
        <f t="shared" si="33"/>
        <v/>
      </c>
      <c r="U130" s="152" t="str">
        <f>IFERROR(IF(T130=Hjelpeark!$B$4,0,ABS(T130-S130)),"")</f>
        <v/>
      </c>
      <c r="V130" s="175" t="str">
        <f>IFERROR(IF(A130="","",_xlfn.XLOOKUP(D130,Prisliste!$C$4:$F$4,Prisliste!$C$20:$F$20)),"")</f>
        <v/>
      </c>
      <c r="W130" s="175" t="str">
        <f>IFERROR(U130*_xlfn.XLOOKUP(D130,Prisliste!$C$4:$F$4,Prisliste!$C$21:$F$21),"")</f>
        <v/>
      </c>
      <c r="X130" s="175" t="str">
        <f>IFERROR(IF(A130="","",IF(N130="Ja",_xlfn.XLOOKUP('Beregninger gj.strømming'!D130,Prisliste!$C$4:$F$4,Prisliste!$C$24:$F$24),0)),"")</f>
        <v/>
      </c>
      <c r="Y130" s="288" t="str">
        <f t="shared" si="20"/>
        <v/>
      </c>
      <c r="Z130" s="175" t="str">
        <f t="shared" si="31"/>
        <v/>
      </c>
      <c r="AA130" s="175" t="str">
        <f t="shared" si="21"/>
        <v/>
      </c>
      <c r="AB130" s="175" t="str">
        <f t="shared" si="22"/>
        <v/>
      </c>
      <c r="AC130" s="288" t="str">
        <f t="shared" si="23"/>
        <v/>
      </c>
      <c r="AD130" s="152" t="str">
        <f t="shared" si="24"/>
        <v/>
      </c>
      <c r="AF130" s="155" t="str">
        <f>IFERROR(_xlfn.XLOOKUP(D130,Prisliste!$C$4:$F$4,Prisliste!$C$19:$F$19)*AD130,"")</f>
        <v/>
      </c>
    </row>
    <row r="131" spans="1:32" ht="14.4">
      <c r="A131" s="171" t="str">
        <f>IF(A130="","",IF(A130+1&lt;=f_slutt,'Beregninger gj.strømming'!A130+1,""))</f>
        <v/>
      </c>
      <c r="B131" s="172" t="str">
        <f t="shared" si="25"/>
        <v/>
      </c>
      <c r="C131" s="173" t="str">
        <f t="shared" si="26"/>
        <v/>
      </c>
      <c r="D131" s="172" t="str">
        <f t="shared" si="27"/>
        <v/>
      </c>
      <c r="E131" s="152" t="str">
        <f t="shared" si="32"/>
        <v/>
      </c>
      <c r="F131" s="289" t="str">
        <f t="shared" si="28"/>
        <v/>
      </c>
      <c r="G131" s="154" t="str">
        <f>IF($A131="","",'Priseestimat gj.strømming'!$C$15)</f>
        <v/>
      </c>
      <c r="H131" s="155" t="str" cm="1">
        <f t="array" ref="H131">IF(M131=Hjelpeark!$E$7,_xlfn.XLOOKUP(IF(T131="Naturlig",S131,T131),Temp_VT_FV,_xlfn.XLOOKUP('Beregninger gj.strømming'!F131,Fiskevekt_VT_FV,'Veksttabell FV'!$B$5:$T$21,,-1),,-1)*G131,IF('Beregninger gj.strømming'!M131=Hjelpeark!$D$7,_xlfn.XLOOKUP(IF(T131="Naturlig",S131,T131),'Veksttabell SV'!$A$6:$A$22,_xlfn.XLOOKUP('Beregninger gj.strømming'!F131,'Veksttabell SV'!$B$5:$AU$5,'Veksttabell SV'!$B$6:$AU$22,,-1),,-1)*G131,""))</f>
        <v/>
      </c>
      <c r="I131" s="155" t="str">
        <f t="shared" si="17"/>
        <v/>
      </c>
      <c r="J131" s="159" t="str">
        <f t="shared" si="18"/>
        <v/>
      </c>
      <c r="K131" s="173" t="str">
        <f>IF(A131="","",'Priseestimat gj.strømming'!$C$10)</f>
        <v/>
      </c>
      <c r="L131" s="173" t="str">
        <f>IF(A131="","",'Priseestimat gj.strømming'!$C$11)</f>
        <v/>
      </c>
      <c r="M131" s="173" t="str">
        <f>IF(A131="","",'Priseestimat gj.strømming'!$C$12)</f>
        <v/>
      </c>
      <c r="N131" s="173" t="str">
        <f>IF($A131="","",'Priseestimat gj.strømming'!$C$6)</f>
        <v/>
      </c>
      <c r="O131" s="174" t="str" cm="1">
        <f t="array" ref="O131">IF(M131=Hjelpeark!$D$7,_xlfn.XLOOKUP(IF(T131="Naturlig",S131,T131),'Vannbehov SV'!$A$5:$A$13,_xlfn.XLOOKUP('Beregninger gj.strømming'!F131,'Vannbehov SV'!$B$4:$O$4,'Vannbehov SV'!$B$5:$O$13,,-1),,-1),IF(M131=Hjelpeark!$E$7,_xlfn.XLOOKUP(IF(T131="Naturlig",S131,T131),'Vannbehov FV'!$A$5:$A$20,_xlfn.XLOOKUP('Beregninger gj.strømming'!F131,'Vannbehov FV'!$B$4:$O$4,'Vannbehov FV'!$B$5:$O$20,,-1),,-1),""))</f>
        <v/>
      </c>
      <c r="P131" s="173" t="str">
        <f t="shared" si="29"/>
        <v/>
      </c>
      <c r="Q131" s="174" t="str">
        <f t="shared" si="30"/>
        <v/>
      </c>
      <c r="R131" s="174" t="str">
        <f t="shared" si="19"/>
        <v/>
      </c>
      <c r="S131" s="152" t="str">
        <f>IFERROR(IF(M131=Hjelpeark!$D$7,_xlfn.XLOOKUP('Beregninger gj.strømming'!C131,Hjelpeark!$C$8:$C$19,Hjelpeark!$D$8:$D$19),_xlfn.XLOOKUP('Beregninger gj.strømming'!C131,Hjelpeark!$C$8:$C$19,Hjelpeark!$E$8:$E$19)),"")</f>
        <v/>
      </c>
      <c r="T131" s="152" t="str">
        <f t="shared" si="33"/>
        <v/>
      </c>
      <c r="U131" s="152" t="str">
        <f>IFERROR(IF(T131=Hjelpeark!$B$4,0,ABS(T131-S131)),"")</f>
        <v/>
      </c>
      <c r="V131" s="175" t="str">
        <f>IFERROR(IF(A131="","",_xlfn.XLOOKUP(D131,Prisliste!$C$4:$F$4,Prisliste!$C$20:$F$20)),"")</f>
        <v/>
      </c>
      <c r="W131" s="175" t="str">
        <f>IFERROR(U131*_xlfn.XLOOKUP(D131,Prisliste!$C$4:$F$4,Prisliste!$C$21:$F$21),"")</f>
        <v/>
      </c>
      <c r="X131" s="175" t="str">
        <f>IFERROR(IF(A131="","",IF(N131="Ja",_xlfn.XLOOKUP('Beregninger gj.strømming'!D131,Prisliste!$C$4:$F$4,Prisliste!$C$24:$F$24),0)),"")</f>
        <v/>
      </c>
      <c r="Y131" s="288" t="str">
        <f t="shared" si="20"/>
        <v/>
      </c>
      <c r="Z131" s="175" t="str">
        <f t="shared" si="31"/>
        <v/>
      </c>
      <c r="AA131" s="175" t="str">
        <f t="shared" si="21"/>
        <v/>
      </c>
      <c r="AB131" s="175" t="str">
        <f t="shared" si="22"/>
        <v/>
      </c>
      <c r="AC131" s="288" t="str">
        <f t="shared" si="23"/>
        <v/>
      </c>
      <c r="AD131" s="152" t="str">
        <f t="shared" si="24"/>
        <v/>
      </c>
      <c r="AF131" s="155" t="str">
        <f>IFERROR(_xlfn.XLOOKUP(D131,Prisliste!$C$4:$F$4,Prisliste!$C$19:$F$19)*AD131,"")</f>
        <v/>
      </c>
    </row>
    <row r="132" spans="1:32" ht="14.4">
      <c r="A132" s="171" t="str">
        <f>IF(A131="","",IF(A131+1&lt;=f_slutt,'Beregninger gj.strømming'!A131+1,""))</f>
        <v/>
      </c>
      <c r="B132" s="172" t="str">
        <f t="shared" si="25"/>
        <v/>
      </c>
      <c r="C132" s="173" t="str">
        <f t="shared" si="26"/>
        <v/>
      </c>
      <c r="D132" s="172" t="str">
        <f t="shared" si="27"/>
        <v/>
      </c>
      <c r="E132" s="152" t="str">
        <f t="shared" si="32"/>
        <v/>
      </c>
      <c r="F132" s="289" t="str">
        <f t="shared" si="28"/>
        <v/>
      </c>
      <c r="G132" s="154" t="str">
        <f>IF($A132="","",'Priseestimat gj.strømming'!$C$15)</f>
        <v/>
      </c>
      <c r="H132" s="155" t="str" cm="1">
        <f t="array" ref="H132">IF(M132=Hjelpeark!$E$7,_xlfn.XLOOKUP(IF(T132="Naturlig",S132,T132),Temp_VT_FV,_xlfn.XLOOKUP('Beregninger gj.strømming'!F132,Fiskevekt_VT_FV,'Veksttabell FV'!$B$5:$T$21,,-1),,-1)*G132,IF('Beregninger gj.strømming'!M132=Hjelpeark!$D$7,_xlfn.XLOOKUP(IF(T132="Naturlig",S132,T132),'Veksttabell SV'!$A$6:$A$22,_xlfn.XLOOKUP('Beregninger gj.strømming'!F132,'Veksttabell SV'!$B$5:$AU$5,'Veksttabell SV'!$B$6:$AU$22,,-1),,-1)*G132,""))</f>
        <v/>
      </c>
      <c r="I132" s="155" t="str">
        <f t="shared" si="34" ref="I132:I195">IF(A132="","",E132*F132/1000)</f>
        <v/>
      </c>
      <c r="J132" s="159" t="str">
        <f t="shared" si="35" ref="J132:J195">IF(A132="","",I132/(L132/1000)/K132)</f>
        <v/>
      </c>
      <c r="K132" s="173" t="str">
        <f>IF(A132="","",'Priseestimat gj.strømming'!$C$10)</f>
        <v/>
      </c>
      <c r="L132" s="173" t="str">
        <f>IF(A132="","",'Priseestimat gj.strømming'!$C$11)</f>
        <v/>
      </c>
      <c r="M132" s="173" t="str">
        <f>IF(A132="","",'Priseestimat gj.strømming'!$C$12)</f>
        <v/>
      </c>
      <c r="N132" s="173" t="str">
        <f>IF($A132="","",'Priseestimat gj.strømming'!$C$6)</f>
        <v/>
      </c>
      <c r="O132" s="174" t="str" cm="1">
        <f t="array" ref="O132">IF(M132=Hjelpeark!$D$7,_xlfn.XLOOKUP(IF(T132="Naturlig",S132,T132),'Vannbehov SV'!$A$5:$A$13,_xlfn.XLOOKUP('Beregninger gj.strømming'!F132,'Vannbehov SV'!$B$4:$O$4,'Vannbehov SV'!$B$5:$O$13,,-1),,-1),IF(M132=Hjelpeark!$E$7,_xlfn.XLOOKUP(IF(T132="Naturlig",S132,T132),'Vannbehov FV'!$A$5:$A$20,_xlfn.XLOOKUP('Beregninger gj.strømming'!F132,'Vannbehov FV'!$B$4:$O$4,'Vannbehov FV'!$B$5:$O$20,,-1),,-1),""))</f>
        <v/>
      </c>
      <c r="P132" s="173" t="str">
        <f t="shared" si="29"/>
        <v/>
      </c>
      <c r="Q132" s="174" t="str">
        <f t="shared" si="30"/>
        <v/>
      </c>
      <c r="R132" s="174" t="str">
        <f t="shared" si="36" ref="R132:R195">IF(A132="","",Q132*K132*1.44)</f>
        <v/>
      </c>
      <c r="S132" s="152" t="str">
        <f>IFERROR(IF(M132=Hjelpeark!$D$7,_xlfn.XLOOKUP('Beregninger gj.strømming'!C132,Hjelpeark!$C$8:$C$19,Hjelpeark!$D$8:$D$19),_xlfn.XLOOKUP('Beregninger gj.strømming'!C132,Hjelpeark!$C$8:$C$19,Hjelpeark!$E$8:$E$19)),"")</f>
        <v/>
      </c>
      <c r="T132" s="152" t="str">
        <f t="shared" si="33"/>
        <v/>
      </c>
      <c r="U132" s="152" t="str">
        <f>IFERROR(IF(T132=Hjelpeark!$B$4,0,ABS(T132-S132)),"")</f>
        <v/>
      </c>
      <c r="V132" s="175" t="str">
        <f>IFERROR(IF(A132="","",_xlfn.XLOOKUP(D132,Prisliste!$C$4:$F$4,Prisliste!$C$20:$F$20)),"")</f>
        <v/>
      </c>
      <c r="W132" s="175" t="str">
        <f>IFERROR(U132*_xlfn.XLOOKUP(D132,Prisliste!$C$4:$F$4,Prisliste!$C$21:$F$21),"")</f>
        <v/>
      </c>
      <c r="X132" s="175" t="str">
        <f>IFERROR(IF(A132="","",IF(N132="Ja",_xlfn.XLOOKUP('Beregninger gj.strømming'!D132,Prisliste!$C$4:$F$4,Prisliste!$C$24:$F$24),0)),"")</f>
        <v/>
      </c>
      <c r="Y132" s="288" t="str">
        <f t="shared" si="37" ref="Y132:Y195">IF(SUM(V132:X132)=0,"",SUM(V132:X132))</f>
        <v/>
      </c>
      <c r="Z132" s="175" t="str">
        <f t="shared" si="31"/>
        <v/>
      </c>
      <c r="AA132" s="175" t="str">
        <f t="shared" si="38" ref="AA132:AA195">IFERROR(IF($A$4="","",W132*$R132),"")</f>
        <v/>
      </c>
      <c r="AB132" s="175" t="str">
        <f t="shared" si="39" ref="AB132:AB195">IFERROR(IF($A$4="","",X132*$R132),"")</f>
        <v/>
      </c>
      <c r="AC132" s="288" t="str">
        <f t="shared" si="40" ref="AC132:AC195">IFERROR(R132*Y132,"")</f>
        <v/>
      </c>
      <c r="AD132" s="152" t="str">
        <f t="shared" si="41" ref="AD132:AD195">K132</f>
        <v/>
      </c>
      <c r="AF132" s="155" t="str">
        <f>IFERROR(_xlfn.XLOOKUP(D132,Prisliste!$C$4:$F$4,Prisliste!$C$19:$F$19)*AD132,"")</f>
        <v/>
      </c>
    </row>
    <row r="133" spans="1:32" ht="14.4">
      <c r="A133" s="171" t="str">
        <f>IF(A132="","",IF(A132+1&lt;=f_slutt,'Beregninger gj.strømming'!A132+1,""))</f>
        <v/>
      </c>
      <c r="B133" s="172" t="str">
        <f t="shared" si="42" ref="B133:B196">IFERROR(_xlfn.ISOWEEKNUM(A133),"")</f>
        <v/>
      </c>
      <c r="C133" s="173" t="str">
        <f t="shared" si="43" ref="C133:C196">IFERROR(MONTH(A133),"")</f>
        <v/>
      </c>
      <c r="D133" s="172" t="str">
        <f t="shared" si="44" ref="D133:D196">IFERROR(YEAR(A133),"")</f>
        <v/>
      </c>
      <c r="E133" s="152" t="str">
        <f t="shared" si="32"/>
        <v/>
      </c>
      <c r="F133" s="289" t="str">
        <f t="shared" si="45" ref="F133:F196">IF(A133="","",F132+(F132*H132/100))</f>
        <v/>
      </c>
      <c r="G133" s="154" t="str">
        <f>IF($A133="","",'Priseestimat gj.strømming'!$C$15)</f>
        <v/>
      </c>
      <c r="H133" s="155" t="str" cm="1">
        <f t="array" ref="H133">IF(M133=Hjelpeark!$E$7,_xlfn.XLOOKUP(IF(T133="Naturlig",S133,T133),Temp_VT_FV,_xlfn.XLOOKUP('Beregninger gj.strømming'!F133,Fiskevekt_VT_FV,'Veksttabell FV'!$B$5:$T$21,,-1),,-1)*G133,IF('Beregninger gj.strømming'!M133=Hjelpeark!$D$7,_xlfn.XLOOKUP(IF(T133="Naturlig",S133,T133),'Veksttabell SV'!$A$6:$A$22,_xlfn.XLOOKUP('Beregninger gj.strømming'!F133,'Veksttabell SV'!$B$5:$AU$5,'Veksttabell SV'!$B$6:$AU$22,,-1),,-1)*G133,""))</f>
        <v/>
      </c>
      <c r="I133" s="155" t="str">
        <f t="shared" si="34"/>
        <v/>
      </c>
      <c r="J133" s="159" t="str">
        <f t="shared" si="35"/>
        <v/>
      </c>
      <c r="K133" s="173" t="str">
        <f>IF(A133="","",'Priseestimat gj.strømming'!$C$10)</f>
        <v/>
      </c>
      <c r="L133" s="173" t="str">
        <f>IF(A133="","",'Priseestimat gj.strømming'!$C$11)</f>
        <v/>
      </c>
      <c r="M133" s="173" t="str">
        <f>IF(A133="","",'Priseestimat gj.strømming'!$C$12)</f>
        <v/>
      </c>
      <c r="N133" s="173" t="str">
        <f>IF($A133="","",'Priseestimat gj.strømming'!$C$6)</f>
        <v/>
      </c>
      <c r="O133" s="174" t="str" cm="1">
        <f t="array" ref="O133">IF(M133=Hjelpeark!$D$7,_xlfn.XLOOKUP(IF(T133="Naturlig",S133,T133),'Vannbehov SV'!$A$5:$A$13,_xlfn.XLOOKUP('Beregninger gj.strømming'!F133,'Vannbehov SV'!$B$4:$O$4,'Vannbehov SV'!$B$5:$O$13,,-1),,-1),IF(M133=Hjelpeark!$E$7,_xlfn.XLOOKUP(IF(T133="Naturlig",S133,T133),'Vannbehov FV'!$A$5:$A$20,_xlfn.XLOOKUP('Beregninger gj.strømming'!F133,'Vannbehov FV'!$B$4:$O$4,'Vannbehov FV'!$B$5:$O$20,,-1),,-1),""))</f>
        <v/>
      </c>
      <c r="P133" s="173" t="str">
        <f t="shared" si="46" ref="P133:P196">IF(A133="","",15)</f>
        <v/>
      </c>
      <c r="Q133" s="174" t="str">
        <f t="shared" si="47" ref="Q133:Q196">IFERROR(IF(A133="","",IF(P133&gt;I133/K133*O133,P133,I133/K133*O133)),"")</f>
        <v/>
      </c>
      <c r="R133" s="174" t="str">
        <f t="shared" si="36"/>
        <v/>
      </c>
      <c r="S133" s="152" t="str">
        <f>IFERROR(IF(M133=Hjelpeark!$D$7,_xlfn.XLOOKUP('Beregninger gj.strømming'!C133,Hjelpeark!$C$8:$C$19,Hjelpeark!$D$8:$D$19),_xlfn.XLOOKUP('Beregninger gj.strømming'!C133,Hjelpeark!$C$8:$C$19,Hjelpeark!$E$8:$E$19)),"")</f>
        <v/>
      </c>
      <c r="T133" s="152" t="str">
        <f t="shared" si="33"/>
        <v/>
      </c>
      <c r="U133" s="152" t="str">
        <f>IFERROR(IF(T133=Hjelpeark!$B$4,0,ABS(T133-S133)),"")</f>
        <v/>
      </c>
      <c r="V133" s="175" t="str">
        <f>IFERROR(IF(A133="","",_xlfn.XLOOKUP(D133,Prisliste!$C$4:$F$4,Prisliste!$C$20:$F$20)),"")</f>
        <v/>
      </c>
      <c r="W133" s="175" t="str">
        <f>IFERROR(U133*_xlfn.XLOOKUP(D133,Prisliste!$C$4:$F$4,Prisliste!$C$21:$F$21),"")</f>
        <v/>
      </c>
      <c r="X133" s="175" t="str">
        <f>IFERROR(IF(A133="","",IF(N133="Ja",_xlfn.XLOOKUP('Beregninger gj.strømming'!D133,Prisliste!$C$4:$F$4,Prisliste!$C$24:$F$24),0)),"")</f>
        <v/>
      </c>
      <c r="Y133" s="288" t="str">
        <f t="shared" si="37"/>
        <v/>
      </c>
      <c r="Z133" s="175" t="str">
        <f t="shared" si="48" ref="Z133:Z196">IF(A133="","",V133*R133)</f>
        <v/>
      </c>
      <c r="AA133" s="175" t="str">
        <f t="shared" si="38"/>
        <v/>
      </c>
      <c r="AB133" s="175" t="str">
        <f t="shared" si="39"/>
        <v/>
      </c>
      <c r="AC133" s="288" t="str">
        <f t="shared" si="40"/>
        <v/>
      </c>
      <c r="AD133" s="152" t="str">
        <f t="shared" si="41"/>
        <v/>
      </c>
      <c r="AF133" s="155" t="str">
        <f>IFERROR(_xlfn.XLOOKUP(D133,Prisliste!$C$4:$F$4,Prisliste!$C$19:$F$19)*AD133,"")</f>
        <v/>
      </c>
    </row>
    <row r="134" spans="1:32" ht="14.4">
      <c r="A134" s="171" t="str">
        <f>IF(A133="","",IF(A133+1&lt;=f_slutt,'Beregninger gj.strømming'!A133+1,""))</f>
        <v/>
      </c>
      <c r="B134" s="172" t="str">
        <f t="shared" si="42"/>
        <v/>
      </c>
      <c r="C134" s="173" t="str">
        <f t="shared" si="43"/>
        <v/>
      </c>
      <c r="D134" s="172" t="str">
        <f t="shared" si="44"/>
        <v/>
      </c>
      <c r="E134" s="152" t="str">
        <f t="shared" si="49" ref="E134:E197">IFERROR(IF(A134="","",E133),"")</f>
        <v/>
      </c>
      <c r="F134" s="289" t="str">
        <f t="shared" si="45"/>
        <v/>
      </c>
      <c r="G134" s="154" t="str">
        <f>IF($A134="","",'Priseestimat gj.strømming'!$C$15)</f>
        <v/>
      </c>
      <c r="H134" s="155" t="str" cm="1">
        <f t="array" ref="H134">IF(M134=Hjelpeark!$E$7,_xlfn.XLOOKUP(IF(T134="Naturlig",S134,T134),Temp_VT_FV,_xlfn.XLOOKUP('Beregninger gj.strømming'!F134,Fiskevekt_VT_FV,'Veksttabell FV'!$B$5:$T$21,,-1),,-1)*G134,IF('Beregninger gj.strømming'!M134=Hjelpeark!$D$7,_xlfn.XLOOKUP(IF(T134="Naturlig",S134,T134),'Veksttabell SV'!$A$6:$A$22,_xlfn.XLOOKUP('Beregninger gj.strømming'!F134,'Veksttabell SV'!$B$5:$AU$5,'Veksttabell SV'!$B$6:$AU$22,,-1),,-1)*G134,""))</f>
        <v/>
      </c>
      <c r="I134" s="155" t="str">
        <f t="shared" si="34"/>
        <v/>
      </c>
      <c r="J134" s="159" t="str">
        <f t="shared" si="35"/>
        <v/>
      </c>
      <c r="K134" s="173" t="str">
        <f>IF(A134="","",'Priseestimat gj.strømming'!$C$10)</f>
        <v/>
      </c>
      <c r="L134" s="173" t="str">
        <f>IF(A134="","",'Priseestimat gj.strømming'!$C$11)</f>
        <v/>
      </c>
      <c r="M134" s="173" t="str">
        <f>IF(A134="","",'Priseestimat gj.strømming'!$C$12)</f>
        <v/>
      </c>
      <c r="N134" s="173" t="str">
        <f>IF($A134="","",'Priseestimat gj.strømming'!$C$6)</f>
        <v/>
      </c>
      <c r="O134" s="174" t="str" cm="1">
        <f t="array" ref="O134">IF(M134=Hjelpeark!$D$7,_xlfn.XLOOKUP(IF(T134="Naturlig",S134,T134),'Vannbehov SV'!$A$5:$A$13,_xlfn.XLOOKUP('Beregninger gj.strømming'!F134,'Vannbehov SV'!$B$4:$O$4,'Vannbehov SV'!$B$5:$O$13,,-1),,-1),IF(M134=Hjelpeark!$E$7,_xlfn.XLOOKUP(IF(T134="Naturlig",S134,T134),'Vannbehov FV'!$A$5:$A$20,_xlfn.XLOOKUP('Beregninger gj.strømming'!F134,'Vannbehov FV'!$B$4:$O$4,'Vannbehov FV'!$B$5:$O$20,,-1),,-1),""))</f>
        <v/>
      </c>
      <c r="P134" s="173" t="str">
        <f t="shared" si="46"/>
        <v/>
      </c>
      <c r="Q134" s="174" t="str">
        <f t="shared" si="47"/>
        <v/>
      </c>
      <c r="R134" s="174" t="str">
        <f t="shared" si="36"/>
        <v/>
      </c>
      <c r="S134" s="152" t="str">
        <f>IFERROR(IF(M134=Hjelpeark!$D$7,_xlfn.XLOOKUP('Beregninger gj.strømming'!C134,Hjelpeark!$C$8:$C$19,Hjelpeark!$D$8:$D$19),_xlfn.XLOOKUP('Beregninger gj.strømming'!C134,Hjelpeark!$C$8:$C$19,Hjelpeark!$E$8:$E$19)),"")</f>
        <v/>
      </c>
      <c r="T134" s="152" t="str">
        <f t="shared" si="50" ref="T134:T197">IF(A134="","",T133)</f>
        <v/>
      </c>
      <c r="U134" s="152" t="str">
        <f>IFERROR(IF(T134=Hjelpeark!$B$4,0,ABS(T134-S134)),"")</f>
        <v/>
      </c>
      <c r="V134" s="175" t="str">
        <f>IFERROR(IF(A134="","",_xlfn.XLOOKUP(D134,Prisliste!$C$4:$F$4,Prisliste!$C$20:$F$20)),"")</f>
        <v/>
      </c>
      <c r="W134" s="175" t="str">
        <f>IFERROR(U134*_xlfn.XLOOKUP(D134,Prisliste!$C$4:$F$4,Prisliste!$C$21:$F$21),"")</f>
        <v/>
      </c>
      <c r="X134" s="175" t="str">
        <f>IFERROR(IF(A134="","",IF(N134="Ja",_xlfn.XLOOKUP('Beregninger gj.strømming'!D134,Prisliste!$C$4:$F$4,Prisliste!$C$24:$F$24),0)),"")</f>
        <v/>
      </c>
      <c r="Y134" s="288" t="str">
        <f t="shared" si="37"/>
        <v/>
      </c>
      <c r="Z134" s="175" t="str">
        <f t="shared" si="48"/>
        <v/>
      </c>
      <c r="AA134" s="175" t="str">
        <f t="shared" si="38"/>
        <v/>
      </c>
      <c r="AB134" s="175" t="str">
        <f t="shared" si="39"/>
        <v/>
      </c>
      <c r="AC134" s="288" t="str">
        <f t="shared" si="40"/>
        <v/>
      </c>
      <c r="AD134" s="152" t="str">
        <f t="shared" si="41"/>
        <v/>
      </c>
      <c r="AF134" s="155" t="str">
        <f>IFERROR(_xlfn.XLOOKUP(D134,Prisliste!$C$4:$F$4,Prisliste!$C$19:$F$19)*AD134,"")</f>
        <v/>
      </c>
    </row>
    <row r="135" spans="1:32" ht="14.4">
      <c r="A135" s="171" t="str">
        <f>IF(A134="","",IF(A134+1&lt;=f_slutt,'Beregninger gj.strømming'!A134+1,""))</f>
        <v/>
      </c>
      <c r="B135" s="172" t="str">
        <f t="shared" si="42"/>
        <v/>
      </c>
      <c r="C135" s="173" t="str">
        <f t="shared" si="43"/>
        <v/>
      </c>
      <c r="D135" s="172" t="str">
        <f t="shared" si="44"/>
        <v/>
      </c>
      <c r="E135" s="152" t="str">
        <f t="shared" si="49"/>
        <v/>
      </c>
      <c r="F135" s="289" t="str">
        <f t="shared" si="45"/>
        <v/>
      </c>
      <c r="G135" s="154" t="str">
        <f>IF($A135="","",'Priseestimat gj.strømming'!$C$15)</f>
        <v/>
      </c>
      <c r="H135" s="155" t="str" cm="1">
        <f t="array" ref="H135">IF(M135=Hjelpeark!$E$7,_xlfn.XLOOKUP(IF(T135="Naturlig",S135,T135),Temp_VT_FV,_xlfn.XLOOKUP('Beregninger gj.strømming'!F135,Fiskevekt_VT_FV,'Veksttabell FV'!$B$5:$T$21,,-1),,-1)*G135,IF('Beregninger gj.strømming'!M135=Hjelpeark!$D$7,_xlfn.XLOOKUP(IF(T135="Naturlig",S135,T135),'Veksttabell SV'!$A$6:$A$22,_xlfn.XLOOKUP('Beregninger gj.strømming'!F135,'Veksttabell SV'!$B$5:$AU$5,'Veksttabell SV'!$B$6:$AU$22,,-1),,-1)*G135,""))</f>
        <v/>
      </c>
      <c r="I135" s="155" t="str">
        <f t="shared" si="34"/>
        <v/>
      </c>
      <c r="J135" s="159" t="str">
        <f t="shared" si="35"/>
        <v/>
      </c>
      <c r="K135" s="173" t="str">
        <f>IF(A135="","",'Priseestimat gj.strømming'!$C$10)</f>
        <v/>
      </c>
      <c r="L135" s="173" t="str">
        <f>IF(A135="","",'Priseestimat gj.strømming'!$C$11)</f>
        <v/>
      </c>
      <c r="M135" s="173" t="str">
        <f>IF(A135="","",'Priseestimat gj.strømming'!$C$12)</f>
        <v/>
      </c>
      <c r="N135" s="173" t="str">
        <f>IF($A135="","",'Priseestimat gj.strømming'!$C$6)</f>
        <v/>
      </c>
      <c r="O135" s="174" t="str" cm="1">
        <f t="array" ref="O135">IF(M135=Hjelpeark!$D$7,_xlfn.XLOOKUP(IF(T135="Naturlig",S135,T135),'Vannbehov SV'!$A$5:$A$13,_xlfn.XLOOKUP('Beregninger gj.strømming'!F135,'Vannbehov SV'!$B$4:$O$4,'Vannbehov SV'!$B$5:$O$13,,-1),,-1),IF(M135=Hjelpeark!$E$7,_xlfn.XLOOKUP(IF(T135="Naturlig",S135,T135),'Vannbehov FV'!$A$5:$A$20,_xlfn.XLOOKUP('Beregninger gj.strømming'!F135,'Vannbehov FV'!$B$4:$O$4,'Vannbehov FV'!$B$5:$O$20,,-1),,-1),""))</f>
        <v/>
      </c>
      <c r="P135" s="173" t="str">
        <f t="shared" si="46"/>
        <v/>
      </c>
      <c r="Q135" s="174" t="str">
        <f t="shared" si="47"/>
        <v/>
      </c>
      <c r="R135" s="174" t="str">
        <f t="shared" si="36"/>
        <v/>
      </c>
      <c r="S135" s="152" t="str">
        <f>IFERROR(IF(M135=Hjelpeark!$D$7,_xlfn.XLOOKUP('Beregninger gj.strømming'!C135,Hjelpeark!$C$8:$C$19,Hjelpeark!$D$8:$D$19),_xlfn.XLOOKUP('Beregninger gj.strømming'!C135,Hjelpeark!$C$8:$C$19,Hjelpeark!$E$8:$E$19)),"")</f>
        <v/>
      </c>
      <c r="T135" s="152" t="str">
        <f t="shared" si="50"/>
        <v/>
      </c>
      <c r="U135" s="152" t="str">
        <f>IFERROR(IF(T135=Hjelpeark!$B$4,0,ABS(T135-S135)),"")</f>
        <v/>
      </c>
      <c r="V135" s="175" t="str">
        <f>IFERROR(IF(A135="","",_xlfn.XLOOKUP(D135,Prisliste!$C$4:$F$4,Prisliste!$C$20:$F$20)),"")</f>
        <v/>
      </c>
      <c r="W135" s="175" t="str">
        <f>IFERROR(U135*_xlfn.XLOOKUP(D135,Prisliste!$C$4:$F$4,Prisliste!$C$21:$F$21),"")</f>
        <v/>
      </c>
      <c r="X135" s="175" t="str">
        <f>IFERROR(IF(A135="","",IF(N135="Ja",_xlfn.XLOOKUP('Beregninger gj.strømming'!D135,Prisliste!$C$4:$F$4,Prisliste!$C$24:$F$24),0)),"")</f>
        <v/>
      </c>
      <c r="Y135" s="288" t="str">
        <f t="shared" si="37"/>
        <v/>
      </c>
      <c r="Z135" s="175" t="str">
        <f t="shared" si="48"/>
        <v/>
      </c>
      <c r="AA135" s="175" t="str">
        <f t="shared" si="38"/>
        <v/>
      </c>
      <c r="AB135" s="175" t="str">
        <f t="shared" si="39"/>
        <v/>
      </c>
      <c r="AC135" s="288" t="str">
        <f t="shared" si="40"/>
        <v/>
      </c>
      <c r="AD135" s="152" t="str">
        <f t="shared" si="41"/>
        <v/>
      </c>
      <c r="AF135" s="155" t="str">
        <f>IFERROR(_xlfn.XLOOKUP(D135,Prisliste!$C$4:$F$4,Prisliste!$C$19:$F$19)*AD135,"")</f>
        <v/>
      </c>
    </row>
    <row r="136" spans="1:32" ht="14.4">
      <c r="A136" s="171" t="str">
        <f>IF(A135="","",IF(A135+1&lt;=f_slutt,'Beregninger gj.strømming'!A135+1,""))</f>
        <v/>
      </c>
      <c r="B136" s="172" t="str">
        <f t="shared" si="42"/>
        <v/>
      </c>
      <c r="C136" s="173" t="str">
        <f t="shared" si="43"/>
        <v/>
      </c>
      <c r="D136" s="172" t="str">
        <f t="shared" si="44"/>
        <v/>
      </c>
      <c r="E136" s="152" t="str">
        <f t="shared" si="49"/>
        <v/>
      </c>
      <c r="F136" s="289" t="str">
        <f t="shared" si="45"/>
        <v/>
      </c>
      <c r="G136" s="154" t="str">
        <f>IF($A136="","",'Priseestimat gj.strømming'!$C$15)</f>
        <v/>
      </c>
      <c r="H136" s="155" t="str" cm="1">
        <f t="array" ref="H136">IF(M136=Hjelpeark!$E$7,_xlfn.XLOOKUP(IF(T136="Naturlig",S136,T136),Temp_VT_FV,_xlfn.XLOOKUP('Beregninger gj.strømming'!F136,Fiskevekt_VT_FV,'Veksttabell FV'!$B$5:$T$21,,-1),,-1)*G136,IF('Beregninger gj.strømming'!M136=Hjelpeark!$D$7,_xlfn.XLOOKUP(IF(T136="Naturlig",S136,T136),'Veksttabell SV'!$A$6:$A$22,_xlfn.XLOOKUP('Beregninger gj.strømming'!F136,'Veksttabell SV'!$B$5:$AU$5,'Veksttabell SV'!$B$6:$AU$22,,-1),,-1)*G136,""))</f>
        <v/>
      </c>
      <c r="I136" s="155" t="str">
        <f t="shared" si="34"/>
        <v/>
      </c>
      <c r="J136" s="159" t="str">
        <f t="shared" si="35"/>
        <v/>
      </c>
      <c r="K136" s="173" t="str">
        <f>IF(A136="","",'Priseestimat gj.strømming'!$C$10)</f>
        <v/>
      </c>
      <c r="L136" s="173" t="str">
        <f>IF(A136="","",'Priseestimat gj.strømming'!$C$11)</f>
        <v/>
      </c>
      <c r="M136" s="173" t="str">
        <f>IF(A136="","",'Priseestimat gj.strømming'!$C$12)</f>
        <v/>
      </c>
      <c r="N136" s="173" t="str">
        <f>IF($A136="","",'Priseestimat gj.strømming'!$C$6)</f>
        <v/>
      </c>
      <c r="O136" s="174" t="str" cm="1">
        <f t="array" ref="O136">IF(M136=Hjelpeark!$D$7,_xlfn.XLOOKUP(IF(T136="Naturlig",S136,T136),'Vannbehov SV'!$A$5:$A$13,_xlfn.XLOOKUP('Beregninger gj.strømming'!F136,'Vannbehov SV'!$B$4:$O$4,'Vannbehov SV'!$B$5:$O$13,,-1),,-1),IF(M136=Hjelpeark!$E$7,_xlfn.XLOOKUP(IF(T136="Naturlig",S136,T136),'Vannbehov FV'!$A$5:$A$20,_xlfn.XLOOKUP('Beregninger gj.strømming'!F136,'Vannbehov FV'!$B$4:$O$4,'Vannbehov FV'!$B$5:$O$20,,-1),,-1),""))</f>
        <v/>
      </c>
      <c r="P136" s="173" t="str">
        <f t="shared" si="46"/>
        <v/>
      </c>
      <c r="Q136" s="174" t="str">
        <f t="shared" si="47"/>
        <v/>
      </c>
      <c r="R136" s="174" t="str">
        <f t="shared" si="36"/>
        <v/>
      </c>
      <c r="S136" s="152" t="str">
        <f>IFERROR(IF(M136=Hjelpeark!$D$7,_xlfn.XLOOKUP('Beregninger gj.strømming'!C136,Hjelpeark!$C$8:$C$19,Hjelpeark!$D$8:$D$19),_xlfn.XLOOKUP('Beregninger gj.strømming'!C136,Hjelpeark!$C$8:$C$19,Hjelpeark!$E$8:$E$19)),"")</f>
        <v/>
      </c>
      <c r="T136" s="152" t="str">
        <f t="shared" si="50"/>
        <v/>
      </c>
      <c r="U136" s="152" t="str">
        <f>IFERROR(IF(T136=Hjelpeark!$B$4,0,ABS(T136-S136)),"")</f>
        <v/>
      </c>
      <c r="V136" s="175" t="str">
        <f>IFERROR(IF(A136="","",_xlfn.XLOOKUP(D136,Prisliste!$C$4:$F$4,Prisliste!$C$20:$F$20)),"")</f>
        <v/>
      </c>
      <c r="W136" s="175" t="str">
        <f>IFERROR(U136*_xlfn.XLOOKUP(D136,Prisliste!$C$4:$F$4,Prisliste!$C$21:$F$21),"")</f>
        <v/>
      </c>
      <c r="X136" s="175" t="str">
        <f>IFERROR(IF(A136="","",IF(N136="Ja",_xlfn.XLOOKUP('Beregninger gj.strømming'!D136,Prisliste!$C$4:$F$4,Prisliste!$C$24:$F$24),0)),"")</f>
        <v/>
      </c>
      <c r="Y136" s="288" t="str">
        <f t="shared" si="37"/>
        <v/>
      </c>
      <c r="Z136" s="175" t="str">
        <f t="shared" si="48"/>
        <v/>
      </c>
      <c r="AA136" s="175" t="str">
        <f t="shared" si="38"/>
        <v/>
      </c>
      <c r="AB136" s="175" t="str">
        <f t="shared" si="39"/>
        <v/>
      </c>
      <c r="AC136" s="288" t="str">
        <f t="shared" si="40"/>
        <v/>
      </c>
      <c r="AD136" s="152" t="str">
        <f t="shared" si="41"/>
        <v/>
      </c>
      <c r="AF136" s="155" t="str">
        <f>IFERROR(_xlfn.XLOOKUP(D136,Prisliste!$C$4:$F$4,Prisliste!$C$19:$F$19)*AD136,"")</f>
        <v/>
      </c>
    </row>
    <row r="137" spans="1:32" ht="14.4">
      <c r="A137" s="171" t="str">
        <f>IF(A136="","",IF(A136+1&lt;=f_slutt,'Beregninger gj.strømming'!A136+1,""))</f>
        <v/>
      </c>
      <c r="B137" s="172" t="str">
        <f t="shared" si="42"/>
        <v/>
      </c>
      <c r="C137" s="173" t="str">
        <f t="shared" si="43"/>
        <v/>
      </c>
      <c r="D137" s="172" t="str">
        <f t="shared" si="44"/>
        <v/>
      </c>
      <c r="E137" s="152" t="str">
        <f t="shared" si="49"/>
        <v/>
      </c>
      <c r="F137" s="289" t="str">
        <f t="shared" si="45"/>
        <v/>
      </c>
      <c r="G137" s="154" t="str">
        <f>IF($A137="","",'Priseestimat gj.strømming'!$C$15)</f>
        <v/>
      </c>
      <c r="H137" s="155" t="str" cm="1">
        <f t="array" ref="H137">IF(M137=Hjelpeark!$E$7,_xlfn.XLOOKUP(IF(T137="Naturlig",S137,T137),Temp_VT_FV,_xlfn.XLOOKUP('Beregninger gj.strømming'!F137,Fiskevekt_VT_FV,'Veksttabell FV'!$B$5:$T$21,,-1),,-1)*G137,IF('Beregninger gj.strømming'!M137=Hjelpeark!$D$7,_xlfn.XLOOKUP(IF(T137="Naturlig",S137,T137),'Veksttabell SV'!$A$6:$A$22,_xlfn.XLOOKUP('Beregninger gj.strømming'!F137,'Veksttabell SV'!$B$5:$AU$5,'Veksttabell SV'!$B$6:$AU$22,,-1),,-1)*G137,""))</f>
        <v/>
      </c>
      <c r="I137" s="155" t="str">
        <f t="shared" si="34"/>
        <v/>
      </c>
      <c r="J137" s="159" t="str">
        <f t="shared" si="35"/>
        <v/>
      </c>
      <c r="K137" s="173" t="str">
        <f>IF(A137="","",'Priseestimat gj.strømming'!$C$10)</f>
        <v/>
      </c>
      <c r="L137" s="173" t="str">
        <f>IF(A137="","",'Priseestimat gj.strømming'!$C$11)</f>
        <v/>
      </c>
      <c r="M137" s="173" t="str">
        <f>IF(A137="","",'Priseestimat gj.strømming'!$C$12)</f>
        <v/>
      </c>
      <c r="N137" s="173" t="str">
        <f>IF($A137="","",'Priseestimat gj.strømming'!$C$6)</f>
        <v/>
      </c>
      <c r="O137" s="174" t="str" cm="1">
        <f t="array" ref="O137">IF(M137=Hjelpeark!$D$7,_xlfn.XLOOKUP(IF(T137="Naturlig",S137,T137),'Vannbehov SV'!$A$5:$A$13,_xlfn.XLOOKUP('Beregninger gj.strømming'!F137,'Vannbehov SV'!$B$4:$O$4,'Vannbehov SV'!$B$5:$O$13,,-1),,-1),IF(M137=Hjelpeark!$E$7,_xlfn.XLOOKUP(IF(T137="Naturlig",S137,T137),'Vannbehov FV'!$A$5:$A$20,_xlfn.XLOOKUP('Beregninger gj.strømming'!F137,'Vannbehov FV'!$B$4:$O$4,'Vannbehov FV'!$B$5:$O$20,,-1),,-1),""))</f>
        <v/>
      </c>
      <c r="P137" s="173" t="str">
        <f t="shared" si="46"/>
        <v/>
      </c>
      <c r="Q137" s="174" t="str">
        <f t="shared" si="47"/>
        <v/>
      </c>
      <c r="R137" s="174" t="str">
        <f t="shared" si="36"/>
        <v/>
      </c>
      <c r="S137" s="152" t="str">
        <f>IFERROR(IF(M137=Hjelpeark!$D$7,_xlfn.XLOOKUP('Beregninger gj.strømming'!C137,Hjelpeark!$C$8:$C$19,Hjelpeark!$D$8:$D$19),_xlfn.XLOOKUP('Beregninger gj.strømming'!C137,Hjelpeark!$C$8:$C$19,Hjelpeark!$E$8:$E$19)),"")</f>
        <v/>
      </c>
      <c r="T137" s="152" t="str">
        <f t="shared" si="50"/>
        <v/>
      </c>
      <c r="U137" s="152" t="str">
        <f>IFERROR(IF(T137=Hjelpeark!$B$4,0,ABS(T137-S137)),"")</f>
        <v/>
      </c>
      <c r="V137" s="175" t="str">
        <f>IFERROR(IF(A137="","",_xlfn.XLOOKUP(D137,Prisliste!$C$4:$F$4,Prisliste!$C$20:$F$20)),"")</f>
        <v/>
      </c>
      <c r="W137" s="175" t="str">
        <f>IFERROR(U137*_xlfn.XLOOKUP(D137,Prisliste!$C$4:$F$4,Prisliste!$C$21:$F$21),"")</f>
        <v/>
      </c>
      <c r="X137" s="175" t="str">
        <f>IFERROR(IF(A137="","",IF(N137="Ja",_xlfn.XLOOKUP('Beregninger gj.strømming'!D137,Prisliste!$C$4:$F$4,Prisliste!$C$24:$F$24),0)),"")</f>
        <v/>
      </c>
      <c r="Y137" s="288" t="str">
        <f t="shared" si="37"/>
        <v/>
      </c>
      <c r="Z137" s="175" t="str">
        <f t="shared" si="48"/>
        <v/>
      </c>
      <c r="AA137" s="175" t="str">
        <f t="shared" si="38"/>
        <v/>
      </c>
      <c r="AB137" s="175" t="str">
        <f t="shared" si="39"/>
        <v/>
      </c>
      <c r="AC137" s="288" t="str">
        <f t="shared" si="40"/>
        <v/>
      </c>
      <c r="AD137" s="152" t="str">
        <f t="shared" si="41"/>
        <v/>
      </c>
      <c r="AF137" s="155" t="str">
        <f>IFERROR(_xlfn.XLOOKUP(D137,Prisliste!$C$4:$F$4,Prisliste!$C$19:$F$19)*AD137,"")</f>
        <v/>
      </c>
    </row>
    <row r="138" spans="1:32" ht="14.4">
      <c r="A138" s="171" t="str">
        <f>IF(A137="","",IF(A137+1&lt;=f_slutt,'Beregninger gj.strømming'!A137+1,""))</f>
        <v/>
      </c>
      <c r="B138" s="172" t="str">
        <f t="shared" si="42"/>
        <v/>
      </c>
      <c r="C138" s="173" t="str">
        <f t="shared" si="43"/>
        <v/>
      </c>
      <c r="D138" s="172" t="str">
        <f t="shared" si="44"/>
        <v/>
      </c>
      <c r="E138" s="152" t="str">
        <f t="shared" si="49"/>
        <v/>
      </c>
      <c r="F138" s="289" t="str">
        <f t="shared" si="45"/>
        <v/>
      </c>
      <c r="G138" s="154" t="str">
        <f>IF($A138="","",'Priseestimat gj.strømming'!$C$15)</f>
        <v/>
      </c>
      <c r="H138" s="155" t="str" cm="1">
        <f t="array" ref="H138">IF(M138=Hjelpeark!$E$7,_xlfn.XLOOKUP(IF(T138="Naturlig",S138,T138),Temp_VT_FV,_xlfn.XLOOKUP('Beregninger gj.strømming'!F138,Fiskevekt_VT_FV,'Veksttabell FV'!$B$5:$T$21,,-1),,-1)*G138,IF('Beregninger gj.strømming'!M138=Hjelpeark!$D$7,_xlfn.XLOOKUP(IF(T138="Naturlig",S138,T138),'Veksttabell SV'!$A$6:$A$22,_xlfn.XLOOKUP('Beregninger gj.strømming'!F138,'Veksttabell SV'!$B$5:$AU$5,'Veksttabell SV'!$B$6:$AU$22,,-1),,-1)*G138,""))</f>
        <v/>
      </c>
      <c r="I138" s="155" t="str">
        <f t="shared" si="34"/>
        <v/>
      </c>
      <c r="J138" s="159" t="str">
        <f t="shared" si="35"/>
        <v/>
      </c>
      <c r="K138" s="173" t="str">
        <f>IF(A138="","",'Priseestimat gj.strømming'!$C$10)</f>
        <v/>
      </c>
      <c r="L138" s="173" t="str">
        <f>IF(A138="","",'Priseestimat gj.strømming'!$C$11)</f>
        <v/>
      </c>
      <c r="M138" s="173" t="str">
        <f>IF(A138="","",'Priseestimat gj.strømming'!$C$12)</f>
        <v/>
      </c>
      <c r="N138" s="173" t="str">
        <f>IF($A138="","",'Priseestimat gj.strømming'!$C$6)</f>
        <v/>
      </c>
      <c r="O138" s="174" t="str" cm="1">
        <f t="array" ref="O138">IF(M138=Hjelpeark!$D$7,_xlfn.XLOOKUP(IF(T138="Naturlig",S138,T138),'Vannbehov SV'!$A$5:$A$13,_xlfn.XLOOKUP('Beregninger gj.strømming'!F138,'Vannbehov SV'!$B$4:$O$4,'Vannbehov SV'!$B$5:$O$13,,-1),,-1),IF(M138=Hjelpeark!$E$7,_xlfn.XLOOKUP(IF(T138="Naturlig",S138,T138),'Vannbehov FV'!$A$5:$A$20,_xlfn.XLOOKUP('Beregninger gj.strømming'!F138,'Vannbehov FV'!$B$4:$O$4,'Vannbehov FV'!$B$5:$O$20,,-1),,-1),""))</f>
        <v/>
      </c>
      <c r="P138" s="173" t="str">
        <f t="shared" si="46"/>
        <v/>
      </c>
      <c r="Q138" s="174" t="str">
        <f t="shared" si="47"/>
        <v/>
      </c>
      <c r="R138" s="174" t="str">
        <f t="shared" si="36"/>
        <v/>
      </c>
      <c r="S138" s="152" t="str">
        <f>IFERROR(IF(M138=Hjelpeark!$D$7,_xlfn.XLOOKUP('Beregninger gj.strømming'!C138,Hjelpeark!$C$8:$C$19,Hjelpeark!$D$8:$D$19),_xlfn.XLOOKUP('Beregninger gj.strømming'!C138,Hjelpeark!$C$8:$C$19,Hjelpeark!$E$8:$E$19)),"")</f>
        <v/>
      </c>
      <c r="T138" s="152" t="str">
        <f t="shared" si="50"/>
        <v/>
      </c>
      <c r="U138" s="152" t="str">
        <f>IFERROR(IF(T138=Hjelpeark!$B$4,0,ABS(T138-S138)),"")</f>
        <v/>
      </c>
      <c r="V138" s="175" t="str">
        <f>IFERROR(IF(A138="","",_xlfn.XLOOKUP(D138,Prisliste!$C$4:$F$4,Prisliste!$C$20:$F$20)),"")</f>
        <v/>
      </c>
      <c r="W138" s="175" t="str">
        <f>IFERROR(U138*_xlfn.XLOOKUP(D138,Prisliste!$C$4:$F$4,Prisliste!$C$21:$F$21),"")</f>
        <v/>
      </c>
      <c r="X138" s="175" t="str">
        <f>IFERROR(IF(A138="","",IF(N138="Ja",_xlfn.XLOOKUP('Beregninger gj.strømming'!D138,Prisliste!$C$4:$F$4,Prisliste!$C$24:$F$24),0)),"")</f>
        <v/>
      </c>
      <c r="Y138" s="288" t="str">
        <f t="shared" si="37"/>
        <v/>
      </c>
      <c r="Z138" s="175" t="str">
        <f t="shared" si="48"/>
        <v/>
      </c>
      <c r="AA138" s="175" t="str">
        <f t="shared" si="38"/>
        <v/>
      </c>
      <c r="AB138" s="175" t="str">
        <f t="shared" si="39"/>
        <v/>
      </c>
      <c r="AC138" s="288" t="str">
        <f t="shared" si="40"/>
        <v/>
      </c>
      <c r="AD138" s="152" t="str">
        <f t="shared" si="41"/>
        <v/>
      </c>
      <c r="AF138" s="155" t="str">
        <f>IFERROR(_xlfn.XLOOKUP(D138,Prisliste!$C$4:$F$4,Prisliste!$C$19:$F$19)*AD138,"")</f>
        <v/>
      </c>
    </row>
    <row r="139" spans="1:32" ht="14.4">
      <c r="A139" s="171" t="str">
        <f>IF(A138="","",IF(A138+1&lt;=f_slutt,'Beregninger gj.strømming'!A138+1,""))</f>
        <v/>
      </c>
      <c r="B139" s="172" t="str">
        <f t="shared" si="42"/>
        <v/>
      </c>
      <c r="C139" s="173" t="str">
        <f t="shared" si="43"/>
        <v/>
      </c>
      <c r="D139" s="172" t="str">
        <f t="shared" si="44"/>
        <v/>
      </c>
      <c r="E139" s="152" t="str">
        <f t="shared" si="49"/>
        <v/>
      </c>
      <c r="F139" s="289" t="str">
        <f t="shared" si="45"/>
        <v/>
      </c>
      <c r="G139" s="154" t="str">
        <f>IF($A139="","",'Priseestimat gj.strømming'!$C$15)</f>
        <v/>
      </c>
      <c r="H139" s="155" t="str" cm="1">
        <f t="array" ref="H139">IF(M139=Hjelpeark!$E$7,_xlfn.XLOOKUP(IF(T139="Naturlig",S139,T139),Temp_VT_FV,_xlfn.XLOOKUP('Beregninger gj.strømming'!F139,Fiskevekt_VT_FV,'Veksttabell FV'!$B$5:$T$21,,-1),,-1)*G139,IF('Beregninger gj.strømming'!M139=Hjelpeark!$D$7,_xlfn.XLOOKUP(IF(T139="Naturlig",S139,T139),'Veksttabell SV'!$A$6:$A$22,_xlfn.XLOOKUP('Beregninger gj.strømming'!F139,'Veksttabell SV'!$B$5:$AU$5,'Veksttabell SV'!$B$6:$AU$22,,-1),,-1)*G139,""))</f>
        <v/>
      </c>
      <c r="I139" s="155" t="str">
        <f t="shared" si="34"/>
        <v/>
      </c>
      <c r="J139" s="159" t="str">
        <f t="shared" si="35"/>
        <v/>
      </c>
      <c r="K139" s="173" t="str">
        <f>IF(A139="","",'Priseestimat gj.strømming'!$C$10)</f>
        <v/>
      </c>
      <c r="L139" s="173" t="str">
        <f>IF(A139="","",'Priseestimat gj.strømming'!$C$11)</f>
        <v/>
      </c>
      <c r="M139" s="173" t="str">
        <f>IF(A139="","",'Priseestimat gj.strømming'!$C$12)</f>
        <v/>
      </c>
      <c r="N139" s="173" t="str">
        <f>IF($A139="","",'Priseestimat gj.strømming'!$C$6)</f>
        <v/>
      </c>
      <c r="O139" s="174" t="str" cm="1">
        <f t="array" ref="O139">IF(M139=Hjelpeark!$D$7,_xlfn.XLOOKUP(IF(T139="Naturlig",S139,T139),'Vannbehov SV'!$A$5:$A$13,_xlfn.XLOOKUP('Beregninger gj.strømming'!F139,'Vannbehov SV'!$B$4:$O$4,'Vannbehov SV'!$B$5:$O$13,,-1),,-1),IF(M139=Hjelpeark!$E$7,_xlfn.XLOOKUP(IF(T139="Naturlig",S139,T139),'Vannbehov FV'!$A$5:$A$20,_xlfn.XLOOKUP('Beregninger gj.strømming'!F139,'Vannbehov FV'!$B$4:$O$4,'Vannbehov FV'!$B$5:$O$20,,-1),,-1),""))</f>
        <v/>
      </c>
      <c r="P139" s="173" t="str">
        <f t="shared" si="46"/>
        <v/>
      </c>
      <c r="Q139" s="174" t="str">
        <f t="shared" si="47"/>
        <v/>
      </c>
      <c r="R139" s="174" t="str">
        <f t="shared" si="36"/>
        <v/>
      </c>
      <c r="S139" s="152" t="str">
        <f>IFERROR(IF(M139=Hjelpeark!$D$7,_xlfn.XLOOKUP('Beregninger gj.strømming'!C139,Hjelpeark!$C$8:$C$19,Hjelpeark!$D$8:$D$19),_xlfn.XLOOKUP('Beregninger gj.strømming'!C139,Hjelpeark!$C$8:$C$19,Hjelpeark!$E$8:$E$19)),"")</f>
        <v/>
      </c>
      <c r="T139" s="152" t="str">
        <f t="shared" si="50"/>
        <v/>
      </c>
      <c r="U139" s="152" t="str">
        <f>IFERROR(IF(T139=Hjelpeark!$B$4,0,ABS(T139-S139)),"")</f>
        <v/>
      </c>
      <c r="V139" s="175" t="str">
        <f>IFERROR(IF(A139="","",_xlfn.XLOOKUP(D139,Prisliste!$C$4:$F$4,Prisliste!$C$20:$F$20)),"")</f>
        <v/>
      </c>
      <c r="W139" s="175" t="str">
        <f>IFERROR(U139*_xlfn.XLOOKUP(D139,Prisliste!$C$4:$F$4,Prisliste!$C$21:$F$21),"")</f>
        <v/>
      </c>
      <c r="X139" s="175" t="str">
        <f>IFERROR(IF(A139="","",IF(N139="Ja",_xlfn.XLOOKUP('Beregninger gj.strømming'!D139,Prisliste!$C$4:$F$4,Prisliste!$C$24:$F$24),0)),"")</f>
        <v/>
      </c>
      <c r="Y139" s="288" t="str">
        <f t="shared" si="37"/>
        <v/>
      </c>
      <c r="Z139" s="175" t="str">
        <f t="shared" si="48"/>
        <v/>
      </c>
      <c r="AA139" s="175" t="str">
        <f t="shared" si="38"/>
        <v/>
      </c>
      <c r="AB139" s="175" t="str">
        <f t="shared" si="39"/>
        <v/>
      </c>
      <c r="AC139" s="288" t="str">
        <f t="shared" si="40"/>
        <v/>
      </c>
      <c r="AD139" s="152" t="str">
        <f t="shared" si="41"/>
        <v/>
      </c>
      <c r="AF139" s="155" t="str">
        <f>IFERROR(_xlfn.XLOOKUP(D139,Prisliste!$C$4:$F$4,Prisliste!$C$19:$F$19)*AD139,"")</f>
        <v/>
      </c>
    </row>
    <row r="140" spans="1:32" ht="14.4">
      <c r="A140" s="171" t="str">
        <f>IF(A139="","",IF(A139+1&lt;=f_slutt,'Beregninger gj.strømming'!A139+1,""))</f>
        <v/>
      </c>
      <c r="B140" s="172" t="str">
        <f t="shared" si="42"/>
        <v/>
      </c>
      <c r="C140" s="173" t="str">
        <f t="shared" si="43"/>
        <v/>
      </c>
      <c r="D140" s="172" t="str">
        <f t="shared" si="44"/>
        <v/>
      </c>
      <c r="E140" s="152" t="str">
        <f t="shared" si="49"/>
        <v/>
      </c>
      <c r="F140" s="289" t="str">
        <f t="shared" si="45"/>
        <v/>
      </c>
      <c r="G140" s="154" t="str">
        <f>IF($A140="","",'Priseestimat gj.strømming'!$C$15)</f>
        <v/>
      </c>
      <c r="H140" s="155" t="str" cm="1">
        <f t="array" ref="H140">IF(M140=Hjelpeark!$E$7,_xlfn.XLOOKUP(IF(T140="Naturlig",S140,T140),Temp_VT_FV,_xlfn.XLOOKUP('Beregninger gj.strømming'!F140,Fiskevekt_VT_FV,'Veksttabell FV'!$B$5:$T$21,,-1),,-1)*G140,IF('Beregninger gj.strømming'!M140=Hjelpeark!$D$7,_xlfn.XLOOKUP(IF(T140="Naturlig",S140,T140),'Veksttabell SV'!$A$6:$A$22,_xlfn.XLOOKUP('Beregninger gj.strømming'!F140,'Veksttabell SV'!$B$5:$AU$5,'Veksttabell SV'!$B$6:$AU$22,,-1),,-1)*G140,""))</f>
        <v/>
      </c>
      <c r="I140" s="155" t="str">
        <f t="shared" si="34"/>
        <v/>
      </c>
      <c r="J140" s="159" t="str">
        <f t="shared" si="35"/>
        <v/>
      </c>
      <c r="K140" s="173" t="str">
        <f>IF(A140="","",'Priseestimat gj.strømming'!$C$10)</f>
        <v/>
      </c>
      <c r="L140" s="173" t="str">
        <f>IF(A140="","",'Priseestimat gj.strømming'!$C$11)</f>
        <v/>
      </c>
      <c r="M140" s="173" t="str">
        <f>IF(A140="","",'Priseestimat gj.strømming'!$C$12)</f>
        <v/>
      </c>
      <c r="N140" s="173" t="str">
        <f>IF($A140="","",'Priseestimat gj.strømming'!$C$6)</f>
        <v/>
      </c>
      <c r="O140" s="174" t="str" cm="1">
        <f t="array" ref="O140">IF(M140=Hjelpeark!$D$7,_xlfn.XLOOKUP(IF(T140="Naturlig",S140,T140),'Vannbehov SV'!$A$5:$A$13,_xlfn.XLOOKUP('Beregninger gj.strømming'!F140,'Vannbehov SV'!$B$4:$O$4,'Vannbehov SV'!$B$5:$O$13,,-1),,-1),IF(M140=Hjelpeark!$E$7,_xlfn.XLOOKUP(IF(T140="Naturlig",S140,T140),'Vannbehov FV'!$A$5:$A$20,_xlfn.XLOOKUP('Beregninger gj.strømming'!F140,'Vannbehov FV'!$B$4:$O$4,'Vannbehov FV'!$B$5:$O$20,,-1),,-1),""))</f>
        <v/>
      </c>
      <c r="P140" s="173" t="str">
        <f t="shared" si="46"/>
        <v/>
      </c>
      <c r="Q140" s="174" t="str">
        <f t="shared" si="47"/>
        <v/>
      </c>
      <c r="R140" s="174" t="str">
        <f t="shared" si="36"/>
        <v/>
      </c>
      <c r="S140" s="152" t="str">
        <f>IFERROR(IF(M140=Hjelpeark!$D$7,_xlfn.XLOOKUP('Beregninger gj.strømming'!C140,Hjelpeark!$C$8:$C$19,Hjelpeark!$D$8:$D$19),_xlfn.XLOOKUP('Beregninger gj.strømming'!C140,Hjelpeark!$C$8:$C$19,Hjelpeark!$E$8:$E$19)),"")</f>
        <v/>
      </c>
      <c r="T140" s="152" t="str">
        <f t="shared" si="50"/>
        <v/>
      </c>
      <c r="U140" s="152" t="str">
        <f>IFERROR(IF(T140=Hjelpeark!$B$4,0,ABS(T140-S140)),"")</f>
        <v/>
      </c>
      <c r="V140" s="175" t="str">
        <f>IFERROR(IF(A140="","",_xlfn.XLOOKUP(D140,Prisliste!$C$4:$F$4,Prisliste!$C$20:$F$20)),"")</f>
        <v/>
      </c>
      <c r="W140" s="175" t="str">
        <f>IFERROR(U140*_xlfn.XLOOKUP(D140,Prisliste!$C$4:$F$4,Prisliste!$C$21:$F$21),"")</f>
        <v/>
      </c>
      <c r="X140" s="175" t="str">
        <f>IFERROR(IF(A140="","",IF(N140="Ja",_xlfn.XLOOKUP('Beregninger gj.strømming'!D140,Prisliste!$C$4:$F$4,Prisliste!$C$24:$F$24),0)),"")</f>
        <v/>
      </c>
      <c r="Y140" s="288" t="str">
        <f t="shared" si="37"/>
        <v/>
      </c>
      <c r="Z140" s="175" t="str">
        <f t="shared" si="48"/>
        <v/>
      </c>
      <c r="AA140" s="175" t="str">
        <f t="shared" si="38"/>
        <v/>
      </c>
      <c r="AB140" s="175" t="str">
        <f t="shared" si="39"/>
        <v/>
      </c>
      <c r="AC140" s="288" t="str">
        <f t="shared" si="40"/>
        <v/>
      </c>
      <c r="AD140" s="152" t="str">
        <f t="shared" si="41"/>
        <v/>
      </c>
      <c r="AF140" s="155" t="str">
        <f>IFERROR(_xlfn.XLOOKUP(D140,Prisliste!$C$4:$F$4,Prisliste!$C$19:$F$19)*AD140,"")</f>
        <v/>
      </c>
    </row>
    <row r="141" spans="1:32" ht="14.4">
      <c r="A141" s="171" t="str">
        <f>IF(A140="","",IF(A140+1&lt;=f_slutt,'Beregninger gj.strømming'!A140+1,""))</f>
        <v/>
      </c>
      <c r="B141" s="172" t="str">
        <f t="shared" si="42"/>
        <v/>
      </c>
      <c r="C141" s="173" t="str">
        <f t="shared" si="43"/>
        <v/>
      </c>
      <c r="D141" s="172" t="str">
        <f t="shared" si="44"/>
        <v/>
      </c>
      <c r="E141" s="152" t="str">
        <f t="shared" si="49"/>
        <v/>
      </c>
      <c r="F141" s="289" t="str">
        <f t="shared" si="45"/>
        <v/>
      </c>
      <c r="G141" s="154" t="str">
        <f>IF($A141="","",'Priseestimat gj.strømming'!$C$15)</f>
        <v/>
      </c>
      <c r="H141" s="155" t="str" cm="1">
        <f t="array" ref="H141">IF(M141=Hjelpeark!$E$7,_xlfn.XLOOKUP(IF(T141="Naturlig",S141,T141),Temp_VT_FV,_xlfn.XLOOKUP('Beregninger gj.strømming'!F141,Fiskevekt_VT_FV,'Veksttabell FV'!$B$5:$T$21,,-1),,-1)*G141,IF('Beregninger gj.strømming'!M141=Hjelpeark!$D$7,_xlfn.XLOOKUP(IF(T141="Naturlig",S141,T141),'Veksttabell SV'!$A$6:$A$22,_xlfn.XLOOKUP('Beregninger gj.strømming'!F141,'Veksttabell SV'!$B$5:$AU$5,'Veksttabell SV'!$B$6:$AU$22,,-1),,-1)*G141,""))</f>
        <v/>
      </c>
      <c r="I141" s="155" t="str">
        <f t="shared" si="34"/>
        <v/>
      </c>
      <c r="J141" s="159" t="str">
        <f t="shared" si="35"/>
        <v/>
      </c>
      <c r="K141" s="173" t="str">
        <f>IF(A141="","",'Priseestimat gj.strømming'!$C$10)</f>
        <v/>
      </c>
      <c r="L141" s="173" t="str">
        <f>IF(A141="","",'Priseestimat gj.strømming'!$C$11)</f>
        <v/>
      </c>
      <c r="M141" s="173" t="str">
        <f>IF(A141="","",'Priseestimat gj.strømming'!$C$12)</f>
        <v/>
      </c>
      <c r="N141" s="173" t="str">
        <f>IF($A141="","",'Priseestimat gj.strømming'!$C$6)</f>
        <v/>
      </c>
      <c r="O141" s="174" t="str" cm="1">
        <f t="array" ref="O141">IF(M141=Hjelpeark!$D$7,_xlfn.XLOOKUP(IF(T141="Naturlig",S141,T141),'Vannbehov SV'!$A$5:$A$13,_xlfn.XLOOKUP('Beregninger gj.strømming'!F141,'Vannbehov SV'!$B$4:$O$4,'Vannbehov SV'!$B$5:$O$13,,-1),,-1),IF(M141=Hjelpeark!$E$7,_xlfn.XLOOKUP(IF(T141="Naturlig",S141,T141),'Vannbehov FV'!$A$5:$A$20,_xlfn.XLOOKUP('Beregninger gj.strømming'!F141,'Vannbehov FV'!$B$4:$O$4,'Vannbehov FV'!$B$5:$O$20,,-1),,-1),""))</f>
        <v/>
      </c>
      <c r="P141" s="173" t="str">
        <f t="shared" si="46"/>
        <v/>
      </c>
      <c r="Q141" s="174" t="str">
        <f t="shared" si="47"/>
        <v/>
      </c>
      <c r="R141" s="174" t="str">
        <f t="shared" si="36"/>
        <v/>
      </c>
      <c r="S141" s="152" t="str">
        <f>IFERROR(IF(M141=Hjelpeark!$D$7,_xlfn.XLOOKUP('Beregninger gj.strømming'!C141,Hjelpeark!$C$8:$C$19,Hjelpeark!$D$8:$D$19),_xlfn.XLOOKUP('Beregninger gj.strømming'!C141,Hjelpeark!$C$8:$C$19,Hjelpeark!$E$8:$E$19)),"")</f>
        <v/>
      </c>
      <c r="T141" s="152" t="str">
        <f t="shared" si="50"/>
        <v/>
      </c>
      <c r="U141" s="152" t="str">
        <f>IFERROR(IF(T141=Hjelpeark!$B$4,0,ABS(T141-S141)),"")</f>
        <v/>
      </c>
      <c r="V141" s="175" t="str">
        <f>IFERROR(IF(A141="","",_xlfn.XLOOKUP(D141,Prisliste!$C$4:$F$4,Prisliste!$C$20:$F$20)),"")</f>
        <v/>
      </c>
      <c r="W141" s="175" t="str">
        <f>IFERROR(U141*_xlfn.XLOOKUP(D141,Prisliste!$C$4:$F$4,Prisliste!$C$21:$F$21),"")</f>
        <v/>
      </c>
      <c r="X141" s="175" t="str">
        <f>IFERROR(IF(A141="","",IF(N141="Ja",_xlfn.XLOOKUP('Beregninger gj.strømming'!D141,Prisliste!$C$4:$F$4,Prisliste!$C$24:$F$24),0)),"")</f>
        <v/>
      </c>
      <c r="Y141" s="288" t="str">
        <f t="shared" si="37"/>
        <v/>
      </c>
      <c r="Z141" s="175" t="str">
        <f t="shared" si="48"/>
        <v/>
      </c>
      <c r="AA141" s="175" t="str">
        <f t="shared" si="38"/>
        <v/>
      </c>
      <c r="AB141" s="175" t="str">
        <f t="shared" si="39"/>
        <v/>
      </c>
      <c r="AC141" s="288" t="str">
        <f t="shared" si="40"/>
        <v/>
      </c>
      <c r="AD141" s="152" t="str">
        <f t="shared" si="41"/>
        <v/>
      </c>
      <c r="AF141" s="155" t="str">
        <f>IFERROR(_xlfn.XLOOKUP(D141,Prisliste!$C$4:$F$4,Prisliste!$C$19:$F$19)*AD141,"")</f>
        <v/>
      </c>
    </row>
    <row r="142" spans="1:32" ht="14.4">
      <c r="A142" s="171" t="str">
        <f>IF(A141="","",IF(A141+1&lt;=f_slutt,'Beregninger gj.strømming'!A141+1,""))</f>
        <v/>
      </c>
      <c r="B142" s="172" t="str">
        <f t="shared" si="42"/>
        <v/>
      </c>
      <c r="C142" s="173" t="str">
        <f t="shared" si="43"/>
        <v/>
      </c>
      <c r="D142" s="172" t="str">
        <f t="shared" si="44"/>
        <v/>
      </c>
      <c r="E142" s="152" t="str">
        <f t="shared" si="49"/>
        <v/>
      </c>
      <c r="F142" s="289" t="str">
        <f t="shared" si="45"/>
        <v/>
      </c>
      <c r="G142" s="154" t="str">
        <f>IF($A142="","",'Priseestimat gj.strømming'!$C$15)</f>
        <v/>
      </c>
      <c r="H142" s="155" t="str" cm="1">
        <f t="array" ref="H142">IF(M142=Hjelpeark!$E$7,_xlfn.XLOOKUP(IF(T142="Naturlig",S142,T142),Temp_VT_FV,_xlfn.XLOOKUP('Beregninger gj.strømming'!F142,Fiskevekt_VT_FV,'Veksttabell FV'!$B$5:$T$21,,-1),,-1)*G142,IF('Beregninger gj.strømming'!M142=Hjelpeark!$D$7,_xlfn.XLOOKUP(IF(T142="Naturlig",S142,T142),'Veksttabell SV'!$A$6:$A$22,_xlfn.XLOOKUP('Beregninger gj.strømming'!F142,'Veksttabell SV'!$B$5:$AU$5,'Veksttabell SV'!$B$6:$AU$22,,-1),,-1)*G142,""))</f>
        <v/>
      </c>
      <c r="I142" s="155" t="str">
        <f t="shared" si="34"/>
        <v/>
      </c>
      <c r="J142" s="159" t="str">
        <f t="shared" si="35"/>
        <v/>
      </c>
      <c r="K142" s="173" t="str">
        <f>IF(A142="","",'Priseestimat gj.strømming'!$C$10)</f>
        <v/>
      </c>
      <c r="L142" s="173" t="str">
        <f>IF(A142="","",'Priseestimat gj.strømming'!$C$11)</f>
        <v/>
      </c>
      <c r="M142" s="173" t="str">
        <f>IF(A142="","",'Priseestimat gj.strømming'!$C$12)</f>
        <v/>
      </c>
      <c r="N142" s="173" t="str">
        <f>IF($A142="","",'Priseestimat gj.strømming'!$C$6)</f>
        <v/>
      </c>
      <c r="O142" s="174" t="str" cm="1">
        <f t="array" ref="O142">IF(M142=Hjelpeark!$D$7,_xlfn.XLOOKUP(IF(T142="Naturlig",S142,T142),'Vannbehov SV'!$A$5:$A$13,_xlfn.XLOOKUP('Beregninger gj.strømming'!F142,'Vannbehov SV'!$B$4:$O$4,'Vannbehov SV'!$B$5:$O$13,,-1),,-1),IF(M142=Hjelpeark!$E$7,_xlfn.XLOOKUP(IF(T142="Naturlig",S142,T142),'Vannbehov FV'!$A$5:$A$20,_xlfn.XLOOKUP('Beregninger gj.strømming'!F142,'Vannbehov FV'!$B$4:$O$4,'Vannbehov FV'!$B$5:$O$20,,-1),,-1),""))</f>
        <v/>
      </c>
      <c r="P142" s="173" t="str">
        <f t="shared" si="46"/>
        <v/>
      </c>
      <c r="Q142" s="174" t="str">
        <f t="shared" si="47"/>
        <v/>
      </c>
      <c r="R142" s="174" t="str">
        <f t="shared" si="36"/>
        <v/>
      </c>
      <c r="S142" s="152" t="str">
        <f>IFERROR(IF(M142=Hjelpeark!$D$7,_xlfn.XLOOKUP('Beregninger gj.strømming'!C142,Hjelpeark!$C$8:$C$19,Hjelpeark!$D$8:$D$19),_xlfn.XLOOKUP('Beregninger gj.strømming'!C142,Hjelpeark!$C$8:$C$19,Hjelpeark!$E$8:$E$19)),"")</f>
        <v/>
      </c>
      <c r="T142" s="152" t="str">
        <f t="shared" si="50"/>
        <v/>
      </c>
      <c r="U142" s="152" t="str">
        <f>IFERROR(IF(T142=Hjelpeark!$B$4,0,ABS(T142-S142)),"")</f>
        <v/>
      </c>
      <c r="V142" s="175" t="str">
        <f>IFERROR(IF(A142="","",_xlfn.XLOOKUP(D142,Prisliste!$C$4:$F$4,Prisliste!$C$20:$F$20)),"")</f>
        <v/>
      </c>
      <c r="W142" s="175" t="str">
        <f>IFERROR(U142*_xlfn.XLOOKUP(D142,Prisliste!$C$4:$F$4,Prisliste!$C$21:$F$21),"")</f>
        <v/>
      </c>
      <c r="X142" s="175" t="str">
        <f>IFERROR(IF(A142="","",IF(N142="Ja",_xlfn.XLOOKUP('Beregninger gj.strømming'!D142,Prisliste!$C$4:$F$4,Prisliste!$C$24:$F$24),0)),"")</f>
        <v/>
      </c>
      <c r="Y142" s="288" t="str">
        <f t="shared" si="37"/>
        <v/>
      </c>
      <c r="Z142" s="175" t="str">
        <f t="shared" si="48"/>
        <v/>
      </c>
      <c r="AA142" s="175" t="str">
        <f t="shared" si="38"/>
        <v/>
      </c>
      <c r="AB142" s="175" t="str">
        <f t="shared" si="39"/>
        <v/>
      </c>
      <c r="AC142" s="288" t="str">
        <f t="shared" si="40"/>
        <v/>
      </c>
      <c r="AD142" s="152" t="str">
        <f t="shared" si="41"/>
        <v/>
      </c>
      <c r="AF142" s="155" t="str">
        <f>IFERROR(_xlfn.XLOOKUP(D142,Prisliste!$C$4:$F$4,Prisliste!$C$19:$F$19)*AD142,"")</f>
        <v/>
      </c>
    </row>
    <row r="143" spans="1:32" ht="14.4">
      <c r="A143" s="171" t="str">
        <f>IF(A142="","",IF(A142+1&lt;=f_slutt,'Beregninger gj.strømming'!A142+1,""))</f>
        <v/>
      </c>
      <c r="B143" s="172" t="str">
        <f t="shared" si="42"/>
        <v/>
      </c>
      <c r="C143" s="173" t="str">
        <f t="shared" si="43"/>
        <v/>
      </c>
      <c r="D143" s="172" t="str">
        <f t="shared" si="44"/>
        <v/>
      </c>
      <c r="E143" s="152" t="str">
        <f t="shared" si="49"/>
        <v/>
      </c>
      <c r="F143" s="289" t="str">
        <f t="shared" si="45"/>
        <v/>
      </c>
      <c r="G143" s="154" t="str">
        <f>IF($A143="","",'Priseestimat gj.strømming'!$C$15)</f>
        <v/>
      </c>
      <c r="H143" s="155" t="str" cm="1">
        <f t="array" ref="H143">IF(M143=Hjelpeark!$E$7,_xlfn.XLOOKUP(IF(T143="Naturlig",S143,T143),Temp_VT_FV,_xlfn.XLOOKUP('Beregninger gj.strømming'!F143,Fiskevekt_VT_FV,'Veksttabell FV'!$B$5:$T$21,,-1),,-1)*G143,IF('Beregninger gj.strømming'!M143=Hjelpeark!$D$7,_xlfn.XLOOKUP(IF(T143="Naturlig",S143,T143),'Veksttabell SV'!$A$6:$A$22,_xlfn.XLOOKUP('Beregninger gj.strømming'!F143,'Veksttabell SV'!$B$5:$AU$5,'Veksttabell SV'!$B$6:$AU$22,,-1),,-1)*G143,""))</f>
        <v/>
      </c>
      <c r="I143" s="155" t="str">
        <f t="shared" si="34"/>
        <v/>
      </c>
      <c r="J143" s="159" t="str">
        <f t="shared" si="35"/>
        <v/>
      </c>
      <c r="K143" s="173" t="str">
        <f>IF(A143="","",'Priseestimat gj.strømming'!$C$10)</f>
        <v/>
      </c>
      <c r="L143" s="173" t="str">
        <f>IF(A143="","",'Priseestimat gj.strømming'!$C$11)</f>
        <v/>
      </c>
      <c r="M143" s="173" t="str">
        <f>IF(A143="","",'Priseestimat gj.strømming'!$C$12)</f>
        <v/>
      </c>
      <c r="N143" s="173" t="str">
        <f>IF($A143="","",'Priseestimat gj.strømming'!$C$6)</f>
        <v/>
      </c>
      <c r="O143" s="174" t="str" cm="1">
        <f t="array" ref="O143">IF(M143=Hjelpeark!$D$7,_xlfn.XLOOKUP(IF(T143="Naturlig",S143,T143),'Vannbehov SV'!$A$5:$A$13,_xlfn.XLOOKUP('Beregninger gj.strømming'!F143,'Vannbehov SV'!$B$4:$O$4,'Vannbehov SV'!$B$5:$O$13,,-1),,-1),IF(M143=Hjelpeark!$E$7,_xlfn.XLOOKUP(IF(T143="Naturlig",S143,T143),'Vannbehov FV'!$A$5:$A$20,_xlfn.XLOOKUP('Beregninger gj.strømming'!F143,'Vannbehov FV'!$B$4:$O$4,'Vannbehov FV'!$B$5:$O$20,,-1),,-1),""))</f>
        <v/>
      </c>
      <c r="P143" s="173" t="str">
        <f t="shared" si="46"/>
        <v/>
      </c>
      <c r="Q143" s="174" t="str">
        <f t="shared" si="47"/>
        <v/>
      </c>
      <c r="R143" s="174" t="str">
        <f t="shared" si="36"/>
        <v/>
      </c>
      <c r="S143" s="152" t="str">
        <f>IFERROR(IF(M143=Hjelpeark!$D$7,_xlfn.XLOOKUP('Beregninger gj.strømming'!C143,Hjelpeark!$C$8:$C$19,Hjelpeark!$D$8:$D$19),_xlfn.XLOOKUP('Beregninger gj.strømming'!C143,Hjelpeark!$C$8:$C$19,Hjelpeark!$E$8:$E$19)),"")</f>
        <v/>
      </c>
      <c r="T143" s="152" t="str">
        <f t="shared" si="50"/>
        <v/>
      </c>
      <c r="U143" s="152" t="str">
        <f>IFERROR(IF(T143=Hjelpeark!$B$4,0,ABS(T143-S143)),"")</f>
        <v/>
      </c>
      <c r="V143" s="175" t="str">
        <f>IFERROR(IF(A143="","",_xlfn.XLOOKUP(D143,Prisliste!$C$4:$F$4,Prisliste!$C$20:$F$20)),"")</f>
        <v/>
      </c>
      <c r="W143" s="175" t="str">
        <f>IFERROR(U143*_xlfn.XLOOKUP(D143,Prisliste!$C$4:$F$4,Prisliste!$C$21:$F$21),"")</f>
        <v/>
      </c>
      <c r="X143" s="175" t="str">
        <f>IFERROR(IF(A143="","",IF(N143="Ja",_xlfn.XLOOKUP('Beregninger gj.strømming'!D143,Prisliste!$C$4:$F$4,Prisliste!$C$24:$F$24),0)),"")</f>
        <v/>
      </c>
      <c r="Y143" s="288" t="str">
        <f t="shared" si="37"/>
        <v/>
      </c>
      <c r="Z143" s="175" t="str">
        <f t="shared" si="48"/>
        <v/>
      </c>
      <c r="AA143" s="175" t="str">
        <f t="shared" si="38"/>
        <v/>
      </c>
      <c r="AB143" s="175" t="str">
        <f t="shared" si="39"/>
        <v/>
      </c>
      <c r="AC143" s="288" t="str">
        <f t="shared" si="40"/>
        <v/>
      </c>
      <c r="AD143" s="152" t="str">
        <f t="shared" si="41"/>
        <v/>
      </c>
      <c r="AF143" s="155" t="str">
        <f>IFERROR(_xlfn.XLOOKUP(D143,Prisliste!$C$4:$F$4,Prisliste!$C$19:$F$19)*AD143,"")</f>
        <v/>
      </c>
    </row>
    <row r="144" spans="1:32" ht="14.4">
      <c r="A144" s="171" t="str">
        <f>IF(A143="","",IF(A143+1&lt;=f_slutt,'Beregninger gj.strømming'!A143+1,""))</f>
        <v/>
      </c>
      <c r="B144" s="172" t="str">
        <f t="shared" si="42"/>
        <v/>
      </c>
      <c r="C144" s="173" t="str">
        <f t="shared" si="43"/>
        <v/>
      </c>
      <c r="D144" s="172" t="str">
        <f t="shared" si="44"/>
        <v/>
      </c>
      <c r="E144" s="152" t="str">
        <f t="shared" si="49"/>
        <v/>
      </c>
      <c r="F144" s="289" t="str">
        <f t="shared" si="45"/>
        <v/>
      </c>
      <c r="G144" s="154" t="str">
        <f>IF($A144="","",'Priseestimat gj.strømming'!$C$15)</f>
        <v/>
      </c>
      <c r="H144" s="155" t="str" cm="1">
        <f t="array" ref="H144">IF(M144=Hjelpeark!$E$7,_xlfn.XLOOKUP(IF(T144="Naturlig",S144,T144),Temp_VT_FV,_xlfn.XLOOKUP('Beregninger gj.strømming'!F144,Fiskevekt_VT_FV,'Veksttabell FV'!$B$5:$T$21,,-1),,-1)*G144,IF('Beregninger gj.strømming'!M144=Hjelpeark!$D$7,_xlfn.XLOOKUP(IF(T144="Naturlig",S144,T144),'Veksttabell SV'!$A$6:$A$22,_xlfn.XLOOKUP('Beregninger gj.strømming'!F144,'Veksttabell SV'!$B$5:$AU$5,'Veksttabell SV'!$B$6:$AU$22,,-1),,-1)*G144,""))</f>
        <v/>
      </c>
      <c r="I144" s="155" t="str">
        <f t="shared" si="34"/>
        <v/>
      </c>
      <c r="J144" s="159" t="str">
        <f t="shared" si="35"/>
        <v/>
      </c>
      <c r="K144" s="173" t="str">
        <f>IF(A144="","",'Priseestimat gj.strømming'!$C$10)</f>
        <v/>
      </c>
      <c r="L144" s="173" t="str">
        <f>IF(A144="","",'Priseestimat gj.strømming'!$C$11)</f>
        <v/>
      </c>
      <c r="M144" s="173" t="str">
        <f>IF(A144="","",'Priseestimat gj.strømming'!$C$12)</f>
        <v/>
      </c>
      <c r="N144" s="173" t="str">
        <f>IF($A144="","",'Priseestimat gj.strømming'!$C$6)</f>
        <v/>
      </c>
      <c r="O144" s="174" t="str" cm="1">
        <f t="array" ref="O144">IF(M144=Hjelpeark!$D$7,_xlfn.XLOOKUP(IF(T144="Naturlig",S144,T144),'Vannbehov SV'!$A$5:$A$13,_xlfn.XLOOKUP('Beregninger gj.strømming'!F144,'Vannbehov SV'!$B$4:$O$4,'Vannbehov SV'!$B$5:$O$13,,-1),,-1),IF(M144=Hjelpeark!$E$7,_xlfn.XLOOKUP(IF(T144="Naturlig",S144,T144),'Vannbehov FV'!$A$5:$A$20,_xlfn.XLOOKUP('Beregninger gj.strømming'!F144,'Vannbehov FV'!$B$4:$O$4,'Vannbehov FV'!$B$5:$O$20,,-1),,-1),""))</f>
        <v/>
      </c>
      <c r="P144" s="173" t="str">
        <f t="shared" si="46"/>
        <v/>
      </c>
      <c r="Q144" s="174" t="str">
        <f t="shared" si="47"/>
        <v/>
      </c>
      <c r="R144" s="174" t="str">
        <f t="shared" si="36"/>
        <v/>
      </c>
      <c r="S144" s="152" t="str">
        <f>IFERROR(IF(M144=Hjelpeark!$D$7,_xlfn.XLOOKUP('Beregninger gj.strømming'!C144,Hjelpeark!$C$8:$C$19,Hjelpeark!$D$8:$D$19),_xlfn.XLOOKUP('Beregninger gj.strømming'!C144,Hjelpeark!$C$8:$C$19,Hjelpeark!$E$8:$E$19)),"")</f>
        <v/>
      </c>
      <c r="T144" s="152" t="str">
        <f t="shared" si="50"/>
        <v/>
      </c>
      <c r="U144" s="152" t="str">
        <f>IFERROR(IF(T144=Hjelpeark!$B$4,0,ABS(T144-S144)),"")</f>
        <v/>
      </c>
      <c r="V144" s="175" t="str">
        <f>IFERROR(IF(A144="","",_xlfn.XLOOKUP(D144,Prisliste!$C$4:$F$4,Prisliste!$C$20:$F$20)),"")</f>
        <v/>
      </c>
      <c r="W144" s="175" t="str">
        <f>IFERROR(U144*_xlfn.XLOOKUP(D144,Prisliste!$C$4:$F$4,Prisliste!$C$21:$F$21),"")</f>
        <v/>
      </c>
      <c r="X144" s="175" t="str">
        <f>IFERROR(IF(A144="","",IF(N144="Ja",_xlfn.XLOOKUP('Beregninger gj.strømming'!D144,Prisliste!$C$4:$F$4,Prisliste!$C$24:$F$24),0)),"")</f>
        <v/>
      </c>
      <c r="Y144" s="288" t="str">
        <f t="shared" si="37"/>
        <v/>
      </c>
      <c r="Z144" s="175" t="str">
        <f t="shared" si="48"/>
        <v/>
      </c>
      <c r="AA144" s="175" t="str">
        <f t="shared" si="38"/>
        <v/>
      </c>
      <c r="AB144" s="175" t="str">
        <f t="shared" si="39"/>
        <v/>
      </c>
      <c r="AC144" s="288" t="str">
        <f t="shared" si="40"/>
        <v/>
      </c>
      <c r="AD144" s="152" t="str">
        <f t="shared" si="41"/>
        <v/>
      </c>
      <c r="AF144" s="155" t="str">
        <f>IFERROR(_xlfn.XLOOKUP(D144,Prisliste!$C$4:$F$4,Prisliste!$C$19:$F$19)*AD144,"")</f>
        <v/>
      </c>
    </row>
    <row r="145" spans="1:32" ht="14.4">
      <c r="A145" s="171" t="str">
        <f>IF(A144="","",IF(A144+1&lt;=f_slutt,'Beregninger gj.strømming'!A144+1,""))</f>
        <v/>
      </c>
      <c r="B145" s="172" t="str">
        <f t="shared" si="42"/>
        <v/>
      </c>
      <c r="C145" s="173" t="str">
        <f t="shared" si="43"/>
        <v/>
      </c>
      <c r="D145" s="172" t="str">
        <f t="shared" si="44"/>
        <v/>
      </c>
      <c r="E145" s="152" t="str">
        <f t="shared" si="49"/>
        <v/>
      </c>
      <c r="F145" s="289" t="str">
        <f t="shared" si="45"/>
        <v/>
      </c>
      <c r="G145" s="154" t="str">
        <f>IF($A145="","",'Priseestimat gj.strømming'!$C$15)</f>
        <v/>
      </c>
      <c r="H145" s="155" t="str" cm="1">
        <f t="array" ref="H145">IF(M145=Hjelpeark!$E$7,_xlfn.XLOOKUP(IF(T145="Naturlig",S145,T145),Temp_VT_FV,_xlfn.XLOOKUP('Beregninger gj.strømming'!F145,Fiskevekt_VT_FV,'Veksttabell FV'!$B$5:$T$21,,-1),,-1)*G145,IF('Beregninger gj.strømming'!M145=Hjelpeark!$D$7,_xlfn.XLOOKUP(IF(T145="Naturlig",S145,T145),'Veksttabell SV'!$A$6:$A$22,_xlfn.XLOOKUP('Beregninger gj.strømming'!F145,'Veksttabell SV'!$B$5:$AU$5,'Veksttabell SV'!$B$6:$AU$22,,-1),,-1)*G145,""))</f>
        <v/>
      </c>
      <c r="I145" s="155" t="str">
        <f t="shared" si="34"/>
        <v/>
      </c>
      <c r="J145" s="159" t="str">
        <f t="shared" si="35"/>
        <v/>
      </c>
      <c r="K145" s="173" t="str">
        <f>IF(A145="","",'Priseestimat gj.strømming'!$C$10)</f>
        <v/>
      </c>
      <c r="L145" s="173" t="str">
        <f>IF(A145="","",'Priseestimat gj.strømming'!$C$11)</f>
        <v/>
      </c>
      <c r="M145" s="173" t="str">
        <f>IF(A145="","",'Priseestimat gj.strømming'!$C$12)</f>
        <v/>
      </c>
      <c r="N145" s="173" t="str">
        <f>IF($A145="","",'Priseestimat gj.strømming'!$C$6)</f>
        <v/>
      </c>
      <c r="O145" s="174" t="str" cm="1">
        <f t="array" ref="O145">IF(M145=Hjelpeark!$D$7,_xlfn.XLOOKUP(IF(T145="Naturlig",S145,T145),'Vannbehov SV'!$A$5:$A$13,_xlfn.XLOOKUP('Beregninger gj.strømming'!F145,'Vannbehov SV'!$B$4:$O$4,'Vannbehov SV'!$B$5:$O$13,,-1),,-1),IF(M145=Hjelpeark!$E$7,_xlfn.XLOOKUP(IF(T145="Naturlig",S145,T145),'Vannbehov FV'!$A$5:$A$20,_xlfn.XLOOKUP('Beregninger gj.strømming'!F145,'Vannbehov FV'!$B$4:$O$4,'Vannbehov FV'!$B$5:$O$20,,-1),,-1),""))</f>
        <v/>
      </c>
      <c r="P145" s="173" t="str">
        <f t="shared" si="46"/>
        <v/>
      </c>
      <c r="Q145" s="174" t="str">
        <f t="shared" si="47"/>
        <v/>
      </c>
      <c r="R145" s="174" t="str">
        <f t="shared" si="36"/>
        <v/>
      </c>
      <c r="S145" s="152" t="str">
        <f>IFERROR(IF(M145=Hjelpeark!$D$7,_xlfn.XLOOKUP('Beregninger gj.strømming'!C145,Hjelpeark!$C$8:$C$19,Hjelpeark!$D$8:$D$19),_xlfn.XLOOKUP('Beregninger gj.strømming'!C145,Hjelpeark!$C$8:$C$19,Hjelpeark!$E$8:$E$19)),"")</f>
        <v/>
      </c>
      <c r="T145" s="152" t="str">
        <f t="shared" si="50"/>
        <v/>
      </c>
      <c r="U145" s="152" t="str">
        <f>IFERROR(IF(T145=Hjelpeark!$B$4,0,ABS(T145-S145)),"")</f>
        <v/>
      </c>
      <c r="V145" s="175" t="str">
        <f>IFERROR(IF(A145="","",_xlfn.XLOOKUP(D145,Prisliste!$C$4:$F$4,Prisliste!$C$20:$F$20)),"")</f>
        <v/>
      </c>
      <c r="W145" s="175" t="str">
        <f>IFERROR(U145*_xlfn.XLOOKUP(D145,Prisliste!$C$4:$F$4,Prisliste!$C$21:$F$21),"")</f>
        <v/>
      </c>
      <c r="X145" s="175" t="str">
        <f>IFERROR(IF(A145="","",IF(N145="Ja",_xlfn.XLOOKUP('Beregninger gj.strømming'!D145,Prisliste!$C$4:$F$4,Prisliste!$C$24:$F$24),0)),"")</f>
        <v/>
      </c>
      <c r="Y145" s="288" t="str">
        <f t="shared" si="37"/>
        <v/>
      </c>
      <c r="Z145" s="175" t="str">
        <f t="shared" si="48"/>
        <v/>
      </c>
      <c r="AA145" s="175" t="str">
        <f t="shared" si="38"/>
        <v/>
      </c>
      <c r="AB145" s="175" t="str">
        <f t="shared" si="39"/>
        <v/>
      </c>
      <c r="AC145" s="288" t="str">
        <f t="shared" si="40"/>
        <v/>
      </c>
      <c r="AD145" s="152" t="str">
        <f t="shared" si="41"/>
        <v/>
      </c>
      <c r="AF145" s="155" t="str">
        <f>IFERROR(_xlfn.XLOOKUP(D145,Prisliste!$C$4:$F$4,Prisliste!$C$19:$F$19)*AD145,"")</f>
        <v/>
      </c>
    </row>
    <row r="146" spans="1:32" ht="14.4">
      <c r="A146" s="171" t="str">
        <f>IF(A145="","",IF(A145+1&lt;=f_slutt,'Beregninger gj.strømming'!A145+1,""))</f>
        <v/>
      </c>
      <c r="B146" s="172" t="str">
        <f t="shared" si="42"/>
        <v/>
      </c>
      <c r="C146" s="173" t="str">
        <f t="shared" si="43"/>
        <v/>
      </c>
      <c r="D146" s="172" t="str">
        <f t="shared" si="44"/>
        <v/>
      </c>
      <c r="E146" s="152" t="str">
        <f t="shared" si="49"/>
        <v/>
      </c>
      <c r="F146" s="289" t="str">
        <f t="shared" si="45"/>
        <v/>
      </c>
      <c r="G146" s="154" t="str">
        <f>IF($A146="","",'Priseestimat gj.strømming'!$C$15)</f>
        <v/>
      </c>
      <c r="H146" s="155" t="str" cm="1">
        <f t="array" ref="H146">IF(M146=Hjelpeark!$E$7,_xlfn.XLOOKUP(IF(T146="Naturlig",S146,T146),Temp_VT_FV,_xlfn.XLOOKUP('Beregninger gj.strømming'!F146,Fiskevekt_VT_FV,'Veksttabell FV'!$B$5:$T$21,,-1),,-1)*G146,IF('Beregninger gj.strømming'!M146=Hjelpeark!$D$7,_xlfn.XLOOKUP(IF(T146="Naturlig",S146,T146),'Veksttabell SV'!$A$6:$A$22,_xlfn.XLOOKUP('Beregninger gj.strømming'!F146,'Veksttabell SV'!$B$5:$AU$5,'Veksttabell SV'!$B$6:$AU$22,,-1),,-1)*G146,""))</f>
        <v/>
      </c>
      <c r="I146" s="155" t="str">
        <f t="shared" si="34"/>
        <v/>
      </c>
      <c r="J146" s="159" t="str">
        <f t="shared" si="35"/>
        <v/>
      </c>
      <c r="K146" s="173" t="str">
        <f>IF(A146="","",'Priseestimat gj.strømming'!$C$10)</f>
        <v/>
      </c>
      <c r="L146" s="173" t="str">
        <f>IF(A146="","",'Priseestimat gj.strømming'!$C$11)</f>
        <v/>
      </c>
      <c r="M146" s="173" t="str">
        <f>IF(A146="","",'Priseestimat gj.strømming'!$C$12)</f>
        <v/>
      </c>
      <c r="N146" s="173" t="str">
        <f>IF($A146="","",'Priseestimat gj.strømming'!$C$6)</f>
        <v/>
      </c>
      <c r="O146" s="174" t="str" cm="1">
        <f t="array" ref="O146">IF(M146=Hjelpeark!$D$7,_xlfn.XLOOKUP(IF(T146="Naturlig",S146,T146),'Vannbehov SV'!$A$5:$A$13,_xlfn.XLOOKUP('Beregninger gj.strømming'!F146,'Vannbehov SV'!$B$4:$O$4,'Vannbehov SV'!$B$5:$O$13,,-1),,-1),IF(M146=Hjelpeark!$E$7,_xlfn.XLOOKUP(IF(T146="Naturlig",S146,T146),'Vannbehov FV'!$A$5:$A$20,_xlfn.XLOOKUP('Beregninger gj.strømming'!F146,'Vannbehov FV'!$B$4:$O$4,'Vannbehov FV'!$B$5:$O$20,,-1),,-1),""))</f>
        <v/>
      </c>
      <c r="P146" s="173" t="str">
        <f t="shared" si="46"/>
        <v/>
      </c>
      <c r="Q146" s="174" t="str">
        <f t="shared" si="47"/>
        <v/>
      </c>
      <c r="R146" s="174" t="str">
        <f t="shared" si="36"/>
        <v/>
      </c>
      <c r="S146" s="152" t="str">
        <f>IFERROR(IF(M146=Hjelpeark!$D$7,_xlfn.XLOOKUP('Beregninger gj.strømming'!C146,Hjelpeark!$C$8:$C$19,Hjelpeark!$D$8:$D$19),_xlfn.XLOOKUP('Beregninger gj.strømming'!C146,Hjelpeark!$C$8:$C$19,Hjelpeark!$E$8:$E$19)),"")</f>
        <v/>
      </c>
      <c r="T146" s="152" t="str">
        <f t="shared" si="50"/>
        <v/>
      </c>
      <c r="U146" s="152" t="str">
        <f>IFERROR(IF(T146=Hjelpeark!$B$4,0,ABS(T146-S146)),"")</f>
        <v/>
      </c>
      <c r="V146" s="175" t="str">
        <f>IFERROR(IF(A146="","",_xlfn.XLOOKUP(D146,Prisliste!$C$4:$F$4,Prisliste!$C$20:$F$20)),"")</f>
        <v/>
      </c>
      <c r="W146" s="175" t="str">
        <f>IFERROR(U146*_xlfn.XLOOKUP(D146,Prisliste!$C$4:$F$4,Prisliste!$C$21:$F$21),"")</f>
        <v/>
      </c>
      <c r="X146" s="175" t="str">
        <f>IFERROR(IF(A146="","",IF(N146="Ja",_xlfn.XLOOKUP('Beregninger gj.strømming'!D146,Prisliste!$C$4:$F$4,Prisliste!$C$24:$F$24),0)),"")</f>
        <v/>
      </c>
      <c r="Y146" s="288" t="str">
        <f t="shared" si="37"/>
        <v/>
      </c>
      <c r="Z146" s="175" t="str">
        <f t="shared" si="48"/>
        <v/>
      </c>
      <c r="AA146" s="175" t="str">
        <f t="shared" si="38"/>
        <v/>
      </c>
      <c r="AB146" s="175" t="str">
        <f t="shared" si="39"/>
        <v/>
      </c>
      <c r="AC146" s="288" t="str">
        <f t="shared" si="40"/>
        <v/>
      </c>
      <c r="AD146" s="152" t="str">
        <f t="shared" si="41"/>
        <v/>
      </c>
      <c r="AF146" s="155" t="str">
        <f>IFERROR(_xlfn.XLOOKUP(D146,Prisliste!$C$4:$F$4,Prisliste!$C$19:$F$19)*AD146,"")</f>
        <v/>
      </c>
    </row>
    <row r="147" spans="1:32" ht="14.4">
      <c r="A147" s="171" t="str">
        <f>IF(A146="","",IF(A146+1&lt;=f_slutt,'Beregninger gj.strømming'!A146+1,""))</f>
        <v/>
      </c>
      <c r="B147" s="172" t="str">
        <f t="shared" si="42"/>
        <v/>
      </c>
      <c r="C147" s="173" t="str">
        <f t="shared" si="43"/>
        <v/>
      </c>
      <c r="D147" s="172" t="str">
        <f t="shared" si="44"/>
        <v/>
      </c>
      <c r="E147" s="152" t="str">
        <f t="shared" si="49"/>
        <v/>
      </c>
      <c r="F147" s="289" t="str">
        <f t="shared" si="45"/>
        <v/>
      </c>
      <c r="G147" s="154" t="str">
        <f>IF($A147="","",'Priseestimat gj.strømming'!$C$15)</f>
        <v/>
      </c>
      <c r="H147" s="155" t="str" cm="1">
        <f t="array" ref="H147">IF(M147=Hjelpeark!$E$7,_xlfn.XLOOKUP(IF(T147="Naturlig",S147,T147),Temp_VT_FV,_xlfn.XLOOKUP('Beregninger gj.strømming'!F147,Fiskevekt_VT_FV,'Veksttabell FV'!$B$5:$T$21,,-1),,-1)*G147,IF('Beregninger gj.strømming'!M147=Hjelpeark!$D$7,_xlfn.XLOOKUP(IF(T147="Naturlig",S147,T147),'Veksttabell SV'!$A$6:$A$22,_xlfn.XLOOKUP('Beregninger gj.strømming'!F147,'Veksttabell SV'!$B$5:$AU$5,'Veksttabell SV'!$B$6:$AU$22,,-1),,-1)*G147,""))</f>
        <v/>
      </c>
      <c r="I147" s="155" t="str">
        <f t="shared" si="34"/>
        <v/>
      </c>
      <c r="J147" s="159" t="str">
        <f t="shared" si="35"/>
        <v/>
      </c>
      <c r="K147" s="173" t="str">
        <f>IF(A147="","",'Priseestimat gj.strømming'!$C$10)</f>
        <v/>
      </c>
      <c r="L147" s="173" t="str">
        <f>IF(A147="","",'Priseestimat gj.strømming'!$C$11)</f>
        <v/>
      </c>
      <c r="M147" s="173" t="str">
        <f>IF(A147="","",'Priseestimat gj.strømming'!$C$12)</f>
        <v/>
      </c>
      <c r="N147" s="173" t="str">
        <f>IF($A147="","",'Priseestimat gj.strømming'!$C$6)</f>
        <v/>
      </c>
      <c r="O147" s="174" t="str" cm="1">
        <f t="array" ref="O147">IF(M147=Hjelpeark!$D$7,_xlfn.XLOOKUP(IF(T147="Naturlig",S147,T147),'Vannbehov SV'!$A$5:$A$13,_xlfn.XLOOKUP('Beregninger gj.strømming'!F147,'Vannbehov SV'!$B$4:$O$4,'Vannbehov SV'!$B$5:$O$13,,-1),,-1),IF(M147=Hjelpeark!$E$7,_xlfn.XLOOKUP(IF(T147="Naturlig",S147,T147),'Vannbehov FV'!$A$5:$A$20,_xlfn.XLOOKUP('Beregninger gj.strømming'!F147,'Vannbehov FV'!$B$4:$O$4,'Vannbehov FV'!$B$5:$O$20,,-1),,-1),""))</f>
        <v/>
      </c>
      <c r="P147" s="173" t="str">
        <f t="shared" si="46"/>
        <v/>
      </c>
      <c r="Q147" s="174" t="str">
        <f t="shared" si="47"/>
        <v/>
      </c>
      <c r="R147" s="174" t="str">
        <f t="shared" si="36"/>
        <v/>
      </c>
      <c r="S147" s="152" t="str">
        <f>IFERROR(IF(M147=Hjelpeark!$D$7,_xlfn.XLOOKUP('Beregninger gj.strømming'!C147,Hjelpeark!$C$8:$C$19,Hjelpeark!$D$8:$D$19),_xlfn.XLOOKUP('Beregninger gj.strømming'!C147,Hjelpeark!$C$8:$C$19,Hjelpeark!$E$8:$E$19)),"")</f>
        <v/>
      </c>
      <c r="T147" s="152" t="str">
        <f t="shared" si="50"/>
        <v/>
      </c>
      <c r="U147" s="152" t="str">
        <f>IFERROR(IF(T147=Hjelpeark!$B$4,0,ABS(T147-S147)),"")</f>
        <v/>
      </c>
      <c r="V147" s="175" t="str">
        <f>IFERROR(IF(A147="","",_xlfn.XLOOKUP(D147,Prisliste!$C$4:$F$4,Prisliste!$C$20:$F$20)),"")</f>
        <v/>
      </c>
      <c r="W147" s="175" t="str">
        <f>IFERROR(U147*_xlfn.XLOOKUP(D147,Prisliste!$C$4:$F$4,Prisliste!$C$21:$F$21),"")</f>
        <v/>
      </c>
      <c r="X147" s="175" t="str">
        <f>IFERROR(IF(A147="","",IF(N147="Ja",_xlfn.XLOOKUP('Beregninger gj.strømming'!D147,Prisliste!$C$4:$F$4,Prisliste!$C$24:$F$24),0)),"")</f>
        <v/>
      </c>
      <c r="Y147" s="288" t="str">
        <f t="shared" si="37"/>
        <v/>
      </c>
      <c r="Z147" s="175" t="str">
        <f t="shared" si="48"/>
        <v/>
      </c>
      <c r="AA147" s="175" t="str">
        <f t="shared" si="38"/>
        <v/>
      </c>
      <c r="AB147" s="175" t="str">
        <f t="shared" si="39"/>
        <v/>
      </c>
      <c r="AC147" s="288" t="str">
        <f t="shared" si="40"/>
        <v/>
      </c>
      <c r="AD147" s="152" t="str">
        <f t="shared" si="41"/>
        <v/>
      </c>
      <c r="AF147" s="155" t="str">
        <f>IFERROR(_xlfn.XLOOKUP(D147,Prisliste!$C$4:$F$4,Prisliste!$C$19:$F$19)*AD147,"")</f>
        <v/>
      </c>
    </row>
    <row r="148" spans="1:32" ht="14.4">
      <c r="A148" s="171" t="str">
        <f>IF(A147="","",IF(A147+1&lt;=f_slutt,'Beregninger gj.strømming'!A147+1,""))</f>
        <v/>
      </c>
      <c r="B148" s="172" t="str">
        <f t="shared" si="42"/>
        <v/>
      </c>
      <c r="C148" s="173" t="str">
        <f t="shared" si="43"/>
        <v/>
      </c>
      <c r="D148" s="172" t="str">
        <f t="shared" si="44"/>
        <v/>
      </c>
      <c r="E148" s="152" t="str">
        <f t="shared" si="49"/>
        <v/>
      </c>
      <c r="F148" s="289" t="str">
        <f t="shared" si="45"/>
        <v/>
      </c>
      <c r="G148" s="154" t="str">
        <f>IF($A148="","",'Priseestimat gj.strømming'!$C$15)</f>
        <v/>
      </c>
      <c r="H148" s="155" t="str" cm="1">
        <f t="array" ref="H148">IF(M148=Hjelpeark!$E$7,_xlfn.XLOOKUP(IF(T148="Naturlig",S148,T148),Temp_VT_FV,_xlfn.XLOOKUP('Beregninger gj.strømming'!F148,Fiskevekt_VT_FV,'Veksttabell FV'!$B$5:$T$21,,-1),,-1)*G148,IF('Beregninger gj.strømming'!M148=Hjelpeark!$D$7,_xlfn.XLOOKUP(IF(T148="Naturlig",S148,T148),'Veksttabell SV'!$A$6:$A$22,_xlfn.XLOOKUP('Beregninger gj.strømming'!F148,'Veksttabell SV'!$B$5:$AU$5,'Veksttabell SV'!$B$6:$AU$22,,-1),,-1)*G148,""))</f>
        <v/>
      </c>
      <c r="I148" s="155" t="str">
        <f t="shared" si="34"/>
        <v/>
      </c>
      <c r="J148" s="159" t="str">
        <f t="shared" si="35"/>
        <v/>
      </c>
      <c r="K148" s="173" t="str">
        <f>IF(A148="","",'Priseestimat gj.strømming'!$C$10)</f>
        <v/>
      </c>
      <c r="L148" s="173" t="str">
        <f>IF(A148="","",'Priseestimat gj.strømming'!$C$11)</f>
        <v/>
      </c>
      <c r="M148" s="173" t="str">
        <f>IF(A148="","",'Priseestimat gj.strømming'!$C$12)</f>
        <v/>
      </c>
      <c r="N148" s="173" t="str">
        <f>IF($A148="","",'Priseestimat gj.strømming'!$C$6)</f>
        <v/>
      </c>
      <c r="O148" s="174" t="str" cm="1">
        <f t="array" ref="O148">IF(M148=Hjelpeark!$D$7,_xlfn.XLOOKUP(IF(T148="Naturlig",S148,T148),'Vannbehov SV'!$A$5:$A$13,_xlfn.XLOOKUP('Beregninger gj.strømming'!F148,'Vannbehov SV'!$B$4:$O$4,'Vannbehov SV'!$B$5:$O$13,,-1),,-1),IF(M148=Hjelpeark!$E$7,_xlfn.XLOOKUP(IF(T148="Naturlig",S148,T148),'Vannbehov FV'!$A$5:$A$20,_xlfn.XLOOKUP('Beregninger gj.strømming'!F148,'Vannbehov FV'!$B$4:$O$4,'Vannbehov FV'!$B$5:$O$20,,-1),,-1),""))</f>
        <v/>
      </c>
      <c r="P148" s="173" t="str">
        <f t="shared" si="46"/>
        <v/>
      </c>
      <c r="Q148" s="174" t="str">
        <f t="shared" si="47"/>
        <v/>
      </c>
      <c r="R148" s="174" t="str">
        <f t="shared" si="36"/>
        <v/>
      </c>
      <c r="S148" s="152" t="str">
        <f>IFERROR(IF(M148=Hjelpeark!$D$7,_xlfn.XLOOKUP('Beregninger gj.strømming'!C148,Hjelpeark!$C$8:$C$19,Hjelpeark!$D$8:$D$19),_xlfn.XLOOKUP('Beregninger gj.strømming'!C148,Hjelpeark!$C$8:$C$19,Hjelpeark!$E$8:$E$19)),"")</f>
        <v/>
      </c>
      <c r="T148" s="152" t="str">
        <f t="shared" si="50"/>
        <v/>
      </c>
      <c r="U148" s="152" t="str">
        <f>IFERROR(IF(T148=Hjelpeark!$B$4,0,ABS(T148-S148)),"")</f>
        <v/>
      </c>
      <c r="V148" s="175" t="str">
        <f>IFERROR(IF(A148="","",_xlfn.XLOOKUP(D148,Prisliste!$C$4:$F$4,Prisliste!$C$20:$F$20)),"")</f>
        <v/>
      </c>
      <c r="W148" s="175" t="str">
        <f>IFERROR(U148*_xlfn.XLOOKUP(D148,Prisliste!$C$4:$F$4,Prisliste!$C$21:$F$21),"")</f>
        <v/>
      </c>
      <c r="X148" s="175" t="str">
        <f>IFERROR(IF(A148="","",IF(N148="Ja",_xlfn.XLOOKUP('Beregninger gj.strømming'!D148,Prisliste!$C$4:$F$4,Prisliste!$C$24:$F$24),0)),"")</f>
        <v/>
      </c>
      <c r="Y148" s="288" t="str">
        <f t="shared" si="37"/>
        <v/>
      </c>
      <c r="Z148" s="175" t="str">
        <f t="shared" si="48"/>
        <v/>
      </c>
      <c r="AA148" s="175" t="str">
        <f t="shared" si="38"/>
        <v/>
      </c>
      <c r="AB148" s="175" t="str">
        <f t="shared" si="39"/>
        <v/>
      </c>
      <c r="AC148" s="288" t="str">
        <f t="shared" si="40"/>
        <v/>
      </c>
      <c r="AD148" s="152" t="str">
        <f t="shared" si="41"/>
        <v/>
      </c>
      <c r="AF148" s="155" t="str">
        <f>IFERROR(_xlfn.XLOOKUP(D148,Prisliste!$C$4:$F$4,Prisliste!$C$19:$F$19)*AD148,"")</f>
        <v/>
      </c>
    </row>
    <row r="149" spans="1:32" ht="14.4">
      <c r="A149" s="171" t="str">
        <f>IF(A148="","",IF(A148+1&lt;=f_slutt,'Beregninger gj.strømming'!A148+1,""))</f>
        <v/>
      </c>
      <c r="B149" s="172" t="str">
        <f t="shared" si="42"/>
        <v/>
      </c>
      <c r="C149" s="173" t="str">
        <f t="shared" si="43"/>
        <v/>
      </c>
      <c r="D149" s="172" t="str">
        <f t="shared" si="44"/>
        <v/>
      </c>
      <c r="E149" s="152" t="str">
        <f t="shared" si="49"/>
        <v/>
      </c>
      <c r="F149" s="289" t="str">
        <f t="shared" si="45"/>
        <v/>
      </c>
      <c r="G149" s="154" t="str">
        <f>IF($A149="","",'Priseestimat gj.strømming'!$C$15)</f>
        <v/>
      </c>
      <c r="H149" s="155" t="str" cm="1">
        <f t="array" ref="H149">IF(M149=Hjelpeark!$E$7,_xlfn.XLOOKUP(IF(T149="Naturlig",S149,T149),Temp_VT_FV,_xlfn.XLOOKUP('Beregninger gj.strømming'!F149,Fiskevekt_VT_FV,'Veksttabell FV'!$B$5:$T$21,,-1),,-1)*G149,IF('Beregninger gj.strømming'!M149=Hjelpeark!$D$7,_xlfn.XLOOKUP(IF(T149="Naturlig",S149,T149),'Veksttabell SV'!$A$6:$A$22,_xlfn.XLOOKUP('Beregninger gj.strømming'!F149,'Veksttabell SV'!$B$5:$AU$5,'Veksttabell SV'!$B$6:$AU$22,,-1),,-1)*G149,""))</f>
        <v/>
      </c>
      <c r="I149" s="155" t="str">
        <f t="shared" si="34"/>
        <v/>
      </c>
      <c r="J149" s="159" t="str">
        <f t="shared" si="35"/>
        <v/>
      </c>
      <c r="K149" s="173" t="str">
        <f>IF(A149="","",'Priseestimat gj.strømming'!$C$10)</f>
        <v/>
      </c>
      <c r="L149" s="173" t="str">
        <f>IF(A149="","",'Priseestimat gj.strømming'!$C$11)</f>
        <v/>
      </c>
      <c r="M149" s="173" t="str">
        <f>IF(A149="","",'Priseestimat gj.strømming'!$C$12)</f>
        <v/>
      </c>
      <c r="N149" s="173" t="str">
        <f>IF($A149="","",'Priseestimat gj.strømming'!$C$6)</f>
        <v/>
      </c>
      <c r="O149" s="174" t="str" cm="1">
        <f t="array" ref="O149">IF(M149=Hjelpeark!$D$7,_xlfn.XLOOKUP(IF(T149="Naturlig",S149,T149),'Vannbehov SV'!$A$5:$A$13,_xlfn.XLOOKUP('Beregninger gj.strømming'!F149,'Vannbehov SV'!$B$4:$O$4,'Vannbehov SV'!$B$5:$O$13,,-1),,-1),IF(M149=Hjelpeark!$E$7,_xlfn.XLOOKUP(IF(T149="Naturlig",S149,T149),'Vannbehov FV'!$A$5:$A$20,_xlfn.XLOOKUP('Beregninger gj.strømming'!F149,'Vannbehov FV'!$B$4:$O$4,'Vannbehov FV'!$B$5:$O$20,,-1),,-1),""))</f>
        <v/>
      </c>
      <c r="P149" s="173" t="str">
        <f t="shared" si="46"/>
        <v/>
      </c>
      <c r="Q149" s="174" t="str">
        <f t="shared" si="47"/>
        <v/>
      </c>
      <c r="R149" s="174" t="str">
        <f t="shared" si="36"/>
        <v/>
      </c>
      <c r="S149" s="152" t="str">
        <f>IFERROR(IF(M149=Hjelpeark!$D$7,_xlfn.XLOOKUP('Beregninger gj.strømming'!C149,Hjelpeark!$C$8:$C$19,Hjelpeark!$D$8:$D$19),_xlfn.XLOOKUP('Beregninger gj.strømming'!C149,Hjelpeark!$C$8:$C$19,Hjelpeark!$E$8:$E$19)),"")</f>
        <v/>
      </c>
      <c r="T149" s="152" t="str">
        <f t="shared" si="50"/>
        <v/>
      </c>
      <c r="U149" s="152" t="str">
        <f>IFERROR(IF(T149=Hjelpeark!$B$4,0,ABS(T149-S149)),"")</f>
        <v/>
      </c>
      <c r="V149" s="175" t="str">
        <f>IFERROR(IF(A149="","",_xlfn.XLOOKUP(D149,Prisliste!$C$4:$F$4,Prisliste!$C$20:$F$20)),"")</f>
        <v/>
      </c>
      <c r="W149" s="175" t="str">
        <f>IFERROR(U149*_xlfn.XLOOKUP(D149,Prisliste!$C$4:$F$4,Prisliste!$C$21:$F$21),"")</f>
        <v/>
      </c>
      <c r="X149" s="175" t="str">
        <f>IFERROR(IF(A149="","",IF(N149="Ja",_xlfn.XLOOKUP('Beregninger gj.strømming'!D149,Prisliste!$C$4:$F$4,Prisliste!$C$24:$F$24),0)),"")</f>
        <v/>
      </c>
      <c r="Y149" s="288" t="str">
        <f t="shared" si="37"/>
        <v/>
      </c>
      <c r="Z149" s="175" t="str">
        <f t="shared" si="48"/>
        <v/>
      </c>
      <c r="AA149" s="175" t="str">
        <f t="shared" si="38"/>
        <v/>
      </c>
      <c r="AB149" s="175" t="str">
        <f t="shared" si="39"/>
        <v/>
      </c>
      <c r="AC149" s="288" t="str">
        <f t="shared" si="40"/>
        <v/>
      </c>
      <c r="AD149" s="152" t="str">
        <f t="shared" si="41"/>
        <v/>
      </c>
      <c r="AF149" s="155" t="str">
        <f>IFERROR(_xlfn.XLOOKUP(D149,Prisliste!$C$4:$F$4,Prisliste!$C$19:$F$19)*AD149,"")</f>
        <v/>
      </c>
    </row>
    <row r="150" spans="1:32" ht="14.4">
      <c r="A150" s="171" t="str">
        <f>IF(A149="","",IF(A149+1&lt;=f_slutt,'Beregninger gj.strømming'!A149+1,""))</f>
        <v/>
      </c>
      <c r="B150" s="172" t="str">
        <f t="shared" si="42"/>
        <v/>
      </c>
      <c r="C150" s="173" t="str">
        <f t="shared" si="43"/>
        <v/>
      </c>
      <c r="D150" s="172" t="str">
        <f t="shared" si="44"/>
        <v/>
      </c>
      <c r="E150" s="152" t="str">
        <f t="shared" si="49"/>
        <v/>
      </c>
      <c r="F150" s="289" t="str">
        <f t="shared" si="45"/>
        <v/>
      </c>
      <c r="G150" s="154" t="str">
        <f>IF($A150="","",'Priseestimat gj.strømming'!$C$15)</f>
        <v/>
      </c>
      <c r="H150" s="155" t="str" cm="1">
        <f t="array" ref="H150">IF(M150=Hjelpeark!$E$7,_xlfn.XLOOKUP(IF(T150="Naturlig",S150,T150),Temp_VT_FV,_xlfn.XLOOKUP('Beregninger gj.strømming'!F150,Fiskevekt_VT_FV,'Veksttabell FV'!$B$5:$T$21,,-1),,-1)*G150,IF('Beregninger gj.strømming'!M150=Hjelpeark!$D$7,_xlfn.XLOOKUP(IF(T150="Naturlig",S150,T150),'Veksttabell SV'!$A$6:$A$22,_xlfn.XLOOKUP('Beregninger gj.strømming'!F150,'Veksttabell SV'!$B$5:$AU$5,'Veksttabell SV'!$B$6:$AU$22,,-1),,-1)*G150,""))</f>
        <v/>
      </c>
      <c r="I150" s="155" t="str">
        <f t="shared" si="34"/>
        <v/>
      </c>
      <c r="J150" s="159" t="str">
        <f t="shared" si="35"/>
        <v/>
      </c>
      <c r="K150" s="173" t="str">
        <f>IF(A150="","",'Priseestimat gj.strømming'!$C$10)</f>
        <v/>
      </c>
      <c r="L150" s="173" t="str">
        <f>IF(A150="","",'Priseestimat gj.strømming'!$C$11)</f>
        <v/>
      </c>
      <c r="M150" s="173" t="str">
        <f>IF(A150="","",'Priseestimat gj.strømming'!$C$12)</f>
        <v/>
      </c>
      <c r="N150" s="173" t="str">
        <f>IF($A150="","",'Priseestimat gj.strømming'!$C$6)</f>
        <v/>
      </c>
      <c r="O150" s="174" t="str" cm="1">
        <f t="array" ref="O150">IF(M150=Hjelpeark!$D$7,_xlfn.XLOOKUP(IF(T150="Naturlig",S150,T150),'Vannbehov SV'!$A$5:$A$13,_xlfn.XLOOKUP('Beregninger gj.strømming'!F150,'Vannbehov SV'!$B$4:$O$4,'Vannbehov SV'!$B$5:$O$13,,-1),,-1),IF(M150=Hjelpeark!$E$7,_xlfn.XLOOKUP(IF(T150="Naturlig",S150,T150),'Vannbehov FV'!$A$5:$A$20,_xlfn.XLOOKUP('Beregninger gj.strømming'!F150,'Vannbehov FV'!$B$4:$O$4,'Vannbehov FV'!$B$5:$O$20,,-1),,-1),""))</f>
        <v/>
      </c>
      <c r="P150" s="173" t="str">
        <f t="shared" si="46"/>
        <v/>
      </c>
      <c r="Q150" s="174" t="str">
        <f t="shared" si="47"/>
        <v/>
      </c>
      <c r="R150" s="174" t="str">
        <f t="shared" si="36"/>
        <v/>
      </c>
      <c r="S150" s="152" t="str">
        <f>IFERROR(IF(M150=Hjelpeark!$D$7,_xlfn.XLOOKUP('Beregninger gj.strømming'!C150,Hjelpeark!$C$8:$C$19,Hjelpeark!$D$8:$D$19),_xlfn.XLOOKUP('Beregninger gj.strømming'!C150,Hjelpeark!$C$8:$C$19,Hjelpeark!$E$8:$E$19)),"")</f>
        <v/>
      </c>
      <c r="T150" s="152" t="str">
        <f t="shared" si="50"/>
        <v/>
      </c>
      <c r="U150" s="152" t="str">
        <f>IFERROR(IF(T150=Hjelpeark!$B$4,0,ABS(T150-S150)),"")</f>
        <v/>
      </c>
      <c r="V150" s="175" t="str">
        <f>IFERROR(IF(A150="","",_xlfn.XLOOKUP(D150,Prisliste!$C$4:$F$4,Prisliste!$C$20:$F$20)),"")</f>
        <v/>
      </c>
      <c r="W150" s="175" t="str">
        <f>IFERROR(U150*_xlfn.XLOOKUP(D150,Prisliste!$C$4:$F$4,Prisliste!$C$21:$F$21),"")</f>
        <v/>
      </c>
      <c r="X150" s="175" t="str">
        <f>IFERROR(IF(A150="","",IF(N150="Ja",_xlfn.XLOOKUP('Beregninger gj.strømming'!D150,Prisliste!$C$4:$F$4,Prisliste!$C$24:$F$24),0)),"")</f>
        <v/>
      </c>
      <c r="Y150" s="288" t="str">
        <f t="shared" si="37"/>
        <v/>
      </c>
      <c r="Z150" s="175" t="str">
        <f t="shared" si="48"/>
        <v/>
      </c>
      <c r="AA150" s="175" t="str">
        <f t="shared" si="38"/>
        <v/>
      </c>
      <c r="AB150" s="175" t="str">
        <f t="shared" si="39"/>
        <v/>
      </c>
      <c r="AC150" s="288" t="str">
        <f t="shared" si="40"/>
        <v/>
      </c>
      <c r="AD150" s="152" t="str">
        <f t="shared" si="41"/>
        <v/>
      </c>
      <c r="AF150" s="155" t="str">
        <f>IFERROR(_xlfn.XLOOKUP(D150,Prisliste!$C$4:$F$4,Prisliste!$C$19:$F$19)*AD150,"")</f>
        <v/>
      </c>
    </row>
    <row r="151" spans="1:32" ht="14.4">
      <c r="A151" s="171" t="str">
        <f>IF(A150="","",IF(A150+1&lt;=f_slutt,'Beregninger gj.strømming'!A150+1,""))</f>
        <v/>
      </c>
      <c r="B151" s="172" t="str">
        <f t="shared" si="42"/>
        <v/>
      </c>
      <c r="C151" s="173" t="str">
        <f t="shared" si="43"/>
        <v/>
      </c>
      <c r="D151" s="172" t="str">
        <f t="shared" si="44"/>
        <v/>
      </c>
      <c r="E151" s="152" t="str">
        <f t="shared" si="49"/>
        <v/>
      </c>
      <c r="F151" s="289" t="str">
        <f t="shared" si="45"/>
        <v/>
      </c>
      <c r="G151" s="154" t="str">
        <f>IF($A151="","",'Priseestimat gj.strømming'!$C$15)</f>
        <v/>
      </c>
      <c r="H151" s="155" t="str" cm="1">
        <f t="array" ref="H151">IF(M151=Hjelpeark!$E$7,_xlfn.XLOOKUP(IF(T151="Naturlig",S151,T151),Temp_VT_FV,_xlfn.XLOOKUP('Beregninger gj.strømming'!F151,Fiskevekt_VT_FV,'Veksttabell FV'!$B$5:$T$21,,-1),,-1)*G151,IF('Beregninger gj.strømming'!M151=Hjelpeark!$D$7,_xlfn.XLOOKUP(IF(T151="Naturlig",S151,T151),'Veksttabell SV'!$A$6:$A$22,_xlfn.XLOOKUP('Beregninger gj.strømming'!F151,'Veksttabell SV'!$B$5:$AU$5,'Veksttabell SV'!$B$6:$AU$22,,-1),,-1)*G151,""))</f>
        <v/>
      </c>
      <c r="I151" s="155" t="str">
        <f t="shared" si="34"/>
        <v/>
      </c>
      <c r="J151" s="159" t="str">
        <f t="shared" si="35"/>
        <v/>
      </c>
      <c r="K151" s="173" t="str">
        <f>IF(A151="","",'Priseestimat gj.strømming'!$C$10)</f>
        <v/>
      </c>
      <c r="L151" s="173" t="str">
        <f>IF(A151="","",'Priseestimat gj.strømming'!$C$11)</f>
        <v/>
      </c>
      <c r="M151" s="173" t="str">
        <f>IF(A151="","",'Priseestimat gj.strømming'!$C$12)</f>
        <v/>
      </c>
      <c r="N151" s="173" t="str">
        <f>IF($A151="","",'Priseestimat gj.strømming'!$C$6)</f>
        <v/>
      </c>
      <c r="O151" s="174" t="str" cm="1">
        <f t="array" ref="O151">IF(M151=Hjelpeark!$D$7,_xlfn.XLOOKUP(IF(T151="Naturlig",S151,T151),'Vannbehov SV'!$A$5:$A$13,_xlfn.XLOOKUP('Beregninger gj.strømming'!F151,'Vannbehov SV'!$B$4:$O$4,'Vannbehov SV'!$B$5:$O$13,,-1),,-1),IF(M151=Hjelpeark!$E$7,_xlfn.XLOOKUP(IF(T151="Naturlig",S151,T151),'Vannbehov FV'!$A$5:$A$20,_xlfn.XLOOKUP('Beregninger gj.strømming'!F151,'Vannbehov FV'!$B$4:$O$4,'Vannbehov FV'!$B$5:$O$20,,-1),,-1),""))</f>
        <v/>
      </c>
      <c r="P151" s="173" t="str">
        <f t="shared" si="46"/>
        <v/>
      </c>
      <c r="Q151" s="174" t="str">
        <f t="shared" si="47"/>
        <v/>
      </c>
      <c r="R151" s="174" t="str">
        <f t="shared" si="36"/>
        <v/>
      </c>
      <c r="S151" s="152" t="str">
        <f>IFERROR(IF(M151=Hjelpeark!$D$7,_xlfn.XLOOKUP('Beregninger gj.strømming'!C151,Hjelpeark!$C$8:$C$19,Hjelpeark!$D$8:$D$19),_xlfn.XLOOKUP('Beregninger gj.strømming'!C151,Hjelpeark!$C$8:$C$19,Hjelpeark!$E$8:$E$19)),"")</f>
        <v/>
      </c>
      <c r="T151" s="152" t="str">
        <f t="shared" si="50"/>
        <v/>
      </c>
      <c r="U151" s="152" t="str">
        <f>IFERROR(IF(T151=Hjelpeark!$B$4,0,ABS(T151-S151)),"")</f>
        <v/>
      </c>
      <c r="V151" s="175" t="str">
        <f>IFERROR(IF(A151="","",_xlfn.XLOOKUP(D151,Prisliste!$C$4:$F$4,Prisliste!$C$20:$F$20)),"")</f>
        <v/>
      </c>
      <c r="W151" s="175" t="str">
        <f>IFERROR(U151*_xlfn.XLOOKUP(D151,Prisliste!$C$4:$F$4,Prisliste!$C$21:$F$21),"")</f>
        <v/>
      </c>
      <c r="X151" s="175" t="str">
        <f>IFERROR(IF(A151="","",IF(N151="Ja",_xlfn.XLOOKUP('Beregninger gj.strømming'!D151,Prisliste!$C$4:$F$4,Prisliste!$C$24:$F$24),0)),"")</f>
        <v/>
      </c>
      <c r="Y151" s="288" t="str">
        <f t="shared" si="37"/>
        <v/>
      </c>
      <c r="Z151" s="175" t="str">
        <f t="shared" si="48"/>
        <v/>
      </c>
      <c r="AA151" s="175" t="str">
        <f t="shared" si="38"/>
        <v/>
      </c>
      <c r="AB151" s="175" t="str">
        <f t="shared" si="39"/>
        <v/>
      </c>
      <c r="AC151" s="288" t="str">
        <f t="shared" si="40"/>
        <v/>
      </c>
      <c r="AD151" s="152" t="str">
        <f t="shared" si="41"/>
        <v/>
      </c>
      <c r="AF151" s="155" t="str">
        <f>IFERROR(_xlfn.XLOOKUP(D151,Prisliste!$C$4:$F$4,Prisliste!$C$19:$F$19)*AD151,"")</f>
        <v/>
      </c>
    </row>
    <row r="152" spans="1:32" ht="14.4">
      <c r="A152" s="171" t="str">
        <f>IF(A151="","",IF(A151+1&lt;=f_slutt,'Beregninger gj.strømming'!A151+1,""))</f>
        <v/>
      </c>
      <c r="B152" s="172" t="str">
        <f t="shared" si="42"/>
        <v/>
      </c>
      <c r="C152" s="173" t="str">
        <f t="shared" si="43"/>
        <v/>
      </c>
      <c r="D152" s="172" t="str">
        <f t="shared" si="44"/>
        <v/>
      </c>
      <c r="E152" s="152" t="str">
        <f t="shared" si="49"/>
        <v/>
      </c>
      <c r="F152" s="289" t="str">
        <f t="shared" si="45"/>
        <v/>
      </c>
      <c r="G152" s="154" t="str">
        <f>IF($A152="","",'Priseestimat gj.strømming'!$C$15)</f>
        <v/>
      </c>
      <c r="H152" s="155" t="str" cm="1">
        <f t="array" ref="H152">IF(M152=Hjelpeark!$E$7,_xlfn.XLOOKUP(IF(T152="Naturlig",S152,T152),Temp_VT_FV,_xlfn.XLOOKUP('Beregninger gj.strømming'!F152,Fiskevekt_VT_FV,'Veksttabell FV'!$B$5:$T$21,,-1),,-1)*G152,IF('Beregninger gj.strømming'!M152=Hjelpeark!$D$7,_xlfn.XLOOKUP(IF(T152="Naturlig",S152,T152),'Veksttabell SV'!$A$6:$A$22,_xlfn.XLOOKUP('Beregninger gj.strømming'!F152,'Veksttabell SV'!$B$5:$AU$5,'Veksttabell SV'!$B$6:$AU$22,,-1),,-1)*G152,""))</f>
        <v/>
      </c>
      <c r="I152" s="155" t="str">
        <f t="shared" si="34"/>
        <v/>
      </c>
      <c r="J152" s="159" t="str">
        <f t="shared" si="35"/>
        <v/>
      </c>
      <c r="K152" s="173" t="str">
        <f>IF(A152="","",'Priseestimat gj.strømming'!$C$10)</f>
        <v/>
      </c>
      <c r="L152" s="173" t="str">
        <f>IF(A152="","",'Priseestimat gj.strømming'!$C$11)</f>
        <v/>
      </c>
      <c r="M152" s="173" t="str">
        <f>IF(A152="","",'Priseestimat gj.strømming'!$C$12)</f>
        <v/>
      </c>
      <c r="N152" s="173" t="str">
        <f>IF($A152="","",'Priseestimat gj.strømming'!$C$6)</f>
        <v/>
      </c>
      <c r="O152" s="174" t="str" cm="1">
        <f t="array" ref="O152">IF(M152=Hjelpeark!$D$7,_xlfn.XLOOKUP(IF(T152="Naturlig",S152,T152),'Vannbehov SV'!$A$5:$A$13,_xlfn.XLOOKUP('Beregninger gj.strømming'!F152,'Vannbehov SV'!$B$4:$O$4,'Vannbehov SV'!$B$5:$O$13,,-1),,-1),IF(M152=Hjelpeark!$E$7,_xlfn.XLOOKUP(IF(T152="Naturlig",S152,T152),'Vannbehov FV'!$A$5:$A$20,_xlfn.XLOOKUP('Beregninger gj.strømming'!F152,'Vannbehov FV'!$B$4:$O$4,'Vannbehov FV'!$B$5:$O$20,,-1),,-1),""))</f>
        <v/>
      </c>
      <c r="P152" s="173" t="str">
        <f t="shared" si="46"/>
        <v/>
      </c>
      <c r="Q152" s="174" t="str">
        <f t="shared" si="47"/>
        <v/>
      </c>
      <c r="R152" s="174" t="str">
        <f t="shared" si="36"/>
        <v/>
      </c>
      <c r="S152" s="152" t="str">
        <f>IFERROR(IF(M152=Hjelpeark!$D$7,_xlfn.XLOOKUP('Beregninger gj.strømming'!C152,Hjelpeark!$C$8:$C$19,Hjelpeark!$D$8:$D$19),_xlfn.XLOOKUP('Beregninger gj.strømming'!C152,Hjelpeark!$C$8:$C$19,Hjelpeark!$E$8:$E$19)),"")</f>
        <v/>
      </c>
      <c r="T152" s="152" t="str">
        <f t="shared" si="50"/>
        <v/>
      </c>
      <c r="U152" s="152" t="str">
        <f>IFERROR(IF(T152=Hjelpeark!$B$4,0,ABS(T152-S152)),"")</f>
        <v/>
      </c>
      <c r="V152" s="175" t="str">
        <f>IFERROR(IF(A152="","",_xlfn.XLOOKUP(D152,Prisliste!$C$4:$F$4,Prisliste!$C$20:$F$20)),"")</f>
        <v/>
      </c>
      <c r="W152" s="175" t="str">
        <f>IFERROR(U152*_xlfn.XLOOKUP(D152,Prisliste!$C$4:$F$4,Prisliste!$C$21:$F$21),"")</f>
        <v/>
      </c>
      <c r="X152" s="175" t="str">
        <f>IFERROR(IF(A152="","",IF(N152="Ja",_xlfn.XLOOKUP('Beregninger gj.strømming'!D152,Prisliste!$C$4:$F$4,Prisliste!$C$24:$F$24),0)),"")</f>
        <v/>
      </c>
      <c r="Y152" s="288" t="str">
        <f t="shared" si="37"/>
        <v/>
      </c>
      <c r="Z152" s="175" t="str">
        <f t="shared" si="48"/>
        <v/>
      </c>
      <c r="AA152" s="175" t="str">
        <f t="shared" si="38"/>
        <v/>
      </c>
      <c r="AB152" s="175" t="str">
        <f t="shared" si="39"/>
        <v/>
      </c>
      <c r="AC152" s="288" t="str">
        <f t="shared" si="40"/>
        <v/>
      </c>
      <c r="AD152" s="152" t="str">
        <f t="shared" si="41"/>
        <v/>
      </c>
      <c r="AF152" s="155" t="str">
        <f>IFERROR(_xlfn.XLOOKUP(D152,Prisliste!$C$4:$F$4,Prisliste!$C$19:$F$19)*AD152,"")</f>
        <v/>
      </c>
    </row>
    <row r="153" spans="1:32" ht="14.4">
      <c r="A153" s="171" t="str">
        <f>IF(A152="","",IF(A152+1&lt;=f_slutt,'Beregninger gj.strømming'!A152+1,""))</f>
        <v/>
      </c>
      <c r="B153" s="172" t="str">
        <f t="shared" si="42"/>
        <v/>
      </c>
      <c r="C153" s="173" t="str">
        <f t="shared" si="43"/>
        <v/>
      </c>
      <c r="D153" s="172" t="str">
        <f t="shared" si="44"/>
        <v/>
      </c>
      <c r="E153" s="152" t="str">
        <f t="shared" si="49"/>
        <v/>
      </c>
      <c r="F153" s="289" t="str">
        <f t="shared" si="45"/>
        <v/>
      </c>
      <c r="G153" s="154" t="str">
        <f>IF($A153="","",'Priseestimat gj.strømming'!$C$15)</f>
        <v/>
      </c>
      <c r="H153" s="155" t="str" cm="1">
        <f t="array" ref="H153">IF(M153=Hjelpeark!$E$7,_xlfn.XLOOKUP(IF(T153="Naturlig",S153,T153),Temp_VT_FV,_xlfn.XLOOKUP('Beregninger gj.strømming'!F153,Fiskevekt_VT_FV,'Veksttabell FV'!$B$5:$T$21,,-1),,-1)*G153,IF('Beregninger gj.strømming'!M153=Hjelpeark!$D$7,_xlfn.XLOOKUP(IF(T153="Naturlig",S153,T153),'Veksttabell SV'!$A$6:$A$22,_xlfn.XLOOKUP('Beregninger gj.strømming'!F153,'Veksttabell SV'!$B$5:$AU$5,'Veksttabell SV'!$B$6:$AU$22,,-1),,-1)*G153,""))</f>
        <v/>
      </c>
      <c r="I153" s="155" t="str">
        <f t="shared" si="34"/>
        <v/>
      </c>
      <c r="J153" s="159" t="str">
        <f t="shared" si="35"/>
        <v/>
      </c>
      <c r="K153" s="173" t="str">
        <f>IF(A153="","",'Priseestimat gj.strømming'!$C$10)</f>
        <v/>
      </c>
      <c r="L153" s="173" t="str">
        <f>IF(A153="","",'Priseestimat gj.strømming'!$C$11)</f>
        <v/>
      </c>
      <c r="M153" s="173" t="str">
        <f>IF(A153="","",'Priseestimat gj.strømming'!$C$12)</f>
        <v/>
      </c>
      <c r="N153" s="173" t="str">
        <f>IF($A153="","",'Priseestimat gj.strømming'!$C$6)</f>
        <v/>
      </c>
      <c r="O153" s="174" t="str" cm="1">
        <f t="array" ref="O153">IF(M153=Hjelpeark!$D$7,_xlfn.XLOOKUP(IF(T153="Naturlig",S153,T153),'Vannbehov SV'!$A$5:$A$13,_xlfn.XLOOKUP('Beregninger gj.strømming'!F153,'Vannbehov SV'!$B$4:$O$4,'Vannbehov SV'!$B$5:$O$13,,-1),,-1),IF(M153=Hjelpeark!$E$7,_xlfn.XLOOKUP(IF(T153="Naturlig",S153,T153),'Vannbehov FV'!$A$5:$A$20,_xlfn.XLOOKUP('Beregninger gj.strømming'!F153,'Vannbehov FV'!$B$4:$O$4,'Vannbehov FV'!$B$5:$O$20,,-1),,-1),""))</f>
        <v/>
      </c>
      <c r="P153" s="173" t="str">
        <f t="shared" si="46"/>
        <v/>
      </c>
      <c r="Q153" s="174" t="str">
        <f t="shared" si="47"/>
        <v/>
      </c>
      <c r="R153" s="174" t="str">
        <f t="shared" si="36"/>
        <v/>
      </c>
      <c r="S153" s="152" t="str">
        <f>IFERROR(IF(M153=Hjelpeark!$D$7,_xlfn.XLOOKUP('Beregninger gj.strømming'!C153,Hjelpeark!$C$8:$C$19,Hjelpeark!$D$8:$D$19),_xlfn.XLOOKUP('Beregninger gj.strømming'!C153,Hjelpeark!$C$8:$C$19,Hjelpeark!$E$8:$E$19)),"")</f>
        <v/>
      </c>
      <c r="T153" s="152" t="str">
        <f t="shared" si="50"/>
        <v/>
      </c>
      <c r="U153" s="152" t="str">
        <f>IFERROR(IF(T153=Hjelpeark!$B$4,0,ABS(T153-S153)),"")</f>
        <v/>
      </c>
      <c r="V153" s="175" t="str">
        <f>IFERROR(IF(A153="","",_xlfn.XLOOKUP(D153,Prisliste!$C$4:$F$4,Prisliste!$C$20:$F$20)),"")</f>
        <v/>
      </c>
      <c r="W153" s="175" t="str">
        <f>IFERROR(U153*_xlfn.XLOOKUP(D153,Prisliste!$C$4:$F$4,Prisliste!$C$21:$F$21),"")</f>
        <v/>
      </c>
      <c r="X153" s="175" t="str">
        <f>IFERROR(IF(A153="","",IF(N153="Ja",_xlfn.XLOOKUP('Beregninger gj.strømming'!D153,Prisliste!$C$4:$F$4,Prisliste!$C$24:$F$24),0)),"")</f>
        <v/>
      </c>
      <c r="Y153" s="288" t="str">
        <f t="shared" si="37"/>
        <v/>
      </c>
      <c r="Z153" s="175" t="str">
        <f t="shared" si="48"/>
        <v/>
      </c>
      <c r="AA153" s="175" t="str">
        <f t="shared" si="38"/>
        <v/>
      </c>
      <c r="AB153" s="175" t="str">
        <f t="shared" si="39"/>
        <v/>
      </c>
      <c r="AC153" s="288" t="str">
        <f t="shared" si="40"/>
        <v/>
      </c>
      <c r="AD153" s="152" t="str">
        <f t="shared" si="41"/>
        <v/>
      </c>
      <c r="AF153" s="155" t="str">
        <f>IFERROR(_xlfn.XLOOKUP(D153,Prisliste!$C$4:$F$4,Prisliste!$C$19:$F$19)*AD153,"")</f>
        <v/>
      </c>
    </row>
    <row r="154" spans="1:32" ht="14.4">
      <c r="A154" s="171" t="str">
        <f>IF(A153="","",IF(A153+1&lt;=f_slutt,'Beregninger gj.strømming'!A153+1,""))</f>
        <v/>
      </c>
      <c r="B154" s="172" t="str">
        <f t="shared" si="42"/>
        <v/>
      </c>
      <c r="C154" s="173" t="str">
        <f t="shared" si="43"/>
        <v/>
      </c>
      <c r="D154" s="172" t="str">
        <f t="shared" si="44"/>
        <v/>
      </c>
      <c r="E154" s="152" t="str">
        <f t="shared" si="49"/>
        <v/>
      </c>
      <c r="F154" s="289" t="str">
        <f t="shared" si="45"/>
        <v/>
      </c>
      <c r="G154" s="154" t="str">
        <f>IF($A154="","",'Priseestimat gj.strømming'!$C$15)</f>
        <v/>
      </c>
      <c r="H154" s="155" t="str" cm="1">
        <f t="array" ref="H154">IF(M154=Hjelpeark!$E$7,_xlfn.XLOOKUP(IF(T154="Naturlig",S154,T154),Temp_VT_FV,_xlfn.XLOOKUP('Beregninger gj.strømming'!F154,Fiskevekt_VT_FV,'Veksttabell FV'!$B$5:$T$21,,-1),,-1)*G154,IF('Beregninger gj.strømming'!M154=Hjelpeark!$D$7,_xlfn.XLOOKUP(IF(T154="Naturlig",S154,T154),'Veksttabell SV'!$A$6:$A$22,_xlfn.XLOOKUP('Beregninger gj.strømming'!F154,'Veksttabell SV'!$B$5:$AU$5,'Veksttabell SV'!$B$6:$AU$22,,-1),,-1)*G154,""))</f>
        <v/>
      </c>
      <c r="I154" s="155" t="str">
        <f t="shared" si="34"/>
        <v/>
      </c>
      <c r="J154" s="159" t="str">
        <f t="shared" si="35"/>
        <v/>
      </c>
      <c r="K154" s="173" t="str">
        <f>IF(A154="","",'Priseestimat gj.strømming'!$C$10)</f>
        <v/>
      </c>
      <c r="L154" s="173" t="str">
        <f>IF(A154="","",'Priseestimat gj.strømming'!$C$11)</f>
        <v/>
      </c>
      <c r="M154" s="173" t="str">
        <f>IF(A154="","",'Priseestimat gj.strømming'!$C$12)</f>
        <v/>
      </c>
      <c r="N154" s="173" t="str">
        <f>IF($A154="","",'Priseestimat gj.strømming'!$C$6)</f>
        <v/>
      </c>
      <c r="O154" s="174" t="str" cm="1">
        <f t="array" ref="O154">IF(M154=Hjelpeark!$D$7,_xlfn.XLOOKUP(IF(T154="Naturlig",S154,T154),'Vannbehov SV'!$A$5:$A$13,_xlfn.XLOOKUP('Beregninger gj.strømming'!F154,'Vannbehov SV'!$B$4:$O$4,'Vannbehov SV'!$B$5:$O$13,,-1),,-1),IF(M154=Hjelpeark!$E$7,_xlfn.XLOOKUP(IF(T154="Naturlig",S154,T154),'Vannbehov FV'!$A$5:$A$20,_xlfn.XLOOKUP('Beregninger gj.strømming'!F154,'Vannbehov FV'!$B$4:$O$4,'Vannbehov FV'!$B$5:$O$20,,-1),,-1),""))</f>
        <v/>
      </c>
      <c r="P154" s="173" t="str">
        <f t="shared" si="46"/>
        <v/>
      </c>
      <c r="Q154" s="174" t="str">
        <f t="shared" si="47"/>
        <v/>
      </c>
      <c r="R154" s="174" t="str">
        <f t="shared" si="36"/>
        <v/>
      </c>
      <c r="S154" s="152" t="str">
        <f>IFERROR(IF(M154=Hjelpeark!$D$7,_xlfn.XLOOKUP('Beregninger gj.strømming'!C154,Hjelpeark!$C$8:$C$19,Hjelpeark!$D$8:$D$19),_xlfn.XLOOKUP('Beregninger gj.strømming'!C154,Hjelpeark!$C$8:$C$19,Hjelpeark!$E$8:$E$19)),"")</f>
        <v/>
      </c>
      <c r="T154" s="152" t="str">
        <f t="shared" si="50"/>
        <v/>
      </c>
      <c r="U154" s="152" t="str">
        <f>IFERROR(IF(T154=Hjelpeark!$B$4,0,ABS(T154-S154)),"")</f>
        <v/>
      </c>
      <c r="V154" s="175" t="str">
        <f>IFERROR(IF(A154="","",_xlfn.XLOOKUP(D154,Prisliste!$C$4:$F$4,Prisliste!$C$20:$F$20)),"")</f>
        <v/>
      </c>
      <c r="W154" s="175" t="str">
        <f>IFERROR(U154*_xlfn.XLOOKUP(D154,Prisliste!$C$4:$F$4,Prisliste!$C$21:$F$21),"")</f>
        <v/>
      </c>
      <c r="X154" s="175" t="str">
        <f>IFERROR(IF(A154="","",IF(N154="Ja",_xlfn.XLOOKUP('Beregninger gj.strømming'!D154,Prisliste!$C$4:$F$4,Prisliste!$C$24:$F$24),0)),"")</f>
        <v/>
      </c>
      <c r="Y154" s="288" t="str">
        <f t="shared" si="37"/>
        <v/>
      </c>
      <c r="Z154" s="175" t="str">
        <f t="shared" si="48"/>
        <v/>
      </c>
      <c r="AA154" s="175" t="str">
        <f t="shared" si="38"/>
        <v/>
      </c>
      <c r="AB154" s="175" t="str">
        <f t="shared" si="39"/>
        <v/>
      </c>
      <c r="AC154" s="288" t="str">
        <f t="shared" si="40"/>
        <v/>
      </c>
      <c r="AD154" s="152" t="str">
        <f t="shared" si="41"/>
        <v/>
      </c>
      <c r="AF154" s="155" t="str">
        <f>IFERROR(_xlfn.XLOOKUP(D154,Prisliste!$C$4:$F$4,Prisliste!$C$19:$F$19)*AD154,"")</f>
        <v/>
      </c>
    </row>
    <row r="155" spans="1:32" ht="14.4">
      <c r="A155" s="171" t="str">
        <f>IF(A154="","",IF(A154+1&lt;=f_slutt,'Beregninger gj.strømming'!A154+1,""))</f>
        <v/>
      </c>
      <c r="B155" s="172" t="str">
        <f t="shared" si="42"/>
        <v/>
      </c>
      <c r="C155" s="173" t="str">
        <f t="shared" si="43"/>
        <v/>
      </c>
      <c r="D155" s="172" t="str">
        <f t="shared" si="44"/>
        <v/>
      </c>
      <c r="E155" s="152" t="str">
        <f t="shared" si="49"/>
        <v/>
      </c>
      <c r="F155" s="289" t="str">
        <f t="shared" si="45"/>
        <v/>
      </c>
      <c r="G155" s="154" t="str">
        <f>IF($A155="","",'Priseestimat gj.strømming'!$C$15)</f>
        <v/>
      </c>
      <c r="H155" s="155" t="str" cm="1">
        <f t="array" ref="H155">IF(M155=Hjelpeark!$E$7,_xlfn.XLOOKUP(IF(T155="Naturlig",S155,T155),Temp_VT_FV,_xlfn.XLOOKUP('Beregninger gj.strømming'!F155,Fiskevekt_VT_FV,'Veksttabell FV'!$B$5:$T$21,,-1),,-1)*G155,IF('Beregninger gj.strømming'!M155=Hjelpeark!$D$7,_xlfn.XLOOKUP(IF(T155="Naturlig",S155,T155),'Veksttabell SV'!$A$6:$A$22,_xlfn.XLOOKUP('Beregninger gj.strømming'!F155,'Veksttabell SV'!$B$5:$AU$5,'Veksttabell SV'!$B$6:$AU$22,,-1),,-1)*G155,""))</f>
        <v/>
      </c>
      <c r="I155" s="155" t="str">
        <f t="shared" si="34"/>
        <v/>
      </c>
      <c r="J155" s="159" t="str">
        <f t="shared" si="35"/>
        <v/>
      </c>
      <c r="K155" s="173" t="str">
        <f>IF(A155="","",'Priseestimat gj.strømming'!$C$10)</f>
        <v/>
      </c>
      <c r="L155" s="173" t="str">
        <f>IF(A155="","",'Priseestimat gj.strømming'!$C$11)</f>
        <v/>
      </c>
      <c r="M155" s="173" t="str">
        <f>IF(A155="","",'Priseestimat gj.strømming'!$C$12)</f>
        <v/>
      </c>
      <c r="N155" s="173" t="str">
        <f>IF($A155="","",'Priseestimat gj.strømming'!$C$6)</f>
        <v/>
      </c>
      <c r="O155" s="174" t="str" cm="1">
        <f t="array" ref="O155">IF(M155=Hjelpeark!$D$7,_xlfn.XLOOKUP(IF(T155="Naturlig",S155,T155),'Vannbehov SV'!$A$5:$A$13,_xlfn.XLOOKUP('Beregninger gj.strømming'!F155,'Vannbehov SV'!$B$4:$O$4,'Vannbehov SV'!$B$5:$O$13,,-1),,-1),IF(M155=Hjelpeark!$E$7,_xlfn.XLOOKUP(IF(T155="Naturlig",S155,T155),'Vannbehov FV'!$A$5:$A$20,_xlfn.XLOOKUP('Beregninger gj.strømming'!F155,'Vannbehov FV'!$B$4:$O$4,'Vannbehov FV'!$B$5:$O$20,,-1),,-1),""))</f>
        <v/>
      </c>
      <c r="P155" s="173" t="str">
        <f t="shared" si="46"/>
        <v/>
      </c>
      <c r="Q155" s="174" t="str">
        <f t="shared" si="47"/>
        <v/>
      </c>
      <c r="R155" s="174" t="str">
        <f t="shared" si="36"/>
        <v/>
      </c>
      <c r="S155" s="152" t="str">
        <f>IFERROR(IF(M155=Hjelpeark!$D$7,_xlfn.XLOOKUP('Beregninger gj.strømming'!C155,Hjelpeark!$C$8:$C$19,Hjelpeark!$D$8:$D$19),_xlfn.XLOOKUP('Beregninger gj.strømming'!C155,Hjelpeark!$C$8:$C$19,Hjelpeark!$E$8:$E$19)),"")</f>
        <v/>
      </c>
      <c r="T155" s="152" t="str">
        <f t="shared" si="50"/>
        <v/>
      </c>
      <c r="U155" s="152" t="str">
        <f>IFERROR(IF(T155=Hjelpeark!$B$4,0,ABS(T155-S155)),"")</f>
        <v/>
      </c>
      <c r="V155" s="175" t="str">
        <f>IFERROR(IF(A155="","",_xlfn.XLOOKUP(D155,Prisliste!$C$4:$F$4,Prisliste!$C$20:$F$20)),"")</f>
        <v/>
      </c>
      <c r="W155" s="175" t="str">
        <f>IFERROR(U155*_xlfn.XLOOKUP(D155,Prisliste!$C$4:$F$4,Prisliste!$C$21:$F$21),"")</f>
        <v/>
      </c>
      <c r="X155" s="175" t="str">
        <f>IFERROR(IF(A155="","",IF(N155="Ja",_xlfn.XLOOKUP('Beregninger gj.strømming'!D155,Prisliste!$C$4:$F$4,Prisliste!$C$24:$F$24),0)),"")</f>
        <v/>
      </c>
      <c r="Y155" s="288" t="str">
        <f t="shared" si="37"/>
        <v/>
      </c>
      <c r="Z155" s="175" t="str">
        <f t="shared" si="48"/>
        <v/>
      </c>
      <c r="AA155" s="175" t="str">
        <f t="shared" si="38"/>
        <v/>
      </c>
      <c r="AB155" s="175" t="str">
        <f t="shared" si="39"/>
        <v/>
      </c>
      <c r="AC155" s="288" t="str">
        <f t="shared" si="40"/>
        <v/>
      </c>
      <c r="AD155" s="152" t="str">
        <f t="shared" si="41"/>
        <v/>
      </c>
      <c r="AF155" s="155" t="str">
        <f>IFERROR(_xlfn.XLOOKUP(D155,Prisliste!$C$4:$F$4,Prisliste!$C$19:$F$19)*AD155,"")</f>
        <v/>
      </c>
    </row>
    <row r="156" spans="1:32" ht="14.4">
      <c r="A156" s="171" t="str">
        <f>IF(A155="","",IF(A155+1&lt;=f_slutt,'Beregninger gj.strømming'!A155+1,""))</f>
        <v/>
      </c>
      <c r="B156" s="172" t="str">
        <f t="shared" si="42"/>
        <v/>
      </c>
      <c r="C156" s="173" t="str">
        <f t="shared" si="43"/>
        <v/>
      </c>
      <c r="D156" s="172" t="str">
        <f t="shared" si="44"/>
        <v/>
      </c>
      <c r="E156" s="152" t="str">
        <f t="shared" si="49"/>
        <v/>
      </c>
      <c r="F156" s="289" t="str">
        <f t="shared" si="45"/>
        <v/>
      </c>
      <c r="G156" s="154" t="str">
        <f>IF($A156="","",'Priseestimat gj.strømming'!$C$15)</f>
        <v/>
      </c>
      <c r="H156" s="155" t="str" cm="1">
        <f t="array" ref="H156">IF(M156=Hjelpeark!$E$7,_xlfn.XLOOKUP(IF(T156="Naturlig",S156,T156),Temp_VT_FV,_xlfn.XLOOKUP('Beregninger gj.strømming'!F156,Fiskevekt_VT_FV,'Veksttabell FV'!$B$5:$T$21,,-1),,-1)*G156,IF('Beregninger gj.strømming'!M156=Hjelpeark!$D$7,_xlfn.XLOOKUP(IF(T156="Naturlig",S156,T156),'Veksttabell SV'!$A$6:$A$22,_xlfn.XLOOKUP('Beregninger gj.strømming'!F156,'Veksttabell SV'!$B$5:$AU$5,'Veksttabell SV'!$B$6:$AU$22,,-1),,-1)*G156,""))</f>
        <v/>
      </c>
      <c r="I156" s="155" t="str">
        <f t="shared" si="34"/>
        <v/>
      </c>
      <c r="J156" s="159" t="str">
        <f t="shared" si="35"/>
        <v/>
      </c>
      <c r="K156" s="173" t="str">
        <f>IF(A156="","",'Priseestimat gj.strømming'!$C$10)</f>
        <v/>
      </c>
      <c r="L156" s="173" t="str">
        <f>IF(A156="","",'Priseestimat gj.strømming'!$C$11)</f>
        <v/>
      </c>
      <c r="M156" s="173" t="str">
        <f>IF(A156="","",'Priseestimat gj.strømming'!$C$12)</f>
        <v/>
      </c>
      <c r="N156" s="173" t="str">
        <f>IF($A156="","",'Priseestimat gj.strømming'!$C$6)</f>
        <v/>
      </c>
      <c r="O156" s="174" t="str" cm="1">
        <f t="array" ref="O156">IF(M156=Hjelpeark!$D$7,_xlfn.XLOOKUP(IF(T156="Naturlig",S156,T156),'Vannbehov SV'!$A$5:$A$13,_xlfn.XLOOKUP('Beregninger gj.strømming'!F156,'Vannbehov SV'!$B$4:$O$4,'Vannbehov SV'!$B$5:$O$13,,-1),,-1),IF(M156=Hjelpeark!$E$7,_xlfn.XLOOKUP(IF(T156="Naturlig",S156,T156),'Vannbehov FV'!$A$5:$A$20,_xlfn.XLOOKUP('Beregninger gj.strømming'!F156,'Vannbehov FV'!$B$4:$O$4,'Vannbehov FV'!$B$5:$O$20,,-1),,-1),""))</f>
        <v/>
      </c>
      <c r="P156" s="173" t="str">
        <f t="shared" si="46"/>
        <v/>
      </c>
      <c r="Q156" s="174" t="str">
        <f t="shared" si="47"/>
        <v/>
      </c>
      <c r="R156" s="174" t="str">
        <f t="shared" si="36"/>
        <v/>
      </c>
      <c r="S156" s="152" t="str">
        <f>IFERROR(IF(M156=Hjelpeark!$D$7,_xlfn.XLOOKUP('Beregninger gj.strømming'!C156,Hjelpeark!$C$8:$C$19,Hjelpeark!$D$8:$D$19),_xlfn.XLOOKUP('Beregninger gj.strømming'!C156,Hjelpeark!$C$8:$C$19,Hjelpeark!$E$8:$E$19)),"")</f>
        <v/>
      </c>
      <c r="T156" s="152" t="str">
        <f t="shared" si="50"/>
        <v/>
      </c>
      <c r="U156" s="152" t="str">
        <f>IFERROR(IF(T156=Hjelpeark!$B$4,0,ABS(T156-S156)),"")</f>
        <v/>
      </c>
      <c r="V156" s="175" t="str">
        <f>IFERROR(IF(A156="","",_xlfn.XLOOKUP(D156,Prisliste!$C$4:$F$4,Prisliste!$C$20:$F$20)),"")</f>
        <v/>
      </c>
      <c r="W156" s="175" t="str">
        <f>IFERROR(U156*_xlfn.XLOOKUP(D156,Prisliste!$C$4:$F$4,Prisliste!$C$21:$F$21),"")</f>
        <v/>
      </c>
      <c r="X156" s="175" t="str">
        <f>IFERROR(IF(A156="","",IF(N156="Ja",_xlfn.XLOOKUP('Beregninger gj.strømming'!D156,Prisliste!$C$4:$F$4,Prisliste!$C$24:$F$24),0)),"")</f>
        <v/>
      </c>
      <c r="Y156" s="288" t="str">
        <f t="shared" si="37"/>
        <v/>
      </c>
      <c r="Z156" s="175" t="str">
        <f t="shared" si="48"/>
        <v/>
      </c>
      <c r="AA156" s="175" t="str">
        <f t="shared" si="38"/>
        <v/>
      </c>
      <c r="AB156" s="175" t="str">
        <f t="shared" si="39"/>
        <v/>
      </c>
      <c r="AC156" s="288" t="str">
        <f t="shared" si="40"/>
        <v/>
      </c>
      <c r="AD156" s="152" t="str">
        <f t="shared" si="41"/>
        <v/>
      </c>
      <c r="AF156" s="155" t="str">
        <f>IFERROR(_xlfn.XLOOKUP(D156,Prisliste!$C$4:$F$4,Prisliste!$C$19:$F$19)*AD156,"")</f>
        <v/>
      </c>
    </row>
    <row r="157" spans="1:32" ht="14.4">
      <c r="A157" s="171" t="str">
        <f>IF(A156="","",IF(A156+1&lt;=f_slutt,'Beregninger gj.strømming'!A156+1,""))</f>
        <v/>
      </c>
      <c r="B157" s="172" t="str">
        <f t="shared" si="42"/>
        <v/>
      </c>
      <c r="C157" s="173" t="str">
        <f t="shared" si="43"/>
        <v/>
      </c>
      <c r="D157" s="172" t="str">
        <f t="shared" si="44"/>
        <v/>
      </c>
      <c r="E157" s="152" t="str">
        <f t="shared" si="49"/>
        <v/>
      </c>
      <c r="F157" s="289" t="str">
        <f t="shared" si="45"/>
        <v/>
      </c>
      <c r="G157" s="154" t="str">
        <f>IF($A157="","",'Priseestimat gj.strømming'!$C$15)</f>
        <v/>
      </c>
      <c r="H157" s="155" t="str" cm="1">
        <f t="array" ref="H157">IF(M157=Hjelpeark!$E$7,_xlfn.XLOOKUP(IF(T157="Naturlig",S157,T157),Temp_VT_FV,_xlfn.XLOOKUP('Beregninger gj.strømming'!F157,Fiskevekt_VT_FV,'Veksttabell FV'!$B$5:$T$21,,-1),,-1)*G157,IF('Beregninger gj.strømming'!M157=Hjelpeark!$D$7,_xlfn.XLOOKUP(IF(T157="Naturlig",S157,T157),'Veksttabell SV'!$A$6:$A$22,_xlfn.XLOOKUP('Beregninger gj.strømming'!F157,'Veksttabell SV'!$B$5:$AU$5,'Veksttabell SV'!$B$6:$AU$22,,-1),,-1)*G157,""))</f>
        <v/>
      </c>
      <c r="I157" s="155" t="str">
        <f t="shared" si="34"/>
        <v/>
      </c>
      <c r="J157" s="159" t="str">
        <f t="shared" si="35"/>
        <v/>
      </c>
      <c r="K157" s="173" t="str">
        <f>IF(A157="","",'Priseestimat gj.strømming'!$C$10)</f>
        <v/>
      </c>
      <c r="L157" s="173" t="str">
        <f>IF(A157="","",'Priseestimat gj.strømming'!$C$11)</f>
        <v/>
      </c>
      <c r="M157" s="173" t="str">
        <f>IF(A157="","",'Priseestimat gj.strømming'!$C$12)</f>
        <v/>
      </c>
      <c r="N157" s="173" t="str">
        <f>IF($A157="","",'Priseestimat gj.strømming'!$C$6)</f>
        <v/>
      </c>
      <c r="O157" s="174" t="str" cm="1">
        <f t="array" ref="O157">IF(M157=Hjelpeark!$D$7,_xlfn.XLOOKUP(IF(T157="Naturlig",S157,T157),'Vannbehov SV'!$A$5:$A$13,_xlfn.XLOOKUP('Beregninger gj.strømming'!F157,'Vannbehov SV'!$B$4:$O$4,'Vannbehov SV'!$B$5:$O$13,,-1),,-1),IF(M157=Hjelpeark!$E$7,_xlfn.XLOOKUP(IF(T157="Naturlig",S157,T157),'Vannbehov FV'!$A$5:$A$20,_xlfn.XLOOKUP('Beregninger gj.strømming'!F157,'Vannbehov FV'!$B$4:$O$4,'Vannbehov FV'!$B$5:$O$20,,-1),,-1),""))</f>
        <v/>
      </c>
      <c r="P157" s="173" t="str">
        <f t="shared" si="46"/>
        <v/>
      </c>
      <c r="Q157" s="174" t="str">
        <f t="shared" si="47"/>
        <v/>
      </c>
      <c r="R157" s="174" t="str">
        <f t="shared" si="36"/>
        <v/>
      </c>
      <c r="S157" s="152" t="str">
        <f>IFERROR(IF(M157=Hjelpeark!$D$7,_xlfn.XLOOKUP('Beregninger gj.strømming'!C157,Hjelpeark!$C$8:$C$19,Hjelpeark!$D$8:$D$19),_xlfn.XLOOKUP('Beregninger gj.strømming'!C157,Hjelpeark!$C$8:$C$19,Hjelpeark!$E$8:$E$19)),"")</f>
        <v/>
      </c>
      <c r="T157" s="152" t="str">
        <f t="shared" si="50"/>
        <v/>
      </c>
      <c r="U157" s="152" t="str">
        <f>IFERROR(IF(T157=Hjelpeark!$B$4,0,ABS(T157-S157)),"")</f>
        <v/>
      </c>
      <c r="V157" s="175" t="str">
        <f>IFERROR(IF(A157="","",_xlfn.XLOOKUP(D157,Prisliste!$C$4:$F$4,Prisliste!$C$20:$F$20)),"")</f>
        <v/>
      </c>
      <c r="W157" s="175" t="str">
        <f>IFERROR(U157*_xlfn.XLOOKUP(D157,Prisliste!$C$4:$F$4,Prisliste!$C$21:$F$21),"")</f>
        <v/>
      </c>
      <c r="X157" s="175" t="str">
        <f>IFERROR(IF(A157="","",IF(N157="Ja",_xlfn.XLOOKUP('Beregninger gj.strømming'!D157,Prisliste!$C$4:$F$4,Prisliste!$C$24:$F$24),0)),"")</f>
        <v/>
      </c>
      <c r="Y157" s="288" t="str">
        <f t="shared" si="37"/>
        <v/>
      </c>
      <c r="Z157" s="175" t="str">
        <f t="shared" si="48"/>
        <v/>
      </c>
      <c r="AA157" s="175" t="str">
        <f t="shared" si="38"/>
        <v/>
      </c>
      <c r="AB157" s="175" t="str">
        <f t="shared" si="39"/>
        <v/>
      </c>
      <c r="AC157" s="288" t="str">
        <f t="shared" si="40"/>
        <v/>
      </c>
      <c r="AD157" s="152" t="str">
        <f t="shared" si="41"/>
        <v/>
      </c>
      <c r="AF157" s="155" t="str">
        <f>IFERROR(_xlfn.XLOOKUP(D157,Prisliste!$C$4:$F$4,Prisliste!$C$19:$F$19)*AD157,"")</f>
        <v/>
      </c>
    </row>
    <row r="158" spans="1:32" ht="14.4">
      <c r="A158" s="171" t="str">
        <f>IF(A157="","",IF(A157+1&lt;=f_slutt,'Beregninger gj.strømming'!A157+1,""))</f>
        <v/>
      </c>
      <c r="B158" s="172" t="str">
        <f t="shared" si="42"/>
        <v/>
      </c>
      <c r="C158" s="173" t="str">
        <f t="shared" si="43"/>
        <v/>
      </c>
      <c r="D158" s="172" t="str">
        <f t="shared" si="44"/>
        <v/>
      </c>
      <c r="E158" s="152" t="str">
        <f t="shared" si="49"/>
        <v/>
      </c>
      <c r="F158" s="289" t="str">
        <f t="shared" si="45"/>
        <v/>
      </c>
      <c r="G158" s="154" t="str">
        <f>IF($A158="","",'Priseestimat gj.strømming'!$C$15)</f>
        <v/>
      </c>
      <c r="H158" s="155" t="str" cm="1">
        <f t="array" ref="H158">IF(M158=Hjelpeark!$E$7,_xlfn.XLOOKUP(IF(T158="Naturlig",S158,T158),Temp_VT_FV,_xlfn.XLOOKUP('Beregninger gj.strømming'!F158,Fiskevekt_VT_FV,'Veksttabell FV'!$B$5:$T$21,,-1),,-1)*G158,IF('Beregninger gj.strømming'!M158=Hjelpeark!$D$7,_xlfn.XLOOKUP(IF(T158="Naturlig",S158,T158),'Veksttabell SV'!$A$6:$A$22,_xlfn.XLOOKUP('Beregninger gj.strømming'!F158,'Veksttabell SV'!$B$5:$AU$5,'Veksttabell SV'!$B$6:$AU$22,,-1),,-1)*G158,""))</f>
        <v/>
      </c>
      <c r="I158" s="155" t="str">
        <f t="shared" si="34"/>
        <v/>
      </c>
      <c r="J158" s="159" t="str">
        <f t="shared" si="35"/>
        <v/>
      </c>
      <c r="K158" s="173" t="str">
        <f>IF(A158="","",'Priseestimat gj.strømming'!$C$10)</f>
        <v/>
      </c>
      <c r="L158" s="173" t="str">
        <f>IF(A158="","",'Priseestimat gj.strømming'!$C$11)</f>
        <v/>
      </c>
      <c r="M158" s="173" t="str">
        <f>IF(A158="","",'Priseestimat gj.strømming'!$C$12)</f>
        <v/>
      </c>
      <c r="N158" s="173" t="str">
        <f>IF($A158="","",'Priseestimat gj.strømming'!$C$6)</f>
        <v/>
      </c>
      <c r="O158" s="174" t="str" cm="1">
        <f t="array" ref="O158">IF(M158=Hjelpeark!$D$7,_xlfn.XLOOKUP(IF(T158="Naturlig",S158,T158),'Vannbehov SV'!$A$5:$A$13,_xlfn.XLOOKUP('Beregninger gj.strømming'!F158,'Vannbehov SV'!$B$4:$O$4,'Vannbehov SV'!$B$5:$O$13,,-1),,-1),IF(M158=Hjelpeark!$E$7,_xlfn.XLOOKUP(IF(T158="Naturlig",S158,T158),'Vannbehov FV'!$A$5:$A$20,_xlfn.XLOOKUP('Beregninger gj.strømming'!F158,'Vannbehov FV'!$B$4:$O$4,'Vannbehov FV'!$B$5:$O$20,,-1),,-1),""))</f>
        <v/>
      </c>
      <c r="P158" s="173" t="str">
        <f t="shared" si="46"/>
        <v/>
      </c>
      <c r="Q158" s="174" t="str">
        <f t="shared" si="47"/>
        <v/>
      </c>
      <c r="R158" s="174" t="str">
        <f t="shared" si="36"/>
        <v/>
      </c>
      <c r="S158" s="152" t="str">
        <f>IFERROR(IF(M158=Hjelpeark!$D$7,_xlfn.XLOOKUP('Beregninger gj.strømming'!C158,Hjelpeark!$C$8:$C$19,Hjelpeark!$D$8:$D$19),_xlfn.XLOOKUP('Beregninger gj.strømming'!C158,Hjelpeark!$C$8:$C$19,Hjelpeark!$E$8:$E$19)),"")</f>
        <v/>
      </c>
      <c r="T158" s="152" t="str">
        <f t="shared" si="50"/>
        <v/>
      </c>
      <c r="U158" s="152" t="str">
        <f>IFERROR(IF(T158=Hjelpeark!$B$4,0,ABS(T158-S158)),"")</f>
        <v/>
      </c>
      <c r="V158" s="175" t="str">
        <f>IFERROR(IF(A158="","",_xlfn.XLOOKUP(D158,Prisliste!$C$4:$F$4,Prisliste!$C$20:$F$20)),"")</f>
        <v/>
      </c>
      <c r="W158" s="175" t="str">
        <f>IFERROR(U158*_xlfn.XLOOKUP(D158,Prisliste!$C$4:$F$4,Prisliste!$C$21:$F$21),"")</f>
        <v/>
      </c>
      <c r="X158" s="175" t="str">
        <f>IFERROR(IF(A158="","",IF(N158="Ja",_xlfn.XLOOKUP('Beregninger gj.strømming'!D158,Prisliste!$C$4:$F$4,Prisliste!$C$24:$F$24),0)),"")</f>
        <v/>
      </c>
      <c r="Y158" s="288" t="str">
        <f t="shared" si="37"/>
        <v/>
      </c>
      <c r="Z158" s="175" t="str">
        <f t="shared" si="48"/>
        <v/>
      </c>
      <c r="AA158" s="175" t="str">
        <f t="shared" si="38"/>
        <v/>
      </c>
      <c r="AB158" s="175" t="str">
        <f t="shared" si="39"/>
        <v/>
      </c>
      <c r="AC158" s="288" t="str">
        <f t="shared" si="40"/>
        <v/>
      </c>
      <c r="AD158" s="152" t="str">
        <f t="shared" si="41"/>
        <v/>
      </c>
      <c r="AF158" s="155" t="str">
        <f>IFERROR(_xlfn.XLOOKUP(D158,Prisliste!$C$4:$F$4,Prisliste!$C$19:$F$19)*AD158,"")</f>
        <v/>
      </c>
    </row>
    <row r="159" spans="1:32" ht="14.4">
      <c r="A159" s="171" t="str">
        <f>IF(A158="","",IF(A158+1&lt;=f_slutt,'Beregninger gj.strømming'!A158+1,""))</f>
        <v/>
      </c>
      <c r="B159" s="172" t="str">
        <f t="shared" si="42"/>
        <v/>
      </c>
      <c r="C159" s="173" t="str">
        <f t="shared" si="43"/>
        <v/>
      </c>
      <c r="D159" s="172" t="str">
        <f t="shared" si="44"/>
        <v/>
      </c>
      <c r="E159" s="152" t="str">
        <f t="shared" si="49"/>
        <v/>
      </c>
      <c r="F159" s="289" t="str">
        <f t="shared" si="45"/>
        <v/>
      </c>
      <c r="G159" s="154" t="str">
        <f>IF($A159="","",'Priseestimat gj.strømming'!$C$15)</f>
        <v/>
      </c>
      <c r="H159" s="155" t="str" cm="1">
        <f t="array" ref="H159">IF(M159=Hjelpeark!$E$7,_xlfn.XLOOKUP(IF(T159="Naturlig",S159,T159),Temp_VT_FV,_xlfn.XLOOKUP('Beregninger gj.strømming'!F159,Fiskevekt_VT_FV,'Veksttabell FV'!$B$5:$T$21,,-1),,-1)*G159,IF('Beregninger gj.strømming'!M159=Hjelpeark!$D$7,_xlfn.XLOOKUP(IF(T159="Naturlig",S159,T159),'Veksttabell SV'!$A$6:$A$22,_xlfn.XLOOKUP('Beregninger gj.strømming'!F159,'Veksttabell SV'!$B$5:$AU$5,'Veksttabell SV'!$B$6:$AU$22,,-1),,-1)*G159,""))</f>
        <v/>
      </c>
      <c r="I159" s="155" t="str">
        <f t="shared" si="34"/>
        <v/>
      </c>
      <c r="J159" s="159" t="str">
        <f t="shared" si="35"/>
        <v/>
      </c>
      <c r="K159" s="173" t="str">
        <f>IF(A159="","",'Priseestimat gj.strømming'!$C$10)</f>
        <v/>
      </c>
      <c r="L159" s="173" t="str">
        <f>IF(A159="","",'Priseestimat gj.strømming'!$C$11)</f>
        <v/>
      </c>
      <c r="M159" s="173" t="str">
        <f>IF(A159="","",'Priseestimat gj.strømming'!$C$12)</f>
        <v/>
      </c>
      <c r="N159" s="173" t="str">
        <f>IF($A159="","",'Priseestimat gj.strømming'!$C$6)</f>
        <v/>
      </c>
      <c r="O159" s="174" t="str" cm="1">
        <f t="array" ref="O159">IF(M159=Hjelpeark!$D$7,_xlfn.XLOOKUP(IF(T159="Naturlig",S159,T159),'Vannbehov SV'!$A$5:$A$13,_xlfn.XLOOKUP('Beregninger gj.strømming'!F159,'Vannbehov SV'!$B$4:$O$4,'Vannbehov SV'!$B$5:$O$13,,-1),,-1),IF(M159=Hjelpeark!$E$7,_xlfn.XLOOKUP(IF(T159="Naturlig",S159,T159),'Vannbehov FV'!$A$5:$A$20,_xlfn.XLOOKUP('Beregninger gj.strømming'!F159,'Vannbehov FV'!$B$4:$O$4,'Vannbehov FV'!$B$5:$O$20,,-1),,-1),""))</f>
        <v/>
      </c>
      <c r="P159" s="173" t="str">
        <f t="shared" si="46"/>
        <v/>
      </c>
      <c r="Q159" s="174" t="str">
        <f t="shared" si="47"/>
        <v/>
      </c>
      <c r="R159" s="174" t="str">
        <f t="shared" si="36"/>
        <v/>
      </c>
      <c r="S159" s="152" t="str">
        <f>IFERROR(IF(M159=Hjelpeark!$D$7,_xlfn.XLOOKUP('Beregninger gj.strømming'!C159,Hjelpeark!$C$8:$C$19,Hjelpeark!$D$8:$D$19),_xlfn.XLOOKUP('Beregninger gj.strømming'!C159,Hjelpeark!$C$8:$C$19,Hjelpeark!$E$8:$E$19)),"")</f>
        <v/>
      </c>
      <c r="T159" s="152" t="str">
        <f t="shared" si="50"/>
        <v/>
      </c>
      <c r="U159" s="152" t="str">
        <f>IFERROR(IF(T159=Hjelpeark!$B$4,0,ABS(T159-S159)),"")</f>
        <v/>
      </c>
      <c r="V159" s="175" t="str">
        <f>IFERROR(IF(A159="","",_xlfn.XLOOKUP(D159,Prisliste!$C$4:$F$4,Prisliste!$C$20:$F$20)),"")</f>
        <v/>
      </c>
      <c r="W159" s="175" t="str">
        <f>IFERROR(U159*_xlfn.XLOOKUP(D159,Prisliste!$C$4:$F$4,Prisliste!$C$21:$F$21),"")</f>
        <v/>
      </c>
      <c r="X159" s="175" t="str">
        <f>IFERROR(IF(A159="","",IF(N159="Ja",_xlfn.XLOOKUP('Beregninger gj.strømming'!D159,Prisliste!$C$4:$F$4,Prisliste!$C$24:$F$24),0)),"")</f>
        <v/>
      </c>
      <c r="Y159" s="288" t="str">
        <f t="shared" si="37"/>
        <v/>
      </c>
      <c r="Z159" s="175" t="str">
        <f t="shared" si="48"/>
        <v/>
      </c>
      <c r="AA159" s="175" t="str">
        <f t="shared" si="38"/>
        <v/>
      </c>
      <c r="AB159" s="175" t="str">
        <f t="shared" si="39"/>
        <v/>
      </c>
      <c r="AC159" s="288" t="str">
        <f t="shared" si="40"/>
        <v/>
      </c>
      <c r="AD159" s="152" t="str">
        <f t="shared" si="41"/>
        <v/>
      </c>
      <c r="AF159" s="155" t="str">
        <f>IFERROR(_xlfn.XLOOKUP(D159,Prisliste!$C$4:$F$4,Prisliste!$C$19:$F$19)*AD159,"")</f>
        <v/>
      </c>
    </row>
    <row r="160" spans="1:32" ht="14.4">
      <c r="A160" s="171" t="str">
        <f>IF(A159="","",IF(A159+1&lt;=f_slutt,'Beregninger gj.strømming'!A159+1,""))</f>
        <v/>
      </c>
      <c r="B160" s="172" t="str">
        <f t="shared" si="42"/>
        <v/>
      </c>
      <c r="C160" s="173" t="str">
        <f t="shared" si="43"/>
        <v/>
      </c>
      <c r="D160" s="172" t="str">
        <f t="shared" si="44"/>
        <v/>
      </c>
      <c r="E160" s="152" t="str">
        <f t="shared" si="49"/>
        <v/>
      </c>
      <c r="F160" s="289" t="str">
        <f t="shared" si="45"/>
        <v/>
      </c>
      <c r="G160" s="154" t="str">
        <f>IF($A160="","",'Priseestimat gj.strømming'!$C$15)</f>
        <v/>
      </c>
      <c r="H160" s="155" t="str" cm="1">
        <f t="array" ref="H160">IF(M160=Hjelpeark!$E$7,_xlfn.XLOOKUP(IF(T160="Naturlig",S160,T160),Temp_VT_FV,_xlfn.XLOOKUP('Beregninger gj.strømming'!F160,Fiskevekt_VT_FV,'Veksttabell FV'!$B$5:$T$21,,-1),,-1)*G160,IF('Beregninger gj.strømming'!M160=Hjelpeark!$D$7,_xlfn.XLOOKUP(IF(T160="Naturlig",S160,T160),'Veksttabell SV'!$A$6:$A$22,_xlfn.XLOOKUP('Beregninger gj.strømming'!F160,'Veksttabell SV'!$B$5:$AU$5,'Veksttabell SV'!$B$6:$AU$22,,-1),,-1)*G160,""))</f>
        <v/>
      </c>
      <c r="I160" s="155" t="str">
        <f t="shared" si="34"/>
        <v/>
      </c>
      <c r="J160" s="159" t="str">
        <f t="shared" si="35"/>
        <v/>
      </c>
      <c r="K160" s="173" t="str">
        <f>IF(A160="","",'Priseestimat gj.strømming'!$C$10)</f>
        <v/>
      </c>
      <c r="L160" s="173" t="str">
        <f>IF(A160="","",'Priseestimat gj.strømming'!$C$11)</f>
        <v/>
      </c>
      <c r="M160" s="173" t="str">
        <f>IF(A160="","",'Priseestimat gj.strømming'!$C$12)</f>
        <v/>
      </c>
      <c r="N160" s="173" t="str">
        <f>IF($A160="","",'Priseestimat gj.strømming'!$C$6)</f>
        <v/>
      </c>
      <c r="O160" s="174" t="str" cm="1">
        <f t="array" ref="O160">IF(M160=Hjelpeark!$D$7,_xlfn.XLOOKUP(IF(T160="Naturlig",S160,T160),'Vannbehov SV'!$A$5:$A$13,_xlfn.XLOOKUP('Beregninger gj.strømming'!F160,'Vannbehov SV'!$B$4:$O$4,'Vannbehov SV'!$B$5:$O$13,,-1),,-1),IF(M160=Hjelpeark!$E$7,_xlfn.XLOOKUP(IF(T160="Naturlig",S160,T160),'Vannbehov FV'!$A$5:$A$20,_xlfn.XLOOKUP('Beregninger gj.strømming'!F160,'Vannbehov FV'!$B$4:$O$4,'Vannbehov FV'!$B$5:$O$20,,-1),,-1),""))</f>
        <v/>
      </c>
      <c r="P160" s="173" t="str">
        <f t="shared" si="46"/>
        <v/>
      </c>
      <c r="Q160" s="174" t="str">
        <f t="shared" si="47"/>
        <v/>
      </c>
      <c r="R160" s="174" t="str">
        <f t="shared" si="36"/>
        <v/>
      </c>
      <c r="S160" s="152" t="str">
        <f>IFERROR(IF(M160=Hjelpeark!$D$7,_xlfn.XLOOKUP('Beregninger gj.strømming'!C160,Hjelpeark!$C$8:$C$19,Hjelpeark!$D$8:$D$19),_xlfn.XLOOKUP('Beregninger gj.strømming'!C160,Hjelpeark!$C$8:$C$19,Hjelpeark!$E$8:$E$19)),"")</f>
        <v/>
      </c>
      <c r="T160" s="152" t="str">
        <f t="shared" si="50"/>
        <v/>
      </c>
      <c r="U160" s="152" t="str">
        <f>IFERROR(IF(T160=Hjelpeark!$B$4,0,ABS(T160-S160)),"")</f>
        <v/>
      </c>
      <c r="V160" s="175" t="str">
        <f>IFERROR(IF(A160="","",_xlfn.XLOOKUP(D160,Prisliste!$C$4:$F$4,Prisliste!$C$20:$F$20)),"")</f>
        <v/>
      </c>
      <c r="W160" s="175" t="str">
        <f>IFERROR(U160*_xlfn.XLOOKUP(D160,Prisliste!$C$4:$F$4,Prisliste!$C$21:$F$21),"")</f>
        <v/>
      </c>
      <c r="X160" s="175" t="str">
        <f>IFERROR(IF(A160="","",IF(N160="Ja",_xlfn.XLOOKUP('Beregninger gj.strømming'!D160,Prisliste!$C$4:$F$4,Prisliste!$C$24:$F$24),0)),"")</f>
        <v/>
      </c>
      <c r="Y160" s="288" t="str">
        <f t="shared" si="37"/>
        <v/>
      </c>
      <c r="Z160" s="175" t="str">
        <f t="shared" si="48"/>
        <v/>
      </c>
      <c r="AA160" s="175" t="str">
        <f t="shared" si="38"/>
        <v/>
      </c>
      <c r="AB160" s="175" t="str">
        <f t="shared" si="39"/>
        <v/>
      </c>
      <c r="AC160" s="288" t="str">
        <f t="shared" si="40"/>
        <v/>
      </c>
      <c r="AD160" s="152" t="str">
        <f t="shared" si="41"/>
        <v/>
      </c>
      <c r="AF160" s="155" t="str">
        <f>IFERROR(_xlfn.XLOOKUP(D160,Prisliste!$C$4:$F$4,Prisliste!$C$19:$F$19)*AD160,"")</f>
        <v/>
      </c>
    </row>
    <row r="161" spans="1:32" ht="14.4">
      <c r="A161" s="171" t="str">
        <f>IF(A160="","",IF(A160+1&lt;=f_slutt,'Beregninger gj.strømming'!A160+1,""))</f>
        <v/>
      </c>
      <c r="B161" s="172" t="str">
        <f t="shared" si="42"/>
        <v/>
      </c>
      <c r="C161" s="173" t="str">
        <f t="shared" si="43"/>
        <v/>
      </c>
      <c r="D161" s="172" t="str">
        <f t="shared" si="44"/>
        <v/>
      </c>
      <c r="E161" s="152" t="str">
        <f t="shared" si="49"/>
        <v/>
      </c>
      <c r="F161" s="289" t="str">
        <f t="shared" si="45"/>
        <v/>
      </c>
      <c r="G161" s="154" t="str">
        <f>IF($A161="","",'Priseestimat gj.strømming'!$C$15)</f>
        <v/>
      </c>
      <c r="H161" s="155" t="str" cm="1">
        <f t="array" ref="H161">IF(M161=Hjelpeark!$E$7,_xlfn.XLOOKUP(IF(T161="Naturlig",S161,T161),Temp_VT_FV,_xlfn.XLOOKUP('Beregninger gj.strømming'!F161,Fiskevekt_VT_FV,'Veksttabell FV'!$B$5:$T$21,,-1),,-1)*G161,IF('Beregninger gj.strømming'!M161=Hjelpeark!$D$7,_xlfn.XLOOKUP(IF(T161="Naturlig",S161,T161),'Veksttabell SV'!$A$6:$A$22,_xlfn.XLOOKUP('Beregninger gj.strømming'!F161,'Veksttabell SV'!$B$5:$AU$5,'Veksttabell SV'!$B$6:$AU$22,,-1),,-1)*G161,""))</f>
        <v/>
      </c>
      <c r="I161" s="155" t="str">
        <f t="shared" si="34"/>
        <v/>
      </c>
      <c r="J161" s="159" t="str">
        <f t="shared" si="35"/>
        <v/>
      </c>
      <c r="K161" s="173" t="str">
        <f>IF(A161="","",'Priseestimat gj.strømming'!$C$10)</f>
        <v/>
      </c>
      <c r="L161" s="173" t="str">
        <f>IF(A161="","",'Priseestimat gj.strømming'!$C$11)</f>
        <v/>
      </c>
      <c r="M161" s="173" t="str">
        <f>IF(A161="","",'Priseestimat gj.strømming'!$C$12)</f>
        <v/>
      </c>
      <c r="N161" s="173" t="str">
        <f>IF($A161="","",'Priseestimat gj.strømming'!$C$6)</f>
        <v/>
      </c>
      <c r="O161" s="174" t="str" cm="1">
        <f t="array" ref="O161">IF(M161=Hjelpeark!$D$7,_xlfn.XLOOKUP(IF(T161="Naturlig",S161,T161),'Vannbehov SV'!$A$5:$A$13,_xlfn.XLOOKUP('Beregninger gj.strømming'!F161,'Vannbehov SV'!$B$4:$O$4,'Vannbehov SV'!$B$5:$O$13,,-1),,-1),IF(M161=Hjelpeark!$E$7,_xlfn.XLOOKUP(IF(T161="Naturlig",S161,T161),'Vannbehov FV'!$A$5:$A$20,_xlfn.XLOOKUP('Beregninger gj.strømming'!F161,'Vannbehov FV'!$B$4:$O$4,'Vannbehov FV'!$B$5:$O$20,,-1),,-1),""))</f>
        <v/>
      </c>
      <c r="P161" s="173" t="str">
        <f t="shared" si="46"/>
        <v/>
      </c>
      <c r="Q161" s="174" t="str">
        <f t="shared" si="47"/>
        <v/>
      </c>
      <c r="R161" s="174" t="str">
        <f t="shared" si="36"/>
        <v/>
      </c>
      <c r="S161" s="152" t="str">
        <f>IFERROR(IF(M161=Hjelpeark!$D$7,_xlfn.XLOOKUP('Beregninger gj.strømming'!C161,Hjelpeark!$C$8:$C$19,Hjelpeark!$D$8:$D$19),_xlfn.XLOOKUP('Beregninger gj.strømming'!C161,Hjelpeark!$C$8:$C$19,Hjelpeark!$E$8:$E$19)),"")</f>
        <v/>
      </c>
      <c r="T161" s="152" t="str">
        <f t="shared" si="50"/>
        <v/>
      </c>
      <c r="U161" s="152" t="str">
        <f>IFERROR(IF(T161=Hjelpeark!$B$4,0,ABS(T161-S161)),"")</f>
        <v/>
      </c>
      <c r="V161" s="175" t="str">
        <f>IFERROR(IF(A161="","",_xlfn.XLOOKUP(D161,Prisliste!$C$4:$F$4,Prisliste!$C$20:$F$20)),"")</f>
        <v/>
      </c>
      <c r="W161" s="175" t="str">
        <f>IFERROR(U161*_xlfn.XLOOKUP(D161,Prisliste!$C$4:$F$4,Prisliste!$C$21:$F$21),"")</f>
        <v/>
      </c>
      <c r="X161" s="175" t="str">
        <f>IFERROR(IF(A161="","",IF(N161="Ja",_xlfn.XLOOKUP('Beregninger gj.strømming'!D161,Prisliste!$C$4:$F$4,Prisliste!$C$24:$F$24),0)),"")</f>
        <v/>
      </c>
      <c r="Y161" s="288" t="str">
        <f t="shared" si="37"/>
        <v/>
      </c>
      <c r="Z161" s="175" t="str">
        <f t="shared" si="48"/>
        <v/>
      </c>
      <c r="AA161" s="175" t="str">
        <f t="shared" si="38"/>
        <v/>
      </c>
      <c r="AB161" s="175" t="str">
        <f t="shared" si="39"/>
        <v/>
      </c>
      <c r="AC161" s="288" t="str">
        <f t="shared" si="40"/>
        <v/>
      </c>
      <c r="AD161" s="152" t="str">
        <f t="shared" si="41"/>
        <v/>
      </c>
      <c r="AF161" s="155" t="str">
        <f>IFERROR(_xlfn.XLOOKUP(D161,Prisliste!$C$4:$F$4,Prisliste!$C$19:$F$19)*AD161,"")</f>
        <v/>
      </c>
    </row>
    <row r="162" spans="1:32" ht="14.4">
      <c r="A162" s="171" t="str">
        <f>IF(A161="","",IF(A161+1&lt;=f_slutt,'Beregninger gj.strømming'!A161+1,""))</f>
        <v/>
      </c>
      <c r="B162" s="172" t="str">
        <f t="shared" si="42"/>
        <v/>
      </c>
      <c r="C162" s="173" t="str">
        <f t="shared" si="43"/>
        <v/>
      </c>
      <c r="D162" s="172" t="str">
        <f t="shared" si="44"/>
        <v/>
      </c>
      <c r="E162" s="152" t="str">
        <f t="shared" si="49"/>
        <v/>
      </c>
      <c r="F162" s="289" t="str">
        <f t="shared" si="45"/>
        <v/>
      </c>
      <c r="G162" s="154" t="str">
        <f>IF($A162="","",'Priseestimat gj.strømming'!$C$15)</f>
        <v/>
      </c>
      <c r="H162" s="155" t="str" cm="1">
        <f t="array" ref="H162">IF(M162=Hjelpeark!$E$7,_xlfn.XLOOKUP(IF(T162="Naturlig",S162,T162),Temp_VT_FV,_xlfn.XLOOKUP('Beregninger gj.strømming'!F162,Fiskevekt_VT_FV,'Veksttabell FV'!$B$5:$T$21,,-1),,-1)*G162,IF('Beregninger gj.strømming'!M162=Hjelpeark!$D$7,_xlfn.XLOOKUP(IF(T162="Naturlig",S162,T162),'Veksttabell SV'!$A$6:$A$22,_xlfn.XLOOKUP('Beregninger gj.strømming'!F162,'Veksttabell SV'!$B$5:$AU$5,'Veksttabell SV'!$B$6:$AU$22,,-1),,-1)*G162,""))</f>
        <v/>
      </c>
      <c r="I162" s="155" t="str">
        <f t="shared" si="34"/>
        <v/>
      </c>
      <c r="J162" s="159" t="str">
        <f t="shared" si="35"/>
        <v/>
      </c>
      <c r="K162" s="173" t="str">
        <f>IF(A162="","",'Priseestimat gj.strømming'!$C$10)</f>
        <v/>
      </c>
      <c r="L162" s="173" t="str">
        <f>IF(A162="","",'Priseestimat gj.strømming'!$C$11)</f>
        <v/>
      </c>
      <c r="M162" s="173" t="str">
        <f>IF(A162="","",'Priseestimat gj.strømming'!$C$12)</f>
        <v/>
      </c>
      <c r="N162" s="173" t="str">
        <f>IF($A162="","",'Priseestimat gj.strømming'!$C$6)</f>
        <v/>
      </c>
      <c r="O162" s="174" t="str" cm="1">
        <f t="array" ref="O162">IF(M162=Hjelpeark!$D$7,_xlfn.XLOOKUP(IF(T162="Naturlig",S162,T162),'Vannbehov SV'!$A$5:$A$13,_xlfn.XLOOKUP('Beregninger gj.strømming'!F162,'Vannbehov SV'!$B$4:$O$4,'Vannbehov SV'!$B$5:$O$13,,-1),,-1),IF(M162=Hjelpeark!$E$7,_xlfn.XLOOKUP(IF(T162="Naturlig",S162,T162),'Vannbehov FV'!$A$5:$A$20,_xlfn.XLOOKUP('Beregninger gj.strømming'!F162,'Vannbehov FV'!$B$4:$O$4,'Vannbehov FV'!$B$5:$O$20,,-1),,-1),""))</f>
        <v/>
      </c>
      <c r="P162" s="173" t="str">
        <f t="shared" si="46"/>
        <v/>
      </c>
      <c r="Q162" s="174" t="str">
        <f t="shared" si="47"/>
        <v/>
      </c>
      <c r="R162" s="174" t="str">
        <f t="shared" si="36"/>
        <v/>
      </c>
      <c r="S162" s="152" t="str">
        <f>IFERROR(IF(M162=Hjelpeark!$D$7,_xlfn.XLOOKUP('Beregninger gj.strømming'!C162,Hjelpeark!$C$8:$C$19,Hjelpeark!$D$8:$D$19),_xlfn.XLOOKUP('Beregninger gj.strømming'!C162,Hjelpeark!$C$8:$C$19,Hjelpeark!$E$8:$E$19)),"")</f>
        <v/>
      </c>
      <c r="T162" s="152" t="str">
        <f t="shared" si="50"/>
        <v/>
      </c>
      <c r="U162" s="152" t="str">
        <f>IFERROR(IF(T162=Hjelpeark!$B$4,0,ABS(T162-S162)),"")</f>
        <v/>
      </c>
      <c r="V162" s="175" t="str">
        <f>IFERROR(IF(A162="","",_xlfn.XLOOKUP(D162,Prisliste!$C$4:$F$4,Prisliste!$C$20:$F$20)),"")</f>
        <v/>
      </c>
      <c r="W162" s="175" t="str">
        <f>IFERROR(U162*_xlfn.XLOOKUP(D162,Prisliste!$C$4:$F$4,Prisliste!$C$21:$F$21),"")</f>
        <v/>
      </c>
      <c r="X162" s="175" t="str">
        <f>IFERROR(IF(A162="","",IF(N162="Ja",_xlfn.XLOOKUP('Beregninger gj.strømming'!D162,Prisliste!$C$4:$F$4,Prisliste!$C$24:$F$24),0)),"")</f>
        <v/>
      </c>
      <c r="Y162" s="288" t="str">
        <f t="shared" si="37"/>
        <v/>
      </c>
      <c r="Z162" s="175" t="str">
        <f t="shared" si="48"/>
        <v/>
      </c>
      <c r="AA162" s="175" t="str">
        <f t="shared" si="38"/>
        <v/>
      </c>
      <c r="AB162" s="175" t="str">
        <f t="shared" si="39"/>
        <v/>
      </c>
      <c r="AC162" s="288" t="str">
        <f t="shared" si="40"/>
        <v/>
      </c>
      <c r="AD162" s="152" t="str">
        <f t="shared" si="41"/>
        <v/>
      </c>
      <c r="AF162" s="155" t="str">
        <f>IFERROR(_xlfn.XLOOKUP(D162,Prisliste!$C$4:$F$4,Prisliste!$C$19:$F$19)*AD162,"")</f>
        <v/>
      </c>
    </row>
    <row r="163" spans="1:32" ht="14.4">
      <c r="A163" s="171" t="str">
        <f>IF(A162="","",IF(A162+1&lt;=f_slutt,'Beregninger gj.strømming'!A162+1,""))</f>
        <v/>
      </c>
      <c r="B163" s="172" t="str">
        <f t="shared" si="42"/>
        <v/>
      </c>
      <c r="C163" s="173" t="str">
        <f t="shared" si="43"/>
        <v/>
      </c>
      <c r="D163" s="172" t="str">
        <f t="shared" si="44"/>
        <v/>
      </c>
      <c r="E163" s="152" t="str">
        <f t="shared" si="49"/>
        <v/>
      </c>
      <c r="F163" s="289" t="str">
        <f t="shared" si="45"/>
        <v/>
      </c>
      <c r="G163" s="154" t="str">
        <f>IF($A163="","",'Priseestimat gj.strømming'!$C$15)</f>
        <v/>
      </c>
      <c r="H163" s="155" t="str" cm="1">
        <f t="array" ref="H163">IF(M163=Hjelpeark!$E$7,_xlfn.XLOOKUP(IF(T163="Naturlig",S163,T163),Temp_VT_FV,_xlfn.XLOOKUP('Beregninger gj.strømming'!F163,Fiskevekt_VT_FV,'Veksttabell FV'!$B$5:$T$21,,-1),,-1)*G163,IF('Beregninger gj.strømming'!M163=Hjelpeark!$D$7,_xlfn.XLOOKUP(IF(T163="Naturlig",S163,T163),'Veksttabell SV'!$A$6:$A$22,_xlfn.XLOOKUP('Beregninger gj.strømming'!F163,'Veksttabell SV'!$B$5:$AU$5,'Veksttabell SV'!$B$6:$AU$22,,-1),,-1)*G163,""))</f>
        <v/>
      </c>
      <c r="I163" s="155" t="str">
        <f t="shared" si="34"/>
        <v/>
      </c>
      <c r="J163" s="159" t="str">
        <f t="shared" si="35"/>
        <v/>
      </c>
      <c r="K163" s="173" t="str">
        <f>IF(A163="","",'Priseestimat gj.strømming'!$C$10)</f>
        <v/>
      </c>
      <c r="L163" s="173" t="str">
        <f>IF(A163="","",'Priseestimat gj.strømming'!$C$11)</f>
        <v/>
      </c>
      <c r="M163" s="173" t="str">
        <f>IF(A163="","",'Priseestimat gj.strømming'!$C$12)</f>
        <v/>
      </c>
      <c r="N163" s="173" t="str">
        <f>IF($A163="","",'Priseestimat gj.strømming'!$C$6)</f>
        <v/>
      </c>
      <c r="O163" s="174" t="str" cm="1">
        <f t="array" ref="O163">IF(M163=Hjelpeark!$D$7,_xlfn.XLOOKUP(IF(T163="Naturlig",S163,T163),'Vannbehov SV'!$A$5:$A$13,_xlfn.XLOOKUP('Beregninger gj.strømming'!F163,'Vannbehov SV'!$B$4:$O$4,'Vannbehov SV'!$B$5:$O$13,,-1),,-1),IF(M163=Hjelpeark!$E$7,_xlfn.XLOOKUP(IF(T163="Naturlig",S163,T163),'Vannbehov FV'!$A$5:$A$20,_xlfn.XLOOKUP('Beregninger gj.strømming'!F163,'Vannbehov FV'!$B$4:$O$4,'Vannbehov FV'!$B$5:$O$20,,-1),,-1),""))</f>
        <v/>
      </c>
      <c r="P163" s="173" t="str">
        <f t="shared" si="46"/>
        <v/>
      </c>
      <c r="Q163" s="174" t="str">
        <f t="shared" si="47"/>
        <v/>
      </c>
      <c r="R163" s="174" t="str">
        <f t="shared" si="36"/>
        <v/>
      </c>
      <c r="S163" s="152" t="str">
        <f>IFERROR(IF(M163=Hjelpeark!$D$7,_xlfn.XLOOKUP('Beregninger gj.strømming'!C163,Hjelpeark!$C$8:$C$19,Hjelpeark!$D$8:$D$19),_xlfn.XLOOKUP('Beregninger gj.strømming'!C163,Hjelpeark!$C$8:$C$19,Hjelpeark!$E$8:$E$19)),"")</f>
        <v/>
      </c>
      <c r="T163" s="152" t="str">
        <f t="shared" si="50"/>
        <v/>
      </c>
      <c r="U163" s="152" t="str">
        <f>IFERROR(IF(T163=Hjelpeark!$B$4,0,ABS(T163-S163)),"")</f>
        <v/>
      </c>
      <c r="V163" s="175" t="str">
        <f>IFERROR(IF(A163="","",_xlfn.XLOOKUP(D163,Prisliste!$C$4:$F$4,Prisliste!$C$20:$F$20)),"")</f>
        <v/>
      </c>
      <c r="W163" s="175" t="str">
        <f>IFERROR(U163*_xlfn.XLOOKUP(D163,Prisliste!$C$4:$F$4,Prisliste!$C$21:$F$21),"")</f>
        <v/>
      </c>
      <c r="X163" s="175" t="str">
        <f>IFERROR(IF(A163="","",IF(N163="Ja",_xlfn.XLOOKUP('Beregninger gj.strømming'!D163,Prisliste!$C$4:$F$4,Prisliste!$C$24:$F$24),0)),"")</f>
        <v/>
      </c>
      <c r="Y163" s="288" t="str">
        <f t="shared" si="37"/>
        <v/>
      </c>
      <c r="Z163" s="175" t="str">
        <f t="shared" si="48"/>
        <v/>
      </c>
      <c r="AA163" s="175" t="str">
        <f t="shared" si="38"/>
        <v/>
      </c>
      <c r="AB163" s="175" t="str">
        <f t="shared" si="39"/>
        <v/>
      </c>
      <c r="AC163" s="288" t="str">
        <f t="shared" si="40"/>
        <v/>
      </c>
      <c r="AD163" s="152" t="str">
        <f t="shared" si="41"/>
        <v/>
      </c>
      <c r="AF163" s="155" t="str">
        <f>IFERROR(_xlfn.XLOOKUP(D163,Prisliste!$C$4:$F$4,Prisliste!$C$19:$F$19)*AD163,"")</f>
        <v/>
      </c>
    </row>
    <row r="164" spans="1:32" ht="14.4">
      <c r="A164" s="171" t="str">
        <f>IF(A163="","",IF(A163+1&lt;=f_slutt,'Beregninger gj.strømming'!A163+1,""))</f>
        <v/>
      </c>
      <c r="B164" s="172" t="str">
        <f t="shared" si="42"/>
        <v/>
      </c>
      <c r="C164" s="173" t="str">
        <f t="shared" si="43"/>
        <v/>
      </c>
      <c r="D164" s="172" t="str">
        <f t="shared" si="44"/>
        <v/>
      </c>
      <c r="E164" s="152" t="str">
        <f t="shared" si="49"/>
        <v/>
      </c>
      <c r="F164" s="289" t="str">
        <f t="shared" si="45"/>
        <v/>
      </c>
      <c r="G164" s="154" t="str">
        <f>IF($A164="","",'Priseestimat gj.strømming'!$C$15)</f>
        <v/>
      </c>
      <c r="H164" s="155" t="str" cm="1">
        <f t="array" ref="H164">IF(M164=Hjelpeark!$E$7,_xlfn.XLOOKUP(IF(T164="Naturlig",S164,T164),Temp_VT_FV,_xlfn.XLOOKUP('Beregninger gj.strømming'!F164,Fiskevekt_VT_FV,'Veksttabell FV'!$B$5:$T$21,,-1),,-1)*G164,IF('Beregninger gj.strømming'!M164=Hjelpeark!$D$7,_xlfn.XLOOKUP(IF(T164="Naturlig",S164,T164),'Veksttabell SV'!$A$6:$A$22,_xlfn.XLOOKUP('Beregninger gj.strømming'!F164,'Veksttabell SV'!$B$5:$AU$5,'Veksttabell SV'!$B$6:$AU$22,,-1),,-1)*G164,""))</f>
        <v/>
      </c>
      <c r="I164" s="155" t="str">
        <f t="shared" si="34"/>
        <v/>
      </c>
      <c r="J164" s="159" t="str">
        <f t="shared" si="35"/>
        <v/>
      </c>
      <c r="K164" s="173" t="str">
        <f>IF(A164="","",'Priseestimat gj.strømming'!$C$10)</f>
        <v/>
      </c>
      <c r="L164" s="173" t="str">
        <f>IF(A164="","",'Priseestimat gj.strømming'!$C$11)</f>
        <v/>
      </c>
      <c r="M164" s="173" t="str">
        <f>IF(A164="","",'Priseestimat gj.strømming'!$C$12)</f>
        <v/>
      </c>
      <c r="N164" s="173" t="str">
        <f>IF($A164="","",'Priseestimat gj.strømming'!$C$6)</f>
        <v/>
      </c>
      <c r="O164" s="174" t="str" cm="1">
        <f t="array" ref="O164">IF(M164=Hjelpeark!$D$7,_xlfn.XLOOKUP(IF(T164="Naturlig",S164,T164),'Vannbehov SV'!$A$5:$A$13,_xlfn.XLOOKUP('Beregninger gj.strømming'!F164,'Vannbehov SV'!$B$4:$O$4,'Vannbehov SV'!$B$5:$O$13,,-1),,-1),IF(M164=Hjelpeark!$E$7,_xlfn.XLOOKUP(IF(T164="Naturlig",S164,T164),'Vannbehov FV'!$A$5:$A$20,_xlfn.XLOOKUP('Beregninger gj.strømming'!F164,'Vannbehov FV'!$B$4:$O$4,'Vannbehov FV'!$B$5:$O$20,,-1),,-1),""))</f>
        <v/>
      </c>
      <c r="P164" s="173" t="str">
        <f t="shared" si="46"/>
        <v/>
      </c>
      <c r="Q164" s="174" t="str">
        <f t="shared" si="47"/>
        <v/>
      </c>
      <c r="R164" s="174" t="str">
        <f t="shared" si="36"/>
        <v/>
      </c>
      <c r="S164" s="152" t="str">
        <f>IFERROR(IF(M164=Hjelpeark!$D$7,_xlfn.XLOOKUP('Beregninger gj.strømming'!C164,Hjelpeark!$C$8:$C$19,Hjelpeark!$D$8:$D$19),_xlfn.XLOOKUP('Beregninger gj.strømming'!C164,Hjelpeark!$C$8:$C$19,Hjelpeark!$E$8:$E$19)),"")</f>
        <v/>
      </c>
      <c r="T164" s="152" t="str">
        <f t="shared" si="50"/>
        <v/>
      </c>
      <c r="U164" s="152" t="str">
        <f>IFERROR(IF(T164=Hjelpeark!$B$4,0,ABS(T164-S164)),"")</f>
        <v/>
      </c>
      <c r="V164" s="175" t="str">
        <f>IFERROR(IF(A164="","",_xlfn.XLOOKUP(D164,Prisliste!$C$4:$F$4,Prisliste!$C$20:$F$20)),"")</f>
        <v/>
      </c>
      <c r="W164" s="175" t="str">
        <f>IFERROR(U164*_xlfn.XLOOKUP(D164,Prisliste!$C$4:$F$4,Prisliste!$C$21:$F$21),"")</f>
        <v/>
      </c>
      <c r="X164" s="175" t="str">
        <f>IFERROR(IF(A164="","",IF(N164="Ja",_xlfn.XLOOKUP('Beregninger gj.strømming'!D164,Prisliste!$C$4:$F$4,Prisliste!$C$24:$F$24),0)),"")</f>
        <v/>
      </c>
      <c r="Y164" s="288" t="str">
        <f t="shared" si="37"/>
        <v/>
      </c>
      <c r="Z164" s="175" t="str">
        <f t="shared" si="48"/>
        <v/>
      </c>
      <c r="AA164" s="175" t="str">
        <f t="shared" si="38"/>
        <v/>
      </c>
      <c r="AB164" s="175" t="str">
        <f t="shared" si="39"/>
        <v/>
      </c>
      <c r="AC164" s="288" t="str">
        <f t="shared" si="40"/>
        <v/>
      </c>
      <c r="AD164" s="152" t="str">
        <f t="shared" si="41"/>
        <v/>
      </c>
      <c r="AF164" s="155" t="str">
        <f>IFERROR(_xlfn.XLOOKUP(D164,Prisliste!$C$4:$F$4,Prisliste!$C$19:$F$19)*AD164,"")</f>
        <v/>
      </c>
    </row>
    <row r="165" spans="1:32" ht="14.4">
      <c r="A165" s="171" t="str">
        <f>IF(A164="","",IF(A164+1&lt;=f_slutt,'Beregninger gj.strømming'!A164+1,""))</f>
        <v/>
      </c>
      <c r="B165" s="172" t="str">
        <f t="shared" si="42"/>
        <v/>
      </c>
      <c r="C165" s="173" t="str">
        <f t="shared" si="43"/>
        <v/>
      </c>
      <c r="D165" s="172" t="str">
        <f t="shared" si="44"/>
        <v/>
      </c>
      <c r="E165" s="152" t="str">
        <f t="shared" si="49"/>
        <v/>
      </c>
      <c r="F165" s="289" t="str">
        <f t="shared" si="45"/>
        <v/>
      </c>
      <c r="G165" s="154" t="str">
        <f>IF($A165="","",'Priseestimat gj.strømming'!$C$15)</f>
        <v/>
      </c>
      <c r="H165" s="155" t="str" cm="1">
        <f t="array" ref="H165">IF(M165=Hjelpeark!$E$7,_xlfn.XLOOKUP(IF(T165="Naturlig",S165,T165),Temp_VT_FV,_xlfn.XLOOKUP('Beregninger gj.strømming'!F165,Fiskevekt_VT_FV,'Veksttabell FV'!$B$5:$T$21,,-1),,-1)*G165,IF('Beregninger gj.strømming'!M165=Hjelpeark!$D$7,_xlfn.XLOOKUP(IF(T165="Naturlig",S165,T165),'Veksttabell SV'!$A$6:$A$22,_xlfn.XLOOKUP('Beregninger gj.strømming'!F165,'Veksttabell SV'!$B$5:$AU$5,'Veksttabell SV'!$B$6:$AU$22,,-1),,-1)*G165,""))</f>
        <v/>
      </c>
      <c r="I165" s="155" t="str">
        <f t="shared" si="34"/>
        <v/>
      </c>
      <c r="J165" s="159" t="str">
        <f t="shared" si="35"/>
        <v/>
      </c>
      <c r="K165" s="173" t="str">
        <f>IF(A165="","",'Priseestimat gj.strømming'!$C$10)</f>
        <v/>
      </c>
      <c r="L165" s="173" t="str">
        <f>IF(A165="","",'Priseestimat gj.strømming'!$C$11)</f>
        <v/>
      </c>
      <c r="M165" s="173" t="str">
        <f>IF(A165="","",'Priseestimat gj.strømming'!$C$12)</f>
        <v/>
      </c>
      <c r="N165" s="173" t="str">
        <f>IF($A165="","",'Priseestimat gj.strømming'!$C$6)</f>
        <v/>
      </c>
      <c r="O165" s="174" t="str" cm="1">
        <f t="array" ref="O165">IF(M165=Hjelpeark!$D$7,_xlfn.XLOOKUP(IF(T165="Naturlig",S165,T165),'Vannbehov SV'!$A$5:$A$13,_xlfn.XLOOKUP('Beregninger gj.strømming'!F165,'Vannbehov SV'!$B$4:$O$4,'Vannbehov SV'!$B$5:$O$13,,-1),,-1),IF(M165=Hjelpeark!$E$7,_xlfn.XLOOKUP(IF(T165="Naturlig",S165,T165),'Vannbehov FV'!$A$5:$A$20,_xlfn.XLOOKUP('Beregninger gj.strømming'!F165,'Vannbehov FV'!$B$4:$O$4,'Vannbehov FV'!$B$5:$O$20,,-1),,-1),""))</f>
        <v/>
      </c>
      <c r="P165" s="173" t="str">
        <f t="shared" si="46"/>
        <v/>
      </c>
      <c r="Q165" s="174" t="str">
        <f t="shared" si="47"/>
        <v/>
      </c>
      <c r="R165" s="174" t="str">
        <f t="shared" si="36"/>
        <v/>
      </c>
      <c r="S165" s="152" t="str">
        <f>IFERROR(IF(M165=Hjelpeark!$D$7,_xlfn.XLOOKUP('Beregninger gj.strømming'!C165,Hjelpeark!$C$8:$C$19,Hjelpeark!$D$8:$D$19),_xlfn.XLOOKUP('Beregninger gj.strømming'!C165,Hjelpeark!$C$8:$C$19,Hjelpeark!$E$8:$E$19)),"")</f>
        <v/>
      </c>
      <c r="T165" s="152" t="str">
        <f t="shared" si="50"/>
        <v/>
      </c>
      <c r="U165" s="152" t="str">
        <f>IFERROR(IF(T165=Hjelpeark!$B$4,0,ABS(T165-S165)),"")</f>
        <v/>
      </c>
      <c r="V165" s="175" t="str">
        <f>IFERROR(IF(A165="","",_xlfn.XLOOKUP(D165,Prisliste!$C$4:$F$4,Prisliste!$C$20:$F$20)),"")</f>
        <v/>
      </c>
      <c r="W165" s="175" t="str">
        <f>IFERROR(U165*_xlfn.XLOOKUP(D165,Prisliste!$C$4:$F$4,Prisliste!$C$21:$F$21),"")</f>
        <v/>
      </c>
      <c r="X165" s="175" t="str">
        <f>IFERROR(IF(A165="","",IF(N165="Ja",_xlfn.XLOOKUP('Beregninger gj.strømming'!D165,Prisliste!$C$4:$F$4,Prisliste!$C$24:$F$24),0)),"")</f>
        <v/>
      </c>
      <c r="Y165" s="288" t="str">
        <f t="shared" si="37"/>
        <v/>
      </c>
      <c r="Z165" s="175" t="str">
        <f t="shared" si="48"/>
        <v/>
      </c>
      <c r="AA165" s="175" t="str">
        <f t="shared" si="38"/>
        <v/>
      </c>
      <c r="AB165" s="175" t="str">
        <f t="shared" si="39"/>
        <v/>
      </c>
      <c r="AC165" s="288" t="str">
        <f t="shared" si="40"/>
        <v/>
      </c>
      <c r="AD165" s="152" t="str">
        <f t="shared" si="41"/>
        <v/>
      </c>
      <c r="AF165" s="155" t="str">
        <f>IFERROR(_xlfn.XLOOKUP(D165,Prisliste!$C$4:$F$4,Prisliste!$C$19:$F$19)*AD165,"")</f>
        <v/>
      </c>
    </row>
    <row r="166" spans="1:32" ht="14.4">
      <c r="A166" s="171" t="str">
        <f>IF(A165="","",IF(A165+1&lt;=f_slutt,'Beregninger gj.strømming'!A165+1,""))</f>
        <v/>
      </c>
      <c r="B166" s="172" t="str">
        <f t="shared" si="42"/>
        <v/>
      </c>
      <c r="C166" s="173" t="str">
        <f t="shared" si="43"/>
        <v/>
      </c>
      <c r="D166" s="172" t="str">
        <f t="shared" si="44"/>
        <v/>
      </c>
      <c r="E166" s="152" t="str">
        <f t="shared" si="49"/>
        <v/>
      </c>
      <c r="F166" s="289" t="str">
        <f t="shared" si="45"/>
        <v/>
      </c>
      <c r="G166" s="154" t="str">
        <f>IF($A166="","",'Priseestimat gj.strømming'!$C$15)</f>
        <v/>
      </c>
      <c r="H166" s="155" t="str" cm="1">
        <f t="array" ref="H166">IF(M166=Hjelpeark!$E$7,_xlfn.XLOOKUP(IF(T166="Naturlig",S166,T166),Temp_VT_FV,_xlfn.XLOOKUP('Beregninger gj.strømming'!F166,Fiskevekt_VT_FV,'Veksttabell FV'!$B$5:$T$21,,-1),,-1)*G166,IF('Beregninger gj.strømming'!M166=Hjelpeark!$D$7,_xlfn.XLOOKUP(IF(T166="Naturlig",S166,T166),'Veksttabell SV'!$A$6:$A$22,_xlfn.XLOOKUP('Beregninger gj.strømming'!F166,'Veksttabell SV'!$B$5:$AU$5,'Veksttabell SV'!$B$6:$AU$22,,-1),,-1)*G166,""))</f>
        <v/>
      </c>
      <c r="I166" s="155" t="str">
        <f t="shared" si="34"/>
        <v/>
      </c>
      <c r="J166" s="159" t="str">
        <f t="shared" si="35"/>
        <v/>
      </c>
      <c r="K166" s="173" t="str">
        <f>IF(A166="","",'Priseestimat gj.strømming'!$C$10)</f>
        <v/>
      </c>
      <c r="L166" s="173" t="str">
        <f>IF(A166="","",'Priseestimat gj.strømming'!$C$11)</f>
        <v/>
      </c>
      <c r="M166" s="173" t="str">
        <f>IF(A166="","",'Priseestimat gj.strømming'!$C$12)</f>
        <v/>
      </c>
      <c r="N166" s="173" t="str">
        <f>IF($A166="","",'Priseestimat gj.strømming'!$C$6)</f>
        <v/>
      </c>
      <c r="O166" s="174" t="str" cm="1">
        <f t="array" ref="O166">IF(M166=Hjelpeark!$D$7,_xlfn.XLOOKUP(IF(T166="Naturlig",S166,T166),'Vannbehov SV'!$A$5:$A$13,_xlfn.XLOOKUP('Beregninger gj.strømming'!F166,'Vannbehov SV'!$B$4:$O$4,'Vannbehov SV'!$B$5:$O$13,,-1),,-1),IF(M166=Hjelpeark!$E$7,_xlfn.XLOOKUP(IF(T166="Naturlig",S166,T166),'Vannbehov FV'!$A$5:$A$20,_xlfn.XLOOKUP('Beregninger gj.strømming'!F166,'Vannbehov FV'!$B$4:$O$4,'Vannbehov FV'!$B$5:$O$20,,-1),,-1),""))</f>
        <v/>
      </c>
      <c r="P166" s="173" t="str">
        <f t="shared" si="46"/>
        <v/>
      </c>
      <c r="Q166" s="174" t="str">
        <f t="shared" si="47"/>
        <v/>
      </c>
      <c r="R166" s="174" t="str">
        <f t="shared" si="36"/>
        <v/>
      </c>
      <c r="S166" s="152" t="str">
        <f>IFERROR(IF(M166=Hjelpeark!$D$7,_xlfn.XLOOKUP('Beregninger gj.strømming'!C166,Hjelpeark!$C$8:$C$19,Hjelpeark!$D$8:$D$19),_xlfn.XLOOKUP('Beregninger gj.strømming'!C166,Hjelpeark!$C$8:$C$19,Hjelpeark!$E$8:$E$19)),"")</f>
        <v/>
      </c>
      <c r="T166" s="152" t="str">
        <f t="shared" si="50"/>
        <v/>
      </c>
      <c r="U166" s="152" t="str">
        <f>IFERROR(IF(T166=Hjelpeark!$B$4,0,ABS(T166-S166)),"")</f>
        <v/>
      </c>
      <c r="V166" s="175" t="str">
        <f>IFERROR(IF(A166="","",_xlfn.XLOOKUP(D166,Prisliste!$C$4:$F$4,Prisliste!$C$20:$F$20)),"")</f>
        <v/>
      </c>
      <c r="W166" s="175" t="str">
        <f>IFERROR(U166*_xlfn.XLOOKUP(D166,Prisliste!$C$4:$F$4,Prisliste!$C$21:$F$21),"")</f>
        <v/>
      </c>
      <c r="X166" s="175" t="str">
        <f>IFERROR(IF(A166="","",IF(N166="Ja",_xlfn.XLOOKUP('Beregninger gj.strømming'!D166,Prisliste!$C$4:$F$4,Prisliste!$C$24:$F$24),0)),"")</f>
        <v/>
      </c>
      <c r="Y166" s="288" t="str">
        <f t="shared" si="37"/>
        <v/>
      </c>
      <c r="Z166" s="175" t="str">
        <f t="shared" si="48"/>
        <v/>
      </c>
      <c r="AA166" s="175" t="str">
        <f t="shared" si="38"/>
        <v/>
      </c>
      <c r="AB166" s="175" t="str">
        <f t="shared" si="39"/>
        <v/>
      </c>
      <c r="AC166" s="288" t="str">
        <f t="shared" si="40"/>
        <v/>
      </c>
      <c r="AD166" s="152" t="str">
        <f t="shared" si="41"/>
        <v/>
      </c>
      <c r="AF166" s="155" t="str">
        <f>IFERROR(_xlfn.XLOOKUP(D166,Prisliste!$C$4:$F$4,Prisliste!$C$19:$F$19)*AD166,"")</f>
        <v/>
      </c>
    </row>
    <row r="167" spans="1:32" ht="14.4">
      <c r="A167" s="171" t="str">
        <f>IF(A166="","",IF(A166+1&lt;=f_slutt,'Beregninger gj.strømming'!A166+1,""))</f>
        <v/>
      </c>
      <c r="B167" s="172" t="str">
        <f t="shared" si="42"/>
        <v/>
      </c>
      <c r="C167" s="173" t="str">
        <f t="shared" si="43"/>
        <v/>
      </c>
      <c r="D167" s="172" t="str">
        <f t="shared" si="44"/>
        <v/>
      </c>
      <c r="E167" s="152" t="str">
        <f t="shared" si="49"/>
        <v/>
      </c>
      <c r="F167" s="289" t="str">
        <f t="shared" si="45"/>
        <v/>
      </c>
      <c r="G167" s="154" t="str">
        <f>IF($A167="","",'Priseestimat gj.strømming'!$C$15)</f>
        <v/>
      </c>
      <c r="H167" s="155" t="str" cm="1">
        <f t="array" ref="H167">IF(M167=Hjelpeark!$E$7,_xlfn.XLOOKUP(IF(T167="Naturlig",S167,T167),Temp_VT_FV,_xlfn.XLOOKUP('Beregninger gj.strømming'!F167,Fiskevekt_VT_FV,'Veksttabell FV'!$B$5:$T$21,,-1),,-1)*G167,IF('Beregninger gj.strømming'!M167=Hjelpeark!$D$7,_xlfn.XLOOKUP(IF(T167="Naturlig",S167,T167),'Veksttabell SV'!$A$6:$A$22,_xlfn.XLOOKUP('Beregninger gj.strømming'!F167,'Veksttabell SV'!$B$5:$AU$5,'Veksttabell SV'!$B$6:$AU$22,,-1),,-1)*G167,""))</f>
        <v/>
      </c>
      <c r="I167" s="155" t="str">
        <f t="shared" si="34"/>
        <v/>
      </c>
      <c r="J167" s="159" t="str">
        <f t="shared" si="35"/>
        <v/>
      </c>
      <c r="K167" s="173" t="str">
        <f>IF(A167="","",'Priseestimat gj.strømming'!$C$10)</f>
        <v/>
      </c>
      <c r="L167" s="173" t="str">
        <f>IF(A167="","",'Priseestimat gj.strømming'!$C$11)</f>
        <v/>
      </c>
      <c r="M167" s="173" t="str">
        <f>IF(A167="","",'Priseestimat gj.strømming'!$C$12)</f>
        <v/>
      </c>
      <c r="N167" s="173" t="str">
        <f>IF($A167="","",'Priseestimat gj.strømming'!$C$6)</f>
        <v/>
      </c>
      <c r="O167" s="174" t="str" cm="1">
        <f t="array" ref="O167">IF(M167=Hjelpeark!$D$7,_xlfn.XLOOKUP(IF(T167="Naturlig",S167,T167),'Vannbehov SV'!$A$5:$A$13,_xlfn.XLOOKUP('Beregninger gj.strømming'!F167,'Vannbehov SV'!$B$4:$O$4,'Vannbehov SV'!$B$5:$O$13,,-1),,-1),IF(M167=Hjelpeark!$E$7,_xlfn.XLOOKUP(IF(T167="Naturlig",S167,T167),'Vannbehov FV'!$A$5:$A$20,_xlfn.XLOOKUP('Beregninger gj.strømming'!F167,'Vannbehov FV'!$B$4:$O$4,'Vannbehov FV'!$B$5:$O$20,,-1),,-1),""))</f>
        <v/>
      </c>
      <c r="P167" s="173" t="str">
        <f t="shared" si="46"/>
        <v/>
      </c>
      <c r="Q167" s="174" t="str">
        <f t="shared" si="47"/>
        <v/>
      </c>
      <c r="R167" s="174" t="str">
        <f t="shared" si="36"/>
        <v/>
      </c>
      <c r="S167" s="152" t="str">
        <f>IFERROR(IF(M167=Hjelpeark!$D$7,_xlfn.XLOOKUP('Beregninger gj.strømming'!C167,Hjelpeark!$C$8:$C$19,Hjelpeark!$D$8:$D$19),_xlfn.XLOOKUP('Beregninger gj.strømming'!C167,Hjelpeark!$C$8:$C$19,Hjelpeark!$E$8:$E$19)),"")</f>
        <v/>
      </c>
      <c r="T167" s="152" t="str">
        <f t="shared" si="50"/>
        <v/>
      </c>
      <c r="U167" s="152" t="str">
        <f>IFERROR(IF(T167=Hjelpeark!$B$4,0,ABS(T167-S167)),"")</f>
        <v/>
      </c>
      <c r="V167" s="175" t="str">
        <f>IFERROR(IF(A167="","",_xlfn.XLOOKUP(D167,Prisliste!$C$4:$F$4,Prisliste!$C$20:$F$20)),"")</f>
        <v/>
      </c>
      <c r="W167" s="175" t="str">
        <f>IFERROR(U167*_xlfn.XLOOKUP(D167,Prisliste!$C$4:$F$4,Prisliste!$C$21:$F$21),"")</f>
        <v/>
      </c>
      <c r="X167" s="175" t="str">
        <f>IFERROR(IF(A167="","",IF(N167="Ja",_xlfn.XLOOKUP('Beregninger gj.strømming'!D167,Prisliste!$C$4:$F$4,Prisliste!$C$24:$F$24),0)),"")</f>
        <v/>
      </c>
      <c r="Y167" s="288" t="str">
        <f t="shared" si="37"/>
        <v/>
      </c>
      <c r="Z167" s="175" t="str">
        <f t="shared" si="48"/>
        <v/>
      </c>
      <c r="AA167" s="175" t="str">
        <f t="shared" si="38"/>
        <v/>
      </c>
      <c r="AB167" s="175" t="str">
        <f t="shared" si="39"/>
        <v/>
      </c>
      <c r="AC167" s="288" t="str">
        <f t="shared" si="40"/>
        <v/>
      </c>
      <c r="AD167" s="152" t="str">
        <f t="shared" si="41"/>
        <v/>
      </c>
      <c r="AF167" s="155" t="str">
        <f>IFERROR(_xlfn.XLOOKUP(D167,Prisliste!$C$4:$F$4,Prisliste!$C$19:$F$19)*AD167,"")</f>
        <v/>
      </c>
    </row>
    <row r="168" spans="1:32" ht="14.4">
      <c r="A168" s="171" t="str">
        <f>IF(A167="","",IF(A167+1&lt;=f_slutt,'Beregninger gj.strømming'!A167+1,""))</f>
        <v/>
      </c>
      <c r="B168" s="172" t="str">
        <f t="shared" si="42"/>
        <v/>
      </c>
      <c r="C168" s="173" t="str">
        <f t="shared" si="43"/>
        <v/>
      </c>
      <c r="D168" s="172" t="str">
        <f t="shared" si="44"/>
        <v/>
      </c>
      <c r="E168" s="152" t="str">
        <f t="shared" si="49"/>
        <v/>
      </c>
      <c r="F168" s="289" t="str">
        <f t="shared" si="45"/>
        <v/>
      </c>
      <c r="G168" s="154" t="str">
        <f>IF($A168="","",'Priseestimat gj.strømming'!$C$15)</f>
        <v/>
      </c>
      <c r="H168" s="155" t="str" cm="1">
        <f t="array" ref="H168">IF(M168=Hjelpeark!$E$7,_xlfn.XLOOKUP(IF(T168="Naturlig",S168,T168),Temp_VT_FV,_xlfn.XLOOKUP('Beregninger gj.strømming'!F168,Fiskevekt_VT_FV,'Veksttabell FV'!$B$5:$T$21,,-1),,-1)*G168,IF('Beregninger gj.strømming'!M168=Hjelpeark!$D$7,_xlfn.XLOOKUP(IF(T168="Naturlig",S168,T168),'Veksttabell SV'!$A$6:$A$22,_xlfn.XLOOKUP('Beregninger gj.strømming'!F168,'Veksttabell SV'!$B$5:$AU$5,'Veksttabell SV'!$B$6:$AU$22,,-1),,-1)*G168,""))</f>
        <v/>
      </c>
      <c r="I168" s="155" t="str">
        <f t="shared" si="34"/>
        <v/>
      </c>
      <c r="J168" s="159" t="str">
        <f t="shared" si="35"/>
        <v/>
      </c>
      <c r="K168" s="173" t="str">
        <f>IF(A168="","",'Priseestimat gj.strømming'!$C$10)</f>
        <v/>
      </c>
      <c r="L168" s="173" t="str">
        <f>IF(A168="","",'Priseestimat gj.strømming'!$C$11)</f>
        <v/>
      </c>
      <c r="M168" s="173" t="str">
        <f>IF(A168="","",'Priseestimat gj.strømming'!$C$12)</f>
        <v/>
      </c>
      <c r="N168" s="173" t="str">
        <f>IF($A168="","",'Priseestimat gj.strømming'!$C$6)</f>
        <v/>
      </c>
      <c r="O168" s="174" t="str" cm="1">
        <f t="array" ref="O168">IF(M168=Hjelpeark!$D$7,_xlfn.XLOOKUP(IF(T168="Naturlig",S168,T168),'Vannbehov SV'!$A$5:$A$13,_xlfn.XLOOKUP('Beregninger gj.strømming'!F168,'Vannbehov SV'!$B$4:$O$4,'Vannbehov SV'!$B$5:$O$13,,-1),,-1),IF(M168=Hjelpeark!$E$7,_xlfn.XLOOKUP(IF(T168="Naturlig",S168,T168),'Vannbehov FV'!$A$5:$A$20,_xlfn.XLOOKUP('Beregninger gj.strømming'!F168,'Vannbehov FV'!$B$4:$O$4,'Vannbehov FV'!$B$5:$O$20,,-1),,-1),""))</f>
        <v/>
      </c>
      <c r="P168" s="173" t="str">
        <f t="shared" si="46"/>
        <v/>
      </c>
      <c r="Q168" s="174" t="str">
        <f t="shared" si="47"/>
        <v/>
      </c>
      <c r="R168" s="174" t="str">
        <f t="shared" si="36"/>
        <v/>
      </c>
      <c r="S168" s="152" t="str">
        <f>IFERROR(IF(M168=Hjelpeark!$D$7,_xlfn.XLOOKUP('Beregninger gj.strømming'!C168,Hjelpeark!$C$8:$C$19,Hjelpeark!$D$8:$D$19),_xlfn.XLOOKUP('Beregninger gj.strømming'!C168,Hjelpeark!$C$8:$C$19,Hjelpeark!$E$8:$E$19)),"")</f>
        <v/>
      </c>
      <c r="T168" s="152" t="str">
        <f t="shared" si="50"/>
        <v/>
      </c>
      <c r="U168" s="152" t="str">
        <f>IFERROR(IF(T168=Hjelpeark!$B$4,0,ABS(T168-S168)),"")</f>
        <v/>
      </c>
      <c r="V168" s="175" t="str">
        <f>IFERROR(IF(A168="","",_xlfn.XLOOKUP(D168,Prisliste!$C$4:$F$4,Prisliste!$C$20:$F$20)),"")</f>
        <v/>
      </c>
      <c r="W168" s="175" t="str">
        <f>IFERROR(U168*_xlfn.XLOOKUP(D168,Prisliste!$C$4:$F$4,Prisliste!$C$21:$F$21),"")</f>
        <v/>
      </c>
      <c r="X168" s="175" t="str">
        <f>IFERROR(IF(A168="","",IF(N168="Ja",_xlfn.XLOOKUP('Beregninger gj.strømming'!D168,Prisliste!$C$4:$F$4,Prisliste!$C$24:$F$24),0)),"")</f>
        <v/>
      </c>
      <c r="Y168" s="288" t="str">
        <f t="shared" si="37"/>
        <v/>
      </c>
      <c r="Z168" s="175" t="str">
        <f t="shared" si="48"/>
        <v/>
      </c>
      <c r="AA168" s="175" t="str">
        <f t="shared" si="38"/>
        <v/>
      </c>
      <c r="AB168" s="175" t="str">
        <f t="shared" si="39"/>
        <v/>
      </c>
      <c r="AC168" s="288" t="str">
        <f t="shared" si="40"/>
        <v/>
      </c>
      <c r="AD168" s="152" t="str">
        <f t="shared" si="41"/>
        <v/>
      </c>
      <c r="AF168" s="155" t="str">
        <f>IFERROR(_xlfn.XLOOKUP(D168,Prisliste!$C$4:$F$4,Prisliste!$C$19:$F$19)*AD168,"")</f>
        <v/>
      </c>
    </row>
    <row r="169" spans="1:32" ht="14.4">
      <c r="A169" s="171" t="str">
        <f>IF(A168="","",IF(A168+1&lt;=f_slutt,'Beregninger gj.strømming'!A168+1,""))</f>
        <v/>
      </c>
      <c r="B169" s="172" t="str">
        <f t="shared" si="42"/>
        <v/>
      </c>
      <c r="C169" s="173" t="str">
        <f t="shared" si="43"/>
        <v/>
      </c>
      <c r="D169" s="172" t="str">
        <f t="shared" si="44"/>
        <v/>
      </c>
      <c r="E169" s="152" t="str">
        <f t="shared" si="49"/>
        <v/>
      </c>
      <c r="F169" s="289" t="str">
        <f t="shared" si="45"/>
        <v/>
      </c>
      <c r="G169" s="154" t="str">
        <f>IF($A169="","",'Priseestimat gj.strømming'!$C$15)</f>
        <v/>
      </c>
      <c r="H169" s="155" t="str" cm="1">
        <f t="array" ref="H169">IF(M169=Hjelpeark!$E$7,_xlfn.XLOOKUP(IF(T169="Naturlig",S169,T169),Temp_VT_FV,_xlfn.XLOOKUP('Beregninger gj.strømming'!F169,Fiskevekt_VT_FV,'Veksttabell FV'!$B$5:$T$21,,-1),,-1)*G169,IF('Beregninger gj.strømming'!M169=Hjelpeark!$D$7,_xlfn.XLOOKUP(IF(T169="Naturlig",S169,T169),'Veksttabell SV'!$A$6:$A$22,_xlfn.XLOOKUP('Beregninger gj.strømming'!F169,'Veksttabell SV'!$B$5:$AU$5,'Veksttabell SV'!$B$6:$AU$22,,-1),,-1)*G169,""))</f>
        <v/>
      </c>
      <c r="I169" s="155" t="str">
        <f t="shared" si="34"/>
        <v/>
      </c>
      <c r="J169" s="159" t="str">
        <f t="shared" si="35"/>
        <v/>
      </c>
      <c r="K169" s="173" t="str">
        <f>IF(A169="","",'Priseestimat gj.strømming'!$C$10)</f>
        <v/>
      </c>
      <c r="L169" s="173" t="str">
        <f>IF(A169="","",'Priseestimat gj.strømming'!$C$11)</f>
        <v/>
      </c>
      <c r="M169" s="173" t="str">
        <f>IF(A169="","",'Priseestimat gj.strømming'!$C$12)</f>
        <v/>
      </c>
      <c r="N169" s="173" t="str">
        <f>IF($A169="","",'Priseestimat gj.strømming'!$C$6)</f>
        <v/>
      </c>
      <c r="O169" s="174" t="str" cm="1">
        <f t="array" ref="O169">IF(M169=Hjelpeark!$D$7,_xlfn.XLOOKUP(IF(T169="Naturlig",S169,T169),'Vannbehov SV'!$A$5:$A$13,_xlfn.XLOOKUP('Beregninger gj.strømming'!F169,'Vannbehov SV'!$B$4:$O$4,'Vannbehov SV'!$B$5:$O$13,,-1),,-1),IF(M169=Hjelpeark!$E$7,_xlfn.XLOOKUP(IF(T169="Naturlig",S169,T169),'Vannbehov FV'!$A$5:$A$20,_xlfn.XLOOKUP('Beregninger gj.strømming'!F169,'Vannbehov FV'!$B$4:$O$4,'Vannbehov FV'!$B$5:$O$20,,-1),,-1),""))</f>
        <v/>
      </c>
      <c r="P169" s="173" t="str">
        <f t="shared" si="46"/>
        <v/>
      </c>
      <c r="Q169" s="174" t="str">
        <f t="shared" si="47"/>
        <v/>
      </c>
      <c r="R169" s="174" t="str">
        <f t="shared" si="36"/>
        <v/>
      </c>
      <c r="S169" s="152" t="str">
        <f>IFERROR(IF(M169=Hjelpeark!$D$7,_xlfn.XLOOKUP('Beregninger gj.strømming'!C169,Hjelpeark!$C$8:$C$19,Hjelpeark!$D$8:$D$19),_xlfn.XLOOKUP('Beregninger gj.strømming'!C169,Hjelpeark!$C$8:$C$19,Hjelpeark!$E$8:$E$19)),"")</f>
        <v/>
      </c>
      <c r="T169" s="152" t="str">
        <f t="shared" si="50"/>
        <v/>
      </c>
      <c r="U169" s="152" t="str">
        <f>IFERROR(IF(T169=Hjelpeark!$B$4,0,ABS(T169-S169)),"")</f>
        <v/>
      </c>
      <c r="V169" s="175" t="str">
        <f>IFERROR(IF(A169="","",_xlfn.XLOOKUP(D169,Prisliste!$C$4:$F$4,Prisliste!$C$20:$F$20)),"")</f>
        <v/>
      </c>
      <c r="W169" s="175" t="str">
        <f>IFERROR(U169*_xlfn.XLOOKUP(D169,Prisliste!$C$4:$F$4,Prisliste!$C$21:$F$21),"")</f>
        <v/>
      </c>
      <c r="X169" s="175" t="str">
        <f>IFERROR(IF(A169="","",IF(N169="Ja",_xlfn.XLOOKUP('Beregninger gj.strømming'!D169,Prisliste!$C$4:$F$4,Prisliste!$C$24:$F$24),0)),"")</f>
        <v/>
      </c>
      <c r="Y169" s="288" t="str">
        <f t="shared" si="37"/>
        <v/>
      </c>
      <c r="Z169" s="175" t="str">
        <f t="shared" si="48"/>
        <v/>
      </c>
      <c r="AA169" s="175" t="str">
        <f t="shared" si="38"/>
        <v/>
      </c>
      <c r="AB169" s="175" t="str">
        <f t="shared" si="39"/>
        <v/>
      </c>
      <c r="AC169" s="288" t="str">
        <f t="shared" si="40"/>
        <v/>
      </c>
      <c r="AD169" s="152" t="str">
        <f t="shared" si="41"/>
        <v/>
      </c>
      <c r="AF169" s="155" t="str">
        <f>IFERROR(_xlfn.XLOOKUP(D169,Prisliste!$C$4:$F$4,Prisliste!$C$19:$F$19)*AD169,"")</f>
        <v/>
      </c>
    </row>
    <row r="170" spans="1:32" ht="14.4">
      <c r="A170" s="171" t="str">
        <f>IF(A169="","",IF(A169+1&lt;=f_slutt,'Beregninger gj.strømming'!A169+1,""))</f>
        <v/>
      </c>
      <c r="B170" s="172" t="str">
        <f t="shared" si="42"/>
        <v/>
      </c>
      <c r="C170" s="173" t="str">
        <f t="shared" si="43"/>
        <v/>
      </c>
      <c r="D170" s="172" t="str">
        <f t="shared" si="44"/>
        <v/>
      </c>
      <c r="E170" s="152" t="str">
        <f t="shared" si="49"/>
        <v/>
      </c>
      <c r="F170" s="289" t="str">
        <f t="shared" si="45"/>
        <v/>
      </c>
      <c r="G170" s="154" t="str">
        <f>IF($A170="","",'Priseestimat gj.strømming'!$C$15)</f>
        <v/>
      </c>
      <c r="H170" s="155" t="str" cm="1">
        <f t="array" ref="H170">IF(M170=Hjelpeark!$E$7,_xlfn.XLOOKUP(IF(T170="Naturlig",S170,T170),Temp_VT_FV,_xlfn.XLOOKUP('Beregninger gj.strømming'!F170,Fiskevekt_VT_FV,'Veksttabell FV'!$B$5:$T$21,,-1),,-1)*G170,IF('Beregninger gj.strømming'!M170=Hjelpeark!$D$7,_xlfn.XLOOKUP(IF(T170="Naturlig",S170,T170),'Veksttabell SV'!$A$6:$A$22,_xlfn.XLOOKUP('Beregninger gj.strømming'!F170,'Veksttabell SV'!$B$5:$AU$5,'Veksttabell SV'!$B$6:$AU$22,,-1),,-1)*G170,""))</f>
        <v/>
      </c>
      <c r="I170" s="155" t="str">
        <f t="shared" si="34"/>
        <v/>
      </c>
      <c r="J170" s="159" t="str">
        <f t="shared" si="35"/>
        <v/>
      </c>
      <c r="K170" s="173" t="str">
        <f>IF(A170="","",'Priseestimat gj.strømming'!$C$10)</f>
        <v/>
      </c>
      <c r="L170" s="173" t="str">
        <f>IF(A170="","",'Priseestimat gj.strømming'!$C$11)</f>
        <v/>
      </c>
      <c r="M170" s="173" t="str">
        <f>IF(A170="","",'Priseestimat gj.strømming'!$C$12)</f>
        <v/>
      </c>
      <c r="N170" s="173" t="str">
        <f>IF($A170="","",'Priseestimat gj.strømming'!$C$6)</f>
        <v/>
      </c>
      <c r="O170" s="174" t="str" cm="1">
        <f t="array" ref="O170">IF(M170=Hjelpeark!$D$7,_xlfn.XLOOKUP(IF(T170="Naturlig",S170,T170),'Vannbehov SV'!$A$5:$A$13,_xlfn.XLOOKUP('Beregninger gj.strømming'!F170,'Vannbehov SV'!$B$4:$O$4,'Vannbehov SV'!$B$5:$O$13,,-1),,-1),IF(M170=Hjelpeark!$E$7,_xlfn.XLOOKUP(IF(T170="Naturlig",S170,T170),'Vannbehov FV'!$A$5:$A$20,_xlfn.XLOOKUP('Beregninger gj.strømming'!F170,'Vannbehov FV'!$B$4:$O$4,'Vannbehov FV'!$B$5:$O$20,,-1),,-1),""))</f>
        <v/>
      </c>
      <c r="P170" s="173" t="str">
        <f t="shared" si="46"/>
        <v/>
      </c>
      <c r="Q170" s="174" t="str">
        <f t="shared" si="47"/>
        <v/>
      </c>
      <c r="R170" s="174" t="str">
        <f t="shared" si="36"/>
        <v/>
      </c>
      <c r="S170" s="152" t="str">
        <f>IFERROR(IF(M170=Hjelpeark!$D$7,_xlfn.XLOOKUP('Beregninger gj.strømming'!C170,Hjelpeark!$C$8:$C$19,Hjelpeark!$D$8:$D$19),_xlfn.XLOOKUP('Beregninger gj.strømming'!C170,Hjelpeark!$C$8:$C$19,Hjelpeark!$E$8:$E$19)),"")</f>
        <v/>
      </c>
      <c r="T170" s="152" t="str">
        <f t="shared" si="50"/>
        <v/>
      </c>
      <c r="U170" s="152" t="str">
        <f>IFERROR(IF(T170=Hjelpeark!$B$4,0,ABS(T170-S170)),"")</f>
        <v/>
      </c>
      <c r="V170" s="175" t="str">
        <f>IFERROR(IF(A170="","",_xlfn.XLOOKUP(D170,Prisliste!$C$4:$F$4,Prisliste!$C$20:$F$20)),"")</f>
        <v/>
      </c>
      <c r="W170" s="175" t="str">
        <f>IFERROR(U170*_xlfn.XLOOKUP(D170,Prisliste!$C$4:$F$4,Prisliste!$C$21:$F$21),"")</f>
        <v/>
      </c>
      <c r="X170" s="175" t="str">
        <f>IFERROR(IF(A170="","",IF(N170="Ja",_xlfn.XLOOKUP('Beregninger gj.strømming'!D170,Prisliste!$C$4:$F$4,Prisliste!$C$24:$F$24),0)),"")</f>
        <v/>
      </c>
      <c r="Y170" s="288" t="str">
        <f t="shared" si="37"/>
        <v/>
      </c>
      <c r="Z170" s="175" t="str">
        <f t="shared" si="48"/>
        <v/>
      </c>
      <c r="AA170" s="175" t="str">
        <f t="shared" si="38"/>
        <v/>
      </c>
      <c r="AB170" s="175" t="str">
        <f t="shared" si="39"/>
        <v/>
      </c>
      <c r="AC170" s="288" t="str">
        <f t="shared" si="40"/>
        <v/>
      </c>
      <c r="AD170" s="152" t="str">
        <f t="shared" si="41"/>
        <v/>
      </c>
      <c r="AF170" s="155" t="str">
        <f>IFERROR(_xlfn.XLOOKUP(D170,Prisliste!$C$4:$F$4,Prisliste!$C$19:$F$19)*AD170,"")</f>
        <v/>
      </c>
    </row>
    <row r="171" spans="1:32" ht="14.4">
      <c r="A171" s="171" t="str">
        <f>IF(A170="","",IF(A170+1&lt;=f_slutt,'Beregninger gj.strømming'!A170+1,""))</f>
        <v/>
      </c>
      <c r="B171" s="172" t="str">
        <f t="shared" si="42"/>
        <v/>
      </c>
      <c r="C171" s="173" t="str">
        <f t="shared" si="43"/>
        <v/>
      </c>
      <c r="D171" s="172" t="str">
        <f t="shared" si="44"/>
        <v/>
      </c>
      <c r="E171" s="152" t="str">
        <f t="shared" si="49"/>
        <v/>
      </c>
      <c r="F171" s="289" t="str">
        <f t="shared" si="45"/>
        <v/>
      </c>
      <c r="G171" s="154" t="str">
        <f>IF($A171="","",'Priseestimat gj.strømming'!$C$15)</f>
        <v/>
      </c>
      <c r="H171" s="155" t="str" cm="1">
        <f t="array" ref="H171">IF(M171=Hjelpeark!$E$7,_xlfn.XLOOKUP(IF(T171="Naturlig",S171,T171),Temp_VT_FV,_xlfn.XLOOKUP('Beregninger gj.strømming'!F171,Fiskevekt_VT_FV,'Veksttabell FV'!$B$5:$T$21,,-1),,-1)*G171,IF('Beregninger gj.strømming'!M171=Hjelpeark!$D$7,_xlfn.XLOOKUP(IF(T171="Naturlig",S171,T171),'Veksttabell SV'!$A$6:$A$22,_xlfn.XLOOKUP('Beregninger gj.strømming'!F171,'Veksttabell SV'!$B$5:$AU$5,'Veksttabell SV'!$B$6:$AU$22,,-1),,-1)*G171,""))</f>
        <v/>
      </c>
      <c r="I171" s="155" t="str">
        <f t="shared" si="34"/>
        <v/>
      </c>
      <c r="J171" s="159" t="str">
        <f t="shared" si="35"/>
        <v/>
      </c>
      <c r="K171" s="173" t="str">
        <f>IF(A171="","",'Priseestimat gj.strømming'!$C$10)</f>
        <v/>
      </c>
      <c r="L171" s="173" t="str">
        <f>IF(A171="","",'Priseestimat gj.strømming'!$C$11)</f>
        <v/>
      </c>
      <c r="M171" s="173" t="str">
        <f>IF(A171="","",'Priseestimat gj.strømming'!$C$12)</f>
        <v/>
      </c>
      <c r="N171" s="173" t="str">
        <f>IF($A171="","",'Priseestimat gj.strømming'!$C$6)</f>
        <v/>
      </c>
      <c r="O171" s="174" t="str" cm="1">
        <f t="array" ref="O171">IF(M171=Hjelpeark!$D$7,_xlfn.XLOOKUP(IF(T171="Naturlig",S171,T171),'Vannbehov SV'!$A$5:$A$13,_xlfn.XLOOKUP('Beregninger gj.strømming'!F171,'Vannbehov SV'!$B$4:$O$4,'Vannbehov SV'!$B$5:$O$13,,-1),,-1),IF(M171=Hjelpeark!$E$7,_xlfn.XLOOKUP(IF(T171="Naturlig",S171,T171),'Vannbehov FV'!$A$5:$A$20,_xlfn.XLOOKUP('Beregninger gj.strømming'!F171,'Vannbehov FV'!$B$4:$O$4,'Vannbehov FV'!$B$5:$O$20,,-1),,-1),""))</f>
        <v/>
      </c>
      <c r="P171" s="173" t="str">
        <f t="shared" si="46"/>
        <v/>
      </c>
      <c r="Q171" s="174" t="str">
        <f t="shared" si="47"/>
        <v/>
      </c>
      <c r="R171" s="174" t="str">
        <f t="shared" si="36"/>
        <v/>
      </c>
      <c r="S171" s="152" t="str">
        <f>IFERROR(IF(M171=Hjelpeark!$D$7,_xlfn.XLOOKUP('Beregninger gj.strømming'!C171,Hjelpeark!$C$8:$C$19,Hjelpeark!$D$8:$D$19),_xlfn.XLOOKUP('Beregninger gj.strømming'!C171,Hjelpeark!$C$8:$C$19,Hjelpeark!$E$8:$E$19)),"")</f>
        <v/>
      </c>
      <c r="T171" s="152" t="str">
        <f t="shared" si="50"/>
        <v/>
      </c>
      <c r="U171" s="152" t="str">
        <f>IFERROR(IF(T171=Hjelpeark!$B$4,0,ABS(T171-S171)),"")</f>
        <v/>
      </c>
      <c r="V171" s="175" t="str">
        <f>IFERROR(IF(A171="","",_xlfn.XLOOKUP(D171,Prisliste!$C$4:$F$4,Prisliste!$C$20:$F$20)),"")</f>
        <v/>
      </c>
      <c r="W171" s="175" t="str">
        <f>IFERROR(U171*_xlfn.XLOOKUP(D171,Prisliste!$C$4:$F$4,Prisliste!$C$21:$F$21),"")</f>
        <v/>
      </c>
      <c r="X171" s="175" t="str">
        <f>IFERROR(IF(A171="","",IF(N171="Ja",_xlfn.XLOOKUP('Beregninger gj.strømming'!D171,Prisliste!$C$4:$F$4,Prisliste!$C$24:$F$24),0)),"")</f>
        <v/>
      </c>
      <c r="Y171" s="288" t="str">
        <f t="shared" si="37"/>
        <v/>
      </c>
      <c r="Z171" s="175" t="str">
        <f t="shared" si="48"/>
        <v/>
      </c>
      <c r="AA171" s="175" t="str">
        <f t="shared" si="38"/>
        <v/>
      </c>
      <c r="AB171" s="175" t="str">
        <f t="shared" si="39"/>
        <v/>
      </c>
      <c r="AC171" s="288" t="str">
        <f t="shared" si="40"/>
        <v/>
      </c>
      <c r="AD171" s="152" t="str">
        <f t="shared" si="41"/>
        <v/>
      </c>
      <c r="AF171" s="155" t="str">
        <f>IFERROR(_xlfn.XLOOKUP(D171,Prisliste!$C$4:$F$4,Prisliste!$C$19:$F$19)*AD171,"")</f>
        <v/>
      </c>
    </row>
    <row r="172" spans="1:32" ht="14.4">
      <c r="A172" s="171" t="str">
        <f>IF(A171="","",IF(A171+1&lt;=f_slutt,'Beregninger gj.strømming'!A171+1,""))</f>
        <v/>
      </c>
      <c r="B172" s="172" t="str">
        <f t="shared" si="42"/>
        <v/>
      </c>
      <c r="C172" s="173" t="str">
        <f t="shared" si="43"/>
        <v/>
      </c>
      <c r="D172" s="172" t="str">
        <f t="shared" si="44"/>
        <v/>
      </c>
      <c r="E172" s="152" t="str">
        <f t="shared" si="49"/>
        <v/>
      </c>
      <c r="F172" s="289" t="str">
        <f t="shared" si="45"/>
        <v/>
      </c>
      <c r="G172" s="154" t="str">
        <f>IF($A172="","",'Priseestimat gj.strømming'!$C$15)</f>
        <v/>
      </c>
      <c r="H172" s="155" t="str" cm="1">
        <f t="array" ref="H172">IF(M172=Hjelpeark!$E$7,_xlfn.XLOOKUP(IF(T172="Naturlig",S172,T172),Temp_VT_FV,_xlfn.XLOOKUP('Beregninger gj.strømming'!F172,Fiskevekt_VT_FV,'Veksttabell FV'!$B$5:$T$21,,-1),,-1)*G172,IF('Beregninger gj.strømming'!M172=Hjelpeark!$D$7,_xlfn.XLOOKUP(IF(T172="Naturlig",S172,T172),'Veksttabell SV'!$A$6:$A$22,_xlfn.XLOOKUP('Beregninger gj.strømming'!F172,'Veksttabell SV'!$B$5:$AU$5,'Veksttabell SV'!$B$6:$AU$22,,-1),,-1)*G172,""))</f>
        <v/>
      </c>
      <c r="I172" s="155" t="str">
        <f t="shared" si="34"/>
        <v/>
      </c>
      <c r="J172" s="159" t="str">
        <f t="shared" si="35"/>
        <v/>
      </c>
      <c r="K172" s="173" t="str">
        <f>IF(A172="","",'Priseestimat gj.strømming'!$C$10)</f>
        <v/>
      </c>
      <c r="L172" s="173" t="str">
        <f>IF(A172="","",'Priseestimat gj.strømming'!$C$11)</f>
        <v/>
      </c>
      <c r="M172" s="173" t="str">
        <f>IF(A172="","",'Priseestimat gj.strømming'!$C$12)</f>
        <v/>
      </c>
      <c r="N172" s="173" t="str">
        <f>IF($A172="","",'Priseestimat gj.strømming'!$C$6)</f>
        <v/>
      </c>
      <c r="O172" s="174" t="str" cm="1">
        <f t="array" ref="O172">IF(M172=Hjelpeark!$D$7,_xlfn.XLOOKUP(IF(T172="Naturlig",S172,T172),'Vannbehov SV'!$A$5:$A$13,_xlfn.XLOOKUP('Beregninger gj.strømming'!F172,'Vannbehov SV'!$B$4:$O$4,'Vannbehov SV'!$B$5:$O$13,,-1),,-1),IF(M172=Hjelpeark!$E$7,_xlfn.XLOOKUP(IF(T172="Naturlig",S172,T172),'Vannbehov FV'!$A$5:$A$20,_xlfn.XLOOKUP('Beregninger gj.strømming'!F172,'Vannbehov FV'!$B$4:$O$4,'Vannbehov FV'!$B$5:$O$20,,-1),,-1),""))</f>
        <v/>
      </c>
      <c r="P172" s="173" t="str">
        <f t="shared" si="46"/>
        <v/>
      </c>
      <c r="Q172" s="174" t="str">
        <f t="shared" si="47"/>
        <v/>
      </c>
      <c r="R172" s="174" t="str">
        <f t="shared" si="36"/>
        <v/>
      </c>
      <c r="S172" s="152" t="str">
        <f>IFERROR(IF(M172=Hjelpeark!$D$7,_xlfn.XLOOKUP('Beregninger gj.strømming'!C172,Hjelpeark!$C$8:$C$19,Hjelpeark!$D$8:$D$19),_xlfn.XLOOKUP('Beregninger gj.strømming'!C172,Hjelpeark!$C$8:$C$19,Hjelpeark!$E$8:$E$19)),"")</f>
        <v/>
      </c>
      <c r="T172" s="152" t="str">
        <f t="shared" si="50"/>
        <v/>
      </c>
      <c r="U172" s="152" t="str">
        <f>IFERROR(IF(T172=Hjelpeark!$B$4,0,ABS(T172-S172)),"")</f>
        <v/>
      </c>
      <c r="V172" s="175" t="str">
        <f>IFERROR(IF(A172="","",_xlfn.XLOOKUP(D172,Prisliste!$C$4:$F$4,Prisliste!$C$20:$F$20)),"")</f>
        <v/>
      </c>
      <c r="W172" s="175" t="str">
        <f>IFERROR(U172*_xlfn.XLOOKUP(D172,Prisliste!$C$4:$F$4,Prisliste!$C$21:$F$21),"")</f>
        <v/>
      </c>
      <c r="X172" s="175" t="str">
        <f>IFERROR(IF(A172="","",IF(N172="Ja",_xlfn.XLOOKUP('Beregninger gj.strømming'!D172,Prisliste!$C$4:$F$4,Prisliste!$C$24:$F$24),0)),"")</f>
        <v/>
      </c>
      <c r="Y172" s="288" t="str">
        <f t="shared" si="37"/>
        <v/>
      </c>
      <c r="Z172" s="175" t="str">
        <f t="shared" si="48"/>
        <v/>
      </c>
      <c r="AA172" s="175" t="str">
        <f t="shared" si="38"/>
        <v/>
      </c>
      <c r="AB172" s="175" t="str">
        <f t="shared" si="39"/>
        <v/>
      </c>
      <c r="AC172" s="288" t="str">
        <f t="shared" si="40"/>
        <v/>
      </c>
      <c r="AD172" s="152" t="str">
        <f t="shared" si="41"/>
        <v/>
      </c>
      <c r="AF172" s="155" t="str">
        <f>IFERROR(_xlfn.XLOOKUP(D172,Prisliste!$C$4:$F$4,Prisliste!$C$19:$F$19)*AD172,"")</f>
        <v/>
      </c>
    </row>
    <row r="173" spans="1:32" ht="14.4">
      <c r="A173" s="171" t="str">
        <f>IF(A172="","",IF(A172+1&lt;=f_slutt,'Beregninger gj.strømming'!A172+1,""))</f>
        <v/>
      </c>
      <c r="B173" s="172" t="str">
        <f t="shared" si="42"/>
        <v/>
      </c>
      <c r="C173" s="173" t="str">
        <f t="shared" si="43"/>
        <v/>
      </c>
      <c r="D173" s="172" t="str">
        <f t="shared" si="44"/>
        <v/>
      </c>
      <c r="E173" s="152" t="str">
        <f t="shared" si="49"/>
        <v/>
      </c>
      <c r="F173" s="289" t="str">
        <f t="shared" si="45"/>
        <v/>
      </c>
      <c r="G173" s="154" t="str">
        <f>IF($A173="","",'Priseestimat gj.strømming'!$C$15)</f>
        <v/>
      </c>
      <c r="H173" s="155" t="str" cm="1">
        <f t="array" ref="H173">IF(M173=Hjelpeark!$E$7,_xlfn.XLOOKUP(IF(T173="Naturlig",S173,T173),Temp_VT_FV,_xlfn.XLOOKUP('Beregninger gj.strømming'!F173,Fiskevekt_VT_FV,'Veksttabell FV'!$B$5:$T$21,,-1),,-1)*G173,IF('Beregninger gj.strømming'!M173=Hjelpeark!$D$7,_xlfn.XLOOKUP(IF(T173="Naturlig",S173,T173),'Veksttabell SV'!$A$6:$A$22,_xlfn.XLOOKUP('Beregninger gj.strømming'!F173,'Veksttabell SV'!$B$5:$AU$5,'Veksttabell SV'!$B$6:$AU$22,,-1),,-1)*G173,""))</f>
        <v/>
      </c>
      <c r="I173" s="155" t="str">
        <f t="shared" si="34"/>
        <v/>
      </c>
      <c r="J173" s="159" t="str">
        <f t="shared" si="35"/>
        <v/>
      </c>
      <c r="K173" s="173" t="str">
        <f>IF(A173="","",'Priseestimat gj.strømming'!$C$10)</f>
        <v/>
      </c>
      <c r="L173" s="173" t="str">
        <f>IF(A173="","",'Priseestimat gj.strømming'!$C$11)</f>
        <v/>
      </c>
      <c r="M173" s="173" t="str">
        <f>IF(A173="","",'Priseestimat gj.strømming'!$C$12)</f>
        <v/>
      </c>
      <c r="N173" s="173" t="str">
        <f>IF($A173="","",'Priseestimat gj.strømming'!$C$6)</f>
        <v/>
      </c>
      <c r="O173" s="174" t="str" cm="1">
        <f t="array" ref="O173">IF(M173=Hjelpeark!$D$7,_xlfn.XLOOKUP(IF(T173="Naturlig",S173,T173),'Vannbehov SV'!$A$5:$A$13,_xlfn.XLOOKUP('Beregninger gj.strømming'!F173,'Vannbehov SV'!$B$4:$O$4,'Vannbehov SV'!$B$5:$O$13,,-1),,-1),IF(M173=Hjelpeark!$E$7,_xlfn.XLOOKUP(IF(T173="Naturlig",S173,T173),'Vannbehov FV'!$A$5:$A$20,_xlfn.XLOOKUP('Beregninger gj.strømming'!F173,'Vannbehov FV'!$B$4:$O$4,'Vannbehov FV'!$B$5:$O$20,,-1),,-1),""))</f>
        <v/>
      </c>
      <c r="P173" s="173" t="str">
        <f t="shared" si="46"/>
        <v/>
      </c>
      <c r="Q173" s="174" t="str">
        <f t="shared" si="47"/>
        <v/>
      </c>
      <c r="R173" s="174" t="str">
        <f t="shared" si="36"/>
        <v/>
      </c>
      <c r="S173" s="152" t="str">
        <f>IFERROR(IF(M173=Hjelpeark!$D$7,_xlfn.XLOOKUP('Beregninger gj.strømming'!C173,Hjelpeark!$C$8:$C$19,Hjelpeark!$D$8:$D$19),_xlfn.XLOOKUP('Beregninger gj.strømming'!C173,Hjelpeark!$C$8:$C$19,Hjelpeark!$E$8:$E$19)),"")</f>
        <v/>
      </c>
      <c r="T173" s="152" t="str">
        <f t="shared" si="50"/>
        <v/>
      </c>
      <c r="U173" s="152" t="str">
        <f>IFERROR(IF(T173=Hjelpeark!$B$4,0,ABS(T173-S173)),"")</f>
        <v/>
      </c>
      <c r="V173" s="175" t="str">
        <f>IFERROR(IF(A173="","",_xlfn.XLOOKUP(D173,Prisliste!$C$4:$F$4,Prisliste!$C$20:$F$20)),"")</f>
        <v/>
      </c>
      <c r="W173" s="175" t="str">
        <f>IFERROR(U173*_xlfn.XLOOKUP(D173,Prisliste!$C$4:$F$4,Prisliste!$C$21:$F$21),"")</f>
        <v/>
      </c>
      <c r="X173" s="175" t="str">
        <f>IFERROR(IF(A173="","",IF(N173="Ja",_xlfn.XLOOKUP('Beregninger gj.strømming'!D173,Prisliste!$C$4:$F$4,Prisliste!$C$24:$F$24),0)),"")</f>
        <v/>
      </c>
      <c r="Y173" s="288" t="str">
        <f t="shared" si="37"/>
        <v/>
      </c>
      <c r="Z173" s="175" t="str">
        <f t="shared" si="48"/>
        <v/>
      </c>
      <c r="AA173" s="175" t="str">
        <f t="shared" si="38"/>
        <v/>
      </c>
      <c r="AB173" s="175" t="str">
        <f t="shared" si="39"/>
        <v/>
      </c>
      <c r="AC173" s="288" t="str">
        <f t="shared" si="40"/>
        <v/>
      </c>
      <c r="AD173" s="152" t="str">
        <f t="shared" si="41"/>
        <v/>
      </c>
      <c r="AF173" s="155" t="str">
        <f>IFERROR(_xlfn.XLOOKUP(D173,Prisliste!$C$4:$F$4,Prisliste!$C$19:$F$19)*AD173,"")</f>
        <v/>
      </c>
    </row>
    <row r="174" spans="1:32" ht="14.4">
      <c r="A174" s="171" t="str">
        <f>IF(A173="","",IF(A173+1&lt;=f_slutt,'Beregninger gj.strømming'!A173+1,""))</f>
        <v/>
      </c>
      <c r="B174" s="172" t="str">
        <f t="shared" si="42"/>
        <v/>
      </c>
      <c r="C174" s="173" t="str">
        <f t="shared" si="43"/>
        <v/>
      </c>
      <c r="D174" s="172" t="str">
        <f t="shared" si="44"/>
        <v/>
      </c>
      <c r="E174" s="152" t="str">
        <f t="shared" si="49"/>
        <v/>
      </c>
      <c r="F174" s="289" t="str">
        <f t="shared" si="45"/>
        <v/>
      </c>
      <c r="G174" s="154" t="str">
        <f>IF($A174="","",'Priseestimat gj.strømming'!$C$15)</f>
        <v/>
      </c>
      <c r="H174" s="155" t="str" cm="1">
        <f t="array" ref="H174">IF(M174=Hjelpeark!$E$7,_xlfn.XLOOKUP(IF(T174="Naturlig",S174,T174),Temp_VT_FV,_xlfn.XLOOKUP('Beregninger gj.strømming'!F174,Fiskevekt_VT_FV,'Veksttabell FV'!$B$5:$T$21,,-1),,-1)*G174,IF('Beregninger gj.strømming'!M174=Hjelpeark!$D$7,_xlfn.XLOOKUP(IF(T174="Naturlig",S174,T174),'Veksttabell SV'!$A$6:$A$22,_xlfn.XLOOKUP('Beregninger gj.strømming'!F174,'Veksttabell SV'!$B$5:$AU$5,'Veksttabell SV'!$B$6:$AU$22,,-1),,-1)*G174,""))</f>
        <v/>
      </c>
      <c r="I174" s="155" t="str">
        <f t="shared" si="34"/>
        <v/>
      </c>
      <c r="J174" s="159" t="str">
        <f t="shared" si="35"/>
        <v/>
      </c>
      <c r="K174" s="173" t="str">
        <f>IF(A174="","",'Priseestimat gj.strømming'!$C$10)</f>
        <v/>
      </c>
      <c r="L174" s="173" t="str">
        <f>IF(A174="","",'Priseestimat gj.strømming'!$C$11)</f>
        <v/>
      </c>
      <c r="M174" s="173" t="str">
        <f>IF(A174="","",'Priseestimat gj.strømming'!$C$12)</f>
        <v/>
      </c>
      <c r="N174" s="173" t="str">
        <f>IF($A174="","",'Priseestimat gj.strømming'!$C$6)</f>
        <v/>
      </c>
      <c r="O174" s="174" t="str" cm="1">
        <f t="array" ref="O174">IF(M174=Hjelpeark!$D$7,_xlfn.XLOOKUP(IF(T174="Naturlig",S174,T174),'Vannbehov SV'!$A$5:$A$13,_xlfn.XLOOKUP('Beregninger gj.strømming'!F174,'Vannbehov SV'!$B$4:$O$4,'Vannbehov SV'!$B$5:$O$13,,-1),,-1),IF(M174=Hjelpeark!$E$7,_xlfn.XLOOKUP(IF(T174="Naturlig",S174,T174),'Vannbehov FV'!$A$5:$A$20,_xlfn.XLOOKUP('Beregninger gj.strømming'!F174,'Vannbehov FV'!$B$4:$O$4,'Vannbehov FV'!$B$5:$O$20,,-1),,-1),""))</f>
        <v/>
      </c>
      <c r="P174" s="173" t="str">
        <f t="shared" si="46"/>
        <v/>
      </c>
      <c r="Q174" s="174" t="str">
        <f t="shared" si="47"/>
        <v/>
      </c>
      <c r="R174" s="174" t="str">
        <f t="shared" si="36"/>
        <v/>
      </c>
      <c r="S174" s="152" t="str">
        <f>IFERROR(IF(M174=Hjelpeark!$D$7,_xlfn.XLOOKUP('Beregninger gj.strømming'!C174,Hjelpeark!$C$8:$C$19,Hjelpeark!$D$8:$D$19),_xlfn.XLOOKUP('Beregninger gj.strømming'!C174,Hjelpeark!$C$8:$C$19,Hjelpeark!$E$8:$E$19)),"")</f>
        <v/>
      </c>
      <c r="T174" s="152" t="str">
        <f t="shared" si="50"/>
        <v/>
      </c>
      <c r="U174" s="152" t="str">
        <f>IFERROR(IF(T174=Hjelpeark!$B$4,0,ABS(T174-S174)),"")</f>
        <v/>
      </c>
      <c r="V174" s="175" t="str">
        <f>IFERROR(IF(A174="","",_xlfn.XLOOKUP(D174,Prisliste!$C$4:$F$4,Prisliste!$C$20:$F$20)),"")</f>
        <v/>
      </c>
      <c r="W174" s="175" t="str">
        <f>IFERROR(U174*_xlfn.XLOOKUP(D174,Prisliste!$C$4:$F$4,Prisliste!$C$21:$F$21),"")</f>
        <v/>
      </c>
      <c r="X174" s="175" t="str">
        <f>IFERROR(IF(A174="","",IF(N174="Ja",_xlfn.XLOOKUP('Beregninger gj.strømming'!D174,Prisliste!$C$4:$F$4,Prisliste!$C$24:$F$24),0)),"")</f>
        <v/>
      </c>
      <c r="Y174" s="288" t="str">
        <f t="shared" si="37"/>
        <v/>
      </c>
      <c r="Z174" s="175" t="str">
        <f t="shared" si="48"/>
        <v/>
      </c>
      <c r="AA174" s="175" t="str">
        <f t="shared" si="38"/>
        <v/>
      </c>
      <c r="AB174" s="175" t="str">
        <f t="shared" si="39"/>
        <v/>
      </c>
      <c r="AC174" s="288" t="str">
        <f t="shared" si="40"/>
        <v/>
      </c>
      <c r="AD174" s="152" t="str">
        <f t="shared" si="41"/>
        <v/>
      </c>
      <c r="AF174" s="155" t="str">
        <f>IFERROR(_xlfn.XLOOKUP(D174,Prisliste!$C$4:$F$4,Prisliste!$C$19:$F$19)*AD174,"")</f>
        <v/>
      </c>
    </row>
    <row r="175" spans="1:32" ht="14.4">
      <c r="A175" s="171" t="str">
        <f>IF(A174="","",IF(A174+1&lt;=f_slutt,'Beregninger gj.strømming'!A174+1,""))</f>
        <v/>
      </c>
      <c r="B175" s="172" t="str">
        <f t="shared" si="42"/>
        <v/>
      </c>
      <c r="C175" s="173" t="str">
        <f t="shared" si="43"/>
        <v/>
      </c>
      <c r="D175" s="172" t="str">
        <f t="shared" si="44"/>
        <v/>
      </c>
      <c r="E175" s="152" t="str">
        <f t="shared" si="49"/>
        <v/>
      </c>
      <c r="F175" s="289" t="str">
        <f t="shared" si="45"/>
        <v/>
      </c>
      <c r="G175" s="154" t="str">
        <f>IF($A175="","",'Priseestimat gj.strømming'!$C$15)</f>
        <v/>
      </c>
      <c r="H175" s="155" t="str" cm="1">
        <f t="array" ref="H175">IF(M175=Hjelpeark!$E$7,_xlfn.XLOOKUP(IF(T175="Naturlig",S175,T175),Temp_VT_FV,_xlfn.XLOOKUP('Beregninger gj.strømming'!F175,Fiskevekt_VT_FV,'Veksttabell FV'!$B$5:$T$21,,-1),,-1)*G175,IF('Beregninger gj.strømming'!M175=Hjelpeark!$D$7,_xlfn.XLOOKUP(IF(T175="Naturlig",S175,T175),'Veksttabell SV'!$A$6:$A$22,_xlfn.XLOOKUP('Beregninger gj.strømming'!F175,'Veksttabell SV'!$B$5:$AU$5,'Veksttabell SV'!$B$6:$AU$22,,-1),,-1)*G175,""))</f>
        <v/>
      </c>
      <c r="I175" s="155" t="str">
        <f t="shared" si="34"/>
        <v/>
      </c>
      <c r="J175" s="159" t="str">
        <f t="shared" si="35"/>
        <v/>
      </c>
      <c r="K175" s="173" t="str">
        <f>IF(A175="","",'Priseestimat gj.strømming'!$C$10)</f>
        <v/>
      </c>
      <c r="L175" s="173" t="str">
        <f>IF(A175="","",'Priseestimat gj.strømming'!$C$11)</f>
        <v/>
      </c>
      <c r="M175" s="173" t="str">
        <f>IF(A175="","",'Priseestimat gj.strømming'!$C$12)</f>
        <v/>
      </c>
      <c r="N175" s="173" t="str">
        <f>IF($A175="","",'Priseestimat gj.strømming'!$C$6)</f>
        <v/>
      </c>
      <c r="O175" s="174" t="str" cm="1">
        <f t="array" ref="O175">IF(M175=Hjelpeark!$D$7,_xlfn.XLOOKUP(IF(T175="Naturlig",S175,T175),'Vannbehov SV'!$A$5:$A$13,_xlfn.XLOOKUP('Beregninger gj.strømming'!F175,'Vannbehov SV'!$B$4:$O$4,'Vannbehov SV'!$B$5:$O$13,,-1),,-1),IF(M175=Hjelpeark!$E$7,_xlfn.XLOOKUP(IF(T175="Naturlig",S175,T175),'Vannbehov FV'!$A$5:$A$20,_xlfn.XLOOKUP('Beregninger gj.strømming'!F175,'Vannbehov FV'!$B$4:$O$4,'Vannbehov FV'!$B$5:$O$20,,-1),,-1),""))</f>
        <v/>
      </c>
      <c r="P175" s="173" t="str">
        <f t="shared" si="46"/>
        <v/>
      </c>
      <c r="Q175" s="174" t="str">
        <f t="shared" si="47"/>
        <v/>
      </c>
      <c r="R175" s="174" t="str">
        <f t="shared" si="36"/>
        <v/>
      </c>
      <c r="S175" s="152" t="str">
        <f>IFERROR(IF(M175=Hjelpeark!$D$7,_xlfn.XLOOKUP('Beregninger gj.strømming'!C175,Hjelpeark!$C$8:$C$19,Hjelpeark!$D$8:$D$19),_xlfn.XLOOKUP('Beregninger gj.strømming'!C175,Hjelpeark!$C$8:$C$19,Hjelpeark!$E$8:$E$19)),"")</f>
        <v/>
      </c>
      <c r="T175" s="152" t="str">
        <f t="shared" si="50"/>
        <v/>
      </c>
      <c r="U175" s="152" t="str">
        <f>IFERROR(IF(T175=Hjelpeark!$B$4,0,ABS(T175-S175)),"")</f>
        <v/>
      </c>
      <c r="V175" s="175" t="str">
        <f>IFERROR(IF(A175="","",_xlfn.XLOOKUP(D175,Prisliste!$C$4:$F$4,Prisliste!$C$20:$F$20)),"")</f>
        <v/>
      </c>
      <c r="W175" s="175" t="str">
        <f>IFERROR(U175*_xlfn.XLOOKUP(D175,Prisliste!$C$4:$F$4,Prisliste!$C$21:$F$21),"")</f>
        <v/>
      </c>
      <c r="X175" s="175" t="str">
        <f>IFERROR(IF(A175="","",IF(N175="Ja",_xlfn.XLOOKUP('Beregninger gj.strømming'!D175,Prisliste!$C$4:$F$4,Prisliste!$C$24:$F$24),0)),"")</f>
        <v/>
      </c>
      <c r="Y175" s="288" t="str">
        <f t="shared" si="37"/>
        <v/>
      </c>
      <c r="Z175" s="175" t="str">
        <f t="shared" si="48"/>
        <v/>
      </c>
      <c r="AA175" s="175" t="str">
        <f t="shared" si="38"/>
        <v/>
      </c>
      <c r="AB175" s="175" t="str">
        <f t="shared" si="39"/>
        <v/>
      </c>
      <c r="AC175" s="288" t="str">
        <f t="shared" si="40"/>
        <v/>
      </c>
      <c r="AD175" s="152" t="str">
        <f t="shared" si="41"/>
        <v/>
      </c>
      <c r="AF175" s="155" t="str">
        <f>IFERROR(_xlfn.XLOOKUP(D175,Prisliste!$C$4:$F$4,Prisliste!$C$19:$F$19)*AD175,"")</f>
        <v/>
      </c>
    </row>
    <row r="176" spans="1:32" ht="14.4">
      <c r="A176" s="171" t="str">
        <f>IF(A175="","",IF(A175+1&lt;=f_slutt,'Beregninger gj.strømming'!A175+1,""))</f>
        <v/>
      </c>
      <c r="B176" s="172" t="str">
        <f t="shared" si="42"/>
        <v/>
      </c>
      <c r="C176" s="173" t="str">
        <f t="shared" si="43"/>
        <v/>
      </c>
      <c r="D176" s="172" t="str">
        <f t="shared" si="44"/>
        <v/>
      </c>
      <c r="E176" s="152" t="str">
        <f t="shared" si="49"/>
        <v/>
      </c>
      <c r="F176" s="289" t="str">
        <f t="shared" si="45"/>
        <v/>
      </c>
      <c r="G176" s="154" t="str">
        <f>IF($A176="","",'Priseestimat gj.strømming'!$C$15)</f>
        <v/>
      </c>
      <c r="H176" s="155" t="str" cm="1">
        <f t="array" ref="H176">IF(M176=Hjelpeark!$E$7,_xlfn.XLOOKUP(IF(T176="Naturlig",S176,T176),Temp_VT_FV,_xlfn.XLOOKUP('Beregninger gj.strømming'!F176,Fiskevekt_VT_FV,'Veksttabell FV'!$B$5:$T$21,,-1),,-1)*G176,IF('Beregninger gj.strømming'!M176=Hjelpeark!$D$7,_xlfn.XLOOKUP(IF(T176="Naturlig",S176,T176),'Veksttabell SV'!$A$6:$A$22,_xlfn.XLOOKUP('Beregninger gj.strømming'!F176,'Veksttabell SV'!$B$5:$AU$5,'Veksttabell SV'!$B$6:$AU$22,,-1),,-1)*G176,""))</f>
        <v/>
      </c>
      <c r="I176" s="155" t="str">
        <f t="shared" si="34"/>
        <v/>
      </c>
      <c r="J176" s="159" t="str">
        <f t="shared" si="35"/>
        <v/>
      </c>
      <c r="K176" s="173" t="str">
        <f>IF(A176="","",'Priseestimat gj.strømming'!$C$10)</f>
        <v/>
      </c>
      <c r="L176" s="173" t="str">
        <f>IF(A176="","",'Priseestimat gj.strømming'!$C$11)</f>
        <v/>
      </c>
      <c r="M176" s="173" t="str">
        <f>IF(A176="","",'Priseestimat gj.strømming'!$C$12)</f>
        <v/>
      </c>
      <c r="N176" s="173" t="str">
        <f>IF($A176="","",'Priseestimat gj.strømming'!$C$6)</f>
        <v/>
      </c>
      <c r="O176" s="174" t="str" cm="1">
        <f t="array" ref="O176">IF(M176=Hjelpeark!$D$7,_xlfn.XLOOKUP(IF(T176="Naturlig",S176,T176),'Vannbehov SV'!$A$5:$A$13,_xlfn.XLOOKUP('Beregninger gj.strømming'!F176,'Vannbehov SV'!$B$4:$O$4,'Vannbehov SV'!$B$5:$O$13,,-1),,-1),IF(M176=Hjelpeark!$E$7,_xlfn.XLOOKUP(IF(T176="Naturlig",S176,T176),'Vannbehov FV'!$A$5:$A$20,_xlfn.XLOOKUP('Beregninger gj.strømming'!F176,'Vannbehov FV'!$B$4:$O$4,'Vannbehov FV'!$B$5:$O$20,,-1),,-1),""))</f>
        <v/>
      </c>
      <c r="P176" s="173" t="str">
        <f t="shared" si="46"/>
        <v/>
      </c>
      <c r="Q176" s="174" t="str">
        <f t="shared" si="47"/>
        <v/>
      </c>
      <c r="R176" s="174" t="str">
        <f t="shared" si="36"/>
        <v/>
      </c>
      <c r="S176" s="152" t="str">
        <f>IFERROR(IF(M176=Hjelpeark!$D$7,_xlfn.XLOOKUP('Beregninger gj.strømming'!C176,Hjelpeark!$C$8:$C$19,Hjelpeark!$D$8:$D$19),_xlfn.XLOOKUP('Beregninger gj.strømming'!C176,Hjelpeark!$C$8:$C$19,Hjelpeark!$E$8:$E$19)),"")</f>
        <v/>
      </c>
      <c r="T176" s="152" t="str">
        <f t="shared" si="50"/>
        <v/>
      </c>
      <c r="U176" s="152" t="str">
        <f>IFERROR(IF(T176=Hjelpeark!$B$4,0,ABS(T176-S176)),"")</f>
        <v/>
      </c>
      <c r="V176" s="175" t="str">
        <f>IFERROR(IF(A176="","",_xlfn.XLOOKUP(D176,Prisliste!$C$4:$F$4,Prisliste!$C$20:$F$20)),"")</f>
        <v/>
      </c>
      <c r="W176" s="175" t="str">
        <f>IFERROR(U176*_xlfn.XLOOKUP(D176,Prisliste!$C$4:$F$4,Prisliste!$C$21:$F$21),"")</f>
        <v/>
      </c>
      <c r="X176" s="175" t="str">
        <f>IFERROR(IF(A176="","",IF(N176="Ja",_xlfn.XLOOKUP('Beregninger gj.strømming'!D176,Prisliste!$C$4:$F$4,Prisliste!$C$24:$F$24),0)),"")</f>
        <v/>
      </c>
      <c r="Y176" s="288" t="str">
        <f t="shared" si="37"/>
        <v/>
      </c>
      <c r="Z176" s="175" t="str">
        <f t="shared" si="48"/>
        <v/>
      </c>
      <c r="AA176" s="175" t="str">
        <f t="shared" si="38"/>
        <v/>
      </c>
      <c r="AB176" s="175" t="str">
        <f t="shared" si="39"/>
        <v/>
      </c>
      <c r="AC176" s="288" t="str">
        <f t="shared" si="40"/>
        <v/>
      </c>
      <c r="AD176" s="152" t="str">
        <f t="shared" si="41"/>
        <v/>
      </c>
      <c r="AF176" s="155" t="str">
        <f>IFERROR(_xlfn.XLOOKUP(D176,Prisliste!$C$4:$F$4,Prisliste!$C$19:$F$19)*AD176,"")</f>
        <v/>
      </c>
    </row>
    <row r="177" spans="1:32" ht="14.4">
      <c r="A177" s="171" t="str">
        <f>IF(A176="","",IF(A176+1&lt;=f_slutt,'Beregninger gj.strømming'!A176+1,""))</f>
        <v/>
      </c>
      <c r="B177" s="172" t="str">
        <f t="shared" si="42"/>
        <v/>
      </c>
      <c r="C177" s="173" t="str">
        <f t="shared" si="43"/>
        <v/>
      </c>
      <c r="D177" s="172" t="str">
        <f t="shared" si="44"/>
        <v/>
      </c>
      <c r="E177" s="152" t="str">
        <f t="shared" si="49"/>
        <v/>
      </c>
      <c r="F177" s="289" t="str">
        <f t="shared" si="45"/>
        <v/>
      </c>
      <c r="G177" s="154" t="str">
        <f>IF($A177="","",'Priseestimat gj.strømming'!$C$15)</f>
        <v/>
      </c>
      <c r="H177" s="155" t="str" cm="1">
        <f t="array" ref="H177">IF(M177=Hjelpeark!$E$7,_xlfn.XLOOKUP(IF(T177="Naturlig",S177,T177),Temp_VT_FV,_xlfn.XLOOKUP('Beregninger gj.strømming'!F177,Fiskevekt_VT_FV,'Veksttabell FV'!$B$5:$T$21,,-1),,-1)*G177,IF('Beregninger gj.strømming'!M177=Hjelpeark!$D$7,_xlfn.XLOOKUP(IF(T177="Naturlig",S177,T177),'Veksttabell SV'!$A$6:$A$22,_xlfn.XLOOKUP('Beregninger gj.strømming'!F177,'Veksttabell SV'!$B$5:$AU$5,'Veksttabell SV'!$B$6:$AU$22,,-1),,-1)*G177,""))</f>
        <v/>
      </c>
      <c r="I177" s="155" t="str">
        <f t="shared" si="34"/>
        <v/>
      </c>
      <c r="J177" s="159" t="str">
        <f t="shared" si="35"/>
        <v/>
      </c>
      <c r="K177" s="173" t="str">
        <f>IF(A177="","",'Priseestimat gj.strømming'!$C$10)</f>
        <v/>
      </c>
      <c r="L177" s="173" t="str">
        <f>IF(A177="","",'Priseestimat gj.strømming'!$C$11)</f>
        <v/>
      </c>
      <c r="M177" s="173" t="str">
        <f>IF(A177="","",'Priseestimat gj.strømming'!$C$12)</f>
        <v/>
      </c>
      <c r="N177" s="173" t="str">
        <f>IF($A177="","",'Priseestimat gj.strømming'!$C$6)</f>
        <v/>
      </c>
      <c r="O177" s="174" t="str" cm="1">
        <f t="array" ref="O177">IF(M177=Hjelpeark!$D$7,_xlfn.XLOOKUP(IF(T177="Naturlig",S177,T177),'Vannbehov SV'!$A$5:$A$13,_xlfn.XLOOKUP('Beregninger gj.strømming'!F177,'Vannbehov SV'!$B$4:$O$4,'Vannbehov SV'!$B$5:$O$13,,-1),,-1),IF(M177=Hjelpeark!$E$7,_xlfn.XLOOKUP(IF(T177="Naturlig",S177,T177),'Vannbehov FV'!$A$5:$A$20,_xlfn.XLOOKUP('Beregninger gj.strømming'!F177,'Vannbehov FV'!$B$4:$O$4,'Vannbehov FV'!$B$5:$O$20,,-1),,-1),""))</f>
        <v/>
      </c>
      <c r="P177" s="173" t="str">
        <f t="shared" si="46"/>
        <v/>
      </c>
      <c r="Q177" s="174" t="str">
        <f t="shared" si="47"/>
        <v/>
      </c>
      <c r="R177" s="174" t="str">
        <f t="shared" si="36"/>
        <v/>
      </c>
      <c r="S177" s="152" t="str">
        <f>IFERROR(IF(M177=Hjelpeark!$D$7,_xlfn.XLOOKUP('Beregninger gj.strømming'!C177,Hjelpeark!$C$8:$C$19,Hjelpeark!$D$8:$D$19),_xlfn.XLOOKUP('Beregninger gj.strømming'!C177,Hjelpeark!$C$8:$C$19,Hjelpeark!$E$8:$E$19)),"")</f>
        <v/>
      </c>
      <c r="T177" s="152" t="str">
        <f t="shared" si="50"/>
        <v/>
      </c>
      <c r="U177" s="152" t="str">
        <f>IFERROR(IF(T177=Hjelpeark!$B$4,0,ABS(T177-S177)),"")</f>
        <v/>
      </c>
      <c r="V177" s="175" t="str">
        <f>IFERROR(IF(A177="","",_xlfn.XLOOKUP(D177,Prisliste!$C$4:$F$4,Prisliste!$C$20:$F$20)),"")</f>
        <v/>
      </c>
      <c r="W177" s="175" t="str">
        <f>IFERROR(U177*_xlfn.XLOOKUP(D177,Prisliste!$C$4:$F$4,Prisliste!$C$21:$F$21),"")</f>
        <v/>
      </c>
      <c r="X177" s="175" t="str">
        <f>IFERROR(IF(A177="","",IF(N177="Ja",_xlfn.XLOOKUP('Beregninger gj.strømming'!D177,Prisliste!$C$4:$F$4,Prisliste!$C$24:$F$24),0)),"")</f>
        <v/>
      </c>
      <c r="Y177" s="288" t="str">
        <f t="shared" si="37"/>
        <v/>
      </c>
      <c r="Z177" s="175" t="str">
        <f t="shared" si="48"/>
        <v/>
      </c>
      <c r="AA177" s="175" t="str">
        <f t="shared" si="38"/>
        <v/>
      </c>
      <c r="AB177" s="175" t="str">
        <f t="shared" si="39"/>
        <v/>
      </c>
      <c r="AC177" s="288" t="str">
        <f t="shared" si="40"/>
        <v/>
      </c>
      <c r="AD177" s="152" t="str">
        <f t="shared" si="41"/>
        <v/>
      </c>
      <c r="AF177" s="155" t="str">
        <f>IFERROR(_xlfn.XLOOKUP(D177,Prisliste!$C$4:$F$4,Prisliste!$C$19:$F$19)*AD177,"")</f>
        <v/>
      </c>
    </row>
    <row r="178" spans="1:32" ht="14.4">
      <c r="A178" s="171" t="str">
        <f>IF(A177="","",IF(A177+1&lt;=f_slutt,'Beregninger gj.strømming'!A177+1,""))</f>
        <v/>
      </c>
      <c r="B178" s="172" t="str">
        <f t="shared" si="42"/>
        <v/>
      </c>
      <c r="C178" s="173" t="str">
        <f t="shared" si="43"/>
        <v/>
      </c>
      <c r="D178" s="172" t="str">
        <f t="shared" si="44"/>
        <v/>
      </c>
      <c r="E178" s="152" t="str">
        <f t="shared" si="49"/>
        <v/>
      </c>
      <c r="F178" s="289" t="str">
        <f t="shared" si="45"/>
        <v/>
      </c>
      <c r="G178" s="154" t="str">
        <f>IF($A178="","",'Priseestimat gj.strømming'!$C$15)</f>
        <v/>
      </c>
      <c r="H178" s="155" t="str" cm="1">
        <f t="array" ref="H178">IF(M178=Hjelpeark!$E$7,_xlfn.XLOOKUP(IF(T178="Naturlig",S178,T178),Temp_VT_FV,_xlfn.XLOOKUP('Beregninger gj.strømming'!F178,Fiskevekt_VT_FV,'Veksttabell FV'!$B$5:$T$21,,-1),,-1)*G178,IF('Beregninger gj.strømming'!M178=Hjelpeark!$D$7,_xlfn.XLOOKUP(IF(T178="Naturlig",S178,T178),'Veksttabell SV'!$A$6:$A$22,_xlfn.XLOOKUP('Beregninger gj.strømming'!F178,'Veksttabell SV'!$B$5:$AU$5,'Veksttabell SV'!$B$6:$AU$22,,-1),,-1)*G178,""))</f>
        <v/>
      </c>
      <c r="I178" s="155" t="str">
        <f t="shared" si="34"/>
        <v/>
      </c>
      <c r="J178" s="159" t="str">
        <f t="shared" si="35"/>
        <v/>
      </c>
      <c r="K178" s="173" t="str">
        <f>IF(A178="","",'Priseestimat gj.strømming'!$C$10)</f>
        <v/>
      </c>
      <c r="L178" s="173" t="str">
        <f>IF(A178="","",'Priseestimat gj.strømming'!$C$11)</f>
        <v/>
      </c>
      <c r="M178" s="173" t="str">
        <f>IF(A178="","",'Priseestimat gj.strømming'!$C$12)</f>
        <v/>
      </c>
      <c r="N178" s="173" t="str">
        <f>IF($A178="","",'Priseestimat gj.strømming'!$C$6)</f>
        <v/>
      </c>
      <c r="O178" s="174" t="str" cm="1">
        <f t="array" ref="O178">IF(M178=Hjelpeark!$D$7,_xlfn.XLOOKUP(IF(T178="Naturlig",S178,T178),'Vannbehov SV'!$A$5:$A$13,_xlfn.XLOOKUP('Beregninger gj.strømming'!F178,'Vannbehov SV'!$B$4:$O$4,'Vannbehov SV'!$B$5:$O$13,,-1),,-1),IF(M178=Hjelpeark!$E$7,_xlfn.XLOOKUP(IF(T178="Naturlig",S178,T178),'Vannbehov FV'!$A$5:$A$20,_xlfn.XLOOKUP('Beregninger gj.strømming'!F178,'Vannbehov FV'!$B$4:$O$4,'Vannbehov FV'!$B$5:$O$20,,-1),,-1),""))</f>
        <v/>
      </c>
      <c r="P178" s="173" t="str">
        <f t="shared" si="46"/>
        <v/>
      </c>
      <c r="Q178" s="174" t="str">
        <f t="shared" si="47"/>
        <v/>
      </c>
      <c r="R178" s="174" t="str">
        <f t="shared" si="36"/>
        <v/>
      </c>
      <c r="S178" s="152" t="str">
        <f>IFERROR(IF(M178=Hjelpeark!$D$7,_xlfn.XLOOKUP('Beregninger gj.strømming'!C178,Hjelpeark!$C$8:$C$19,Hjelpeark!$D$8:$D$19),_xlfn.XLOOKUP('Beregninger gj.strømming'!C178,Hjelpeark!$C$8:$C$19,Hjelpeark!$E$8:$E$19)),"")</f>
        <v/>
      </c>
      <c r="T178" s="152" t="str">
        <f t="shared" si="50"/>
        <v/>
      </c>
      <c r="U178" s="152" t="str">
        <f>IFERROR(IF(T178=Hjelpeark!$B$4,0,ABS(T178-S178)),"")</f>
        <v/>
      </c>
      <c r="V178" s="175" t="str">
        <f>IFERROR(IF(A178="","",_xlfn.XLOOKUP(D178,Prisliste!$C$4:$F$4,Prisliste!$C$20:$F$20)),"")</f>
        <v/>
      </c>
      <c r="W178" s="175" t="str">
        <f>IFERROR(U178*_xlfn.XLOOKUP(D178,Prisliste!$C$4:$F$4,Prisliste!$C$21:$F$21),"")</f>
        <v/>
      </c>
      <c r="X178" s="175" t="str">
        <f>IFERROR(IF(A178="","",IF(N178="Ja",_xlfn.XLOOKUP('Beregninger gj.strømming'!D178,Prisliste!$C$4:$F$4,Prisliste!$C$24:$F$24),0)),"")</f>
        <v/>
      </c>
      <c r="Y178" s="288" t="str">
        <f t="shared" si="37"/>
        <v/>
      </c>
      <c r="Z178" s="175" t="str">
        <f t="shared" si="48"/>
        <v/>
      </c>
      <c r="AA178" s="175" t="str">
        <f t="shared" si="38"/>
        <v/>
      </c>
      <c r="AB178" s="175" t="str">
        <f t="shared" si="39"/>
        <v/>
      </c>
      <c r="AC178" s="288" t="str">
        <f t="shared" si="40"/>
        <v/>
      </c>
      <c r="AD178" s="152" t="str">
        <f t="shared" si="41"/>
        <v/>
      </c>
      <c r="AF178" s="155" t="str">
        <f>IFERROR(_xlfn.XLOOKUP(D178,Prisliste!$C$4:$F$4,Prisliste!$C$19:$F$19)*AD178,"")</f>
        <v/>
      </c>
    </row>
    <row r="179" spans="1:32" ht="14.4">
      <c r="A179" s="171" t="str">
        <f>IF(A178="","",IF(A178+1&lt;=f_slutt,'Beregninger gj.strømming'!A178+1,""))</f>
        <v/>
      </c>
      <c r="B179" s="172" t="str">
        <f t="shared" si="42"/>
        <v/>
      </c>
      <c r="C179" s="173" t="str">
        <f t="shared" si="43"/>
        <v/>
      </c>
      <c r="D179" s="172" t="str">
        <f t="shared" si="44"/>
        <v/>
      </c>
      <c r="E179" s="152" t="str">
        <f t="shared" si="49"/>
        <v/>
      </c>
      <c r="F179" s="289" t="str">
        <f t="shared" si="45"/>
        <v/>
      </c>
      <c r="G179" s="154" t="str">
        <f>IF($A179="","",'Priseestimat gj.strømming'!$C$15)</f>
        <v/>
      </c>
      <c r="H179" s="155" t="str" cm="1">
        <f t="array" ref="H179">IF(M179=Hjelpeark!$E$7,_xlfn.XLOOKUP(IF(T179="Naturlig",S179,T179),Temp_VT_FV,_xlfn.XLOOKUP('Beregninger gj.strømming'!F179,Fiskevekt_VT_FV,'Veksttabell FV'!$B$5:$T$21,,-1),,-1)*G179,IF('Beregninger gj.strømming'!M179=Hjelpeark!$D$7,_xlfn.XLOOKUP(IF(T179="Naturlig",S179,T179),'Veksttabell SV'!$A$6:$A$22,_xlfn.XLOOKUP('Beregninger gj.strømming'!F179,'Veksttabell SV'!$B$5:$AU$5,'Veksttabell SV'!$B$6:$AU$22,,-1),,-1)*G179,""))</f>
        <v/>
      </c>
      <c r="I179" s="155" t="str">
        <f t="shared" si="34"/>
        <v/>
      </c>
      <c r="J179" s="159" t="str">
        <f t="shared" si="35"/>
        <v/>
      </c>
      <c r="K179" s="173" t="str">
        <f>IF(A179="","",'Priseestimat gj.strømming'!$C$10)</f>
        <v/>
      </c>
      <c r="L179" s="173" t="str">
        <f>IF(A179="","",'Priseestimat gj.strømming'!$C$11)</f>
        <v/>
      </c>
      <c r="M179" s="173" t="str">
        <f>IF(A179="","",'Priseestimat gj.strømming'!$C$12)</f>
        <v/>
      </c>
      <c r="N179" s="173" t="str">
        <f>IF($A179="","",'Priseestimat gj.strømming'!$C$6)</f>
        <v/>
      </c>
      <c r="O179" s="174" t="str" cm="1">
        <f t="array" ref="O179">IF(M179=Hjelpeark!$D$7,_xlfn.XLOOKUP(IF(T179="Naturlig",S179,T179),'Vannbehov SV'!$A$5:$A$13,_xlfn.XLOOKUP('Beregninger gj.strømming'!F179,'Vannbehov SV'!$B$4:$O$4,'Vannbehov SV'!$B$5:$O$13,,-1),,-1),IF(M179=Hjelpeark!$E$7,_xlfn.XLOOKUP(IF(T179="Naturlig",S179,T179),'Vannbehov FV'!$A$5:$A$20,_xlfn.XLOOKUP('Beregninger gj.strømming'!F179,'Vannbehov FV'!$B$4:$O$4,'Vannbehov FV'!$B$5:$O$20,,-1),,-1),""))</f>
        <v/>
      </c>
      <c r="P179" s="173" t="str">
        <f t="shared" si="46"/>
        <v/>
      </c>
      <c r="Q179" s="174" t="str">
        <f t="shared" si="47"/>
        <v/>
      </c>
      <c r="R179" s="174" t="str">
        <f t="shared" si="36"/>
        <v/>
      </c>
      <c r="S179" s="152" t="str">
        <f>IFERROR(IF(M179=Hjelpeark!$D$7,_xlfn.XLOOKUP('Beregninger gj.strømming'!C179,Hjelpeark!$C$8:$C$19,Hjelpeark!$D$8:$D$19),_xlfn.XLOOKUP('Beregninger gj.strømming'!C179,Hjelpeark!$C$8:$C$19,Hjelpeark!$E$8:$E$19)),"")</f>
        <v/>
      </c>
      <c r="T179" s="152" t="str">
        <f t="shared" si="50"/>
        <v/>
      </c>
      <c r="U179" s="152" t="str">
        <f>IFERROR(IF(T179=Hjelpeark!$B$4,0,ABS(T179-S179)),"")</f>
        <v/>
      </c>
      <c r="V179" s="175" t="str">
        <f>IFERROR(IF(A179="","",_xlfn.XLOOKUP(D179,Prisliste!$C$4:$F$4,Prisliste!$C$20:$F$20)),"")</f>
        <v/>
      </c>
      <c r="W179" s="175" t="str">
        <f>IFERROR(U179*_xlfn.XLOOKUP(D179,Prisliste!$C$4:$F$4,Prisliste!$C$21:$F$21),"")</f>
        <v/>
      </c>
      <c r="X179" s="175" t="str">
        <f>IFERROR(IF(A179="","",IF(N179="Ja",_xlfn.XLOOKUP('Beregninger gj.strømming'!D179,Prisliste!$C$4:$F$4,Prisliste!$C$24:$F$24),0)),"")</f>
        <v/>
      </c>
      <c r="Y179" s="288" t="str">
        <f t="shared" si="37"/>
        <v/>
      </c>
      <c r="Z179" s="175" t="str">
        <f t="shared" si="48"/>
        <v/>
      </c>
      <c r="AA179" s="175" t="str">
        <f t="shared" si="38"/>
        <v/>
      </c>
      <c r="AB179" s="175" t="str">
        <f t="shared" si="39"/>
        <v/>
      </c>
      <c r="AC179" s="288" t="str">
        <f t="shared" si="40"/>
        <v/>
      </c>
      <c r="AD179" s="152" t="str">
        <f t="shared" si="41"/>
        <v/>
      </c>
      <c r="AF179" s="155" t="str">
        <f>IFERROR(_xlfn.XLOOKUP(D179,Prisliste!$C$4:$F$4,Prisliste!$C$19:$F$19)*AD179,"")</f>
        <v/>
      </c>
    </row>
    <row r="180" spans="1:32" ht="14.4">
      <c r="A180" s="171" t="str">
        <f>IF(A179="","",IF(A179+1&lt;=f_slutt,'Beregninger gj.strømming'!A179+1,""))</f>
        <v/>
      </c>
      <c r="B180" s="172" t="str">
        <f t="shared" si="42"/>
        <v/>
      </c>
      <c r="C180" s="173" t="str">
        <f t="shared" si="43"/>
        <v/>
      </c>
      <c r="D180" s="172" t="str">
        <f t="shared" si="44"/>
        <v/>
      </c>
      <c r="E180" s="152" t="str">
        <f t="shared" si="49"/>
        <v/>
      </c>
      <c r="F180" s="289" t="str">
        <f t="shared" si="45"/>
        <v/>
      </c>
      <c r="G180" s="154" t="str">
        <f>IF($A180="","",'Priseestimat gj.strømming'!$C$15)</f>
        <v/>
      </c>
      <c r="H180" s="155" t="str" cm="1">
        <f t="array" ref="H180">IF(M180=Hjelpeark!$E$7,_xlfn.XLOOKUP(IF(T180="Naturlig",S180,T180),Temp_VT_FV,_xlfn.XLOOKUP('Beregninger gj.strømming'!F180,Fiskevekt_VT_FV,'Veksttabell FV'!$B$5:$T$21,,-1),,-1)*G180,IF('Beregninger gj.strømming'!M180=Hjelpeark!$D$7,_xlfn.XLOOKUP(IF(T180="Naturlig",S180,T180),'Veksttabell SV'!$A$6:$A$22,_xlfn.XLOOKUP('Beregninger gj.strømming'!F180,'Veksttabell SV'!$B$5:$AU$5,'Veksttabell SV'!$B$6:$AU$22,,-1),,-1)*G180,""))</f>
        <v/>
      </c>
      <c r="I180" s="155" t="str">
        <f t="shared" si="34"/>
        <v/>
      </c>
      <c r="J180" s="159" t="str">
        <f t="shared" si="35"/>
        <v/>
      </c>
      <c r="K180" s="173" t="str">
        <f>IF(A180="","",'Priseestimat gj.strømming'!$C$10)</f>
        <v/>
      </c>
      <c r="L180" s="173" t="str">
        <f>IF(A180="","",'Priseestimat gj.strømming'!$C$11)</f>
        <v/>
      </c>
      <c r="M180" s="173" t="str">
        <f>IF(A180="","",'Priseestimat gj.strømming'!$C$12)</f>
        <v/>
      </c>
      <c r="N180" s="173" t="str">
        <f>IF($A180="","",'Priseestimat gj.strømming'!$C$6)</f>
        <v/>
      </c>
      <c r="O180" s="174" t="str" cm="1">
        <f t="array" ref="O180">IF(M180=Hjelpeark!$D$7,_xlfn.XLOOKUP(IF(T180="Naturlig",S180,T180),'Vannbehov SV'!$A$5:$A$13,_xlfn.XLOOKUP('Beregninger gj.strømming'!F180,'Vannbehov SV'!$B$4:$O$4,'Vannbehov SV'!$B$5:$O$13,,-1),,-1),IF(M180=Hjelpeark!$E$7,_xlfn.XLOOKUP(IF(T180="Naturlig",S180,T180),'Vannbehov FV'!$A$5:$A$20,_xlfn.XLOOKUP('Beregninger gj.strømming'!F180,'Vannbehov FV'!$B$4:$O$4,'Vannbehov FV'!$B$5:$O$20,,-1),,-1),""))</f>
        <v/>
      </c>
      <c r="P180" s="173" t="str">
        <f t="shared" si="46"/>
        <v/>
      </c>
      <c r="Q180" s="174" t="str">
        <f t="shared" si="47"/>
        <v/>
      </c>
      <c r="R180" s="174" t="str">
        <f t="shared" si="36"/>
        <v/>
      </c>
      <c r="S180" s="152" t="str">
        <f>IFERROR(IF(M180=Hjelpeark!$D$7,_xlfn.XLOOKUP('Beregninger gj.strømming'!C180,Hjelpeark!$C$8:$C$19,Hjelpeark!$D$8:$D$19),_xlfn.XLOOKUP('Beregninger gj.strømming'!C180,Hjelpeark!$C$8:$C$19,Hjelpeark!$E$8:$E$19)),"")</f>
        <v/>
      </c>
      <c r="T180" s="152" t="str">
        <f t="shared" si="50"/>
        <v/>
      </c>
      <c r="U180" s="152" t="str">
        <f>IFERROR(IF(T180=Hjelpeark!$B$4,0,ABS(T180-S180)),"")</f>
        <v/>
      </c>
      <c r="V180" s="175" t="str">
        <f>IFERROR(IF(A180="","",_xlfn.XLOOKUP(D180,Prisliste!$C$4:$F$4,Prisliste!$C$20:$F$20)),"")</f>
        <v/>
      </c>
      <c r="W180" s="175" t="str">
        <f>IFERROR(U180*_xlfn.XLOOKUP(D180,Prisliste!$C$4:$F$4,Prisliste!$C$21:$F$21),"")</f>
        <v/>
      </c>
      <c r="X180" s="175" t="str">
        <f>IFERROR(IF(A180="","",IF(N180="Ja",_xlfn.XLOOKUP('Beregninger gj.strømming'!D180,Prisliste!$C$4:$F$4,Prisliste!$C$24:$F$24),0)),"")</f>
        <v/>
      </c>
      <c r="Y180" s="288" t="str">
        <f t="shared" si="37"/>
        <v/>
      </c>
      <c r="Z180" s="175" t="str">
        <f t="shared" si="48"/>
        <v/>
      </c>
      <c r="AA180" s="175" t="str">
        <f t="shared" si="38"/>
        <v/>
      </c>
      <c r="AB180" s="175" t="str">
        <f t="shared" si="39"/>
        <v/>
      </c>
      <c r="AC180" s="288" t="str">
        <f t="shared" si="40"/>
        <v/>
      </c>
      <c r="AD180" s="152" t="str">
        <f t="shared" si="41"/>
        <v/>
      </c>
      <c r="AF180" s="155" t="str">
        <f>IFERROR(_xlfn.XLOOKUP(D180,Prisliste!$C$4:$F$4,Prisliste!$C$19:$F$19)*AD180,"")</f>
        <v/>
      </c>
    </row>
    <row r="181" spans="1:32" ht="14.4">
      <c r="A181" s="171" t="str">
        <f>IF(A180="","",IF(A180+1&lt;=f_slutt,'Beregninger gj.strømming'!A180+1,""))</f>
        <v/>
      </c>
      <c r="B181" s="172" t="str">
        <f t="shared" si="42"/>
        <v/>
      </c>
      <c r="C181" s="173" t="str">
        <f t="shared" si="43"/>
        <v/>
      </c>
      <c r="D181" s="172" t="str">
        <f t="shared" si="44"/>
        <v/>
      </c>
      <c r="E181" s="152" t="str">
        <f t="shared" si="49"/>
        <v/>
      </c>
      <c r="F181" s="289" t="str">
        <f t="shared" si="45"/>
        <v/>
      </c>
      <c r="G181" s="154" t="str">
        <f>IF($A181="","",'Priseestimat gj.strømming'!$C$15)</f>
        <v/>
      </c>
      <c r="H181" s="155" t="str" cm="1">
        <f t="array" ref="H181">IF(M181=Hjelpeark!$E$7,_xlfn.XLOOKUP(IF(T181="Naturlig",S181,T181),Temp_VT_FV,_xlfn.XLOOKUP('Beregninger gj.strømming'!F181,Fiskevekt_VT_FV,'Veksttabell FV'!$B$5:$T$21,,-1),,-1)*G181,IF('Beregninger gj.strømming'!M181=Hjelpeark!$D$7,_xlfn.XLOOKUP(IF(T181="Naturlig",S181,T181),'Veksttabell SV'!$A$6:$A$22,_xlfn.XLOOKUP('Beregninger gj.strømming'!F181,'Veksttabell SV'!$B$5:$AU$5,'Veksttabell SV'!$B$6:$AU$22,,-1),,-1)*G181,""))</f>
        <v/>
      </c>
      <c r="I181" s="155" t="str">
        <f t="shared" si="34"/>
        <v/>
      </c>
      <c r="J181" s="159" t="str">
        <f t="shared" si="35"/>
        <v/>
      </c>
      <c r="K181" s="173" t="str">
        <f>IF(A181="","",'Priseestimat gj.strømming'!$C$10)</f>
        <v/>
      </c>
      <c r="L181" s="173" t="str">
        <f>IF(A181="","",'Priseestimat gj.strømming'!$C$11)</f>
        <v/>
      </c>
      <c r="M181" s="173" t="str">
        <f>IF(A181="","",'Priseestimat gj.strømming'!$C$12)</f>
        <v/>
      </c>
      <c r="N181" s="173" t="str">
        <f>IF($A181="","",'Priseestimat gj.strømming'!$C$6)</f>
        <v/>
      </c>
      <c r="O181" s="174" t="str" cm="1">
        <f t="array" ref="O181">IF(M181=Hjelpeark!$D$7,_xlfn.XLOOKUP(IF(T181="Naturlig",S181,T181),'Vannbehov SV'!$A$5:$A$13,_xlfn.XLOOKUP('Beregninger gj.strømming'!F181,'Vannbehov SV'!$B$4:$O$4,'Vannbehov SV'!$B$5:$O$13,,-1),,-1),IF(M181=Hjelpeark!$E$7,_xlfn.XLOOKUP(IF(T181="Naturlig",S181,T181),'Vannbehov FV'!$A$5:$A$20,_xlfn.XLOOKUP('Beregninger gj.strømming'!F181,'Vannbehov FV'!$B$4:$O$4,'Vannbehov FV'!$B$5:$O$20,,-1),,-1),""))</f>
        <v/>
      </c>
      <c r="P181" s="173" t="str">
        <f t="shared" si="46"/>
        <v/>
      </c>
      <c r="Q181" s="174" t="str">
        <f t="shared" si="47"/>
        <v/>
      </c>
      <c r="R181" s="174" t="str">
        <f t="shared" si="36"/>
        <v/>
      </c>
      <c r="S181" s="152" t="str">
        <f>IFERROR(IF(M181=Hjelpeark!$D$7,_xlfn.XLOOKUP('Beregninger gj.strømming'!C181,Hjelpeark!$C$8:$C$19,Hjelpeark!$D$8:$D$19),_xlfn.XLOOKUP('Beregninger gj.strømming'!C181,Hjelpeark!$C$8:$C$19,Hjelpeark!$E$8:$E$19)),"")</f>
        <v/>
      </c>
      <c r="T181" s="152" t="str">
        <f t="shared" si="50"/>
        <v/>
      </c>
      <c r="U181" s="152" t="str">
        <f>IFERROR(IF(T181=Hjelpeark!$B$4,0,ABS(T181-S181)),"")</f>
        <v/>
      </c>
      <c r="V181" s="175" t="str">
        <f>IFERROR(IF(A181="","",_xlfn.XLOOKUP(D181,Prisliste!$C$4:$F$4,Prisliste!$C$20:$F$20)),"")</f>
        <v/>
      </c>
      <c r="W181" s="175" t="str">
        <f>IFERROR(U181*_xlfn.XLOOKUP(D181,Prisliste!$C$4:$F$4,Prisliste!$C$21:$F$21),"")</f>
        <v/>
      </c>
      <c r="X181" s="175" t="str">
        <f>IFERROR(IF(A181="","",IF(N181="Ja",_xlfn.XLOOKUP('Beregninger gj.strømming'!D181,Prisliste!$C$4:$F$4,Prisliste!$C$24:$F$24),0)),"")</f>
        <v/>
      </c>
      <c r="Y181" s="288" t="str">
        <f t="shared" si="37"/>
        <v/>
      </c>
      <c r="Z181" s="175" t="str">
        <f t="shared" si="48"/>
        <v/>
      </c>
      <c r="AA181" s="175" t="str">
        <f t="shared" si="38"/>
        <v/>
      </c>
      <c r="AB181" s="175" t="str">
        <f t="shared" si="39"/>
        <v/>
      </c>
      <c r="AC181" s="288" t="str">
        <f t="shared" si="40"/>
        <v/>
      </c>
      <c r="AD181" s="152" t="str">
        <f t="shared" si="41"/>
        <v/>
      </c>
      <c r="AF181" s="155" t="str">
        <f>IFERROR(_xlfn.XLOOKUP(D181,Prisliste!$C$4:$F$4,Prisliste!$C$19:$F$19)*AD181,"")</f>
        <v/>
      </c>
    </row>
    <row r="182" spans="1:32" ht="14.4">
      <c r="A182" s="171" t="str">
        <f>IF(A181="","",IF(A181+1&lt;=f_slutt,'Beregninger gj.strømming'!A181+1,""))</f>
        <v/>
      </c>
      <c r="B182" s="172" t="str">
        <f t="shared" si="42"/>
        <v/>
      </c>
      <c r="C182" s="173" t="str">
        <f t="shared" si="43"/>
        <v/>
      </c>
      <c r="D182" s="172" t="str">
        <f t="shared" si="44"/>
        <v/>
      </c>
      <c r="E182" s="152" t="str">
        <f t="shared" si="49"/>
        <v/>
      </c>
      <c r="F182" s="289" t="str">
        <f t="shared" si="45"/>
        <v/>
      </c>
      <c r="G182" s="154" t="str">
        <f>IF($A182="","",'Priseestimat gj.strømming'!$C$15)</f>
        <v/>
      </c>
      <c r="H182" s="155" t="str" cm="1">
        <f t="array" ref="H182">IF(M182=Hjelpeark!$E$7,_xlfn.XLOOKUP(IF(T182="Naturlig",S182,T182),Temp_VT_FV,_xlfn.XLOOKUP('Beregninger gj.strømming'!F182,Fiskevekt_VT_FV,'Veksttabell FV'!$B$5:$T$21,,-1),,-1)*G182,IF('Beregninger gj.strømming'!M182=Hjelpeark!$D$7,_xlfn.XLOOKUP(IF(T182="Naturlig",S182,T182),'Veksttabell SV'!$A$6:$A$22,_xlfn.XLOOKUP('Beregninger gj.strømming'!F182,'Veksttabell SV'!$B$5:$AU$5,'Veksttabell SV'!$B$6:$AU$22,,-1),,-1)*G182,""))</f>
        <v/>
      </c>
      <c r="I182" s="155" t="str">
        <f t="shared" si="34"/>
        <v/>
      </c>
      <c r="J182" s="159" t="str">
        <f t="shared" si="35"/>
        <v/>
      </c>
      <c r="K182" s="173" t="str">
        <f>IF(A182="","",'Priseestimat gj.strømming'!$C$10)</f>
        <v/>
      </c>
      <c r="L182" s="173" t="str">
        <f>IF(A182="","",'Priseestimat gj.strømming'!$C$11)</f>
        <v/>
      </c>
      <c r="M182" s="173" t="str">
        <f>IF(A182="","",'Priseestimat gj.strømming'!$C$12)</f>
        <v/>
      </c>
      <c r="N182" s="173" t="str">
        <f>IF($A182="","",'Priseestimat gj.strømming'!$C$6)</f>
        <v/>
      </c>
      <c r="O182" s="174" t="str" cm="1">
        <f t="array" ref="O182">IF(M182=Hjelpeark!$D$7,_xlfn.XLOOKUP(IF(T182="Naturlig",S182,T182),'Vannbehov SV'!$A$5:$A$13,_xlfn.XLOOKUP('Beregninger gj.strømming'!F182,'Vannbehov SV'!$B$4:$O$4,'Vannbehov SV'!$B$5:$O$13,,-1),,-1),IF(M182=Hjelpeark!$E$7,_xlfn.XLOOKUP(IF(T182="Naturlig",S182,T182),'Vannbehov FV'!$A$5:$A$20,_xlfn.XLOOKUP('Beregninger gj.strømming'!F182,'Vannbehov FV'!$B$4:$O$4,'Vannbehov FV'!$B$5:$O$20,,-1),,-1),""))</f>
        <v/>
      </c>
      <c r="P182" s="173" t="str">
        <f t="shared" si="46"/>
        <v/>
      </c>
      <c r="Q182" s="174" t="str">
        <f t="shared" si="47"/>
        <v/>
      </c>
      <c r="R182" s="174" t="str">
        <f t="shared" si="36"/>
        <v/>
      </c>
      <c r="S182" s="152" t="str">
        <f>IFERROR(IF(M182=Hjelpeark!$D$7,_xlfn.XLOOKUP('Beregninger gj.strømming'!C182,Hjelpeark!$C$8:$C$19,Hjelpeark!$D$8:$D$19),_xlfn.XLOOKUP('Beregninger gj.strømming'!C182,Hjelpeark!$C$8:$C$19,Hjelpeark!$E$8:$E$19)),"")</f>
        <v/>
      </c>
      <c r="T182" s="152" t="str">
        <f t="shared" si="50"/>
        <v/>
      </c>
      <c r="U182" s="152" t="str">
        <f>IFERROR(IF(T182=Hjelpeark!$B$4,0,ABS(T182-S182)),"")</f>
        <v/>
      </c>
      <c r="V182" s="175" t="str">
        <f>IFERROR(IF(A182="","",_xlfn.XLOOKUP(D182,Prisliste!$C$4:$F$4,Prisliste!$C$20:$F$20)),"")</f>
        <v/>
      </c>
      <c r="W182" s="175" t="str">
        <f>IFERROR(U182*_xlfn.XLOOKUP(D182,Prisliste!$C$4:$F$4,Prisliste!$C$21:$F$21),"")</f>
        <v/>
      </c>
      <c r="X182" s="175" t="str">
        <f>IFERROR(IF(A182="","",IF(N182="Ja",_xlfn.XLOOKUP('Beregninger gj.strømming'!D182,Prisliste!$C$4:$F$4,Prisliste!$C$24:$F$24),0)),"")</f>
        <v/>
      </c>
      <c r="Y182" s="288" t="str">
        <f t="shared" si="37"/>
        <v/>
      </c>
      <c r="Z182" s="175" t="str">
        <f t="shared" si="48"/>
        <v/>
      </c>
      <c r="AA182" s="175" t="str">
        <f t="shared" si="38"/>
        <v/>
      </c>
      <c r="AB182" s="175" t="str">
        <f t="shared" si="39"/>
        <v/>
      </c>
      <c r="AC182" s="288" t="str">
        <f t="shared" si="40"/>
        <v/>
      </c>
      <c r="AD182" s="152" t="str">
        <f t="shared" si="41"/>
        <v/>
      </c>
      <c r="AF182" s="155" t="str">
        <f>IFERROR(_xlfn.XLOOKUP(D182,Prisliste!$C$4:$F$4,Prisliste!$C$19:$F$19)*AD182,"")</f>
        <v/>
      </c>
    </row>
    <row r="183" spans="1:32" ht="14.4">
      <c r="A183" s="171" t="str">
        <f>IF(A182="","",IF(A182+1&lt;=f_slutt,'Beregninger gj.strømming'!A182+1,""))</f>
        <v/>
      </c>
      <c r="B183" s="172" t="str">
        <f t="shared" si="42"/>
        <v/>
      </c>
      <c r="C183" s="173" t="str">
        <f t="shared" si="43"/>
        <v/>
      </c>
      <c r="D183" s="172" t="str">
        <f t="shared" si="44"/>
        <v/>
      </c>
      <c r="E183" s="152" t="str">
        <f t="shared" si="49"/>
        <v/>
      </c>
      <c r="F183" s="289" t="str">
        <f t="shared" si="45"/>
        <v/>
      </c>
      <c r="G183" s="154" t="str">
        <f>IF($A183="","",'Priseestimat gj.strømming'!$C$15)</f>
        <v/>
      </c>
      <c r="H183" s="155" t="str" cm="1">
        <f t="array" ref="H183">IF(M183=Hjelpeark!$E$7,_xlfn.XLOOKUP(IF(T183="Naturlig",S183,T183),Temp_VT_FV,_xlfn.XLOOKUP('Beregninger gj.strømming'!F183,Fiskevekt_VT_FV,'Veksttabell FV'!$B$5:$T$21,,-1),,-1)*G183,IF('Beregninger gj.strømming'!M183=Hjelpeark!$D$7,_xlfn.XLOOKUP(IF(T183="Naturlig",S183,T183),'Veksttabell SV'!$A$6:$A$22,_xlfn.XLOOKUP('Beregninger gj.strømming'!F183,'Veksttabell SV'!$B$5:$AU$5,'Veksttabell SV'!$B$6:$AU$22,,-1),,-1)*G183,""))</f>
        <v/>
      </c>
      <c r="I183" s="155" t="str">
        <f t="shared" si="34"/>
        <v/>
      </c>
      <c r="J183" s="159" t="str">
        <f t="shared" si="35"/>
        <v/>
      </c>
      <c r="K183" s="173" t="str">
        <f>IF(A183="","",'Priseestimat gj.strømming'!$C$10)</f>
        <v/>
      </c>
      <c r="L183" s="173" t="str">
        <f>IF(A183="","",'Priseestimat gj.strømming'!$C$11)</f>
        <v/>
      </c>
      <c r="M183" s="173" t="str">
        <f>IF(A183="","",'Priseestimat gj.strømming'!$C$12)</f>
        <v/>
      </c>
      <c r="N183" s="173" t="str">
        <f>IF($A183="","",'Priseestimat gj.strømming'!$C$6)</f>
        <v/>
      </c>
      <c r="O183" s="174" t="str" cm="1">
        <f t="array" ref="O183">IF(M183=Hjelpeark!$D$7,_xlfn.XLOOKUP(IF(T183="Naturlig",S183,T183),'Vannbehov SV'!$A$5:$A$13,_xlfn.XLOOKUP('Beregninger gj.strømming'!F183,'Vannbehov SV'!$B$4:$O$4,'Vannbehov SV'!$B$5:$O$13,,-1),,-1),IF(M183=Hjelpeark!$E$7,_xlfn.XLOOKUP(IF(T183="Naturlig",S183,T183),'Vannbehov FV'!$A$5:$A$20,_xlfn.XLOOKUP('Beregninger gj.strømming'!F183,'Vannbehov FV'!$B$4:$O$4,'Vannbehov FV'!$B$5:$O$20,,-1),,-1),""))</f>
        <v/>
      </c>
      <c r="P183" s="173" t="str">
        <f t="shared" si="46"/>
        <v/>
      </c>
      <c r="Q183" s="174" t="str">
        <f t="shared" si="47"/>
        <v/>
      </c>
      <c r="R183" s="174" t="str">
        <f t="shared" si="36"/>
        <v/>
      </c>
      <c r="S183" s="152" t="str">
        <f>IFERROR(IF(M183=Hjelpeark!$D$7,_xlfn.XLOOKUP('Beregninger gj.strømming'!C183,Hjelpeark!$C$8:$C$19,Hjelpeark!$D$8:$D$19),_xlfn.XLOOKUP('Beregninger gj.strømming'!C183,Hjelpeark!$C$8:$C$19,Hjelpeark!$E$8:$E$19)),"")</f>
        <v/>
      </c>
      <c r="T183" s="152" t="str">
        <f t="shared" si="50"/>
        <v/>
      </c>
      <c r="U183" s="152" t="str">
        <f>IFERROR(IF(T183=Hjelpeark!$B$4,0,ABS(T183-S183)),"")</f>
        <v/>
      </c>
      <c r="V183" s="175" t="str">
        <f>IFERROR(IF(A183="","",_xlfn.XLOOKUP(D183,Prisliste!$C$4:$F$4,Prisliste!$C$20:$F$20)),"")</f>
        <v/>
      </c>
      <c r="W183" s="175" t="str">
        <f>IFERROR(U183*_xlfn.XLOOKUP(D183,Prisliste!$C$4:$F$4,Prisliste!$C$21:$F$21),"")</f>
        <v/>
      </c>
      <c r="X183" s="175" t="str">
        <f>IFERROR(IF(A183="","",IF(N183="Ja",_xlfn.XLOOKUP('Beregninger gj.strømming'!D183,Prisliste!$C$4:$F$4,Prisliste!$C$24:$F$24),0)),"")</f>
        <v/>
      </c>
      <c r="Y183" s="288" t="str">
        <f t="shared" si="37"/>
        <v/>
      </c>
      <c r="Z183" s="175" t="str">
        <f t="shared" si="48"/>
        <v/>
      </c>
      <c r="AA183" s="175" t="str">
        <f t="shared" si="38"/>
        <v/>
      </c>
      <c r="AB183" s="175" t="str">
        <f t="shared" si="39"/>
        <v/>
      </c>
      <c r="AC183" s="288" t="str">
        <f t="shared" si="40"/>
        <v/>
      </c>
      <c r="AD183" s="152" t="str">
        <f t="shared" si="41"/>
        <v/>
      </c>
      <c r="AF183" s="155" t="str">
        <f>IFERROR(_xlfn.XLOOKUP(D183,Prisliste!$C$4:$F$4,Prisliste!$C$19:$F$19)*AD183,"")</f>
        <v/>
      </c>
    </row>
    <row r="184" spans="1:32" ht="14.4">
      <c r="A184" s="171" t="str">
        <f>IF(A183="","",IF(A183+1&lt;=f_slutt,'Beregninger gj.strømming'!A183+1,""))</f>
        <v/>
      </c>
      <c r="B184" s="172" t="str">
        <f t="shared" si="42"/>
        <v/>
      </c>
      <c r="C184" s="173" t="str">
        <f t="shared" si="43"/>
        <v/>
      </c>
      <c r="D184" s="172" t="str">
        <f t="shared" si="44"/>
        <v/>
      </c>
      <c r="E184" s="152" t="str">
        <f t="shared" si="49"/>
        <v/>
      </c>
      <c r="F184" s="289" t="str">
        <f t="shared" si="45"/>
        <v/>
      </c>
      <c r="G184" s="154" t="str">
        <f>IF($A184="","",'Priseestimat gj.strømming'!$C$15)</f>
        <v/>
      </c>
      <c r="H184" s="155" t="str" cm="1">
        <f t="array" ref="H184">IF(M184=Hjelpeark!$E$7,_xlfn.XLOOKUP(IF(T184="Naturlig",S184,T184),Temp_VT_FV,_xlfn.XLOOKUP('Beregninger gj.strømming'!F184,Fiskevekt_VT_FV,'Veksttabell FV'!$B$5:$T$21,,-1),,-1)*G184,IF('Beregninger gj.strømming'!M184=Hjelpeark!$D$7,_xlfn.XLOOKUP(IF(T184="Naturlig",S184,T184),'Veksttabell SV'!$A$6:$A$22,_xlfn.XLOOKUP('Beregninger gj.strømming'!F184,'Veksttabell SV'!$B$5:$AU$5,'Veksttabell SV'!$B$6:$AU$22,,-1),,-1)*G184,""))</f>
        <v/>
      </c>
      <c r="I184" s="155" t="str">
        <f t="shared" si="34"/>
        <v/>
      </c>
      <c r="J184" s="159" t="str">
        <f t="shared" si="35"/>
        <v/>
      </c>
      <c r="K184" s="173" t="str">
        <f>IF(A184="","",'Priseestimat gj.strømming'!$C$10)</f>
        <v/>
      </c>
      <c r="L184" s="173" t="str">
        <f>IF(A184="","",'Priseestimat gj.strømming'!$C$11)</f>
        <v/>
      </c>
      <c r="M184" s="173" t="str">
        <f>IF(A184="","",'Priseestimat gj.strømming'!$C$12)</f>
        <v/>
      </c>
      <c r="N184" s="173" t="str">
        <f>IF($A184="","",'Priseestimat gj.strømming'!$C$6)</f>
        <v/>
      </c>
      <c r="O184" s="174" t="str" cm="1">
        <f t="array" ref="O184">IF(M184=Hjelpeark!$D$7,_xlfn.XLOOKUP(IF(T184="Naturlig",S184,T184),'Vannbehov SV'!$A$5:$A$13,_xlfn.XLOOKUP('Beregninger gj.strømming'!F184,'Vannbehov SV'!$B$4:$O$4,'Vannbehov SV'!$B$5:$O$13,,-1),,-1),IF(M184=Hjelpeark!$E$7,_xlfn.XLOOKUP(IF(T184="Naturlig",S184,T184),'Vannbehov FV'!$A$5:$A$20,_xlfn.XLOOKUP('Beregninger gj.strømming'!F184,'Vannbehov FV'!$B$4:$O$4,'Vannbehov FV'!$B$5:$O$20,,-1),,-1),""))</f>
        <v/>
      </c>
      <c r="P184" s="173" t="str">
        <f t="shared" si="46"/>
        <v/>
      </c>
      <c r="Q184" s="174" t="str">
        <f t="shared" si="47"/>
        <v/>
      </c>
      <c r="R184" s="174" t="str">
        <f t="shared" si="36"/>
        <v/>
      </c>
      <c r="S184" s="152" t="str">
        <f>IFERROR(IF(M184=Hjelpeark!$D$7,_xlfn.XLOOKUP('Beregninger gj.strømming'!C184,Hjelpeark!$C$8:$C$19,Hjelpeark!$D$8:$D$19),_xlfn.XLOOKUP('Beregninger gj.strømming'!C184,Hjelpeark!$C$8:$C$19,Hjelpeark!$E$8:$E$19)),"")</f>
        <v/>
      </c>
      <c r="T184" s="152" t="str">
        <f t="shared" si="50"/>
        <v/>
      </c>
      <c r="U184" s="152" t="str">
        <f>IFERROR(IF(T184=Hjelpeark!$B$4,0,ABS(T184-S184)),"")</f>
        <v/>
      </c>
      <c r="V184" s="175" t="str">
        <f>IFERROR(IF(A184="","",_xlfn.XLOOKUP(D184,Prisliste!$C$4:$F$4,Prisliste!$C$20:$F$20)),"")</f>
        <v/>
      </c>
      <c r="W184" s="175" t="str">
        <f>IFERROR(U184*_xlfn.XLOOKUP(D184,Prisliste!$C$4:$F$4,Prisliste!$C$21:$F$21),"")</f>
        <v/>
      </c>
      <c r="X184" s="175" t="str">
        <f>IFERROR(IF(A184="","",IF(N184="Ja",_xlfn.XLOOKUP('Beregninger gj.strømming'!D184,Prisliste!$C$4:$F$4,Prisliste!$C$24:$F$24),0)),"")</f>
        <v/>
      </c>
      <c r="Y184" s="288" t="str">
        <f t="shared" si="37"/>
        <v/>
      </c>
      <c r="Z184" s="175" t="str">
        <f t="shared" si="48"/>
        <v/>
      </c>
      <c r="AA184" s="175" t="str">
        <f t="shared" si="38"/>
        <v/>
      </c>
      <c r="AB184" s="175" t="str">
        <f t="shared" si="39"/>
        <v/>
      </c>
      <c r="AC184" s="288" t="str">
        <f t="shared" si="40"/>
        <v/>
      </c>
      <c r="AD184" s="152" t="str">
        <f t="shared" si="41"/>
        <v/>
      </c>
      <c r="AF184" s="155" t="str">
        <f>IFERROR(_xlfn.XLOOKUP(D184,Prisliste!$C$4:$F$4,Prisliste!$C$19:$F$19)*AD184,"")</f>
        <v/>
      </c>
    </row>
    <row r="185" spans="1:32" ht="14.4">
      <c r="A185" s="171" t="str">
        <f>IF(A184="","",IF(A184+1&lt;=f_slutt,'Beregninger gj.strømming'!A184+1,""))</f>
        <v/>
      </c>
      <c r="B185" s="172" t="str">
        <f t="shared" si="42"/>
        <v/>
      </c>
      <c r="C185" s="173" t="str">
        <f t="shared" si="43"/>
        <v/>
      </c>
      <c r="D185" s="172" t="str">
        <f t="shared" si="44"/>
        <v/>
      </c>
      <c r="E185" s="152" t="str">
        <f t="shared" si="49"/>
        <v/>
      </c>
      <c r="F185" s="289" t="str">
        <f t="shared" si="45"/>
        <v/>
      </c>
      <c r="G185" s="154" t="str">
        <f>IF($A185="","",'Priseestimat gj.strømming'!$C$15)</f>
        <v/>
      </c>
      <c r="H185" s="155" t="str" cm="1">
        <f t="array" ref="H185">IF(M185=Hjelpeark!$E$7,_xlfn.XLOOKUP(IF(T185="Naturlig",S185,T185),Temp_VT_FV,_xlfn.XLOOKUP('Beregninger gj.strømming'!F185,Fiskevekt_VT_FV,'Veksttabell FV'!$B$5:$T$21,,-1),,-1)*G185,IF('Beregninger gj.strømming'!M185=Hjelpeark!$D$7,_xlfn.XLOOKUP(IF(T185="Naturlig",S185,T185),'Veksttabell SV'!$A$6:$A$22,_xlfn.XLOOKUP('Beregninger gj.strømming'!F185,'Veksttabell SV'!$B$5:$AU$5,'Veksttabell SV'!$B$6:$AU$22,,-1),,-1)*G185,""))</f>
        <v/>
      </c>
      <c r="I185" s="155" t="str">
        <f t="shared" si="34"/>
        <v/>
      </c>
      <c r="J185" s="159" t="str">
        <f t="shared" si="35"/>
        <v/>
      </c>
      <c r="K185" s="173" t="str">
        <f>IF(A185="","",'Priseestimat gj.strømming'!$C$10)</f>
        <v/>
      </c>
      <c r="L185" s="173" t="str">
        <f>IF(A185="","",'Priseestimat gj.strømming'!$C$11)</f>
        <v/>
      </c>
      <c r="M185" s="173" t="str">
        <f>IF(A185="","",'Priseestimat gj.strømming'!$C$12)</f>
        <v/>
      </c>
      <c r="N185" s="173" t="str">
        <f>IF($A185="","",'Priseestimat gj.strømming'!$C$6)</f>
        <v/>
      </c>
      <c r="O185" s="174" t="str" cm="1">
        <f t="array" ref="O185">IF(M185=Hjelpeark!$D$7,_xlfn.XLOOKUP(IF(T185="Naturlig",S185,T185),'Vannbehov SV'!$A$5:$A$13,_xlfn.XLOOKUP('Beregninger gj.strømming'!F185,'Vannbehov SV'!$B$4:$O$4,'Vannbehov SV'!$B$5:$O$13,,-1),,-1),IF(M185=Hjelpeark!$E$7,_xlfn.XLOOKUP(IF(T185="Naturlig",S185,T185),'Vannbehov FV'!$A$5:$A$20,_xlfn.XLOOKUP('Beregninger gj.strømming'!F185,'Vannbehov FV'!$B$4:$O$4,'Vannbehov FV'!$B$5:$O$20,,-1),,-1),""))</f>
        <v/>
      </c>
      <c r="P185" s="173" t="str">
        <f t="shared" si="46"/>
        <v/>
      </c>
      <c r="Q185" s="174" t="str">
        <f t="shared" si="47"/>
        <v/>
      </c>
      <c r="R185" s="174" t="str">
        <f t="shared" si="36"/>
        <v/>
      </c>
      <c r="S185" s="152" t="str">
        <f>IFERROR(IF(M185=Hjelpeark!$D$7,_xlfn.XLOOKUP('Beregninger gj.strømming'!C185,Hjelpeark!$C$8:$C$19,Hjelpeark!$D$8:$D$19),_xlfn.XLOOKUP('Beregninger gj.strømming'!C185,Hjelpeark!$C$8:$C$19,Hjelpeark!$E$8:$E$19)),"")</f>
        <v/>
      </c>
      <c r="T185" s="152" t="str">
        <f t="shared" si="50"/>
        <v/>
      </c>
      <c r="U185" s="152" t="str">
        <f>IFERROR(IF(T185=Hjelpeark!$B$4,0,ABS(T185-S185)),"")</f>
        <v/>
      </c>
      <c r="V185" s="175" t="str">
        <f>IFERROR(IF(A185="","",_xlfn.XLOOKUP(D185,Prisliste!$C$4:$F$4,Prisliste!$C$20:$F$20)),"")</f>
        <v/>
      </c>
      <c r="W185" s="175" t="str">
        <f>IFERROR(U185*_xlfn.XLOOKUP(D185,Prisliste!$C$4:$F$4,Prisliste!$C$21:$F$21),"")</f>
        <v/>
      </c>
      <c r="X185" s="175" t="str">
        <f>IFERROR(IF(A185="","",IF(N185="Ja",_xlfn.XLOOKUP('Beregninger gj.strømming'!D185,Prisliste!$C$4:$F$4,Prisliste!$C$24:$F$24),0)),"")</f>
        <v/>
      </c>
      <c r="Y185" s="288" t="str">
        <f t="shared" si="37"/>
        <v/>
      </c>
      <c r="Z185" s="175" t="str">
        <f t="shared" si="48"/>
        <v/>
      </c>
      <c r="AA185" s="175" t="str">
        <f t="shared" si="38"/>
        <v/>
      </c>
      <c r="AB185" s="175" t="str">
        <f t="shared" si="39"/>
        <v/>
      </c>
      <c r="AC185" s="288" t="str">
        <f t="shared" si="40"/>
        <v/>
      </c>
      <c r="AD185" s="152" t="str">
        <f t="shared" si="41"/>
        <v/>
      </c>
      <c r="AF185" s="155" t="str">
        <f>IFERROR(_xlfn.XLOOKUP(D185,Prisliste!$C$4:$F$4,Prisliste!$C$19:$F$19)*AD185,"")</f>
        <v/>
      </c>
    </row>
    <row r="186" spans="1:32" ht="14.4">
      <c r="A186" s="171" t="str">
        <f>IF(A185="","",IF(A185+1&lt;=f_slutt,'Beregninger gj.strømming'!A185+1,""))</f>
        <v/>
      </c>
      <c r="B186" s="172" t="str">
        <f t="shared" si="42"/>
        <v/>
      </c>
      <c r="C186" s="173" t="str">
        <f t="shared" si="43"/>
        <v/>
      </c>
      <c r="D186" s="172" t="str">
        <f t="shared" si="44"/>
        <v/>
      </c>
      <c r="E186" s="152" t="str">
        <f t="shared" si="49"/>
        <v/>
      </c>
      <c r="F186" s="289" t="str">
        <f t="shared" si="45"/>
        <v/>
      </c>
      <c r="G186" s="154" t="str">
        <f>IF($A186="","",'Priseestimat gj.strømming'!$C$15)</f>
        <v/>
      </c>
      <c r="H186" s="155" t="str" cm="1">
        <f t="array" ref="H186">IF(M186=Hjelpeark!$E$7,_xlfn.XLOOKUP(IF(T186="Naturlig",S186,T186),Temp_VT_FV,_xlfn.XLOOKUP('Beregninger gj.strømming'!F186,Fiskevekt_VT_FV,'Veksttabell FV'!$B$5:$T$21,,-1),,-1)*G186,IF('Beregninger gj.strømming'!M186=Hjelpeark!$D$7,_xlfn.XLOOKUP(IF(T186="Naturlig",S186,T186),'Veksttabell SV'!$A$6:$A$22,_xlfn.XLOOKUP('Beregninger gj.strømming'!F186,'Veksttabell SV'!$B$5:$AU$5,'Veksttabell SV'!$B$6:$AU$22,,-1),,-1)*G186,""))</f>
        <v/>
      </c>
      <c r="I186" s="155" t="str">
        <f t="shared" si="34"/>
        <v/>
      </c>
      <c r="J186" s="159" t="str">
        <f t="shared" si="35"/>
        <v/>
      </c>
      <c r="K186" s="173" t="str">
        <f>IF(A186="","",'Priseestimat gj.strømming'!$C$10)</f>
        <v/>
      </c>
      <c r="L186" s="173" t="str">
        <f>IF(A186="","",'Priseestimat gj.strømming'!$C$11)</f>
        <v/>
      </c>
      <c r="M186" s="173" t="str">
        <f>IF(A186="","",'Priseestimat gj.strømming'!$C$12)</f>
        <v/>
      </c>
      <c r="N186" s="173" t="str">
        <f>IF($A186="","",'Priseestimat gj.strømming'!$C$6)</f>
        <v/>
      </c>
      <c r="O186" s="174" t="str" cm="1">
        <f t="array" ref="O186">IF(M186=Hjelpeark!$D$7,_xlfn.XLOOKUP(IF(T186="Naturlig",S186,T186),'Vannbehov SV'!$A$5:$A$13,_xlfn.XLOOKUP('Beregninger gj.strømming'!F186,'Vannbehov SV'!$B$4:$O$4,'Vannbehov SV'!$B$5:$O$13,,-1),,-1),IF(M186=Hjelpeark!$E$7,_xlfn.XLOOKUP(IF(T186="Naturlig",S186,T186),'Vannbehov FV'!$A$5:$A$20,_xlfn.XLOOKUP('Beregninger gj.strømming'!F186,'Vannbehov FV'!$B$4:$O$4,'Vannbehov FV'!$B$5:$O$20,,-1),,-1),""))</f>
        <v/>
      </c>
      <c r="P186" s="173" t="str">
        <f t="shared" si="46"/>
        <v/>
      </c>
      <c r="Q186" s="174" t="str">
        <f t="shared" si="47"/>
        <v/>
      </c>
      <c r="R186" s="174" t="str">
        <f t="shared" si="36"/>
        <v/>
      </c>
      <c r="S186" s="152" t="str">
        <f>IFERROR(IF(M186=Hjelpeark!$D$7,_xlfn.XLOOKUP('Beregninger gj.strømming'!C186,Hjelpeark!$C$8:$C$19,Hjelpeark!$D$8:$D$19),_xlfn.XLOOKUP('Beregninger gj.strømming'!C186,Hjelpeark!$C$8:$C$19,Hjelpeark!$E$8:$E$19)),"")</f>
        <v/>
      </c>
      <c r="T186" s="152" t="str">
        <f t="shared" si="50"/>
        <v/>
      </c>
      <c r="U186" s="152" t="str">
        <f>IFERROR(IF(T186=Hjelpeark!$B$4,0,ABS(T186-S186)),"")</f>
        <v/>
      </c>
      <c r="V186" s="175" t="str">
        <f>IFERROR(IF(A186="","",_xlfn.XLOOKUP(D186,Prisliste!$C$4:$F$4,Prisliste!$C$20:$F$20)),"")</f>
        <v/>
      </c>
      <c r="W186" s="175" t="str">
        <f>IFERROR(U186*_xlfn.XLOOKUP(D186,Prisliste!$C$4:$F$4,Prisliste!$C$21:$F$21),"")</f>
        <v/>
      </c>
      <c r="X186" s="175" t="str">
        <f>IFERROR(IF(A186="","",IF(N186="Ja",_xlfn.XLOOKUP('Beregninger gj.strømming'!D186,Prisliste!$C$4:$F$4,Prisliste!$C$24:$F$24),0)),"")</f>
        <v/>
      </c>
      <c r="Y186" s="288" t="str">
        <f t="shared" si="37"/>
        <v/>
      </c>
      <c r="Z186" s="175" t="str">
        <f t="shared" si="48"/>
        <v/>
      </c>
      <c r="AA186" s="175" t="str">
        <f t="shared" si="38"/>
        <v/>
      </c>
      <c r="AB186" s="175" t="str">
        <f t="shared" si="39"/>
        <v/>
      </c>
      <c r="AC186" s="288" t="str">
        <f t="shared" si="40"/>
        <v/>
      </c>
      <c r="AD186" s="152" t="str">
        <f t="shared" si="41"/>
        <v/>
      </c>
      <c r="AF186" s="155" t="str">
        <f>IFERROR(_xlfn.XLOOKUP(D186,Prisliste!$C$4:$F$4,Prisliste!$C$19:$F$19)*AD186,"")</f>
        <v/>
      </c>
    </row>
    <row r="187" spans="1:32" ht="14.4">
      <c r="A187" s="171" t="str">
        <f>IF(A186="","",IF(A186+1&lt;=f_slutt,'Beregninger gj.strømming'!A186+1,""))</f>
        <v/>
      </c>
      <c r="B187" s="172" t="str">
        <f t="shared" si="42"/>
        <v/>
      </c>
      <c r="C187" s="173" t="str">
        <f t="shared" si="43"/>
        <v/>
      </c>
      <c r="D187" s="172" t="str">
        <f t="shared" si="44"/>
        <v/>
      </c>
      <c r="E187" s="152" t="str">
        <f t="shared" si="49"/>
        <v/>
      </c>
      <c r="F187" s="289" t="str">
        <f t="shared" si="45"/>
        <v/>
      </c>
      <c r="G187" s="154" t="str">
        <f>IF($A187="","",'Priseestimat gj.strømming'!$C$15)</f>
        <v/>
      </c>
      <c r="H187" s="155" t="str" cm="1">
        <f t="array" ref="H187">IF(M187=Hjelpeark!$E$7,_xlfn.XLOOKUP(IF(T187="Naturlig",S187,T187),Temp_VT_FV,_xlfn.XLOOKUP('Beregninger gj.strømming'!F187,Fiskevekt_VT_FV,'Veksttabell FV'!$B$5:$T$21,,-1),,-1)*G187,IF('Beregninger gj.strømming'!M187=Hjelpeark!$D$7,_xlfn.XLOOKUP(IF(T187="Naturlig",S187,T187),'Veksttabell SV'!$A$6:$A$22,_xlfn.XLOOKUP('Beregninger gj.strømming'!F187,'Veksttabell SV'!$B$5:$AU$5,'Veksttabell SV'!$B$6:$AU$22,,-1),,-1)*G187,""))</f>
        <v/>
      </c>
      <c r="I187" s="155" t="str">
        <f t="shared" si="34"/>
        <v/>
      </c>
      <c r="J187" s="159" t="str">
        <f t="shared" si="35"/>
        <v/>
      </c>
      <c r="K187" s="173" t="str">
        <f>IF(A187="","",'Priseestimat gj.strømming'!$C$10)</f>
        <v/>
      </c>
      <c r="L187" s="173" t="str">
        <f>IF(A187="","",'Priseestimat gj.strømming'!$C$11)</f>
        <v/>
      </c>
      <c r="M187" s="173" t="str">
        <f>IF(A187="","",'Priseestimat gj.strømming'!$C$12)</f>
        <v/>
      </c>
      <c r="N187" s="173" t="str">
        <f>IF($A187="","",'Priseestimat gj.strømming'!$C$6)</f>
        <v/>
      </c>
      <c r="O187" s="174" t="str" cm="1">
        <f t="array" ref="O187">IF(M187=Hjelpeark!$D$7,_xlfn.XLOOKUP(IF(T187="Naturlig",S187,T187),'Vannbehov SV'!$A$5:$A$13,_xlfn.XLOOKUP('Beregninger gj.strømming'!F187,'Vannbehov SV'!$B$4:$O$4,'Vannbehov SV'!$B$5:$O$13,,-1),,-1),IF(M187=Hjelpeark!$E$7,_xlfn.XLOOKUP(IF(T187="Naturlig",S187,T187),'Vannbehov FV'!$A$5:$A$20,_xlfn.XLOOKUP('Beregninger gj.strømming'!F187,'Vannbehov FV'!$B$4:$O$4,'Vannbehov FV'!$B$5:$O$20,,-1),,-1),""))</f>
        <v/>
      </c>
      <c r="P187" s="173" t="str">
        <f t="shared" si="46"/>
        <v/>
      </c>
      <c r="Q187" s="174" t="str">
        <f t="shared" si="47"/>
        <v/>
      </c>
      <c r="R187" s="174" t="str">
        <f t="shared" si="36"/>
        <v/>
      </c>
      <c r="S187" s="152" t="str">
        <f>IFERROR(IF(M187=Hjelpeark!$D$7,_xlfn.XLOOKUP('Beregninger gj.strømming'!C187,Hjelpeark!$C$8:$C$19,Hjelpeark!$D$8:$D$19),_xlfn.XLOOKUP('Beregninger gj.strømming'!C187,Hjelpeark!$C$8:$C$19,Hjelpeark!$E$8:$E$19)),"")</f>
        <v/>
      </c>
      <c r="T187" s="152" t="str">
        <f t="shared" si="50"/>
        <v/>
      </c>
      <c r="U187" s="152" t="str">
        <f>IFERROR(IF(T187=Hjelpeark!$B$4,0,ABS(T187-S187)),"")</f>
        <v/>
      </c>
      <c r="V187" s="175" t="str">
        <f>IFERROR(IF(A187="","",_xlfn.XLOOKUP(D187,Prisliste!$C$4:$F$4,Prisliste!$C$20:$F$20)),"")</f>
        <v/>
      </c>
      <c r="W187" s="175" t="str">
        <f>IFERROR(U187*_xlfn.XLOOKUP(D187,Prisliste!$C$4:$F$4,Prisliste!$C$21:$F$21),"")</f>
        <v/>
      </c>
      <c r="X187" s="175" t="str">
        <f>IFERROR(IF(A187="","",IF(N187="Ja",_xlfn.XLOOKUP('Beregninger gj.strømming'!D187,Prisliste!$C$4:$F$4,Prisliste!$C$24:$F$24),0)),"")</f>
        <v/>
      </c>
      <c r="Y187" s="288" t="str">
        <f t="shared" si="37"/>
        <v/>
      </c>
      <c r="Z187" s="175" t="str">
        <f t="shared" si="48"/>
        <v/>
      </c>
      <c r="AA187" s="175" t="str">
        <f t="shared" si="38"/>
        <v/>
      </c>
      <c r="AB187" s="175" t="str">
        <f t="shared" si="39"/>
        <v/>
      </c>
      <c r="AC187" s="288" t="str">
        <f t="shared" si="40"/>
        <v/>
      </c>
      <c r="AD187" s="152" t="str">
        <f t="shared" si="41"/>
        <v/>
      </c>
      <c r="AF187" s="155" t="str">
        <f>IFERROR(_xlfn.XLOOKUP(D187,Prisliste!$C$4:$F$4,Prisliste!$C$19:$F$19)*AD187,"")</f>
        <v/>
      </c>
    </row>
    <row r="188" spans="1:32" ht="14.4">
      <c r="A188" s="171" t="str">
        <f>IF(A187="","",IF(A187+1&lt;=f_slutt,'Beregninger gj.strømming'!A187+1,""))</f>
        <v/>
      </c>
      <c r="B188" s="172" t="str">
        <f t="shared" si="42"/>
        <v/>
      </c>
      <c r="C188" s="173" t="str">
        <f t="shared" si="43"/>
        <v/>
      </c>
      <c r="D188" s="172" t="str">
        <f t="shared" si="44"/>
        <v/>
      </c>
      <c r="E188" s="152" t="str">
        <f t="shared" si="49"/>
        <v/>
      </c>
      <c r="F188" s="289" t="str">
        <f t="shared" si="45"/>
        <v/>
      </c>
      <c r="G188" s="154" t="str">
        <f>IF($A188="","",'Priseestimat gj.strømming'!$C$15)</f>
        <v/>
      </c>
      <c r="H188" s="155" t="str" cm="1">
        <f t="array" ref="H188">IF(M188=Hjelpeark!$E$7,_xlfn.XLOOKUP(IF(T188="Naturlig",S188,T188),Temp_VT_FV,_xlfn.XLOOKUP('Beregninger gj.strømming'!F188,Fiskevekt_VT_FV,'Veksttabell FV'!$B$5:$T$21,,-1),,-1)*G188,IF('Beregninger gj.strømming'!M188=Hjelpeark!$D$7,_xlfn.XLOOKUP(IF(T188="Naturlig",S188,T188),'Veksttabell SV'!$A$6:$A$22,_xlfn.XLOOKUP('Beregninger gj.strømming'!F188,'Veksttabell SV'!$B$5:$AU$5,'Veksttabell SV'!$B$6:$AU$22,,-1),,-1)*G188,""))</f>
        <v/>
      </c>
      <c r="I188" s="155" t="str">
        <f t="shared" si="34"/>
        <v/>
      </c>
      <c r="J188" s="159" t="str">
        <f t="shared" si="35"/>
        <v/>
      </c>
      <c r="K188" s="173" t="str">
        <f>IF(A188="","",'Priseestimat gj.strømming'!$C$10)</f>
        <v/>
      </c>
      <c r="L188" s="173" t="str">
        <f>IF(A188="","",'Priseestimat gj.strømming'!$C$11)</f>
        <v/>
      </c>
      <c r="M188" s="173" t="str">
        <f>IF(A188="","",'Priseestimat gj.strømming'!$C$12)</f>
        <v/>
      </c>
      <c r="N188" s="173" t="str">
        <f>IF($A188="","",'Priseestimat gj.strømming'!$C$6)</f>
        <v/>
      </c>
      <c r="O188" s="174" t="str" cm="1">
        <f t="array" ref="O188">IF(M188=Hjelpeark!$D$7,_xlfn.XLOOKUP(IF(T188="Naturlig",S188,T188),'Vannbehov SV'!$A$5:$A$13,_xlfn.XLOOKUP('Beregninger gj.strømming'!F188,'Vannbehov SV'!$B$4:$O$4,'Vannbehov SV'!$B$5:$O$13,,-1),,-1),IF(M188=Hjelpeark!$E$7,_xlfn.XLOOKUP(IF(T188="Naturlig",S188,T188),'Vannbehov FV'!$A$5:$A$20,_xlfn.XLOOKUP('Beregninger gj.strømming'!F188,'Vannbehov FV'!$B$4:$O$4,'Vannbehov FV'!$B$5:$O$20,,-1),,-1),""))</f>
        <v/>
      </c>
      <c r="P188" s="173" t="str">
        <f t="shared" si="46"/>
        <v/>
      </c>
      <c r="Q188" s="174" t="str">
        <f t="shared" si="47"/>
        <v/>
      </c>
      <c r="R188" s="174" t="str">
        <f t="shared" si="36"/>
        <v/>
      </c>
      <c r="S188" s="152" t="str">
        <f>IFERROR(IF(M188=Hjelpeark!$D$7,_xlfn.XLOOKUP('Beregninger gj.strømming'!C188,Hjelpeark!$C$8:$C$19,Hjelpeark!$D$8:$D$19),_xlfn.XLOOKUP('Beregninger gj.strømming'!C188,Hjelpeark!$C$8:$C$19,Hjelpeark!$E$8:$E$19)),"")</f>
        <v/>
      </c>
      <c r="T188" s="152" t="str">
        <f t="shared" si="50"/>
        <v/>
      </c>
      <c r="U188" s="152" t="str">
        <f>IFERROR(IF(T188=Hjelpeark!$B$4,0,ABS(T188-S188)),"")</f>
        <v/>
      </c>
      <c r="V188" s="175" t="str">
        <f>IFERROR(IF(A188="","",_xlfn.XLOOKUP(D188,Prisliste!$C$4:$F$4,Prisliste!$C$20:$F$20)),"")</f>
        <v/>
      </c>
      <c r="W188" s="175" t="str">
        <f>IFERROR(U188*_xlfn.XLOOKUP(D188,Prisliste!$C$4:$F$4,Prisliste!$C$21:$F$21),"")</f>
        <v/>
      </c>
      <c r="X188" s="175" t="str">
        <f>IFERROR(IF(A188="","",IF(N188="Ja",_xlfn.XLOOKUP('Beregninger gj.strømming'!D188,Prisliste!$C$4:$F$4,Prisliste!$C$24:$F$24),0)),"")</f>
        <v/>
      </c>
      <c r="Y188" s="288" t="str">
        <f t="shared" si="37"/>
        <v/>
      </c>
      <c r="Z188" s="175" t="str">
        <f t="shared" si="48"/>
        <v/>
      </c>
      <c r="AA188" s="175" t="str">
        <f t="shared" si="38"/>
        <v/>
      </c>
      <c r="AB188" s="175" t="str">
        <f t="shared" si="39"/>
        <v/>
      </c>
      <c r="AC188" s="288" t="str">
        <f t="shared" si="40"/>
        <v/>
      </c>
      <c r="AD188" s="152" t="str">
        <f t="shared" si="41"/>
        <v/>
      </c>
      <c r="AF188" s="155" t="str">
        <f>IFERROR(_xlfn.XLOOKUP(D188,Prisliste!$C$4:$F$4,Prisliste!$C$19:$F$19)*AD188,"")</f>
        <v/>
      </c>
    </row>
    <row r="189" spans="1:32" ht="14.4">
      <c r="A189" s="171" t="str">
        <f>IF(A188="","",IF(A188+1&lt;=f_slutt,'Beregninger gj.strømming'!A188+1,""))</f>
        <v/>
      </c>
      <c r="B189" s="172" t="str">
        <f t="shared" si="42"/>
        <v/>
      </c>
      <c r="C189" s="173" t="str">
        <f t="shared" si="43"/>
        <v/>
      </c>
      <c r="D189" s="172" t="str">
        <f t="shared" si="44"/>
        <v/>
      </c>
      <c r="E189" s="152" t="str">
        <f t="shared" si="49"/>
        <v/>
      </c>
      <c r="F189" s="289" t="str">
        <f t="shared" si="45"/>
        <v/>
      </c>
      <c r="G189" s="154" t="str">
        <f>IF($A189="","",'Priseestimat gj.strømming'!$C$15)</f>
        <v/>
      </c>
      <c r="H189" s="155" t="str" cm="1">
        <f t="array" ref="H189">IF(M189=Hjelpeark!$E$7,_xlfn.XLOOKUP(IF(T189="Naturlig",S189,T189),Temp_VT_FV,_xlfn.XLOOKUP('Beregninger gj.strømming'!F189,Fiskevekt_VT_FV,'Veksttabell FV'!$B$5:$T$21,,-1),,-1)*G189,IF('Beregninger gj.strømming'!M189=Hjelpeark!$D$7,_xlfn.XLOOKUP(IF(T189="Naturlig",S189,T189),'Veksttabell SV'!$A$6:$A$22,_xlfn.XLOOKUP('Beregninger gj.strømming'!F189,'Veksttabell SV'!$B$5:$AU$5,'Veksttabell SV'!$B$6:$AU$22,,-1),,-1)*G189,""))</f>
        <v/>
      </c>
      <c r="I189" s="155" t="str">
        <f t="shared" si="34"/>
        <v/>
      </c>
      <c r="J189" s="159" t="str">
        <f t="shared" si="35"/>
        <v/>
      </c>
      <c r="K189" s="173" t="str">
        <f>IF(A189="","",'Priseestimat gj.strømming'!$C$10)</f>
        <v/>
      </c>
      <c r="L189" s="173" t="str">
        <f>IF(A189="","",'Priseestimat gj.strømming'!$C$11)</f>
        <v/>
      </c>
      <c r="M189" s="173" t="str">
        <f>IF(A189="","",'Priseestimat gj.strømming'!$C$12)</f>
        <v/>
      </c>
      <c r="N189" s="173" t="str">
        <f>IF($A189="","",'Priseestimat gj.strømming'!$C$6)</f>
        <v/>
      </c>
      <c r="O189" s="174" t="str" cm="1">
        <f t="array" ref="O189">IF(M189=Hjelpeark!$D$7,_xlfn.XLOOKUP(IF(T189="Naturlig",S189,T189),'Vannbehov SV'!$A$5:$A$13,_xlfn.XLOOKUP('Beregninger gj.strømming'!F189,'Vannbehov SV'!$B$4:$O$4,'Vannbehov SV'!$B$5:$O$13,,-1),,-1),IF(M189=Hjelpeark!$E$7,_xlfn.XLOOKUP(IF(T189="Naturlig",S189,T189),'Vannbehov FV'!$A$5:$A$20,_xlfn.XLOOKUP('Beregninger gj.strømming'!F189,'Vannbehov FV'!$B$4:$O$4,'Vannbehov FV'!$B$5:$O$20,,-1),,-1),""))</f>
        <v/>
      </c>
      <c r="P189" s="173" t="str">
        <f t="shared" si="46"/>
        <v/>
      </c>
      <c r="Q189" s="174" t="str">
        <f t="shared" si="47"/>
        <v/>
      </c>
      <c r="R189" s="174" t="str">
        <f t="shared" si="36"/>
        <v/>
      </c>
      <c r="S189" s="152" t="str">
        <f>IFERROR(IF(M189=Hjelpeark!$D$7,_xlfn.XLOOKUP('Beregninger gj.strømming'!C189,Hjelpeark!$C$8:$C$19,Hjelpeark!$D$8:$D$19),_xlfn.XLOOKUP('Beregninger gj.strømming'!C189,Hjelpeark!$C$8:$C$19,Hjelpeark!$E$8:$E$19)),"")</f>
        <v/>
      </c>
      <c r="T189" s="152" t="str">
        <f t="shared" si="50"/>
        <v/>
      </c>
      <c r="U189" s="152" t="str">
        <f>IFERROR(IF(T189=Hjelpeark!$B$4,0,ABS(T189-S189)),"")</f>
        <v/>
      </c>
      <c r="V189" s="175" t="str">
        <f>IFERROR(IF(A189="","",_xlfn.XLOOKUP(D189,Prisliste!$C$4:$F$4,Prisliste!$C$20:$F$20)),"")</f>
        <v/>
      </c>
      <c r="W189" s="175" t="str">
        <f>IFERROR(U189*_xlfn.XLOOKUP(D189,Prisliste!$C$4:$F$4,Prisliste!$C$21:$F$21),"")</f>
        <v/>
      </c>
      <c r="X189" s="175" t="str">
        <f>IFERROR(IF(A189="","",IF(N189="Ja",_xlfn.XLOOKUP('Beregninger gj.strømming'!D189,Prisliste!$C$4:$F$4,Prisliste!$C$24:$F$24),0)),"")</f>
        <v/>
      </c>
      <c r="Y189" s="288" t="str">
        <f t="shared" si="37"/>
        <v/>
      </c>
      <c r="Z189" s="175" t="str">
        <f t="shared" si="48"/>
        <v/>
      </c>
      <c r="AA189" s="175" t="str">
        <f t="shared" si="38"/>
        <v/>
      </c>
      <c r="AB189" s="175" t="str">
        <f t="shared" si="39"/>
        <v/>
      </c>
      <c r="AC189" s="288" t="str">
        <f t="shared" si="40"/>
        <v/>
      </c>
      <c r="AD189" s="152" t="str">
        <f t="shared" si="41"/>
        <v/>
      </c>
      <c r="AF189" s="155" t="str">
        <f>IFERROR(_xlfn.XLOOKUP(D189,Prisliste!$C$4:$F$4,Prisliste!$C$19:$F$19)*AD189,"")</f>
        <v/>
      </c>
    </row>
    <row r="190" spans="1:32" ht="14.4">
      <c r="A190" s="171" t="str">
        <f>IF(A189="","",IF(A189+1&lt;=f_slutt,'Beregninger gj.strømming'!A189+1,""))</f>
        <v/>
      </c>
      <c r="B190" s="172" t="str">
        <f t="shared" si="42"/>
        <v/>
      </c>
      <c r="C190" s="173" t="str">
        <f t="shared" si="43"/>
        <v/>
      </c>
      <c r="D190" s="172" t="str">
        <f t="shared" si="44"/>
        <v/>
      </c>
      <c r="E190" s="152" t="str">
        <f t="shared" si="49"/>
        <v/>
      </c>
      <c r="F190" s="289" t="str">
        <f t="shared" si="45"/>
        <v/>
      </c>
      <c r="G190" s="154" t="str">
        <f>IF($A190="","",'Priseestimat gj.strømming'!$C$15)</f>
        <v/>
      </c>
      <c r="H190" s="155" t="str" cm="1">
        <f t="array" ref="H190">IF(M190=Hjelpeark!$E$7,_xlfn.XLOOKUP(IF(T190="Naturlig",S190,T190),Temp_VT_FV,_xlfn.XLOOKUP('Beregninger gj.strømming'!F190,Fiskevekt_VT_FV,'Veksttabell FV'!$B$5:$T$21,,-1),,-1)*G190,IF('Beregninger gj.strømming'!M190=Hjelpeark!$D$7,_xlfn.XLOOKUP(IF(T190="Naturlig",S190,T190),'Veksttabell SV'!$A$6:$A$22,_xlfn.XLOOKUP('Beregninger gj.strømming'!F190,'Veksttabell SV'!$B$5:$AU$5,'Veksttabell SV'!$B$6:$AU$22,,-1),,-1)*G190,""))</f>
        <v/>
      </c>
      <c r="I190" s="155" t="str">
        <f t="shared" si="34"/>
        <v/>
      </c>
      <c r="J190" s="159" t="str">
        <f t="shared" si="35"/>
        <v/>
      </c>
      <c r="K190" s="173" t="str">
        <f>IF(A190="","",'Priseestimat gj.strømming'!$C$10)</f>
        <v/>
      </c>
      <c r="L190" s="173" t="str">
        <f>IF(A190="","",'Priseestimat gj.strømming'!$C$11)</f>
        <v/>
      </c>
      <c r="M190" s="173" t="str">
        <f>IF(A190="","",'Priseestimat gj.strømming'!$C$12)</f>
        <v/>
      </c>
      <c r="N190" s="173" t="str">
        <f>IF($A190="","",'Priseestimat gj.strømming'!$C$6)</f>
        <v/>
      </c>
      <c r="O190" s="174" t="str" cm="1">
        <f t="array" ref="O190">IF(M190=Hjelpeark!$D$7,_xlfn.XLOOKUP(IF(T190="Naturlig",S190,T190),'Vannbehov SV'!$A$5:$A$13,_xlfn.XLOOKUP('Beregninger gj.strømming'!F190,'Vannbehov SV'!$B$4:$O$4,'Vannbehov SV'!$B$5:$O$13,,-1),,-1),IF(M190=Hjelpeark!$E$7,_xlfn.XLOOKUP(IF(T190="Naturlig",S190,T190),'Vannbehov FV'!$A$5:$A$20,_xlfn.XLOOKUP('Beregninger gj.strømming'!F190,'Vannbehov FV'!$B$4:$O$4,'Vannbehov FV'!$B$5:$O$20,,-1),,-1),""))</f>
        <v/>
      </c>
      <c r="P190" s="173" t="str">
        <f t="shared" si="46"/>
        <v/>
      </c>
      <c r="Q190" s="174" t="str">
        <f t="shared" si="47"/>
        <v/>
      </c>
      <c r="R190" s="174" t="str">
        <f t="shared" si="36"/>
        <v/>
      </c>
      <c r="S190" s="152" t="str">
        <f>IFERROR(IF(M190=Hjelpeark!$D$7,_xlfn.XLOOKUP('Beregninger gj.strømming'!C190,Hjelpeark!$C$8:$C$19,Hjelpeark!$D$8:$D$19),_xlfn.XLOOKUP('Beregninger gj.strømming'!C190,Hjelpeark!$C$8:$C$19,Hjelpeark!$E$8:$E$19)),"")</f>
        <v/>
      </c>
      <c r="T190" s="152" t="str">
        <f t="shared" si="50"/>
        <v/>
      </c>
      <c r="U190" s="152" t="str">
        <f>IFERROR(IF(T190=Hjelpeark!$B$4,0,ABS(T190-S190)),"")</f>
        <v/>
      </c>
      <c r="V190" s="175" t="str">
        <f>IFERROR(IF(A190="","",_xlfn.XLOOKUP(D190,Prisliste!$C$4:$F$4,Prisliste!$C$20:$F$20)),"")</f>
        <v/>
      </c>
      <c r="W190" s="175" t="str">
        <f>IFERROR(U190*_xlfn.XLOOKUP(D190,Prisliste!$C$4:$F$4,Prisliste!$C$21:$F$21),"")</f>
        <v/>
      </c>
      <c r="X190" s="175" t="str">
        <f>IFERROR(IF(A190="","",IF(N190="Ja",_xlfn.XLOOKUP('Beregninger gj.strømming'!D190,Prisliste!$C$4:$F$4,Prisliste!$C$24:$F$24),0)),"")</f>
        <v/>
      </c>
      <c r="Y190" s="288" t="str">
        <f t="shared" si="37"/>
        <v/>
      </c>
      <c r="Z190" s="175" t="str">
        <f t="shared" si="48"/>
        <v/>
      </c>
      <c r="AA190" s="175" t="str">
        <f t="shared" si="38"/>
        <v/>
      </c>
      <c r="AB190" s="175" t="str">
        <f t="shared" si="39"/>
        <v/>
      </c>
      <c r="AC190" s="288" t="str">
        <f t="shared" si="40"/>
        <v/>
      </c>
      <c r="AD190" s="152" t="str">
        <f t="shared" si="41"/>
        <v/>
      </c>
      <c r="AF190" s="155" t="str">
        <f>IFERROR(_xlfn.XLOOKUP(D190,Prisliste!$C$4:$F$4,Prisliste!$C$19:$F$19)*AD190,"")</f>
        <v/>
      </c>
    </row>
    <row r="191" spans="1:32" ht="14.4">
      <c r="A191" s="171" t="str">
        <f>IF(A190="","",IF(A190+1&lt;=f_slutt,'Beregninger gj.strømming'!A190+1,""))</f>
        <v/>
      </c>
      <c r="B191" s="172" t="str">
        <f t="shared" si="42"/>
        <v/>
      </c>
      <c r="C191" s="173" t="str">
        <f t="shared" si="43"/>
        <v/>
      </c>
      <c r="D191" s="172" t="str">
        <f t="shared" si="44"/>
        <v/>
      </c>
      <c r="E191" s="152" t="str">
        <f t="shared" si="49"/>
        <v/>
      </c>
      <c r="F191" s="289" t="str">
        <f t="shared" si="45"/>
        <v/>
      </c>
      <c r="G191" s="154" t="str">
        <f>IF($A191="","",'Priseestimat gj.strømming'!$C$15)</f>
        <v/>
      </c>
      <c r="H191" s="155" t="str" cm="1">
        <f t="array" ref="H191">IF(M191=Hjelpeark!$E$7,_xlfn.XLOOKUP(IF(T191="Naturlig",S191,T191),Temp_VT_FV,_xlfn.XLOOKUP('Beregninger gj.strømming'!F191,Fiskevekt_VT_FV,'Veksttabell FV'!$B$5:$T$21,,-1),,-1)*G191,IF('Beregninger gj.strømming'!M191=Hjelpeark!$D$7,_xlfn.XLOOKUP(IF(T191="Naturlig",S191,T191),'Veksttabell SV'!$A$6:$A$22,_xlfn.XLOOKUP('Beregninger gj.strømming'!F191,'Veksttabell SV'!$B$5:$AU$5,'Veksttabell SV'!$B$6:$AU$22,,-1),,-1)*G191,""))</f>
        <v/>
      </c>
      <c r="I191" s="155" t="str">
        <f t="shared" si="34"/>
        <v/>
      </c>
      <c r="J191" s="159" t="str">
        <f t="shared" si="35"/>
        <v/>
      </c>
      <c r="K191" s="173" t="str">
        <f>IF(A191="","",'Priseestimat gj.strømming'!$C$10)</f>
        <v/>
      </c>
      <c r="L191" s="173" t="str">
        <f>IF(A191="","",'Priseestimat gj.strømming'!$C$11)</f>
        <v/>
      </c>
      <c r="M191" s="173" t="str">
        <f>IF(A191="","",'Priseestimat gj.strømming'!$C$12)</f>
        <v/>
      </c>
      <c r="N191" s="173" t="str">
        <f>IF($A191="","",'Priseestimat gj.strømming'!$C$6)</f>
        <v/>
      </c>
      <c r="O191" s="174" t="str" cm="1">
        <f t="array" ref="O191">IF(M191=Hjelpeark!$D$7,_xlfn.XLOOKUP(IF(T191="Naturlig",S191,T191),'Vannbehov SV'!$A$5:$A$13,_xlfn.XLOOKUP('Beregninger gj.strømming'!F191,'Vannbehov SV'!$B$4:$O$4,'Vannbehov SV'!$B$5:$O$13,,-1),,-1),IF(M191=Hjelpeark!$E$7,_xlfn.XLOOKUP(IF(T191="Naturlig",S191,T191),'Vannbehov FV'!$A$5:$A$20,_xlfn.XLOOKUP('Beregninger gj.strømming'!F191,'Vannbehov FV'!$B$4:$O$4,'Vannbehov FV'!$B$5:$O$20,,-1),,-1),""))</f>
        <v/>
      </c>
      <c r="P191" s="173" t="str">
        <f t="shared" si="46"/>
        <v/>
      </c>
      <c r="Q191" s="174" t="str">
        <f t="shared" si="47"/>
        <v/>
      </c>
      <c r="R191" s="174" t="str">
        <f t="shared" si="36"/>
        <v/>
      </c>
      <c r="S191" s="152" t="str">
        <f>IFERROR(IF(M191=Hjelpeark!$D$7,_xlfn.XLOOKUP('Beregninger gj.strømming'!C191,Hjelpeark!$C$8:$C$19,Hjelpeark!$D$8:$D$19),_xlfn.XLOOKUP('Beregninger gj.strømming'!C191,Hjelpeark!$C$8:$C$19,Hjelpeark!$E$8:$E$19)),"")</f>
        <v/>
      </c>
      <c r="T191" s="152" t="str">
        <f t="shared" si="50"/>
        <v/>
      </c>
      <c r="U191" s="152" t="str">
        <f>IFERROR(IF(T191=Hjelpeark!$B$4,0,ABS(T191-S191)),"")</f>
        <v/>
      </c>
      <c r="V191" s="175" t="str">
        <f>IFERROR(IF(A191="","",_xlfn.XLOOKUP(D191,Prisliste!$C$4:$F$4,Prisliste!$C$20:$F$20)),"")</f>
        <v/>
      </c>
      <c r="W191" s="175" t="str">
        <f>IFERROR(U191*_xlfn.XLOOKUP(D191,Prisliste!$C$4:$F$4,Prisliste!$C$21:$F$21),"")</f>
        <v/>
      </c>
      <c r="X191" s="175" t="str">
        <f>IFERROR(IF(A191="","",IF(N191="Ja",_xlfn.XLOOKUP('Beregninger gj.strømming'!D191,Prisliste!$C$4:$F$4,Prisliste!$C$24:$F$24),0)),"")</f>
        <v/>
      </c>
      <c r="Y191" s="288" t="str">
        <f t="shared" si="37"/>
        <v/>
      </c>
      <c r="Z191" s="175" t="str">
        <f t="shared" si="48"/>
        <v/>
      </c>
      <c r="AA191" s="175" t="str">
        <f t="shared" si="38"/>
        <v/>
      </c>
      <c r="AB191" s="175" t="str">
        <f t="shared" si="39"/>
        <v/>
      </c>
      <c r="AC191" s="288" t="str">
        <f t="shared" si="40"/>
        <v/>
      </c>
      <c r="AD191" s="152" t="str">
        <f t="shared" si="41"/>
        <v/>
      </c>
      <c r="AF191" s="155" t="str">
        <f>IFERROR(_xlfn.XLOOKUP(D191,Prisliste!$C$4:$F$4,Prisliste!$C$19:$F$19)*AD191,"")</f>
        <v/>
      </c>
    </row>
    <row r="192" spans="1:32" ht="14.4">
      <c r="A192" s="171" t="str">
        <f>IF(A191="","",IF(A191+1&lt;=f_slutt,'Beregninger gj.strømming'!A191+1,""))</f>
        <v/>
      </c>
      <c r="B192" s="172" t="str">
        <f t="shared" si="42"/>
        <v/>
      </c>
      <c r="C192" s="173" t="str">
        <f t="shared" si="43"/>
        <v/>
      </c>
      <c r="D192" s="172" t="str">
        <f t="shared" si="44"/>
        <v/>
      </c>
      <c r="E192" s="152" t="str">
        <f t="shared" si="49"/>
        <v/>
      </c>
      <c r="F192" s="289" t="str">
        <f t="shared" si="45"/>
        <v/>
      </c>
      <c r="G192" s="154" t="str">
        <f>IF($A192="","",'Priseestimat gj.strømming'!$C$15)</f>
        <v/>
      </c>
      <c r="H192" s="155" t="str" cm="1">
        <f t="array" ref="H192">IF(M192=Hjelpeark!$E$7,_xlfn.XLOOKUP(IF(T192="Naturlig",S192,T192),Temp_VT_FV,_xlfn.XLOOKUP('Beregninger gj.strømming'!F192,Fiskevekt_VT_FV,'Veksttabell FV'!$B$5:$T$21,,-1),,-1)*G192,IF('Beregninger gj.strømming'!M192=Hjelpeark!$D$7,_xlfn.XLOOKUP(IF(T192="Naturlig",S192,T192),'Veksttabell SV'!$A$6:$A$22,_xlfn.XLOOKUP('Beregninger gj.strømming'!F192,'Veksttabell SV'!$B$5:$AU$5,'Veksttabell SV'!$B$6:$AU$22,,-1),,-1)*G192,""))</f>
        <v/>
      </c>
      <c r="I192" s="155" t="str">
        <f t="shared" si="34"/>
        <v/>
      </c>
      <c r="J192" s="159" t="str">
        <f t="shared" si="35"/>
        <v/>
      </c>
      <c r="K192" s="173" t="str">
        <f>IF(A192="","",'Priseestimat gj.strømming'!$C$10)</f>
        <v/>
      </c>
      <c r="L192" s="173" t="str">
        <f>IF(A192="","",'Priseestimat gj.strømming'!$C$11)</f>
        <v/>
      </c>
      <c r="M192" s="173" t="str">
        <f>IF(A192="","",'Priseestimat gj.strømming'!$C$12)</f>
        <v/>
      </c>
      <c r="N192" s="173" t="str">
        <f>IF($A192="","",'Priseestimat gj.strømming'!$C$6)</f>
        <v/>
      </c>
      <c r="O192" s="174" t="str" cm="1">
        <f t="array" ref="O192">IF(M192=Hjelpeark!$D$7,_xlfn.XLOOKUP(IF(T192="Naturlig",S192,T192),'Vannbehov SV'!$A$5:$A$13,_xlfn.XLOOKUP('Beregninger gj.strømming'!F192,'Vannbehov SV'!$B$4:$O$4,'Vannbehov SV'!$B$5:$O$13,,-1),,-1),IF(M192=Hjelpeark!$E$7,_xlfn.XLOOKUP(IF(T192="Naturlig",S192,T192),'Vannbehov FV'!$A$5:$A$20,_xlfn.XLOOKUP('Beregninger gj.strømming'!F192,'Vannbehov FV'!$B$4:$O$4,'Vannbehov FV'!$B$5:$O$20,,-1),,-1),""))</f>
        <v/>
      </c>
      <c r="P192" s="173" t="str">
        <f t="shared" si="46"/>
        <v/>
      </c>
      <c r="Q192" s="174" t="str">
        <f t="shared" si="47"/>
        <v/>
      </c>
      <c r="R192" s="174" t="str">
        <f t="shared" si="36"/>
        <v/>
      </c>
      <c r="S192" s="152" t="str">
        <f>IFERROR(IF(M192=Hjelpeark!$D$7,_xlfn.XLOOKUP('Beregninger gj.strømming'!C192,Hjelpeark!$C$8:$C$19,Hjelpeark!$D$8:$D$19),_xlfn.XLOOKUP('Beregninger gj.strømming'!C192,Hjelpeark!$C$8:$C$19,Hjelpeark!$E$8:$E$19)),"")</f>
        <v/>
      </c>
      <c r="T192" s="152" t="str">
        <f t="shared" si="50"/>
        <v/>
      </c>
      <c r="U192" s="152" t="str">
        <f>IFERROR(IF(T192=Hjelpeark!$B$4,0,ABS(T192-S192)),"")</f>
        <v/>
      </c>
      <c r="V192" s="175" t="str">
        <f>IFERROR(IF(A192="","",_xlfn.XLOOKUP(D192,Prisliste!$C$4:$F$4,Prisliste!$C$20:$F$20)),"")</f>
        <v/>
      </c>
      <c r="W192" s="175" t="str">
        <f>IFERROR(U192*_xlfn.XLOOKUP(D192,Prisliste!$C$4:$F$4,Prisliste!$C$21:$F$21),"")</f>
        <v/>
      </c>
      <c r="X192" s="175" t="str">
        <f>IFERROR(IF(A192="","",IF(N192="Ja",_xlfn.XLOOKUP('Beregninger gj.strømming'!D192,Prisliste!$C$4:$F$4,Prisliste!$C$24:$F$24),0)),"")</f>
        <v/>
      </c>
      <c r="Y192" s="288" t="str">
        <f t="shared" si="37"/>
        <v/>
      </c>
      <c r="Z192" s="175" t="str">
        <f t="shared" si="48"/>
        <v/>
      </c>
      <c r="AA192" s="175" t="str">
        <f t="shared" si="38"/>
        <v/>
      </c>
      <c r="AB192" s="175" t="str">
        <f t="shared" si="39"/>
        <v/>
      </c>
      <c r="AC192" s="288" t="str">
        <f t="shared" si="40"/>
        <v/>
      </c>
      <c r="AD192" s="152" t="str">
        <f t="shared" si="41"/>
        <v/>
      </c>
      <c r="AF192" s="155" t="str">
        <f>IFERROR(_xlfn.XLOOKUP(D192,Prisliste!$C$4:$F$4,Prisliste!$C$19:$F$19)*AD192,"")</f>
        <v/>
      </c>
    </row>
    <row r="193" spans="1:32" ht="14.4">
      <c r="A193" s="171" t="str">
        <f>IF(A192="","",IF(A192+1&lt;=f_slutt,'Beregninger gj.strømming'!A192+1,""))</f>
        <v/>
      </c>
      <c r="B193" s="172" t="str">
        <f t="shared" si="42"/>
        <v/>
      </c>
      <c r="C193" s="173" t="str">
        <f t="shared" si="43"/>
        <v/>
      </c>
      <c r="D193" s="172" t="str">
        <f t="shared" si="44"/>
        <v/>
      </c>
      <c r="E193" s="152" t="str">
        <f t="shared" si="49"/>
        <v/>
      </c>
      <c r="F193" s="289" t="str">
        <f t="shared" si="45"/>
        <v/>
      </c>
      <c r="G193" s="154" t="str">
        <f>IF($A193="","",'Priseestimat gj.strømming'!$C$15)</f>
        <v/>
      </c>
      <c r="H193" s="155" t="str" cm="1">
        <f t="array" ref="H193">IF(M193=Hjelpeark!$E$7,_xlfn.XLOOKUP(IF(T193="Naturlig",S193,T193),Temp_VT_FV,_xlfn.XLOOKUP('Beregninger gj.strømming'!F193,Fiskevekt_VT_FV,'Veksttabell FV'!$B$5:$T$21,,-1),,-1)*G193,IF('Beregninger gj.strømming'!M193=Hjelpeark!$D$7,_xlfn.XLOOKUP(IF(T193="Naturlig",S193,T193),'Veksttabell SV'!$A$6:$A$22,_xlfn.XLOOKUP('Beregninger gj.strømming'!F193,'Veksttabell SV'!$B$5:$AU$5,'Veksttabell SV'!$B$6:$AU$22,,-1),,-1)*G193,""))</f>
        <v/>
      </c>
      <c r="I193" s="155" t="str">
        <f t="shared" si="34"/>
        <v/>
      </c>
      <c r="J193" s="159" t="str">
        <f t="shared" si="35"/>
        <v/>
      </c>
      <c r="K193" s="173" t="str">
        <f>IF(A193="","",'Priseestimat gj.strømming'!$C$10)</f>
        <v/>
      </c>
      <c r="L193" s="173" t="str">
        <f>IF(A193="","",'Priseestimat gj.strømming'!$C$11)</f>
        <v/>
      </c>
      <c r="M193" s="173" t="str">
        <f>IF(A193="","",'Priseestimat gj.strømming'!$C$12)</f>
        <v/>
      </c>
      <c r="N193" s="173" t="str">
        <f>IF($A193="","",'Priseestimat gj.strømming'!$C$6)</f>
        <v/>
      </c>
      <c r="O193" s="174" t="str" cm="1">
        <f t="array" ref="O193">IF(M193=Hjelpeark!$D$7,_xlfn.XLOOKUP(IF(T193="Naturlig",S193,T193),'Vannbehov SV'!$A$5:$A$13,_xlfn.XLOOKUP('Beregninger gj.strømming'!F193,'Vannbehov SV'!$B$4:$O$4,'Vannbehov SV'!$B$5:$O$13,,-1),,-1),IF(M193=Hjelpeark!$E$7,_xlfn.XLOOKUP(IF(T193="Naturlig",S193,T193),'Vannbehov FV'!$A$5:$A$20,_xlfn.XLOOKUP('Beregninger gj.strømming'!F193,'Vannbehov FV'!$B$4:$O$4,'Vannbehov FV'!$B$5:$O$20,,-1),,-1),""))</f>
        <v/>
      </c>
      <c r="P193" s="173" t="str">
        <f t="shared" si="46"/>
        <v/>
      </c>
      <c r="Q193" s="174" t="str">
        <f t="shared" si="47"/>
        <v/>
      </c>
      <c r="R193" s="174" t="str">
        <f t="shared" si="36"/>
        <v/>
      </c>
      <c r="S193" s="152" t="str">
        <f>IFERROR(IF(M193=Hjelpeark!$D$7,_xlfn.XLOOKUP('Beregninger gj.strømming'!C193,Hjelpeark!$C$8:$C$19,Hjelpeark!$D$8:$D$19),_xlfn.XLOOKUP('Beregninger gj.strømming'!C193,Hjelpeark!$C$8:$C$19,Hjelpeark!$E$8:$E$19)),"")</f>
        <v/>
      </c>
      <c r="T193" s="152" t="str">
        <f t="shared" si="50"/>
        <v/>
      </c>
      <c r="U193" s="152" t="str">
        <f>IFERROR(IF(T193=Hjelpeark!$B$4,0,ABS(T193-S193)),"")</f>
        <v/>
      </c>
      <c r="V193" s="175" t="str">
        <f>IFERROR(IF(A193="","",_xlfn.XLOOKUP(D193,Prisliste!$C$4:$F$4,Prisliste!$C$20:$F$20)),"")</f>
        <v/>
      </c>
      <c r="W193" s="175" t="str">
        <f>IFERROR(U193*_xlfn.XLOOKUP(D193,Prisliste!$C$4:$F$4,Prisliste!$C$21:$F$21),"")</f>
        <v/>
      </c>
      <c r="X193" s="175" t="str">
        <f>IFERROR(IF(A193="","",IF(N193="Ja",_xlfn.XLOOKUP('Beregninger gj.strømming'!D193,Prisliste!$C$4:$F$4,Prisliste!$C$24:$F$24),0)),"")</f>
        <v/>
      </c>
      <c r="Y193" s="288" t="str">
        <f t="shared" si="37"/>
        <v/>
      </c>
      <c r="Z193" s="175" t="str">
        <f t="shared" si="48"/>
        <v/>
      </c>
      <c r="AA193" s="175" t="str">
        <f t="shared" si="38"/>
        <v/>
      </c>
      <c r="AB193" s="175" t="str">
        <f t="shared" si="39"/>
        <v/>
      </c>
      <c r="AC193" s="288" t="str">
        <f t="shared" si="40"/>
        <v/>
      </c>
      <c r="AD193" s="152" t="str">
        <f t="shared" si="41"/>
        <v/>
      </c>
      <c r="AF193" s="155" t="str">
        <f>IFERROR(_xlfn.XLOOKUP(D193,Prisliste!$C$4:$F$4,Prisliste!$C$19:$F$19)*AD193,"")</f>
        <v/>
      </c>
    </row>
    <row r="194" spans="1:32" ht="14.4">
      <c r="A194" s="171" t="str">
        <f>IF(A193="","",IF(A193+1&lt;=f_slutt,'Beregninger gj.strømming'!A193+1,""))</f>
        <v/>
      </c>
      <c r="B194" s="172" t="str">
        <f t="shared" si="42"/>
        <v/>
      </c>
      <c r="C194" s="173" t="str">
        <f t="shared" si="43"/>
        <v/>
      </c>
      <c r="D194" s="172" t="str">
        <f t="shared" si="44"/>
        <v/>
      </c>
      <c r="E194" s="152" t="str">
        <f t="shared" si="49"/>
        <v/>
      </c>
      <c r="F194" s="289" t="str">
        <f t="shared" si="45"/>
        <v/>
      </c>
      <c r="G194" s="154" t="str">
        <f>IF($A194="","",'Priseestimat gj.strømming'!$C$15)</f>
        <v/>
      </c>
      <c r="H194" s="155" t="str" cm="1">
        <f t="array" ref="H194">IF(M194=Hjelpeark!$E$7,_xlfn.XLOOKUP(IF(T194="Naturlig",S194,T194),Temp_VT_FV,_xlfn.XLOOKUP('Beregninger gj.strømming'!F194,Fiskevekt_VT_FV,'Veksttabell FV'!$B$5:$T$21,,-1),,-1)*G194,IF('Beregninger gj.strømming'!M194=Hjelpeark!$D$7,_xlfn.XLOOKUP(IF(T194="Naturlig",S194,T194),'Veksttabell SV'!$A$6:$A$22,_xlfn.XLOOKUP('Beregninger gj.strømming'!F194,'Veksttabell SV'!$B$5:$AU$5,'Veksttabell SV'!$B$6:$AU$22,,-1),,-1)*G194,""))</f>
        <v/>
      </c>
      <c r="I194" s="155" t="str">
        <f t="shared" si="34"/>
        <v/>
      </c>
      <c r="J194" s="159" t="str">
        <f t="shared" si="35"/>
        <v/>
      </c>
      <c r="K194" s="173" t="str">
        <f>IF(A194="","",'Priseestimat gj.strømming'!$C$10)</f>
        <v/>
      </c>
      <c r="L194" s="173" t="str">
        <f>IF(A194="","",'Priseestimat gj.strømming'!$C$11)</f>
        <v/>
      </c>
      <c r="M194" s="173" t="str">
        <f>IF(A194="","",'Priseestimat gj.strømming'!$C$12)</f>
        <v/>
      </c>
      <c r="N194" s="173" t="str">
        <f>IF($A194="","",'Priseestimat gj.strømming'!$C$6)</f>
        <v/>
      </c>
      <c r="O194" s="174" t="str" cm="1">
        <f t="array" ref="O194">IF(M194=Hjelpeark!$D$7,_xlfn.XLOOKUP(IF(T194="Naturlig",S194,T194),'Vannbehov SV'!$A$5:$A$13,_xlfn.XLOOKUP('Beregninger gj.strømming'!F194,'Vannbehov SV'!$B$4:$O$4,'Vannbehov SV'!$B$5:$O$13,,-1),,-1),IF(M194=Hjelpeark!$E$7,_xlfn.XLOOKUP(IF(T194="Naturlig",S194,T194),'Vannbehov FV'!$A$5:$A$20,_xlfn.XLOOKUP('Beregninger gj.strømming'!F194,'Vannbehov FV'!$B$4:$O$4,'Vannbehov FV'!$B$5:$O$20,,-1),,-1),""))</f>
        <v/>
      </c>
      <c r="P194" s="173" t="str">
        <f t="shared" si="46"/>
        <v/>
      </c>
      <c r="Q194" s="174" t="str">
        <f t="shared" si="47"/>
        <v/>
      </c>
      <c r="R194" s="174" t="str">
        <f t="shared" si="36"/>
        <v/>
      </c>
      <c r="S194" s="152" t="str">
        <f>IFERROR(IF(M194=Hjelpeark!$D$7,_xlfn.XLOOKUP('Beregninger gj.strømming'!C194,Hjelpeark!$C$8:$C$19,Hjelpeark!$D$8:$D$19),_xlfn.XLOOKUP('Beregninger gj.strømming'!C194,Hjelpeark!$C$8:$C$19,Hjelpeark!$E$8:$E$19)),"")</f>
        <v/>
      </c>
      <c r="T194" s="152" t="str">
        <f t="shared" si="50"/>
        <v/>
      </c>
      <c r="U194" s="152" t="str">
        <f>IFERROR(IF(T194=Hjelpeark!$B$4,0,ABS(T194-S194)),"")</f>
        <v/>
      </c>
      <c r="V194" s="175" t="str">
        <f>IFERROR(IF(A194="","",_xlfn.XLOOKUP(D194,Prisliste!$C$4:$F$4,Prisliste!$C$20:$F$20)),"")</f>
        <v/>
      </c>
      <c r="W194" s="175" t="str">
        <f>IFERROR(U194*_xlfn.XLOOKUP(D194,Prisliste!$C$4:$F$4,Prisliste!$C$21:$F$21),"")</f>
        <v/>
      </c>
      <c r="X194" s="175" t="str">
        <f>IFERROR(IF(A194="","",IF(N194="Ja",_xlfn.XLOOKUP('Beregninger gj.strømming'!D194,Prisliste!$C$4:$F$4,Prisliste!$C$24:$F$24),0)),"")</f>
        <v/>
      </c>
      <c r="Y194" s="288" t="str">
        <f t="shared" si="37"/>
        <v/>
      </c>
      <c r="Z194" s="175" t="str">
        <f t="shared" si="48"/>
        <v/>
      </c>
      <c r="AA194" s="175" t="str">
        <f t="shared" si="38"/>
        <v/>
      </c>
      <c r="AB194" s="175" t="str">
        <f t="shared" si="39"/>
        <v/>
      </c>
      <c r="AC194" s="288" t="str">
        <f t="shared" si="40"/>
        <v/>
      </c>
      <c r="AD194" s="152" t="str">
        <f t="shared" si="41"/>
        <v/>
      </c>
      <c r="AF194" s="155" t="str">
        <f>IFERROR(_xlfn.XLOOKUP(D194,Prisliste!$C$4:$F$4,Prisliste!$C$19:$F$19)*AD194,"")</f>
        <v/>
      </c>
    </row>
    <row r="195" spans="1:32" ht="14.4">
      <c r="A195" s="171" t="str">
        <f>IF(A194="","",IF(A194+1&lt;=f_slutt,'Beregninger gj.strømming'!A194+1,""))</f>
        <v/>
      </c>
      <c r="B195" s="172" t="str">
        <f t="shared" si="42"/>
        <v/>
      </c>
      <c r="C195" s="173" t="str">
        <f t="shared" si="43"/>
        <v/>
      </c>
      <c r="D195" s="172" t="str">
        <f t="shared" si="44"/>
        <v/>
      </c>
      <c r="E195" s="152" t="str">
        <f t="shared" si="49"/>
        <v/>
      </c>
      <c r="F195" s="289" t="str">
        <f t="shared" si="45"/>
        <v/>
      </c>
      <c r="G195" s="154" t="str">
        <f>IF($A195="","",'Priseestimat gj.strømming'!$C$15)</f>
        <v/>
      </c>
      <c r="H195" s="155" t="str" cm="1">
        <f t="array" ref="H195">IF(M195=Hjelpeark!$E$7,_xlfn.XLOOKUP(IF(T195="Naturlig",S195,T195),Temp_VT_FV,_xlfn.XLOOKUP('Beregninger gj.strømming'!F195,Fiskevekt_VT_FV,'Veksttabell FV'!$B$5:$T$21,,-1),,-1)*G195,IF('Beregninger gj.strømming'!M195=Hjelpeark!$D$7,_xlfn.XLOOKUP(IF(T195="Naturlig",S195,T195),'Veksttabell SV'!$A$6:$A$22,_xlfn.XLOOKUP('Beregninger gj.strømming'!F195,'Veksttabell SV'!$B$5:$AU$5,'Veksttabell SV'!$B$6:$AU$22,,-1),,-1)*G195,""))</f>
        <v/>
      </c>
      <c r="I195" s="155" t="str">
        <f t="shared" si="34"/>
        <v/>
      </c>
      <c r="J195" s="159" t="str">
        <f t="shared" si="35"/>
        <v/>
      </c>
      <c r="K195" s="173" t="str">
        <f>IF(A195="","",'Priseestimat gj.strømming'!$C$10)</f>
        <v/>
      </c>
      <c r="L195" s="173" t="str">
        <f>IF(A195="","",'Priseestimat gj.strømming'!$C$11)</f>
        <v/>
      </c>
      <c r="M195" s="173" t="str">
        <f>IF(A195="","",'Priseestimat gj.strømming'!$C$12)</f>
        <v/>
      </c>
      <c r="N195" s="173" t="str">
        <f>IF($A195="","",'Priseestimat gj.strømming'!$C$6)</f>
        <v/>
      </c>
      <c r="O195" s="174" t="str" cm="1">
        <f t="array" ref="O195">IF(M195=Hjelpeark!$D$7,_xlfn.XLOOKUP(IF(T195="Naturlig",S195,T195),'Vannbehov SV'!$A$5:$A$13,_xlfn.XLOOKUP('Beregninger gj.strømming'!F195,'Vannbehov SV'!$B$4:$O$4,'Vannbehov SV'!$B$5:$O$13,,-1),,-1),IF(M195=Hjelpeark!$E$7,_xlfn.XLOOKUP(IF(T195="Naturlig",S195,T195),'Vannbehov FV'!$A$5:$A$20,_xlfn.XLOOKUP('Beregninger gj.strømming'!F195,'Vannbehov FV'!$B$4:$O$4,'Vannbehov FV'!$B$5:$O$20,,-1),,-1),""))</f>
        <v/>
      </c>
      <c r="P195" s="173" t="str">
        <f t="shared" si="46"/>
        <v/>
      </c>
      <c r="Q195" s="174" t="str">
        <f t="shared" si="47"/>
        <v/>
      </c>
      <c r="R195" s="174" t="str">
        <f t="shared" si="36"/>
        <v/>
      </c>
      <c r="S195" s="152" t="str">
        <f>IFERROR(IF(M195=Hjelpeark!$D$7,_xlfn.XLOOKUP('Beregninger gj.strømming'!C195,Hjelpeark!$C$8:$C$19,Hjelpeark!$D$8:$D$19),_xlfn.XLOOKUP('Beregninger gj.strømming'!C195,Hjelpeark!$C$8:$C$19,Hjelpeark!$E$8:$E$19)),"")</f>
        <v/>
      </c>
      <c r="T195" s="152" t="str">
        <f t="shared" si="50"/>
        <v/>
      </c>
      <c r="U195" s="152" t="str">
        <f>IFERROR(IF(T195=Hjelpeark!$B$4,0,ABS(T195-S195)),"")</f>
        <v/>
      </c>
      <c r="V195" s="175" t="str">
        <f>IFERROR(IF(A195="","",_xlfn.XLOOKUP(D195,Prisliste!$C$4:$F$4,Prisliste!$C$20:$F$20)),"")</f>
        <v/>
      </c>
      <c r="W195" s="175" t="str">
        <f>IFERROR(U195*_xlfn.XLOOKUP(D195,Prisliste!$C$4:$F$4,Prisliste!$C$21:$F$21),"")</f>
        <v/>
      </c>
      <c r="X195" s="175" t="str">
        <f>IFERROR(IF(A195="","",IF(N195="Ja",_xlfn.XLOOKUP('Beregninger gj.strømming'!D195,Prisliste!$C$4:$F$4,Prisliste!$C$24:$F$24),0)),"")</f>
        <v/>
      </c>
      <c r="Y195" s="288" t="str">
        <f t="shared" si="37"/>
        <v/>
      </c>
      <c r="Z195" s="175" t="str">
        <f t="shared" si="48"/>
        <v/>
      </c>
      <c r="AA195" s="175" t="str">
        <f t="shared" si="38"/>
        <v/>
      </c>
      <c r="AB195" s="175" t="str">
        <f t="shared" si="39"/>
        <v/>
      </c>
      <c r="AC195" s="288" t="str">
        <f t="shared" si="40"/>
        <v/>
      </c>
      <c r="AD195" s="152" t="str">
        <f t="shared" si="41"/>
        <v/>
      </c>
      <c r="AF195" s="155" t="str">
        <f>IFERROR(_xlfn.XLOOKUP(D195,Prisliste!$C$4:$F$4,Prisliste!$C$19:$F$19)*AD195,"")</f>
        <v/>
      </c>
    </row>
    <row r="196" spans="1:32" ht="14.4">
      <c r="A196" s="171" t="str">
        <f>IF(A195="","",IF(A195+1&lt;=f_slutt,'Beregninger gj.strømming'!A195+1,""))</f>
        <v/>
      </c>
      <c r="B196" s="172" t="str">
        <f t="shared" si="42"/>
        <v/>
      </c>
      <c r="C196" s="173" t="str">
        <f t="shared" si="43"/>
        <v/>
      </c>
      <c r="D196" s="172" t="str">
        <f t="shared" si="44"/>
        <v/>
      </c>
      <c r="E196" s="152" t="str">
        <f t="shared" si="49"/>
        <v/>
      </c>
      <c r="F196" s="289" t="str">
        <f t="shared" si="45"/>
        <v/>
      </c>
      <c r="G196" s="154" t="str">
        <f>IF($A196="","",'Priseestimat gj.strømming'!$C$15)</f>
        <v/>
      </c>
      <c r="H196" s="155" t="str" cm="1">
        <f t="array" ref="H196">IF(M196=Hjelpeark!$E$7,_xlfn.XLOOKUP(IF(T196="Naturlig",S196,T196),Temp_VT_FV,_xlfn.XLOOKUP('Beregninger gj.strømming'!F196,Fiskevekt_VT_FV,'Veksttabell FV'!$B$5:$T$21,,-1),,-1)*G196,IF('Beregninger gj.strømming'!M196=Hjelpeark!$D$7,_xlfn.XLOOKUP(IF(T196="Naturlig",S196,T196),'Veksttabell SV'!$A$6:$A$22,_xlfn.XLOOKUP('Beregninger gj.strømming'!F196,'Veksttabell SV'!$B$5:$AU$5,'Veksttabell SV'!$B$6:$AU$22,,-1),,-1)*G196,""))</f>
        <v/>
      </c>
      <c r="I196" s="155" t="str">
        <f t="shared" si="51" ref="I196:I259">IF(A196="","",E196*F196/1000)</f>
        <v/>
      </c>
      <c r="J196" s="159" t="str">
        <f t="shared" si="52" ref="J196:J259">IF(A196="","",I196/(L196/1000)/K196)</f>
        <v/>
      </c>
      <c r="K196" s="173" t="str">
        <f>IF(A196="","",'Priseestimat gj.strømming'!$C$10)</f>
        <v/>
      </c>
      <c r="L196" s="173" t="str">
        <f>IF(A196="","",'Priseestimat gj.strømming'!$C$11)</f>
        <v/>
      </c>
      <c r="M196" s="173" t="str">
        <f>IF(A196="","",'Priseestimat gj.strømming'!$C$12)</f>
        <v/>
      </c>
      <c r="N196" s="173" t="str">
        <f>IF($A196="","",'Priseestimat gj.strømming'!$C$6)</f>
        <v/>
      </c>
      <c r="O196" s="174" t="str" cm="1">
        <f t="array" ref="O196">IF(M196=Hjelpeark!$D$7,_xlfn.XLOOKUP(IF(T196="Naturlig",S196,T196),'Vannbehov SV'!$A$5:$A$13,_xlfn.XLOOKUP('Beregninger gj.strømming'!F196,'Vannbehov SV'!$B$4:$O$4,'Vannbehov SV'!$B$5:$O$13,,-1),,-1),IF(M196=Hjelpeark!$E$7,_xlfn.XLOOKUP(IF(T196="Naturlig",S196,T196),'Vannbehov FV'!$A$5:$A$20,_xlfn.XLOOKUP('Beregninger gj.strømming'!F196,'Vannbehov FV'!$B$4:$O$4,'Vannbehov FV'!$B$5:$O$20,,-1),,-1),""))</f>
        <v/>
      </c>
      <c r="P196" s="173" t="str">
        <f t="shared" si="46"/>
        <v/>
      </c>
      <c r="Q196" s="174" t="str">
        <f t="shared" si="47"/>
        <v/>
      </c>
      <c r="R196" s="174" t="str">
        <f t="shared" si="53" ref="R196:R259">IF(A196="","",Q196*K196*1.44)</f>
        <v/>
      </c>
      <c r="S196" s="152" t="str">
        <f>IFERROR(IF(M196=Hjelpeark!$D$7,_xlfn.XLOOKUP('Beregninger gj.strømming'!C196,Hjelpeark!$C$8:$C$19,Hjelpeark!$D$8:$D$19),_xlfn.XLOOKUP('Beregninger gj.strømming'!C196,Hjelpeark!$C$8:$C$19,Hjelpeark!$E$8:$E$19)),"")</f>
        <v/>
      </c>
      <c r="T196" s="152" t="str">
        <f t="shared" si="50"/>
        <v/>
      </c>
      <c r="U196" s="152" t="str">
        <f>IFERROR(IF(T196=Hjelpeark!$B$4,0,ABS(T196-S196)),"")</f>
        <v/>
      </c>
      <c r="V196" s="175" t="str">
        <f>IFERROR(IF(A196="","",_xlfn.XLOOKUP(D196,Prisliste!$C$4:$F$4,Prisliste!$C$20:$F$20)),"")</f>
        <v/>
      </c>
      <c r="W196" s="175" t="str">
        <f>IFERROR(U196*_xlfn.XLOOKUP(D196,Prisliste!$C$4:$F$4,Prisliste!$C$21:$F$21),"")</f>
        <v/>
      </c>
      <c r="X196" s="175" t="str">
        <f>IFERROR(IF(A196="","",IF(N196="Ja",_xlfn.XLOOKUP('Beregninger gj.strømming'!D196,Prisliste!$C$4:$F$4,Prisliste!$C$24:$F$24),0)),"")</f>
        <v/>
      </c>
      <c r="Y196" s="288" t="str">
        <f t="shared" si="54" ref="Y196:Y259">IF(SUM(V196:X196)=0,"",SUM(V196:X196))</f>
        <v/>
      </c>
      <c r="Z196" s="175" t="str">
        <f t="shared" si="48"/>
        <v/>
      </c>
      <c r="AA196" s="175" t="str">
        <f t="shared" si="55" ref="AA196:AA259">IFERROR(IF($A$4="","",W196*$R196),"")</f>
        <v/>
      </c>
      <c r="AB196" s="175" t="str">
        <f t="shared" si="56" ref="AB196:AB259">IFERROR(IF($A$4="","",X196*$R196),"")</f>
        <v/>
      </c>
      <c r="AC196" s="288" t="str">
        <f t="shared" si="57" ref="AC196:AC259">IFERROR(R196*Y196,"")</f>
        <v/>
      </c>
      <c r="AD196" s="152" t="str">
        <f t="shared" si="58" ref="AD196:AD259">K196</f>
        <v/>
      </c>
      <c r="AF196" s="155" t="str">
        <f>IFERROR(_xlfn.XLOOKUP(D196,Prisliste!$C$4:$F$4,Prisliste!$C$19:$F$19)*AD196,"")</f>
        <v/>
      </c>
    </row>
    <row r="197" spans="1:32" ht="14.4">
      <c r="A197" s="171" t="str">
        <f>IF(A196="","",IF(A196+1&lt;=f_slutt,'Beregninger gj.strømming'!A196+1,""))</f>
        <v/>
      </c>
      <c r="B197" s="172" t="str">
        <f t="shared" si="59" ref="B197:B260">IFERROR(_xlfn.ISOWEEKNUM(A197),"")</f>
        <v/>
      </c>
      <c r="C197" s="173" t="str">
        <f t="shared" si="60" ref="C197:C260">IFERROR(MONTH(A197),"")</f>
        <v/>
      </c>
      <c r="D197" s="172" t="str">
        <f t="shared" si="61" ref="D197:D260">IFERROR(YEAR(A197),"")</f>
        <v/>
      </c>
      <c r="E197" s="152" t="str">
        <f t="shared" si="49"/>
        <v/>
      </c>
      <c r="F197" s="289" t="str">
        <f t="shared" si="62" ref="F197:F260">IF(A197="","",F196+(F196*H196/100))</f>
        <v/>
      </c>
      <c r="G197" s="154" t="str">
        <f>IF($A197="","",'Priseestimat gj.strømming'!$C$15)</f>
        <v/>
      </c>
      <c r="H197" s="155" t="str" cm="1">
        <f t="array" ref="H197">IF(M197=Hjelpeark!$E$7,_xlfn.XLOOKUP(IF(T197="Naturlig",S197,T197),Temp_VT_FV,_xlfn.XLOOKUP('Beregninger gj.strømming'!F197,Fiskevekt_VT_FV,'Veksttabell FV'!$B$5:$T$21,,-1),,-1)*G197,IF('Beregninger gj.strømming'!M197=Hjelpeark!$D$7,_xlfn.XLOOKUP(IF(T197="Naturlig",S197,T197),'Veksttabell SV'!$A$6:$A$22,_xlfn.XLOOKUP('Beregninger gj.strømming'!F197,'Veksttabell SV'!$B$5:$AU$5,'Veksttabell SV'!$B$6:$AU$22,,-1),,-1)*G197,""))</f>
        <v/>
      </c>
      <c r="I197" s="155" t="str">
        <f t="shared" si="51"/>
        <v/>
      </c>
      <c r="J197" s="159" t="str">
        <f t="shared" si="52"/>
        <v/>
      </c>
      <c r="K197" s="173" t="str">
        <f>IF(A197="","",'Priseestimat gj.strømming'!$C$10)</f>
        <v/>
      </c>
      <c r="L197" s="173" t="str">
        <f>IF(A197="","",'Priseestimat gj.strømming'!$C$11)</f>
        <v/>
      </c>
      <c r="M197" s="173" t="str">
        <f>IF(A197="","",'Priseestimat gj.strømming'!$C$12)</f>
        <v/>
      </c>
      <c r="N197" s="173" t="str">
        <f>IF($A197="","",'Priseestimat gj.strømming'!$C$6)</f>
        <v/>
      </c>
      <c r="O197" s="174" t="str" cm="1">
        <f t="array" ref="O197">IF(M197=Hjelpeark!$D$7,_xlfn.XLOOKUP(IF(T197="Naturlig",S197,T197),'Vannbehov SV'!$A$5:$A$13,_xlfn.XLOOKUP('Beregninger gj.strømming'!F197,'Vannbehov SV'!$B$4:$O$4,'Vannbehov SV'!$B$5:$O$13,,-1),,-1),IF(M197=Hjelpeark!$E$7,_xlfn.XLOOKUP(IF(T197="Naturlig",S197,T197),'Vannbehov FV'!$A$5:$A$20,_xlfn.XLOOKUP('Beregninger gj.strømming'!F197,'Vannbehov FV'!$B$4:$O$4,'Vannbehov FV'!$B$5:$O$20,,-1),,-1),""))</f>
        <v/>
      </c>
      <c r="P197" s="173" t="str">
        <f t="shared" si="63" ref="P197:P260">IF(A197="","",15)</f>
        <v/>
      </c>
      <c r="Q197" s="174" t="str">
        <f t="shared" si="64" ref="Q197:Q260">IFERROR(IF(A197="","",IF(P197&gt;I197/K197*O197,P197,I197/K197*O197)),"")</f>
        <v/>
      </c>
      <c r="R197" s="174" t="str">
        <f t="shared" si="53"/>
        <v/>
      </c>
      <c r="S197" s="152" t="str">
        <f>IFERROR(IF(M197=Hjelpeark!$D$7,_xlfn.XLOOKUP('Beregninger gj.strømming'!C197,Hjelpeark!$C$8:$C$19,Hjelpeark!$D$8:$D$19),_xlfn.XLOOKUP('Beregninger gj.strømming'!C197,Hjelpeark!$C$8:$C$19,Hjelpeark!$E$8:$E$19)),"")</f>
        <v/>
      </c>
      <c r="T197" s="152" t="str">
        <f t="shared" si="50"/>
        <v/>
      </c>
      <c r="U197" s="152" t="str">
        <f>IFERROR(IF(T197=Hjelpeark!$B$4,0,ABS(T197-S197)),"")</f>
        <v/>
      </c>
      <c r="V197" s="175" t="str">
        <f>IFERROR(IF(A197="","",_xlfn.XLOOKUP(D197,Prisliste!$C$4:$F$4,Prisliste!$C$20:$F$20)),"")</f>
        <v/>
      </c>
      <c r="W197" s="175" t="str">
        <f>IFERROR(U197*_xlfn.XLOOKUP(D197,Prisliste!$C$4:$F$4,Prisliste!$C$21:$F$21),"")</f>
        <v/>
      </c>
      <c r="X197" s="175" t="str">
        <f>IFERROR(IF(A197="","",IF(N197="Ja",_xlfn.XLOOKUP('Beregninger gj.strømming'!D197,Prisliste!$C$4:$F$4,Prisliste!$C$24:$F$24),0)),"")</f>
        <v/>
      </c>
      <c r="Y197" s="288" t="str">
        <f t="shared" si="54"/>
        <v/>
      </c>
      <c r="Z197" s="175" t="str">
        <f t="shared" si="65" ref="Z197:Z260">IF(A197="","",V197*R197)</f>
        <v/>
      </c>
      <c r="AA197" s="175" t="str">
        <f t="shared" si="55"/>
        <v/>
      </c>
      <c r="AB197" s="175" t="str">
        <f t="shared" si="56"/>
        <v/>
      </c>
      <c r="AC197" s="288" t="str">
        <f t="shared" si="57"/>
        <v/>
      </c>
      <c r="AD197" s="152" t="str">
        <f t="shared" si="58"/>
        <v/>
      </c>
      <c r="AF197" s="155" t="str">
        <f>IFERROR(_xlfn.XLOOKUP(D197,Prisliste!$C$4:$F$4,Prisliste!$C$19:$F$19)*AD197,"")</f>
        <v/>
      </c>
    </row>
    <row r="198" spans="1:32" ht="14.4">
      <c r="A198" s="171" t="str">
        <f>IF(A197="","",IF(A197+1&lt;=f_slutt,'Beregninger gj.strømming'!A197+1,""))</f>
        <v/>
      </c>
      <c r="B198" s="172" t="str">
        <f t="shared" si="59"/>
        <v/>
      </c>
      <c r="C198" s="173" t="str">
        <f t="shared" si="60"/>
        <v/>
      </c>
      <c r="D198" s="172" t="str">
        <f t="shared" si="61"/>
        <v/>
      </c>
      <c r="E198" s="152" t="str">
        <f t="shared" si="66" ref="E198:E261">IFERROR(IF(A198="","",E197),"")</f>
        <v/>
      </c>
      <c r="F198" s="289" t="str">
        <f t="shared" si="62"/>
        <v/>
      </c>
      <c r="G198" s="154" t="str">
        <f>IF($A198="","",'Priseestimat gj.strømming'!$C$15)</f>
        <v/>
      </c>
      <c r="H198" s="155" t="str" cm="1">
        <f t="array" ref="H198">IF(M198=Hjelpeark!$E$7,_xlfn.XLOOKUP(IF(T198="Naturlig",S198,T198),Temp_VT_FV,_xlfn.XLOOKUP('Beregninger gj.strømming'!F198,Fiskevekt_VT_FV,'Veksttabell FV'!$B$5:$T$21,,-1),,-1)*G198,IF('Beregninger gj.strømming'!M198=Hjelpeark!$D$7,_xlfn.XLOOKUP(IF(T198="Naturlig",S198,T198),'Veksttabell SV'!$A$6:$A$22,_xlfn.XLOOKUP('Beregninger gj.strømming'!F198,'Veksttabell SV'!$B$5:$AU$5,'Veksttabell SV'!$B$6:$AU$22,,-1),,-1)*G198,""))</f>
        <v/>
      </c>
      <c r="I198" s="155" t="str">
        <f t="shared" si="51"/>
        <v/>
      </c>
      <c r="J198" s="159" t="str">
        <f t="shared" si="52"/>
        <v/>
      </c>
      <c r="K198" s="173" t="str">
        <f>IF(A198="","",'Priseestimat gj.strømming'!$C$10)</f>
        <v/>
      </c>
      <c r="L198" s="173" t="str">
        <f>IF(A198="","",'Priseestimat gj.strømming'!$C$11)</f>
        <v/>
      </c>
      <c r="M198" s="173" t="str">
        <f>IF(A198="","",'Priseestimat gj.strømming'!$C$12)</f>
        <v/>
      </c>
      <c r="N198" s="173" t="str">
        <f>IF($A198="","",'Priseestimat gj.strømming'!$C$6)</f>
        <v/>
      </c>
      <c r="O198" s="174" t="str" cm="1">
        <f t="array" ref="O198">IF(M198=Hjelpeark!$D$7,_xlfn.XLOOKUP(IF(T198="Naturlig",S198,T198),'Vannbehov SV'!$A$5:$A$13,_xlfn.XLOOKUP('Beregninger gj.strømming'!F198,'Vannbehov SV'!$B$4:$O$4,'Vannbehov SV'!$B$5:$O$13,,-1),,-1),IF(M198=Hjelpeark!$E$7,_xlfn.XLOOKUP(IF(T198="Naturlig",S198,T198),'Vannbehov FV'!$A$5:$A$20,_xlfn.XLOOKUP('Beregninger gj.strømming'!F198,'Vannbehov FV'!$B$4:$O$4,'Vannbehov FV'!$B$5:$O$20,,-1),,-1),""))</f>
        <v/>
      </c>
      <c r="P198" s="173" t="str">
        <f t="shared" si="63"/>
        <v/>
      </c>
      <c r="Q198" s="174" t="str">
        <f t="shared" si="64"/>
        <v/>
      </c>
      <c r="R198" s="174" t="str">
        <f t="shared" si="53"/>
        <v/>
      </c>
      <c r="S198" s="152" t="str">
        <f>IFERROR(IF(M198=Hjelpeark!$D$7,_xlfn.XLOOKUP('Beregninger gj.strømming'!C198,Hjelpeark!$C$8:$C$19,Hjelpeark!$D$8:$D$19),_xlfn.XLOOKUP('Beregninger gj.strømming'!C198,Hjelpeark!$C$8:$C$19,Hjelpeark!$E$8:$E$19)),"")</f>
        <v/>
      </c>
      <c r="T198" s="152" t="str">
        <f t="shared" si="67" ref="T198:T261">IF(A198="","",T197)</f>
        <v/>
      </c>
      <c r="U198" s="152" t="str">
        <f>IFERROR(IF(T198=Hjelpeark!$B$4,0,ABS(T198-S198)),"")</f>
        <v/>
      </c>
      <c r="V198" s="175" t="str">
        <f>IFERROR(IF(A198="","",_xlfn.XLOOKUP(D198,Prisliste!$C$4:$F$4,Prisliste!$C$20:$F$20)),"")</f>
        <v/>
      </c>
      <c r="W198" s="175" t="str">
        <f>IFERROR(U198*_xlfn.XLOOKUP(D198,Prisliste!$C$4:$F$4,Prisliste!$C$21:$F$21),"")</f>
        <v/>
      </c>
      <c r="X198" s="175" t="str">
        <f>IFERROR(IF(A198="","",IF(N198="Ja",_xlfn.XLOOKUP('Beregninger gj.strømming'!D198,Prisliste!$C$4:$F$4,Prisliste!$C$24:$F$24),0)),"")</f>
        <v/>
      </c>
      <c r="Y198" s="288" t="str">
        <f t="shared" si="54"/>
        <v/>
      </c>
      <c r="Z198" s="175" t="str">
        <f t="shared" si="65"/>
        <v/>
      </c>
      <c r="AA198" s="175" t="str">
        <f t="shared" si="55"/>
        <v/>
      </c>
      <c r="AB198" s="175" t="str">
        <f t="shared" si="56"/>
        <v/>
      </c>
      <c r="AC198" s="288" t="str">
        <f t="shared" si="57"/>
        <v/>
      </c>
      <c r="AD198" s="152" t="str">
        <f t="shared" si="58"/>
        <v/>
      </c>
      <c r="AF198" s="155" t="str">
        <f>IFERROR(_xlfn.XLOOKUP(D198,Prisliste!$C$4:$F$4,Prisliste!$C$19:$F$19)*AD198,"")</f>
        <v/>
      </c>
    </row>
    <row r="199" spans="1:32" ht="14.4">
      <c r="A199" s="171" t="str">
        <f>IF(A198="","",IF(A198+1&lt;=f_slutt,'Beregninger gj.strømming'!A198+1,""))</f>
        <v/>
      </c>
      <c r="B199" s="172" t="str">
        <f t="shared" si="59"/>
        <v/>
      </c>
      <c r="C199" s="173" t="str">
        <f t="shared" si="60"/>
        <v/>
      </c>
      <c r="D199" s="172" t="str">
        <f t="shared" si="61"/>
        <v/>
      </c>
      <c r="E199" s="152" t="str">
        <f t="shared" si="66"/>
        <v/>
      </c>
      <c r="F199" s="289" t="str">
        <f t="shared" si="62"/>
        <v/>
      </c>
      <c r="G199" s="154" t="str">
        <f>IF($A199="","",'Priseestimat gj.strømming'!$C$15)</f>
        <v/>
      </c>
      <c r="H199" s="155" t="str" cm="1">
        <f t="array" ref="H199">IF(M199=Hjelpeark!$E$7,_xlfn.XLOOKUP(IF(T199="Naturlig",S199,T199),Temp_VT_FV,_xlfn.XLOOKUP('Beregninger gj.strømming'!F199,Fiskevekt_VT_FV,'Veksttabell FV'!$B$5:$T$21,,-1),,-1)*G199,IF('Beregninger gj.strømming'!M199=Hjelpeark!$D$7,_xlfn.XLOOKUP(IF(T199="Naturlig",S199,T199),'Veksttabell SV'!$A$6:$A$22,_xlfn.XLOOKUP('Beregninger gj.strømming'!F199,'Veksttabell SV'!$B$5:$AU$5,'Veksttabell SV'!$B$6:$AU$22,,-1),,-1)*G199,""))</f>
        <v/>
      </c>
      <c r="I199" s="155" t="str">
        <f t="shared" si="51"/>
        <v/>
      </c>
      <c r="J199" s="159" t="str">
        <f t="shared" si="52"/>
        <v/>
      </c>
      <c r="K199" s="173" t="str">
        <f>IF(A199="","",'Priseestimat gj.strømming'!$C$10)</f>
        <v/>
      </c>
      <c r="L199" s="173" t="str">
        <f>IF(A199="","",'Priseestimat gj.strømming'!$C$11)</f>
        <v/>
      </c>
      <c r="M199" s="173" t="str">
        <f>IF(A199="","",'Priseestimat gj.strømming'!$C$12)</f>
        <v/>
      </c>
      <c r="N199" s="173" t="str">
        <f>IF($A199="","",'Priseestimat gj.strømming'!$C$6)</f>
        <v/>
      </c>
      <c r="O199" s="174" t="str" cm="1">
        <f t="array" ref="O199">IF(M199=Hjelpeark!$D$7,_xlfn.XLOOKUP(IF(T199="Naturlig",S199,T199),'Vannbehov SV'!$A$5:$A$13,_xlfn.XLOOKUP('Beregninger gj.strømming'!F199,'Vannbehov SV'!$B$4:$O$4,'Vannbehov SV'!$B$5:$O$13,,-1),,-1),IF(M199=Hjelpeark!$E$7,_xlfn.XLOOKUP(IF(T199="Naturlig",S199,T199),'Vannbehov FV'!$A$5:$A$20,_xlfn.XLOOKUP('Beregninger gj.strømming'!F199,'Vannbehov FV'!$B$4:$O$4,'Vannbehov FV'!$B$5:$O$20,,-1),,-1),""))</f>
        <v/>
      </c>
      <c r="P199" s="173" t="str">
        <f t="shared" si="63"/>
        <v/>
      </c>
      <c r="Q199" s="174" t="str">
        <f t="shared" si="64"/>
        <v/>
      </c>
      <c r="R199" s="174" t="str">
        <f t="shared" si="53"/>
        <v/>
      </c>
      <c r="S199" s="152" t="str">
        <f>IFERROR(IF(M199=Hjelpeark!$D$7,_xlfn.XLOOKUP('Beregninger gj.strømming'!C199,Hjelpeark!$C$8:$C$19,Hjelpeark!$D$8:$D$19),_xlfn.XLOOKUP('Beregninger gj.strømming'!C199,Hjelpeark!$C$8:$C$19,Hjelpeark!$E$8:$E$19)),"")</f>
        <v/>
      </c>
      <c r="T199" s="152" t="str">
        <f t="shared" si="67"/>
        <v/>
      </c>
      <c r="U199" s="152" t="str">
        <f>IFERROR(IF(T199=Hjelpeark!$B$4,0,ABS(T199-S199)),"")</f>
        <v/>
      </c>
      <c r="V199" s="175" t="str">
        <f>IFERROR(IF(A199="","",_xlfn.XLOOKUP(D199,Prisliste!$C$4:$F$4,Prisliste!$C$20:$F$20)),"")</f>
        <v/>
      </c>
      <c r="W199" s="175" t="str">
        <f>IFERROR(U199*_xlfn.XLOOKUP(D199,Prisliste!$C$4:$F$4,Prisliste!$C$21:$F$21),"")</f>
        <v/>
      </c>
      <c r="X199" s="175" t="str">
        <f>IFERROR(IF(A199="","",IF(N199="Ja",_xlfn.XLOOKUP('Beregninger gj.strømming'!D199,Prisliste!$C$4:$F$4,Prisliste!$C$24:$F$24),0)),"")</f>
        <v/>
      </c>
      <c r="Y199" s="288" t="str">
        <f t="shared" si="54"/>
        <v/>
      </c>
      <c r="Z199" s="175" t="str">
        <f t="shared" si="65"/>
        <v/>
      </c>
      <c r="AA199" s="175" t="str">
        <f t="shared" si="55"/>
        <v/>
      </c>
      <c r="AB199" s="175" t="str">
        <f t="shared" si="56"/>
        <v/>
      </c>
      <c r="AC199" s="288" t="str">
        <f t="shared" si="57"/>
        <v/>
      </c>
      <c r="AD199" s="152" t="str">
        <f t="shared" si="58"/>
        <v/>
      </c>
      <c r="AF199" s="155" t="str">
        <f>IFERROR(_xlfn.XLOOKUP(D199,Prisliste!$C$4:$F$4,Prisliste!$C$19:$F$19)*AD199,"")</f>
        <v/>
      </c>
    </row>
    <row r="200" spans="1:32" ht="14.4">
      <c r="A200" s="171" t="str">
        <f>IF(A199="","",IF(A199+1&lt;=f_slutt,'Beregninger gj.strømming'!A199+1,""))</f>
        <v/>
      </c>
      <c r="B200" s="172" t="str">
        <f t="shared" si="59"/>
        <v/>
      </c>
      <c r="C200" s="173" t="str">
        <f t="shared" si="60"/>
        <v/>
      </c>
      <c r="D200" s="172" t="str">
        <f t="shared" si="61"/>
        <v/>
      </c>
      <c r="E200" s="152" t="str">
        <f t="shared" si="66"/>
        <v/>
      </c>
      <c r="F200" s="289" t="str">
        <f t="shared" si="62"/>
        <v/>
      </c>
      <c r="G200" s="154" t="str">
        <f>IF($A200="","",'Priseestimat gj.strømming'!$C$15)</f>
        <v/>
      </c>
      <c r="H200" s="155" t="str" cm="1">
        <f t="array" ref="H200">IF(M200=Hjelpeark!$E$7,_xlfn.XLOOKUP(IF(T200="Naturlig",S200,T200),Temp_VT_FV,_xlfn.XLOOKUP('Beregninger gj.strømming'!F200,Fiskevekt_VT_FV,'Veksttabell FV'!$B$5:$T$21,,-1),,-1)*G200,IF('Beregninger gj.strømming'!M200=Hjelpeark!$D$7,_xlfn.XLOOKUP(IF(T200="Naturlig",S200,T200),'Veksttabell SV'!$A$6:$A$22,_xlfn.XLOOKUP('Beregninger gj.strømming'!F200,'Veksttabell SV'!$B$5:$AU$5,'Veksttabell SV'!$B$6:$AU$22,,-1),,-1)*G200,""))</f>
        <v/>
      </c>
      <c r="I200" s="155" t="str">
        <f t="shared" si="51"/>
        <v/>
      </c>
      <c r="J200" s="159" t="str">
        <f t="shared" si="52"/>
        <v/>
      </c>
      <c r="K200" s="173" t="str">
        <f>IF(A200="","",'Priseestimat gj.strømming'!$C$10)</f>
        <v/>
      </c>
      <c r="L200" s="173" t="str">
        <f>IF(A200="","",'Priseestimat gj.strømming'!$C$11)</f>
        <v/>
      </c>
      <c r="M200" s="173" t="str">
        <f>IF(A200="","",'Priseestimat gj.strømming'!$C$12)</f>
        <v/>
      </c>
      <c r="N200" s="173" t="str">
        <f>IF($A200="","",'Priseestimat gj.strømming'!$C$6)</f>
        <v/>
      </c>
      <c r="O200" s="174" t="str" cm="1">
        <f t="array" ref="O200">IF(M200=Hjelpeark!$D$7,_xlfn.XLOOKUP(IF(T200="Naturlig",S200,T200),'Vannbehov SV'!$A$5:$A$13,_xlfn.XLOOKUP('Beregninger gj.strømming'!F200,'Vannbehov SV'!$B$4:$O$4,'Vannbehov SV'!$B$5:$O$13,,-1),,-1),IF(M200=Hjelpeark!$E$7,_xlfn.XLOOKUP(IF(T200="Naturlig",S200,T200),'Vannbehov FV'!$A$5:$A$20,_xlfn.XLOOKUP('Beregninger gj.strømming'!F200,'Vannbehov FV'!$B$4:$O$4,'Vannbehov FV'!$B$5:$O$20,,-1),,-1),""))</f>
        <v/>
      </c>
      <c r="P200" s="173" t="str">
        <f t="shared" si="63"/>
        <v/>
      </c>
      <c r="Q200" s="174" t="str">
        <f t="shared" si="64"/>
        <v/>
      </c>
      <c r="R200" s="174" t="str">
        <f t="shared" si="53"/>
        <v/>
      </c>
      <c r="S200" s="152" t="str">
        <f>IFERROR(IF(M200=Hjelpeark!$D$7,_xlfn.XLOOKUP('Beregninger gj.strømming'!C200,Hjelpeark!$C$8:$C$19,Hjelpeark!$D$8:$D$19),_xlfn.XLOOKUP('Beregninger gj.strømming'!C200,Hjelpeark!$C$8:$C$19,Hjelpeark!$E$8:$E$19)),"")</f>
        <v/>
      </c>
      <c r="T200" s="152" t="str">
        <f t="shared" si="67"/>
        <v/>
      </c>
      <c r="U200" s="152" t="str">
        <f>IFERROR(IF(T200=Hjelpeark!$B$4,0,ABS(T200-S200)),"")</f>
        <v/>
      </c>
      <c r="V200" s="175" t="str">
        <f>IFERROR(IF(A200="","",_xlfn.XLOOKUP(D200,Prisliste!$C$4:$F$4,Prisliste!$C$20:$F$20)),"")</f>
        <v/>
      </c>
      <c r="W200" s="175" t="str">
        <f>IFERROR(U200*_xlfn.XLOOKUP(D200,Prisliste!$C$4:$F$4,Prisliste!$C$21:$F$21),"")</f>
        <v/>
      </c>
      <c r="X200" s="175" t="str">
        <f>IFERROR(IF(A200="","",IF(N200="Ja",_xlfn.XLOOKUP('Beregninger gj.strømming'!D200,Prisliste!$C$4:$F$4,Prisliste!$C$24:$F$24),0)),"")</f>
        <v/>
      </c>
      <c r="Y200" s="288" t="str">
        <f t="shared" si="54"/>
        <v/>
      </c>
      <c r="Z200" s="175" t="str">
        <f t="shared" si="65"/>
        <v/>
      </c>
      <c r="AA200" s="175" t="str">
        <f t="shared" si="55"/>
        <v/>
      </c>
      <c r="AB200" s="175" t="str">
        <f t="shared" si="56"/>
        <v/>
      </c>
      <c r="AC200" s="288" t="str">
        <f t="shared" si="57"/>
        <v/>
      </c>
      <c r="AD200" s="152" t="str">
        <f t="shared" si="58"/>
        <v/>
      </c>
      <c r="AF200" s="155" t="str">
        <f>IFERROR(_xlfn.XLOOKUP(D200,Prisliste!$C$4:$F$4,Prisliste!$C$19:$F$19)*AD200,"")</f>
        <v/>
      </c>
    </row>
    <row r="201" spans="1:32" ht="14.4">
      <c r="A201" s="171" t="str">
        <f>IF(A200="","",IF(A200+1&lt;=f_slutt,'Beregninger gj.strømming'!A200+1,""))</f>
        <v/>
      </c>
      <c r="B201" s="172" t="str">
        <f t="shared" si="59"/>
        <v/>
      </c>
      <c r="C201" s="173" t="str">
        <f t="shared" si="60"/>
        <v/>
      </c>
      <c r="D201" s="172" t="str">
        <f t="shared" si="61"/>
        <v/>
      </c>
      <c r="E201" s="152" t="str">
        <f t="shared" si="66"/>
        <v/>
      </c>
      <c r="F201" s="289" t="str">
        <f t="shared" si="62"/>
        <v/>
      </c>
      <c r="G201" s="154" t="str">
        <f>IF($A201="","",'Priseestimat gj.strømming'!$C$15)</f>
        <v/>
      </c>
      <c r="H201" s="155" t="str" cm="1">
        <f t="array" ref="H201">IF(M201=Hjelpeark!$E$7,_xlfn.XLOOKUP(IF(T201="Naturlig",S201,T201),Temp_VT_FV,_xlfn.XLOOKUP('Beregninger gj.strømming'!F201,Fiskevekt_VT_FV,'Veksttabell FV'!$B$5:$T$21,,-1),,-1)*G201,IF('Beregninger gj.strømming'!M201=Hjelpeark!$D$7,_xlfn.XLOOKUP(IF(T201="Naturlig",S201,T201),'Veksttabell SV'!$A$6:$A$22,_xlfn.XLOOKUP('Beregninger gj.strømming'!F201,'Veksttabell SV'!$B$5:$AU$5,'Veksttabell SV'!$B$6:$AU$22,,-1),,-1)*G201,""))</f>
        <v/>
      </c>
      <c r="I201" s="155" t="str">
        <f t="shared" si="51"/>
        <v/>
      </c>
      <c r="J201" s="159" t="str">
        <f t="shared" si="52"/>
        <v/>
      </c>
      <c r="K201" s="173" t="str">
        <f>IF(A201="","",'Priseestimat gj.strømming'!$C$10)</f>
        <v/>
      </c>
      <c r="L201" s="173" t="str">
        <f>IF(A201="","",'Priseestimat gj.strømming'!$C$11)</f>
        <v/>
      </c>
      <c r="M201" s="173" t="str">
        <f>IF(A201="","",'Priseestimat gj.strømming'!$C$12)</f>
        <v/>
      </c>
      <c r="N201" s="173" t="str">
        <f>IF($A201="","",'Priseestimat gj.strømming'!$C$6)</f>
        <v/>
      </c>
      <c r="O201" s="174" t="str" cm="1">
        <f t="array" ref="O201">IF(M201=Hjelpeark!$D$7,_xlfn.XLOOKUP(IF(T201="Naturlig",S201,T201),'Vannbehov SV'!$A$5:$A$13,_xlfn.XLOOKUP('Beregninger gj.strømming'!F201,'Vannbehov SV'!$B$4:$O$4,'Vannbehov SV'!$B$5:$O$13,,-1),,-1),IF(M201=Hjelpeark!$E$7,_xlfn.XLOOKUP(IF(T201="Naturlig",S201,T201),'Vannbehov FV'!$A$5:$A$20,_xlfn.XLOOKUP('Beregninger gj.strømming'!F201,'Vannbehov FV'!$B$4:$O$4,'Vannbehov FV'!$B$5:$O$20,,-1),,-1),""))</f>
        <v/>
      </c>
      <c r="P201" s="173" t="str">
        <f t="shared" si="63"/>
        <v/>
      </c>
      <c r="Q201" s="174" t="str">
        <f t="shared" si="64"/>
        <v/>
      </c>
      <c r="R201" s="174" t="str">
        <f t="shared" si="53"/>
        <v/>
      </c>
      <c r="S201" s="152" t="str">
        <f>IFERROR(IF(M201=Hjelpeark!$D$7,_xlfn.XLOOKUP('Beregninger gj.strømming'!C201,Hjelpeark!$C$8:$C$19,Hjelpeark!$D$8:$D$19),_xlfn.XLOOKUP('Beregninger gj.strømming'!C201,Hjelpeark!$C$8:$C$19,Hjelpeark!$E$8:$E$19)),"")</f>
        <v/>
      </c>
      <c r="T201" s="152" t="str">
        <f t="shared" si="67"/>
        <v/>
      </c>
      <c r="U201" s="152" t="str">
        <f>IFERROR(IF(T201=Hjelpeark!$B$4,0,ABS(T201-S201)),"")</f>
        <v/>
      </c>
      <c r="V201" s="175" t="str">
        <f>IFERROR(IF(A201="","",_xlfn.XLOOKUP(D201,Prisliste!$C$4:$F$4,Prisliste!$C$20:$F$20)),"")</f>
        <v/>
      </c>
      <c r="W201" s="175" t="str">
        <f>IFERROR(U201*_xlfn.XLOOKUP(D201,Prisliste!$C$4:$F$4,Prisliste!$C$21:$F$21),"")</f>
        <v/>
      </c>
      <c r="X201" s="175" t="str">
        <f>IFERROR(IF(A201="","",IF(N201="Ja",_xlfn.XLOOKUP('Beregninger gj.strømming'!D201,Prisliste!$C$4:$F$4,Prisliste!$C$24:$F$24),0)),"")</f>
        <v/>
      </c>
      <c r="Y201" s="288" t="str">
        <f t="shared" si="54"/>
        <v/>
      </c>
      <c r="Z201" s="175" t="str">
        <f t="shared" si="65"/>
        <v/>
      </c>
      <c r="AA201" s="175" t="str">
        <f t="shared" si="55"/>
        <v/>
      </c>
      <c r="AB201" s="175" t="str">
        <f t="shared" si="56"/>
        <v/>
      </c>
      <c r="AC201" s="288" t="str">
        <f t="shared" si="57"/>
        <v/>
      </c>
      <c r="AD201" s="152" t="str">
        <f t="shared" si="58"/>
        <v/>
      </c>
      <c r="AF201" s="155" t="str">
        <f>IFERROR(_xlfn.XLOOKUP(D201,Prisliste!$C$4:$F$4,Prisliste!$C$19:$F$19)*AD201,"")</f>
        <v/>
      </c>
    </row>
    <row r="202" spans="1:32" ht="14.4">
      <c r="A202" s="171" t="str">
        <f>IF(A201="","",IF(A201+1&lt;=f_slutt,'Beregninger gj.strømming'!A201+1,""))</f>
        <v/>
      </c>
      <c r="B202" s="172" t="str">
        <f t="shared" si="59"/>
        <v/>
      </c>
      <c r="C202" s="173" t="str">
        <f t="shared" si="60"/>
        <v/>
      </c>
      <c r="D202" s="172" t="str">
        <f t="shared" si="61"/>
        <v/>
      </c>
      <c r="E202" s="152" t="str">
        <f t="shared" si="66"/>
        <v/>
      </c>
      <c r="F202" s="289" t="str">
        <f t="shared" si="62"/>
        <v/>
      </c>
      <c r="G202" s="154" t="str">
        <f>IF($A202="","",'Priseestimat gj.strømming'!$C$15)</f>
        <v/>
      </c>
      <c r="H202" s="155" t="str" cm="1">
        <f t="array" ref="H202">IF(M202=Hjelpeark!$E$7,_xlfn.XLOOKUP(IF(T202="Naturlig",S202,T202),Temp_VT_FV,_xlfn.XLOOKUP('Beregninger gj.strømming'!F202,Fiskevekt_VT_FV,'Veksttabell FV'!$B$5:$T$21,,-1),,-1)*G202,IF('Beregninger gj.strømming'!M202=Hjelpeark!$D$7,_xlfn.XLOOKUP(IF(T202="Naturlig",S202,T202),'Veksttabell SV'!$A$6:$A$22,_xlfn.XLOOKUP('Beregninger gj.strømming'!F202,'Veksttabell SV'!$B$5:$AU$5,'Veksttabell SV'!$B$6:$AU$22,,-1),,-1)*G202,""))</f>
        <v/>
      </c>
      <c r="I202" s="155" t="str">
        <f t="shared" si="51"/>
        <v/>
      </c>
      <c r="J202" s="159" t="str">
        <f t="shared" si="52"/>
        <v/>
      </c>
      <c r="K202" s="173" t="str">
        <f>IF(A202="","",'Priseestimat gj.strømming'!$C$10)</f>
        <v/>
      </c>
      <c r="L202" s="173" t="str">
        <f>IF(A202="","",'Priseestimat gj.strømming'!$C$11)</f>
        <v/>
      </c>
      <c r="M202" s="173" t="str">
        <f>IF(A202="","",'Priseestimat gj.strømming'!$C$12)</f>
        <v/>
      </c>
      <c r="N202" s="173" t="str">
        <f>IF($A202="","",'Priseestimat gj.strømming'!$C$6)</f>
        <v/>
      </c>
      <c r="O202" s="174" t="str" cm="1">
        <f t="array" ref="O202">IF(M202=Hjelpeark!$D$7,_xlfn.XLOOKUP(IF(T202="Naturlig",S202,T202),'Vannbehov SV'!$A$5:$A$13,_xlfn.XLOOKUP('Beregninger gj.strømming'!F202,'Vannbehov SV'!$B$4:$O$4,'Vannbehov SV'!$B$5:$O$13,,-1),,-1),IF(M202=Hjelpeark!$E$7,_xlfn.XLOOKUP(IF(T202="Naturlig",S202,T202),'Vannbehov FV'!$A$5:$A$20,_xlfn.XLOOKUP('Beregninger gj.strømming'!F202,'Vannbehov FV'!$B$4:$O$4,'Vannbehov FV'!$B$5:$O$20,,-1),,-1),""))</f>
        <v/>
      </c>
      <c r="P202" s="173" t="str">
        <f t="shared" si="63"/>
        <v/>
      </c>
      <c r="Q202" s="174" t="str">
        <f t="shared" si="64"/>
        <v/>
      </c>
      <c r="R202" s="174" t="str">
        <f t="shared" si="53"/>
        <v/>
      </c>
      <c r="S202" s="152" t="str">
        <f>IFERROR(IF(M202=Hjelpeark!$D$7,_xlfn.XLOOKUP('Beregninger gj.strømming'!C202,Hjelpeark!$C$8:$C$19,Hjelpeark!$D$8:$D$19),_xlfn.XLOOKUP('Beregninger gj.strømming'!C202,Hjelpeark!$C$8:$C$19,Hjelpeark!$E$8:$E$19)),"")</f>
        <v/>
      </c>
      <c r="T202" s="152" t="str">
        <f t="shared" si="67"/>
        <v/>
      </c>
      <c r="U202" s="152" t="str">
        <f>IFERROR(IF(T202=Hjelpeark!$B$4,0,ABS(T202-S202)),"")</f>
        <v/>
      </c>
      <c r="V202" s="175" t="str">
        <f>IFERROR(IF(A202="","",_xlfn.XLOOKUP(D202,Prisliste!$C$4:$F$4,Prisliste!$C$20:$F$20)),"")</f>
        <v/>
      </c>
      <c r="W202" s="175" t="str">
        <f>IFERROR(U202*_xlfn.XLOOKUP(D202,Prisliste!$C$4:$F$4,Prisliste!$C$21:$F$21),"")</f>
        <v/>
      </c>
      <c r="X202" s="175" t="str">
        <f>IFERROR(IF(A202="","",IF(N202="Ja",_xlfn.XLOOKUP('Beregninger gj.strømming'!D202,Prisliste!$C$4:$F$4,Prisliste!$C$24:$F$24),0)),"")</f>
        <v/>
      </c>
      <c r="Y202" s="288" t="str">
        <f t="shared" si="54"/>
        <v/>
      </c>
      <c r="Z202" s="175" t="str">
        <f t="shared" si="65"/>
        <v/>
      </c>
      <c r="AA202" s="175" t="str">
        <f t="shared" si="55"/>
        <v/>
      </c>
      <c r="AB202" s="175" t="str">
        <f t="shared" si="56"/>
        <v/>
      </c>
      <c r="AC202" s="288" t="str">
        <f t="shared" si="57"/>
        <v/>
      </c>
      <c r="AD202" s="152" t="str">
        <f t="shared" si="58"/>
        <v/>
      </c>
      <c r="AF202" s="155" t="str">
        <f>IFERROR(_xlfn.XLOOKUP(D202,Prisliste!$C$4:$F$4,Prisliste!$C$19:$F$19)*AD202,"")</f>
        <v/>
      </c>
    </row>
    <row r="203" spans="1:32" ht="14.4">
      <c r="A203" s="171" t="str">
        <f>IF(A202="","",IF(A202+1&lt;=f_slutt,'Beregninger gj.strømming'!A202+1,""))</f>
        <v/>
      </c>
      <c r="B203" s="172" t="str">
        <f t="shared" si="59"/>
        <v/>
      </c>
      <c r="C203" s="173" t="str">
        <f t="shared" si="60"/>
        <v/>
      </c>
      <c r="D203" s="172" t="str">
        <f t="shared" si="61"/>
        <v/>
      </c>
      <c r="E203" s="152" t="str">
        <f t="shared" si="66"/>
        <v/>
      </c>
      <c r="F203" s="289" t="str">
        <f t="shared" si="62"/>
        <v/>
      </c>
      <c r="G203" s="154" t="str">
        <f>IF($A203="","",'Priseestimat gj.strømming'!$C$15)</f>
        <v/>
      </c>
      <c r="H203" s="155" t="str" cm="1">
        <f t="array" ref="H203">IF(M203=Hjelpeark!$E$7,_xlfn.XLOOKUP(IF(T203="Naturlig",S203,T203),Temp_VT_FV,_xlfn.XLOOKUP('Beregninger gj.strømming'!F203,Fiskevekt_VT_FV,'Veksttabell FV'!$B$5:$T$21,,-1),,-1)*G203,IF('Beregninger gj.strømming'!M203=Hjelpeark!$D$7,_xlfn.XLOOKUP(IF(T203="Naturlig",S203,T203),'Veksttabell SV'!$A$6:$A$22,_xlfn.XLOOKUP('Beregninger gj.strømming'!F203,'Veksttabell SV'!$B$5:$AU$5,'Veksttabell SV'!$B$6:$AU$22,,-1),,-1)*G203,""))</f>
        <v/>
      </c>
      <c r="I203" s="155" t="str">
        <f t="shared" si="51"/>
        <v/>
      </c>
      <c r="J203" s="159" t="str">
        <f t="shared" si="52"/>
        <v/>
      </c>
      <c r="K203" s="173" t="str">
        <f>IF(A203="","",'Priseestimat gj.strømming'!$C$10)</f>
        <v/>
      </c>
      <c r="L203" s="173" t="str">
        <f>IF(A203="","",'Priseestimat gj.strømming'!$C$11)</f>
        <v/>
      </c>
      <c r="M203" s="173" t="str">
        <f>IF(A203="","",'Priseestimat gj.strømming'!$C$12)</f>
        <v/>
      </c>
      <c r="N203" s="173" t="str">
        <f>IF($A203="","",'Priseestimat gj.strømming'!$C$6)</f>
        <v/>
      </c>
      <c r="O203" s="174" t="str" cm="1">
        <f t="array" ref="O203">IF(M203=Hjelpeark!$D$7,_xlfn.XLOOKUP(IF(T203="Naturlig",S203,T203),'Vannbehov SV'!$A$5:$A$13,_xlfn.XLOOKUP('Beregninger gj.strømming'!F203,'Vannbehov SV'!$B$4:$O$4,'Vannbehov SV'!$B$5:$O$13,,-1),,-1),IF(M203=Hjelpeark!$E$7,_xlfn.XLOOKUP(IF(T203="Naturlig",S203,T203),'Vannbehov FV'!$A$5:$A$20,_xlfn.XLOOKUP('Beregninger gj.strømming'!F203,'Vannbehov FV'!$B$4:$O$4,'Vannbehov FV'!$B$5:$O$20,,-1),,-1),""))</f>
        <v/>
      </c>
      <c r="P203" s="173" t="str">
        <f t="shared" si="63"/>
        <v/>
      </c>
      <c r="Q203" s="174" t="str">
        <f t="shared" si="64"/>
        <v/>
      </c>
      <c r="R203" s="174" t="str">
        <f t="shared" si="53"/>
        <v/>
      </c>
      <c r="S203" s="152" t="str">
        <f>IFERROR(IF(M203=Hjelpeark!$D$7,_xlfn.XLOOKUP('Beregninger gj.strømming'!C203,Hjelpeark!$C$8:$C$19,Hjelpeark!$D$8:$D$19),_xlfn.XLOOKUP('Beregninger gj.strømming'!C203,Hjelpeark!$C$8:$C$19,Hjelpeark!$E$8:$E$19)),"")</f>
        <v/>
      </c>
      <c r="T203" s="152" t="str">
        <f t="shared" si="67"/>
        <v/>
      </c>
      <c r="U203" s="152" t="str">
        <f>IFERROR(IF(T203=Hjelpeark!$B$4,0,ABS(T203-S203)),"")</f>
        <v/>
      </c>
      <c r="V203" s="175" t="str">
        <f>IFERROR(IF(A203="","",_xlfn.XLOOKUP(D203,Prisliste!$C$4:$F$4,Prisliste!$C$20:$F$20)),"")</f>
        <v/>
      </c>
      <c r="W203" s="175" t="str">
        <f>IFERROR(U203*_xlfn.XLOOKUP(D203,Prisliste!$C$4:$F$4,Prisliste!$C$21:$F$21),"")</f>
        <v/>
      </c>
      <c r="X203" s="175" t="str">
        <f>IFERROR(IF(A203="","",IF(N203="Ja",_xlfn.XLOOKUP('Beregninger gj.strømming'!D203,Prisliste!$C$4:$F$4,Prisliste!$C$24:$F$24),0)),"")</f>
        <v/>
      </c>
      <c r="Y203" s="288" t="str">
        <f t="shared" si="54"/>
        <v/>
      </c>
      <c r="Z203" s="175" t="str">
        <f t="shared" si="65"/>
        <v/>
      </c>
      <c r="AA203" s="175" t="str">
        <f t="shared" si="55"/>
        <v/>
      </c>
      <c r="AB203" s="175" t="str">
        <f t="shared" si="56"/>
        <v/>
      </c>
      <c r="AC203" s="288" t="str">
        <f t="shared" si="57"/>
        <v/>
      </c>
      <c r="AD203" s="152" t="str">
        <f t="shared" si="58"/>
        <v/>
      </c>
      <c r="AF203" s="155" t="str">
        <f>IFERROR(_xlfn.XLOOKUP(D203,Prisliste!$C$4:$F$4,Prisliste!$C$19:$F$19)*AD203,"")</f>
        <v/>
      </c>
    </row>
    <row r="204" spans="1:32" ht="14.4">
      <c r="A204" s="171" t="str">
        <f>IF(A203="","",IF(A203+1&lt;=f_slutt,'Beregninger gj.strømming'!A203+1,""))</f>
        <v/>
      </c>
      <c r="B204" s="172" t="str">
        <f t="shared" si="59"/>
        <v/>
      </c>
      <c r="C204" s="173" t="str">
        <f t="shared" si="60"/>
        <v/>
      </c>
      <c r="D204" s="172" t="str">
        <f t="shared" si="61"/>
        <v/>
      </c>
      <c r="E204" s="152" t="str">
        <f t="shared" si="66"/>
        <v/>
      </c>
      <c r="F204" s="289" t="str">
        <f t="shared" si="62"/>
        <v/>
      </c>
      <c r="G204" s="154" t="str">
        <f>IF($A204="","",'Priseestimat gj.strømming'!$C$15)</f>
        <v/>
      </c>
      <c r="H204" s="155" t="str" cm="1">
        <f t="array" ref="H204">IF(M204=Hjelpeark!$E$7,_xlfn.XLOOKUP(IF(T204="Naturlig",S204,T204),Temp_VT_FV,_xlfn.XLOOKUP('Beregninger gj.strømming'!F204,Fiskevekt_VT_FV,'Veksttabell FV'!$B$5:$T$21,,-1),,-1)*G204,IF('Beregninger gj.strømming'!M204=Hjelpeark!$D$7,_xlfn.XLOOKUP(IF(T204="Naturlig",S204,T204),'Veksttabell SV'!$A$6:$A$22,_xlfn.XLOOKUP('Beregninger gj.strømming'!F204,'Veksttabell SV'!$B$5:$AU$5,'Veksttabell SV'!$B$6:$AU$22,,-1),,-1)*G204,""))</f>
        <v/>
      </c>
      <c r="I204" s="155" t="str">
        <f t="shared" si="51"/>
        <v/>
      </c>
      <c r="J204" s="159" t="str">
        <f t="shared" si="52"/>
        <v/>
      </c>
      <c r="K204" s="173" t="str">
        <f>IF(A204="","",'Priseestimat gj.strømming'!$C$10)</f>
        <v/>
      </c>
      <c r="L204" s="173" t="str">
        <f>IF(A204="","",'Priseestimat gj.strømming'!$C$11)</f>
        <v/>
      </c>
      <c r="M204" s="173" t="str">
        <f>IF(A204="","",'Priseestimat gj.strømming'!$C$12)</f>
        <v/>
      </c>
      <c r="N204" s="173" t="str">
        <f>IF($A204="","",'Priseestimat gj.strømming'!$C$6)</f>
        <v/>
      </c>
      <c r="O204" s="174" t="str" cm="1">
        <f t="array" ref="O204">IF(M204=Hjelpeark!$D$7,_xlfn.XLOOKUP(IF(T204="Naturlig",S204,T204),'Vannbehov SV'!$A$5:$A$13,_xlfn.XLOOKUP('Beregninger gj.strømming'!F204,'Vannbehov SV'!$B$4:$O$4,'Vannbehov SV'!$B$5:$O$13,,-1),,-1),IF(M204=Hjelpeark!$E$7,_xlfn.XLOOKUP(IF(T204="Naturlig",S204,T204),'Vannbehov FV'!$A$5:$A$20,_xlfn.XLOOKUP('Beregninger gj.strømming'!F204,'Vannbehov FV'!$B$4:$O$4,'Vannbehov FV'!$B$5:$O$20,,-1),,-1),""))</f>
        <v/>
      </c>
      <c r="P204" s="173" t="str">
        <f t="shared" si="63"/>
        <v/>
      </c>
      <c r="Q204" s="174" t="str">
        <f t="shared" si="64"/>
        <v/>
      </c>
      <c r="R204" s="174" t="str">
        <f t="shared" si="53"/>
        <v/>
      </c>
      <c r="S204" s="152" t="str">
        <f>IFERROR(IF(M204=Hjelpeark!$D$7,_xlfn.XLOOKUP('Beregninger gj.strømming'!C204,Hjelpeark!$C$8:$C$19,Hjelpeark!$D$8:$D$19),_xlfn.XLOOKUP('Beregninger gj.strømming'!C204,Hjelpeark!$C$8:$C$19,Hjelpeark!$E$8:$E$19)),"")</f>
        <v/>
      </c>
      <c r="T204" s="152" t="str">
        <f t="shared" si="67"/>
        <v/>
      </c>
      <c r="U204" s="152" t="str">
        <f>IFERROR(IF(T204=Hjelpeark!$B$4,0,ABS(T204-S204)),"")</f>
        <v/>
      </c>
      <c r="V204" s="175" t="str">
        <f>IFERROR(IF(A204="","",_xlfn.XLOOKUP(D204,Prisliste!$C$4:$F$4,Prisliste!$C$20:$F$20)),"")</f>
        <v/>
      </c>
      <c r="W204" s="175" t="str">
        <f>IFERROR(U204*_xlfn.XLOOKUP(D204,Prisliste!$C$4:$F$4,Prisliste!$C$21:$F$21),"")</f>
        <v/>
      </c>
      <c r="X204" s="175" t="str">
        <f>IFERROR(IF(A204="","",IF(N204="Ja",_xlfn.XLOOKUP('Beregninger gj.strømming'!D204,Prisliste!$C$4:$F$4,Prisliste!$C$24:$F$24),0)),"")</f>
        <v/>
      </c>
      <c r="Y204" s="288" t="str">
        <f t="shared" si="54"/>
        <v/>
      </c>
      <c r="Z204" s="175" t="str">
        <f t="shared" si="65"/>
        <v/>
      </c>
      <c r="AA204" s="175" t="str">
        <f t="shared" si="55"/>
        <v/>
      </c>
      <c r="AB204" s="175" t="str">
        <f t="shared" si="56"/>
        <v/>
      </c>
      <c r="AC204" s="288" t="str">
        <f t="shared" si="57"/>
        <v/>
      </c>
      <c r="AD204" s="152" t="str">
        <f t="shared" si="58"/>
        <v/>
      </c>
      <c r="AF204" s="155" t="str">
        <f>IFERROR(_xlfn.XLOOKUP(D204,Prisliste!$C$4:$F$4,Prisliste!$C$19:$F$19)*AD204,"")</f>
        <v/>
      </c>
    </row>
    <row r="205" spans="1:32" ht="14.4">
      <c r="A205" s="171" t="str">
        <f>IF(A204="","",IF(A204+1&lt;=f_slutt,'Beregninger gj.strømming'!A204+1,""))</f>
        <v/>
      </c>
      <c r="B205" s="172" t="str">
        <f t="shared" si="59"/>
        <v/>
      </c>
      <c r="C205" s="173" t="str">
        <f t="shared" si="60"/>
        <v/>
      </c>
      <c r="D205" s="172" t="str">
        <f t="shared" si="61"/>
        <v/>
      </c>
      <c r="E205" s="152" t="str">
        <f t="shared" si="66"/>
        <v/>
      </c>
      <c r="F205" s="289" t="str">
        <f t="shared" si="62"/>
        <v/>
      </c>
      <c r="G205" s="154" t="str">
        <f>IF($A205="","",'Priseestimat gj.strømming'!$C$15)</f>
        <v/>
      </c>
      <c r="H205" s="155" t="str" cm="1">
        <f t="array" ref="H205">IF(M205=Hjelpeark!$E$7,_xlfn.XLOOKUP(IF(T205="Naturlig",S205,T205),Temp_VT_FV,_xlfn.XLOOKUP('Beregninger gj.strømming'!F205,Fiskevekt_VT_FV,'Veksttabell FV'!$B$5:$T$21,,-1),,-1)*G205,IF('Beregninger gj.strømming'!M205=Hjelpeark!$D$7,_xlfn.XLOOKUP(IF(T205="Naturlig",S205,T205),'Veksttabell SV'!$A$6:$A$22,_xlfn.XLOOKUP('Beregninger gj.strømming'!F205,'Veksttabell SV'!$B$5:$AU$5,'Veksttabell SV'!$B$6:$AU$22,,-1),,-1)*G205,""))</f>
        <v/>
      </c>
      <c r="I205" s="155" t="str">
        <f t="shared" si="51"/>
        <v/>
      </c>
      <c r="J205" s="159" t="str">
        <f t="shared" si="52"/>
        <v/>
      </c>
      <c r="K205" s="173" t="str">
        <f>IF(A205="","",'Priseestimat gj.strømming'!$C$10)</f>
        <v/>
      </c>
      <c r="L205" s="173" t="str">
        <f>IF(A205="","",'Priseestimat gj.strømming'!$C$11)</f>
        <v/>
      </c>
      <c r="M205" s="173" t="str">
        <f>IF(A205="","",'Priseestimat gj.strømming'!$C$12)</f>
        <v/>
      </c>
      <c r="N205" s="173" t="str">
        <f>IF($A205="","",'Priseestimat gj.strømming'!$C$6)</f>
        <v/>
      </c>
      <c r="O205" s="174" t="str" cm="1">
        <f t="array" ref="O205">IF(M205=Hjelpeark!$D$7,_xlfn.XLOOKUP(IF(T205="Naturlig",S205,T205),'Vannbehov SV'!$A$5:$A$13,_xlfn.XLOOKUP('Beregninger gj.strømming'!F205,'Vannbehov SV'!$B$4:$O$4,'Vannbehov SV'!$B$5:$O$13,,-1),,-1),IF(M205=Hjelpeark!$E$7,_xlfn.XLOOKUP(IF(T205="Naturlig",S205,T205),'Vannbehov FV'!$A$5:$A$20,_xlfn.XLOOKUP('Beregninger gj.strømming'!F205,'Vannbehov FV'!$B$4:$O$4,'Vannbehov FV'!$B$5:$O$20,,-1),,-1),""))</f>
        <v/>
      </c>
      <c r="P205" s="173" t="str">
        <f t="shared" si="63"/>
        <v/>
      </c>
      <c r="Q205" s="174" t="str">
        <f t="shared" si="64"/>
        <v/>
      </c>
      <c r="R205" s="174" t="str">
        <f t="shared" si="53"/>
        <v/>
      </c>
      <c r="S205" s="152" t="str">
        <f>IFERROR(IF(M205=Hjelpeark!$D$7,_xlfn.XLOOKUP('Beregninger gj.strømming'!C205,Hjelpeark!$C$8:$C$19,Hjelpeark!$D$8:$D$19),_xlfn.XLOOKUP('Beregninger gj.strømming'!C205,Hjelpeark!$C$8:$C$19,Hjelpeark!$E$8:$E$19)),"")</f>
        <v/>
      </c>
      <c r="T205" s="152" t="str">
        <f t="shared" si="67"/>
        <v/>
      </c>
      <c r="U205" s="152" t="str">
        <f>IFERROR(IF(T205=Hjelpeark!$B$4,0,ABS(T205-S205)),"")</f>
        <v/>
      </c>
      <c r="V205" s="175" t="str">
        <f>IFERROR(IF(A205="","",_xlfn.XLOOKUP(D205,Prisliste!$C$4:$F$4,Prisliste!$C$20:$F$20)),"")</f>
        <v/>
      </c>
      <c r="W205" s="175" t="str">
        <f>IFERROR(U205*_xlfn.XLOOKUP(D205,Prisliste!$C$4:$F$4,Prisliste!$C$21:$F$21),"")</f>
        <v/>
      </c>
      <c r="X205" s="175" t="str">
        <f>IFERROR(IF(A205="","",IF(N205="Ja",_xlfn.XLOOKUP('Beregninger gj.strømming'!D205,Prisliste!$C$4:$F$4,Prisliste!$C$24:$F$24),0)),"")</f>
        <v/>
      </c>
      <c r="Y205" s="288" t="str">
        <f t="shared" si="54"/>
        <v/>
      </c>
      <c r="Z205" s="175" t="str">
        <f t="shared" si="65"/>
        <v/>
      </c>
      <c r="AA205" s="175" t="str">
        <f t="shared" si="55"/>
        <v/>
      </c>
      <c r="AB205" s="175" t="str">
        <f t="shared" si="56"/>
        <v/>
      </c>
      <c r="AC205" s="288" t="str">
        <f t="shared" si="57"/>
        <v/>
      </c>
      <c r="AD205" s="152" t="str">
        <f t="shared" si="58"/>
        <v/>
      </c>
      <c r="AF205" s="155" t="str">
        <f>IFERROR(_xlfn.XLOOKUP(D205,Prisliste!$C$4:$F$4,Prisliste!$C$19:$F$19)*AD205,"")</f>
        <v/>
      </c>
    </row>
    <row r="206" spans="1:32" ht="14.4">
      <c r="A206" s="171" t="str">
        <f>IF(A205="","",IF(A205+1&lt;=f_slutt,'Beregninger gj.strømming'!A205+1,""))</f>
        <v/>
      </c>
      <c r="B206" s="172" t="str">
        <f t="shared" si="59"/>
        <v/>
      </c>
      <c r="C206" s="173" t="str">
        <f t="shared" si="60"/>
        <v/>
      </c>
      <c r="D206" s="172" t="str">
        <f t="shared" si="61"/>
        <v/>
      </c>
      <c r="E206" s="152" t="str">
        <f t="shared" si="66"/>
        <v/>
      </c>
      <c r="F206" s="289" t="str">
        <f t="shared" si="62"/>
        <v/>
      </c>
      <c r="G206" s="154" t="str">
        <f>IF($A206="","",'Priseestimat gj.strømming'!$C$15)</f>
        <v/>
      </c>
      <c r="H206" s="155" t="str" cm="1">
        <f t="array" ref="H206">IF(M206=Hjelpeark!$E$7,_xlfn.XLOOKUP(IF(T206="Naturlig",S206,T206),Temp_VT_FV,_xlfn.XLOOKUP('Beregninger gj.strømming'!F206,Fiskevekt_VT_FV,'Veksttabell FV'!$B$5:$T$21,,-1),,-1)*G206,IF('Beregninger gj.strømming'!M206=Hjelpeark!$D$7,_xlfn.XLOOKUP(IF(T206="Naturlig",S206,T206),'Veksttabell SV'!$A$6:$A$22,_xlfn.XLOOKUP('Beregninger gj.strømming'!F206,'Veksttabell SV'!$B$5:$AU$5,'Veksttabell SV'!$B$6:$AU$22,,-1),,-1)*G206,""))</f>
        <v/>
      </c>
      <c r="I206" s="155" t="str">
        <f t="shared" si="51"/>
        <v/>
      </c>
      <c r="J206" s="159" t="str">
        <f t="shared" si="52"/>
        <v/>
      </c>
      <c r="K206" s="173" t="str">
        <f>IF(A206="","",'Priseestimat gj.strømming'!$C$10)</f>
        <v/>
      </c>
      <c r="L206" s="173" t="str">
        <f>IF(A206="","",'Priseestimat gj.strømming'!$C$11)</f>
        <v/>
      </c>
      <c r="M206" s="173" t="str">
        <f>IF(A206="","",'Priseestimat gj.strømming'!$C$12)</f>
        <v/>
      </c>
      <c r="N206" s="173" t="str">
        <f>IF($A206="","",'Priseestimat gj.strømming'!$C$6)</f>
        <v/>
      </c>
      <c r="O206" s="174" t="str" cm="1">
        <f t="array" ref="O206">IF(M206=Hjelpeark!$D$7,_xlfn.XLOOKUP(IF(T206="Naturlig",S206,T206),'Vannbehov SV'!$A$5:$A$13,_xlfn.XLOOKUP('Beregninger gj.strømming'!F206,'Vannbehov SV'!$B$4:$O$4,'Vannbehov SV'!$B$5:$O$13,,-1),,-1),IF(M206=Hjelpeark!$E$7,_xlfn.XLOOKUP(IF(T206="Naturlig",S206,T206),'Vannbehov FV'!$A$5:$A$20,_xlfn.XLOOKUP('Beregninger gj.strømming'!F206,'Vannbehov FV'!$B$4:$O$4,'Vannbehov FV'!$B$5:$O$20,,-1),,-1),""))</f>
        <v/>
      </c>
      <c r="P206" s="173" t="str">
        <f t="shared" si="63"/>
        <v/>
      </c>
      <c r="Q206" s="174" t="str">
        <f t="shared" si="64"/>
        <v/>
      </c>
      <c r="R206" s="174" t="str">
        <f t="shared" si="53"/>
        <v/>
      </c>
      <c r="S206" s="152" t="str">
        <f>IFERROR(IF(M206=Hjelpeark!$D$7,_xlfn.XLOOKUP('Beregninger gj.strømming'!C206,Hjelpeark!$C$8:$C$19,Hjelpeark!$D$8:$D$19),_xlfn.XLOOKUP('Beregninger gj.strømming'!C206,Hjelpeark!$C$8:$C$19,Hjelpeark!$E$8:$E$19)),"")</f>
        <v/>
      </c>
      <c r="T206" s="152" t="str">
        <f t="shared" si="67"/>
        <v/>
      </c>
      <c r="U206" s="152" t="str">
        <f>IFERROR(IF(T206=Hjelpeark!$B$4,0,ABS(T206-S206)),"")</f>
        <v/>
      </c>
      <c r="V206" s="175" t="str">
        <f>IFERROR(IF(A206="","",_xlfn.XLOOKUP(D206,Prisliste!$C$4:$F$4,Prisliste!$C$20:$F$20)),"")</f>
        <v/>
      </c>
      <c r="W206" s="175" t="str">
        <f>IFERROR(U206*_xlfn.XLOOKUP(D206,Prisliste!$C$4:$F$4,Prisliste!$C$21:$F$21),"")</f>
        <v/>
      </c>
      <c r="X206" s="175" t="str">
        <f>IFERROR(IF(A206="","",IF(N206="Ja",_xlfn.XLOOKUP('Beregninger gj.strømming'!D206,Prisliste!$C$4:$F$4,Prisliste!$C$24:$F$24),0)),"")</f>
        <v/>
      </c>
      <c r="Y206" s="288" t="str">
        <f t="shared" si="54"/>
        <v/>
      </c>
      <c r="Z206" s="175" t="str">
        <f t="shared" si="65"/>
        <v/>
      </c>
      <c r="AA206" s="175" t="str">
        <f t="shared" si="55"/>
        <v/>
      </c>
      <c r="AB206" s="175" t="str">
        <f t="shared" si="56"/>
        <v/>
      </c>
      <c r="AC206" s="288" t="str">
        <f t="shared" si="57"/>
        <v/>
      </c>
      <c r="AD206" s="152" t="str">
        <f t="shared" si="58"/>
        <v/>
      </c>
      <c r="AF206" s="155" t="str">
        <f>IFERROR(_xlfn.XLOOKUP(D206,Prisliste!$C$4:$F$4,Prisliste!$C$19:$F$19)*AD206,"")</f>
        <v/>
      </c>
    </row>
    <row r="207" spans="1:32" ht="14.4">
      <c r="A207" s="171" t="str">
        <f>IF(A206="","",IF(A206+1&lt;=f_slutt,'Beregninger gj.strømming'!A206+1,""))</f>
        <v/>
      </c>
      <c r="B207" s="172" t="str">
        <f t="shared" si="59"/>
        <v/>
      </c>
      <c r="C207" s="173" t="str">
        <f t="shared" si="60"/>
        <v/>
      </c>
      <c r="D207" s="172" t="str">
        <f t="shared" si="61"/>
        <v/>
      </c>
      <c r="E207" s="152" t="str">
        <f t="shared" si="66"/>
        <v/>
      </c>
      <c r="F207" s="289" t="str">
        <f t="shared" si="62"/>
        <v/>
      </c>
      <c r="G207" s="154" t="str">
        <f>IF($A207="","",'Priseestimat gj.strømming'!$C$15)</f>
        <v/>
      </c>
      <c r="H207" s="155" t="str" cm="1">
        <f t="array" ref="H207">IF(M207=Hjelpeark!$E$7,_xlfn.XLOOKUP(IF(T207="Naturlig",S207,T207),Temp_VT_FV,_xlfn.XLOOKUP('Beregninger gj.strømming'!F207,Fiskevekt_VT_FV,'Veksttabell FV'!$B$5:$T$21,,-1),,-1)*G207,IF('Beregninger gj.strømming'!M207=Hjelpeark!$D$7,_xlfn.XLOOKUP(IF(T207="Naturlig",S207,T207),'Veksttabell SV'!$A$6:$A$22,_xlfn.XLOOKUP('Beregninger gj.strømming'!F207,'Veksttabell SV'!$B$5:$AU$5,'Veksttabell SV'!$B$6:$AU$22,,-1),,-1)*G207,""))</f>
        <v/>
      </c>
      <c r="I207" s="155" t="str">
        <f t="shared" si="51"/>
        <v/>
      </c>
      <c r="J207" s="159" t="str">
        <f t="shared" si="52"/>
        <v/>
      </c>
      <c r="K207" s="173" t="str">
        <f>IF(A207="","",'Priseestimat gj.strømming'!$C$10)</f>
        <v/>
      </c>
      <c r="L207" s="173" t="str">
        <f>IF(A207="","",'Priseestimat gj.strømming'!$C$11)</f>
        <v/>
      </c>
      <c r="M207" s="173" t="str">
        <f>IF(A207="","",'Priseestimat gj.strømming'!$C$12)</f>
        <v/>
      </c>
      <c r="N207" s="173" t="str">
        <f>IF($A207="","",'Priseestimat gj.strømming'!$C$6)</f>
        <v/>
      </c>
      <c r="O207" s="174" t="str" cm="1">
        <f t="array" ref="O207">IF(M207=Hjelpeark!$D$7,_xlfn.XLOOKUP(IF(T207="Naturlig",S207,T207),'Vannbehov SV'!$A$5:$A$13,_xlfn.XLOOKUP('Beregninger gj.strømming'!F207,'Vannbehov SV'!$B$4:$O$4,'Vannbehov SV'!$B$5:$O$13,,-1),,-1),IF(M207=Hjelpeark!$E$7,_xlfn.XLOOKUP(IF(T207="Naturlig",S207,T207),'Vannbehov FV'!$A$5:$A$20,_xlfn.XLOOKUP('Beregninger gj.strømming'!F207,'Vannbehov FV'!$B$4:$O$4,'Vannbehov FV'!$B$5:$O$20,,-1),,-1),""))</f>
        <v/>
      </c>
      <c r="P207" s="173" t="str">
        <f t="shared" si="63"/>
        <v/>
      </c>
      <c r="Q207" s="174" t="str">
        <f t="shared" si="64"/>
        <v/>
      </c>
      <c r="R207" s="174" t="str">
        <f t="shared" si="53"/>
        <v/>
      </c>
      <c r="S207" s="152" t="str">
        <f>IFERROR(IF(M207=Hjelpeark!$D$7,_xlfn.XLOOKUP('Beregninger gj.strømming'!C207,Hjelpeark!$C$8:$C$19,Hjelpeark!$D$8:$D$19),_xlfn.XLOOKUP('Beregninger gj.strømming'!C207,Hjelpeark!$C$8:$C$19,Hjelpeark!$E$8:$E$19)),"")</f>
        <v/>
      </c>
      <c r="T207" s="152" t="str">
        <f t="shared" si="67"/>
        <v/>
      </c>
      <c r="U207" s="152" t="str">
        <f>IFERROR(IF(T207=Hjelpeark!$B$4,0,ABS(T207-S207)),"")</f>
        <v/>
      </c>
      <c r="V207" s="175" t="str">
        <f>IFERROR(IF(A207="","",_xlfn.XLOOKUP(D207,Prisliste!$C$4:$F$4,Prisliste!$C$20:$F$20)),"")</f>
        <v/>
      </c>
      <c r="W207" s="175" t="str">
        <f>IFERROR(U207*_xlfn.XLOOKUP(D207,Prisliste!$C$4:$F$4,Prisliste!$C$21:$F$21),"")</f>
        <v/>
      </c>
      <c r="X207" s="175" t="str">
        <f>IFERROR(IF(A207="","",IF(N207="Ja",_xlfn.XLOOKUP('Beregninger gj.strømming'!D207,Prisliste!$C$4:$F$4,Prisliste!$C$24:$F$24),0)),"")</f>
        <v/>
      </c>
      <c r="Y207" s="288" t="str">
        <f t="shared" si="54"/>
        <v/>
      </c>
      <c r="Z207" s="175" t="str">
        <f t="shared" si="65"/>
        <v/>
      </c>
      <c r="AA207" s="175" t="str">
        <f t="shared" si="55"/>
        <v/>
      </c>
      <c r="AB207" s="175" t="str">
        <f t="shared" si="56"/>
        <v/>
      </c>
      <c r="AC207" s="288" t="str">
        <f t="shared" si="57"/>
        <v/>
      </c>
      <c r="AD207" s="152" t="str">
        <f t="shared" si="58"/>
        <v/>
      </c>
      <c r="AF207" s="155" t="str">
        <f>IFERROR(_xlfn.XLOOKUP(D207,Prisliste!$C$4:$F$4,Prisliste!$C$19:$F$19)*AD207,"")</f>
        <v/>
      </c>
    </row>
    <row r="208" spans="1:32" ht="14.4">
      <c r="A208" s="171" t="str">
        <f>IF(A207="","",IF(A207+1&lt;=f_slutt,'Beregninger gj.strømming'!A207+1,""))</f>
        <v/>
      </c>
      <c r="B208" s="172" t="str">
        <f t="shared" si="59"/>
        <v/>
      </c>
      <c r="C208" s="173" t="str">
        <f t="shared" si="60"/>
        <v/>
      </c>
      <c r="D208" s="172" t="str">
        <f t="shared" si="61"/>
        <v/>
      </c>
      <c r="E208" s="152" t="str">
        <f t="shared" si="66"/>
        <v/>
      </c>
      <c r="F208" s="289" t="str">
        <f t="shared" si="62"/>
        <v/>
      </c>
      <c r="G208" s="154" t="str">
        <f>IF($A208="","",'Priseestimat gj.strømming'!$C$15)</f>
        <v/>
      </c>
      <c r="H208" s="155" t="str" cm="1">
        <f t="array" ref="H208">IF(M208=Hjelpeark!$E$7,_xlfn.XLOOKUP(IF(T208="Naturlig",S208,T208),Temp_VT_FV,_xlfn.XLOOKUP('Beregninger gj.strømming'!F208,Fiskevekt_VT_FV,'Veksttabell FV'!$B$5:$T$21,,-1),,-1)*G208,IF('Beregninger gj.strømming'!M208=Hjelpeark!$D$7,_xlfn.XLOOKUP(IF(T208="Naturlig",S208,T208),'Veksttabell SV'!$A$6:$A$22,_xlfn.XLOOKUP('Beregninger gj.strømming'!F208,'Veksttabell SV'!$B$5:$AU$5,'Veksttabell SV'!$B$6:$AU$22,,-1),,-1)*G208,""))</f>
        <v/>
      </c>
      <c r="I208" s="155" t="str">
        <f t="shared" si="51"/>
        <v/>
      </c>
      <c r="J208" s="159" t="str">
        <f t="shared" si="52"/>
        <v/>
      </c>
      <c r="K208" s="173" t="str">
        <f>IF(A208="","",'Priseestimat gj.strømming'!$C$10)</f>
        <v/>
      </c>
      <c r="L208" s="173" t="str">
        <f>IF(A208="","",'Priseestimat gj.strømming'!$C$11)</f>
        <v/>
      </c>
      <c r="M208" s="173" t="str">
        <f>IF(A208="","",'Priseestimat gj.strømming'!$C$12)</f>
        <v/>
      </c>
      <c r="N208" s="173" t="str">
        <f>IF($A208="","",'Priseestimat gj.strømming'!$C$6)</f>
        <v/>
      </c>
      <c r="O208" s="174" t="str" cm="1">
        <f t="array" ref="O208">IF(M208=Hjelpeark!$D$7,_xlfn.XLOOKUP(IF(T208="Naturlig",S208,T208),'Vannbehov SV'!$A$5:$A$13,_xlfn.XLOOKUP('Beregninger gj.strømming'!F208,'Vannbehov SV'!$B$4:$O$4,'Vannbehov SV'!$B$5:$O$13,,-1),,-1),IF(M208=Hjelpeark!$E$7,_xlfn.XLOOKUP(IF(T208="Naturlig",S208,T208),'Vannbehov FV'!$A$5:$A$20,_xlfn.XLOOKUP('Beregninger gj.strømming'!F208,'Vannbehov FV'!$B$4:$O$4,'Vannbehov FV'!$B$5:$O$20,,-1),,-1),""))</f>
        <v/>
      </c>
      <c r="P208" s="173" t="str">
        <f t="shared" si="63"/>
        <v/>
      </c>
      <c r="Q208" s="174" t="str">
        <f t="shared" si="64"/>
        <v/>
      </c>
      <c r="R208" s="174" t="str">
        <f t="shared" si="53"/>
        <v/>
      </c>
      <c r="S208" s="152" t="str">
        <f>IFERROR(IF(M208=Hjelpeark!$D$7,_xlfn.XLOOKUP('Beregninger gj.strømming'!C208,Hjelpeark!$C$8:$C$19,Hjelpeark!$D$8:$D$19),_xlfn.XLOOKUP('Beregninger gj.strømming'!C208,Hjelpeark!$C$8:$C$19,Hjelpeark!$E$8:$E$19)),"")</f>
        <v/>
      </c>
      <c r="T208" s="152" t="str">
        <f t="shared" si="67"/>
        <v/>
      </c>
      <c r="U208" s="152" t="str">
        <f>IFERROR(IF(T208=Hjelpeark!$B$4,0,ABS(T208-S208)),"")</f>
        <v/>
      </c>
      <c r="V208" s="175" t="str">
        <f>IFERROR(IF(A208="","",_xlfn.XLOOKUP(D208,Prisliste!$C$4:$F$4,Prisliste!$C$20:$F$20)),"")</f>
        <v/>
      </c>
      <c r="W208" s="175" t="str">
        <f>IFERROR(U208*_xlfn.XLOOKUP(D208,Prisliste!$C$4:$F$4,Prisliste!$C$21:$F$21),"")</f>
        <v/>
      </c>
      <c r="X208" s="175" t="str">
        <f>IFERROR(IF(A208="","",IF(N208="Ja",_xlfn.XLOOKUP('Beregninger gj.strømming'!D208,Prisliste!$C$4:$F$4,Prisliste!$C$24:$F$24),0)),"")</f>
        <v/>
      </c>
      <c r="Y208" s="288" t="str">
        <f t="shared" si="54"/>
        <v/>
      </c>
      <c r="Z208" s="175" t="str">
        <f t="shared" si="65"/>
        <v/>
      </c>
      <c r="AA208" s="175" t="str">
        <f t="shared" si="55"/>
        <v/>
      </c>
      <c r="AB208" s="175" t="str">
        <f t="shared" si="56"/>
        <v/>
      </c>
      <c r="AC208" s="288" t="str">
        <f t="shared" si="57"/>
        <v/>
      </c>
      <c r="AD208" s="152" t="str">
        <f t="shared" si="58"/>
        <v/>
      </c>
      <c r="AF208" s="155" t="str">
        <f>IFERROR(_xlfn.XLOOKUP(D208,Prisliste!$C$4:$F$4,Prisliste!$C$19:$F$19)*AD208,"")</f>
        <v/>
      </c>
    </row>
    <row r="209" spans="1:32" ht="14.4">
      <c r="A209" s="171" t="str">
        <f>IF(A208="","",IF(A208+1&lt;=f_slutt,'Beregninger gj.strømming'!A208+1,""))</f>
        <v/>
      </c>
      <c r="B209" s="172" t="str">
        <f t="shared" si="59"/>
        <v/>
      </c>
      <c r="C209" s="173" t="str">
        <f t="shared" si="60"/>
        <v/>
      </c>
      <c r="D209" s="172" t="str">
        <f t="shared" si="61"/>
        <v/>
      </c>
      <c r="E209" s="152" t="str">
        <f t="shared" si="66"/>
        <v/>
      </c>
      <c r="F209" s="289" t="str">
        <f t="shared" si="62"/>
        <v/>
      </c>
      <c r="G209" s="154" t="str">
        <f>IF($A209="","",'Priseestimat gj.strømming'!$C$15)</f>
        <v/>
      </c>
      <c r="H209" s="155" t="str" cm="1">
        <f t="array" ref="H209">IF(M209=Hjelpeark!$E$7,_xlfn.XLOOKUP(IF(T209="Naturlig",S209,T209),Temp_VT_FV,_xlfn.XLOOKUP('Beregninger gj.strømming'!F209,Fiskevekt_VT_FV,'Veksttabell FV'!$B$5:$T$21,,-1),,-1)*G209,IF('Beregninger gj.strømming'!M209=Hjelpeark!$D$7,_xlfn.XLOOKUP(IF(T209="Naturlig",S209,T209),'Veksttabell SV'!$A$6:$A$22,_xlfn.XLOOKUP('Beregninger gj.strømming'!F209,'Veksttabell SV'!$B$5:$AU$5,'Veksttabell SV'!$B$6:$AU$22,,-1),,-1)*G209,""))</f>
        <v/>
      </c>
      <c r="I209" s="155" t="str">
        <f t="shared" si="51"/>
        <v/>
      </c>
      <c r="J209" s="159" t="str">
        <f t="shared" si="52"/>
        <v/>
      </c>
      <c r="K209" s="173" t="str">
        <f>IF(A209="","",'Priseestimat gj.strømming'!$C$10)</f>
        <v/>
      </c>
      <c r="L209" s="173" t="str">
        <f>IF(A209="","",'Priseestimat gj.strømming'!$C$11)</f>
        <v/>
      </c>
      <c r="M209" s="173" t="str">
        <f>IF(A209="","",'Priseestimat gj.strømming'!$C$12)</f>
        <v/>
      </c>
      <c r="N209" s="173" t="str">
        <f>IF($A209="","",'Priseestimat gj.strømming'!$C$6)</f>
        <v/>
      </c>
      <c r="O209" s="174" t="str" cm="1">
        <f t="array" ref="O209">IF(M209=Hjelpeark!$D$7,_xlfn.XLOOKUP(IF(T209="Naturlig",S209,T209),'Vannbehov SV'!$A$5:$A$13,_xlfn.XLOOKUP('Beregninger gj.strømming'!F209,'Vannbehov SV'!$B$4:$O$4,'Vannbehov SV'!$B$5:$O$13,,-1),,-1),IF(M209=Hjelpeark!$E$7,_xlfn.XLOOKUP(IF(T209="Naturlig",S209,T209),'Vannbehov FV'!$A$5:$A$20,_xlfn.XLOOKUP('Beregninger gj.strømming'!F209,'Vannbehov FV'!$B$4:$O$4,'Vannbehov FV'!$B$5:$O$20,,-1),,-1),""))</f>
        <v/>
      </c>
      <c r="P209" s="173" t="str">
        <f t="shared" si="63"/>
        <v/>
      </c>
      <c r="Q209" s="174" t="str">
        <f t="shared" si="64"/>
        <v/>
      </c>
      <c r="R209" s="174" t="str">
        <f t="shared" si="53"/>
        <v/>
      </c>
      <c r="S209" s="152" t="str">
        <f>IFERROR(IF(M209=Hjelpeark!$D$7,_xlfn.XLOOKUP('Beregninger gj.strømming'!C209,Hjelpeark!$C$8:$C$19,Hjelpeark!$D$8:$D$19),_xlfn.XLOOKUP('Beregninger gj.strømming'!C209,Hjelpeark!$C$8:$C$19,Hjelpeark!$E$8:$E$19)),"")</f>
        <v/>
      </c>
      <c r="T209" s="152" t="str">
        <f t="shared" si="67"/>
        <v/>
      </c>
      <c r="U209" s="152" t="str">
        <f>IFERROR(IF(T209=Hjelpeark!$B$4,0,ABS(T209-S209)),"")</f>
        <v/>
      </c>
      <c r="V209" s="175" t="str">
        <f>IFERROR(IF(A209="","",_xlfn.XLOOKUP(D209,Prisliste!$C$4:$F$4,Prisliste!$C$20:$F$20)),"")</f>
        <v/>
      </c>
      <c r="W209" s="175" t="str">
        <f>IFERROR(U209*_xlfn.XLOOKUP(D209,Prisliste!$C$4:$F$4,Prisliste!$C$21:$F$21),"")</f>
        <v/>
      </c>
      <c r="X209" s="175" t="str">
        <f>IFERROR(IF(A209="","",IF(N209="Ja",_xlfn.XLOOKUP('Beregninger gj.strømming'!D209,Prisliste!$C$4:$F$4,Prisliste!$C$24:$F$24),0)),"")</f>
        <v/>
      </c>
      <c r="Y209" s="288" t="str">
        <f t="shared" si="54"/>
        <v/>
      </c>
      <c r="Z209" s="175" t="str">
        <f t="shared" si="65"/>
        <v/>
      </c>
      <c r="AA209" s="175" t="str">
        <f t="shared" si="55"/>
        <v/>
      </c>
      <c r="AB209" s="175" t="str">
        <f t="shared" si="56"/>
        <v/>
      </c>
      <c r="AC209" s="288" t="str">
        <f t="shared" si="57"/>
        <v/>
      </c>
      <c r="AD209" s="152" t="str">
        <f t="shared" si="58"/>
        <v/>
      </c>
      <c r="AF209" s="155" t="str">
        <f>IFERROR(_xlfn.XLOOKUP(D209,Prisliste!$C$4:$F$4,Prisliste!$C$19:$F$19)*AD209,"")</f>
        <v/>
      </c>
    </row>
    <row r="210" spans="1:32" ht="14.4">
      <c r="A210" s="171" t="str">
        <f>IF(A209="","",IF(A209+1&lt;=f_slutt,'Beregninger gj.strømming'!A209+1,""))</f>
        <v/>
      </c>
      <c r="B210" s="172" t="str">
        <f t="shared" si="59"/>
        <v/>
      </c>
      <c r="C210" s="173" t="str">
        <f t="shared" si="60"/>
        <v/>
      </c>
      <c r="D210" s="172" t="str">
        <f t="shared" si="61"/>
        <v/>
      </c>
      <c r="E210" s="152" t="str">
        <f t="shared" si="66"/>
        <v/>
      </c>
      <c r="F210" s="289" t="str">
        <f t="shared" si="62"/>
        <v/>
      </c>
      <c r="G210" s="154" t="str">
        <f>IF($A210="","",'Priseestimat gj.strømming'!$C$15)</f>
        <v/>
      </c>
      <c r="H210" s="155" t="str" cm="1">
        <f t="array" ref="H210">IF(M210=Hjelpeark!$E$7,_xlfn.XLOOKUP(IF(T210="Naturlig",S210,T210),Temp_VT_FV,_xlfn.XLOOKUP('Beregninger gj.strømming'!F210,Fiskevekt_VT_FV,'Veksttabell FV'!$B$5:$T$21,,-1),,-1)*G210,IF('Beregninger gj.strømming'!M210=Hjelpeark!$D$7,_xlfn.XLOOKUP(IF(T210="Naturlig",S210,T210),'Veksttabell SV'!$A$6:$A$22,_xlfn.XLOOKUP('Beregninger gj.strømming'!F210,'Veksttabell SV'!$B$5:$AU$5,'Veksttabell SV'!$B$6:$AU$22,,-1),,-1)*G210,""))</f>
        <v/>
      </c>
      <c r="I210" s="155" t="str">
        <f t="shared" si="51"/>
        <v/>
      </c>
      <c r="J210" s="159" t="str">
        <f t="shared" si="52"/>
        <v/>
      </c>
      <c r="K210" s="173" t="str">
        <f>IF(A210="","",'Priseestimat gj.strømming'!$C$10)</f>
        <v/>
      </c>
      <c r="L210" s="173" t="str">
        <f>IF(A210="","",'Priseestimat gj.strømming'!$C$11)</f>
        <v/>
      </c>
      <c r="M210" s="173" t="str">
        <f>IF(A210="","",'Priseestimat gj.strømming'!$C$12)</f>
        <v/>
      </c>
      <c r="N210" s="173" t="str">
        <f>IF($A210="","",'Priseestimat gj.strømming'!$C$6)</f>
        <v/>
      </c>
      <c r="O210" s="174" t="str" cm="1">
        <f t="array" ref="O210">IF(M210=Hjelpeark!$D$7,_xlfn.XLOOKUP(IF(T210="Naturlig",S210,T210),'Vannbehov SV'!$A$5:$A$13,_xlfn.XLOOKUP('Beregninger gj.strømming'!F210,'Vannbehov SV'!$B$4:$O$4,'Vannbehov SV'!$B$5:$O$13,,-1),,-1),IF(M210=Hjelpeark!$E$7,_xlfn.XLOOKUP(IF(T210="Naturlig",S210,T210),'Vannbehov FV'!$A$5:$A$20,_xlfn.XLOOKUP('Beregninger gj.strømming'!F210,'Vannbehov FV'!$B$4:$O$4,'Vannbehov FV'!$B$5:$O$20,,-1),,-1),""))</f>
        <v/>
      </c>
      <c r="P210" s="173" t="str">
        <f t="shared" si="63"/>
        <v/>
      </c>
      <c r="Q210" s="174" t="str">
        <f t="shared" si="64"/>
        <v/>
      </c>
      <c r="R210" s="174" t="str">
        <f t="shared" si="53"/>
        <v/>
      </c>
      <c r="S210" s="152" t="str">
        <f>IFERROR(IF(M210=Hjelpeark!$D$7,_xlfn.XLOOKUP('Beregninger gj.strømming'!C210,Hjelpeark!$C$8:$C$19,Hjelpeark!$D$8:$D$19),_xlfn.XLOOKUP('Beregninger gj.strømming'!C210,Hjelpeark!$C$8:$C$19,Hjelpeark!$E$8:$E$19)),"")</f>
        <v/>
      </c>
      <c r="T210" s="152" t="str">
        <f t="shared" si="67"/>
        <v/>
      </c>
      <c r="U210" s="152" t="str">
        <f>IFERROR(IF(T210=Hjelpeark!$B$4,0,ABS(T210-S210)),"")</f>
        <v/>
      </c>
      <c r="V210" s="175" t="str">
        <f>IFERROR(IF(A210="","",_xlfn.XLOOKUP(D210,Prisliste!$C$4:$F$4,Prisliste!$C$20:$F$20)),"")</f>
        <v/>
      </c>
      <c r="W210" s="175" t="str">
        <f>IFERROR(U210*_xlfn.XLOOKUP(D210,Prisliste!$C$4:$F$4,Prisliste!$C$21:$F$21),"")</f>
        <v/>
      </c>
      <c r="X210" s="175" t="str">
        <f>IFERROR(IF(A210="","",IF(N210="Ja",_xlfn.XLOOKUP('Beregninger gj.strømming'!D210,Prisliste!$C$4:$F$4,Prisliste!$C$24:$F$24),0)),"")</f>
        <v/>
      </c>
      <c r="Y210" s="288" t="str">
        <f t="shared" si="54"/>
        <v/>
      </c>
      <c r="Z210" s="175" t="str">
        <f t="shared" si="65"/>
        <v/>
      </c>
      <c r="AA210" s="175" t="str">
        <f t="shared" si="55"/>
        <v/>
      </c>
      <c r="AB210" s="175" t="str">
        <f t="shared" si="56"/>
        <v/>
      </c>
      <c r="AC210" s="288" t="str">
        <f t="shared" si="57"/>
        <v/>
      </c>
      <c r="AD210" s="152" t="str">
        <f t="shared" si="58"/>
        <v/>
      </c>
      <c r="AF210" s="155" t="str">
        <f>IFERROR(_xlfn.XLOOKUP(D210,Prisliste!$C$4:$F$4,Prisliste!$C$19:$F$19)*AD210,"")</f>
        <v/>
      </c>
    </row>
    <row r="211" spans="1:32" ht="14.4">
      <c r="A211" s="171" t="str">
        <f>IF(A210="","",IF(A210+1&lt;=f_slutt,'Beregninger gj.strømming'!A210+1,""))</f>
        <v/>
      </c>
      <c r="B211" s="172" t="str">
        <f t="shared" si="59"/>
        <v/>
      </c>
      <c r="C211" s="173" t="str">
        <f t="shared" si="60"/>
        <v/>
      </c>
      <c r="D211" s="172" t="str">
        <f t="shared" si="61"/>
        <v/>
      </c>
      <c r="E211" s="152" t="str">
        <f t="shared" si="66"/>
        <v/>
      </c>
      <c r="F211" s="289" t="str">
        <f t="shared" si="62"/>
        <v/>
      </c>
      <c r="G211" s="154" t="str">
        <f>IF($A211="","",'Priseestimat gj.strømming'!$C$15)</f>
        <v/>
      </c>
      <c r="H211" s="155" t="str" cm="1">
        <f t="array" ref="H211">IF(M211=Hjelpeark!$E$7,_xlfn.XLOOKUP(IF(T211="Naturlig",S211,T211),Temp_VT_FV,_xlfn.XLOOKUP('Beregninger gj.strømming'!F211,Fiskevekt_VT_FV,'Veksttabell FV'!$B$5:$T$21,,-1),,-1)*G211,IF('Beregninger gj.strømming'!M211=Hjelpeark!$D$7,_xlfn.XLOOKUP(IF(T211="Naturlig",S211,T211),'Veksttabell SV'!$A$6:$A$22,_xlfn.XLOOKUP('Beregninger gj.strømming'!F211,'Veksttabell SV'!$B$5:$AU$5,'Veksttabell SV'!$B$6:$AU$22,,-1),,-1)*G211,""))</f>
        <v/>
      </c>
      <c r="I211" s="155" t="str">
        <f t="shared" si="51"/>
        <v/>
      </c>
      <c r="J211" s="159" t="str">
        <f t="shared" si="52"/>
        <v/>
      </c>
      <c r="K211" s="173" t="str">
        <f>IF(A211="","",'Priseestimat gj.strømming'!$C$10)</f>
        <v/>
      </c>
      <c r="L211" s="173" t="str">
        <f>IF(A211="","",'Priseestimat gj.strømming'!$C$11)</f>
        <v/>
      </c>
      <c r="M211" s="173" t="str">
        <f>IF(A211="","",'Priseestimat gj.strømming'!$C$12)</f>
        <v/>
      </c>
      <c r="N211" s="173" t="str">
        <f>IF($A211="","",'Priseestimat gj.strømming'!$C$6)</f>
        <v/>
      </c>
      <c r="O211" s="174" t="str" cm="1">
        <f t="array" ref="O211">IF(M211=Hjelpeark!$D$7,_xlfn.XLOOKUP(IF(T211="Naturlig",S211,T211),'Vannbehov SV'!$A$5:$A$13,_xlfn.XLOOKUP('Beregninger gj.strømming'!F211,'Vannbehov SV'!$B$4:$O$4,'Vannbehov SV'!$B$5:$O$13,,-1),,-1),IF(M211=Hjelpeark!$E$7,_xlfn.XLOOKUP(IF(T211="Naturlig",S211,T211),'Vannbehov FV'!$A$5:$A$20,_xlfn.XLOOKUP('Beregninger gj.strømming'!F211,'Vannbehov FV'!$B$4:$O$4,'Vannbehov FV'!$B$5:$O$20,,-1),,-1),""))</f>
        <v/>
      </c>
      <c r="P211" s="173" t="str">
        <f t="shared" si="63"/>
        <v/>
      </c>
      <c r="Q211" s="174" t="str">
        <f t="shared" si="64"/>
        <v/>
      </c>
      <c r="R211" s="174" t="str">
        <f t="shared" si="53"/>
        <v/>
      </c>
      <c r="S211" s="152" t="str">
        <f>IFERROR(IF(M211=Hjelpeark!$D$7,_xlfn.XLOOKUP('Beregninger gj.strømming'!C211,Hjelpeark!$C$8:$C$19,Hjelpeark!$D$8:$D$19),_xlfn.XLOOKUP('Beregninger gj.strømming'!C211,Hjelpeark!$C$8:$C$19,Hjelpeark!$E$8:$E$19)),"")</f>
        <v/>
      </c>
      <c r="T211" s="152" t="str">
        <f t="shared" si="67"/>
        <v/>
      </c>
      <c r="U211" s="152" t="str">
        <f>IFERROR(IF(T211=Hjelpeark!$B$4,0,ABS(T211-S211)),"")</f>
        <v/>
      </c>
      <c r="V211" s="175" t="str">
        <f>IFERROR(IF(A211="","",_xlfn.XLOOKUP(D211,Prisliste!$C$4:$F$4,Prisliste!$C$20:$F$20)),"")</f>
        <v/>
      </c>
      <c r="W211" s="175" t="str">
        <f>IFERROR(U211*_xlfn.XLOOKUP(D211,Prisliste!$C$4:$F$4,Prisliste!$C$21:$F$21),"")</f>
        <v/>
      </c>
      <c r="X211" s="175" t="str">
        <f>IFERROR(IF(A211="","",IF(N211="Ja",_xlfn.XLOOKUP('Beregninger gj.strømming'!D211,Prisliste!$C$4:$F$4,Prisliste!$C$24:$F$24),0)),"")</f>
        <v/>
      </c>
      <c r="Y211" s="288" t="str">
        <f t="shared" si="54"/>
        <v/>
      </c>
      <c r="Z211" s="175" t="str">
        <f t="shared" si="65"/>
        <v/>
      </c>
      <c r="AA211" s="175" t="str">
        <f t="shared" si="55"/>
        <v/>
      </c>
      <c r="AB211" s="175" t="str">
        <f t="shared" si="56"/>
        <v/>
      </c>
      <c r="AC211" s="288" t="str">
        <f t="shared" si="57"/>
        <v/>
      </c>
      <c r="AD211" s="152" t="str">
        <f t="shared" si="58"/>
        <v/>
      </c>
      <c r="AF211" s="155" t="str">
        <f>IFERROR(_xlfn.XLOOKUP(D211,Prisliste!$C$4:$F$4,Prisliste!$C$19:$F$19)*AD211,"")</f>
        <v/>
      </c>
    </row>
    <row r="212" spans="1:32" ht="14.4">
      <c r="A212" s="171" t="str">
        <f>IF(A211="","",IF(A211+1&lt;=f_slutt,'Beregninger gj.strømming'!A211+1,""))</f>
        <v/>
      </c>
      <c r="B212" s="172" t="str">
        <f t="shared" si="59"/>
        <v/>
      </c>
      <c r="C212" s="173" t="str">
        <f t="shared" si="60"/>
        <v/>
      </c>
      <c r="D212" s="172" t="str">
        <f t="shared" si="61"/>
        <v/>
      </c>
      <c r="E212" s="152" t="str">
        <f t="shared" si="66"/>
        <v/>
      </c>
      <c r="F212" s="289" t="str">
        <f t="shared" si="62"/>
        <v/>
      </c>
      <c r="G212" s="154" t="str">
        <f>IF($A212="","",'Priseestimat gj.strømming'!$C$15)</f>
        <v/>
      </c>
      <c r="H212" s="155" t="str" cm="1">
        <f t="array" ref="H212">IF(M212=Hjelpeark!$E$7,_xlfn.XLOOKUP(IF(T212="Naturlig",S212,T212),Temp_VT_FV,_xlfn.XLOOKUP('Beregninger gj.strømming'!F212,Fiskevekt_VT_FV,'Veksttabell FV'!$B$5:$T$21,,-1),,-1)*G212,IF('Beregninger gj.strømming'!M212=Hjelpeark!$D$7,_xlfn.XLOOKUP(IF(T212="Naturlig",S212,T212),'Veksttabell SV'!$A$6:$A$22,_xlfn.XLOOKUP('Beregninger gj.strømming'!F212,'Veksttabell SV'!$B$5:$AU$5,'Veksttabell SV'!$B$6:$AU$22,,-1),,-1)*G212,""))</f>
        <v/>
      </c>
      <c r="I212" s="155" t="str">
        <f t="shared" si="51"/>
        <v/>
      </c>
      <c r="J212" s="159" t="str">
        <f t="shared" si="52"/>
        <v/>
      </c>
      <c r="K212" s="173" t="str">
        <f>IF(A212="","",'Priseestimat gj.strømming'!$C$10)</f>
        <v/>
      </c>
      <c r="L212" s="173" t="str">
        <f>IF(A212="","",'Priseestimat gj.strømming'!$C$11)</f>
        <v/>
      </c>
      <c r="M212" s="173" t="str">
        <f>IF(A212="","",'Priseestimat gj.strømming'!$C$12)</f>
        <v/>
      </c>
      <c r="N212" s="173" t="str">
        <f>IF($A212="","",'Priseestimat gj.strømming'!$C$6)</f>
        <v/>
      </c>
      <c r="O212" s="174" t="str" cm="1">
        <f t="array" ref="O212">IF(M212=Hjelpeark!$D$7,_xlfn.XLOOKUP(IF(T212="Naturlig",S212,T212),'Vannbehov SV'!$A$5:$A$13,_xlfn.XLOOKUP('Beregninger gj.strømming'!F212,'Vannbehov SV'!$B$4:$O$4,'Vannbehov SV'!$B$5:$O$13,,-1),,-1),IF(M212=Hjelpeark!$E$7,_xlfn.XLOOKUP(IF(T212="Naturlig",S212,T212),'Vannbehov FV'!$A$5:$A$20,_xlfn.XLOOKUP('Beregninger gj.strømming'!F212,'Vannbehov FV'!$B$4:$O$4,'Vannbehov FV'!$B$5:$O$20,,-1),,-1),""))</f>
        <v/>
      </c>
      <c r="P212" s="173" t="str">
        <f t="shared" si="63"/>
        <v/>
      </c>
      <c r="Q212" s="174" t="str">
        <f t="shared" si="64"/>
        <v/>
      </c>
      <c r="R212" s="174" t="str">
        <f t="shared" si="53"/>
        <v/>
      </c>
      <c r="S212" s="152" t="str">
        <f>IFERROR(IF(M212=Hjelpeark!$D$7,_xlfn.XLOOKUP('Beregninger gj.strømming'!C212,Hjelpeark!$C$8:$C$19,Hjelpeark!$D$8:$D$19),_xlfn.XLOOKUP('Beregninger gj.strømming'!C212,Hjelpeark!$C$8:$C$19,Hjelpeark!$E$8:$E$19)),"")</f>
        <v/>
      </c>
      <c r="T212" s="152" t="str">
        <f t="shared" si="67"/>
        <v/>
      </c>
      <c r="U212" s="152" t="str">
        <f>IFERROR(IF(T212=Hjelpeark!$B$4,0,ABS(T212-S212)),"")</f>
        <v/>
      </c>
      <c r="V212" s="175" t="str">
        <f>IFERROR(IF(A212="","",_xlfn.XLOOKUP(D212,Prisliste!$C$4:$F$4,Prisliste!$C$20:$F$20)),"")</f>
        <v/>
      </c>
      <c r="W212" s="175" t="str">
        <f>IFERROR(U212*_xlfn.XLOOKUP(D212,Prisliste!$C$4:$F$4,Prisliste!$C$21:$F$21),"")</f>
        <v/>
      </c>
      <c r="X212" s="175" t="str">
        <f>IFERROR(IF(A212="","",IF(N212="Ja",_xlfn.XLOOKUP('Beregninger gj.strømming'!D212,Prisliste!$C$4:$F$4,Prisliste!$C$24:$F$24),0)),"")</f>
        <v/>
      </c>
      <c r="Y212" s="288" t="str">
        <f t="shared" si="54"/>
        <v/>
      </c>
      <c r="Z212" s="175" t="str">
        <f t="shared" si="65"/>
        <v/>
      </c>
      <c r="AA212" s="175" t="str">
        <f t="shared" si="55"/>
        <v/>
      </c>
      <c r="AB212" s="175" t="str">
        <f t="shared" si="56"/>
        <v/>
      </c>
      <c r="AC212" s="288" t="str">
        <f t="shared" si="57"/>
        <v/>
      </c>
      <c r="AD212" s="152" t="str">
        <f t="shared" si="58"/>
        <v/>
      </c>
      <c r="AF212" s="155" t="str">
        <f>IFERROR(_xlfn.XLOOKUP(D212,Prisliste!$C$4:$F$4,Prisliste!$C$19:$F$19)*AD212,"")</f>
        <v/>
      </c>
    </row>
    <row r="213" spans="1:32" ht="14.4">
      <c r="A213" s="171" t="str">
        <f>IF(A212="","",IF(A212+1&lt;=f_slutt,'Beregninger gj.strømming'!A212+1,""))</f>
        <v/>
      </c>
      <c r="B213" s="172" t="str">
        <f t="shared" si="59"/>
        <v/>
      </c>
      <c r="C213" s="173" t="str">
        <f t="shared" si="60"/>
        <v/>
      </c>
      <c r="D213" s="172" t="str">
        <f t="shared" si="61"/>
        <v/>
      </c>
      <c r="E213" s="152" t="str">
        <f t="shared" si="66"/>
        <v/>
      </c>
      <c r="F213" s="289" t="str">
        <f t="shared" si="62"/>
        <v/>
      </c>
      <c r="G213" s="154" t="str">
        <f>IF($A213="","",'Priseestimat gj.strømming'!$C$15)</f>
        <v/>
      </c>
      <c r="H213" s="155" t="str" cm="1">
        <f t="array" ref="H213">IF(M213=Hjelpeark!$E$7,_xlfn.XLOOKUP(IF(T213="Naturlig",S213,T213),Temp_VT_FV,_xlfn.XLOOKUP('Beregninger gj.strømming'!F213,Fiskevekt_VT_FV,'Veksttabell FV'!$B$5:$T$21,,-1),,-1)*G213,IF('Beregninger gj.strømming'!M213=Hjelpeark!$D$7,_xlfn.XLOOKUP(IF(T213="Naturlig",S213,T213),'Veksttabell SV'!$A$6:$A$22,_xlfn.XLOOKUP('Beregninger gj.strømming'!F213,'Veksttabell SV'!$B$5:$AU$5,'Veksttabell SV'!$B$6:$AU$22,,-1),,-1)*G213,""))</f>
        <v/>
      </c>
      <c r="I213" s="155" t="str">
        <f t="shared" si="51"/>
        <v/>
      </c>
      <c r="J213" s="159" t="str">
        <f t="shared" si="52"/>
        <v/>
      </c>
      <c r="K213" s="173" t="str">
        <f>IF(A213="","",'Priseestimat gj.strømming'!$C$10)</f>
        <v/>
      </c>
      <c r="L213" s="173" t="str">
        <f>IF(A213="","",'Priseestimat gj.strømming'!$C$11)</f>
        <v/>
      </c>
      <c r="M213" s="173" t="str">
        <f>IF(A213="","",'Priseestimat gj.strømming'!$C$12)</f>
        <v/>
      </c>
      <c r="N213" s="173" t="str">
        <f>IF($A213="","",'Priseestimat gj.strømming'!$C$6)</f>
        <v/>
      </c>
      <c r="O213" s="174" t="str" cm="1">
        <f t="array" ref="O213">IF(M213=Hjelpeark!$D$7,_xlfn.XLOOKUP(IF(T213="Naturlig",S213,T213),'Vannbehov SV'!$A$5:$A$13,_xlfn.XLOOKUP('Beregninger gj.strømming'!F213,'Vannbehov SV'!$B$4:$O$4,'Vannbehov SV'!$B$5:$O$13,,-1),,-1),IF(M213=Hjelpeark!$E$7,_xlfn.XLOOKUP(IF(T213="Naturlig",S213,T213),'Vannbehov FV'!$A$5:$A$20,_xlfn.XLOOKUP('Beregninger gj.strømming'!F213,'Vannbehov FV'!$B$4:$O$4,'Vannbehov FV'!$B$5:$O$20,,-1),,-1),""))</f>
        <v/>
      </c>
      <c r="P213" s="173" t="str">
        <f t="shared" si="63"/>
        <v/>
      </c>
      <c r="Q213" s="174" t="str">
        <f t="shared" si="64"/>
        <v/>
      </c>
      <c r="R213" s="174" t="str">
        <f t="shared" si="53"/>
        <v/>
      </c>
      <c r="S213" s="152" t="str">
        <f>IFERROR(IF(M213=Hjelpeark!$D$7,_xlfn.XLOOKUP('Beregninger gj.strømming'!C213,Hjelpeark!$C$8:$C$19,Hjelpeark!$D$8:$D$19),_xlfn.XLOOKUP('Beregninger gj.strømming'!C213,Hjelpeark!$C$8:$C$19,Hjelpeark!$E$8:$E$19)),"")</f>
        <v/>
      </c>
      <c r="T213" s="152" t="str">
        <f t="shared" si="67"/>
        <v/>
      </c>
      <c r="U213" s="152" t="str">
        <f>IFERROR(IF(T213=Hjelpeark!$B$4,0,ABS(T213-S213)),"")</f>
        <v/>
      </c>
      <c r="V213" s="175" t="str">
        <f>IFERROR(IF(A213="","",_xlfn.XLOOKUP(D213,Prisliste!$C$4:$F$4,Prisliste!$C$20:$F$20)),"")</f>
        <v/>
      </c>
      <c r="W213" s="175" t="str">
        <f>IFERROR(U213*_xlfn.XLOOKUP(D213,Prisliste!$C$4:$F$4,Prisliste!$C$21:$F$21),"")</f>
        <v/>
      </c>
      <c r="X213" s="175" t="str">
        <f>IFERROR(IF(A213="","",IF(N213="Ja",_xlfn.XLOOKUP('Beregninger gj.strømming'!D213,Prisliste!$C$4:$F$4,Prisliste!$C$24:$F$24),0)),"")</f>
        <v/>
      </c>
      <c r="Y213" s="288" t="str">
        <f t="shared" si="54"/>
        <v/>
      </c>
      <c r="Z213" s="175" t="str">
        <f t="shared" si="65"/>
        <v/>
      </c>
      <c r="AA213" s="175" t="str">
        <f t="shared" si="55"/>
        <v/>
      </c>
      <c r="AB213" s="175" t="str">
        <f t="shared" si="56"/>
        <v/>
      </c>
      <c r="AC213" s="288" t="str">
        <f t="shared" si="57"/>
        <v/>
      </c>
      <c r="AD213" s="152" t="str">
        <f t="shared" si="58"/>
        <v/>
      </c>
      <c r="AF213" s="155" t="str">
        <f>IFERROR(_xlfn.XLOOKUP(D213,Prisliste!$C$4:$F$4,Prisliste!$C$19:$F$19)*AD213,"")</f>
        <v/>
      </c>
    </row>
    <row r="214" spans="1:32" ht="14.4">
      <c r="A214" s="171" t="str">
        <f>IF(A213="","",IF(A213+1&lt;=f_slutt,'Beregninger gj.strømming'!A213+1,""))</f>
        <v/>
      </c>
      <c r="B214" s="172" t="str">
        <f t="shared" si="59"/>
        <v/>
      </c>
      <c r="C214" s="173" t="str">
        <f t="shared" si="60"/>
        <v/>
      </c>
      <c r="D214" s="172" t="str">
        <f t="shared" si="61"/>
        <v/>
      </c>
      <c r="E214" s="152" t="str">
        <f t="shared" si="66"/>
        <v/>
      </c>
      <c r="F214" s="289" t="str">
        <f t="shared" si="62"/>
        <v/>
      </c>
      <c r="G214" s="154" t="str">
        <f>IF($A214="","",'Priseestimat gj.strømming'!$C$15)</f>
        <v/>
      </c>
      <c r="H214" s="155" t="str" cm="1">
        <f t="array" ref="H214">IF(M214=Hjelpeark!$E$7,_xlfn.XLOOKUP(IF(T214="Naturlig",S214,T214),Temp_VT_FV,_xlfn.XLOOKUP('Beregninger gj.strømming'!F214,Fiskevekt_VT_FV,'Veksttabell FV'!$B$5:$T$21,,-1),,-1)*G214,IF('Beregninger gj.strømming'!M214=Hjelpeark!$D$7,_xlfn.XLOOKUP(IF(T214="Naturlig",S214,T214),'Veksttabell SV'!$A$6:$A$22,_xlfn.XLOOKUP('Beregninger gj.strømming'!F214,'Veksttabell SV'!$B$5:$AU$5,'Veksttabell SV'!$B$6:$AU$22,,-1),,-1)*G214,""))</f>
        <v/>
      </c>
      <c r="I214" s="155" t="str">
        <f t="shared" si="51"/>
        <v/>
      </c>
      <c r="J214" s="159" t="str">
        <f t="shared" si="52"/>
        <v/>
      </c>
      <c r="K214" s="173" t="str">
        <f>IF(A214="","",'Priseestimat gj.strømming'!$C$10)</f>
        <v/>
      </c>
      <c r="L214" s="173" t="str">
        <f>IF(A214="","",'Priseestimat gj.strømming'!$C$11)</f>
        <v/>
      </c>
      <c r="M214" s="173" t="str">
        <f>IF(A214="","",'Priseestimat gj.strømming'!$C$12)</f>
        <v/>
      </c>
      <c r="N214" s="173" t="str">
        <f>IF($A214="","",'Priseestimat gj.strømming'!$C$6)</f>
        <v/>
      </c>
      <c r="O214" s="174" t="str" cm="1">
        <f t="array" ref="O214">IF(M214=Hjelpeark!$D$7,_xlfn.XLOOKUP(IF(T214="Naturlig",S214,T214),'Vannbehov SV'!$A$5:$A$13,_xlfn.XLOOKUP('Beregninger gj.strømming'!F214,'Vannbehov SV'!$B$4:$O$4,'Vannbehov SV'!$B$5:$O$13,,-1),,-1),IF(M214=Hjelpeark!$E$7,_xlfn.XLOOKUP(IF(T214="Naturlig",S214,T214),'Vannbehov FV'!$A$5:$A$20,_xlfn.XLOOKUP('Beregninger gj.strømming'!F214,'Vannbehov FV'!$B$4:$O$4,'Vannbehov FV'!$B$5:$O$20,,-1),,-1),""))</f>
        <v/>
      </c>
      <c r="P214" s="173" t="str">
        <f t="shared" si="63"/>
        <v/>
      </c>
      <c r="Q214" s="174" t="str">
        <f t="shared" si="64"/>
        <v/>
      </c>
      <c r="R214" s="174" t="str">
        <f t="shared" si="53"/>
        <v/>
      </c>
      <c r="S214" s="152" t="str">
        <f>IFERROR(IF(M214=Hjelpeark!$D$7,_xlfn.XLOOKUP('Beregninger gj.strømming'!C214,Hjelpeark!$C$8:$C$19,Hjelpeark!$D$8:$D$19),_xlfn.XLOOKUP('Beregninger gj.strømming'!C214,Hjelpeark!$C$8:$C$19,Hjelpeark!$E$8:$E$19)),"")</f>
        <v/>
      </c>
      <c r="T214" s="152" t="str">
        <f t="shared" si="67"/>
        <v/>
      </c>
      <c r="U214" s="152" t="str">
        <f>IFERROR(IF(T214=Hjelpeark!$B$4,0,ABS(T214-S214)),"")</f>
        <v/>
      </c>
      <c r="V214" s="175" t="str">
        <f>IFERROR(IF(A214="","",_xlfn.XLOOKUP(D214,Prisliste!$C$4:$F$4,Prisliste!$C$20:$F$20)),"")</f>
        <v/>
      </c>
      <c r="W214" s="175" t="str">
        <f>IFERROR(U214*_xlfn.XLOOKUP(D214,Prisliste!$C$4:$F$4,Prisliste!$C$21:$F$21),"")</f>
        <v/>
      </c>
      <c r="X214" s="175" t="str">
        <f>IFERROR(IF(A214="","",IF(N214="Ja",_xlfn.XLOOKUP('Beregninger gj.strømming'!D214,Prisliste!$C$4:$F$4,Prisliste!$C$24:$F$24),0)),"")</f>
        <v/>
      </c>
      <c r="Y214" s="288" t="str">
        <f t="shared" si="54"/>
        <v/>
      </c>
      <c r="Z214" s="175" t="str">
        <f t="shared" si="65"/>
        <v/>
      </c>
      <c r="AA214" s="175" t="str">
        <f t="shared" si="55"/>
        <v/>
      </c>
      <c r="AB214" s="175" t="str">
        <f t="shared" si="56"/>
        <v/>
      </c>
      <c r="AC214" s="288" t="str">
        <f t="shared" si="57"/>
        <v/>
      </c>
      <c r="AD214" s="152" t="str">
        <f t="shared" si="58"/>
        <v/>
      </c>
      <c r="AF214" s="155" t="str">
        <f>IFERROR(_xlfn.XLOOKUP(D214,Prisliste!$C$4:$F$4,Prisliste!$C$19:$F$19)*AD214,"")</f>
        <v/>
      </c>
    </row>
    <row r="215" spans="1:32" ht="14.4">
      <c r="A215" s="171" t="str">
        <f>IF(A214="","",IF(A214+1&lt;=f_slutt,'Beregninger gj.strømming'!A214+1,""))</f>
        <v/>
      </c>
      <c r="B215" s="172" t="str">
        <f t="shared" si="59"/>
        <v/>
      </c>
      <c r="C215" s="173" t="str">
        <f t="shared" si="60"/>
        <v/>
      </c>
      <c r="D215" s="172" t="str">
        <f t="shared" si="61"/>
        <v/>
      </c>
      <c r="E215" s="152" t="str">
        <f t="shared" si="66"/>
        <v/>
      </c>
      <c r="F215" s="289" t="str">
        <f t="shared" si="62"/>
        <v/>
      </c>
      <c r="G215" s="154" t="str">
        <f>IF($A215="","",'Priseestimat gj.strømming'!$C$15)</f>
        <v/>
      </c>
      <c r="H215" s="155" t="str" cm="1">
        <f t="array" ref="H215">IF(M215=Hjelpeark!$E$7,_xlfn.XLOOKUP(IF(T215="Naturlig",S215,T215),Temp_VT_FV,_xlfn.XLOOKUP('Beregninger gj.strømming'!F215,Fiskevekt_VT_FV,'Veksttabell FV'!$B$5:$T$21,,-1),,-1)*G215,IF('Beregninger gj.strømming'!M215=Hjelpeark!$D$7,_xlfn.XLOOKUP(IF(T215="Naturlig",S215,T215),'Veksttabell SV'!$A$6:$A$22,_xlfn.XLOOKUP('Beregninger gj.strømming'!F215,'Veksttabell SV'!$B$5:$AU$5,'Veksttabell SV'!$B$6:$AU$22,,-1),,-1)*G215,""))</f>
        <v/>
      </c>
      <c r="I215" s="155" t="str">
        <f t="shared" si="51"/>
        <v/>
      </c>
      <c r="J215" s="159" t="str">
        <f t="shared" si="52"/>
        <v/>
      </c>
      <c r="K215" s="173" t="str">
        <f>IF(A215="","",'Priseestimat gj.strømming'!$C$10)</f>
        <v/>
      </c>
      <c r="L215" s="173" t="str">
        <f>IF(A215="","",'Priseestimat gj.strømming'!$C$11)</f>
        <v/>
      </c>
      <c r="M215" s="173" t="str">
        <f>IF(A215="","",'Priseestimat gj.strømming'!$C$12)</f>
        <v/>
      </c>
      <c r="N215" s="173" t="str">
        <f>IF($A215="","",'Priseestimat gj.strømming'!$C$6)</f>
        <v/>
      </c>
      <c r="O215" s="174" t="str" cm="1">
        <f t="array" ref="O215">IF(M215=Hjelpeark!$D$7,_xlfn.XLOOKUP(IF(T215="Naturlig",S215,T215),'Vannbehov SV'!$A$5:$A$13,_xlfn.XLOOKUP('Beregninger gj.strømming'!F215,'Vannbehov SV'!$B$4:$O$4,'Vannbehov SV'!$B$5:$O$13,,-1),,-1),IF(M215=Hjelpeark!$E$7,_xlfn.XLOOKUP(IF(T215="Naturlig",S215,T215),'Vannbehov FV'!$A$5:$A$20,_xlfn.XLOOKUP('Beregninger gj.strømming'!F215,'Vannbehov FV'!$B$4:$O$4,'Vannbehov FV'!$B$5:$O$20,,-1),,-1),""))</f>
        <v/>
      </c>
      <c r="P215" s="173" t="str">
        <f t="shared" si="63"/>
        <v/>
      </c>
      <c r="Q215" s="174" t="str">
        <f t="shared" si="64"/>
        <v/>
      </c>
      <c r="R215" s="174" t="str">
        <f t="shared" si="53"/>
        <v/>
      </c>
      <c r="S215" s="152" t="str">
        <f>IFERROR(IF(M215=Hjelpeark!$D$7,_xlfn.XLOOKUP('Beregninger gj.strømming'!C215,Hjelpeark!$C$8:$C$19,Hjelpeark!$D$8:$D$19),_xlfn.XLOOKUP('Beregninger gj.strømming'!C215,Hjelpeark!$C$8:$C$19,Hjelpeark!$E$8:$E$19)),"")</f>
        <v/>
      </c>
      <c r="T215" s="152" t="str">
        <f t="shared" si="67"/>
        <v/>
      </c>
      <c r="U215" s="152" t="str">
        <f>IFERROR(IF(T215=Hjelpeark!$B$4,0,ABS(T215-S215)),"")</f>
        <v/>
      </c>
      <c r="V215" s="175" t="str">
        <f>IFERROR(IF(A215="","",_xlfn.XLOOKUP(D215,Prisliste!$C$4:$F$4,Prisliste!$C$20:$F$20)),"")</f>
        <v/>
      </c>
      <c r="W215" s="175" t="str">
        <f>IFERROR(U215*_xlfn.XLOOKUP(D215,Prisliste!$C$4:$F$4,Prisliste!$C$21:$F$21),"")</f>
        <v/>
      </c>
      <c r="X215" s="175" t="str">
        <f>IFERROR(IF(A215="","",IF(N215="Ja",_xlfn.XLOOKUP('Beregninger gj.strømming'!D215,Prisliste!$C$4:$F$4,Prisliste!$C$24:$F$24),0)),"")</f>
        <v/>
      </c>
      <c r="Y215" s="288" t="str">
        <f t="shared" si="54"/>
        <v/>
      </c>
      <c r="Z215" s="175" t="str">
        <f t="shared" si="65"/>
        <v/>
      </c>
      <c r="AA215" s="175" t="str">
        <f t="shared" si="55"/>
        <v/>
      </c>
      <c r="AB215" s="175" t="str">
        <f t="shared" si="56"/>
        <v/>
      </c>
      <c r="AC215" s="288" t="str">
        <f t="shared" si="57"/>
        <v/>
      </c>
      <c r="AD215" s="152" t="str">
        <f t="shared" si="58"/>
        <v/>
      </c>
      <c r="AF215" s="155" t="str">
        <f>IFERROR(_xlfn.XLOOKUP(D215,Prisliste!$C$4:$F$4,Prisliste!$C$19:$F$19)*AD215,"")</f>
        <v/>
      </c>
    </row>
    <row r="216" spans="1:32" ht="14.4">
      <c r="A216" s="171" t="str">
        <f>IF(A215="","",IF(A215+1&lt;=f_slutt,'Beregninger gj.strømming'!A215+1,""))</f>
        <v/>
      </c>
      <c r="B216" s="172" t="str">
        <f t="shared" si="59"/>
        <v/>
      </c>
      <c r="C216" s="173" t="str">
        <f t="shared" si="60"/>
        <v/>
      </c>
      <c r="D216" s="172" t="str">
        <f t="shared" si="61"/>
        <v/>
      </c>
      <c r="E216" s="152" t="str">
        <f t="shared" si="66"/>
        <v/>
      </c>
      <c r="F216" s="289" t="str">
        <f t="shared" si="62"/>
        <v/>
      </c>
      <c r="G216" s="154" t="str">
        <f>IF($A216="","",'Priseestimat gj.strømming'!$C$15)</f>
        <v/>
      </c>
      <c r="H216" s="155" t="str" cm="1">
        <f t="array" ref="H216">IF(M216=Hjelpeark!$E$7,_xlfn.XLOOKUP(IF(T216="Naturlig",S216,T216),Temp_VT_FV,_xlfn.XLOOKUP('Beregninger gj.strømming'!F216,Fiskevekt_VT_FV,'Veksttabell FV'!$B$5:$T$21,,-1),,-1)*G216,IF('Beregninger gj.strømming'!M216=Hjelpeark!$D$7,_xlfn.XLOOKUP(IF(T216="Naturlig",S216,T216),'Veksttabell SV'!$A$6:$A$22,_xlfn.XLOOKUP('Beregninger gj.strømming'!F216,'Veksttabell SV'!$B$5:$AU$5,'Veksttabell SV'!$B$6:$AU$22,,-1),,-1)*G216,""))</f>
        <v/>
      </c>
      <c r="I216" s="155" t="str">
        <f t="shared" si="51"/>
        <v/>
      </c>
      <c r="J216" s="159" t="str">
        <f t="shared" si="52"/>
        <v/>
      </c>
      <c r="K216" s="173" t="str">
        <f>IF(A216="","",'Priseestimat gj.strømming'!$C$10)</f>
        <v/>
      </c>
      <c r="L216" s="173" t="str">
        <f>IF(A216="","",'Priseestimat gj.strømming'!$C$11)</f>
        <v/>
      </c>
      <c r="M216" s="173" t="str">
        <f>IF(A216="","",'Priseestimat gj.strømming'!$C$12)</f>
        <v/>
      </c>
      <c r="N216" s="173" t="str">
        <f>IF($A216="","",'Priseestimat gj.strømming'!$C$6)</f>
        <v/>
      </c>
      <c r="O216" s="174" t="str" cm="1">
        <f t="array" ref="O216">IF(M216=Hjelpeark!$D$7,_xlfn.XLOOKUP(IF(T216="Naturlig",S216,T216),'Vannbehov SV'!$A$5:$A$13,_xlfn.XLOOKUP('Beregninger gj.strømming'!F216,'Vannbehov SV'!$B$4:$O$4,'Vannbehov SV'!$B$5:$O$13,,-1),,-1),IF(M216=Hjelpeark!$E$7,_xlfn.XLOOKUP(IF(T216="Naturlig",S216,T216),'Vannbehov FV'!$A$5:$A$20,_xlfn.XLOOKUP('Beregninger gj.strømming'!F216,'Vannbehov FV'!$B$4:$O$4,'Vannbehov FV'!$B$5:$O$20,,-1),,-1),""))</f>
        <v/>
      </c>
      <c r="P216" s="173" t="str">
        <f t="shared" si="63"/>
        <v/>
      </c>
      <c r="Q216" s="174" t="str">
        <f t="shared" si="64"/>
        <v/>
      </c>
      <c r="R216" s="174" t="str">
        <f t="shared" si="53"/>
        <v/>
      </c>
      <c r="S216" s="152" t="str">
        <f>IFERROR(IF(M216=Hjelpeark!$D$7,_xlfn.XLOOKUP('Beregninger gj.strømming'!C216,Hjelpeark!$C$8:$C$19,Hjelpeark!$D$8:$D$19),_xlfn.XLOOKUP('Beregninger gj.strømming'!C216,Hjelpeark!$C$8:$C$19,Hjelpeark!$E$8:$E$19)),"")</f>
        <v/>
      </c>
      <c r="T216" s="152" t="str">
        <f t="shared" si="67"/>
        <v/>
      </c>
      <c r="U216" s="152" t="str">
        <f>IFERROR(IF(T216=Hjelpeark!$B$4,0,ABS(T216-S216)),"")</f>
        <v/>
      </c>
      <c r="V216" s="175" t="str">
        <f>IFERROR(IF(A216="","",_xlfn.XLOOKUP(D216,Prisliste!$C$4:$F$4,Prisliste!$C$20:$F$20)),"")</f>
        <v/>
      </c>
      <c r="W216" s="175" t="str">
        <f>IFERROR(U216*_xlfn.XLOOKUP(D216,Prisliste!$C$4:$F$4,Prisliste!$C$21:$F$21),"")</f>
        <v/>
      </c>
      <c r="X216" s="175" t="str">
        <f>IFERROR(IF(A216="","",IF(N216="Ja",_xlfn.XLOOKUP('Beregninger gj.strømming'!D216,Prisliste!$C$4:$F$4,Prisliste!$C$24:$F$24),0)),"")</f>
        <v/>
      </c>
      <c r="Y216" s="288" t="str">
        <f t="shared" si="54"/>
        <v/>
      </c>
      <c r="Z216" s="175" t="str">
        <f t="shared" si="65"/>
        <v/>
      </c>
      <c r="AA216" s="175" t="str">
        <f t="shared" si="55"/>
        <v/>
      </c>
      <c r="AB216" s="175" t="str">
        <f t="shared" si="56"/>
        <v/>
      </c>
      <c r="AC216" s="288" t="str">
        <f t="shared" si="57"/>
        <v/>
      </c>
      <c r="AD216" s="152" t="str">
        <f t="shared" si="58"/>
        <v/>
      </c>
      <c r="AF216" s="155" t="str">
        <f>IFERROR(_xlfn.XLOOKUP(D216,Prisliste!$C$4:$F$4,Prisliste!$C$19:$F$19)*AD216,"")</f>
        <v/>
      </c>
    </row>
    <row r="217" spans="1:32" ht="14.4">
      <c r="A217" s="171" t="str">
        <f>IF(A216="","",IF(A216+1&lt;=f_slutt,'Beregninger gj.strømming'!A216+1,""))</f>
        <v/>
      </c>
      <c r="B217" s="172" t="str">
        <f t="shared" si="59"/>
        <v/>
      </c>
      <c r="C217" s="173" t="str">
        <f t="shared" si="60"/>
        <v/>
      </c>
      <c r="D217" s="172" t="str">
        <f t="shared" si="61"/>
        <v/>
      </c>
      <c r="E217" s="152" t="str">
        <f t="shared" si="66"/>
        <v/>
      </c>
      <c r="F217" s="289" t="str">
        <f t="shared" si="62"/>
        <v/>
      </c>
      <c r="G217" s="154" t="str">
        <f>IF($A217="","",'Priseestimat gj.strømming'!$C$15)</f>
        <v/>
      </c>
      <c r="H217" s="155" t="str" cm="1">
        <f t="array" ref="H217">IF(M217=Hjelpeark!$E$7,_xlfn.XLOOKUP(IF(T217="Naturlig",S217,T217),Temp_VT_FV,_xlfn.XLOOKUP('Beregninger gj.strømming'!F217,Fiskevekt_VT_FV,'Veksttabell FV'!$B$5:$T$21,,-1),,-1)*G217,IF('Beregninger gj.strømming'!M217=Hjelpeark!$D$7,_xlfn.XLOOKUP(IF(T217="Naturlig",S217,T217),'Veksttabell SV'!$A$6:$A$22,_xlfn.XLOOKUP('Beregninger gj.strømming'!F217,'Veksttabell SV'!$B$5:$AU$5,'Veksttabell SV'!$B$6:$AU$22,,-1),,-1)*G217,""))</f>
        <v/>
      </c>
      <c r="I217" s="155" t="str">
        <f t="shared" si="51"/>
        <v/>
      </c>
      <c r="J217" s="159" t="str">
        <f t="shared" si="52"/>
        <v/>
      </c>
      <c r="K217" s="173" t="str">
        <f>IF(A217="","",'Priseestimat gj.strømming'!$C$10)</f>
        <v/>
      </c>
      <c r="L217" s="173" t="str">
        <f>IF(A217="","",'Priseestimat gj.strømming'!$C$11)</f>
        <v/>
      </c>
      <c r="M217" s="173" t="str">
        <f>IF(A217="","",'Priseestimat gj.strømming'!$C$12)</f>
        <v/>
      </c>
      <c r="N217" s="173" t="str">
        <f>IF($A217="","",'Priseestimat gj.strømming'!$C$6)</f>
        <v/>
      </c>
      <c r="O217" s="174" t="str" cm="1">
        <f t="array" ref="O217">IF(M217=Hjelpeark!$D$7,_xlfn.XLOOKUP(IF(T217="Naturlig",S217,T217),'Vannbehov SV'!$A$5:$A$13,_xlfn.XLOOKUP('Beregninger gj.strømming'!F217,'Vannbehov SV'!$B$4:$O$4,'Vannbehov SV'!$B$5:$O$13,,-1),,-1),IF(M217=Hjelpeark!$E$7,_xlfn.XLOOKUP(IF(T217="Naturlig",S217,T217),'Vannbehov FV'!$A$5:$A$20,_xlfn.XLOOKUP('Beregninger gj.strømming'!F217,'Vannbehov FV'!$B$4:$O$4,'Vannbehov FV'!$B$5:$O$20,,-1),,-1),""))</f>
        <v/>
      </c>
      <c r="P217" s="173" t="str">
        <f t="shared" si="63"/>
        <v/>
      </c>
      <c r="Q217" s="174" t="str">
        <f t="shared" si="64"/>
        <v/>
      </c>
      <c r="R217" s="174" t="str">
        <f t="shared" si="53"/>
        <v/>
      </c>
      <c r="S217" s="152" t="str">
        <f>IFERROR(IF(M217=Hjelpeark!$D$7,_xlfn.XLOOKUP('Beregninger gj.strømming'!C217,Hjelpeark!$C$8:$C$19,Hjelpeark!$D$8:$D$19),_xlfn.XLOOKUP('Beregninger gj.strømming'!C217,Hjelpeark!$C$8:$C$19,Hjelpeark!$E$8:$E$19)),"")</f>
        <v/>
      </c>
      <c r="T217" s="152" t="str">
        <f t="shared" si="67"/>
        <v/>
      </c>
      <c r="U217" s="152" t="str">
        <f>IFERROR(IF(T217=Hjelpeark!$B$4,0,ABS(T217-S217)),"")</f>
        <v/>
      </c>
      <c r="V217" s="175" t="str">
        <f>IFERROR(IF(A217="","",_xlfn.XLOOKUP(D217,Prisliste!$C$4:$F$4,Prisliste!$C$20:$F$20)),"")</f>
        <v/>
      </c>
      <c r="W217" s="175" t="str">
        <f>IFERROR(U217*_xlfn.XLOOKUP(D217,Prisliste!$C$4:$F$4,Prisliste!$C$21:$F$21),"")</f>
        <v/>
      </c>
      <c r="X217" s="175" t="str">
        <f>IFERROR(IF(A217="","",IF(N217="Ja",_xlfn.XLOOKUP('Beregninger gj.strømming'!D217,Prisliste!$C$4:$F$4,Prisliste!$C$24:$F$24),0)),"")</f>
        <v/>
      </c>
      <c r="Y217" s="288" t="str">
        <f t="shared" si="54"/>
        <v/>
      </c>
      <c r="Z217" s="175" t="str">
        <f t="shared" si="65"/>
        <v/>
      </c>
      <c r="AA217" s="175" t="str">
        <f t="shared" si="55"/>
        <v/>
      </c>
      <c r="AB217" s="175" t="str">
        <f t="shared" si="56"/>
        <v/>
      </c>
      <c r="AC217" s="288" t="str">
        <f t="shared" si="57"/>
        <v/>
      </c>
      <c r="AD217" s="152" t="str">
        <f t="shared" si="58"/>
        <v/>
      </c>
      <c r="AF217" s="155" t="str">
        <f>IFERROR(_xlfn.XLOOKUP(D217,Prisliste!$C$4:$F$4,Prisliste!$C$19:$F$19)*AD217,"")</f>
        <v/>
      </c>
    </row>
    <row r="218" spans="1:32" ht="14.4">
      <c r="A218" s="171" t="str">
        <f>IF(A217="","",IF(A217+1&lt;=f_slutt,'Beregninger gj.strømming'!A217+1,""))</f>
        <v/>
      </c>
      <c r="B218" s="172" t="str">
        <f t="shared" si="59"/>
        <v/>
      </c>
      <c r="C218" s="173" t="str">
        <f t="shared" si="60"/>
        <v/>
      </c>
      <c r="D218" s="172" t="str">
        <f t="shared" si="61"/>
        <v/>
      </c>
      <c r="E218" s="152" t="str">
        <f t="shared" si="66"/>
        <v/>
      </c>
      <c r="F218" s="289" t="str">
        <f t="shared" si="62"/>
        <v/>
      </c>
      <c r="G218" s="154" t="str">
        <f>IF($A218="","",'Priseestimat gj.strømming'!$C$15)</f>
        <v/>
      </c>
      <c r="H218" s="155" t="str" cm="1">
        <f t="array" ref="H218">IF(M218=Hjelpeark!$E$7,_xlfn.XLOOKUP(IF(T218="Naturlig",S218,T218),Temp_VT_FV,_xlfn.XLOOKUP('Beregninger gj.strømming'!F218,Fiskevekt_VT_FV,'Veksttabell FV'!$B$5:$T$21,,-1),,-1)*G218,IF('Beregninger gj.strømming'!M218=Hjelpeark!$D$7,_xlfn.XLOOKUP(IF(T218="Naturlig",S218,T218),'Veksttabell SV'!$A$6:$A$22,_xlfn.XLOOKUP('Beregninger gj.strømming'!F218,'Veksttabell SV'!$B$5:$AU$5,'Veksttabell SV'!$B$6:$AU$22,,-1),,-1)*G218,""))</f>
        <v/>
      </c>
      <c r="I218" s="155" t="str">
        <f t="shared" si="51"/>
        <v/>
      </c>
      <c r="J218" s="159" t="str">
        <f t="shared" si="52"/>
        <v/>
      </c>
      <c r="K218" s="173" t="str">
        <f>IF(A218="","",'Priseestimat gj.strømming'!$C$10)</f>
        <v/>
      </c>
      <c r="L218" s="173" t="str">
        <f>IF(A218="","",'Priseestimat gj.strømming'!$C$11)</f>
        <v/>
      </c>
      <c r="M218" s="173" t="str">
        <f>IF(A218="","",'Priseestimat gj.strømming'!$C$12)</f>
        <v/>
      </c>
      <c r="N218" s="173" t="str">
        <f>IF($A218="","",'Priseestimat gj.strømming'!$C$6)</f>
        <v/>
      </c>
      <c r="O218" s="174" t="str" cm="1">
        <f t="array" ref="O218">IF(M218=Hjelpeark!$D$7,_xlfn.XLOOKUP(IF(T218="Naturlig",S218,T218),'Vannbehov SV'!$A$5:$A$13,_xlfn.XLOOKUP('Beregninger gj.strømming'!F218,'Vannbehov SV'!$B$4:$O$4,'Vannbehov SV'!$B$5:$O$13,,-1),,-1),IF(M218=Hjelpeark!$E$7,_xlfn.XLOOKUP(IF(T218="Naturlig",S218,T218),'Vannbehov FV'!$A$5:$A$20,_xlfn.XLOOKUP('Beregninger gj.strømming'!F218,'Vannbehov FV'!$B$4:$O$4,'Vannbehov FV'!$B$5:$O$20,,-1),,-1),""))</f>
        <v/>
      </c>
      <c r="P218" s="173" t="str">
        <f t="shared" si="63"/>
        <v/>
      </c>
      <c r="Q218" s="174" t="str">
        <f t="shared" si="64"/>
        <v/>
      </c>
      <c r="R218" s="174" t="str">
        <f t="shared" si="53"/>
        <v/>
      </c>
      <c r="S218" s="152" t="str">
        <f>IFERROR(IF(M218=Hjelpeark!$D$7,_xlfn.XLOOKUP('Beregninger gj.strømming'!C218,Hjelpeark!$C$8:$C$19,Hjelpeark!$D$8:$D$19),_xlfn.XLOOKUP('Beregninger gj.strømming'!C218,Hjelpeark!$C$8:$C$19,Hjelpeark!$E$8:$E$19)),"")</f>
        <v/>
      </c>
      <c r="T218" s="152" t="str">
        <f t="shared" si="67"/>
        <v/>
      </c>
      <c r="U218" s="152" t="str">
        <f>IFERROR(IF(T218=Hjelpeark!$B$4,0,ABS(T218-S218)),"")</f>
        <v/>
      </c>
      <c r="V218" s="175" t="str">
        <f>IFERROR(IF(A218="","",_xlfn.XLOOKUP(D218,Prisliste!$C$4:$F$4,Prisliste!$C$20:$F$20)),"")</f>
        <v/>
      </c>
      <c r="W218" s="175" t="str">
        <f>IFERROR(U218*_xlfn.XLOOKUP(D218,Prisliste!$C$4:$F$4,Prisliste!$C$21:$F$21),"")</f>
        <v/>
      </c>
      <c r="X218" s="175" t="str">
        <f>IFERROR(IF(A218="","",IF(N218="Ja",_xlfn.XLOOKUP('Beregninger gj.strømming'!D218,Prisliste!$C$4:$F$4,Prisliste!$C$24:$F$24),0)),"")</f>
        <v/>
      </c>
      <c r="Y218" s="288" t="str">
        <f t="shared" si="54"/>
        <v/>
      </c>
      <c r="Z218" s="175" t="str">
        <f t="shared" si="65"/>
        <v/>
      </c>
      <c r="AA218" s="175" t="str">
        <f t="shared" si="55"/>
        <v/>
      </c>
      <c r="AB218" s="175" t="str">
        <f t="shared" si="56"/>
        <v/>
      </c>
      <c r="AC218" s="288" t="str">
        <f t="shared" si="57"/>
        <v/>
      </c>
      <c r="AD218" s="152" t="str">
        <f t="shared" si="58"/>
        <v/>
      </c>
      <c r="AF218" s="155" t="str">
        <f>IFERROR(_xlfn.XLOOKUP(D218,Prisliste!$C$4:$F$4,Prisliste!$C$19:$F$19)*AD218,"")</f>
        <v/>
      </c>
    </row>
    <row r="219" spans="1:32" ht="14.4">
      <c r="A219" s="171" t="str">
        <f>IF(A218="","",IF(A218+1&lt;=f_slutt,'Beregninger gj.strømming'!A218+1,""))</f>
        <v/>
      </c>
      <c r="B219" s="172" t="str">
        <f t="shared" si="59"/>
        <v/>
      </c>
      <c r="C219" s="173" t="str">
        <f t="shared" si="60"/>
        <v/>
      </c>
      <c r="D219" s="172" t="str">
        <f t="shared" si="61"/>
        <v/>
      </c>
      <c r="E219" s="152" t="str">
        <f t="shared" si="66"/>
        <v/>
      </c>
      <c r="F219" s="289" t="str">
        <f t="shared" si="62"/>
        <v/>
      </c>
      <c r="G219" s="154" t="str">
        <f>IF($A219="","",'Priseestimat gj.strømming'!$C$15)</f>
        <v/>
      </c>
      <c r="H219" s="155" t="str" cm="1">
        <f t="array" ref="H219">IF(M219=Hjelpeark!$E$7,_xlfn.XLOOKUP(IF(T219="Naturlig",S219,T219),Temp_VT_FV,_xlfn.XLOOKUP('Beregninger gj.strømming'!F219,Fiskevekt_VT_FV,'Veksttabell FV'!$B$5:$T$21,,-1),,-1)*G219,IF('Beregninger gj.strømming'!M219=Hjelpeark!$D$7,_xlfn.XLOOKUP(IF(T219="Naturlig",S219,T219),'Veksttabell SV'!$A$6:$A$22,_xlfn.XLOOKUP('Beregninger gj.strømming'!F219,'Veksttabell SV'!$B$5:$AU$5,'Veksttabell SV'!$B$6:$AU$22,,-1),,-1)*G219,""))</f>
        <v/>
      </c>
      <c r="I219" s="155" t="str">
        <f t="shared" si="51"/>
        <v/>
      </c>
      <c r="J219" s="159" t="str">
        <f t="shared" si="52"/>
        <v/>
      </c>
      <c r="K219" s="173" t="str">
        <f>IF(A219="","",'Priseestimat gj.strømming'!$C$10)</f>
        <v/>
      </c>
      <c r="L219" s="173" t="str">
        <f>IF(A219="","",'Priseestimat gj.strømming'!$C$11)</f>
        <v/>
      </c>
      <c r="M219" s="173" t="str">
        <f>IF(A219="","",'Priseestimat gj.strømming'!$C$12)</f>
        <v/>
      </c>
      <c r="N219" s="173" t="str">
        <f>IF($A219="","",'Priseestimat gj.strømming'!$C$6)</f>
        <v/>
      </c>
      <c r="O219" s="174" t="str" cm="1">
        <f t="array" ref="O219">IF(M219=Hjelpeark!$D$7,_xlfn.XLOOKUP(IF(T219="Naturlig",S219,T219),'Vannbehov SV'!$A$5:$A$13,_xlfn.XLOOKUP('Beregninger gj.strømming'!F219,'Vannbehov SV'!$B$4:$O$4,'Vannbehov SV'!$B$5:$O$13,,-1),,-1),IF(M219=Hjelpeark!$E$7,_xlfn.XLOOKUP(IF(T219="Naturlig",S219,T219),'Vannbehov FV'!$A$5:$A$20,_xlfn.XLOOKUP('Beregninger gj.strømming'!F219,'Vannbehov FV'!$B$4:$O$4,'Vannbehov FV'!$B$5:$O$20,,-1),,-1),""))</f>
        <v/>
      </c>
      <c r="P219" s="173" t="str">
        <f t="shared" si="63"/>
        <v/>
      </c>
      <c r="Q219" s="174" t="str">
        <f t="shared" si="64"/>
        <v/>
      </c>
      <c r="R219" s="174" t="str">
        <f t="shared" si="53"/>
        <v/>
      </c>
      <c r="S219" s="152" t="str">
        <f>IFERROR(IF(M219=Hjelpeark!$D$7,_xlfn.XLOOKUP('Beregninger gj.strømming'!C219,Hjelpeark!$C$8:$C$19,Hjelpeark!$D$8:$D$19),_xlfn.XLOOKUP('Beregninger gj.strømming'!C219,Hjelpeark!$C$8:$C$19,Hjelpeark!$E$8:$E$19)),"")</f>
        <v/>
      </c>
      <c r="T219" s="152" t="str">
        <f t="shared" si="67"/>
        <v/>
      </c>
      <c r="U219" s="152" t="str">
        <f>IFERROR(IF(T219=Hjelpeark!$B$4,0,ABS(T219-S219)),"")</f>
        <v/>
      </c>
      <c r="V219" s="175" t="str">
        <f>IFERROR(IF(A219="","",_xlfn.XLOOKUP(D219,Prisliste!$C$4:$F$4,Prisliste!$C$20:$F$20)),"")</f>
        <v/>
      </c>
      <c r="W219" s="175" t="str">
        <f>IFERROR(U219*_xlfn.XLOOKUP(D219,Prisliste!$C$4:$F$4,Prisliste!$C$21:$F$21),"")</f>
        <v/>
      </c>
      <c r="X219" s="175" t="str">
        <f>IFERROR(IF(A219="","",IF(N219="Ja",_xlfn.XLOOKUP('Beregninger gj.strømming'!D219,Prisliste!$C$4:$F$4,Prisliste!$C$24:$F$24),0)),"")</f>
        <v/>
      </c>
      <c r="Y219" s="288" t="str">
        <f t="shared" si="54"/>
        <v/>
      </c>
      <c r="Z219" s="175" t="str">
        <f t="shared" si="65"/>
        <v/>
      </c>
      <c r="AA219" s="175" t="str">
        <f t="shared" si="55"/>
        <v/>
      </c>
      <c r="AB219" s="175" t="str">
        <f t="shared" si="56"/>
        <v/>
      </c>
      <c r="AC219" s="288" t="str">
        <f t="shared" si="57"/>
        <v/>
      </c>
      <c r="AD219" s="152" t="str">
        <f t="shared" si="58"/>
        <v/>
      </c>
      <c r="AF219" s="155" t="str">
        <f>IFERROR(_xlfn.XLOOKUP(D219,Prisliste!$C$4:$F$4,Prisliste!$C$19:$F$19)*AD219,"")</f>
        <v/>
      </c>
    </row>
    <row r="220" spans="1:32" ht="14.4">
      <c r="A220" s="171" t="str">
        <f>IF(A219="","",IF(A219+1&lt;=f_slutt,'Beregninger gj.strømming'!A219+1,""))</f>
        <v/>
      </c>
      <c r="B220" s="172" t="str">
        <f t="shared" si="59"/>
        <v/>
      </c>
      <c r="C220" s="173" t="str">
        <f t="shared" si="60"/>
        <v/>
      </c>
      <c r="D220" s="172" t="str">
        <f t="shared" si="61"/>
        <v/>
      </c>
      <c r="E220" s="152" t="str">
        <f t="shared" si="66"/>
        <v/>
      </c>
      <c r="F220" s="289" t="str">
        <f t="shared" si="62"/>
        <v/>
      </c>
      <c r="G220" s="154" t="str">
        <f>IF($A220="","",'Priseestimat gj.strømming'!$C$15)</f>
        <v/>
      </c>
      <c r="H220" s="155" t="str" cm="1">
        <f t="array" ref="H220">IF(M220=Hjelpeark!$E$7,_xlfn.XLOOKUP(IF(T220="Naturlig",S220,T220),Temp_VT_FV,_xlfn.XLOOKUP('Beregninger gj.strømming'!F220,Fiskevekt_VT_FV,'Veksttabell FV'!$B$5:$T$21,,-1),,-1)*G220,IF('Beregninger gj.strømming'!M220=Hjelpeark!$D$7,_xlfn.XLOOKUP(IF(T220="Naturlig",S220,T220),'Veksttabell SV'!$A$6:$A$22,_xlfn.XLOOKUP('Beregninger gj.strømming'!F220,'Veksttabell SV'!$B$5:$AU$5,'Veksttabell SV'!$B$6:$AU$22,,-1),,-1)*G220,""))</f>
        <v/>
      </c>
      <c r="I220" s="155" t="str">
        <f t="shared" si="51"/>
        <v/>
      </c>
      <c r="J220" s="159" t="str">
        <f t="shared" si="52"/>
        <v/>
      </c>
      <c r="K220" s="173" t="str">
        <f>IF(A220="","",'Priseestimat gj.strømming'!$C$10)</f>
        <v/>
      </c>
      <c r="L220" s="173" t="str">
        <f>IF(A220="","",'Priseestimat gj.strømming'!$C$11)</f>
        <v/>
      </c>
      <c r="M220" s="173" t="str">
        <f>IF(A220="","",'Priseestimat gj.strømming'!$C$12)</f>
        <v/>
      </c>
      <c r="N220" s="173" t="str">
        <f>IF($A220="","",'Priseestimat gj.strømming'!$C$6)</f>
        <v/>
      </c>
      <c r="O220" s="174" t="str" cm="1">
        <f t="array" ref="O220">IF(M220=Hjelpeark!$D$7,_xlfn.XLOOKUP(IF(T220="Naturlig",S220,T220),'Vannbehov SV'!$A$5:$A$13,_xlfn.XLOOKUP('Beregninger gj.strømming'!F220,'Vannbehov SV'!$B$4:$O$4,'Vannbehov SV'!$B$5:$O$13,,-1),,-1),IF(M220=Hjelpeark!$E$7,_xlfn.XLOOKUP(IF(T220="Naturlig",S220,T220),'Vannbehov FV'!$A$5:$A$20,_xlfn.XLOOKUP('Beregninger gj.strømming'!F220,'Vannbehov FV'!$B$4:$O$4,'Vannbehov FV'!$B$5:$O$20,,-1),,-1),""))</f>
        <v/>
      </c>
      <c r="P220" s="173" t="str">
        <f t="shared" si="63"/>
        <v/>
      </c>
      <c r="Q220" s="174" t="str">
        <f t="shared" si="64"/>
        <v/>
      </c>
      <c r="R220" s="174" t="str">
        <f t="shared" si="53"/>
        <v/>
      </c>
      <c r="S220" s="152" t="str">
        <f>IFERROR(IF(M220=Hjelpeark!$D$7,_xlfn.XLOOKUP('Beregninger gj.strømming'!C220,Hjelpeark!$C$8:$C$19,Hjelpeark!$D$8:$D$19),_xlfn.XLOOKUP('Beregninger gj.strømming'!C220,Hjelpeark!$C$8:$C$19,Hjelpeark!$E$8:$E$19)),"")</f>
        <v/>
      </c>
      <c r="T220" s="152" t="str">
        <f t="shared" si="67"/>
        <v/>
      </c>
      <c r="U220" s="152" t="str">
        <f>IFERROR(IF(T220=Hjelpeark!$B$4,0,ABS(T220-S220)),"")</f>
        <v/>
      </c>
      <c r="V220" s="175" t="str">
        <f>IFERROR(IF(A220="","",_xlfn.XLOOKUP(D220,Prisliste!$C$4:$F$4,Prisliste!$C$20:$F$20)),"")</f>
        <v/>
      </c>
      <c r="W220" s="175" t="str">
        <f>IFERROR(U220*_xlfn.XLOOKUP(D220,Prisliste!$C$4:$F$4,Prisliste!$C$21:$F$21),"")</f>
        <v/>
      </c>
      <c r="X220" s="175" t="str">
        <f>IFERROR(IF(A220="","",IF(N220="Ja",_xlfn.XLOOKUP('Beregninger gj.strømming'!D220,Prisliste!$C$4:$F$4,Prisliste!$C$24:$F$24),0)),"")</f>
        <v/>
      </c>
      <c r="Y220" s="288" t="str">
        <f t="shared" si="54"/>
        <v/>
      </c>
      <c r="Z220" s="175" t="str">
        <f t="shared" si="65"/>
        <v/>
      </c>
      <c r="AA220" s="175" t="str">
        <f t="shared" si="55"/>
        <v/>
      </c>
      <c r="AB220" s="175" t="str">
        <f t="shared" si="56"/>
        <v/>
      </c>
      <c r="AC220" s="288" t="str">
        <f t="shared" si="57"/>
        <v/>
      </c>
      <c r="AD220" s="152" t="str">
        <f t="shared" si="58"/>
        <v/>
      </c>
      <c r="AF220" s="155" t="str">
        <f>IFERROR(_xlfn.XLOOKUP(D220,Prisliste!$C$4:$F$4,Prisliste!$C$19:$F$19)*AD220,"")</f>
        <v/>
      </c>
    </row>
    <row r="221" spans="1:32" ht="14.4">
      <c r="A221" s="171" t="str">
        <f>IF(A220="","",IF(A220+1&lt;=f_slutt,'Beregninger gj.strømming'!A220+1,""))</f>
        <v/>
      </c>
      <c r="B221" s="172" t="str">
        <f t="shared" si="59"/>
        <v/>
      </c>
      <c r="C221" s="173" t="str">
        <f t="shared" si="60"/>
        <v/>
      </c>
      <c r="D221" s="172" t="str">
        <f t="shared" si="61"/>
        <v/>
      </c>
      <c r="E221" s="152" t="str">
        <f t="shared" si="66"/>
        <v/>
      </c>
      <c r="F221" s="289" t="str">
        <f t="shared" si="62"/>
        <v/>
      </c>
      <c r="G221" s="154" t="str">
        <f>IF($A221="","",'Priseestimat gj.strømming'!$C$15)</f>
        <v/>
      </c>
      <c r="H221" s="155" t="str" cm="1">
        <f t="array" ref="H221">IF(M221=Hjelpeark!$E$7,_xlfn.XLOOKUP(IF(T221="Naturlig",S221,T221),Temp_VT_FV,_xlfn.XLOOKUP('Beregninger gj.strømming'!F221,Fiskevekt_VT_FV,'Veksttabell FV'!$B$5:$T$21,,-1),,-1)*G221,IF('Beregninger gj.strømming'!M221=Hjelpeark!$D$7,_xlfn.XLOOKUP(IF(T221="Naturlig",S221,T221),'Veksttabell SV'!$A$6:$A$22,_xlfn.XLOOKUP('Beregninger gj.strømming'!F221,'Veksttabell SV'!$B$5:$AU$5,'Veksttabell SV'!$B$6:$AU$22,,-1),,-1)*G221,""))</f>
        <v/>
      </c>
      <c r="I221" s="155" t="str">
        <f t="shared" si="51"/>
        <v/>
      </c>
      <c r="J221" s="159" t="str">
        <f t="shared" si="52"/>
        <v/>
      </c>
      <c r="K221" s="173" t="str">
        <f>IF(A221="","",'Priseestimat gj.strømming'!$C$10)</f>
        <v/>
      </c>
      <c r="L221" s="173" t="str">
        <f>IF(A221="","",'Priseestimat gj.strømming'!$C$11)</f>
        <v/>
      </c>
      <c r="M221" s="173" t="str">
        <f>IF(A221="","",'Priseestimat gj.strømming'!$C$12)</f>
        <v/>
      </c>
      <c r="N221" s="173" t="str">
        <f>IF($A221="","",'Priseestimat gj.strømming'!$C$6)</f>
        <v/>
      </c>
      <c r="O221" s="174" t="str" cm="1">
        <f t="array" ref="O221">IF(M221=Hjelpeark!$D$7,_xlfn.XLOOKUP(IF(T221="Naturlig",S221,T221),'Vannbehov SV'!$A$5:$A$13,_xlfn.XLOOKUP('Beregninger gj.strømming'!F221,'Vannbehov SV'!$B$4:$O$4,'Vannbehov SV'!$B$5:$O$13,,-1),,-1),IF(M221=Hjelpeark!$E$7,_xlfn.XLOOKUP(IF(T221="Naturlig",S221,T221),'Vannbehov FV'!$A$5:$A$20,_xlfn.XLOOKUP('Beregninger gj.strømming'!F221,'Vannbehov FV'!$B$4:$O$4,'Vannbehov FV'!$B$5:$O$20,,-1),,-1),""))</f>
        <v/>
      </c>
      <c r="P221" s="173" t="str">
        <f t="shared" si="63"/>
        <v/>
      </c>
      <c r="Q221" s="174" t="str">
        <f t="shared" si="64"/>
        <v/>
      </c>
      <c r="R221" s="174" t="str">
        <f t="shared" si="53"/>
        <v/>
      </c>
      <c r="S221" s="152" t="str">
        <f>IFERROR(IF(M221=Hjelpeark!$D$7,_xlfn.XLOOKUP('Beregninger gj.strømming'!C221,Hjelpeark!$C$8:$C$19,Hjelpeark!$D$8:$D$19),_xlfn.XLOOKUP('Beregninger gj.strømming'!C221,Hjelpeark!$C$8:$C$19,Hjelpeark!$E$8:$E$19)),"")</f>
        <v/>
      </c>
      <c r="T221" s="152" t="str">
        <f t="shared" si="67"/>
        <v/>
      </c>
      <c r="U221" s="152" t="str">
        <f>IFERROR(IF(T221=Hjelpeark!$B$4,0,ABS(T221-S221)),"")</f>
        <v/>
      </c>
      <c r="V221" s="175" t="str">
        <f>IFERROR(IF(A221="","",_xlfn.XLOOKUP(D221,Prisliste!$C$4:$F$4,Prisliste!$C$20:$F$20)),"")</f>
        <v/>
      </c>
      <c r="W221" s="175" t="str">
        <f>IFERROR(U221*_xlfn.XLOOKUP(D221,Prisliste!$C$4:$F$4,Prisliste!$C$21:$F$21),"")</f>
        <v/>
      </c>
      <c r="X221" s="175" t="str">
        <f>IFERROR(IF(A221="","",IF(N221="Ja",_xlfn.XLOOKUP('Beregninger gj.strømming'!D221,Prisliste!$C$4:$F$4,Prisliste!$C$24:$F$24),0)),"")</f>
        <v/>
      </c>
      <c r="Y221" s="288" t="str">
        <f t="shared" si="54"/>
        <v/>
      </c>
      <c r="Z221" s="175" t="str">
        <f t="shared" si="65"/>
        <v/>
      </c>
      <c r="AA221" s="175" t="str">
        <f t="shared" si="55"/>
        <v/>
      </c>
      <c r="AB221" s="175" t="str">
        <f t="shared" si="56"/>
        <v/>
      </c>
      <c r="AC221" s="288" t="str">
        <f t="shared" si="57"/>
        <v/>
      </c>
      <c r="AD221" s="152" t="str">
        <f t="shared" si="58"/>
        <v/>
      </c>
      <c r="AF221" s="155" t="str">
        <f>IFERROR(_xlfn.XLOOKUP(D221,Prisliste!$C$4:$F$4,Prisliste!$C$19:$F$19)*AD221,"")</f>
        <v/>
      </c>
    </row>
    <row r="222" spans="1:32" ht="14.4">
      <c r="A222" s="171" t="str">
        <f>IF(A221="","",IF(A221+1&lt;=f_slutt,'Beregninger gj.strømming'!A221+1,""))</f>
        <v/>
      </c>
      <c r="B222" s="172" t="str">
        <f t="shared" si="59"/>
        <v/>
      </c>
      <c r="C222" s="173" t="str">
        <f t="shared" si="60"/>
        <v/>
      </c>
      <c r="D222" s="172" t="str">
        <f t="shared" si="61"/>
        <v/>
      </c>
      <c r="E222" s="152" t="str">
        <f t="shared" si="66"/>
        <v/>
      </c>
      <c r="F222" s="289" t="str">
        <f t="shared" si="62"/>
        <v/>
      </c>
      <c r="G222" s="154" t="str">
        <f>IF($A222="","",'Priseestimat gj.strømming'!$C$15)</f>
        <v/>
      </c>
      <c r="H222" s="155" t="str" cm="1">
        <f t="array" ref="H222">IF(M222=Hjelpeark!$E$7,_xlfn.XLOOKUP(IF(T222="Naturlig",S222,T222),Temp_VT_FV,_xlfn.XLOOKUP('Beregninger gj.strømming'!F222,Fiskevekt_VT_FV,'Veksttabell FV'!$B$5:$T$21,,-1),,-1)*G222,IF('Beregninger gj.strømming'!M222=Hjelpeark!$D$7,_xlfn.XLOOKUP(IF(T222="Naturlig",S222,T222),'Veksttabell SV'!$A$6:$A$22,_xlfn.XLOOKUP('Beregninger gj.strømming'!F222,'Veksttabell SV'!$B$5:$AU$5,'Veksttabell SV'!$B$6:$AU$22,,-1),,-1)*G222,""))</f>
        <v/>
      </c>
      <c r="I222" s="155" t="str">
        <f t="shared" si="51"/>
        <v/>
      </c>
      <c r="J222" s="159" t="str">
        <f t="shared" si="52"/>
        <v/>
      </c>
      <c r="K222" s="173" t="str">
        <f>IF(A222="","",'Priseestimat gj.strømming'!$C$10)</f>
        <v/>
      </c>
      <c r="L222" s="173" t="str">
        <f>IF(A222="","",'Priseestimat gj.strømming'!$C$11)</f>
        <v/>
      </c>
      <c r="M222" s="173" t="str">
        <f>IF(A222="","",'Priseestimat gj.strømming'!$C$12)</f>
        <v/>
      </c>
      <c r="N222" s="173" t="str">
        <f>IF($A222="","",'Priseestimat gj.strømming'!$C$6)</f>
        <v/>
      </c>
      <c r="O222" s="174" t="str" cm="1">
        <f t="array" ref="O222">IF(M222=Hjelpeark!$D$7,_xlfn.XLOOKUP(IF(T222="Naturlig",S222,T222),'Vannbehov SV'!$A$5:$A$13,_xlfn.XLOOKUP('Beregninger gj.strømming'!F222,'Vannbehov SV'!$B$4:$O$4,'Vannbehov SV'!$B$5:$O$13,,-1),,-1),IF(M222=Hjelpeark!$E$7,_xlfn.XLOOKUP(IF(T222="Naturlig",S222,T222),'Vannbehov FV'!$A$5:$A$20,_xlfn.XLOOKUP('Beregninger gj.strømming'!F222,'Vannbehov FV'!$B$4:$O$4,'Vannbehov FV'!$B$5:$O$20,,-1),,-1),""))</f>
        <v/>
      </c>
      <c r="P222" s="173" t="str">
        <f t="shared" si="63"/>
        <v/>
      </c>
      <c r="Q222" s="174" t="str">
        <f t="shared" si="64"/>
        <v/>
      </c>
      <c r="R222" s="174" t="str">
        <f t="shared" si="53"/>
        <v/>
      </c>
      <c r="S222" s="152" t="str">
        <f>IFERROR(IF(M222=Hjelpeark!$D$7,_xlfn.XLOOKUP('Beregninger gj.strømming'!C222,Hjelpeark!$C$8:$C$19,Hjelpeark!$D$8:$D$19),_xlfn.XLOOKUP('Beregninger gj.strømming'!C222,Hjelpeark!$C$8:$C$19,Hjelpeark!$E$8:$E$19)),"")</f>
        <v/>
      </c>
      <c r="T222" s="152" t="str">
        <f t="shared" si="67"/>
        <v/>
      </c>
      <c r="U222" s="152" t="str">
        <f>IFERROR(IF(T222=Hjelpeark!$B$4,0,ABS(T222-S222)),"")</f>
        <v/>
      </c>
      <c r="V222" s="175" t="str">
        <f>IFERROR(IF(A222="","",_xlfn.XLOOKUP(D222,Prisliste!$C$4:$F$4,Prisliste!$C$20:$F$20)),"")</f>
        <v/>
      </c>
      <c r="W222" s="175" t="str">
        <f>IFERROR(U222*_xlfn.XLOOKUP(D222,Prisliste!$C$4:$F$4,Prisliste!$C$21:$F$21),"")</f>
        <v/>
      </c>
      <c r="X222" s="175" t="str">
        <f>IFERROR(IF(A222="","",IF(N222="Ja",_xlfn.XLOOKUP('Beregninger gj.strømming'!D222,Prisliste!$C$4:$F$4,Prisliste!$C$24:$F$24),0)),"")</f>
        <v/>
      </c>
      <c r="Y222" s="288" t="str">
        <f t="shared" si="54"/>
        <v/>
      </c>
      <c r="Z222" s="175" t="str">
        <f t="shared" si="65"/>
        <v/>
      </c>
      <c r="AA222" s="175" t="str">
        <f t="shared" si="55"/>
        <v/>
      </c>
      <c r="AB222" s="175" t="str">
        <f t="shared" si="56"/>
        <v/>
      </c>
      <c r="AC222" s="288" t="str">
        <f t="shared" si="57"/>
        <v/>
      </c>
      <c r="AD222" s="152" t="str">
        <f t="shared" si="58"/>
        <v/>
      </c>
      <c r="AF222" s="155" t="str">
        <f>IFERROR(_xlfn.XLOOKUP(D222,Prisliste!$C$4:$F$4,Prisliste!$C$19:$F$19)*AD222,"")</f>
        <v/>
      </c>
    </row>
    <row r="223" spans="1:32" ht="14.4">
      <c r="A223" s="171" t="str">
        <f>IF(A222="","",IF(A222+1&lt;=f_slutt,'Beregninger gj.strømming'!A222+1,""))</f>
        <v/>
      </c>
      <c r="B223" s="172" t="str">
        <f t="shared" si="59"/>
        <v/>
      </c>
      <c r="C223" s="173" t="str">
        <f t="shared" si="60"/>
        <v/>
      </c>
      <c r="D223" s="172" t="str">
        <f t="shared" si="61"/>
        <v/>
      </c>
      <c r="E223" s="152" t="str">
        <f t="shared" si="66"/>
        <v/>
      </c>
      <c r="F223" s="289" t="str">
        <f t="shared" si="62"/>
        <v/>
      </c>
      <c r="G223" s="154" t="str">
        <f>IF($A223="","",'Priseestimat gj.strømming'!$C$15)</f>
        <v/>
      </c>
      <c r="H223" s="155" t="str" cm="1">
        <f t="array" ref="H223">IF(M223=Hjelpeark!$E$7,_xlfn.XLOOKUP(IF(T223="Naturlig",S223,T223),Temp_VT_FV,_xlfn.XLOOKUP('Beregninger gj.strømming'!F223,Fiskevekt_VT_FV,'Veksttabell FV'!$B$5:$T$21,,-1),,-1)*G223,IF('Beregninger gj.strømming'!M223=Hjelpeark!$D$7,_xlfn.XLOOKUP(IF(T223="Naturlig",S223,T223),'Veksttabell SV'!$A$6:$A$22,_xlfn.XLOOKUP('Beregninger gj.strømming'!F223,'Veksttabell SV'!$B$5:$AU$5,'Veksttabell SV'!$B$6:$AU$22,,-1),,-1)*G223,""))</f>
        <v/>
      </c>
      <c r="I223" s="155" t="str">
        <f t="shared" si="51"/>
        <v/>
      </c>
      <c r="J223" s="159" t="str">
        <f t="shared" si="52"/>
        <v/>
      </c>
      <c r="K223" s="173" t="str">
        <f>IF(A223="","",'Priseestimat gj.strømming'!$C$10)</f>
        <v/>
      </c>
      <c r="L223" s="173" t="str">
        <f>IF(A223="","",'Priseestimat gj.strømming'!$C$11)</f>
        <v/>
      </c>
      <c r="M223" s="173" t="str">
        <f>IF(A223="","",'Priseestimat gj.strømming'!$C$12)</f>
        <v/>
      </c>
      <c r="N223" s="173" t="str">
        <f>IF($A223="","",'Priseestimat gj.strømming'!$C$6)</f>
        <v/>
      </c>
      <c r="O223" s="174" t="str" cm="1">
        <f t="array" ref="O223">IF(M223=Hjelpeark!$D$7,_xlfn.XLOOKUP(IF(T223="Naturlig",S223,T223),'Vannbehov SV'!$A$5:$A$13,_xlfn.XLOOKUP('Beregninger gj.strømming'!F223,'Vannbehov SV'!$B$4:$O$4,'Vannbehov SV'!$B$5:$O$13,,-1),,-1),IF(M223=Hjelpeark!$E$7,_xlfn.XLOOKUP(IF(T223="Naturlig",S223,T223),'Vannbehov FV'!$A$5:$A$20,_xlfn.XLOOKUP('Beregninger gj.strømming'!F223,'Vannbehov FV'!$B$4:$O$4,'Vannbehov FV'!$B$5:$O$20,,-1),,-1),""))</f>
        <v/>
      </c>
      <c r="P223" s="173" t="str">
        <f t="shared" si="63"/>
        <v/>
      </c>
      <c r="Q223" s="174" t="str">
        <f t="shared" si="64"/>
        <v/>
      </c>
      <c r="R223" s="174" t="str">
        <f t="shared" si="53"/>
        <v/>
      </c>
      <c r="S223" s="152" t="str">
        <f>IFERROR(IF(M223=Hjelpeark!$D$7,_xlfn.XLOOKUP('Beregninger gj.strømming'!C223,Hjelpeark!$C$8:$C$19,Hjelpeark!$D$8:$D$19),_xlfn.XLOOKUP('Beregninger gj.strømming'!C223,Hjelpeark!$C$8:$C$19,Hjelpeark!$E$8:$E$19)),"")</f>
        <v/>
      </c>
      <c r="T223" s="152" t="str">
        <f t="shared" si="67"/>
        <v/>
      </c>
      <c r="U223" s="152" t="str">
        <f>IFERROR(IF(T223=Hjelpeark!$B$4,0,ABS(T223-S223)),"")</f>
        <v/>
      </c>
      <c r="V223" s="175" t="str">
        <f>IFERROR(IF(A223="","",_xlfn.XLOOKUP(D223,Prisliste!$C$4:$F$4,Prisliste!$C$20:$F$20)),"")</f>
        <v/>
      </c>
      <c r="W223" s="175" t="str">
        <f>IFERROR(U223*_xlfn.XLOOKUP(D223,Prisliste!$C$4:$F$4,Prisliste!$C$21:$F$21),"")</f>
        <v/>
      </c>
      <c r="X223" s="175" t="str">
        <f>IFERROR(IF(A223="","",IF(N223="Ja",_xlfn.XLOOKUP('Beregninger gj.strømming'!D223,Prisliste!$C$4:$F$4,Prisliste!$C$24:$F$24),0)),"")</f>
        <v/>
      </c>
      <c r="Y223" s="288" t="str">
        <f t="shared" si="54"/>
        <v/>
      </c>
      <c r="Z223" s="175" t="str">
        <f t="shared" si="65"/>
        <v/>
      </c>
      <c r="AA223" s="175" t="str">
        <f t="shared" si="55"/>
        <v/>
      </c>
      <c r="AB223" s="175" t="str">
        <f t="shared" si="56"/>
        <v/>
      </c>
      <c r="AC223" s="288" t="str">
        <f t="shared" si="57"/>
        <v/>
      </c>
      <c r="AD223" s="152" t="str">
        <f t="shared" si="58"/>
        <v/>
      </c>
      <c r="AF223" s="155" t="str">
        <f>IFERROR(_xlfn.XLOOKUP(D223,Prisliste!$C$4:$F$4,Prisliste!$C$19:$F$19)*AD223,"")</f>
        <v/>
      </c>
    </row>
    <row r="224" spans="1:32" ht="14.4">
      <c r="A224" s="171" t="str">
        <f>IF(A223="","",IF(A223+1&lt;=f_slutt,'Beregninger gj.strømming'!A223+1,""))</f>
        <v/>
      </c>
      <c r="B224" s="172" t="str">
        <f t="shared" si="59"/>
        <v/>
      </c>
      <c r="C224" s="173" t="str">
        <f t="shared" si="60"/>
        <v/>
      </c>
      <c r="D224" s="172" t="str">
        <f t="shared" si="61"/>
        <v/>
      </c>
      <c r="E224" s="152" t="str">
        <f t="shared" si="66"/>
        <v/>
      </c>
      <c r="F224" s="289" t="str">
        <f t="shared" si="62"/>
        <v/>
      </c>
      <c r="G224" s="154" t="str">
        <f>IF($A224="","",'Priseestimat gj.strømming'!$C$15)</f>
        <v/>
      </c>
      <c r="H224" s="155" t="str" cm="1">
        <f t="array" ref="H224">IF(M224=Hjelpeark!$E$7,_xlfn.XLOOKUP(IF(T224="Naturlig",S224,T224),Temp_VT_FV,_xlfn.XLOOKUP('Beregninger gj.strømming'!F224,Fiskevekt_VT_FV,'Veksttabell FV'!$B$5:$T$21,,-1),,-1)*G224,IF('Beregninger gj.strømming'!M224=Hjelpeark!$D$7,_xlfn.XLOOKUP(IF(T224="Naturlig",S224,T224),'Veksttabell SV'!$A$6:$A$22,_xlfn.XLOOKUP('Beregninger gj.strømming'!F224,'Veksttabell SV'!$B$5:$AU$5,'Veksttabell SV'!$B$6:$AU$22,,-1),,-1)*G224,""))</f>
        <v/>
      </c>
      <c r="I224" s="155" t="str">
        <f t="shared" si="51"/>
        <v/>
      </c>
      <c r="J224" s="159" t="str">
        <f t="shared" si="52"/>
        <v/>
      </c>
      <c r="K224" s="173" t="str">
        <f>IF(A224="","",'Priseestimat gj.strømming'!$C$10)</f>
        <v/>
      </c>
      <c r="L224" s="173" t="str">
        <f>IF(A224="","",'Priseestimat gj.strømming'!$C$11)</f>
        <v/>
      </c>
      <c r="M224" s="173" t="str">
        <f>IF(A224="","",'Priseestimat gj.strømming'!$C$12)</f>
        <v/>
      </c>
      <c r="N224" s="173" t="str">
        <f>IF($A224="","",'Priseestimat gj.strømming'!$C$6)</f>
        <v/>
      </c>
      <c r="O224" s="174" t="str" cm="1">
        <f t="array" ref="O224">IF(M224=Hjelpeark!$D$7,_xlfn.XLOOKUP(IF(T224="Naturlig",S224,T224),'Vannbehov SV'!$A$5:$A$13,_xlfn.XLOOKUP('Beregninger gj.strømming'!F224,'Vannbehov SV'!$B$4:$O$4,'Vannbehov SV'!$B$5:$O$13,,-1),,-1),IF(M224=Hjelpeark!$E$7,_xlfn.XLOOKUP(IF(T224="Naturlig",S224,T224),'Vannbehov FV'!$A$5:$A$20,_xlfn.XLOOKUP('Beregninger gj.strømming'!F224,'Vannbehov FV'!$B$4:$O$4,'Vannbehov FV'!$B$5:$O$20,,-1),,-1),""))</f>
        <v/>
      </c>
      <c r="P224" s="173" t="str">
        <f t="shared" si="63"/>
        <v/>
      </c>
      <c r="Q224" s="174" t="str">
        <f t="shared" si="64"/>
        <v/>
      </c>
      <c r="R224" s="174" t="str">
        <f t="shared" si="53"/>
        <v/>
      </c>
      <c r="S224" s="152" t="str">
        <f>IFERROR(IF(M224=Hjelpeark!$D$7,_xlfn.XLOOKUP('Beregninger gj.strømming'!C224,Hjelpeark!$C$8:$C$19,Hjelpeark!$D$8:$D$19),_xlfn.XLOOKUP('Beregninger gj.strømming'!C224,Hjelpeark!$C$8:$C$19,Hjelpeark!$E$8:$E$19)),"")</f>
        <v/>
      </c>
      <c r="T224" s="152" t="str">
        <f t="shared" si="67"/>
        <v/>
      </c>
      <c r="U224" s="152" t="str">
        <f>IFERROR(IF(T224=Hjelpeark!$B$4,0,ABS(T224-S224)),"")</f>
        <v/>
      </c>
      <c r="V224" s="175" t="str">
        <f>IFERROR(IF(A224="","",_xlfn.XLOOKUP(D224,Prisliste!$C$4:$F$4,Prisliste!$C$20:$F$20)),"")</f>
        <v/>
      </c>
      <c r="W224" s="175" t="str">
        <f>IFERROR(U224*_xlfn.XLOOKUP(D224,Prisliste!$C$4:$F$4,Prisliste!$C$21:$F$21),"")</f>
        <v/>
      </c>
      <c r="X224" s="175" t="str">
        <f>IFERROR(IF(A224="","",IF(N224="Ja",_xlfn.XLOOKUP('Beregninger gj.strømming'!D224,Prisliste!$C$4:$F$4,Prisliste!$C$24:$F$24),0)),"")</f>
        <v/>
      </c>
      <c r="Y224" s="288" t="str">
        <f t="shared" si="54"/>
        <v/>
      </c>
      <c r="Z224" s="175" t="str">
        <f t="shared" si="65"/>
        <v/>
      </c>
      <c r="AA224" s="175" t="str">
        <f t="shared" si="55"/>
        <v/>
      </c>
      <c r="AB224" s="175" t="str">
        <f t="shared" si="56"/>
        <v/>
      </c>
      <c r="AC224" s="288" t="str">
        <f t="shared" si="57"/>
        <v/>
      </c>
      <c r="AD224" s="152" t="str">
        <f t="shared" si="58"/>
        <v/>
      </c>
      <c r="AF224" s="155" t="str">
        <f>IFERROR(_xlfn.XLOOKUP(D224,Prisliste!$C$4:$F$4,Prisliste!$C$19:$F$19)*AD224,"")</f>
        <v/>
      </c>
    </row>
    <row r="225" spans="1:32" ht="14.4">
      <c r="A225" s="171" t="str">
        <f>IF(A224="","",IF(A224+1&lt;=f_slutt,'Beregninger gj.strømming'!A224+1,""))</f>
        <v/>
      </c>
      <c r="B225" s="172" t="str">
        <f t="shared" si="59"/>
        <v/>
      </c>
      <c r="C225" s="173" t="str">
        <f t="shared" si="60"/>
        <v/>
      </c>
      <c r="D225" s="172" t="str">
        <f t="shared" si="61"/>
        <v/>
      </c>
      <c r="E225" s="152" t="str">
        <f t="shared" si="66"/>
        <v/>
      </c>
      <c r="F225" s="289" t="str">
        <f t="shared" si="62"/>
        <v/>
      </c>
      <c r="G225" s="154" t="str">
        <f>IF($A225="","",'Priseestimat gj.strømming'!$C$15)</f>
        <v/>
      </c>
      <c r="H225" s="155" t="str" cm="1">
        <f t="array" ref="H225">IF(M225=Hjelpeark!$E$7,_xlfn.XLOOKUP(IF(T225="Naturlig",S225,T225),Temp_VT_FV,_xlfn.XLOOKUP('Beregninger gj.strømming'!F225,Fiskevekt_VT_FV,'Veksttabell FV'!$B$5:$T$21,,-1),,-1)*G225,IF('Beregninger gj.strømming'!M225=Hjelpeark!$D$7,_xlfn.XLOOKUP(IF(T225="Naturlig",S225,T225),'Veksttabell SV'!$A$6:$A$22,_xlfn.XLOOKUP('Beregninger gj.strømming'!F225,'Veksttabell SV'!$B$5:$AU$5,'Veksttabell SV'!$B$6:$AU$22,,-1),,-1)*G225,""))</f>
        <v/>
      </c>
      <c r="I225" s="155" t="str">
        <f t="shared" si="51"/>
        <v/>
      </c>
      <c r="J225" s="159" t="str">
        <f t="shared" si="52"/>
        <v/>
      </c>
      <c r="K225" s="173" t="str">
        <f>IF(A225="","",'Priseestimat gj.strømming'!$C$10)</f>
        <v/>
      </c>
      <c r="L225" s="173" t="str">
        <f>IF(A225="","",'Priseestimat gj.strømming'!$C$11)</f>
        <v/>
      </c>
      <c r="M225" s="173" t="str">
        <f>IF(A225="","",'Priseestimat gj.strømming'!$C$12)</f>
        <v/>
      </c>
      <c r="N225" s="173" t="str">
        <f>IF($A225="","",'Priseestimat gj.strømming'!$C$6)</f>
        <v/>
      </c>
      <c r="O225" s="174" t="str" cm="1">
        <f t="array" ref="O225">IF(M225=Hjelpeark!$D$7,_xlfn.XLOOKUP(IF(T225="Naturlig",S225,T225),'Vannbehov SV'!$A$5:$A$13,_xlfn.XLOOKUP('Beregninger gj.strømming'!F225,'Vannbehov SV'!$B$4:$O$4,'Vannbehov SV'!$B$5:$O$13,,-1),,-1),IF(M225=Hjelpeark!$E$7,_xlfn.XLOOKUP(IF(T225="Naturlig",S225,T225),'Vannbehov FV'!$A$5:$A$20,_xlfn.XLOOKUP('Beregninger gj.strømming'!F225,'Vannbehov FV'!$B$4:$O$4,'Vannbehov FV'!$B$5:$O$20,,-1),,-1),""))</f>
        <v/>
      </c>
      <c r="P225" s="173" t="str">
        <f t="shared" si="63"/>
        <v/>
      </c>
      <c r="Q225" s="174" t="str">
        <f t="shared" si="64"/>
        <v/>
      </c>
      <c r="R225" s="174" t="str">
        <f t="shared" si="53"/>
        <v/>
      </c>
      <c r="S225" s="152" t="str">
        <f>IFERROR(IF(M225=Hjelpeark!$D$7,_xlfn.XLOOKUP('Beregninger gj.strømming'!C225,Hjelpeark!$C$8:$C$19,Hjelpeark!$D$8:$D$19),_xlfn.XLOOKUP('Beregninger gj.strømming'!C225,Hjelpeark!$C$8:$C$19,Hjelpeark!$E$8:$E$19)),"")</f>
        <v/>
      </c>
      <c r="T225" s="152" t="str">
        <f t="shared" si="67"/>
        <v/>
      </c>
      <c r="U225" s="152" t="str">
        <f>IFERROR(IF(T225=Hjelpeark!$B$4,0,ABS(T225-S225)),"")</f>
        <v/>
      </c>
      <c r="V225" s="175" t="str">
        <f>IFERROR(IF(A225="","",_xlfn.XLOOKUP(D225,Prisliste!$C$4:$F$4,Prisliste!$C$20:$F$20)),"")</f>
        <v/>
      </c>
      <c r="W225" s="175" t="str">
        <f>IFERROR(U225*_xlfn.XLOOKUP(D225,Prisliste!$C$4:$F$4,Prisliste!$C$21:$F$21),"")</f>
        <v/>
      </c>
      <c r="X225" s="175" t="str">
        <f>IFERROR(IF(A225="","",IF(N225="Ja",_xlfn.XLOOKUP('Beregninger gj.strømming'!D225,Prisliste!$C$4:$F$4,Prisliste!$C$24:$F$24),0)),"")</f>
        <v/>
      </c>
      <c r="Y225" s="288" t="str">
        <f t="shared" si="54"/>
        <v/>
      </c>
      <c r="Z225" s="175" t="str">
        <f t="shared" si="65"/>
        <v/>
      </c>
      <c r="AA225" s="175" t="str">
        <f t="shared" si="55"/>
        <v/>
      </c>
      <c r="AB225" s="175" t="str">
        <f t="shared" si="56"/>
        <v/>
      </c>
      <c r="AC225" s="288" t="str">
        <f t="shared" si="57"/>
        <v/>
      </c>
      <c r="AD225" s="152" t="str">
        <f t="shared" si="58"/>
        <v/>
      </c>
      <c r="AF225" s="155" t="str">
        <f>IFERROR(_xlfn.XLOOKUP(D225,Prisliste!$C$4:$F$4,Prisliste!$C$19:$F$19)*AD225,"")</f>
        <v/>
      </c>
    </row>
    <row r="226" spans="1:32" ht="14.4">
      <c r="A226" s="171" t="str">
        <f>IF(A225="","",IF(A225+1&lt;=f_slutt,'Beregninger gj.strømming'!A225+1,""))</f>
        <v/>
      </c>
      <c r="B226" s="172" t="str">
        <f t="shared" si="59"/>
        <v/>
      </c>
      <c r="C226" s="173" t="str">
        <f t="shared" si="60"/>
        <v/>
      </c>
      <c r="D226" s="172" t="str">
        <f t="shared" si="61"/>
        <v/>
      </c>
      <c r="E226" s="152" t="str">
        <f t="shared" si="66"/>
        <v/>
      </c>
      <c r="F226" s="289" t="str">
        <f t="shared" si="62"/>
        <v/>
      </c>
      <c r="G226" s="154" t="str">
        <f>IF($A226="","",'Priseestimat gj.strømming'!$C$15)</f>
        <v/>
      </c>
      <c r="H226" s="155" t="str" cm="1">
        <f t="array" ref="H226">IF(M226=Hjelpeark!$E$7,_xlfn.XLOOKUP(IF(T226="Naturlig",S226,T226),Temp_VT_FV,_xlfn.XLOOKUP('Beregninger gj.strømming'!F226,Fiskevekt_VT_FV,'Veksttabell FV'!$B$5:$T$21,,-1),,-1)*G226,IF('Beregninger gj.strømming'!M226=Hjelpeark!$D$7,_xlfn.XLOOKUP(IF(T226="Naturlig",S226,T226),'Veksttabell SV'!$A$6:$A$22,_xlfn.XLOOKUP('Beregninger gj.strømming'!F226,'Veksttabell SV'!$B$5:$AU$5,'Veksttabell SV'!$B$6:$AU$22,,-1),,-1)*G226,""))</f>
        <v/>
      </c>
      <c r="I226" s="155" t="str">
        <f t="shared" si="51"/>
        <v/>
      </c>
      <c r="J226" s="159" t="str">
        <f t="shared" si="52"/>
        <v/>
      </c>
      <c r="K226" s="173" t="str">
        <f>IF(A226="","",'Priseestimat gj.strømming'!$C$10)</f>
        <v/>
      </c>
      <c r="L226" s="173" t="str">
        <f>IF(A226="","",'Priseestimat gj.strømming'!$C$11)</f>
        <v/>
      </c>
      <c r="M226" s="173" t="str">
        <f>IF(A226="","",'Priseestimat gj.strømming'!$C$12)</f>
        <v/>
      </c>
      <c r="N226" s="173" t="str">
        <f>IF($A226="","",'Priseestimat gj.strømming'!$C$6)</f>
        <v/>
      </c>
      <c r="O226" s="174" t="str" cm="1">
        <f t="array" ref="O226">IF(M226=Hjelpeark!$D$7,_xlfn.XLOOKUP(IF(T226="Naturlig",S226,T226),'Vannbehov SV'!$A$5:$A$13,_xlfn.XLOOKUP('Beregninger gj.strømming'!F226,'Vannbehov SV'!$B$4:$O$4,'Vannbehov SV'!$B$5:$O$13,,-1),,-1),IF(M226=Hjelpeark!$E$7,_xlfn.XLOOKUP(IF(T226="Naturlig",S226,T226),'Vannbehov FV'!$A$5:$A$20,_xlfn.XLOOKUP('Beregninger gj.strømming'!F226,'Vannbehov FV'!$B$4:$O$4,'Vannbehov FV'!$B$5:$O$20,,-1),,-1),""))</f>
        <v/>
      </c>
      <c r="P226" s="173" t="str">
        <f t="shared" si="63"/>
        <v/>
      </c>
      <c r="Q226" s="174" t="str">
        <f t="shared" si="64"/>
        <v/>
      </c>
      <c r="R226" s="174" t="str">
        <f t="shared" si="53"/>
        <v/>
      </c>
      <c r="S226" s="152" t="str">
        <f>IFERROR(IF(M226=Hjelpeark!$D$7,_xlfn.XLOOKUP('Beregninger gj.strømming'!C226,Hjelpeark!$C$8:$C$19,Hjelpeark!$D$8:$D$19),_xlfn.XLOOKUP('Beregninger gj.strømming'!C226,Hjelpeark!$C$8:$C$19,Hjelpeark!$E$8:$E$19)),"")</f>
        <v/>
      </c>
      <c r="T226" s="152" t="str">
        <f t="shared" si="67"/>
        <v/>
      </c>
      <c r="U226" s="152" t="str">
        <f>IFERROR(IF(T226=Hjelpeark!$B$4,0,ABS(T226-S226)),"")</f>
        <v/>
      </c>
      <c r="V226" s="175" t="str">
        <f>IFERROR(IF(A226="","",_xlfn.XLOOKUP(D226,Prisliste!$C$4:$F$4,Prisliste!$C$20:$F$20)),"")</f>
        <v/>
      </c>
      <c r="W226" s="175" t="str">
        <f>IFERROR(U226*_xlfn.XLOOKUP(D226,Prisliste!$C$4:$F$4,Prisliste!$C$21:$F$21),"")</f>
        <v/>
      </c>
      <c r="X226" s="175" t="str">
        <f>IFERROR(IF(A226="","",IF(N226="Ja",_xlfn.XLOOKUP('Beregninger gj.strømming'!D226,Prisliste!$C$4:$F$4,Prisliste!$C$24:$F$24),0)),"")</f>
        <v/>
      </c>
      <c r="Y226" s="288" t="str">
        <f t="shared" si="54"/>
        <v/>
      </c>
      <c r="Z226" s="175" t="str">
        <f t="shared" si="65"/>
        <v/>
      </c>
      <c r="AA226" s="175" t="str">
        <f t="shared" si="55"/>
        <v/>
      </c>
      <c r="AB226" s="175" t="str">
        <f t="shared" si="56"/>
        <v/>
      </c>
      <c r="AC226" s="288" t="str">
        <f t="shared" si="57"/>
        <v/>
      </c>
      <c r="AD226" s="152" t="str">
        <f t="shared" si="58"/>
        <v/>
      </c>
      <c r="AF226" s="155" t="str">
        <f>IFERROR(_xlfn.XLOOKUP(D226,Prisliste!$C$4:$F$4,Prisliste!$C$19:$F$19)*AD226,"")</f>
        <v/>
      </c>
    </row>
    <row r="227" spans="1:32" ht="14.4">
      <c r="A227" s="171" t="str">
        <f>IF(A226="","",IF(A226+1&lt;=f_slutt,'Beregninger gj.strømming'!A226+1,""))</f>
        <v/>
      </c>
      <c r="B227" s="172" t="str">
        <f t="shared" si="59"/>
        <v/>
      </c>
      <c r="C227" s="173" t="str">
        <f t="shared" si="60"/>
        <v/>
      </c>
      <c r="D227" s="172" t="str">
        <f t="shared" si="61"/>
        <v/>
      </c>
      <c r="E227" s="152" t="str">
        <f t="shared" si="66"/>
        <v/>
      </c>
      <c r="F227" s="289" t="str">
        <f t="shared" si="62"/>
        <v/>
      </c>
      <c r="G227" s="154" t="str">
        <f>IF($A227="","",'Priseestimat gj.strømming'!$C$15)</f>
        <v/>
      </c>
      <c r="H227" s="155" t="str" cm="1">
        <f t="array" ref="H227">IF(M227=Hjelpeark!$E$7,_xlfn.XLOOKUP(IF(T227="Naturlig",S227,T227),Temp_VT_FV,_xlfn.XLOOKUP('Beregninger gj.strømming'!F227,Fiskevekt_VT_FV,'Veksttabell FV'!$B$5:$T$21,,-1),,-1)*G227,IF('Beregninger gj.strømming'!M227=Hjelpeark!$D$7,_xlfn.XLOOKUP(IF(T227="Naturlig",S227,T227),'Veksttabell SV'!$A$6:$A$22,_xlfn.XLOOKUP('Beregninger gj.strømming'!F227,'Veksttabell SV'!$B$5:$AU$5,'Veksttabell SV'!$B$6:$AU$22,,-1),,-1)*G227,""))</f>
        <v/>
      </c>
      <c r="I227" s="155" t="str">
        <f t="shared" si="51"/>
        <v/>
      </c>
      <c r="J227" s="159" t="str">
        <f t="shared" si="52"/>
        <v/>
      </c>
      <c r="K227" s="173" t="str">
        <f>IF(A227="","",'Priseestimat gj.strømming'!$C$10)</f>
        <v/>
      </c>
      <c r="L227" s="173" t="str">
        <f>IF(A227="","",'Priseestimat gj.strømming'!$C$11)</f>
        <v/>
      </c>
      <c r="M227" s="173" t="str">
        <f>IF(A227="","",'Priseestimat gj.strømming'!$C$12)</f>
        <v/>
      </c>
      <c r="N227" s="173" t="str">
        <f>IF($A227="","",'Priseestimat gj.strømming'!$C$6)</f>
        <v/>
      </c>
      <c r="O227" s="174" t="str" cm="1">
        <f t="array" ref="O227">IF(M227=Hjelpeark!$D$7,_xlfn.XLOOKUP(IF(T227="Naturlig",S227,T227),'Vannbehov SV'!$A$5:$A$13,_xlfn.XLOOKUP('Beregninger gj.strømming'!F227,'Vannbehov SV'!$B$4:$O$4,'Vannbehov SV'!$B$5:$O$13,,-1),,-1),IF(M227=Hjelpeark!$E$7,_xlfn.XLOOKUP(IF(T227="Naturlig",S227,T227),'Vannbehov FV'!$A$5:$A$20,_xlfn.XLOOKUP('Beregninger gj.strømming'!F227,'Vannbehov FV'!$B$4:$O$4,'Vannbehov FV'!$B$5:$O$20,,-1),,-1),""))</f>
        <v/>
      </c>
      <c r="P227" s="173" t="str">
        <f t="shared" si="63"/>
        <v/>
      </c>
      <c r="Q227" s="174" t="str">
        <f t="shared" si="64"/>
        <v/>
      </c>
      <c r="R227" s="174" t="str">
        <f t="shared" si="53"/>
        <v/>
      </c>
      <c r="S227" s="152" t="str">
        <f>IFERROR(IF(M227=Hjelpeark!$D$7,_xlfn.XLOOKUP('Beregninger gj.strømming'!C227,Hjelpeark!$C$8:$C$19,Hjelpeark!$D$8:$D$19),_xlfn.XLOOKUP('Beregninger gj.strømming'!C227,Hjelpeark!$C$8:$C$19,Hjelpeark!$E$8:$E$19)),"")</f>
        <v/>
      </c>
      <c r="T227" s="152" t="str">
        <f t="shared" si="67"/>
        <v/>
      </c>
      <c r="U227" s="152" t="str">
        <f>IFERROR(IF(T227=Hjelpeark!$B$4,0,ABS(T227-S227)),"")</f>
        <v/>
      </c>
      <c r="V227" s="175" t="str">
        <f>IFERROR(IF(A227="","",_xlfn.XLOOKUP(D227,Prisliste!$C$4:$F$4,Prisliste!$C$20:$F$20)),"")</f>
        <v/>
      </c>
      <c r="W227" s="175" t="str">
        <f>IFERROR(U227*_xlfn.XLOOKUP(D227,Prisliste!$C$4:$F$4,Prisliste!$C$21:$F$21),"")</f>
        <v/>
      </c>
      <c r="X227" s="175" t="str">
        <f>IFERROR(IF(A227="","",IF(N227="Ja",_xlfn.XLOOKUP('Beregninger gj.strømming'!D227,Prisliste!$C$4:$F$4,Prisliste!$C$24:$F$24),0)),"")</f>
        <v/>
      </c>
      <c r="Y227" s="288" t="str">
        <f t="shared" si="54"/>
        <v/>
      </c>
      <c r="Z227" s="175" t="str">
        <f t="shared" si="65"/>
        <v/>
      </c>
      <c r="AA227" s="175" t="str">
        <f t="shared" si="55"/>
        <v/>
      </c>
      <c r="AB227" s="175" t="str">
        <f t="shared" si="56"/>
        <v/>
      </c>
      <c r="AC227" s="288" t="str">
        <f t="shared" si="57"/>
        <v/>
      </c>
      <c r="AD227" s="152" t="str">
        <f t="shared" si="58"/>
        <v/>
      </c>
      <c r="AF227" s="155" t="str">
        <f>IFERROR(_xlfn.XLOOKUP(D227,Prisliste!$C$4:$F$4,Prisliste!$C$19:$F$19)*AD227,"")</f>
        <v/>
      </c>
    </row>
    <row r="228" spans="1:32" ht="14.4">
      <c r="A228" s="171" t="str">
        <f>IF(A227="","",IF(A227+1&lt;=f_slutt,'Beregninger gj.strømming'!A227+1,""))</f>
        <v/>
      </c>
      <c r="B228" s="172" t="str">
        <f t="shared" si="59"/>
        <v/>
      </c>
      <c r="C228" s="173" t="str">
        <f t="shared" si="60"/>
        <v/>
      </c>
      <c r="D228" s="172" t="str">
        <f t="shared" si="61"/>
        <v/>
      </c>
      <c r="E228" s="152" t="str">
        <f t="shared" si="66"/>
        <v/>
      </c>
      <c r="F228" s="289" t="str">
        <f t="shared" si="62"/>
        <v/>
      </c>
      <c r="G228" s="154" t="str">
        <f>IF($A228="","",'Priseestimat gj.strømming'!$C$15)</f>
        <v/>
      </c>
      <c r="H228" s="155" t="str" cm="1">
        <f t="array" ref="H228">IF(M228=Hjelpeark!$E$7,_xlfn.XLOOKUP(IF(T228="Naturlig",S228,T228),Temp_VT_FV,_xlfn.XLOOKUP('Beregninger gj.strømming'!F228,Fiskevekt_VT_FV,'Veksttabell FV'!$B$5:$T$21,,-1),,-1)*G228,IF('Beregninger gj.strømming'!M228=Hjelpeark!$D$7,_xlfn.XLOOKUP(IF(T228="Naturlig",S228,T228),'Veksttabell SV'!$A$6:$A$22,_xlfn.XLOOKUP('Beregninger gj.strømming'!F228,'Veksttabell SV'!$B$5:$AU$5,'Veksttabell SV'!$B$6:$AU$22,,-1),,-1)*G228,""))</f>
        <v/>
      </c>
      <c r="I228" s="155" t="str">
        <f t="shared" si="51"/>
        <v/>
      </c>
      <c r="J228" s="159" t="str">
        <f t="shared" si="52"/>
        <v/>
      </c>
      <c r="K228" s="173" t="str">
        <f>IF(A228="","",'Priseestimat gj.strømming'!$C$10)</f>
        <v/>
      </c>
      <c r="L228" s="173" t="str">
        <f>IF(A228="","",'Priseestimat gj.strømming'!$C$11)</f>
        <v/>
      </c>
      <c r="M228" s="173" t="str">
        <f>IF(A228="","",'Priseestimat gj.strømming'!$C$12)</f>
        <v/>
      </c>
      <c r="N228" s="173" t="str">
        <f>IF($A228="","",'Priseestimat gj.strømming'!$C$6)</f>
        <v/>
      </c>
      <c r="O228" s="174" t="str" cm="1">
        <f t="array" ref="O228">IF(M228=Hjelpeark!$D$7,_xlfn.XLOOKUP(IF(T228="Naturlig",S228,T228),'Vannbehov SV'!$A$5:$A$13,_xlfn.XLOOKUP('Beregninger gj.strømming'!F228,'Vannbehov SV'!$B$4:$O$4,'Vannbehov SV'!$B$5:$O$13,,-1),,-1),IF(M228=Hjelpeark!$E$7,_xlfn.XLOOKUP(IF(T228="Naturlig",S228,T228),'Vannbehov FV'!$A$5:$A$20,_xlfn.XLOOKUP('Beregninger gj.strømming'!F228,'Vannbehov FV'!$B$4:$O$4,'Vannbehov FV'!$B$5:$O$20,,-1),,-1),""))</f>
        <v/>
      </c>
      <c r="P228" s="173" t="str">
        <f t="shared" si="63"/>
        <v/>
      </c>
      <c r="Q228" s="174" t="str">
        <f t="shared" si="64"/>
        <v/>
      </c>
      <c r="R228" s="174" t="str">
        <f t="shared" si="53"/>
        <v/>
      </c>
      <c r="S228" s="152" t="str">
        <f>IFERROR(IF(M228=Hjelpeark!$D$7,_xlfn.XLOOKUP('Beregninger gj.strømming'!C228,Hjelpeark!$C$8:$C$19,Hjelpeark!$D$8:$D$19),_xlfn.XLOOKUP('Beregninger gj.strømming'!C228,Hjelpeark!$C$8:$C$19,Hjelpeark!$E$8:$E$19)),"")</f>
        <v/>
      </c>
      <c r="T228" s="152" t="str">
        <f t="shared" si="67"/>
        <v/>
      </c>
      <c r="U228" s="152" t="str">
        <f>IFERROR(IF(T228=Hjelpeark!$B$4,0,ABS(T228-S228)),"")</f>
        <v/>
      </c>
      <c r="V228" s="175" t="str">
        <f>IFERROR(IF(A228="","",_xlfn.XLOOKUP(D228,Prisliste!$C$4:$F$4,Prisliste!$C$20:$F$20)),"")</f>
        <v/>
      </c>
      <c r="W228" s="175" t="str">
        <f>IFERROR(U228*_xlfn.XLOOKUP(D228,Prisliste!$C$4:$F$4,Prisliste!$C$21:$F$21),"")</f>
        <v/>
      </c>
      <c r="X228" s="175" t="str">
        <f>IFERROR(IF(A228="","",IF(N228="Ja",_xlfn.XLOOKUP('Beregninger gj.strømming'!D228,Prisliste!$C$4:$F$4,Prisliste!$C$24:$F$24),0)),"")</f>
        <v/>
      </c>
      <c r="Y228" s="288" t="str">
        <f t="shared" si="54"/>
        <v/>
      </c>
      <c r="Z228" s="175" t="str">
        <f t="shared" si="65"/>
        <v/>
      </c>
      <c r="AA228" s="175" t="str">
        <f t="shared" si="55"/>
        <v/>
      </c>
      <c r="AB228" s="175" t="str">
        <f t="shared" si="56"/>
        <v/>
      </c>
      <c r="AC228" s="288" t="str">
        <f t="shared" si="57"/>
        <v/>
      </c>
      <c r="AD228" s="152" t="str">
        <f t="shared" si="58"/>
        <v/>
      </c>
      <c r="AF228" s="155" t="str">
        <f>IFERROR(_xlfn.XLOOKUP(D228,Prisliste!$C$4:$F$4,Prisliste!$C$19:$F$19)*AD228,"")</f>
        <v/>
      </c>
    </row>
    <row r="229" spans="1:32" ht="14.4">
      <c r="A229" s="171" t="str">
        <f>IF(A228="","",IF(A228+1&lt;=f_slutt,'Beregninger gj.strømming'!A228+1,""))</f>
        <v/>
      </c>
      <c r="B229" s="172" t="str">
        <f t="shared" si="59"/>
        <v/>
      </c>
      <c r="C229" s="173" t="str">
        <f t="shared" si="60"/>
        <v/>
      </c>
      <c r="D229" s="172" t="str">
        <f t="shared" si="61"/>
        <v/>
      </c>
      <c r="E229" s="152" t="str">
        <f t="shared" si="66"/>
        <v/>
      </c>
      <c r="F229" s="289" t="str">
        <f t="shared" si="62"/>
        <v/>
      </c>
      <c r="G229" s="154" t="str">
        <f>IF($A229="","",'Priseestimat gj.strømming'!$C$15)</f>
        <v/>
      </c>
      <c r="H229" s="155" t="str" cm="1">
        <f t="array" ref="H229">IF(M229=Hjelpeark!$E$7,_xlfn.XLOOKUP(IF(T229="Naturlig",S229,T229),Temp_VT_FV,_xlfn.XLOOKUP('Beregninger gj.strømming'!F229,Fiskevekt_VT_FV,'Veksttabell FV'!$B$5:$T$21,,-1),,-1)*G229,IF('Beregninger gj.strømming'!M229=Hjelpeark!$D$7,_xlfn.XLOOKUP(IF(T229="Naturlig",S229,T229),'Veksttabell SV'!$A$6:$A$22,_xlfn.XLOOKUP('Beregninger gj.strømming'!F229,'Veksttabell SV'!$B$5:$AU$5,'Veksttabell SV'!$B$6:$AU$22,,-1),,-1)*G229,""))</f>
        <v/>
      </c>
      <c r="I229" s="155" t="str">
        <f t="shared" si="51"/>
        <v/>
      </c>
      <c r="J229" s="159" t="str">
        <f t="shared" si="52"/>
        <v/>
      </c>
      <c r="K229" s="173" t="str">
        <f>IF(A229="","",'Priseestimat gj.strømming'!$C$10)</f>
        <v/>
      </c>
      <c r="L229" s="173" t="str">
        <f>IF(A229="","",'Priseestimat gj.strømming'!$C$11)</f>
        <v/>
      </c>
      <c r="M229" s="173" t="str">
        <f>IF(A229="","",'Priseestimat gj.strømming'!$C$12)</f>
        <v/>
      </c>
      <c r="N229" s="173" t="str">
        <f>IF($A229="","",'Priseestimat gj.strømming'!$C$6)</f>
        <v/>
      </c>
      <c r="O229" s="174" t="str" cm="1">
        <f t="array" ref="O229">IF(M229=Hjelpeark!$D$7,_xlfn.XLOOKUP(IF(T229="Naturlig",S229,T229),'Vannbehov SV'!$A$5:$A$13,_xlfn.XLOOKUP('Beregninger gj.strømming'!F229,'Vannbehov SV'!$B$4:$O$4,'Vannbehov SV'!$B$5:$O$13,,-1),,-1),IF(M229=Hjelpeark!$E$7,_xlfn.XLOOKUP(IF(T229="Naturlig",S229,T229),'Vannbehov FV'!$A$5:$A$20,_xlfn.XLOOKUP('Beregninger gj.strømming'!F229,'Vannbehov FV'!$B$4:$O$4,'Vannbehov FV'!$B$5:$O$20,,-1),,-1),""))</f>
        <v/>
      </c>
      <c r="P229" s="173" t="str">
        <f t="shared" si="63"/>
        <v/>
      </c>
      <c r="Q229" s="174" t="str">
        <f t="shared" si="64"/>
        <v/>
      </c>
      <c r="R229" s="174" t="str">
        <f t="shared" si="53"/>
        <v/>
      </c>
      <c r="S229" s="152" t="str">
        <f>IFERROR(IF(M229=Hjelpeark!$D$7,_xlfn.XLOOKUP('Beregninger gj.strømming'!C229,Hjelpeark!$C$8:$C$19,Hjelpeark!$D$8:$D$19),_xlfn.XLOOKUP('Beregninger gj.strømming'!C229,Hjelpeark!$C$8:$C$19,Hjelpeark!$E$8:$E$19)),"")</f>
        <v/>
      </c>
      <c r="T229" s="152" t="str">
        <f t="shared" si="67"/>
        <v/>
      </c>
      <c r="U229" s="152" t="str">
        <f>IFERROR(IF(T229=Hjelpeark!$B$4,0,ABS(T229-S229)),"")</f>
        <v/>
      </c>
      <c r="V229" s="175" t="str">
        <f>IFERROR(IF(A229="","",_xlfn.XLOOKUP(D229,Prisliste!$C$4:$F$4,Prisliste!$C$20:$F$20)),"")</f>
        <v/>
      </c>
      <c r="W229" s="175" t="str">
        <f>IFERROR(U229*_xlfn.XLOOKUP(D229,Prisliste!$C$4:$F$4,Prisliste!$C$21:$F$21),"")</f>
        <v/>
      </c>
      <c r="X229" s="175" t="str">
        <f>IFERROR(IF(A229="","",IF(N229="Ja",_xlfn.XLOOKUP('Beregninger gj.strømming'!D229,Prisliste!$C$4:$F$4,Prisliste!$C$24:$F$24),0)),"")</f>
        <v/>
      </c>
      <c r="Y229" s="288" t="str">
        <f t="shared" si="54"/>
        <v/>
      </c>
      <c r="Z229" s="175" t="str">
        <f t="shared" si="65"/>
        <v/>
      </c>
      <c r="AA229" s="175" t="str">
        <f t="shared" si="55"/>
        <v/>
      </c>
      <c r="AB229" s="175" t="str">
        <f t="shared" si="56"/>
        <v/>
      </c>
      <c r="AC229" s="288" t="str">
        <f t="shared" si="57"/>
        <v/>
      </c>
      <c r="AD229" s="152" t="str">
        <f t="shared" si="58"/>
        <v/>
      </c>
      <c r="AF229" s="155" t="str">
        <f>IFERROR(_xlfn.XLOOKUP(D229,Prisliste!$C$4:$F$4,Prisliste!$C$19:$F$19)*AD229,"")</f>
        <v/>
      </c>
    </row>
    <row r="230" spans="1:32" ht="14.4">
      <c r="A230" s="171" t="str">
        <f>IF(A229="","",IF(A229+1&lt;=f_slutt,'Beregninger gj.strømming'!A229+1,""))</f>
        <v/>
      </c>
      <c r="B230" s="172" t="str">
        <f t="shared" si="59"/>
        <v/>
      </c>
      <c r="C230" s="173" t="str">
        <f t="shared" si="60"/>
        <v/>
      </c>
      <c r="D230" s="172" t="str">
        <f t="shared" si="61"/>
        <v/>
      </c>
      <c r="E230" s="152" t="str">
        <f t="shared" si="66"/>
        <v/>
      </c>
      <c r="F230" s="289" t="str">
        <f t="shared" si="62"/>
        <v/>
      </c>
      <c r="G230" s="154" t="str">
        <f>IF($A230="","",'Priseestimat gj.strømming'!$C$15)</f>
        <v/>
      </c>
      <c r="H230" s="155" t="str" cm="1">
        <f t="array" ref="H230">IF(M230=Hjelpeark!$E$7,_xlfn.XLOOKUP(IF(T230="Naturlig",S230,T230),Temp_VT_FV,_xlfn.XLOOKUP('Beregninger gj.strømming'!F230,Fiskevekt_VT_FV,'Veksttabell FV'!$B$5:$T$21,,-1),,-1)*G230,IF('Beregninger gj.strømming'!M230=Hjelpeark!$D$7,_xlfn.XLOOKUP(IF(T230="Naturlig",S230,T230),'Veksttabell SV'!$A$6:$A$22,_xlfn.XLOOKUP('Beregninger gj.strømming'!F230,'Veksttabell SV'!$B$5:$AU$5,'Veksttabell SV'!$B$6:$AU$22,,-1),,-1)*G230,""))</f>
        <v/>
      </c>
      <c r="I230" s="155" t="str">
        <f t="shared" si="51"/>
        <v/>
      </c>
      <c r="J230" s="159" t="str">
        <f t="shared" si="52"/>
        <v/>
      </c>
      <c r="K230" s="173" t="str">
        <f>IF(A230="","",'Priseestimat gj.strømming'!$C$10)</f>
        <v/>
      </c>
      <c r="L230" s="173" t="str">
        <f>IF(A230="","",'Priseestimat gj.strømming'!$C$11)</f>
        <v/>
      </c>
      <c r="M230" s="173" t="str">
        <f>IF(A230="","",'Priseestimat gj.strømming'!$C$12)</f>
        <v/>
      </c>
      <c r="N230" s="173" t="str">
        <f>IF($A230="","",'Priseestimat gj.strømming'!$C$6)</f>
        <v/>
      </c>
      <c r="O230" s="174" t="str" cm="1">
        <f t="array" ref="O230">IF(M230=Hjelpeark!$D$7,_xlfn.XLOOKUP(IF(T230="Naturlig",S230,T230),'Vannbehov SV'!$A$5:$A$13,_xlfn.XLOOKUP('Beregninger gj.strømming'!F230,'Vannbehov SV'!$B$4:$O$4,'Vannbehov SV'!$B$5:$O$13,,-1),,-1),IF(M230=Hjelpeark!$E$7,_xlfn.XLOOKUP(IF(T230="Naturlig",S230,T230),'Vannbehov FV'!$A$5:$A$20,_xlfn.XLOOKUP('Beregninger gj.strømming'!F230,'Vannbehov FV'!$B$4:$O$4,'Vannbehov FV'!$B$5:$O$20,,-1),,-1),""))</f>
        <v/>
      </c>
      <c r="P230" s="173" t="str">
        <f t="shared" si="63"/>
        <v/>
      </c>
      <c r="Q230" s="174" t="str">
        <f t="shared" si="64"/>
        <v/>
      </c>
      <c r="R230" s="174" t="str">
        <f t="shared" si="53"/>
        <v/>
      </c>
      <c r="S230" s="152" t="str">
        <f>IFERROR(IF(M230=Hjelpeark!$D$7,_xlfn.XLOOKUP('Beregninger gj.strømming'!C230,Hjelpeark!$C$8:$C$19,Hjelpeark!$D$8:$D$19),_xlfn.XLOOKUP('Beregninger gj.strømming'!C230,Hjelpeark!$C$8:$C$19,Hjelpeark!$E$8:$E$19)),"")</f>
        <v/>
      </c>
      <c r="T230" s="152" t="str">
        <f t="shared" si="67"/>
        <v/>
      </c>
      <c r="U230" s="152" t="str">
        <f>IFERROR(IF(T230=Hjelpeark!$B$4,0,ABS(T230-S230)),"")</f>
        <v/>
      </c>
      <c r="V230" s="175" t="str">
        <f>IFERROR(IF(A230="","",_xlfn.XLOOKUP(D230,Prisliste!$C$4:$F$4,Prisliste!$C$20:$F$20)),"")</f>
        <v/>
      </c>
      <c r="W230" s="175" t="str">
        <f>IFERROR(U230*_xlfn.XLOOKUP(D230,Prisliste!$C$4:$F$4,Prisliste!$C$21:$F$21),"")</f>
        <v/>
      </c>
      <c r="X230" s="175" t="str">
        <f>IFERROR(IF(A230="","",IF(N230="Ja",_xlfn.XLOOKUP('Beregninger gj.strømming'!D230,Prisliste!$C$4:$F$4,Prisliste!$C$24:$F$24),0)),"")</f>
        <v/>
      </c>
      <c r="Y230" s="288" t="str">
        <f t="shared" si="54"/>
        <v/>
      </c>
      <c r="Z230" s="175" t="str">
        <f t="shared" si="65"/>
        <v/>
      </c>
      <c r="AA230" s="175" t="str">
        <f t="shared" si="55"/>
        <v/>
      </c>
      <c r="AB230" s="175" t="str">
        <f t="shared" si="56"/>
        <v/>
      </c>
      <c r="AC230" s="288" t="str">
        <f t="shared" si="57"/>
        <v/>
      </c>
      <c r="AD230" s="152" t="str">
        <f t="shared" si="58"/>
        <v/>
      </c>
      <c r="AF230" s="155" t="str">
        <f>IFERROR(_xlfn.XLOOKUP(D230,Prisliste!$C$4:$F$4,Prisliste!$C$19:$F$19)*AD230,"")</f>
        <v/>
      </c>
    </row>
    <row r="231" spans="1:32" ht="14.4">
      <c r="A231" s="171" t="str">
        <f>IF(A230="","",IF(A230+1&lt;=f_slutt,'Beregninger gj.strømming'!A230+1,""))</f>
        <v/>
      </c>
      <c r="B231" s="172" t="str">
        <f t="shared" si="59"/>
        <v/>
      </c>
      <c r="C231" s="173" t="str">
        <f t="shared" si="60"/>
        <v/>
      </c>
      <c r="D231" s="172" t="str">
        <f t="shared" si="61"/>
        <v/>
      </c>
      <c r="E231" s="152" t="str">
        <f t="shared" si="66"/>
        <v/>
      </c>
      <c r="F231" s="289" t="str">
        <f t="shared" si="62"/>
        <v/>
      </c>
      <c r="G231" s="154" t="str">
        <f>IF($A231="","",'Priseestimat gj.strømming'!$C$15)</f>
        <v/>
      </c>
      <c r="H231" s="155" t="str" cm="1">
        <f t="array" ref="H231">IF(M231=Hjelpeark!$E$7,_xlfn.XLOOKUP(IF(T231="Naturlig",S231,T231),Temp_VT_FV,_xlfn.XLOOKUP('Beregninger gj.strømming'!F231,Fiskevekt_VT_FV,'Veksttabell FV'!$B$5:$T$21,,-1),,-1)*G231,IF('Beregninger gj.strømming'!M231=Hjelpeark!$D$7,_xlfn.XLOOKUP(IF(T231="Naturlig",S231,T231),'Veksttabell SV'!$A$6:$A$22,_xlfn.XLOOKUP('Beregninger gj.strømming'!F231,'Veksttabell SV'!$B$5:$AU$5,'Veksttabell SV'!$B$6:$AU$22,,-1),,-1)*G231,""))</f>
        <v/>
      </c>
      <c r="I231" s="155" t="str">
        <f t="shared" si="51"/>
        <v/>
      </c>
      <c r="J231" s="159" t="str">
        <f t="shared" si="52"/>
        <v/>
      </c>
      <c r="K231" s="173" t="str">
        <f>IF(A231="","",'Priseestimat gj.strømming'!$C$10)</f>
        <v/>
      </c>
      <c r="L231" s="173" t="str">
        <f>IF(A231="","",'Priseestimat gj.strømming'!$C$11)</f>
        <v/>
      </c>
      <c r="M231" s="173" t="str">
        <f>IF(A231="","",'Priseestimat gj.strømming'!$C$12)</f>
        <v/>
      </c>
      <c r="N231" s="173" t="str">
        <f>IF($A231="","",'Priseestimat gj.strømming'!$C$6)</f>
        <v/>
      </c>
      <c r="O231" s="174" t="str" cm="1">
        <f t="array" ref="O231">IF(M231=Hjelpeark!$D$7,_xlfn.XLOOKUP(IF(T231="Naturlig",S231,T231),'Vannbehov SV'!$A$5:$A$13,_xlfn.XLOOKUP('Beregninger gj.strømming'!F231,'Vannbehov SV'!$B$4:$O$4,'Vannbehov SV'!$B$5:$O$13,,-1),,-1),IF(M231=Hjelpeark!$E$7,_xlfn.XLOOKUP(IF(T231="Naturlig",S231,T231),'Vannbehov FV'!$A$5:$A$20,_xlfn.XLOOKUP('Beregninger gj.strømming'!F231,'Vannbehov FV'!$B$4:$O$4,'Vannbehov FV'!$B$5:$O$20,,-1),,-1),""))</f>
        <v/>
      </c>
      <c r="P231" s="173" t="str">
        <f t="shared" si="63"/>
        <v/>
      </c>
      <c r="Q231" s="174" t="str">
        <f t="shared" si="64"/>
        <v/>
      </c>
      <c r="R231" s="174" t="str">
        <f t="shared" si="53"/>
        <v/>
      </c>
      <c r="S231" s="152" t="str">
        <f>IFERROR(IF(M231=Hjelpeark!$D$7,_xlfn.XLOOKUP('Beregninger gj.strømming'!C231,Hjelpeark!$C$8:$C$19,Hjelpeark!$D$8:$D$19),_xlfn.XLOOKUP('Beregninger gj.strømming'!C231,Hjelpeark!$C$8:$C$19,Hjelpeark!$E$8:$E$19)),"")</f>
        <v/>
      </c>
      <c r="T231" s="152" t="str">
        <f t="shared" si="67"/>
        <v/>
      </c>
      <c r="U231" s="152" t="str">
        <f>IFERROR(IF(T231=Hjelpeark!$B$4,0,ABS(T231-S231)),"")</f>
        <v/>
      </c>
      <c r="V231" s="175" t="str">
        <f>IFERROR(IF(A231="","",_xlfn.XLOOKUP(D231,Prisliste!$C$4:$F$4,Prisliste!$C$20:$F$20)),"")</f>
        <v/>
      </c>
      <c r="W231" s="175" t="str">
        <f>IFERROR(U231*_xlfn.XLOOKUP(D231,Prisliste!$C$4:$F$4,Prisliste!$C$21:$F$21),"")</f>
        <v/>
      </c>
      <c r="X231" s="175" t="str">
        <f>IFERROR(IF(A231="","",IF(N231="Ja",_xlfn.XLOOKUP('Beregninger gj.strømming'!D231,Prisliste!$C$4:$F$4,Prisliste!$C$24:$F$24),0)),"")</f>
        <v/>
      </c>
      <c r="Y231" s="288" t="str">
        <f t="shared" si="54"/>
        <v/>
      </c>
      <c r="Z231" s="175" t="str">
        <f t="shared" si="65"/>
        <v/>
      </c>
      <c r="AA231" s="175" t="str">
        <f t="shared" si="55"/>
        <v/>
      </c>
      <c r="AB231" s="175" t="str">
        <f t="shared" si="56"/>
        <v/>
      </c>
      <c r="AC231" s="288" t="str">
        <f t="shared" si="57"/>
        <v/>
      </c>
      <c r="AD231" s="152" t="str">
        <f t="shared" si="58"/>
        <v/>
      </c>
      <c r="AF231" s="155" t="str">
        <f>IFERROR(_xlfn.XLOOKUP(D231,Prisliste!$C$4:$F$4,Prisliste!$C$19:$F$19)*AD231,"")</f>
        <v/>
      </c>
    </row>
    <row r="232" spans="1:32" ht="14.4">
      <c r="A232" s="171" t="str">
        <f>IF(A231="","",IF(A231+1&lt;=f_slutt,'Beregninger gj.strømming'!A231+1,""))</f>
        <v/>
      </c>
      <c r="B232" s="172" t="str">
        <f t="shared" si="59"/>
        <v/>
      </c>
      <c r="C232" s="173" t="str">
        <f t="shared" si="60"/>
        <v/>
      </c>
      <c r="D232" s="172" t="str">
        <f t="shared" si="61"/>
        <v/>
      </c>
      <c r="E232" s="152" t="str">
        <f t="shared" si="66"/>
        <v/>
      </c>
      <c r="F232" s="289" t="str">
        <f t="shared" si="62"/>
        <v/>
      </c>
      <c r="G232" s="154" t="str">
        <f>IF($A232="","",'Priseestimat gj.strømming'!$C$15)</f>
        <v/>
      </c>
      <c r="H232" s="155" t="str" cm="1">
        <f t="array" ref="H232">IF(M232=Hjelpeark!$E$7,_xlfn.XLOOKUP(IF(T232="Naturlig",S232,T232),Temp_VT_FV,_xlfn.XLOOKUP('Beregninger gj.strømming'!F232,Fiskevekt_VT_FV,'Veksttabell FV'!$B$5:$T$21,,-1),,-1)*G232,IF('Beregninger gj.strømming'!M232=Hjelpeark!$D$7,_xlfn.XLOOKUP(IF(T232="Naturlig",S232,T232),'Veksttabell SV'!$A$6:$A$22,_xlfn.XLOOKUP('Beregninger gj.strømming'!F232,'Veksttabell SV'!$B$5:$AU$5,'Veksttabell SV'!$B$6:$AU$22,,-1),,-1)*G232,""))</f>
        <v/>
      </c>
      <c r="I232" s="155" t="str">
        <f t="shared" si="51"/>
        <v/>
      </c>
      <c r="J232" s="159" t="str">
        <f t="shared" si="52"/>
        <v/>
      </c>
      <c r="K232" s="173" t="str">
        <f>IF(A232="","",'Priseestimat gj.strømming'!$C$10)</f>
        <v/>
      </c>
      <c r="L232" s="173" t="str">
        <f>IF(A232="","",'Priseestimat gj.strømming'!$C$11)</f>
        <v/>
      </c>
      <c r="M232" s="173" t="str">
        <f>IF(A232="","",'Priseestimat gj.strømming'!$C$12)</f>
        <v/>
      </c>
      <c r="N232" s="173" t="str">
        <f>IF($A232="","",'Priseestimat gj.strømming'!$C$6)</f>
        <v/>
      </c>
      <c r="O232" s="174" t="str" cm="1">
        <f t="array" ref="O232">IF(M232=Hjelpeark!$D$7,_xlfn.XLOOKUP(IF(T232="Naturlig",S232,T232),'Vannbehov SV'!$A$5:$A$13,_xlfn.XLOOKUP('Beregninger gj.strømming'!F232,'Vannbehov SV'!$B$4:$O$4,'Vannbehov SV'!$B$5:$O$13,,-1),,-1),IF(M232=Hjelpeark!$E$7,_xlfn.XLOOKUP(IF(T232="Naturlig",S232,T232),'Vannbehov FV'!$A$5:$A$20,_xlfn.XLOOKUP('Beregninger gj.strømming'!F232,'Vannbehov FV'!$B$4:$O$4,'Vannbehov FV'!$B$5:$O$20,,-1),,-1),""))</f>
        <v/>
      </c>
      <c r="P232" s="173" t="str">
        <f t="shared" si="63"/>
        <v/>
      </c>
      <c r="Q232" s="174" t="str">
        <f t="shared" si="64"/>
        <v/>
      </c>
      <c r="R232" s="174" t="str">
        <f t="shared" si="53"/>
        <v/>
      </c>
      <c r="S232" s="152" t="str">
        <f>IFERROR(IF(M232=Hjelpeark!$D$7,_xlfn.XLOOKUP('Beregninger gj.strømming'!C232,Hjelpeark!$C$8:$C$19,Hjelpeark!$D$8:$D$19),_xlfn.XLOOKUP('Beregninger gj.strømming'!C232,Hjelpeark!$C$8:$C$19,Hjelpeark!$E$8:$E$19)),"")</f>
        <v/>
      </c>
      <c r="T232" s="152" t="str">
        <f t="shared" si="67"/>
        <v/>
      </c>
      <c r="U232" s="152" t="str">
        <f>IFERROR(IF(T232=Hjelpeark!$B$4,0,ABS(T232-S232)),"")</f>
        <v/>
      </c>
      <c r="V232" s="175" t="str">
        <f>IFERROR(IF(A232="","",_xlfn.XLOOKUP(D232,Prisliste!$C$4:$F$4,Prisliste!$C$20:$F$20)),"")</f>
        <v/>
      </c>
      <c r="W232" s="175" t="str">
        <f>IFERROR(U232*_xlfn.XLOOKUP(D232,Prisliste!$C$4:$F$4,Prisliste!$C$21:$F$21),"")</f>
        <v/>
      </c>
      <c r="X232" s="175" t="str">
        <f>IFERROR(IF(A232="","",IF(N232="Ja",_xlfn.XLOOKUP('Beregninger gj.strømming'!D232,Prisliste!$C$4:$F$4,Prisliste!$C$24:$F$24),0)),"")</f>
        <v/>
      </c>
      <c r="Y232" s="288" t="str">
        <f t="shared" si="54"/>
        <v/>
      </c>
      <c r="Z232" s="175" t="str">
        <f t="shared" si="65"/>
        <v/>
      </c>
      <c r="AA232" s="175" t="str">
        <f t="shared" si="55"/>
        <v/>
      </c>
      <c r="AB232" s="175" t="str">
        <f t="shared" si="56"/>
        <v/>
      </c>
      <c r="AC232" s="288" t="str">
        <f t="shared" si="57"/>
        <v/>
      </c>
      <c r="AD232" s="152" t="str">
        <f t="shared" si="58"/>
        <v/>
      </c>
      <c r="AF232" s="155" t="str">
        <f>IFERROR(_xlfn.XLOOKUP(D232,Prisliste!$C$4:$F$4,Prisliste!$C$19:$F$19)*AD232,"")</f>
        <v/>
      </c>
    </row>
    <row r="233" spans="1:32" ht="14.4">
      <c r="A233" s="171" t="str">
        <f>IF(A232="","",IF(A232+1&lt;=f_slutt,'Beregninger gj.strømming'!A232+1,""))</f>
        <v/>
      </c>
      <c r="B233" s="172" t="str">
        <f t="shared" si="59"/>
        <v/>
      </c>
      <c r="C233" s="173" t="str">
        <f t="shared" si="60"/>
        <v/>
      </c>
      <c r="D233" s="172" t="str">
        <f t="shared" si="61"/>
        <v/>
      </c>
      <c r="E233" s="152" t="str">
        <f t="shared" si="66"/>
        <v/>
      </c>
      <c r="F233" s="289" t="str">
        <f t="shared" si="62"/>
        <v/>
      </c>
      <c r="G233" s="154" t="str">
        <f>IF($A233="","",'Priseestimat gj.strømming'!$C$15)</f>
        <v/>
      </c>
      <c r="H233" s="155" t="str" cm="1">
        <f t="array" ref="H233">IF(M233=Hjelpeark!$E$7,_xlfn.XLOOKUP(IF(T233="Naturlig",S233,T233),Temp_VT_FV,_xlfn.XLOOKUP('Beregninger gj.strømming'!F233,Fiskevekt_VT_FV,'Veksttabell FV'!$B$5:$T$21,,-1),,-1)*G233,IF('Beregninger gj.strømming'!M233=Hjelpeark!$D$7,_xlfn.XLOOKUP(IF(T233="Naturlig",S233,T233),'Veksttabell SV'!$A$6:$A$22,_xlfn.XLOOKUP('Beregninger gj.strømming'!F233,'Veksttabell SV'!$B$5:$AU$5,'Veksttabell SV'!$B$6:$AU$22,,-1),,-1)*G233,""))</f>
        <v/>
      </c>
      <c r="I233" s="155" t="str">
        <f t="shared" si="51"/>
        <v/>
      </c>
      <c r="J233" s="159" t="str">
        <f t="shared" si="52"/>
        <v/>
      </c>
      <c r="K233" s="173" t="str">
        <f>IF(A233="","",'Priseestimat gj.strømming'!$C$10)</f>
        <v/>
      </c>
      <c r="L233" s="173" t="str">
        <f>IF(A233="","",'Priseestimat gj.strømming'!$C$11)</f>
        <v/>
      </c>
      <c r="M233" s="173" t="str">
        <f>IF(A233="","",'Priseestimat gj.strømming'!$C$12)</f>
        <v/>
      </c>
      <c r="N233" s="173" t="str">
        <f>IF($A233="","",'Priseestimat gj.strømming'!$C$6)</f>
        <v/>
      </c>
      <c r="O233" s="174" t="str" cm="1">
        <f t="array" ref="O233">IF(M233=Hjelpeark!$D$7,_xlfn.XLOOKUP(IF(T233="Naturlig",S233,T233),'Vannbehov SV'!$A$5:$A$13,_xlfn.XLOOKUP('Beregninger gj.strømming'!F233,'Vannbehov SV'!$B$4:$O$4,'Vannbehov SV'!$B$5:$O$13,,-1),,-1),IF(M233=Hjelpeark!$E$7,_xlfn.XLOOKUP(IF(T233="Naturlig",S233,T233),'Vannbehov FV'!$A$5:$A$20,_xlfn.XLOOKUP('Beregninger gj.strømming'!F233,'Vannbehov FV'!$B$4:$O$4,'Vannbehov FV'!$B$5:$O$20,,-1),,-1),""))</f>
        <v/>
      </c>
      <c r="P233" s="173" t="str">
        <f t="shared" si="63"/>
        <v/>
      </c>
      <c r="Q233" s="174" t="str">
        <f t="shared" si="64"/>
        <v/>
      </c>
      <c r="R233" s="174" t="str">
        <f t="shared" si="53"/>
        <v/>
      </c>
      <c r="S233" s="152" t="str">
        <f>IFERROR(IF(M233=Hjelpeark!$D$7,_xlfn.XLOOKUP('Beregninger gj.strømming'!C233,Hjelpeark!$C$8:$C$19,Hjelpeark!$D$8:$D$19),_xlfn.XLOOKUP('Beregninger gj.strømming'!C233,Hjelpeark!$C$8:$C$19,Hjelpeark!$E$8:$E$19)),"")</f>
        <v/>
      </c>
      <c r="T233" s="152" t="str">
        <f t="shared" si="67"/>
        <v/>
      </c>
      <c r="U233" s="152" t="str">
        <f>IFERROR(IF(T233=Hjelpeark!$B$4,0,ABS(T233-S233)),"")</f>
        <v/>
      </c>
      <c r="V233" s="175" t="str">
        <f>IFERROR(IF(A233="","",_xlfn.XLOOKUP(D233,Prisliste!$C$4:$F$4,Prisliste!$C$20:$F$20)),"")</f>
        <v/>
      </c>
      <c r="W233" s="175" t="str">
        <f>IFERROR(U233*_xlfn.XLOOKUP(D233,Prisliste!$C$4:$F$4,Prisliste!$C$21:$F$21),"")</f>
        <v/>
      </c>
      <c r="X233" s="175" t="str">
        <f>IFERROR(IF(A233="","",IF(N233="Ja",_xlfn.XLOOKUP('Beregninger gj.strømming'!D233,Prisliste!$C$4:$F$4,Prisliste!$C$24:$F$24),0)),"")</f>
        <v/>
      </c>
      <c r="Y233" s="288" t="str">
        <f t="shared" si="54"/>
        <v/>
      </c>
      <c r="Z233" s="175" t="str">
        <f t="shared" si="65"/>
        <v/>
      </c>
      <c r="AA233" s="175" t="str">
        <f t="shared" si="55"/>
        <v/>
      </c>
      <c r="AB233" s="175" t="str">
        <f t="shared" si="56"/>
        <v/>
      </c>
      <c r="AC233" s="288" t="str">
        <f t="shared" si="57"/>
        <v/>
      </c>
      <c r="AD233" s="152" t="str">
        <f t="shared" si="58"/>
        <v/>
      </c>
      <c r="AF233" s="155" t="str">
        <f>IFERROR(_xlfn.XLOOKUP(D233,Prisliste!$C$4:$F$4,Prisliste!$C$19:$F$19)*AD233,"")</f>
        <v/>
      </c>
    </row>
    <row r="234" spans="1:32" ht="14.4">
      <c r="A234" s="171" t="str">
        <f>IF(A233="","",IF(A233+1&lt;=f_slutt,'Beregninger gj.strømming'!A233+1,""))</f>
        <v/>
      </c>
      <c r="B234" s="172" t="str">
        <f t="shared" si="59"/>
        <v/>
      </c>
      <c r="C234" s="173" t="str">
        <f t="shared" si="60"/>
        <v/>
      </c>
      <c r="D234" s="172" t="str">
        <f t="shared" si="61"/>
        <v/>
      </c>
      <c r="E234" s="152" t="str">
        <f t="shared" si="66"/>
        <v/>
      </c>
      <c r="F234" s="289" t="str">
        <f t="shared" si="62"/>
        <v/>
      </c>
      <c r="G234" s="154" t="str">
        <f>IF($A234="","",'Priseestimat gj.strømming'!$C$15)</f>
        <v/>
      </c>
      <c r="H234" s="155" t="str" cm="1">
        <f t="array" ref="H234">IF(M234=Hjelpeark!$E$7,_xlfn.XLOOKUP(IF(T234="Naturlig",S234,T234),Temp_VT_FV,_xlfn.XLOOKUP('Beregninger gj.strømming'!F234,Fiskevekt_VT_FV,'Veksttabell FV'!$B$5:$T$21,,-1),,-1)*G234,IF('Beregninger gj.strømming'!M234=Hjelpeark!$D$7,_xlfn.XLOOKUP(IF(T234="Naturlig",S234,T234),'Veksttabell SV'!$A$6:$A$22,_xlfn.XLOOKUP('Beregninger gj.strømming'!F234,'Veksttabell SV'!$B$5:$AU$5,'Veksttabell SV'!$B$6:$AU$22,,-1),,-1)*G234,""))</f>
        <v/>
      </c>
      <c r="I234" s="155" t="str">
        <f t="shared" si="51"/>
        <v/>
      </c>
      <c r="J234" s="159" t="str">
        <f t="shared" si="52"/>
        <v/>
      </c>
      <c r="K234" s="173" t="str">
        <f>IF(A234="","",'Priseestimat gj.strømming'!$C$10)</f>
        <v/>
      </c>
      <c r="L234" s="173" t="str">
        <f>IF(A234="","",'Priseestimat gj.strømming'!$C$11)</f>
        <v/>
      </c>
      <c r="M234" s="173" t="str">
        <f>IF(A234="","",'Priseestimat gj.strømming'!$C$12)</f>
        <v/>
      </c>
      <c r="N234" s="173" t="str">
        <f>IF($A234="","",'Priseestimat gj.strømming'!$C$6)</f>
        <v/>
      </c>
      <c r="O234" s="174" t="str" cm="1">
        <f t="array" ref="O234">IF(M234=Hjelpeark!$D$7,_xlfn.XLOOKUP(IF(T234="Naturlig",S234,T234),'Vannbehov SV'!$A$5:$A$13,_xlfn.XLOOKUP('Beregninger gj.strømming'!F234,'Vannbehov SV'!$B$4:$O$4,'Vannbehov SV'!$B$5:$O$13,,-1),,-1),IF(M234=Hjelpeark!$E$7,_xlfn.XLOOKUP(IF(T234="Naturlig",S234,T234),'Vannbehov FV'!$A$5:$A$20,_xlfn.XLOOKUP('Beregninger gj.strømming'!F234,'Vannbehov FV'!$B$4:$O$4,'Vannbehov FV'!$B$5:$O$20,,-1),,-1),""))</f>
        <v/>
      </c>
      <c r="P234" s="173" t="str">
        <f t="shared" si="63"/>
        <v/>
      </c>
      <c r="Q234" s="174" t="str">
        <f t="shared" si="64"/>
        <v/>
      </c>
      <c r="R234" s="174" t="str">
        <f t="shared" si="53"/>
        <v/>
      </c>
      <c r="S234" s="152" t="str">
        <f>IFERROR(IF(M234=Hjelpeark!$D$7,_xlfn.XLOOKUP('Beregninger gj.strømming'!C234,Hjelpeark!$C$8:$C$19,Hjelpeark!$D$8:$D$19),_xlfn.XLOOKUP('Beregninger gj.strømming'!C234,Hjelpeark!$C$8:$C$19,Hjelpeark!$E$8:$E$19)),"")</f>
        <v/>
      </c>
      <c r="T234" s="152" t="str">
        <f t="shared" si="67"/>
        <v/>
      </c>
      <c r="U234" s="152" t="str">
        <f>IFERROR(IF(T234=Hjelpeark!$B$4,0,ABS(T234-S234)),"")</f>
        <v/>
      </c>
      <c r="V234" s="175" t="str">
        <f>IFERROR(IF(A234="","",_xlfn.XLOOKUP(D234,Prisliste!$C$4:$F$4,Prisliste!$C$20:$F$20)),"")</f>
        <v/>
      </c>
      <c r="W234" s="175" t="str">
        <f>IFERROR(U234*_xlfn.XLOOKUP(D234,Prisliste!$C$4:$F$4,Prisliste!$C$21:$F$21),"")</f>
        <v/>
      </c>
      <c r="X234" s="175" t="str">
        <f>IFERROR(IF(A234="","",IF(N234="Ja",_xlfn.XLOOKUP('Beregninger gj.strømming'!D234,Prisliste!$C$4:$F$4,Prisliste!$C$24:$F$24),0)),"")</f>
        <v/>
      </c>
      <c r="Y234" s="288" t="str">
        <f t="shared" si="54"/>
        <v/>
      </c>
      <c r="Z234" s="175" t="str">
        <f t="shared" si="65"/>
        <v/>
      </c>
      <c r="AA234" s="175" t="str">
        <f t="shared" si="55"/>
        <v/>
      </c>
      <c r="AB234" s="175" t="str">
        <f t="shared" si="56"/>
        <v/>
      </c>
      <c r="AC234" s="288" t="str">
        <f t="shared" si="57"/>
        <v/>
      </c>
      <c r="AD234" s="152" t="str">
        <f t="shared" si="58"/>
        <v/>
      </c>
      <c r="AF234" s="155" t="str">
        <f>IFERROR(_xlfn.XLOOKUP(D234,Prisliste!$C$4:$F$4,Prisliste!$C$19:$F$19)*AD234,"")</f>
        <v/>
      </c>
    </row>
    <row r="235" spans="1:32" ht="14.4">
      <c r="A235" s="171" t="str">
        <f>IF(A234="","",IF(A234+1&lt;=f_slutt,'Beregninger gj.strømming'!A234+1,""))</f>
        <v/>
      </c>
      <c r="B235" s="172" t="str">
        <f t="shared" si="59"/>
        <v/>
      </c>
      <c r="C235" s="173" t="str">
        <f t="shared" si="60"/>
        <v/>
      </c>
      <c r="D235" s="172" t="str">
        <f t="shared" si="61"/>
        <v/>
      </c>
      <c r="E235" s="152" t="str">
        <f t="shared" si="66"/>
        <v/>
      </c>
      <c r="F235" s="289" t="str">
        <f t="shared" si="62"/>
        <v/>
      </c>
      <c r="G235" s="154" t="str">
        <f>IF($A235="","",'Priseestimat gj.strømming'!$C$15)</f>
        <v/>
      </c>
      <c r="H235" s="155" t="str" cm="1">
        <f t="array" ref="H235">IF(M235=Hjelpeark!$E$7,_xlfn.XLOOKUP(IF(T235="Naturlig",S235,T235),Temp_VT_FV,_xlfn.XLOOKUP('Beregninger gj.strømming'!F235,Fiskevekt_VT_FV,'Veksttabell FV'!$B$5:$T$21,,-1),,-1)*G235,IF('Beregninger gj.strømming'!M235=Hjelpeark!$D$7,_xlfn.XLOOKUP(IF(T235="Naturlig",S235,T235),'Veksttabell SV'!$A$6:$A$22,_xlfn.XLOOKUP('Beregninger gj.strømming'!F235,'Veksttabell SV'!$B$5:$AU$5,'Veksttabell SV'!$B$6:$AU$22,,-1),,-1)*G235,""))</f>
        <v/>
      </c>
      <c r="I235" s="155" t="str">
        <f t="shared" si="51"/>
        <v/>
      </c>
      <c r="J235" s="159" t="str">
        <f t="shared" si="52"/>
        <v/>
      </c>
      <c r="K235" s="173" t="str">
        <f>IF(A235="","",'Priseestimat gj.strømming'!$C$10)</f>
        <v/>
      </c>
      <c r="L235" s="173" t="str">
        <f>IF(A235="","",'Priseestimat gj.strømming'!$C$11)</f>
        <v/>
      </c>
      <c r="M235" s="173" t="str">
        <f>IF(A235="","",'Priseestimat gj.strømming'!$C$12)</f>
        <v/>
      </c>
      <c r="N235" s="173" t="str">
        <f>IF($A235="","",'Priseestimat gj.strømming'!$C$6)</f>
        <v/>
      </c>
      <c r="O235" s="174" t="str" cm="1">
        <f t="array" ref="O235">IF(M235=Hjelpeark!$D$7,_xlfn.XLOOKUP(IF(T235="Naturlig",S235,T235),'Vannbehov SV'!$A$5:$A$13,_xlfn.XLOOKUP('Beregninger gj.strømming'!F235,'Vannbehov SV'!$B$4:$O$4,'Vannbehov SV'!$B$5:$O$13,,-1),,-1),IF(M235=Hjelpeark!$E$7,_xlfn.XLOOKUP(IF(T235="Naturlig",S235,T235),'Vannbehov FV'!$A$5:$A$20,_xlfn.XLOOKUP('Beregninger gj.strømming'!F235,'Vannbehov FV'!$B$4:$O$4,'Vannbehov FV'!$B$5:$O$20,,-1),,-1),""))</f>
        <v/>
      </c>
      <c r="P235" s="173" t="str">
        <f t="shared" si="63"/>
        <v/>
      </c>
      <c r="Q235" s="174" t="str">
        <f t="shared" si="64"/>
        <v/>
      </c>
      <c r="R235" s="174" t="str">
        <f t="shared" si="53"/>
        <v/>
      </c>
      <c r="S235" s="152" t="str">
        <f>IFERROR(IF(M235=Hjelpeark!$D$7,_xlfn.XLOOKUP('Beregninger gj.strømming'!C235,Hjelpeark!$C$8:$C$19,Hjelpeark!$D$8:$D$19),_xlfn.XLOOKUP('Beregninger gj.strømming'!C235,Hjelpeark!$C$8:$C$19,Hjelpeark!$E$8:$E$19)),"")</f>
        <v/>
      </c>
      <c r="T235" s="152" t="str">
        <f t="shared" si="67"/>
        <v/>
      </c>
      <c r="U235" s="152" t="str">
        <f>IFERROR(IF(T235=Hjelpeark!$B$4,0,ABS(T235-S235)),"")</f>
        <v/>
      </c>
      <c r="V235" s="175" t="str">
        <f>IFERROR(IF(A235="","",_xlfn.XLOOKUP(D235,Prisliste!$C$4:$F$4,Prisliste!$C$20:$F$20)),"")</f>
        <v/>
      </c>
      <c r="W235" s="175" t="str">
        <f>IFERROR(U235*_xlfn.XLOOKUP(D235,Prisliste!$C$4:$F$4,Prisliste!$C$21:$F$21),"")</f>
        <v/>
      </c>
      <c r="X235" s="175" t="str">
        <f>IFERROR(IF(A235="","",IF(N235="Ja",_xlfn.XLOOKUP('Beregninger gj.strømming'!D235,Prisliste!$C$4:$F$4,Prisliste!$C$24:$F$24),0)),"")</f>
        <v/>
      </c>
      <c r="Y235" s="288" t="str">
        <f t="shared" si="54"/>
        <v/>
      </c>
      <c r="Z235" s="175" t="str">
        <f t="shared" si="65"/>
        <v/>
      </c>
      <c r="AA235" s="175" t="str">
        <f t="shared" si="55"/>
        <v/>
      </c>
      <c r="AB235" s="175" t="str">
        <f t="shared" si="56"/>
        <v/>
      </c>
      <c r="AC235" s="288" t="str">
        <f t="shared" si="57"/>
        <v/>
      </c>
      <c r="AD235" s="152" t="str">
        <f t="shared" si="58"/>
        <v/>
      </c>
      <c r="AF235" s="155" t="str">
        <f>IFERROR(_xlfn.XLOOKUP(D235,Prisliste!$C$4:$F$4,Prisliste!$C$19:$F$19)*AD235,"")</f>
        <v/>
      </c>
    </row>
    <row r="236" spans="1:32" ht="14.4">
      <c r="A236" s="171" t="str">
        <f>IF(A235="","",IF(A235+1&lt;=f_slutt,'Beregninger gj.strømming'!A235+1,""))</f>
        <v/>
      </c>
      <c r="B236" s="172" t="str">
        <f t="shared" si="59"/>
        <v/>
      </c>
      <c r="C236" s="173" t="str">
        <f t="shared" si="60"/>
        <v/>
      </c>
      <c r="D236" s="172" t="str">
        <f t="shared" si="61"/>
        <v/>
      </c>
      <c r="E236" s="152" t="str">
        <f t="shared" si="66"/>
        <v/>
      </c>
      <c r="F236" s="289" t="str">
        <f t="shared" si="62"/>
        <v/>
      </c>
      <c r="G236" s="154" t="str">
        <f>IF($A236="","",'Priseestimat gj.strømming'!$C$15)</f>
        <v/>
      </c>
      <c r="H236" s="155" t="str" cm="1">
        <f t="array" ref="H236">IF(M236=Hjelpeark!$E$7,_xlfn.XLOOKUP(IF(T236="Naturlig",S236,T236),Temp_VT_FV,_xlfn.XLOOKUP('Beregninger gj.strømming'!F236,Fiskevekt_VT_FV,'Veksttabell FV'!$B$5:$T$21,,-1),,-1)*G236,IF('Beregninger gj.strømming'!M236=Hjelpeark!$D$7,_xlfn.XLOOKUP(IF(T236="Naturlig",S236,T236),'Veksttabell SV'!$A$6:$A$22,_xlfn.XLOOKUP('Beregninger gj.strømming'!F236,'Veksttabell SV'!$B$5:$AU$5,'Veksttabell SV'!$B$6:$AU$22,,-1),,-1)*G236,""))</f>
        <v/>
      </c>
      <c r="I236" s="155" t="str">
        <f t="shared" si="51"/>
        <v/>
      </c>
      <c r="J236" s="159" t="str">
        <f t="shared" si="52"/>
        <v/>
      </c>
      <c r="K236" s="173" t="str">
        <f>IF(A236="","",'Priseestimat gj.strømming'!$C$10)</f>
        <v/>
      </c>
      <c r="L236" s="173" t="str">
        <f>IF(A236="","",'Priseestimat gj.strømming'!$C$11)</f>
        <v/>
      </c>
      <c r="M236" s="173" t="str">
        <f>IF(A236="","",'Priseestimat gj.strømming'!$C$12)</f>
        <v/>
      </c>
      <c r="N236" s="173" t="str">
        <f>IF($A236="","",'Priseestimat gj.strømming'!$C$6)</f>
        <v/>
      </c>
      <c r="O236" s="174" t="str" cm="1">
        <f t="array" ref="O236">IF(M236=Hjelpeark!$D$7,_xlfn.XLOOKUP(IF(T236="Naturlig",S236,T236),'Vannbehov SV'!$A$5:$A$13,_xlfn.XLOOKUP('Beregninger gj.strømming'!F236,'Vannbehov SV'!$B$4:$O$4,'Vannbehov SV'!$B$5:$O$13,,-1),,-1),IF(M236=Hjelpeark!$E$7,_xlfn.XLOOKUP(IF(T236="Naturlig",S236,T236),'Vannbehov FV'!$A$5:$A$20,_xlfn.XLOOKUP('Beregninger gj.strømming'!F236,'Vannbehov FV'!$B$4:$O$4,'Vannbehov FV'!$B$5:$O$20,,-1),,-1),""))</f>
        <v/>
      </c>
      <c r="P236" s="173" t="str">
        <f t="shared" si="63"/>
        <v/>
      </c>
      <c r="Q236" s="174" t="str">
        <f t="shared" si="64"/>
        <v/>
      </c>
      <c r="R236" s="174" t="str">
        <f t="shared" si="53"/>
        <v/>
      </c>
      <c r="S236" s="152" t="str">
        <f>IFERROR(IF(M236=Hjelpeark!$D$7,_xlfn.XLOOKUP('Beregninger gj.strømming'!C236,Hjelpeark!$C$8:$C$19,Hjelpeark!$D$8:$D$19),_xlfn.XLOOKUP('Beregninger gj.strømming'!C236,Hjelpeark!$C$8:$C$19,Hjelpeark!$E$8:$E$19)),"")</f>
        <v/>
      </c>
      <c r="T236" s="152" t="str">
        <f t="shared" si="67"/>
        <v/>
      </c>
      <c r="U236" s="152" t="str">
        <f>IFERROR(IF(T236=Hjelpeark!$B$4,0,ABS(T236-S236)),"")</f>
        <v/>
      </c>
      <c r="V236" s="175" t="str">
        <f>IFERROR(IF(A236="","",_xlfn.XLOOKUP(D236,Prisliste!$C$4:$F$4,Prisliste!$C$20:$F$20)),"")</f>
        <v/>
      </c>
      <c r="W236" s="175" t="str">
        <f>IFERROR(U236*_xlfn.XLOOKUP(D236,Prisliste!$C$4:$F$4,Prisliste!$C$21:$F$21),"")</f>
        <v/>
      </c>
      <c r="X236" s="175" t="str">
        <f>IFERROR(IF(A236="","",IF(N236="Ja",_xlfn.XLOOKUP('Beregninger gj.strømming'!D236,Prisliste!$C$4:$F$4,Prisliste!$C$24:$F$24),0)),"")</f>
        <v/>
      </c>
      <c r="Y236" s="288" t="str">
        <f t="shared" si="54"/>
        <v/>
      </c>
      <c r="Z236" s="175" t="str">
        <f t="shared" si="65"/>
        <v/>
      </c>
      <c r="AA236" s="175" t="str">
        <f t="shared" si="55"/>
        <v/>
      </c>
      <c r="AB236" s="175" t="str">
        <f t="shared" si="56"/>
        <v/>
      </c>
      <c r="AC236" s="288" t="str">
        <f t="shared" si="57"/>
        <v/>
      </c>
      <c r="AD236" s="152" t="str">
        <f t="shared" si="58"/>
        <v/>
      </c>
      <c r="AF236" s="155" t="str">
        <f>IFERROR(_xlfn.XLOOKUP(D236,Prisliste!$C$4:$F$4,Prisliste!$C$19:$F$19)*AD236,"")</f>
        <v/>
      </c>
    </row>
    <row r="237" spans="1:32" ht="14.4">
      <c r="A237" s="171" t="str">
        <f>IF(A236="","",IF(A236+1&lt;=f_slutt,'Beregninger gj.strømming'!A236+1,""))</f>
        <v/>
      </c>
      <c r="B237" s="172" t="str">
        <f t="shared" si="59"/>
        <v/>
      </c>
      <c r="C237" s="173" t="str">
        <f t="shared" si="60"/>
        <v/>
      </c>
      <c r="D237" s="172" t="str">
        <f t="shared" si="61"/>
        <v/>
      </c>
      <c r="E237" s="152" t="str">
        <f t="shared" si="66"/>
        <v/>
      </c>
      <c r="F237" s="289" t="str">
        <f t="shared" si="62"/>
        <v/>
      </c>
      <c r="G237" s="154" t="str">
        <f>IF($A237="","",'Priseestimat gj.strømming'!$C$15)</f>
        <v/>
      </c>
      <c r="H237" s="155" t="str" cm="1">
        <f t="array" ref="H237">IF(M237=Hjelpeark!$E$7,_xlfn.XLOOKUP(IF(T237="Naturlig",S237,T237),Temp_VT_FV,_xlfn.XLOOKUP('Beregninger gj.strømming'!F237,Fiskevekt_VT_FV,'Veksttabell FV'!$B$5:$T$21,,-1),,-1)*G237,IF('Beregninger gj.strømming'!M237=Hjelpeark!$D$7,_xlfn.XLOOKUP(IF(T237="Naturlig",S237,T237),'Veksttabell SV'!$A$6:$A$22,_xlfn.XLOOKUP('Beregninger gj.strømming'!F237,'Veksttabell SV'!$B$5:$AU$5,'Veksttabell SV'!$B$6:$AU$22,,-1),,-1)*G237,""))</f>
        <v/>
      </c>
      <c r="I237" s="155" t="str">
        <f t="shared" si="51"/>
        <v/>
      </c>
      <c r="J237" s="159" t="str">
        <f t="shared" si="52"/>
        <v/>
      </c>
      <c r="K237" s="173" t="str">
        <f>IF(A237="","",'Priseestimat gj.strømming'!$C$10)</f>
        <v/>
      </c>
      <c r="L237" s="173" t="str">
        <f>IF(A237="","",'Priseestimat gj.strømming'!$C$11)</f>
        <v/>
      </c>
      <c r="M237" s="173" t="str">
        <f>IF(A237="","",'Priseestimat gj.strømming'!$C$12)</f>
        <v/>
      </c>
      <c r="N237" s="173" t="str">
        <f>IF($A237="","",'Priseestimat gj.strømming'!$C$6)</f>
        <v/>
      </c>
      <c r="O237" s="174" t="str" cm="1">
        <f t="array" ref="O237">IF(M237=Hjelpeark!$D$7,_xlfn.XLOOKUP(IF(T237="Naturlig",S237,T237),'Vannbehov SV'!$A$5:$A$13,_xlfn.XLOOKUP('Beregninger gj.strømming'!F237,'Vannbehov SV'!$B$4:$O$4,'Vannbehov SV'!$B$5:$O$13,,-1),,-1),IF(M237=Hjelpeark!$E$7,_xlfn.XLOOKUP(IF(T237="Naturlig",S237,T237),'Vannbehov FV'!$A$5:$A$20,_xlfn.XLOOKUP('Beregninger gj.strømming'!F237,'Vannbehov FV'!$B$4:$O$4,'Vannbehov FV'!$B$5:$O$20,,-1),,-1),""))</f>
        <v/>
      </c>
      <c r="P237" s="173" t="str">
        <f t="shared" si="63"/>
        <v/>
      </c>
      <c r="Q237" s="174" t="str">
        <f t="shared" si="64"/>
        <v/>
      </c>
      <c r="R237" s="174" t="str">
        <f t="shared" si="53"/>
        <v/>
      </c>
      <c r="S237" s="152" t="str">
        <f>IFERROR(IF(M237=Hjelpeark!$D$7,_xlfn.XLOOKUP('Beregninger gj.strømming'!C237,Hjelpeark!$C$8:$C$19,Hjelpeark!$D$8:$D$19),_xlfn.XLOOKUP('Beregninger gj.strømming'!C237,Hjelpeark!$C$8:$C$19,Hjelpeark!$E$8:$E$19)),"")</f>
        <v/>
      </c>
      <c r="T237" s="152" t="str">
        <f t="shared" si="67"/>
        <v/>
      </c>
      <c r="U237" s="152" t="str">
        <f>IFERROR(IF(T237=Hjelpeark!$B$4,0,ABS(T237-S237)),"")</f>
        <v/>
      </c>
      <c r="V237" s="175" t="str">
        <f>IFERROR(IF(A237="","",_xlfn.XLOOKUP(D237,Prisliste!$C$4:$F$4,Prisliste!$C$20:$F$20)),"")</f>
        <v/>
      </c>
      <c r="W237" s="175" t="str">
        <f>IFERROR(U237*_xlfn.XLOOKUP(D237,Prisliste!$C$4:$F$4,Prisliste!$C$21:$F$21),"")</f>
        <v/>
      </c>
      <c r="X237" s="175" t="str">
        <f>IFERROR(IF(A237="","",IF(N237="Ja",_xlfn.XLOOKUP('Beregninger gj.strømming'!D237,Prisliste!$C$4:$F$4,Prisliste!$C$24:$F$24),0)),"")</f>
        <v/>
      </c>
      <c r="Y237" s="288" t="str">
        <f t="shared" si="54"/>
        <v/>
      </c>
      <c r="Z237" s="175" t="str">
        <f t="shared" si="65"/>
        <v/>
      </c>
      <c r="AA237" s="175" t="str">
        <f t="shared" si="55"/>
        <v/>
      </c>
      <c r="AB237" s="175" t="str">
        <f t="shared" si="56"/>
        <v/>
      </c>
      <c r="AC237" s="288" t="str">
        <f t="shared" si="57"/>
        <v/>
      </c>
      <c r="AD237" s="152" t="str">
        <f t="shared" si="58"/>
        <v/>
      </c>
      <c r="AF237" s="155" t="str">
        <f>IFERROR(_xlfn.XLOOKUP(D237,Prisliste!$C$4:$F$4,Prisliste!$C$19:$F$19)*AD237,"")</f>
        <v/>
      </c>
    </row>
    <row r="238" spans="1:32" ht="14.4">
      <c r="A238" s="171" t="str">
        <f>IF(A237="","",IF(A237+1&lt;=f_slutt,'Beregninger gj.strømming'!A237+1,""))</f>
        <v/>
      </c>
      <c r="B238" s="172" t="str">
        <f t="shared" si="59"/>
        <v/>
      </c>
      <c r="C238" s="173" t="str">
        <f t="shared" si="60"/>
        <v/>
      </c>
      <c r="D238" s="172" t="str">
        <f t="shared" si="61"/>
        <v/>
      </c>
      <c r="E238" s="152" t="str">
        <f t="shared" si="66"/>
        <v/>
      </c>
      <c r="F238" s="289" t="str">
        <f t="shared" si="62"/>
        <v/>
      </c>
      <c r="G238" s="154" t="str">
        <f>IF($A238="","",'Priseestimat gj.strømming'!$C$15)</f>
        <v/>
      </c>
      <c r="H238" s="155" t="str" cm="1">
        <f t="array" ref="H238">IF(M238=Hjelpeark!$E$7,_xlfn.XLOOKUP(IF(T238="Naturlig",S238,T238),Temp_VT_FV,_xlfn.XLOOKUP('Beregninger gj.strømming'!F238,Fiskevekt_VT_FV,'Veksttabell FV'!$B$5:$T$21,,-1),,-1)*G238,IF('Beregninger gj.strømming'!M238=Hjelpeark!$D$7,_xlfn.XLOOKUP(IF(T238="Naturlig",S238,T238),'Veksttabell SV'!$A$6:$A$22,_xlfn.XLOOKUP('Beregninger gj.strømming'!F238,'Veksttabell SV'!$B$5:$AU$5,'Veksttabell SV'!$B$6:$AU$22,,-1),,-1)*G238,""))</f>
        <v/>
      </c>
      <c r="I238" s="155" t="str">
        <f t="shared" si="51"/>
        <v/>
      </c>
      <c r="J238" s="159" t="str">
        <f t="shared" si="52"/>
        <v/>
      </c>
      <c r="K238" s="173" t="str">
        <f>IF(A238="","",'Priseestimat gj.strømming'!$C$10)</f>
        <v/>
      </c>
      <c r="L238" s="173" t="str">
        <f>IF(A238="","",'Priseestimat gj.strømming'!$C$11)</f>
        <v/>
      </c>
      <c r="M238" s="173" t="str">
        <f>IF(A238="","",'Priseestimat gj.strømming'!$C$12)</f>
        <v/>
      </c>
      <c r="N238" s="173" t="str">
        <f>IF($A238="","",'Priseestimat gj.strømming'!$C$6)</f>
        <v/>
      </c>
      <c r="O238" s="174" t="str" cm="1">
        <f t="array" ref="O238">IF(M238=Hjelpeark!$D$7,_xlfn.XLOOKUP(IF(T238="Naturlig",S238,T238),'Vannbehov SV'!$A$5:$A$13,_xlfn.XLOOKUP('Beregninger gj.strømming'!F238,'Vannbehov SV'!$B$4:$O$4,'Vannbehov SV'!$B$5:$O$13,,-1),,-1),IF(M238=Hjelpeark!$E$7,_xlfn.XLOOKUP(IF(T238="Naturlig",S238,T238),'Vannbehov FV'!$A$5:$A$20,_xlfn.XLOOKUP('Beregninger gj.strømming'!F238,'Vannbehov FV'!$B$4:$O$4,'Vannbehov FV'!$B$5:$O$20,,-1),,-1),""))</f>
        <v/>
      </c>
      <c r="P238" s="173" t="str">
        <f t="shared" si="63"/>
        <v/>
      </c>
      <c r="Q238" s="174" t="str">
        <f t="shared" si="64"/>
        <v/>
      </c>
      <c r="R238" s="174" t="str">
        <f t="shared" si="53"/>
        <v/>
      </c>
      <c r="S238" s="152" t="str">
        <f>IFERROR(IF(M238=Hjelpeark!$D$7,_xlfn.XLOOKUP('Beregninger gj.strømming'!C238,Hjelpeark!$C$8:$C$19,Hjelpeark!$D$8:$D$19),_xlfn.XLOOKUP('Beregninger gj.strømming'!C238,Hjelpeark!$C$8:$C$19,Hjelpeark!$E$8:$E$19)),"")</f>
        <v/>
      </c>
      <c r="T238" s="152" t="str">
        <f t="shared" si="67"/>
        <v/>
      </c>
      <c r="U238" s="152" t="str">
        <f>IFERROR(IF(T238=Hjelpeark!$B$4,0,ABS(T238-S238)),"")</f>
        <v/>
      </c>
      <c r="V238" s="175" t="str">
        <f>IFERROR(IF(A238="","",_xlfn.XLOOKUP(D238,Prisliste!$C$4:$F$4,Prisliste!$C$20:$F$20)),"")</f>
        <v/>
      </c>
      <c r="W238" s="175" t="str">
        <f>IFERROR(U238*_xlfn.XLOOKUP(D238,Prisliste!$C$4:$F$4,Prisliste!$C$21:$F$21),"")</f>
        <v/>
      </c>
      <c r="X238" s="175" t="str">
        <f>IFERROR(IF(A238="","",IF(N238="Ja",_xlfn.XLOOKUP('Beregninger gj.strømming'!D238,Prisliste!$C$4:$F$4,Prisliste!$C$24:$F$24),0)),"")</f>
        <v/>
      </c>
      <c r="Y238" s="288" t="str">
        <f t="shared" si="54"/>
        <v/>
      </c>
      <c r="Z238" s="175" t="str">
        <f t="shared" si="65"/>
        <v/>
      </c>
      <c r="AA238" s="175" t="str">
        <f t="shared" si="55"/>
        <v/>
      </c>
      <c r="AB238" s="175" t="str">
        <f t="shared" si="56"/>
        <v/>
      </c>
      <c r="AC238" s="288" t="str">
        <f t="shared" si="57"/>
        <v/>
      </c>
      <c r="AD238" s="152" t="str">
        <f t="shared" si="58"/>
        <v/>
      </c>
      <c r="AF238" s="155" t="str">
        <f>IFERROR(_xlfn.XLOOKUP(D238,Prisliste!$C$4:$F$4,Prisliste!$C$19:$F$19)*AD238,"")</f>
        <v/>
      </c>
    </row>
    <row r="239" spans="1:32" ht="14.4">
      <c r="A239" s="171" t="str">
        <f>IF(A238="","",IF(A238+1&lt;=f_slutt,'Beregninger gj.strømming'!A238+1,""))</f>
        <v/>
      </c>
      <c r="B239" s="172" t="str">
        <f t="shared" si="59"/>
        <v/>
      </c>
      <c r="C239" s="173" t="str">
        <f t="shared" si="60"/>
        <v/>
      </c>
      <c r="D239" s="172" t="str">
        <f t="shared" si="61"/>
        <v/>
      </c>
      <c r="E239" s="152" t="str">
        <f t="shared" si="66"/>
        <v/>
      </c>
      <c r="F239" s="289" t="str">
        <f t="shared" si="62"/>
        <v/>
      </c>
      <c r="G239" s="154" t="str">
        <f>IF($A239="","",'Priseestimat gj.strømming'!$C$15)</f>
        <v/>
      </c>
      <c r="H239" s="155" t="str" cm="1">
        <f t="array" ref="H239">IF(M239=Hjelpeark!$E$7,_xlfn.XLOOKUP(IF(T239="Naturlig",S239,T239),Temp_VT_FV,_xlfn.XLOOKUP('Beregninger gj.strømming'!F239,Fiskevekt_VT_FV,'Veksttabell FV'!$B$5:$T$21,,-1),,-1)*G239,IF('Beregninger gj.strømming'!M239=Hjelpeark!$D$7,_xlfn.XLOOKUP(IF(T239="Naturlig",S239,T239),'Veksttabell SV'!$A$6:$A$22,_xlfn.XLOOKUP('Beregninger gj.strømming'!F239,'Veksttabell SV'!$B$5:$AU$5,'Veksttabell SV'!$B$6:$AU$22,,-1),,-1)*G239,""))</f>
        <v/>
      </c>
      <c r="I239" s="155" t="str">
        <f t="shared" si="51"/>
        <v/>
      </c>
      <c r="J239" s="159" t="str">
        <f t="shared" si="52"/>
        <v/>
      </c>
      <c r="K239" s="173" t="str">
        <f>IF(A239="","",'Priseestimat gj.strømming'!$C$10)</f>
        <v/>
      </c>
      <c r="L239" s="173" t="str">
        <f>IF(A239="","",'Priseestimat gj.strømming'!$C$11)</f>
        <v/>
      </c>
      <c r="M239" s="173" t="str">
        <f>IF(A239="","",'Priseestimat gj.strømming'!$C$12)</f>
        <v/>
      </c>
      <c r="N239" s="173" t="str">
        <f>IF($A239="","",'Priseestimat gj.strømming'!$C$6)</f>
        <v/>
      </c>
      <c r="O239" s="174" t="str" cm="1">
        <f t="array" ref="O239">IF(M239=Hjelpeark!$D$7,_xlfn.XLOOKUP(IF(T239="Naturlig",S239,T239),'Vannbehov SV'!$A$5:$A$13,_xlfn.XLOOKUP('Beregninger gj.strømming'!F239,'Vannbehov SV'!$B$4:$O$4,'Vannbehov SV'!$B$5:$O$13,,-1),,-1),IF(M239=Hjelpeark!$E$7,_xlfn.XLOOKUP(IF(T239="Naturlig",S239,T239),'Vannbehov FV'!$A$5:$A$20,_xlfn.XLOOKUP('Beregninger gj.strømming'!F239,'Vannbehov FV'!$B$4:$O$4,'Vannbehov FV'!$B$5:$O$20,,-1),,-1),""))</f>
        <v/>
      </c>
      <c r="P239" s="173" t="str">
        <f t="shared" si="63"/>
        <v/>
      </c>
      <c r="Q239" s="174" t="str">
        <f t="shared" si="64"/>
        <v/>
      </c>
      <c r="R239" s="174" t="str">
        <f t="shared" si="53"/>
        <v/>
      </c>
      <c r="S239" s="152" t="str">
        <f>IFERROR(IF(M239=Hjelpeark!$D$7,_xlfn.XLOOKUP('Beregninger gj.strømming'!C239,Hjelpeark!$C$8:$C$19,Hjelpeark!$D$8:$D$19),_xlfn.XLOOKUP('Beregninger gj.strømming'!C239,Hjelpeark!$C$8:$C$19,Hjelpeark!$E$8:$E$19)),"")</f>
        <v/>
      </c>
      <c r="T239" s="152" t="str">
        <f t="shared" si="67"/>
        <v/>
      </c>
      <c r="U239" s="152" t="str">
        <f>IFERROR(IF(T239=Hjelpeark!$B$4,0,ABS(T239-S239)),"")</f>
        <v/>
      </c>
      <c r="V239" s="175" t="str">
        <f>IFERROR(IF(A239="","",_xlfn.XLOOKUP(D239,Prisliste!$C$4:$F$4,Prisliste!$C$20:$F$20)),"")</f>
        <v/>
      </c>
      <c r="W239" s="175" t="str">
        <f>IFERROR(U239*_xlfn.XLOOKUP(D239,Prisliste!$C$4:$F$4,Prisliste!$C$21:$F$21),"")</f>
        <v/>
      </c>
      <c r="X239" s="175" t="str">
        <f>IFERROR(IF(A239="","",IF(N239="Ja",_xlfn.XLOOKUP('Beregninger gj.strømming'!D239,Prisliste!$C$4:$F$4,Prisliste!$C$24:$F$24),0)),"")</f>
        <v/>
      </c>
      <c r="Y239" s="288" t="str">
        <f t="shared" si="54"/>
        <v/>
      </c>
      <c r="Z239" s="175" t="str">
        <f t="shared" si="65"/>
        <v/>
      </c>
      <c r="AA239" s="175" t="str">
        <f t="shared" si="55"/>
        <v/>
      </c>
      <c r="AB239" s="175" t="str">
        <f t="shared" si="56"/>
        <v/>
      </c>
      <c r="AC239" s="288" t="str">
        <f t="shared" si="57"/>
        <v/>
      </c>
      <c r="AD239" s="152" t="str">
        <f t="shared" si="58"/>
        <v/>
      </c>
      <c r="AF239" s="155" t="str">
        <f>IFERROR(_xlfn.XLOOKUP(D239,Prisliste!$C$4:$F$4,Prisliste!$C$19:$F$19)*AD239,"")</f>
        <v/>
      </c>
    </row>
    <row r="240" spans="1:32" ht="14.4">
      <c r="A240" s="171" t="str">
        <f>IF(A239="","",IF(A239+1&lt;=f_slutt,'Beregninger gj.strømming'!A239+1,""))</f>
        <v/>
      </c>
      <c r="B240" s="172" t="str">
        <f t="shared" si="59"/>
        <v/>
      </c>
      <c r="C240" s="173" t="str">
        <f t="shared" si="60"/>
        <v/>
      </c>
      <c r="D240" s="172" t="str">
        <f t="shared" si="61"/>
        <v/>
      </c>
      <c r="E240" s="152" t="str">
        <f t="shared" si="66"/>
        <v/>
      </c>
      <c r="F240" s="289" t="str">
        <f t="shared" si="62"/>
        <v/>
      </c>
      <c r="G240" s="154" t="str">
        <f>IF($A240="","",'Priseestimat gj.strømming'!$C$15)</f>
        <v/>
      </c>
      <c r="H240" s="155" t="str" cm="1">
        <f t="array" ref="H240">IF(M240=Hjelpeark!$E$7,_xlfn.XLOOKUP(IF(T240="Naturlig",S240,T240),Temp_VT_FV,_xlfn.XLOOKUP('Beregninger gj.strømming'!F240,Fiskevekt_VT_FV,'Veksttabell FV'!$B$5:$T$21,,-1),,-1)*G240,IF('Beregninger gj.strømming'!M240=Hjelpeark!$D$7,_xlfn.XLOOKUP(IF(T240="Naturlig",S240,T240),'Veksttabell SV'!$A$6:$A$22,_xlfn.XLOOKUP('Beregninger gj.strømming'!F240,'Veksttabell SV'!$B$5:$AU$5,'Veksttabell SV'!$B$6:$AU$22,,-1),,-1)*G240,""))</f>
        <v/>
      </c>
      <c r="I240" s="155" t="str">
        <f t="shared" si="51"/>
        <v/>
      </c>
      <c r="J240" s="159" t="str">
        <f t="shared" si="52"/>
        <v/>
      </c>
      <c r="K240" s="173" t="str">
        <f>IF(A240="","",'Priseestimat gj.strømming'!$C$10)</f>
        <v/>
      </c>
      <c r="L240" s="173" t="str">
        <f>IF(A240="","",'Priseestimat gj.strømming'!$C$11)</f>
        <v/>
      </c>
      <c r="M240" s="173" t="str">
        <f>IF(A240="","",'Priseestimat gj.strømming'!$C$12)</f>
        <v/>
      </c>
      <c r="N240" s="173" t="str">
        <f>IF($A240="","",'Priseestimat gj.strømming'!$C$6)</f>
        <v/>
      </c>
      <c r="O240" s="174" t="str" cm="1">
        <f t="array" ref="O240">IF(M240=Hjelpeark!$D$7,_xlfn.XLOOKUP(IF(T240="Naturlig",S240,T240),'Vannbehov SV'!$A$5:$A$13,_xlfn.XLOOKUP('Beregninger gj.strømming'!F240,'Vannbehov SV'!$B$4:$O$4,'Vannbehov SV'!$B$5:$O$13,,-1),,-1),IF(M240=Hjelpeark!$E$7,_xlfn.XLOOKUP(IF(T240="Naturlig",S240,T240),'Vannbehov FV'!$A$5:$A$20,_xlfn.XLOOKUP('Beregninger gj.strømming'!F240,'Vannbehov FV'!$B$4:$O$4,'Vannbehov FV'!$B$5:$O$20,,-1),,-1),""))</f>
        <v/>
      </c>
      <c r="P240" s="173" t="str">
        <f t="shared" si="63"/>
        <v/>
      </c>
      <c r="Q240" s="174" t="str">
        <f t="shared" si="64"/>
        <v/>
      </c>
      <c r="R240" s="174" t="str">
        <f t="shared" si="53"/>
        <v/>
      </c>
      <c r="S240" s="152" t="str">
        <f>IFERROR(IF(M240=Hjelpeark!$D$7,_xlfn.XLOOKUP('Beregninger gj.strømming'!C240,Hjelpeark!$C$8:$C$19,Hjelpeark!$D$8:$D$19),_xlfn.XLOOKUP('Beregninger gj.strømming'!C240,Hjelpeark!$C$8:$C$19,Hjelpeark!$E$8:$E$19)),"")</f>
        <v/>
      </c>
      <c r="T240" s="152" t="str">
        <f t="shared" si="67"/>
        <v/>
      </c>
      <c r="U240" s="152" t="str">
        <f>IFERROR(IF(T240=Hjelpeark!$B$4,0,ABS(T240-S240)),"")</f>
        <v/>
      </c>
      <c r="V240" s="175" t="str">
        <f>IFERROR(IF(A240="","",_xlfn.XLOOKUP(D240,Prisliste!$C$4:$F$4,Prisliste!$C$20:$F$20)),"")</f>
        <v/>
      </c>
      <c r="W240" s="175" t="str">
        <f>IFERROR(U240*_xlfn.XLOOKUP(D240,Prisliste!$C$4:$F$4,Prisliste!$C$21:$F$21),"")</f>
        <v/>
      </c>
      <c r="X240" s="175" t="str">
        <f>IFERROR(IF(A240="","",IF(N240="Ja",_xlfn.XLOOKUP('Beregninger gj.strømming'!D240,Prisliste!$C$4:$F$4,Prisliste!$C$24:$F$24),0)),"")</f>
        <v/>
      </c>
      <c r="Y240" s="288" t="str">
        <f t="shared" si="54"/>
        <v/>
      </c>
      <c r="Z240" s="175" t="str">
        <f t="shared" si="65"/>
        <v/>
      </c>
      <c r="AA240" s="175" t="str">
        <f t="shared" si="55"/>
        <v/>
      </c>
      <c r="AB240" s="175" t="str">
        <f t="shared" si="56"/>
        <v/>
      </c>
      <c r="AC240" s="288" t="str">
        <f t="shared" si="57"/>
        <v/>
      </c>
      <c r="AD240" s="152" t="str">
        <f t="shared" si="58"/>
        <v/>
      </c>
      <c r="AF240" s="155" t="str">
        <f>IFERROR(_xlfn.XLOOKUP(D240,Prisliste!$C$4:$F$4,Prisliste!$C$19:$F$19)*AD240,"")</f>
        <v/>
      </c>
    </row>
    <row r="241" spans="1:32" ht="14.4">
      <c r="A241" s="171" t="str">
        <f>IF(A240="","",IF(A240+1&lt;=f_slutt,'Beregninger gj.strømming'!A240+1,""))</f>
        <v/>
      </c>
      <c r="B241" s="172" t="str">
        <f t="shared" si="59"/>
        <v/>
      </c>
      <c r="C241" s="173" t="str">
        <f t="shared" si="60"/>
        <v/>
      </c>
      <c r="D241" s="172" t="str">
        <f t="shared" si="61"/>
        <v/>
      </c>
      <c r="E241" s="152" t="str">
        <f t="shared" si="66"/>
        <v/>
      </c>
      <c r="F241" s="289" t="str">
        <f t="shared" si="62"/>
        <v/>
      </c>
      <c r="G241" s="154" t="str">
        <f>IF($A241="","",'Priseestimat gj.strømming'!$C$15)</f>
        <v/>
      </c>
      <c r="H241" s="155" t="str" cm="1">
        <f t="array" ref="H241">IF(M241=Hjelpeark!$E$7,_xlfn.XLOOKUP(IF(T241="Naturlig",S241,T241),Temp_VT_FV,_xlfn.XLOOKUP('Beregninger gj.strømming'!F241,Fiskevekt_VT_FV,'Veksttabell FV'!$B$5:$T$21,,-1),,-1)*G241,IF('Beregninger gj.strømming'!M241=Hjelpeark!$D$7,_xlfn.XLOOKUP(IF(T241="Naturlig",S241,T241),'Veksttabell SV'!$A$6:$A$22,_xlfn.XLOOKUP('Beregninger gj.strømming'!F241,'Veksttabell SV'!$B$5:$AU$5,'Veksttabell SV'!$B$6:$AU$22,,-1),,-1)*G241,""))</f>
        <v/>
      </c>
      <c r="I241" s="155" t="str">
        <f t="shared" si="51"/>
        <v/>
      </c>
      <c r="J241" s="159" t="str">
        <f t="shared" si="52"/>
        <v/>
      </c>
      <c r="K241" s="173" t="str">
        <f>IF(A241="","",'Priseestimat gj.strømming'!$C$10)</f>
        <v/>
      </c>
      <c r="L241" s="173" t="str">
        <f>IF(A241="","",'Priseestimat gj.strømming'!$C$11)</f>
        <v/>
      </c>
      <c r="M241" s="173" t="str">
        <f>IF(A241="","",'Priseestimat gj.strømming'!$C$12)</f>
        <v/>
      </c>
      <c r="N241" s="173" t="str">
        <f>IF($A241="","",'Priseestimat gj.strømming'!$C$6)</f>
        <v/>
      </c>
      <c r="O241" s="174" t="str" cm="1">
        <f t="array" ref="O241">IF(M241=Hjelpeark!$D$7,_xlfn.XLOOKUP(IF(T241="Naturlig",S241,T241),'Vannbehov SV'!$A$5:$A$13,_xlfn.XLOOKUP('Beregninger gj.strømming'!F241,'Vannbehov SV'!$B$4:$O$4,'Vannbehov SV'!$B$5:$O$13,,-1),,-1),IF(M241=Hjelpeark!$E$7,_xlfn.XLOOKUP(IF(T241="Naturlig",S241,T241),'Vannbehov FV'!$A$5:$A$20,_xlfn.XLOOKUP('Beregninger gj.strømming'!F241,'Vannbehov FV'!$B$4:$O$4,'Vannbehov FV'!$B$5:$O$20,,-1),,-1),""))</f>
        <v/>
      </c>
      <c r="P241" s="173" t="str">
        <f t="shared" si="63"/>
        <v/>
      </c>
      <c r="Q241" s="174" t="str">
        <f t="shared" si="64"/>
        <v/>
      </c>
      <c r="R241" s="174" t="str">
        <f t="shared" si="53"/>
        <v/>
      </c>
      <c r="S241" s="152" t="str">
        <f>IFERROR(IF(M241=Hjelpeark!$D$7,_xlfn.XLOOKUP('Beregninger gj.strømming'!C241,Hjelpeark!$C$8:$C$19,Hjelpeark!$D$8:$D$19),_xlfn.XLOOKUP('Beregninger gj.strømming'!C241,Hjelpeark!$C$8:$C$19,Hjelpeark!$E$8:$E$19)),"")</f>
        <v/>
      </c>
      <c r="T241" s="152" t="str">
        <f t="shared" si="67"/>
        <v/>
      </c>
      <c r="U241" s="152" t="str">
        <f>IFERROR(IF(T241=Hjelpeark!$B$4,0,ABS(T241-S241)),"")</f>
        <v/>
      </c>
      <c r="V241" s="175" t="str">
        <f>IFERROR(IF(A241="","",_xlfn.XLOOKUP(D241,Prisliste!$C$4:$F$4,Prisliste!$C$20:$F$20)),"")</f>
        <v/>
      </c>
      <c r="W241" s="175" t="str">
        <f>IFERROR(U241*_xlfn.XLOOKUP(D241,Prisliste!$C$4:$F$4,Prisliste!$C$21:$F$21),"")</f>
        <v/>
      </c>
      <c r="X241" s="175" t="str">
        <f>IFERROR(IF(A241="","",IF(N241="Ja",_xlfn.XLOOKUP('Beregninger gj.strømming'!D241,Prisliste!$C$4:$F$4,Prisliste!$C$24:$F$24),0)),"")</f>
        <v/>
      </c>
      <c r="Y241" s="288" t="str">
        <f t="shared" si="54"/>
        <v/>
      </c>
      <c r="Z241" s="175" t="str">
        <f t="shared" si="65"/>
        <v/>
      </c>
      <c r="AA241" s="175" t="str">
        <f t="shared" si="55"/>
        <v/>
      </c>
      <c r="AB241" s="175" t="str">
        <f t="shared" si="56"/>
        <v/>
      </c>
      <c r="AC241" s="288" t="str">
        <f t="shared" si="57"/>
        <v/>
      </c>
      <c r="AD241" s="152" t="str">
        <f t="shared" si="58"/>
        <v/>
      </c>
      <c r="AF241" s="155" t="str">
        <f>IFERROR(_xlfn.XLOOKUP(D241,Prisliste!$C$4:$F$4,Prisliste!$C$19:$F$19)*AD241,"")</f>
        <v/>
      </c>
    </row>
    <row r="242" spans="1:32" ht="14.4">
      <c r="A242" s="171" t="str">
        <f>IF(A241="","",IF(A241+1&lt;=f_slutt,'Beregninger gj.strømming'!A241+1,""))</f>
        <v/>
      </c>
      <c r="B242" s="172" t="str">
        <f t="shared" si="59"/>
        <v/>
      </c>
      <c r="C242" s="173" t="str">
        <f t="shared" si="60"/>
        <v/>
      </c>
      <c r="D242" s="172" t="str">
        <f t="shared" si="61"/>
        <v/>
      </c>
      <c r="E242" s="152" t="str">
        <f t="shared" si="66"/>
        <v/>
      </c>
      <c r="F242" s="289" t="str">
        <f t="shared" si="62"/>
        <v/>
      </c>
      <c r="G242" s="154" t="str">
        <f>IF($A242="","",'Priseestimat gj.strømming'!$C$15)</f>
        <v/>
      </c>
      <c r="H242" s="155" t="str" cm="1">
        <f t="array" ref="H242">IF(M242=Hjelpeark!$E$7,_xlfn.XLOOKUP(IF(T242="Naturlig",S242,T242),Temp_VT_FV,_xlfn.XLOOKUP('Beregninger gj.strømming'!F242,Fiskevekt_VT_FV,'Veksttabell FV'!$B$5:$T$21,,-1),,-1)*G242,IF('Beregninger gj.strømming'!M242=Hjelpeark!$D$7,_xlfn.XLOOKUP(IF(T242="Naturlig",S242,T242),'Veksttabell SV'!$A$6:$A$22,_xlfn.XLOOKUP('Beregninger gj.strømming'!F242,'Veksttabell SV'!$B$5:$AU$5,'Veksttabell SV'!$B$6:$AU$22,,-1),,-1)*G242,""))</f>
        <v/>
      </c>
      <c r="I242" s="155" t="str">
        <f t="shared" si="51"/>
        <v/>
      </c>
      <c r="J242" s="159" t="str">
        <f t="shared" si="52"/>
        <v/>
      </c>
      <c r="K242" s="173" t="str">
        <f>IF(A242="","",'Priseestimat gj.strømming'!$C$10)</f>
        <v/>
      </c>
      <c r="L242" s="173" t="str">
        <f>IF(A242="","",'Priseestimat gj.strømming'!$C$11)</f>
        <v/>
      </c>
      <c r="M242" s="173" t="str">
        <f>IF(A242="","",'Priseestimat gj.strømming'!$C$12)</f>
        <v/>
      </c>
      <c r="N242" s="173" t="str">
        <f>IF($A242="","",'Priseestimat gj.strømming'!$C$6)</f>
        <v/>
      </c>
      <c r="O242" s="174" t="str" cm="1">
        <f t="array" ref="O242">IF(M242=Hjelpeark!$D$7,_xlfn.XLOOKUP(IF(T242="Naturlig",S242,T242),'Vannbehov SV'!$A$5:$A$13,_xlfn.XLOOKUP('Beregninger gj.strømming'!F242,'Vannbehov SV'!$B$4:$O$4,'Vannbehov SV'!$B$5:$O$13,,-1),,-1),IF(M242=Hjelpeark!$E$7,_xlfn.XLOOKUP(IF(T242="Naturlig",S242,T242),'Vannbehov FV'!$A$5:$A$20,_xlfn.XLOOKUP('Beregninger gj.strømming'!F242,'Vannbehov FV'!$B$4:$O$4,'Vannbehov FV'!$B$5:$O$20,,-1),,-1),""))</f>
        <v/>
      </c>
      <c r="P242" s="173" t="str">
        <f t="shared" si="63"/>
        <v/>
      </c>
      <c r="Q242" s="174" t="str">
        <f t="shared" si="64"/>
        <v/>
      </c>
      <c r="R242" s="174" t="str">
        <f t="shared" si="53"/>
        <v/>
      </c>
      <c r="S242" s="152" t="str">
        <f>IFERROR(IF(M242=Hjelpeark!$D$7,_xlfn.XLOOKUP('Beregninger gj.strømming'!C242,Hjelpeark!$C$8:$C$19,Hjelpeark!$D$8:$D$19),_xlfn.XLOOKUP('Beregninger gj.strømming'!C242,Hjelpeark!$C$8:$C$19,Hjelpeark!$E$8:$E$19)),"")</f>
        <v/>
      </c>
      <c r="T242" s="152" t="str">
        <f t="shared" si="67"/>
        <v/>
      </c>
      <c r="U242" s="152" t="str">
        <f>IFERROR(IF(T242=Hjelpeark!$B$4,0,ABS(T242-S242)),"")</f>
        <v/>
      </c>
      <c r="V242" s="175" t="str">
        <f>IFERROR(IF(A242="","",_xlfn.XLOOKUP(D242,Prisliste!$C$4:$F$4,Prisliste!$C$20:$F$20)),"")</f>
        <v/>
      </c>
      <c r="W242" s="175" t="str">
        <f>IFERROR(U242*_xlfn.XLOOKUP(D242,Prisliste!$C$4:$F$4,Prisliste!$C$21:$F$21),"")</f>
        <v/>
      </c>
      <c r="X242" s="175" t="str">
        <f>IFERROR(IF(A242="","",IF(N242="Ja",_xlfn.XLOOKUP('Beregninger gj.strømming'!D242,Prisliste!$C$4:$F$4,Prisliste!$C$24:$F$24),0)),"")</f>
        <v/>
      </c>
      <c r="Y242" s="288" t="str">
        <f t="shared" si="54"/>
        <v/>
      </c>
      <c r="Z242" s="175" t="str">
        <f t="shared" si="65"/>
        <v/>
      </c>
      <c r="AA242" s="175" t="str">
        <f t="shared" si="55"/>
        <v/>
      </c>
      <c r="AB242" s="175" t="str">
        <f t="shared" si="56"/>
        <v/>
      </c>
      <c r="AC242" s="288" t="str">
        <f t="shared" si="57"/>
        <v/>
      </c>
      <c r="AD242" s="152" t="str">
        <f t="shared" si="58"/>
        <v/>
      </c>
      <c r="AF242" s="155" t="str">
        <f>IFERROR(_xlfn.XLOOKUP(D242,Prisliste!$C$4:$F$4,Prisliste!$C$19:$F$19)*AD242,"")</f>
        <v/>
      </c>
    </row>
    <row r="243" spans="1:32" ht="14.4">
      <c r="A243" s="171" t="str">
        <f>IF(A242="","",IF(A242+1&lt;=f_slutt,'Beregninger gj.strømming'!A242+1,""))</f>
        <v/>
      </c>
      <c r="B243" s="172" t="str">
        <f t="shared" si="59"/>
        <v/>
      </c>
      <c r="C243" s="173" t="str">
        <f t="shared" si="60"/>
        <v/>
      </c>
      <c r="D243" s="172" t="str">
        <f t="shared" si="61"/>
        <v/>
      </c>
      <c r="E243" s="152" t="str">
        <f t="shared" si="66"/>
        <v/>
      </c>
      <c r="F243" s="289" t="str">
        <f t="shared" si="62"/>
        <v/>
      </c>
      <c r="G243" s="154" t="str">
        <f>IF($A243="","",'Priseestimat gj.strømming'!$C$15)</f>
        <v/>
      </c>
      <c r="H243" s="155" t="str" cm="1">
        <f t="array" ref="H243">IF(M243=Hjelpeark!$E$7,_xlfn.XLOOKUP(IF(T243="Naturlig",S243,T243),Temp_VT_FV,_xlfn.XLOOKUP('Beregninger gj.strømming'!F243,Fiskevekt_VT_FV,'Veksttabell FV'!$B$5:$T$21,,-1),,-1)*G243,IF('Beregninger gj.strømming'!M243=Hjelpeark!$D$7,_xlfn.XLOOKUP(IF(T243="Naturlig",S243,T243),'Veksttabell SV'!$A$6:$A$22,_xlfn.XLOOKUP('Beregninger gj.strømming'!F243,'Veksttabell SV'!$B$5:$AU$5,'Veksttabell SV'!$B$6:$AU$22,,-1),,-1)*G243,""))</f>
        <v/>
      </c>
      <c r="I243" s="155" t="str">
        <f t="shared" si="51"/>
        <v/>
      </c>
      <c r="J243" s="159" t="str">
        <f t="shared" si="52"/>
        <v/>
      </c>
      <c r="K243" s="173" t="str">
        <f>IF(A243="","",'Priseestimat gj.strømming'!$C$10)</f>
        <v/>
      </c>
      <c r="L243" s="173" t="str">
        <f>IF(A243="","",'Priseestimat gj.strømming'!$C$11)</f>
        <v/>
      </c>
      <c r="M243" s="173" t="str">
        <f>IF(A243="","",'Priseestimat gj.strømming'!$C$12)</f>
        <v/>
      </c>
      <c r="N243" s="173" t="str">
        <f>IF($A243="","",'Priseestimat gj.strømming'!$C$6)</f>
        <v/>
      </c>
      <c r="O243" s="174" t="str" cm="1">
        <f t="array" ref="O243">IF(M243=Hjelpeark!$D$7,_xlfn.XLOOKUP(IF(T243="Naturlig",S243,T243),'Vannbehov SV'!$A$5:$A$13,_xlfn.XLOOKUP('Beregninger gj.strømming'!F243,'Vannbehov SV'!$B$4:$O$4,'Vannbehov SV'!$B$5:$O$13,,-1),,-1),IF(M243=Hjelpeark!$E$7,_xlfn.XLOOKUP(IF(T243="Naturlig",S243,T243),'Vannbehov FV'!$A$5:$A$20,_xlfn.XLOOKUP('Beregninger gj.strømming'!F243,'Vannbehov FV'!$B$4:$O$4,'Vannbehov FV'!$B$5:$O$20,,-1),,-1),""))</f>
        <v/>
      </c>
      <c r="P243" s="173" t="str">
        <f t="shared" si="63"/>
        <v/>
      </c>
      <c r="Q243" s="174" t="str">
        <f t="shared" si="64"/>
        <v/>
      </c>
      <c r="R243" s="174" t="str">
        <f t="shared" si="53"/>
        <v/>
      </c>
      <c r="S243" s="152" t="str">
        <f>IFERROR(IF(M243=Hjelpeark!$D$7,_xlfn.XLOOKUP('Beregninger gj.strømming'!C243,Hjelpeark!$C$8:$C$19,Hjelpeark!$D$8:$D$19),_xlfn.XLOOKUP('Beregninger gj.strømming'!C243,Hjelpeark!$C$8:$C$19,Hjelpeark!$E$8:$E$19)),"")</f>
        <v/>
      </c>
      <c r="T243" s="152" t="str">
        <f t="shared" si="67"/>
        <v/>
      </c>
      <c r="U243" s="152" t="str">
        <f>IFERROR(IF(T243=Hjelpeark!$B$4,0,ABS(T243-S243)),"")</f>
        <v/>
      </c>
      <c r="V243" s="175" t="str">
        <f>IFERROR(IF(A243="","",_xlfn.XLOOKUP(D243,Prisliste!$C$4:$F$4,Prisliste!$C$20:$F$20)),"")</f>
        <v/>
      </c>
      <c r="W243" s="175" t="str">
        <f>IFERROR(U243*_xlfn.XLOOKUP(D243,Prisliste!$C$4:$F$4,Prisliste!$C$21:$F$21),"")</f>
        <v/>
      </c>
      <c r="X243" s="175" t="str">
        <f>IFERROR(IF(A243="","",IF(N243="Ja",_xlfn.XLOOKUP('Beregninger gj.strømming'!D243,Prisliste!$C$4:$F$4,Prisliste!$C$24:$F$24),0)),"")</f>
        <v/>
      </c>
      <c r="Y243" s="288" t="str">
        <f t="shared" si="54"/>
        <v/>
      </c>
      <c r="Z243" s="175" t="str">
        <f t="shared" si="65"/>
        <v/>
      </c>
      <c r="AA243" s="175" t="str">
        <f t="shared" si="55"/>
        <v/>
      </c>
      <c r="AB243" s="175" t="str">
        <f t="shared" si="56"/>
        <v/>
      </c>
      <c r="AC243" s="288" t="str">
        <f t="shared" si="57"/>
        <v/>
      </c>
      <c r="AD243" s="152" t="str">
        <f t="shared" si="58"/>
        <v/>
      </c>
      <c r="AF243" s="155" t="str">
        <f>IFERROR(_xlfn.XLOOKUP(D243,Prisliste!$C$4:$F$4,Prisliste!$C$19:$F$19)*AD243,"")</f>
        <v/>
      </c>
    </row>
    <row r="244" spans="1:32" ht="14.4">
      <c r="A244" s="171" t="str">
        <f>IF(A243="","",IF(A243+1&lt;=f_slutt,'Beregninger gj.strømming'!A243+1,""))</f>
        <v/>
      </c>
      <c r="B244" s="172" t="str">
        <f t="shared" si="59"/>
        <v/>
      </c>
      <c r="C244" s="173" t="str">
        <f t="shared" si="60"/>
        <v/>
      </c>
      <c r="D244" s="172" t="str">
        <f t="shared" si="61"/>
        <v/>
      </c>
      <c r="E244" s="152" t="str">
        <f t="shared" si="66"/>
        <v/>
      </c>
      <c r="F244" s="289" t="str">
        <f t="shared" si="62"/>
        <v/>
      </c>
      <c r="G244" s="154" t="str">
        <f>IF($A244="","",'Priseestimat gj.strømming'!$C$15)</f>
        <v/>
      </c>
      <c r="H244" s="155" t="str" cm="1">
        <f t="array" ref="H244">IF(M244=Hjelpeark!$E$7,_xlfn.XLOOKUP(IF(T244="Naturlig",S244,T244),Temp_VT_FV,_xlfn.XLOOKUP('Beregninger gj.strømming'!F244,Fiskevekt_VT_FV,'Veksttabell FV'!$B$5:$T$21,,-1),,-1)*G244,IF('Beregninger gj.strømming'!M244=Hjelpeark!$D$7,_xlfn.XLOOKUP(IF(T244="Naturlig",S244,T244),'Veksttabell SV'!$A$6:$A$22,_xlfn.XLOOKUP('Beregninger gj.strømming'!F244,'Veksttabell SV'!$B$5:$AU$5,'Veksttabell SV'!$B$6:$AU$22,,-1),,-1)*G244,""))</f>
        <v/>
      </c>
      <c r="I244" s="155" t="str">
        <f t="shared" si="51"/>
        <v/>
      </c>
      <c r="J244" s="159" t="str">
        <f t="shared" si="52"/>
        <v/>
      </c>
      <c r="K244" s="173" t="str">
        <f>IF(A244="","",'Priseestimat gj.strømming'!$C$10)</f>
        <v/>
      </c>
      <c r="L244" s="173" t="str">
        <f>IF(A244="","",'Priseestimat gj.strømming'!$C$11)</f>
        <v/>
      </c>
      <c r="M244" s="173" t="str">
        <f>IF(A244="","",'Priseestimat gj.strømming'!$C$12)</f>
        <v/>
      </c>
      <c r="N244" s="173" t="str">
        <f>IF($A244="","",'Priseestimat gj.strømming'!$C$6)</f>
        <v/>
      </c>
      <c r="O244" s="174" t="str" cm="1">
        <f t="array" ref="O244">IF(M244=Hjelpeark!$D$7,_xlfn.XLOOKUP(IF(T244="Naturlig",S244,T244),'Vannbehov SV'!$A$5:$A$13,_xlfn.XLOOKUP('Beregninger gj.strømming'!F244,'Vannbehov SV'!$B$4:$O$4,'Vannbehov SV'!$B$5:$O$13,,-1),,-1),IF(M244=Hjelpeark!$E$7,_xlfn.XLOOKUP(IF(T244="Naturlig",S244,T244),'Vannbehov FV'!$A$5:$A$20,_xlfn.XLOOKUP('Beregninger gj.strømming'!F244,'Vannbehov FV'!$B$4:$O$4,'Vannbehov FV'!$B$5:$O$20,,-1),,-1),""))</f>
        <v/>
      </c>
      <c r="P244" s="173" t="str">
        <f t="shared" si="63"/>
        <v/>
      </c>
      <c r="Q244" s="174" t="str">
        <f t="shared" si="64"/>
        <v/>
      </c>
      <c r="R244" s="174" t="str">
        <f t="shared" si="53"/>
        <v/>
      </c>
      <c r="S244" s="152" t="str">
        <f>IFERROR(IF(M244=Hjelpeark!$D$7,_xlfn.XLOOKUP('Beregninger gj.strømming'!C244,Hjelpeark!$C$8:$C$19,Hjelpeark!$D$8:$D$19),_xlfn.XLOOKUP('Beregninger gj.strømming'!C244,Hjelpeark!$C$8:$C$19,Hjelpeark!$E$8:$E$19)),"")</f>
        <v/>
      </c>
      <c r="T244" s="152" t="str">
        <f t="shared" si="67"/>
        <v/>
      </c>
      <c r="U244" s="152" t="str">
        <f>IFERROR(IF(T244=Hjelpeark!$B$4,0,ABS(T244-S244)),"")</f>
        <v/>
      </c>
      <c r="V244" s="175" t="str">
        <f>IFERROR(IF(A244="","",_xlfn.XLOOKUP(D244,Prisliste!$C$4:$F$4,Prisliste!$C$20:$F$20)),"")</f>
        <v/>
      </c>
      <c r="W244" s="175" t="str">
        <f>IFERROR(U244*_xlfn.XLOOKUP(D244,Prisliste!$C$4:$F$4,Prisliste!$C$21:$F$21),"")</f>
        <v/>
      </c>
      <c r="X244" s="175" t="str">
        <f>IFERROR(IF(A244="","",IF(N244="Ja",_xlfn.XLOOKUP('Beregninger gj.strømming'!D244,Prisliste!$C$4:$F$4,Prisliste!$C$24:$F$24),0)),"")</f>
        <v/>
      </c>
      <c r="Y244" s="288" t="str">
        <f t="shared" si="54"/>
        <v/>
      </c>
      <c r="Z244" s="175" t="str">
        <f t="shared" si="65"/>
        <v/>
      </c>
      <c r="AA244" s="175" t="str">
        <f t="shared" si="55"/>
        <v/>
      </c>
      <c r="AB244" s="175" t="str">
        <f t="shared" si="56"/>
        <v/>
      </c>
      <c r="AC244" s="288" t="str">
        <f t="shared" si="57"/>
        <v/>
      </c>
      <c r="AD244" s="152" t="str">
        <f t="shared" si="58"/>
        <v/>
      </c>
      <c r="AF244" s="155" t="str">
        <f>IFERROR(_xlfn.XLOOKUP(D244,Prisliste!$C$4:$F$4,Prisliste!$C$19:$F$19)*AD244,"")</f>
        <v/>
      </c>
    </row>
    <row r="245" spans="1:32" ht="14.4">
      <c r="A245" s="171" t="str">
        <f>IF(A244="","",IF(A244+1&lt;=f_slutt,'Beregninger gj.strømming'!A244+1,""))</f>
        <v/>
      </c>
      <c r="B245" s="172" t="str">
        <f t="shared" si="59"/>
        <v/>
      </c>
      <c r="C245" s="173" t="str">
        <f t="shared" si="60"/>
        <v/>
      </c>
      <c r="D245" s="172" t="str">
        <f t="shared" si="61"/>
        <v/>
      </c>
      <c r="E245" s="152" t="str">
        <f t="shared" si="66"/>
        <v/>
      </c>
      <c r="F245" s="289" t="str">
        <f t="shared" si="62"/>
        <v/>
      </c>
      <c r="G245" s="154" t="str">
        <f>IF($A245="","",'Priseestimat gj.strømming'!$C$15)</f>
        <v/>
      </c>
      <c r="H245" s="155" t="str" cm="1">
        <f t="array" ref="H245">IF(M245=Hjelpeark!$E$7,_xlfn.XLOOKUP(IF(T245="Naturlig",S245,T245),Temp_VT_FV,_xlfn.XLOOKUP('Beregninger gj.strømming'!F245,Fiskevekt_VT_FV,'Veksttabell FV'!$B$5:$T$21,,-1),,-1)*G245,IF('Beregninger gj.strømming'!M245=Hjelpeark!$D$7,_xlfn.XLOOKUP(IF(T245="Naturlig",S245,T245),'Veksttabell SV'!$A$6:$A$22,_xlfn.XLOOKUP('Beregninger gj.strømming'!F245,'Veksttabell SV'!$B$5:$AU$5,'Veksttabell SV'!$B$6:$AU$22,,-1),,-1)*G245,""))</f>
        <v/>
      </c>
      <c r="I245" s="155" t="str">
        <f t="shared" si="51"/>
        <v/>
      </c>
      <c r="J245" s="159" t="str">
        <f t="shared" si="52"/>
        <v/>
      </c>
      <c r="K245" s="173" t="str">
        <f>IF(A245="","",'Priseestimat gj.strømming'!$C$10)</f>
        <v/>
      </c>
      <c r="L245" s="173" t="str">
        <f>IF(A245="","",'Priseestimat gj.strømming'!$C$11)</f>
        <v/>
      </c>
      <c r="M245" s="173" t="str">
        <f>IF(A245="","",'Priseestimat gj.strømming'!$C$12)</f>
        <v/>
      </c>
      <c r="N245" s="173" t="str">
        <f>IF($A245="","",'Priseestimat gj.strømming'!$C$6)</f>
        <v/>
      </c>
      <c r="O245" s="174" t="str" cm="1">
        <f t="array" ref="O245">IF(M245=Hjelpeark!$D$7,_xlfn.XLOOKUP(IF(T245="Naturlig",S245,T245),'Vannbehov SV'!$A$5:$A$13,_xlfn.XLOOKUP('Beregninger gj.strømming'!F245,'Vannbehov SV'!$B$4:$O$4,'Vannbehov SV'!$B$5:$O$13,,-1),,-1),IF(M245=Hjelpeark!$E$7,_xlfn.XLOOKUP(IF(T245="Naturlig",S245,T245),'Vannbehov FV'!$A$5:$A$20,_xlfn.XLOOKUP('Beregninger gj.strømming'!F245,'Vannbehov FV'!$B$4:$O$4,'Vannbehov FV'!$B$5:$O$20,,-1),,-1),""))</f>
        <v/>
      </c>
      <c r="P245" s="173" t="str">
        <f t="shared" si="63"/>
        <v/>
      </c>
      <c r="Q245" s="174" t="str">
        <f t="shared" si="64"/>
        <v/>
      </c>
      <c r="R245" s="174" t="str">
        <f t="shared" si="53"/>
        <v/>
      </c>
      <c r="S245" s="152" t="str">
        <f>IFERROR(IF(M245=Hjelpeark!$D$7,_xlfn.XLOOKUP('Beregninger gj.strømming'!C245,Hjelpeark!$C$8:$C$19,Hjelpeark!$D$8:$D$19),_xlfn.XLOOKUP('Beregninger gj.strømming'!C245,Hjelpeark!$C$8:$C$19,Hjelpeark!$E$8:$E$19)),"")</f>
        <v/>
      </c>
      <c r="T245" s="152" t="str">
        <f t="shared" si="67"/>
        <v/>
      </c>
      <c r="U245" s="152" t="str">
        <f>IFERROR(IF(T245=Hjelpeark!$B$4,0,ABS(T245-S245)),"")</f>
        <v/>
      </c>
      <c r="V245" s="175" t="str">
        <f>IFERROR(IF(A245="","",_xlfn.XLOOKUP(D245,Prisliste!$C$4:$F$4,Prisliste!$C$20:$F$20)),"")</f>
        <v/>
      </c>
      <c r="W245" s="175" t="str">
        <f>IFERROR(U245*_xlfn.XLOOKUP(D245,Prisliste!$C$4:$F$4,Prisliste!$C$21:$F$21),"")</f>
        <v/>
      </c>
      <c r="X245" s="175" t="str">
        <f>IFERROR(IF(A245="","",IF(N245="Ja",_xlfn.XLOOKUP('Beregninger gj.strømming'!D245,Prisliste!$C$4:$F$4,Prisliste!$C$24:$F$24),0)),"")</f>
        <v/>
      </c>
      <c r="Y245" s="288" t="str">
        <f t="shared" si="54"/>
        <v/>
      </c>
      <c r="Z245" s="175" t="str">
        <f t="shared" si="65"/>
        <v/>
      </c>
      <c r="AA245" s="175" t="str">
        <f t="shared" si="55"/>
        <v/>
      </c>
      <c r="AB245" s="175" t="str">
        <f t="shared" si="56"/>
        <v/>
      </c>
      <c r="AC245" s="288" t="str">
        <f t="shared" si="57"/>
        <v/>
      </c>
      <c r="AD245" s="152" t="str">
        <f t="shared" si="58"/>
        <v/>
      </c>
      <c r="AF245" s="155" t="str">
        <f>IFERROR(_xlfn.XLOOKUP(D245,Prisliste!$C$4:$F$4,Prisliste!$C$19:$F$19)*AD245,"")</f>
        <v/>
      </c>
    </row>
    <row r="246" spans="1:32" ht="14.4">
      <c r="A246" s="171" t="str">
        <f>IF(A245="","",IF(A245+1&lt;=f_slutt,'Beregninger gj.strømming'!A245+1,""))</f>
        <v/>
      </c>
      <c r="B246" s="172" t="str">
        <f t="shared" si="59"/>
        <v/>
      </c>
      <c r="C246" s="173" t="str">
        <f t="shared" si="60"/>
        <v/>
      </c>
      <c r="D246" s="172" t="str">
        <f t="shared" si="61"/>
        <v/>
      </c>
      <c r="E246" s="152" t="str">
        <f t="shared" si="66"/>
        <v/>
      </c>
      <c r="F246" s="289" t="str">
        <f t="shared" si="62"/>
        <v/>
      </c>
      <c r="G246" s="154" t="str">
        <f>IF($A246="","",'Priseestimat gj.strømming'!$C$15)</f>
        <v/>
      </c>
      <c r="H246" s="155" t="str" cm="1">
        <f t="array" ref="H246">IF(M246=Hjelpeark!$E$7,_xlfn.XLOOKUP(IF(T246="Naturlig",S246,T246),Temp_VT_FV,_xlfn.XLOOKUP('Beregninger gj.strømming'!F246,Fiskevekt_VT_FV,'Veksttabell FV'!$B$5:$T$21,,-1),,-1)*G246,IF('Beregninger gj.strømming'!M246=Hjelpeark!$D$7,_xlfn.XLOOKUP(IF(T246="Naturlig",S246,T246),'Veksttabell SV'!$A$6:$A$22,_xlfn.XLOOKUP('Beregninger gj.strømming'!F246,'Veksttabell SV'!$B$5:$AU$5,'Veksttabell SV'!$B$6:$AU$22,,-1),,-1)*G246,""))</f>
        <v/>
      </c>
      <c r="I246" s="155" t="str">
        <f t="shared" si="51"/>
        <v/>
      </c>
      <c r="J246" s="159" t="str">
        <f t="shared" si="52"/>
        <v/>
      </c>
      <c r="K246" s="173" t="str">
        <f>IF(A246="","",'Priseestimat gj.strømming'!$C$10)</f>
        <v/>
      </c>
      <c r="L246" s="173" t="str">
        <f>IF(A246="","",'Priseestimat gj.strømming'!$C$11)</f>
        <v/>
      </c>
      <c r="M246" s="173" t="str">
        <f>IF(A246="","",'Priseestimat gj.strømming'!$C$12)</f>
        <v/>
      </c>
      <c r="N246" s="173" t="str">
        <f>IF($A246="","",'Priseestimat gj.strømming'!$C$6)</f>
        <v/>
      </c>
      <c r="O246" s="174" t="str" cm="1">
        <f t="array" ref="O246">IF(M246=Hjelpeark!$D$7,_xlfn.XLOOKUP(IF(T246="Naturlig",S246,T246),'Vannbehov SV'!$A$5:$A$13,_xlfn.XLOOKUP('Beregninger gj.strømming'!F246,'Vannbehov SV'!$B$4:$O$4,'Vannbehov SV'!$B$5:$O$13,,-1),,-1),IF(M246=Hjelpeark!$E$7,_xlfn.XLOOKUP(IF(T246="Naturlig",S246,T246),'Vannbehov FV'!$A$5:$A$20,_xlfn.XLOOKUP('Beregninger gj.strømming'!F246,'Vannbehov FV'!$B$4:$O$4,'Vannbehov FV'!$B$5:$O$20,,-1),,-1),""))</f>
        <v/>
      </c>
      <c r="P246" s="173" t="str">
        <f t="shared" si="63"/>
        <v/>
      </c>
      <c r="Q246" s="174" t="str">
        <f t="shared" si="64"/>
        <v/>
      </c>
      <c r="R246" s="174" t="str">
        <f t="shared" si="53"/>
        <v/>
      </c>
      <c r="S246" s="152" t="str">
        <f>IFERROR(IF(M246=Hjelpeark!$D$7,_xlfn.XLOOKUP('Beregninger gj.strømming'!C246,Hjelpeark!$C$8:$C$19,Hjelpeark!$D$8:$D$19),_xlfn.XLOOKUP('Beregninger gj.strømming'!C246,Hjelpeark!$C$8:$C$19,Hjelpeark!$E$8:$E$19)),"")</f>
        <v/>
      </c>
      <c r="T246" s="152" t="str">
        <f t="shared" si="67"/>
        <v/>
      </c>
      <c r="U246" s="152" t="str">
        <f>IFERROR(IF(T246=Hjelpeark!$B$4,0,ABS(T246-S246)),"")</f>
        <v/>
      </c>
      <c r="V246" s="175" t="str">
        <f>IFERROR(IF(A246="","",_xlfn.XLOOKUP(D246,Prisliste!$C$4:$F$4,Prisliste!$C$20:$F$20)),"")</f>
        <v/>
      </c>
      <c r="W246" s="175" t="str">
        <f>IFERROR(U246*_xlfn.XLOOKUP(D246,Prisliste!$C$4:$F$4,Prisliste!$C$21:$F$21),"")</f>
        <v/>
      </c>
      <c r="X246" s="175" t="str">
        <f>IFERROR(IF(A246="","",IF(N246="Ja",_xlfn.XLOOKUP('Beregninger gj.strømming'!D246,Prisliste!$C$4:$F$4,Prisliste!$C$24:$F$24),0)),"")</f>
        <v/>
      </c>
      <c r="Y246" s="288" t="str">
        <f t="shared" si="54"/>
        <v/>
      </c>
      <c r="Z246" s="175" t="str">
        <f t="shared" si="65"/>
        <v/>
      </c>
      <c r="AA246" s="175" t="str">
        <f t="shared" si="55"/>
        <v/>
      </c>
      <c r="AB246" s="175" t="str">
        <f t="shared" si="56"/>
        <v/>
      </c>
      <c r="AC246" s="288" t="str">
        <f t="shared" si="57"/>
        <v/>
      </c>
      <c r="AD246" s="152" t="str">
        <f t="shared" si="58"/>
        <v/>
      </c>
      <c r="AF246" s="155" t="str">
        <f>IFERROR(_xlfn.XLOOKUP(D246,Prisliste!$C$4:$F$4,Prisliste!$C$19:$F$19)*AD246,"")</f>
        <v/>
      </c>
    </row>
    <row r="247" spans="1:32" ht="14.4">
      <c r="A247" s="171" t="str">
        <f>IF(A246="","",IF(A246+1&lt;=f_slutt,'Beregninger gj.strømming'!A246+1,""))</f>
        <v/>
      </c>
      <c r="B247" s="172" t="str">
        <f t="shared" si="59"/>
        <v/>
      </c>
      <c r="C247" s="173" t="str">
        <f t="shared" si="60"/>
        <v/>
      </c>
      <c r="D247" s="172" t="str">
        <f t="shared" si="61"/>
        <v/>
      </c>
      <c r="E247" s="152" t="str">
        <f t="shared" si="66"/>
        <v/>
      </c>
      <c r="F247" s="289" t="str">
        <f t="shared" si="62"/>
        <v/>
      </c>
      <c r="G247" s="154" t="str">
        <f>IF($A247="","",'Priseestimat gj.strømming'!$C$15)</f>
        <v/>
      </c>
      <c r="H247" s="155" t="str" cm="1">
        <f t="array" ref="H247">IF(M247=Hjelpeark!$E$7,_xlfn.XLOOKUP(IF(T247="Naturlig",S247,T247),Temp_VT_FV,_xlfn.XLOOKUP('Beregninger gj.strømming'!F247,Fiskevekt_VT_FV,'Veksttabell FV'!$B$5:$T$21,,-1),,-1)*G247,IF('Beregninger gj.strømming'!M247=Hjelpeark!$D$7,_xlfn.XLOOKUP(IF(T247="Naturlig",S247,T247),'Veksttabell SV'!$A$6:$A$22,_xlfn.XLOOKUP('Beregninger gj.strømming'!F247,'Veksttabell SV'!$B$5:$AU$5,'Veksttabell SV'!$B$6:$AU$22,,-1),,-1)*G247,""))</f>
        <v/>
      </c>
      <c r="I247" s="155" t="str">
        <f t="shared" si="51"/>
        <v/>
      </c>
      <c r="J247" s="159" t="str">
        <f t="shared" si="52"/>
        <v/>
      </c>
      <c r="K247" s="173" t="str">
        <f>IF(A247="","",'Priseestimat gj.strømming'!$C$10)</f>
        <v/>
      </c>
      <c r="L247" s="173" t="str">
        <f>IF(A247="","",'Priseestimat gj.strømming'!$C$11)</f>
        <v/>
      </c>
      <c r="M247" s="173" t="str">
        <f>IF(A247="","",'Priseestimat gj.strømming'!$C$12)</f>
        <v/>
      </c>
      <c r="N247" s="173" t="str">
        <f>IF($A247="","",'Priseestimat gj.strømming'!$C$6)</f>
        <v/>
      </c>
      <c r="O247" s="174" t="str" cm="1">
        <f t="array" ref="O247">IF(M247=Hjelpeark!$D$7,_xlfn.XLOOKUP(IF(T247="Naturlig",S247,T247),'Vannbehov SV'!$A$5:$A$13,_xlfn.XLOOKUP('Beregninger gj.strømming'!F247,'Vannbehov SV'!$B$4:$O$4,'Vannbehov SV'!$B$5:$O$13,,-1),,-1),IF(M247=Hjelpeark!$E$7,_xlfn.XLOOKUP(IF(T247="Naturlig",S247,T247),'Vannbehov FV'!$A$5:$A$20,_xlfn.XLOOKUP('Beregninger gj.strømming'!F247,'Vannbehov FV'!$B$4:$O$4,'Vannbehov FV'!$B$5:$O$20,,-1),,-1),""))</f>
        <v/>
      </c>
      <c r="P247" s="173" t="str">
        <f t="shared" si="63"/>
        <v/>
      </c>
      <c r="Q247" s="174" t="str">
        <f t="shared" si="64"/>
        <v/>
      </c>
      <c r="R247" s="174" t="str">
        <f t="shared" si="53"/>
        <v/>
      </c>
      <c r="S247" s="152" t="str">
        <f>IFERROR(IF(M247=Hjelpeark!$D$7,_xlfn.XLOOKUP('Beregninger gj.strømming'!C247,Hjelpeark!$C$8:$C$19,Hjelpeark!$D$8:$D$19),_xlfn.XLOOKUP('Beregninger gj.strømming'!C247,Hjelpeark!$C$8:$C$19,Hjelpeark!$E$8:$E$19)),"")</f>
        <v/>
      </c>
      <c r="T247" s="152" t="str">
        <f t="shared" si="67"/>
        <v/>
      </c>
      <c r="U247" s="152" t="str">
        <f>IFERROR(IF(T247=Hjelpeark!$B$4,0,ABS(T247-S247)),"")</f>
        <v/>
      </c>
      <c r="V247" s="175" t="str">
        <f>IFERROR(IF(A247="","",_xlfn.XLOOKUP(D247,Prisliste!$C$4:$F$4,Prisliste!$C$20:$F$20)),"")</f>
        <v/>
      </c>
      <c r="W247" s="175" t="str">
        <f>IFERROR(U247*_xlfn.XLOOKUP(D247,Prisliste!$C$4:$F$4,Prisliste!$C$21:$F$21),"")</f>
        <v/>
      </c>
      <c r="X247" s="175" t="str">
        <f>IFERROR(IF(A247="","",IF(N247="Ja",_xlfn.XLOOKUP('Beregninger gj.strømming'!D247,Prisliste!$C$4:$F$4,Prisliste!$C$24:$F$24),0)),"")</f>
        <v/>
      </c>
      <c r="Y247" s="288" t="str">
        <f t="shared" si="54"/>
        <v/>
      </c>
      <c r="Z247" s="175" t="str">
        <f t="shared" si="65"/>
        <v/>
      </c>
      <c r="AA247" s="175" t="str">
        <f t="shared" si="55"/>
        <v/>
      </c>
      <c r="AB247" s="175" t="str">
        <f t="shared" si="56"/>
        <v/>
      </c>
      <c r="AC247" s="288" t="str">
        <f t="shared" si="57"/>
        <v/>
      </c>
      <c r="AD247" s="152" t="str">
        <f t="shared" si="58"/>
        <v/>
      </c>
      <c r="AF247" s="155" t="str">
        <f>IFERROR(_xlfn.XLOOKUP(D247,Prisliste!$C$4:$F$4,Prisliste!$C$19:$F$19)*AD247,"")</f>
        <v/>
      </c>
    </row>
    <row r="248" spans="1:32" ht="14.4">
      <c r="A248" s="171" t="str">
        <f>IF(A247="","",IF(A247+1&lt;=f_slutt,'Beregninger gj.strømming'!A247+1,""))</f>
        <v/>
      </c>
      <c r="B248" s="172" t="str">
        <f t="shared" si="59"/>
        <v/>
      </c>
      <c r="C248" s="173" t="str">
        <f t="shared" si="60"/>
        <v/>
      </c>
      <c r="D248" s="172" t="str">
        <f t="shared" si="61"/>
        <v/>
      </c>
      <c r="E248" s="152" t="str">
        <f t="shared" si="66"/>
        <v/>
      </c>
      <c r="F248" s="289" t="str">
        <f t="shared" si="62"/>
        <v/>
      </c>
      <c r="G248" s="154" t="str">
        <f>IF($A248="","",'Priseestimat gj.strømming'!$C$15)</f>
        <v/>
      </c>
      <c r="H248" s="155" t="str" cm="1">
        <f t="array" ref="H248">IF(M248=Hjelpeark!$E$7,_xlfn.XLOOKUP(IF(T248="Naturlig",S248,T248),Temp_VT_FV,_xlfn.XLOOKUP('Beregninger gj.strømming'!F248,Fiskevekt_VT_FV,'Veksttabell FV'!$B$5:$T$21,,-1),,-1)*G248,IF('Beregninger gj.strømming'!M248=Hjelpeark!$D$7,_xlfn.XLOOKUP(IF(T248="Naturlig",S248,T248),'Veksttabell SV'!$A$6:$A$22,_xlfn.XLOOKUP('Beregninger gj.strømming'!F248,'Veksttabell SV'!$B$5:$AU$5,'Veksttabell SV'!$B$6:$AU$22,,-1),,-1)*G248,""))</f>
        <v/>
      </c>
      <c r="I248" s="155" t="str">
        <f t="shared" si="51"/>
        <v/>
      </c>
      <c r="J248" s="159" t="str">
        <f t="shared" si="52"/>
        <v/>
      </c>
      <c r="K248" s="173" t="str">
        <f>IF(A248="","",'Priseestimat gj.strømming'!$C$10)</f>
        <v/>
      </c>
      <c r="L248" s="173" t="str">
        <f>IF(A248="","",'Priseestimat gj.strømming'!$C$11)</f>
        <v/>
      </c>
      <c r="M248" s="173" t="str">
        <f>IF(A248="","",'Priseestimat gj.strømming'!$C$12)</f>
        <v/>
      </c>
      <c r="N248" s="173" t="str">
        <f>IF($A248="","",'Priseestimat gj.strømming'!$C$6)</f>
        <v/>
      </c>
      <c r="O248" s="174" t="str" cm="1">
        <f t="array" ref="O248">IF(M248=Hjelpeark!$D$7,_xlfn.XLOOKUP(IF(T248="Naturlig",S248,T248),'Vannbehov SV'!$A$5:$A$13,_xlfn.XLOOKUP('Beregninger gj.strømming'!F248,'Vannbehov SV'!$B$4:$O$4,'Vannbehov SV'!$B$5:$O$13,,-1),,-1),IF(M248=Hjelpeark!$E$7,_xlfn.XLOOKUP(IF(T248="Naturlig",S248,T248),'Vannbehov FV'!$A$5:$A$20,_xlfn.XLOOKUP('Beregninger gj.strømming'!F248,'Vannbehov FV'!$B$4:$O$4,'Vannbehov FV'!$B$5:$O$20,,-1),,-1),""))</f>
        <v/>
      </c>
      <c r="P248" s="173" t="str">
        <f t="shared" si="63"/>
        <v/>
      </c>
      <c r="Q248" s="174" t="str">
        <f t="shared" si="64"/>
        <v/>
      </c>
      <c r="R248" s="174" t="str">
        <f t="shared" si="53"/>
        <v/>
      </c>
      <c r="S248" s="152" t="str">
        <f>IFERROR(IF(M248=Hjelpeark!$D$7,_xlfn.XLOOKUP('Beregninger gj.strømming'!C248,Hjelpeark!$C$8:$C$19,Hjelpeark!$D$8:$D$19),_xlfn.XLOOKUP('Beregninger gj.strømming'!C248,Hjelpeark!$C$8:$C$19,Hjelpeark!$E$8:$E$19)),"")</f>
        <v/>
      </c>
      <c r="T248" s="152" t="str">
        <f t="shared" si="67"/>
        <v/>
      </c>
      <c r="U248" s="152" t="str">
        <f>IFERROR(IF(T248=Hjelpeark!$B$4,0,ABS(T248-S248)),"")</f>
        <v/>
      </c>
      <c r="V248" s="175" t="str">
        <f>IFERROR(IF(A248="","",_xlfn.XLOOKUP(D248,Prisliste!$C$4:$F$4,Prisliste!$C$20:$F$20)),"")</f>
        <v/>
      </c>
      <c r="W248" s="175" t="str">
        <f>IFERROR(U248*_xlfn.XLOOKUP(D248,Prisliste!$C$4:$F$4,Prisliste!$C$21:$F$21),"")</f>
        <v/>
      </c>
      <c r="X248" s="175" t="str">
        <f>IFERROR(IF(A248="","",IF(N248="Ja",_xlfn.XLOOKUP('Beregninger gj.strømming'!D248,Prisliste!$C$4:$F$4,Prisliste!$C$24:$F$24),0)),"")</f>
        <v/>
      </c>
      <c r="Y248" s="288" t="str">
        <f t="shared" si="54"/>
        <v/>
      </c>
      <c r="Z248" s="175" t="str">
        <f t="shared" si="65"/>
        <v/>
      </c>
      <c r="AA248" s="175" t="str">
        <f t="shared" si="55"/>
        <v/>
      </c>
      <c r="AB248" s="175" t="str">
        <f t="shared" si="56"/>
        <v/>
      </c>
      <c r="AC248" s="288" t="str">
        <f t="shared" si="57"/>
        <v/>
      </c>
      <c r="AD248" s="152" t="str">
        <f t="shared" si="58"/>
        <v/>
      </c>
      <c r="AF248" s="155" t="str">
        <f>IFERROR(_xlfn.XLOOKUP(D248,Prisliste!$C$4:$F$4,Prisliste!$C$19:$F$19)*AD248,"")</f>
        <v/>
      </c>
    </row>
    <row r="249" spans="1:32" ht="14.4">
      <c r="A249" s="171" t="str">
        <f>IF(A248="","",IF(A248+1&lt;=f_slutt,'Beregninger gj.strømming'!A248+1,""))</f>
        <v/>
      </c>
      <c r="B249" s="172" t="str">
        <f t="shared" si="59"/>
        <v/>
      </c>
      <c r="C249" s="173" t="str">
        <f t="shared" si="60"/>
        <v/>
      </c>
      <c r="D249" s="172" t="str">
        <f t="shared" si="61"/>
        <v/>
      </c>
      <c r="E249" s="152" t="str">
        <f t="shared" si="66"/>
        <v/>
      </c>
      <c r="F249" s="289" t="str">
        <f t="shared" si="62"/>
        <v/>
      </c>
      <c r="G249" s="154" t="str">
        <f>IF($A249="","",'Priseestimat gj.strømming'!$C$15)</f>
        <v/>
      </c>
      <c r="H249" s="155" t="str" cm="1">
        <f t="array" ref="H249">IF(M249=Hjelpeark!$E$7,_xlfn.XLOOKUP(IF(T249="Naturlig",S249,T249),Temp_VT_FV,_xlfn.XLOOKUP('Beregninger gj.strømming'!F249,Fiskevekt_VT_FV,'Veksttabell FV'!$B$5:$T$21,,-1),,-1)*G249,IF('Beregninger gj.strømming'!M249=Hjelpeark!$D$7,_xlfn.XLOOKUP(IF(T249="Naturlig",S249,T249),'Veksttabell SV'!$A$6:$A$22,_xlfn.XLOOKUP('Beregninger gj.strømming'!F249,'Veksttabell SV'!$B$5:$AU$5,'Veksttabell SV'!$B$6:$AU$22,,-1),,-1)*G249,""))</f>
        <v/>
      </c>
      <c r="I249" s="155" t="str">
        <f t="shared" si="51"/>
        <v/>
      </c>
      <c r="J249" s="159" t="str">
        <f t="shared" si="52"/>
        <v/>
      </c>
      <c r="K249" s="173" t="str">
        <f>IF(A249="","",'Priseestimat gj.strømming'!$C$10)</f>
        <v/>
      </c>
      <c r="L249" s="173" t="str">
        <f>IF(A249="","",'Priseestimat gj.strømming'!$C$11)</f>
        <v/>
      </c>
      <c r="M249" s="173" t="str">
        <f>IF(A249="","",'Priseestimat gj.strømming'!$C$12)</f>
        <v/>
      </c>
      <c r="N249" s="173" t="str">
        <f>IF($A249="","",'Priseestimat gj.strømming'!$C$6)</f>
        <v/>
      </c>
      <c r="O249" s="174" t="str" cm="1">
        <f t="array" ref="O249">IF(M249=Hjelpeark!$D$7,_xlfn.XLOOKUP(IF(T249="Naturlig",S249,T249),'Vannbehov SV'!$A$5:$A$13,_xlfn.XLOOKUP('Beregninger gj.strømming'!F249,'Vannbehov SV'!$B$4:$O$4,'Vannbehov SV'!$B$5:$O$13,,-1),,-1),IF(M249=Hjelpeark!$E$7,_xlfn.XLOOKUP(IF(T249="Naturlig",S249,T249),'Vannbehov FV'!$A$5:$A$20,_xlfn.XLOOKUP('Beregninger gj.strømming'!F249,'Vannbehov FV'!$B$4:$O$4,'Vannbehov FV'!$B$5:$O$20,,-1),,-1),""))</f>
        <v/>
      </c>
      <c r="P249" s="173" t="str">
        <f t="shared" si="63"/>
        <v/>
      </c>
      <c r="Q249" s="174" t="str">
        <f t="shared" si="64"/>
        <v/>
      </c>
      <c r="R249" s="174" t="str">
        <f t="shared" si="53"/>
        <v/>
      </c>
      <c r="S249" s="152" t="str">
        <f>IFERROR(IF(M249=Hjelpeark!$D$7,_xlfn.XLOOKUP('Beregninger gj.strømming'!C249,Hjelpeark!$C$8:$C$19,Hjelpeark!$D$8:$D$19),_xlfn.XLOOKUP('Beregninger gj.strømming'!C249,Hjelpeark!$C$8:$C$19,Hjelpeark!$E$8:$E$19)),"")</f>
        <v/>
      </c>
      <c r="T249" s="152" t="str">
        <f t="shared" si="67"/>
        <v/>
      </c>
      <c r="U249" s="152" t="str">
        <f>IFERROR(IF(T249=Hjelpeark!$B$4,0,ABS(T249-S249)),"")</f>
        <v/>
      </c>
      <c r="V249" s="175" t="str">
        <f>IFERROR(IF(A249="","",_xlfn.XLOOKUP(D249,Prisliste!$C$4:$F$4,Prisliste!$C$20:$F$20)),"")</f>
        <v/>
      </c>
      <c r="W249" s="175" t="str">
        <f>IFERROR(U249*_xlfn.XLOOKUP(D249,Prisliste!$C$4:$F$4,Prisliste!$C$21:$F$21),"")</f>
        <v/>
      </c>
      <c r="X249" s="175" t="str">
        <f>IFERROR(IF(A249="","",IF(N249="Ja",_xlfn.XLOOKUP('Beregninger gj.strømming'!D249,Prisliste!$C$4:$F$4,Prisliste!$C$24:$F$24),0)),"")</f>
        <v/>
      </c>
      <c r="Y249" s="288" t="str">
        <f t="shared" si="54"/>
        <v/>
      </c>
      <c r="Z249" s="175" t="str">
        <f t="shared" si="65"/>
        <v/>
      </c>
      <c r="AA249" s="175" t="str">
        <f t="shared" si="55"/>
        <v/>
      </c>
      <c r="AB249" s="175" t="str">
        <f t="shared" si="56"/>
        <v/>
      </c>
      <c r="AC249" s="288" t="str">
        <f t="shared" si="57"/>
        <v/>
      </c>
      <c r="AD249" s="152" t="str">
        <f t="shared" si="58"/>
        <v/>
      </c>
      <c r="AF249" s="155" t="str">
        <f>IFERROR(_xlfn.XLOOKUP(D249,Prisliste!$C$4:$F$4,Prisliste!$C$19:$F$19)*AD249,"")</f>
        <v/>
      </c>
    </row>
    <row r="250" spans="1:32" ht="14.4">
      <c r="A250" s="171" t="str">
        <f>IF(A249="","",IF(A249+1&lt;=f_slutt,'Beregninger gj.strømming'!A249+1,""))</f>
        <v/>
      </c>
      <c r="B250" s="172" t="str">
        <f t="shared" si="59"/>
        <v/>
      </c>
      <c r="C250" s="173" t="str">
        <f t="shared" si="60"/>
        <v/>
      </c>
      <c r="D250" s="172" t="str">
        <f t="shared" si="61"/>
        <v/>
      </c>
      <c r="E250" s="152" t="str">
        <f t="shared" si="66"/>
        <v/>
      </c>
      <c r="F250" s="289" t="str">
        <f t="shared" si="62"/>
        <v/>
      </c>
      <c r="G250" s="154" t="str">
        <f>IF($A250="","",'Priseestimat gj.strømming'!$C$15)</f>
        <v/>
      </c>
      <c r="H250" s="155" t="str" cm="1">
        <f t="array" ref="H250">IF(M250=Hjelpeark!$E$7,_xlfn.XLOOKUP(IF(T250="Naturlig",S250,T250),Temp_VT_FV,_xlfn.XLOOKUP('Beregninger gj.strømming'!F250,Fiskevekt_VT_FV,'Veksttabell FV'!$B$5:$T$21,,-1),,-1)*G250,IF('Beregninger gj.strømming'!M250=Hjelpeark!$D$7,_xlfn.XLOOKUP(IF(T250="Naturlig",S250,T250),'Veksttabell SV'!$A$6:$A$22,_xlfn.XLOOKUP('Beregninger gj.strømming'!F250,'Veksttabell SV'!$B$5:$AU$5,'Veksttabell SV'!$B$6:$AU$22,,-1),,-1)*G250,""))</f>
        <v/>
      </c>
      <c r="I250" s="155" t="str">
        <f t="shared" si="51"/>
        <v/>
      </c>
      <c r="J250" s="159" t="str">
        <f t="shared" si="52"/>
        <v/>
      </c>
      <c r="K250" s="173" t="str">
        <f>IF(A250="","",'Priseestimat gj.strømming'!$C$10)</f>
        <v/>
      </c>
      <c r="L250" s="173" t="str">
        <f>IF(A250="","",'Priseestimat gj.strømming'!$C$11)</f>
        <v/>
      </c>
      <c r="M250" s="173" t="str">
        <f>IF(A250="","",'Priseestimat gj.strømming'!$C$12)</f>
        <v/>
      </c>
      <c r="N250" s="173" t="str">
        <f>IF($A250="","",'Priseestimat gj.strømming'!$C$6)</f>
        <v/>
      </c>
      <c r="O250" s="174" t="str" cm="1">
        <f t="array" ref="O250">IF(M250=Hjelpeark!$D$7,_xlfn.XLOOKUP(IF(T250="Naturlig",S250,T250),'Vannbehov SV'!$A$5:$A$13,_xlfn.XLOOKUP('Beregninger gj.strømming'!F250,'Vannbehov SV'!$B$4:$O$4,'Vannbehov SV'!$B$5:$O$13,,-1),,-1),IF(M250=Hjelpeark!$E$7,_xlfn.XLOOKUP(IF(T250="Naturlig",S250,T250),'Vannbehov FV'!$A$5:$A$20,_xlfn.XLOOKUP('Beregninger gj.strømming'!F250,'Vannbehov FV'!$B$4:$O$4,'Vannbehov FV'!$B$5:$O$20,,-1),,-1),""))</f>
        <v/>
      </c>
      <c r="P250" s="173" t="str">
        <f t="shared" si="63"/>
        <v/>
      </c>
      <c r="Q250" s="174" t="str">
        <f t="shared" si="64"/>
        <v/>
      </c>
      <c r="R250" s="174" t="str">
        <f t="shared" si="53"/>
        <v/>
      </c>
      <c r="S250" s="152" t="str">
        <f>IFERROR(IF(M250=Hjelpeark!$D$7,_xlfn.XLOOKUP('Beregninger gj.strømming'!C250,Hjelpeark!$C$8:$C$19,Hjelpeark!$D$8:$D$19),_xlfn.XLOOKUP('Beregninger gj.strømming'!C250,Hjelpeark!$C$8:$C$19,Hjelpeark!$E$8:$E$19)),"")</f>
        <v/>
      </c>
      <c r="T250" s="152" t="str">
        <f t="shared" si="67"/>
        <v/>
      </c>
      <c r="U250" s="152" t="str">
        <f>IFERROR(IF(T250=Hjelpeark!$B$4,0,ABS(T250-S250)),"")</f>
        <v/>
      </c>
      <c r="V250" s="175" t="str">
        <f>IFERROR(IF(A250="","",_xlfn.XLOOKUP(D250,Prisliste!$C$4:$F$4,Prisliste!$C$20:$F$20)),"")</f>
        <v/>
      </c>
      <c r="W250" s="175" t="str">
        <f>IFERROR(U250*_xlfn.XLOOKUP(D250,Prisliste!$C$4:$F$4,Prisliste!$C$21:$F$21),"")</f>
        <v/>
      </c>
      <c r="X250" s="175" t="str">
        <f>IFERROR(IF(A250="","",IF(N250="Ja",_xlfn.XLOOKUP('Beregninger gj.strømming'!D250,Prisliste!$C$4:$F$4,Prisliste!$C$24:$F$24),0)),"")</f>
        <v/>
      </c>
      <c r="Y250" s="288" t="str">
        <f t="shared" si="54"/>
        <v/>
      </c>
      <c r="Z250" s="175" t="str">
        <f t="shared" si="65"/>
        <v/>
      </c>
      <c r="AA250" s="175" t="str">
        <f t="shared" si="55"/>
        <v/>
      </c>
      <c r="AB250" s="175" t="str">
        <f t="shared" si="56"/>
        <v/>
      </c>
      <c r="AC250" s="288" t="str">
        <f t="shared" si="57"/>
        <v/>
      </c>
      <c r="AD250" s="152" t="str">
        <f t="shared" si="58"/>
        <v/>
      </c>
      <c r="AF250" s="155" t="str">
        <f>IFERROR(_xlfn.XLOOKUP(D250,Prisliste!$C$4:$F$4,Prisliste!$C$19:$F$19)*AD250,"")</f>
        <v/>
      </c>
    </row>
    <row r="251" spans="1:32" ht="14.4">
      <c r="A251" s="171" t="str">
        <f>IF(A250="","",IF(A250+1&lt;=f_slutt,'Beregninger gj.strømming'!A250+1,""))</f>
        <v/>
      </c>
      <c r="B251" s="172" t="str">
        <f t="shared" si="59"/>
        <v/>
      </c>
      <c r="C251" s="173" t="str">
        <f t="shared" si="60"/>
        <v/>
      </c>
      <c r="D251" s="172" t="str">
        <f t="shared" si="61"/>
        <v/>
      </c>
      <c r="E251" s="152" t="str">
        <f t="shared" si="66"/>
        <v/>
      </c>
      <c r="F251" s="289" t="str">
        <f t="shared" si="62"/>
        <v/>
      </c>
      <c r="G251" s="154" t="str">
        <f>IF($A251="","",'Priseestimat gj.strømming'!$C$15)</f>
        <v/>
      </c>
      <c r="H251" s="155" t="str" cm="1">
        <f t="array" ref="H251">IF(M251=Hjelpeark!$E$7,_xlfn.XLOOKUP(IF(T251="Naturlig",S251,T251),Temp_VT_FV,_xlfn.XLOOKUP('Beregninger gj.strømming'!F251,Fiskevekt_VT_FV,'Veksttabell FV'!$B$5:$T$21,,-1),,-1)*G251,IF('Beregninger gj.strømming'!M251=Hjelpeark!$D$7,_xlfn.XLOOKUP(IF(T251="Naturlig",S251,T251),'Veksttabell SV'!$A$6:$A$22,_xlfn.XLOOKUP('Beregninger gj.strømming'!F251,'Veksttabell SV'!$B$5:$AU$5,'Veksttabell SV'!$B$6:$AU$22,,-1),,-1)*G251,""))</f>
        <v/>
      </c>
      <c r="I251" s="155" t="str">
        <f t="shared" si="51"/>
        <v/>
      </c>
      <c r="J251" s="159" t="str">
        <f t="shared" si="52"/>
        <v/>
      </c>
      <c r="K251" s="173" t="str">
        <f>IF(A251="","",'Priseestimat gj.strømming'!$C$10)</f>
        <v/>
      </c>
      <c r="L251" s="173" t="str">
        <f>IF(A251="","",'Priseestimat gj.strømming'!$C$11)</f>
        <v/>
      </c>
      <c r="M251" s="173" t="str">
        <f>IF(A251="","",'Priseestimat gj.strømming'!$C$12)</f>
        <v/>
      </c>
      <c r="N251" s="173" t="str">
        <f>IF($A251="","",'Priseestimat gj.strømming'!$C$6)</f>
        <v/>
      </c>
      <c r="O251" s="174" t="str" cm="1">
        <f t="array" ref="O251">IF(M251=Hjelpeark!$D$7,_xlfn.XLOOKUP(IF(T251="Naturlig",S251,T251),'Vannbehov SV'!$A$5:$A$13,_xlfn.XLOOKUP('Beregninger gj.strømming'!F251,'Vannbehov SV'!$B$4:$O$4,'Vannbehov SV'!$B$5:$O$13,,-1),,-1),IF(M251=Hjelpeark!$E$7,_xlfn.XLOOKUP(IF(T251="Naturlig",S251,T251),'Vannbehov FV'!$A$5:$A$20,_xlfn.XLOOKUP('Beregninger gj.strømming'!F251,'Vannbehov FV'!$B$4:$O$4,'Vannbehov FV'!$B$5:$O$20,,-1),,-1),""))</f>
        <v/>
      </c>
      <c r="P251" s="173" t="str">
        <f t="shared" si="63"/>
        <v/>
      </c>
      <c r="Q251" s="174" t="str">
        <f t="shared" si="64"/>
        <v/>
      </c>
      <c r="R251" s="174" t="str">
        <f t="shared" si="53"/>
        <v/>
      </c>
      <c r="S251" s="152" t="str">
        <f>IFERROR(IF(M251=Hjelpeark!$D$7,_xlfn.XLOOKUP('Beregninger gj.strømming'!C251,Hjelpeark!$C$8:$C$19,Hjelpeark!$D$8:$D$19),_xlfn.XLOOKUP('Beregninger gj.strømming'!C251,Hjelpeark!$C$8:$C$19,Hjelpeark!$E$8:$E$19)),"")</f>
        <v/>
      </c>
      <c r="T251" s="152" t="str">
        <f t="shared" si="67"/>
        <v/>
      </c>
      <c r="U251" s="152" t="str">
        <f>IFERROR(IF(T251=Hjelpeark!$B$4,0,ABS(T251-S251)),"")</f>
        <v/>
      </c>
      <c r="V251" s="175" t="str">
        <f>IFERROR(IF(A251="","",_xlfn.XLOOKUP(D251,Prisliste!$C$4:$F$4,Prisliste!$C$20:$F$20)),"")</f>
        <v/>
      </c>
      <c r="W251" s="175" t="str">
        <f>IFERROR(U251*_xlfn.XLOOKUP(D251,Prisliste!$C$4:$F$4,Prisliste!$C$21:$F$21),"")</f>
        <v/>
      </c>
      <c r="X251" s="175" t="str">
        <f>IFERROR(IF(A251="","",IF(N251="Ja",_xlfn.XLOOKUP('Beregninger gj.strømming'!D251,Prisliste!$C$4:$F$4,Prisliste!$C$24:$F$24),0)),"")</f>
        <v/>
      </c>
      <c r="Y251" s="288" t="str">
        <f t="shared" si="54"/>
        <v/>
      </c>
      <c r="Z251" s="175" t="str">
        <f t="shared" si="65"/>
        <v/>
      </c>
      <c r="AA251" s="175" t="str">
        <f t="shared" si="55"/>
        <v/>
      </c>
      <c r="AB251" s="175" t="str">
        <f t="shared" si="56"/>
        <v/>
      </c>
      <c r="AC251" s="288" t="str">
        <f t="shared" si="57"/>
        <v/>
      </c>
      <c r="AD251" s="152" t="str">
        <f t="shared" si="58"/>
        <v/>
      </c>
      <c r="AF251" s="155" t="str">
        <f>IFERROR(_xlfn.XLOOKUP(D251,Prisliste!$C$4:$F$4,Prisliste!$C$19:$F$19)*AD251,"")</f>
        <v/>
      </c>
    </row>
    <row r="252" spans="1:32" ht="14.4">
      <c r="A252" s="171" t="str">
        <f>IF(A251="","",IF(A251+1&lt;=f_slutt,'Beregninger gj.strømming'!A251+1,""))</f>
        <v/>
      </c>
      <c r="B252" s="172" t="str">
        <f t="shared" si="59"/>
        <v/>
      </c>
      <c r="C252" s="173" t="str">
        <f t="shared" si="60"/>
        <v/>
      </c>
      <c r="D252" s="172" t="str">
        <f t="shared" si="61"/>
        <v/>
      </c>
      <c r="E252" s="152" t="str">
        <f t="shared" si="66"/>
        <v/>
      </c>
      <c r="F252" s="289" t="str">
        <f t="shared" si="62"/>
        <v/>
      </c>
      <c r="G252" s="154" t="str">
        <f>IF($A252="","",'Priseestimat gj.strømming'!$C$15)</f>
        <v/>
      </c>
      <c r="H252" s="155" t="str" cm="1">
        <f t="array" ref="H252">IF(M252=Hjelpeark!$E$7,_xlfn.XLOOKUP(IF(T252="Naturlig",S252,T252),Temp_VT_FV,_xlfn.XLOOKUP('Beregninger gj.strømming'!F252,Fiskevekt_VT_FV,'Veksttabell FV'!$B$5:$T$21,,-1),,-1)*G252,IF('Beregninger gj.strømming'!M252=Hjelpeark!$D$7,_xlfn.XLOOKUP(IF(T252="Naturlig",S252,T252),'Veksttabell SV'!$A$6:$A$22,_xlfn.XLOOKUP('Beregninger gj.strømming'!F252,'Veksttabell SV'!$B$5:$AU$5,'Veksttabell SV'!$B$6:$AU$22,,-1),,-1)*G252,""))</f>
        <v/>
      </c>
      <c r="I252" s="155" t="str">
        <f t="shared" si="51"/>
        <v/>
      </c>
      <c r="J252" s="159" t="str">
        <f t="shared" si="52"/>
        <v/>
      </c>
      <c r="K252" s="173" t="str">
        <f>IF(A252="","",'Priseestimat gj.strømming'!$C$10)</f>
        <v/>
      </c>
      <c r="L252" s="173" t="str">
        <f>IF(A252="","",'Priseestimat gj.strømming'!$C$11)</f>
        <v/>
      </c>
      <c r="M252" s="173" t="str">
        <f>IF(A252="","",'Priseestimat gj.strømming'!$C$12)</f>
        <v/>
      </c>
      <c r="N252" s="173" t="str">
        <f>IF($A252="","",'Priseestimat gj.strømming'!$C$6)</f>
        <v/>
      </c>
      <c r="O252" s="174" t="str" cm="1">
        <f t="array" ref="O252">IF(M252=Hjelpeark!$D$7,_xlfn.XLOOKUP(IF(T252="Naturlig",S252,T252),'Vannbehov SV'!$A$5:$A$13,_xlfn.XLOOKUP('Beregninger gj.strømming'!F252,'Vannbehov SV'!$B$4:$O$4,'Vannbehov SV'!$B$5:$O$13,,-1),,-1),IF(M252=Hjelpeark!$E$7,_xlfn.XLOOKUP(IF(T252="Naturlig",S252,T252),'Vannbehov FV'!$A$5:$A$20,_xlfn.XLOOKUP('Beregninger gj.strømming'!F252,'Vannbehov FV'!$B$4:$O$4,'Vannbehov FV'!$B$5:$O$20,,-1),,-1),""))</f>
        <v/>
      </c>
      <c r="P252" s="173" t="str">
        <f t="shared" si="63"/>
        <v/>
      </c>
      <c r="Q252" s="174" t="str">
        <f t="shared" si="64"/>
        <v/>
      </c>
      <c r="R252" s="174" t="str">
        <f t="shared" si="53"/>
        <v/>
      </c>
      <c r="S252" s="152" t="str">
        <f>IFERROR(IF(M252=Hjelpeark!$D$7,_xlfn.XLOOKUP('Beregninger gj.strømming'!C252,Hjelpeark!$C$8:$C$19,Hjelpeark!$D$8:$D$19),_xlfn.XLOOKUP('Beregninger gj.strømming'!C252,Hjelpeark!$C$8:$C$19,Hjelpeark!$E$8:$E$19)),"")</f>
        <v/>
      </c>
      <c r="T252" s="152" t="str">
        <f t="shared" si="67"/>
        <v/>
      </c>
      <c r="U252" s="152" t="str">
        <f>IFERROR(IF(T252=Hjelpeark!$B$4,0,ABS(T252-S252)),"")</f>
        <v/>
      </c>
      <c r="V252" s="175" t="str">
        <f>IFERROR(IF(A252="","",_xlfn.XLOOKUP(D252,Prisliste!$C$4:$F$4,Prisliste!$C$20:$F$20)),"")</f>
        <v/>
      </c>
      <c r="W252" s="175" t="str">
        <f>IFERROR(U252*_xlfn.XLOOKUP(D252,Prisliste!$C$4:$F$4,Prisliste!$C$21:$F$21),"")</f>
        <v/>
      </c>
      <c r="X252" s="175" t="str">
        <f>IFERROR(IF(A252="","",IF(N252="Ja",_xlfn.XLOOKUP('Beregninger gj.strømming'!D252,Prisliste!$C$4:$F$4,Prisliste!$C$24:$F$24),0)),"")</f>
        <v/>
      </c>
      <c r="Y252" s="288" t="str">
        <f t="shared" si="54"/>
        <v/>
      </c>
      <c r="Z252" s="175" t="str">
        <f t="shared" si="65"/>
        <v/>
      </c>
      <c r="AA252" s="175" t="str">
        <f t="shared" si="55"/>
        <v/>
      </c>
      <c r="AB252" s="175" t="str">
        <f t="shared" si="56"/>
        <v/>
      </c>
      <c r="AC252" s="288" t="str">
        <f t="shared" si="57"/>
        <v/>
      </c>
      <c r="AD252" s="152" t="str">
        <f t="shared" si="58"/>
        <v/>
      </c>
      <c r="AF252" s="155" t="str">
        <f>IFERROR(_xlfn.XLOOKUP(D252,Prisliste!$C$4:$F$4,Prisliste!$C$19:$F$19)*AD252,"")</f>
        <v/>
      </c>
    </row>
    <row r="253" spans="1:32" ht="14.4">
      <c r="A253" s="171" t="str">
        <f>IF(A252="","",IF(A252+1&lt;=f_slutt,'Beregninger gj.strømming'!A252+1,""))</f>
        <v/>
      </c>
      <c r="B253" s="172" t="str">
        <f t="shared" si="59"/>
        <v/>
      </c>
      <c r="C253" s="173" t="str">
        <f t="shared" si="60"/>
        <v/>
      </c>
      <c r="D253" s="172" t="str">
        <f t="shared" si="61"/>
        <v/>
      </c>
      <c r="E253" s="152" t="str">
        <f t="shared" si="66"/>
        <v/>
      </c>
      <c r="F253" s="289" t="str">
        <f t="shared" si="62"/>
        <v/>
      </c>
      <c r="G253" s="154" t="str">
        <f>IF($A253="","",'Priseestimat gj.strømming'!$C$15)</f>
        <v/>
      </c>
      <c r="H253" s="155" t="str" cm="1">
        <f t="array" ref="H253">IF(M253=Hjelpeark!$E$7,_xlfn.XLOOKUP(IF(T253="Naturlig",S253,T253),Temp_VT_FV,_xlfn.XLOOKUP('Beregninger gj.strømming'!F253,Fiskevekt_VT_FV,'Veksttabell FV'!$B$5:$T$21,,-1),,-1)*G253,IF('Beregninger gj.strømming'!M253=Hjelpeark!$D$7,_xlfn.XLOOKUP(IF(T253="Naturlig",S253,T253),'Veksttabell SV'!$A$6:$A$22,_xlfn.XLOOKUP('Beregninger gj.strømming'!F253,'Veksttabell SV'!$B$5:$AU$5,'Veksttabell SV'!$B$6:$AU$22,,-1),,-1)*G253,""))</f>
        <v/>
      </c>
      <c r="I253" s="155" t="str">
        <f t="shared" si="51"/>
        <v/>
      </c>
      <c r="J253" s="159" t="str">
        <f t="shared" si="52"/>
        <v/>
      </c>
      <c r="K253" s="173" t="str">
        <f>IF(A253="","",'Priseestimat gj.strømming'!$C$10)</f>
        <v/>
      </c>
      <c r="L253" s="173" t="str">
        <f>IF(A253="","",'Priseestimat gj.strømming'!$C$11)</f>
        <v/>
      </c>
      <c r="M253" s="173" t="str">
        <f>IF(A253="","",'Priseestimat gj.strømming'!$C$12)</f>
        <v/>
      </c>
      <c r="N253" s="173" t="str">
        <f>IF($A253="","",'Priseestimat gj.strømming'!$C$6)</f>
        <v/>
      </c>
      <c r="O253" s="174" t="str" cm="1">
        <f t="array" ref="O253">IF(M253=Hjelpeark!$D$7,_xlfn.XLOOKUP(IF(T253="Naturlig",S253,T253),'Vannbehov SV'!$A$5:$A$13,_xlfn.XLOOKUP('Beregninger gj.strømming'!F253,'Vannbehov SV'!$B$4:$O$4,'Vannbehov SV'!$B$5:$O$13,,-1),,-1),IF(M253=Hjelpeark!$E$7,_xlfn.XLOOKUP(IF(T253="Naturlig",S253,T253),'Vannbehov FV'!$A$5:$A$20,_xlfn.XLOOKUP('Beregninger gj.strømming'!F253,'Vannbehov FV'!$B$4:$O$4,'Vannbehov FV'!$B$5:$O$20,,-1),,-1),""))</f>
        <v/>
      </c>
      <c r="P253" s="173" t="str">
        <f t="shared" si="63"/>
        <v/>
      </c>
      <c r="Q253" s="174" t="str">
        <f t="shared" si="64"/>
        <v/>
      </c>
      <c r="R253" s="174" t="str">
        <f t="shared" si="53"/>
        <v/>
      </c>
      <c r="S253" s="152" t="str">
        <f>IFERROR(IF(M253=Hjelpeark!$D$7,_xlfn.XLOOKUP('Beregninger gj.strømming'!C253,Hjelpeark!$C$8:$C$19,Hjelpeark!$D$8:$D$19),_xlfn.XLOOKUP('Beregninger gj.strømming'!C253,Hjelpeark!$C$8:$C$19,Hjelpeark!$E$8:$E$19)),"")</f>
        <v/>
      </c>
      <c r="T253" s="152" t="str">
        <f t="shared" si="67"/>
        <v/>
      </c>
      <c r="U253" s="152" t="str">
        <f>IFERROR(IF(T253=Hjelpeark!$B$4,0,ABS(T253-S253)),"")</f>
        <v/>
      </c>
      <c r="V253" s="175" t="str">
        <f>IFERROR(IF(A253="","",_xlfn.XLOOKUP(D253,Prisliste!$C$4:$F$4,Prisliste!$C$20:$F$20)),"")</f>
        <v/>
      </c>
      <c r="W253" s="175" t="str">
        <f>IFERROR(U253*_xlfn.XLOOKUP(D253,Prisliste!$C$4:$F$4,Prisliste!$C$21:$F$21),"")</f>
        <v/>
      </c>
      <c r="X253" s="175" t="str">
        <f>IFERROR(IF(A253="","",IF(N253="Ja",_xlfn.XLOOKUP('Beregninger gj.strømming'!D253,Prisliste!$C$4:$F$4,Prisliste!$C$24:$F$24),0)),"")</f>
        <v/>
      </c>
      <c r="Y253" s="288" t="str">
        <f t="shared" si="54"/>
        <v/>
      </c>
      <c r="Z253" s="175" t="str">
        <f t="shared" si="65"/>
        <v/>
      </c>
      <c r="AA253" s="175" t="str">
        <f t="shared" si="55"/>
        <v/>
      </c>
      <c r="AB253" s="175" t="str">
        <f t="shared" si="56"/>
        <v/>
      </c>
      <c r="AC253" s="288" t="str">
        <f t="shared" si="57"/>
        <v/>
      </c>
      <c r="AD253" s="152" t="str">
        <f t="shared" si="58"/>
        <v/>
      </c>
      <c r="AF253" s="155" t="str">
        <f>IFERROR(_xlfn.XLOOKUP(D253,Prisliste!$C$4:$F$4,Prisliste!$C$19:$F$19)*AD253,"")</f>
        <v/>
      </c>
    </row>
    <row r="254" spans="1:32" ht="14.4">
      <c r="A254" s="171" t="str">
        <f>IF(A253="","",IF(A253+1&lt;=f_slutt,'Beregninger gj.strømming'!A253+1,""))</f>
        <v/>
      </c>
      <c r="B254" s="172" t="str">
        <f t="shared" si="59"/>
        <v/>
      </c>
      <c r="C254" s="173" t="str">
        <f t="shared" si="60"/>
        <v/>
      </c>
      <c r="D254" s="172" t="str">
        <f t="shared" si="61"/>
        <v/>
      </c>
      <c r="E254" s="152" t="str">
        <f t="shared" si="66"/>
        <v/>
      </c>
      <c r="F254" s="289" t="str">
        <f t="shared" si="62"/>
        <v/>
      </c>
      <c r="G254" s="154" t="str">
        <f>IF($A254="","",'Priseestimat gj.strømming'!$C$15)</f>
        <v/>
      </c>
      <c r="H254" s="155" t="str" cm="1">
        <f t="array" ref="H254">IF(M254=Hjelpeark!$E$7,_xlfn.XLOOKUP(IF(T254="Naturlig",S254,T254),Temp_VT_FV,_xlfn.XLOOKUP('Beregninger gj.strømming'!F254,Fiskevekt_VT_FV,'Veksttabell FV'!$B$5:$T$21,,-1),,-1)*G254,IF('Beregninger gj.strømming'!M254=Hjelpeark!$D$7,_xlfn.XLOOKUP(IF(T254="Naturlig",S254,T254),'Veksttabell SV'!$A$6:$A$22,_xlfn.XLOOKUP('Beregninger gj.strømming'!F254,'Veksttabell SV'!$B$5:$AU$5,'Veksttabell SV'!$B$6:$AU$22,,-1),,-1)*G254,""))</f>
        <v/>
      </c>
      <c r="I254" s="155" t="str">
        <f t="shared" si="51"/>
        <v/>
      </c>
      <c r="J254" s="159" t="str">
        <f t="shared" si="52"/>
        <v/>
      </c>
      <c r="K254" s="173" t="str">
        <f>IF(A254="","",'Priseestimat gj.strømming'!$C$10)</f>
        <v/>
      </c>
      <c r="L254" s="173" t="str">
        <f>IF(A254="","",'Priseestimat gj.strømming'!$C$11)</f>
        <v/>
      </c>
      <c r="M254" s="173" t="str">
        <f>IF(A254="","",'Priseestimat gj.strømming'!$C$12)</f>
        <v/>
      </c>
      <c r="N254" s="173" t="str">
        <f>IF($A254="","",'Priseestimat gj.strømming'!$C$6)</f>
        <v/>
      </c>
      <c r="O254" s="174" t="str" cm="1">
        <f t="array" ref="O254">IF(M254=Hjelpeark!$D$7,_xlfn.XLOOKUP(IF(T254="Naturlig",S254,T254),'Vannbehov SV'!$A$5:$A$13,_xlfn.XLOOKUP('Beregninger gj.strømming'!F254,'Vannbehov SV'!$B$4:$O$4,'Vannbehov SV'!$B$5:$O$13,,-1),,-1),IF(M254=Hjelpeark!$E$7,_xlfn.XLOOKUP(IF(T254="Naturlig",S254,T254),'Vannbehov FV'!$A$5:$A$20,_xlfn.XLOOKUP('Beregninger gj.strømming'!F254,'Vannbehov FV'!$B$4:$O$4,'Vannbehov FV'!$B$5:$O$20,,-1),,-1),""))</f>
        <v/>
      </c>
      <c r="P254" s="173" t="str">
        <f t="shared" si="63"/>
        <v/>
      </c>
      <c r="Q254" s="174" t="str">
        <f t="shared" si="64"/>
        <v/>
      </c>
      <c r="R254" s="174" t="str">
        <f t="shared" si="53"/>
        <v/>
      </c>
      <c r="S254" s="152" t="str">
        <f>IFERROR(IF(M254=Hjelpeark!$D$7,_xlfn.XLOOKUP('Beregninger gj.strømming'!C254,Hjelpeark!$C$8:$C$19,Hjelpeark!$D$8:$D$19),_xlfn.XLOOKUP('Beregninger gj.strømming'!C254,Hjelpeark!$C$8:$C$19,Hjelpeark!$E$8:$E$19)),"")</f>
        <v/>
      </c>
      <c r="T254" s="152" t="str">
        <f t="shared" si="67"/>
        <v/>
      </c>
      <c r="U254" s="152" t="str">
        <f>IFERROR(IF(T254=Hjelpeark!$B$4,0,ABS(T254-S254)),"")</f>
        <v/>
      </c>
      <c r="V254" s="175" t="str">
        <f>IFERROR(IF(A254="","",_xlfn.XLOOKUP(D254,Prisliste!$C$4:$F$4,Prisliste!$C$20:$F$20)),"")</f>
        <v/>
      </c>
      <c r="W254" s="175" t="str">
        <f>IFERROR(U254*_xlfn.XLOOKUP(D254,Prisliste!$C$4:$F$4,Prisliste!$C$21:$F$21),"")</f>
        <v/>
      </c>
      <c r="X254" s="175" t="str">
        <f>IFERROR(IF(A254="","",IF(N254="Ja",_xlfn.XLOOKUP('Beregninger gj.strømming'!D254,Prisliste!$C$4:$F$4,Prisliste!$C$24:$F$24),0)),"")</f>
        <v/>
      </c>
      <c r="Y254" s="288" t="str">
        <f t="shared" si="54"/>
        <v/>
      </c>
      <c r="Z254" s="175" t="str">
        <f t="shared" si="65"/>
        <v/>
      </c>
      <c r="AA254" s="175" t="str">
        <f t="shared" si="55"/>
        <v/>
      </c>
      <c r="AB254" s="175" t="str">
        <f t="shared" si="56"/>
        <v/>
      </c>
      <c r="AC254" s="288" t="str">
        <f t="shared" si="57"/>
        <v/>
      </c>
      <c r="AD254" s="152" t="str">
        <f t="shared" si="58"/>
        <v/>
      </c>
      <c r="AF254" s="155" t="str">
        <f>IFERROR(_xlfn.XLOOKUP(D254,Prisliste!$C$4:$F$4,Prisliste!$C$19:$F$19)*AD254,"")</f>
        <v/>
      </c>
    </row>
    <row r="255" spans="1:32" ht="14.4">
      <c r="A255" s="171" t="str">
        <f>IF(A254="","",IF(A254+1&lt;=f_slutt,'Beregninger gj.strømming'!A254+1,""))</f>
        <v/>
      </c>
      <c r="B255" s="172" t="str">
        <f t="shared" si="59"/>
        <v/>
      </c>
      <c r="C255" s="173" t="str">
        <f t="shared" si="60"/>
        <v/>
      </c>
      <c r="D255" s="172" t="str">
        <f t="shared" si="61"/>
        <v/>
      </c>
      <c r="E255" s="152" t="str">
        <f t="shared" si="66"/>
        <v/>
      </c>
      <c r="F255" s="289" t="str">
        <f t="shared" si="62"/>
        <v/>
      </c>
      <c r="G255" s="154" t="str">
        <f>IF($A255="","",'Priseestimat gj.strømming'!$C$15)</f>
        <v/>
      </c>
      <c r="H255" s="155" t="str" cm="1">
        <f t="array" ref="H255">IF(M255=Hjelpeark!$E$7,_xlfn.XLOOKUP(IF(T255="Naturlig",S255,T255),Temp_VT_FV,_xlfn.XLOOKUP('Beregninger gj.strømming'!F255,Fiskevekt_VT_FV,'Veksttabell FV'!$B$5:$T$21,,-1),,-1)*G255,IF('Beregninger gj.strømming'!M255=Hjelpeark!$D$7,_xlfn.XLOOKUP(IF(T255="Naturlig",S255,T255),'Veksttabell SV'!$A$6:$A$22,_xlfn.XLOOKUP('Beregninger gj.strømming'!F255,'Veksttabell SV'!$B$5:$AU$5,'Veksttabell SV'!$B$6:$AU$22,,-1),,-1)*G255,""))</f>
        <v/>
      </c>
      <c r="I255" s="155" t="str">
        <f t="shared" si="51"/>
        <v/>
      </c>
      <c r="J255" s="159" t="str">
        <f t="shared" si="52"/>
        <v/>
      </c>
      <c r="K255" s="173" t="str">
        <f>IF(A255="","",'Priseestimat gj.strømming'!$C$10)</f>
        <v/>
      </c>
      <c r="L255" s="173" t="str">
        <f>IF(A255="","",'Priseestimat gj.strømming'!$C$11)</f>
        <v/>
      </c>
      <c r="M255" s="173" t="str">
        <f>IF(A255="","",'Priseestimat gj.strømming'!$C$12)</f>
        <v/>
      </c>
      <c r="N255" s="173" t="str">
        <f>IF($A255="","",'Priseestimat gj.strømming'!$C$6)</f>
        <v/>
      </c>
      <c r="O255" s="174" t="str" cm="1">
        <f t="array" ref="O255">IF(M255=Hjelpeark!$D$7,_xlfn.XLOOKUP(IF(T255="Naturlig",S255,T255),'Vannbehov SV'!$A$5:$A$13,_xlfn.XLOOKUP('Beregninger gj.strømming'!F255,'Vannbehov SV'!$B$4:$O$4,'Vannbehov SV'!$B$5:$O$13,,-1),,-1),IF(M255=Hjelpeark!$E$7,_xlfn.XLOOKUP(IF(T255="Naturlig",S255,T255),'Vannbehov FV'!$A$5:$A$20,_xlfn.XLOOKUP('Beregninger gj.strømming'!F255,'Vannbehov FV'!$B$4:$O$4,'Vannbehov FV'!$B$5:$O$20,,-1),,-1),""))</f>
        <v/>
      </c>
      <c r="P255" s="173" t="str">
        <f t="shared" si="63"/>
        <v/>
      </c>
      <c r="Q255" s="174" t="str">
        <f t="shared" si="64"/>
        <v/>
      </c>
      <c r="R255" s="174" t="str">
        <f t="shared" si="53"/>
        <v/>
      </c>
      <c r="S255" s="152" t="str">
        <f>IFERROR(IF(M255=Hjelpeark!$D$7,_xlfn.XLOOKUP('Beregninger gj.strømming'!C255,Hjelpeark!$C$8:$C$19,Hjelpeark!$D$8:$D$19),_xlfn.XLOOKUP('Beregninger gj.strømming'!C255,Hjelpeark!$C$8:$C$19,Hjelpeark!$E$8:$E$19)),"")</f>
        <v/>
      </c>
      <c r="T255" s="152" t="str">
        <f t="shared" si="67"/>
        <v/>
      </c>
      <c r="U255" s="152" t="str">
        <f>IFERROR(IF(T255=Hjelpeark!$B$4,0,ABS(T255-S255)),"")</f>
        <v/>
      </c>
      <c r="V255" s="175" t="str">
        <f>IFERROR(IF(A255="","",_xlfn.XLOOKUP(D255,Prisliste!$C$4:$F$4,Prisliste!$C$20:$F$20)),"")</f>
        <v/>
      </c>
      <c r="W255" s="175" t="str">
        <f>IFERROR(U255*_xlfn.XLOOKUP(D255,Prisliste!$C$4:$F$4,Prisliste!$C$21:$F$21),"")</f>
        <v/>
      </c>
      <c r="X255" s="175" t="str">
        <f>IFERROR(IF(A255="","",IF(N255="Ja",_xlfn.XLOOKUP('Beregninger gj.strømming'!D255,Prisliste!$C$4:$F$4,Prisliste!$C$24:$F$24),0)),"")</f>
        <v/>
      </c>
      <c r="Y255" s="288" t="str">
        <f t="shared" si="54"/>
        <v/>
      </c>
      <c r="Z255" s="175" t="str">
        <f t="shared" si="65"/>
        <v/>
      </c>
      <c r="AA255" s="175" t="str">
        <f t="shared" si="55"/>
        <v/>
      </c>
      <c r="AB255" s="175" t="str">
        <f t="shared" si="56"/>
        <v/>
      </c>
      <c r="AC255" s="288" t="str">
        <f t="shared" si="57"/>
        <v/>
      </c>
      <c r="AD255" s="152" t="str">
        <f t="shared" si="58"/>
        <v/>
      </c>
      <c r="AF255" s="155" t="str">
        <f>IFERROR(_xlfn.XLOOKUP(D255,Prisliste!$C$4:$F$4,Prisliste!$C$19:$F$19)*AD255,"")</f>
        <v/>
      </c>
    </row>
    <row r="256" spans="1:32" ht="14.4">
      <c r="A256" s="171" t="str">
        <f>IF(A255="","",IF(A255+1&lt;=f_slutt,'Beregninger gj.strømming'!A255+1,""))</f>
        <v/>
      </c>
      <c r="B256" s="172" t="str">
        <f t="shared" si="59"/>
        <v/>
      </c>
      <c r="C256" s="173" t="str">
        <f t="shared" si="60"/>
        <v/>
      </c>
      <c r="D256" s="172" t="str">
        <f t="shared" si="61"/>
        <v/>
      </c>
      <c r="E256" s="152" t="str">
        <f t="shared" si="66"/>
        <v/>
      </c>
      <c r="F256" s="289" t="str">
        <f t="shared" si="62"/>
        <v/>
      </c>
      <c r="G256" s="154" t="str">
        <f>IF($A256="","",'Priseestimat gj.strømming'!$C$15)</f>
        <v/>
      </c>
      <c r="H256" s="155" t="str" cm="1">
        <f t="array" ref="H256">IF(M256=Hjelpeark!$E$7,_xlfn.XLOOKUP(IF(T256="Naturlig",S256,T256),Temp_VT_FV,_xlfn.XLOOKUP('Beregninger gj.strømming'!F256,Fiskevekt_VT_FV,'Veksttabell FV'!$B$5:$T$21,,-1),,-1)*G256,IF('Beregninger gj.strømming'!M256=Hjelpeark!$D$7,_xlfn.XLOOKUP(IF(T256="Naturlig",S256,T256),'Veksttabell SV'!$A$6:$A$22,_xlfn.XLOOKUP('Beregninger gj.strømming'!F256,'Veksttabell SV'!$B$5:$AU$5,'Veksttabell SV'!$B$6:$AU$22,,-1),,-1)*G256,""))</f>
        <v/>
      </c>
      <c r="I256" s="155" t="str">
        <f t="shared" si="51"/>
        <v/>
      </c>
      <c r="J256" s="159" t="str">
        <f t="shared" si="52"/>
        <v/>
      </c>
      <c r="K256" s="173" t="str">
        <f>IF(A256="","",'Priseestimat gj.strømming'!$C$10)</f>
        <v/>
      </c>
      <c r="L256" s="173" t="str">
        <f>IF(A256="","",'Priseestimat gj.strømming'!$C$11)</f>
        <v/>
      </c>
      <c r="M256" s="173" t="str">
        <f>IF(A256="","",'Priseestimat gj.strømming'!$C$12)</f>
        <v/>
      </c>
      <c r="N256" s="173" t="str">
        <f>IF($A256="","",'Priseestimat gj.strømming'!$C$6)</f>
        <v/>
      </c>
      <c r="O256" s="174" t="str" cm="1">
        <f t="array" ref="O256">IF(M256=Hjelpeark!$D$7,_xlfn.XLOOKUP(IF(T256="Naturlig",S256,T256),'Vannbehov SV'!$A$5:$A$13,_xlfn.XLOOKUP('Beregninger gj.strømming'!F256,'Vannbehov SV'!$B$4:$O$4,'Vannbehov SV'!$B$5:$O$13,,-1),,-1),IF(M256=Hjelpeark!$E$7,_xlfn.XLOOKUP(IF(T256="Naturlig",S256,T256),'Vannbehov FV'!$A$5:$A$20,_xlfn.XLOOKUP('Beregninger gj.strømming'!F256,'Vannbehov FV'!$B$4:$O$4,'Vannbehov FV'!$B$5:$O$20,,-1),,-1),""))</f>
        <v/>
      </c>
      <c r="P256" s="173" t="str">
        <f t="shared" si="63"/>
        <v/>
      </c>
      <c r="Q256" s="174" t="str">
        <f t="shared" si="64"/>
        <v/>
      </c>
      <c r="R256" s="174" t="str">
        <f t="shared" si="53"/>
        <v/>
      </c>
      <c r="S256" s="152" t="str">
        <f>IFERROR(IF(M256=Hjelpeark!$D$7,_xlfn.XLOOKUP('Beregninger gj.strømming'!C256,Hjelpeark!$C$8:$C$19,Hjelpeark!$D$8:$D$19),_xlfn.XLOOKUP('Beregninger gj.strømming'!C256,Hjelpeark!$C$8:$C$19,Hjelpeark!$E$8:$E$19)),"")</f>
        <v/>
      </c>
      <c r="T256" s="152" t="str">
        <f t="shared" si="67"/>
        <v/>
      </c>
      <c r="U256" s="152" t="str">
        <f>IFERROR(IF(T256=Hjelpeark!$B$4,0,ABS(T256-S256)),"")</f>
        <v/>
      </c>
      <c r="V256" s="175" t="str">
        <f>IFERROR(IF(A256="","",_xlfn.XLOOKUP(D256,Prisliste!$C$4:$F$4,Prisliste!$C$20:$F$20)),"")</f>
        <v/>
      </c>
      <c r="W256" s="175" t="str">
        <f>IFERROR(U256*_xlfn.XLOOKUP(D256,Prisliste!$C$4:$F$4,Prisliste!$C$21:$F$21),"")</f>
        <v/>
      </c>
      <c r="X256" s="175" t="str">
        <f>IFERROR(IF(A256="","",IF(N256="Ja",_xlfn.XLOOKUP('Beregninger gj.strømming'!D256,Prisliste!$C$4:$F$4,Prisliste!$C$24:$F$24),0)),"")</f>
        <v/>
      </c>
      <c r="Y256" s="288" t="str">
        <f t="shared" si="54"/>
        <v/>
      </c>
      <c r="Z256" s="175" t="str">
        <f t="shared" si="65"/>
        <v/>
      </c>
      <c r="AA256" s="175" t="str">
        <f t="shared" si="55"/>
        <v/>
      </c>
      <c r="AB256" s="175" t="str">
        <f t="shared" si="56"/>
        <v/>
      </c>
      <c r="AC256" s="288" t="str">
        <f t="shared" si="57"/>
        <v/>
      </c>
      <c r="AD256" s="152" t="str">
        <f t="shared" si="58"/>
        <v/>
      </c>
      <c r="AF256" s="155" t="str">
        <f>IFERROR(_xlfn.XLOOKUP(D256,Prisliste!$C$4:$F$4,Prisliste!$C$19:$F$19)*AD256,"")</f>
        <v/>
      </c>
    </row>
    <row r="257" spans="1:32" ht="14.4">
      <c r="A257" s="171" t="str">
        <f>IF(A256="","",IF(A256+1&lt;=f_slutt,'Beregninger gj.strømming'!A256+1,""))</f>
        <v/>
      </c>
      <c r="B257" s="172" t="str">
        <f t="shared" si="59"/>
        <v/>
      </c>
      <c r="C257" s="173" t="str">
        <f t="shared" si="60"/>
        <v/>
      </c>
      <c r="D257" s="172" t="str">
        <f t="shared" si="61"/>
        <v/>
      </c>
      <c r="E257" s="152" t="str">
        <f t="shared" si="66"/>
        <v/>
      </c>
      <c r="F257" s="289" t="str">
        <f t="shared" si="62"/>
        <v/>
      </c>
      <c r="G257" s="154" t="str">
        <f>IF($A257="","",'Priseestimat gj.strømming'!$C$15)</f>
        <v/>
      </c>
      <c r="H257" s="155" t="str" cm="1">
        <f t="array" ref="H257">IF(M257=Hjelpeark!$E$7,_xlfn.XLOOKUP(IF(T257="Naturlig",S257,T257),Temp_VT_FV,_xlfn.XLOOKUP('Beregninger gj.strømming'!F257,Fiskevekt_VT_FV,'Veksttabell FV'!$B$5:$T$21,,-1),,-1)*G257,IF('Beregninger gj.strømming'!M257=Hjelpeark!$D$7,_xlfn.XLOOKUP(IF(T257="Naturlig",S257,T257),'Veksttabell SV'!$A$6:$A$22,_xlfn.XLOOKUP('Beregninger gj.strømming'!F257,'Veksttabell SV'!$B$5:$AU$5,'Veksttabell SV'!$B$6:$AU$22,,-1),,-1)*G257,""))</f>
        <v/>
      </c>
      <c r="I257" s="155" t="str">
        <f t="shared" si="51"/>
        <v/>
      </c>
      <c r="J257" s="159" t="str">
        <f t="shared" si="52"/>
        <v/>
      </c>
      <c r="K257" s="173" t="str">
        <f>IF(A257="","",'Priseestimat gj.strømming'!$C$10)</f>
        <v/>
      </c>
      <c r="L257" s="173" t="str">
        <f>IF(A257="","",'Priseestimat gj.strømming'!$C$11)</f>
        <v/>
      </c>
      <c r="M257" s="173" t="str">
        <f>IF(A257="","",'Priseestimat gj.strømming'!$C$12)</f>
        <v/>
      </c>
      <c r="N257" s="173" t="str">
        <f>IF($A257="","",'Priseestimat gj.strømming'!$C$6)</f>
        <v/>
      </c>
      <c r="O257" s="174" t="str" cm="1">
        <f t="array" ref="O257">IF(M257=Hjelpeark!$D$7,_xlfn.XLOOKUP(IF(T257="Naturlig",S257,T257),'Vannbehov SV'!$A$5:$A$13,_xlfn.XLOOKUP('Beregninger gj.strømming'!F257,'Vannbehov SV'!$B$4:$O$4,'Vannbehov SV'!$B$5:$O$13,,-1),,-1),IF(M257=Hjelpeark!$E$7,_xlfn.XLOOKUP(IF(T257="Naturlig",S257,T257),'Vannbehov FV'!$A$5:$A$20,_xlfn.XLOOKUP('Beregninger gj.strømming'!F257,'Vannbehov FV'!$B$4:$O$4,'Vannbehov FV'!$B$5:$O$20,,-1),,-1),""))</f>
        <v/>
      </c>
      <c r="P257" s="173" t="str">
        <f t="shared" si="63"/>
        <v/>
      </c>
      <c r="Q257" s="174" t="str">
        <f t="shared" si="64"/>
        <v/>
      </c>
      <c r="R257" s="174" t="str">
        <f t="shared" si="53"/>
        <v/>
      </c>
      <c r="S257" s="152" t="str">
        <f>IFERROR(IF(M257=Hjelpeark!$D$7,_xlfn.XLOOKUP('Beregninger gj.strømming'!C257,Hjelpeark!$C$8:$C$19,Hjelpeark!$D$8:$D$19),_xlfn.XLOOKUP('Beregninger gj.strømming'!C257,Hjelpeark!$C$8:$C$19,Hjelpeark!$E$8:$E$19)),"")</f>
        <v/>
      </c>
      <c r="T257" s="152" t="str">
        <f t="shared" si="67"/>
        <v/>
      </c>
      <c r="U257" s="152" t="str">
        <f>IFERROR(IF(T257=Hjelpeark!$B$4,0,ABS(T257-S257)),"")</f>
        <v/>
      </c>
      <c r="V257" s="175" t="str">
        <f>IFERROR(IF(A257="","",_xlfn.XLOOKUP(D257,Prisliste!$C$4:$F$4,Prisliste!$C$20:$F$20)),"")</f>
        <v/>
      </c>
      <c r="W257" s="175" t="str">
        <f>IFERROR(U257*_xlfn.XLOOKUP(D257,Prisliste!$C$4:$F$4,Prisliste!$C$21:$F$21),"")</f>
        <v/>
      </c>
      <c r="X257" s="175" t="str">
        <f>IFERROR(IF(A257="","",IF(N257="Ja",_xlfn.XLOOKUP('Beregninger gj.strømming'!D257,Prisliste!$C$4:$F$4,Prisliste!$C$24:$F$24),0)),"")</f>
        <v/>
      </c>
      <c r="Y257" s="288" t="str">
        <f t="shared" si="54"/>
        <v/>
      </c>
      <c r="Z257" s="175" t="str">
        <f t="shared" si="65"/>
        <v/>
      </c>
      <c r="AA257" s="175" t="str">
        <f t="shared" si="55"/>
        <v/>
      </c>
      <c r="AB257" s="175" t="str">
        <f t="shared" si="56"/>
        <v/>
      </c>
      <c r="AC257" s="288" t="str">
        <f t="shared" si="57"/>
        <v/>
      </c>
      <c r="AD257" s="152" t="str">
        <f t="shared" si="58"/>
        <v/>
      </c>
      <c r="AF257" s="155" t="str">
        <f>IFERROR(_xlfn.XLOOKUP(D257,Prisliste!$C$4:$F$4,Prisliste!$C$19:$F$19)*AD257,"")</f>
        <v/>
      </c>
    </row>
    <row r="258" spans="1:32" ht="14.4">
      <c r="A258" s="171" t="str">
        <f>IF(A257="","",IF(A257+1&lt;=f_slutt,'Beregninger gj.strømming'!A257+1,""))</f>
        <v/>
      </c>
      <c r="B258" s="172" t="str">
        <f t="shared" si="59"/>
        <v/>
      </c>
      <c r="C258" s="173" t="str">
        <f t="shared" si="60"/>
        <v/>
      </c>
      <c r="D258" s="172" t="str">
        <f t="shared" si="61"/>
        <v/>
      </c>
      <c r="E258" s="152" t="str">
        <f t="shared" si="66"/>
        <v/>
      </c>
      <c r="F258" s="289" t="str">
        <f t="shared" si="62"/>
        <v/>
      </c>
      <c r="G258" s="154" t="str">
        <f>IF($A258="","",'Priseestimat gj.strømming'!$C$15)</f>
        <v/>
      </c>
      <c r="H258" s="155" t="str" cm="1">
        <f t="array" ref="H258">IF(M258=Hjelpeark!$E$7,_xlfn.XLOOKUP(IF(T258="Naturlig",S258,T258),Temp_VT_FV,_xlfn.XLOOKUP('Beregninger gj.strømming'!F258,Fiskevekt_VT_FV,'Veksttabell FV'!$B$5:$T$21,,-1),,-1)*G258,IF('Beregninger gj.strømming'!M258=Hjelpeark!$D$7,_xlfn.XLOOKUP(IF(T258="Naturlig",S258,T258),'Veksttabell SV'!$A$6:$A$22,_xlfn.XLOOKUP('Beregninger gj.strømming'!F258,'Veksttabell SV'!$B$5:$AU$5,'Veksttabell SV'!$B$6:$AU$22,,-1),,-1)*G258,""))</f>
        <v/>
      </c>
      <c r="I258" s="155" t="str">
        <f t="shared" si="51"/>
        <v/>
      </c>
      <c r="J258" s="159" t="str">
        <f t="shared" si="52"/>
        <v/>
      </c>
      <c r="K258" s="173" t="str">
        <f>IF(A258="","",'Priseestimat gj.strømming'!$C$10)</f>
        <v/>
      </c>
      <c r="L258" s="173" t="str">
        <f>IF(A258="","",'Priseestimat gj.strømming'!$C$11)</f>
        <v/>
      </c>
      <c r="M258" s="173" t="str">
        <f>IF(A258="","",'Priseestimat gj.strømming'!$C$12)</f>
        <v/>
      </c>
      <c r="N258" s="173" t="str">
        <f>IF($A258="","",'Priseestimat gj.strømming'!$C$6)</f>
        <v/>
      </c>
      <c r="O258" s="174" t="str" cm="1">
        <f t="array" ref="O258">IF(M258=Hjelpeark!$D$7,_xlfn.XLOOKUP(IF(T258="Naturlig",S258,T258),'Vannbehov SV'!$A$5:$A$13,_xlfn.XLOOKUP('Beregninger gj.strømming'!F258,'Vannbehov SV'!$B$4:$O$4,'Vannbehov SV'!$B$5:$O$13,,-1),,-1),IF(M258=Hjelpeark!$E$7,_xlfn.XLOOKUP(IF(T258="Naturlig",S258,T258),'Vannbehov FV'!$A$5:$A$20,_xlfn.XLOOKUP('Beregninger gj.strømming'!F258,'Vannbehov FV'!$B$4:$O$4,'Vannbehov FV'!$B$5:$O$20,,-1),,-1),""))</f>
        <v/>
      </c>
      <c r="P258" s="173" t="str">
        <f t="shared" si="63"/>
        <v/>
      </c>
      <c r="Q258" s="174" t="str">
        <f t="shared" si="64"/>
        <v/>
      </c>
      <c r="R258" s="174" t="str">
        <f t="shared" si="53"/>
        <v/>
      </c>
      <c r="S258" s="152" t="str">
        <f>IFERROR(IF(M258=Hjelpeark!$D$7,_xlfn.XLOOKUP('Beregninger gj.strømming'!C258,Hjelpeark!$C$8:$C$19,Hjelpeark!$D$8:$D$19),_xlfn.XLOOKUP('Beregninger gj.strømming'!C258,Hjelpeark!$C$8:$C$19,Hjelpeark!$E$8:$E$19)),"")</f>
        <v/>
      </c>
      <c r="T258" s="152" t="str">
        <f t="shared" si="67"/>
        <v/>
      </c>
      <c r="U258" s="152" t="str">
        <f>IFERROR(IF(T258=Hjelpeark!$B$4,0,ABS(T258-S258)),"")</f>
        <v/>
      </c>
      <c r="V258" s="175" t="str">
        <f>IFERROR(IF(A258="","",_xlfn.XLOOKUP(D258,Prisliste!$C$4:$F$4,Prisliste!$C$20:$F$20)),"")</f>
        <v/>
      </c>
      <c r="W258" s="175" t="str">
        <f>IFERROR(U258*_xlfn.XLOOKUP(D258,Prisliste!$C$4:$F$4,Prisliste!$C$21:$F$21),"")</f>
        <v/>
      </c>
      <c r="X258" s="175" t="str">
        <f>IFERROR(IF(A258="","",IF(N258="Ja",_xlfn.XLOOKUP('Beregninger gj.strømming'!D258,Prisliste!$C$4:$F$4,Prisliste!$C$24:$F$24),0)),"")</f>
        <v/>
      </c>
      <c r="Y258" s="288" t="str">
        <f t="shared" si="54"/>
        <v/>
      </c>
      <c r="Z258" s="175" t="str">
        <f t="shared" si="65"/>
        <v/>
      </c>
      <c r="AA258" s="175" t="str">
        <f t="shared" si="55"/>
        <v/>
      </c>
      <c r="AB258" s="175" t="str">
        <f t="shared" si="56"/>
        <v/>
      </c>
      <c r="AC258" s="288" t="str">
        <f t="shared" si="57"/>
        <v/>
      </c>
      <c r="AD258" s="152" t="str">
        <f t="shared" si="58"/>
        <v/>
      </c>
      <c r="AF258" s="155" t="str">
        <f>IFERROR(_xlfn.XLOOKUP(D258,Prisliste!$C$4:$F$4,Prisliste!$C$19:$F$19)*AD258,"")</f>
        <v/>
      </c>
    </row>
    <row r="259" spans="1:32" ht="14.4">
      <c r="A259" s="171" t="str">
        <f>IF(A258="","",IF(A258+1&lt;=f_slutt,'Beregninger gj.strømming'!A258+1,""))</f>
        <v/>
      </c>
      <c r="B259" s="172" t="str">
        <f t="shared" si="59"/>
        <v/>
      </c>
      <c r="C259" s="173" t="str">
        <f t="shared" si="60"/>
        <v/>
      </c>
      <c r="D259" s="172" t="str">
        <f t="shared" si="61"/>
        <v/>
      </c>
      <c r="E259" s="152" t="str">
        <f t="shared" si="66"/>
        <v/>
      </c>
      <c r="F259" s="289" t="str">
        <f t="shared" si="62"/>
        <v/>
      </c>
      <c r="G259" s="154" t="str">
        <f>IF($A259="","",'Priseestimat gj.strømming'!$C$15)</f>
        <v/>
      </c>
      <c r="H259" s="155" t="str" cm="1">
        <f t="array" ref="H259">IF(M259=Hjelpeark!$E$7,_xlfn.XLOOKUP(IF(T259="Naturlig",S259,T259),Temp_VT_FV,_xlfn.XLOOKUP('Beregninger gj.strømming'!F259,Fiskevekt_VT_FV,'Veksttabell FV'!$B$5:$T$21,,-1),,-1)*G259,IF('Beregninger gj.strømming'!M259=Hjelpeark!$D$7,_xlfn.XLOOKUP(IF(T259="Naturlig",S259,T259),'Veksttabell SV'!$A$6:$A$22,_xlfn.XLOOKUP('Beregninger gj.strømming'!F259,'Veksttabell SV'!$B$5:$AU$5,'Veksttabell SV'!$B$6:$AU$22,,-1),,-1)*G259,""))</f>
        <v/>
      </c>
      <c r="I259" s="155" t="str">
        <f t="shared" si="51"/>
        <v/>
      </c>
      <c r="J259" s="159" t="str">
        <f t="shared" si="52"/>
        <v/>
      </c>
      <c r="K259" s="173" t="str">
        <f>IF(A259="","",'Priseestimat gj.strømming'!$C$10)</f>
        <v/>
      </c>
      <c r="L259" s="173" t="str">
        <f>IF(A259="","",'Priseestimat gj.strømming'!$C$11)</f>
        <v/>
      </c>
      <c r="M259" s="173" t="str">
        <f>IF(A259="","",'Priseestimat gj.strømming'!$C$12)</f>
        <v/>
      </c>
      <c r="N259" s="173" t="str">
        <f>IF($A259="","",'Priseestimat gj.strømming'!$C$6)</f>
        <v/>
      </c>
      <c r="O259" s="174" t="str" cm="1">
        <f t="array" ref="O259">IF(M259=Hjelpeark!$D$7,_xlfn.XLOOKUP(IF(T259="Naturlig",S259,T259),'Vannbehov SV'!$A$5:$A$13,_xlfn.XLOOKUP('Beregninger gj.strømming'!F259,'Vannbehov SV'!$B$4:$O$4,'Vannbehov SV'!$B$5:$O$13,,-1),,-1),IF(M259=Hjelpeark!$E$7,_xlfn.XLOOKUP(IF(T259="Naturlig",S259,T259),'Vannbehov FV'!$A$5:$A$20,_xlfn.XLOOKUP('Beregninger gj.strømming'!F259,'Vannbehov FV'!$B$4:$O$4,'Vannbehov FV'!$B$5:$O$20,,-1),,-1),""))</f>
        <v/>
      </c>
      <c r="P259" s="173" t="str">
        <f t="shared" si="63"/>
        <v/>
      </c>
      <c r="Q259" s="174" t="str">
        <f t="shared" si="64"/>
        <v/>
      </c>
      <c r="R259" s="174" t="str">
        <f t="shared" si="53"/>
        <v/>
      </c>
      <c r="S259" s="152" t="str">
        <f>IFERROR(IF(M259=Hjelpeark!$D$7,_xlfn.XLOOKUP('Beregninger gj.strømming'!C259,Hjelpeark!$C$8:$C$19,Hjelpeark!$D$8:$D$19),_xlfn.XLOOKUP('Beregninger gj.strømming'!C259,Hjelpeark!$C$8:$C$19,Hjelpeark!$E$8:$E$19)),"")</f>
        <v/>
      </c>
      <c r="T259" s="152" t="str">
        <f t="shared" si="67"/>
        <v/>
      </c>
      <c r="U259" s="152" t="str">
        <f>IFERROR(IF(T259=Hjelpeark!$B$4,0,ABS(T259-S259)),"")</f>
        <v/>
      </c>
      <c r="V259" s="175" t="str">
        <f>IFERROR(IF(A259="","",_xlfn.XLOOKUP(D259,Prisliste!$C$4:$F$4,Prisliste!$C$20:$F$20)),"")</f>
        <v/>
      </c>
      <c r="W259" s="175" t="str">
        <f>IFERROR(U259*_xlfn.XLOOKUP(D259,Prisliste!$C$4:$F$4,Prisliste!$C$21:$F$21),"")</f>
        <v/>
      </c>
      <c r="X259" s="175" t="str">
        <f>IFERROR(IF(A259="","",IF(N259="Ja",_xlfn.XLOOKUP('Beregninger gj.strømming'!D259,Prisliste!$C$4:$F$4,Prisliste!$C$24:$F$24),0)),"")</f>
        <v/>
      </c>
      <c r="Y259" s="288" t="str">
        <f t="shared" si="54"/>
        <v/>
      </c>
      <c r="Z259" s="175" t="str">
        <f t="shared" si="65"/>
        <v/>
      </c>
      <c r="AA259" s="175" t="str">
        <f t="shared" si="55"/>
        <v/>
      </c>
      <c r="AB259" s="175" t="str">
        <f t="shared" si="56"/>
        <v/>
      </c>
      <c r="AC259" s="288" t="str">
        <f t="shared" si="57"/>
        <v/>
      </c>
      <c r="AD259" s="152" t="str">
        <f t="shared" si="58"/>
        <v/>
      </c>
      <c r="AF259" s="155" t="str">
        <f>IFERROR(_xlfn.XLOOKUP(D259,Prisliste!$C$4:$F$4,Prisliste!$C$19:$F$19)*AD259,"")</f>
        <v/>
      </c>
    </row>
    <row r="260" spans="1:32" ht="14.4">
      <c r="A260" s="171" t="str">
        <f>IF(A259="","",IF(A259+1&lt;=f_slutt,'Beregninger gj.strømming'!A259+1,""))</f>
        <v/>
      </c>
      <c r="B260" s="172" t="str">
        <f t="shared" si="59"/>
        <v/>
      </c>
      <c r="C260" s="173" t="str">
        <f t="shared" si="60"/>
        <v/>
      </c>
      <c r="D260" s="172" t="str">
        <f t="shared" si="61"/>
        <v/>
      </c>
      <c r="E260" s="152" t="str">
        <f t="shared" si="66"/>
        <v/>
      </c>
      <c r="F260" s="289" t="str">
        <f t="shared" si="62"/>
        <v/>
      </c>
      <c r="G260" s="154" t="str">
        <f>IF($A260="","",'Priseestimat gj.strømming'!$C$15)</f>
        <v/>
      </c>
      <c r="H260" s="155" t="str" cm="1">
        <f t="array" ref="H260">IF(M260=Hjelpeark!$E$7,_xlfn.XLOOKUP(IF(T260="Naturlig",S260,T260),Temp_VT_FV,_xlfn.XLOOKUP('Beregninger gj.strømming'!F260,Fiskevekt_VT_FV,'Veksttabell FV'!$B$5:$T$21,,-1),,-1)*G260,IF('Beregninger gj.strømming'!M260=Hjelpeark!$D$7,_xlfn.XLOOKUP(IF(T260="Naturlig",S260,T260),'Veksttabell SV'!$A$6:$A$22,_xlfn.XLOOKUP('Beregninger gj.strømming'!F260,'Veksttabell SV'!$B$5:$AU$5,'Veksttabell SV'!$B$6:$AU$22,,-1),,-1)*G260,""))</f>
        <v/>
      </c>
      <c r="I260" s="155" t="str">
        <f t="shared" si="68" ref="I260:I323">IF(A260="","",E260*F260/1000)</f>
        <v/>
      </c>
      <c r="J260" s="159" t="str">
        <f t="shared" si="69" ref="J260:J323">IF(A260="","",I260/(L260/1000)/K260)</f>
        <v/>
      </c>
      <c r="K260" s="173" t="str">
        <f>IF(A260="","",'Priseestimat gj.strømming'!$C$10)</f>
        <v/>
      </c>
      <c r="L260" s="173" t="str">
        <f>IF(A260="","",'Priseestimat gj.strømming'!$C$11)</f>
        <v/>
      </c>
      <c r="M260" s="173" t="str">
        <f>IF(A260="","",'Priseestimat gj.strømming'!$C$12)</f>
        <v/>
      </c>
      <c r="N260" s="173" t="str">
        <f>IF($A260="","",'Priseestimat gj.strømming'!$C$6)</f>
        <v/>
      </c>
      <c r="O260" s="174" t="str" cm="1">
        <f t="array" ref="O260">IF(M260=Hjelpeark!$D$7,_xlfn.XLOOKUP(IF(T260="Naturlig",S260,T260),'Vannbehov SV'!$A$5:$A$13,_xlfn.XLOOKUP('Beregninger gj.strømming'!F260,'Vannbehov SV'!$B$4:$O$4,'Vannbehov SV'!$B$5:$O$13,,-1),,-1),IF(M260=Hjelpeark!$E$7,_xlfn.XLOOKUP(IF(T260="Naturlig",S260,T260),'Vannbehov FV'!$A$5:$A$20,_xlfn.XLOOKUP('Beregninger gj.strømming'!F260,'Vannbehov FV'!$B$4:$O$4,'Vannbehov FV'!$B$5:$O$20,,-1),,-1),""))</f>
        <v/>
      </c>
      <c r="P260" s="173" t="str">
        <f t="shared" si="63"/>
        <v/>
      </c>
      <c r="Q260" s="174" t="str">
        <f t="shared" si="64"/>
        <v/>
      </c>
      <c r="R260" s="174" t="str">
        <f t="shared" si="70" ref="R260:R323">IF(A260="","",Q260*K260*1.44)</f>
        <v/>
      </c>
      <c r="S260" s="152" t="str">
        <f>IFERROR(IF(M260=Hjelpeark!$D$7,_xlfn.XLOOKUP('Beregninger gj.strømming'!C260,Hjelpeark!$C$8:$C$19,Hjelpeark!$D$8:$D$19),_xlfn.XLOOKUP('Beregninger gj.strømming'!C260,Hjelpeark!$C$8:$C$19,Hjelpeark!$E$8:$E$19)),"")</f>
        <v/>
      </c>
      <c r="T260" s="152" t="str">
        <f t="shared" si="67"/>
        <v/>
      </c>
      <c r="U260" s="152" t="str">
        <f>IFERROR(IF(T260=Hjelpeark!$B$4,0,ABS(T260-S260)),"")</f>
        <v/>
      </c>
      <c r="V260" s="175" t="str">
        <f>IFERROR(IF(A260="","",_xlfn.XLOOKUP(D260,Prisliste!$C$4:$F$4,Prisliste!$C$20:$F$20)),"")</f>
        <v/>
      </c>
      <c r="W260" s="175" t="str">
        <f>IFERROR(U260*_xlfn.XLOOKUP(D260,Prisliste!$C$4:$F$4,Prisliste!$C$21:$F$21),"")</f>
        <v/>
      </c>
      <c r="X260" s="175" t="str">
        <f>IFERROR(IF(A260="","",IF(N260="Ja",_xlfn.XLOOKUP('Beregninger gj.strømming'!D260,Prisliste!$C$4:$F$4,Prisliste!$C$24:$F$24),0)),"")</f>
        <v/>
      </c>
      <c r="Y260" s="288" t="str">
        <f t="shared" si="71" ref="Y260:Y323">IF(SUM(V260:X260)=0,"",SUM(V260:X260))</f>
        <v/>
      </c>
      <c r="Z260" s="175" t="str">
        <f t="shared" si="65"/>
        <v/>
      </c>
      <c r="AA260" s="175" t="str">
        <f t="shared" si="72" ref="AA260:AA323">IFERROR(IF($A$4="","",W260*$R260),"")</f>
        <v/>
      </c>
      <c r="AB260" s="175" t="str">
        <f t="shared" si="73" ref="AB260:AB323">IFERROR(IF($A$4="","",X260*$R260),"")</f>
        <v/>
      </c>
      <c r="AC260" s="288" t="str">
        <f t="shared" si="74" ref="AC260:AC323">IFERROR(R260*Y260,"")</f>
        <v/>
      </c>
      <c r="AD260" s="152" t="str">
        <f t="shared" si="75" ref="AD260:AD323">K260</f>
        <v/>
      </c>
      <c r="AF260" s="155" t="str">
        <f>IFERROR(_xlfn.XLOOKUP(D260,Prisliste!$C$4:$F$4,Prisliste!$C$19:$F$19)*AD260,"")</f>
        <v/>
      </c>
    </row>
    <row r="261" spans="1:32" ht="14.4">
      <c r="A261" s="171" t="str">
        <f>IF(A260="","",IF(A260+1&lt;=f_slutt,'Beregninger gj.strømming'!A260+1,""))</f>
        <v/>
      </c>
      <c r="B261" s="172" t="str">
        <f t="shared" si="76" ref="B261:B324">IFERROR(_xlfn.ISOWEEKNUM(A261),"")</f>
        <v/>
      </c>
      <c r="C261" s="173" t="str">
        <f t="shared" si="77" ref="C261:C324">IFERROR(MONTH(A261),"")</f>
        <v/>
      </c>
      <c r="D261" s="172" t="str">
        <f t="shared" si="78" ref="D261:D324">IFERROR(YEAR(A261),"")</f>
        <v/>
      </c>
      <c r="E261" s="152" t="str">
        <f t="shared" si="66"/>
        <v/>
      </c>
      <c r="F261" s="289" t="str">
        <f t="shared" si="79" ref="F261:F324">IF(A261="","",F260+(F260*H260/100))</f>
        <v/>
      </c>
      <c r="G261" s="154" t="str">
        <f>IF($A261="","",'Priseestimat gj.strømming'!$C$15)</f>
        <v/>
      </c>
      <c r="H261" s="155" t="str" cm="1">
        <f t="array" ref="H261">IF(M261=Hjelpeark!$E$7,_xlfn.XLOOKUP(IF(T261="Naturlig",S261,T261),Temp_VT_FV,_xlfn.XLOOKUP('Beregninger gj.strømming'!F261,Fiskevekt_VT_FV,'Veksttabell FV'!$B$5:$T$21,,-1),,-1)*G261,IF('Beregninger gj.strømming'!M261=Hjelpeark!$D$7,_xlfn.XLOOKUP(IF(T261="Naturlig",S261,T261),'Veksttabell SV'!$A$6:$A$22,_xlfn.XLOOKUP('Beregninger gj.strømming'!F261,'Veksttabell SV'!$B$5:$AU$5,'Veksttabell SV'!$B$6:$AU$22,,-1),,-1)*G261,""))</f>
        <v/>
      </c>
      <c r="I261" s="155" t="str">
        <f t="shared" si="68"/>
        <v/>
      </c>
      <c r="J261" s="159" t="str">
        <f t="shared" si="69"/>
        <v/>
      </c>
      <c r="K261" s="173" t="str">
        <f>IF(A261="","",'Priseestimat gj.strømming'!$C$10)</f>
        <v/>
      </c>
      <c r="L261" s="173" t="str">
        <f>IF(A261="","",'Priseestimat gj.strømming'!$C$11)</f>
        <v/>
      </c>
      <c r="M261" s="173" t="str">
        <f>IF(A261="","",'Priseestimat gj.strømming'!$C$12)</f>
        <v/>
      </c>
      <c r="N261" s="173" t="str">
        <f>IF($A261="","",'Priseestimat gj.strømming'!$C$6)</f>
        <v/>
      </c>
      <c r="O261" s="174" t="str" cm="1">
        <f t="array" ref="O261">IF(M261=Hjelpeark!$D$7,_xlfn.XLOOKUP(IF(T261="Naturlig",S261,T261),'Vannbehov SV'!$A$5:$A$13,_xlfn.XLOOKUP('Beregninger gj.strømming'!F261,'Vannbehov SV'!$B$4:$O$4,'Vannbehov SV'!$B$5:$O$13,,-1),,-1),IF(M261=Hjelpeark!$E$7,_xlfn.XLOOKUP(IF(T261="Naturlig",S261,T261),'Vannbehov FV'!$A$5:$A$20,_xlfn.XLOOKUP('Beregninger gj.strømming'!F261,'Vannbehov FV'!$B$4:$O$4,'Vannbehov FV'!$B$5:$O$20,,-1),,-1),""))</f>
        <v/>
      </c>
      <c r="P261" s="173" t="str">
        <f t="shared" si="80" ref="P261:P324">IF(A261="","",15)</f>
        <v/>
      </c>
      <c r="Q261" s="174" t="str">
        <f t="shared" si="81" ref="Q261:Q324">IFERROR(IF(A261="","",IF(P261&gt;I261/K261*O261,P261,I261/K261*O261)),"")</f>
        <v/>
      </c>
      <c r="R261" s="174" t="str">
        <f t="shared" si="70"/>
        <v/>
      </c>
      <c r="S261" s="152" t="str">
        <f>IFERROR(IF(M261=Hjelpeark!$D$7,_xlfn.XLOOKUP('Beregninger gj.strømming'!C261,Hjelpeark!$C$8:$C$19,Hjelpeark!$D$8:$D$19),_xlfn.XLOOKUP('Beregninger gj.strømming'!C261,Hjelpeark!$C$8:$C$19,Hjelpeark!$E$8:$E$19)),"")</f>
        <v/>
      </c>
      <c r="T261" s="152" t="str">
        <f t="shared" si="67"/>
        <v/>
      </c>
      <c r="U261" s="152" t="str">
        <f>IFERROR(IF(T261=Hjelpeark!$B$4,0,ABS(T261-S261)),"")</f>
        <v/>
      </c>
      <c r="V261" s="175" t="str">
        <f>IFERROR(IF(A261="","",_xlfn.XLOOKUP(D261,Prisliste!$C$4:$F$4,Prisliste!$C$20:$F$20)),"")</f>
        <v/>
      </c>
      <c r="W261" s="175" t="str">
        <f>IFERROR(U261*_xlfn.XLOOKUP(D261,Prisliste!$C$4:$F$4,Prisliste!$C$21:$F$21),"")</f>
        <v/>
      </c>
      <c r="X261" s="175" t="str">
        <f>IFERROR(IF(A261="","",IF(N261="Ja",_xlfn.XLOOKUP('Beregninger gj.strømming'!D261,Prisliste!$C$4:$F$4,Prisliste!$C$24:$F$24),0)),"")</f>
        <v/>
      </c>
      <c r="Y261" s="288" t="str">
        <f t="shared" si="71"/>
        <v/>
      </c>
      <c r="Z261" s="175" t="str">
        <f t="shared" si="82" ref="Z261:Z324">IF(A261="","",V261*R261)</f>
        <v/>
      </c>
      <c r="AA261" s="175" t="str">
        <f t="shared" si="72"/>
        <v/>
      </c>
      <c r="AB261" s="175" t="str">
        <f t="shared" si="73"/>
        <v/>
      </c>
      <c r="AC261" s="288" t="str">
        <f t="shared" si="74"/>
        <v/>
      </c>
      <c r="AD261" s="152" t="str">
        <f t="shared" si="75"/>
        <v/>
      </c>
      <c r="AF261" s="155" t="str">
        <f>IFERROR(_xlfn.XLOOKUP(D261,Prisliste!$C$4:$F$4,Prisliste!$C$19:$F$19)*AD261,"")</f>
        <v/>
      </c>
    </row>
    <row r="262" spans="1:32" ht="14.4">
      <c r="A262" s="171" t="str">
        <f>IF(A261="","",IF(A261+1&lt;=f_slutt,'Beregninger gj.strømming'!A261+1,""))</f>
        <v/>
      </c>
      <c r="B262" s="172" t="str">
        <f t="shared" si="76"/>
        <v/>
      </c>
      <c r="C262" s="173" t="str">
        <f t="shared" si="77"/>
        <v/>
      </c>
      <c r="D262" s="172" t="str">
        <f t="shared" si="78"/>
        <v/>
      </c>
      <c r="E262" s="152" t="str">
        <f t="shared" si="83" ref="E262:E325">IFERROR(IF(A262="","",E261),"")</f>
        <v/>
      </c>
      <c r="F262" s="289" t="str">
        <f t="shared" si="79"/>
        <v/>
      </c>
      <c r="G262" s="154" t="str">
        <f>IF($A262="","",'Priseestimat gj.strømming'!$C$15)</f>
        <v/>
      </c>
      <c r="H262" s="155" t="str" cm="1">
        <f t="array" ref="H262">IF(M262=Hjelpeark!$E$7,_xlfn.XLOOKUP(IF(T262="Naturlig",S262,T262),Temp_VT_FV,_xlfn.XLOOKUP('Beregninger gj.strømming'!F262,Fiskevekt_VT_FV,'Veksttabell FV'!$B$5:$T$21,,-1),,-1)*G262,IF('Beregninger gj.strømming'!M262=Hjelpeark!$D$7,_xlfn.XLOOKUP(IF(T262="Naturlig",S262,T262),'Veksttabell SV'!$A$6:$A$22,_xlfn.XLOOKUP('Beregninger gj.strømming'!F262,'Veksttabell SV'!$B$5:$AU$5,'Veksttabell SV'!$B$6:$AU$22,,-1),,-1)*G262,""))</f>
        <v/>
      </c>
      <c r="I262" s="155" t="str">
        <f t="shared" si="68"/>
        <v/>
      </c>
      <c r="J262" s="159" t="str">
        <f t="shared" si="69"/>
        <v/>
      </c>
      <c r="K262" s="173" t="str">
        <f>IF(A262="","",'Priseestimat gj.strømming'!$C$10)</f>
        <v/>
      </c>
      <c r="L262" s="173" t="str">
        <f>IF(A262="","",'Priseestimat gj.strømming'!$C$11)</f>
        <v/>
      </c>
      <c r="M262" s="173" t="str">
        <f>IF(A262="","",'Priseestimat gj.strømming'!$C$12)</f>
        <v/>
      </c>
      <c r="N262" s="173" t="str">
        <f>IF($A262="","",'Priseestimat gj.strømming'!$C$6)</f>
        <v/>
      </c>
      <c r="O262" s="174" t="str" cm="1">
        <f t="array" ref="O262">IF(M262=Hjelpeark!$D$7,_xlfn.XLOOKUP(IF(T262="Naturlig",S262,T262),'Vannbehov SV'!$A$5:$A$13,_xlfn.XLOOKUP('Beregninger gj.strømming'!F262,'Vannbehov SV'!$B$4:$O$4,'Vannbehov SV'!$B$5:$O$13,,-1),,-1),IF(M262=Hjelpeark!$E$7,_xlfn.XLOOKUP(IF(T262="Naturlig",S262,T262),'Vannbehov FV'!$A$5:$A$20,_xlfn.XLOOKUP('Beregninger gj.strømming'!F262,'Vannbehov FV'!$B$4:$O$4,'Vannbehov FV'!$B$5:$O$20,,-1),,-1),""))</f>
        <v/>
      </c>
      <c r="P262" s="173" t="str">
        <f t="shared" si="80"/>
        <v/>
      </c>
      <c r="Q262" s="174" t="str">
        <f t="shared" si="81"/>
        <v/>
      </c>
      <c r="R262" s="174" t="str">
        <f t="shared" si="70"/>
        <v/>
      </c>
      <c r="S262" s="152" t="str">
        <f>IFERROR(IF(M262=Hjelpeark!$D$7,_xlfn.XLOOKUP('Beregninger gj.strømming'!C262,Hjelpeark!$C$8:$C$19,Hjelpeark!$D$8:$D$19),_xlfn.XLOOKUP('Beregninger gj.strømming'!C262,Hjelpeark!$C$8:$C$19,Hjelpeark!$E$8:$E$19)),"")</f>
        <v/>
      </c>
      <c r="T262" s="152" t="str">
        <f t="shared" si="84" ref="T262:T325">IF(A262="","",T261)</f>
        <v/>
      </c>
      <c r="U262" s="152" t="str">
        <f>IFERROR(IF(T262=Hjelpeark!$B$4,0,ABS(T262-S262)),"")</f>
        <v/>
      </c>
      <c r="V262" s="175" t="str">
        <f>IFERROR(IF(A262="","",_xlfn.XLOOKUP(D262,Prisliste!$C$4:$F$4,Prisliste!$C$20:$F$20)),"")</f>
        <v/>
      </c>
      <c r="W262" s="175" t="str">
        <f>IFERROR(U262*_xlfn.XLOOKUP(D262,Prisliste!$C$4:$F$4,Prisliste!$C$21:$F$21),"")</f>
        <v/>
      </c>
      <c r="X262" s="175" t="str">
        <f>IFERROR(IF(A262="","",IF(N262="Ja",_xlfn.XLOOKUP('Beregninger gj.strømming'!D262,Prisliste!$C$4:$F$4,Prisliste!$C$24:$F$24),0)),"")</f>
        <v/>
      </c>
      <c r="Y262" s="288" t="str">
        <f t="shared" si="71"/>
        <v/>
      </c>
      <c r="Z262" s="175" t="str">
        <f t="shared" si="82"/>
        <v/>
      </c>
      <c r="AA262" s="175" t="str">
        <f t="shared" si="72"/>
        <v/>
      </c>
      <c r="AB262" s="175" t="str">
        <f t="shared" si="73"/>
        <v/>
      </c>
      <c r="AC262" s="288" t="str">
        <f t="shared" si="74"/>
        <v/>
      </c>
      <c r="AD262" s="152" t="str">
        <f t="shared" si="75"/>
        <v/>
      </c>
      <c r="AF262" s="155" t="str">
        <f>IFERROR(_xlfn.XLOOKUP(D262,Prisliste!$C$4:$F$4,Prisliste!$C$19:$F$19)*AD262,"")</f>
        <v/>
      </c>
    </row>
    <row r="263" spans="1:32" ht="14.4">
      <c r="A263" s="171" t="str">
        <f>IF(A262="","",IF(A262+1&lt;=f_slutt,'Beregninger gj.strømming'!A262+1,""))</f>
        <v/>
      </c>
      <c r="B263" s="172" t="str">
        <f t="shared" si="76"/>
        <v/>
      </c>
      <c r="C263" s="173" t="str">
        <f t="shared" si="77"/>
        <v/>
      </c>
      <c r="D263" s="172" t="str">
        <f t="shared" si="78"/>
        <v/>
      </c>
      <c r="E263" s="152" t="str">
        <f t="shared" si="83"/>
        <v/>
      </c>
      <c r="F263" s="289" t="str">
        <f t="shared" si="79"/>
        <v/>
      </c>
      <c r="G263" s="154" t="str">
        <f>IF($A263="","",'Priseestimat gj.strømming'!$C$15)</f>
        <v/>
      </c>
      <c r="H263" s="155" t="str" cm="1">
        <f t="array" ref="H263">IF(M263=Hjelpeark!$E$7,_xlfn.XLOOKUP(IF(T263="Naturlig",S263,T263),Temp_VT_FV,_xlfn.XLOOKUP('Beregninger gj.strømming'!F263,Fiskevekt_VT_FV,'Veksttabell FV'!$B$5:$T$21,,-1),,-1)*G263,IF('Beregninger gj.strømming'!M263=Hjelpeark!$D$7,_xlfn.XLOOKUP(IF(T263="Naturlig",S263,T263),'Veksttabell SV'!$A$6:$A$22,_xlfn.XLOOKUP('Beregninger gj.strømming'!F263,'Veksttabell SV'!$B$5:$AU$5,'Veksttabell SV'!$B$6:$AU$22,,-1),,-1)*G263,""))</f>
        <v/>
      </c>
      <c r="I263" s="155" t="str">
        <f t="shared" si="68"/>
        <v/>
      </c>
      <c r="J263" s="159" t="str">
        <f t="shared" si="69"/>
        <v/>
      </c>
      <c r="K263" s="173" t="str">
        <f>IF(A263="","",'Priseestimat gj.strømming'!$C$10)</f>
        <v/>
      </c>
      <c r="L263" s="173" t="str">
        <f>IF(A263="","",'Priseestimat gj.strømming'!$C$11)</f>
        <v/>
      </c>
      <c r="M263" s="173" t="str">
        <f>IF(A263="","",'Priseestimat gj.strømming'!$C$12)</f>
        <v/>
      </c>
      <c r="N263" s="173" t="str">
        <f>IF($A263="","",'Priseestimat gj.strømming'!$C$6)</f>
        <v/>
      </c>
      <c r="O263" s="174" t="str" cm="1">
        <f t="array" ref="O263">IF(M263=Hjelpeark!$D$7,_xlfn.XLOOKUP(IF(T263="Naturlig",S263,T263),'Vannbehov SV'!$A$5:$A$13,_xlfn.XLOOKUP('Beregninger gj.strømming'!F263,'Vannbehov SV'!$B$4:$O$4,'Vannbehov SV'!$B$5:$O$13,,-1),,-1),IF(M263=Hjelpeark!$E$7,_xlfn.XLOOKUP(IF(T263="Naturlig",S263,T263),'Vannbehov FV'!$A$5:$A$20,_xlfn.XLOOKUP('Beregninger gj.strømming'!F263,'Vannbehov FV'!$B$4:$O$4,'Vannbehov FV'!$B$5:$O$20,,-1),,-1),""))</f>
        <v/>
      </c>
      <c r="P263" s="173" t="str">
        <f t="shared" si="80"/>
        <v/>
      </c>
      <c r="Q263" s="174" t="str">
        <f t="shared" si="81"/>
        <v/>
      </c>
      <c r="R263" s="174" t="str">
        <f t="shared" si="70"/>
        <v/>
      </c>
      <c r="S263" s="152" t="str">
        <f>IFERROR(IF(M263=Hjelpeark!$D$7,_xlfn.XLOOKUP('Beregninger gj.strømming'!C263,Hjelpeark!$C$8:$C$19,Hjelpeark!$D$8:$D$19),_xlfn.XLOOKUP('Beregninger gj.strømming'!C263,Hjelpeark!$C$8:$C$19,Hjelpeark!$E$8:$E$19)),"")</f>
        <v/>
      </c>
      <c r="T263" s="152" t="str">
        <f t="shared" si="84"/>
        <v/>
      </c>
      <c r="U263" s="152" t="str">
        <f>IFERROR(IF(T263=Hjelpeark!$B$4,0,ABS(T263-S263)),"")</f>
        <v/>
      </c>
      <c r="V263" s="175" t="str">
        <f>IFERROR(IF(A263="","",_xlfn.XLOOKUP(D263,Prisliste!$C$4:$F$4,Prisliste!$C$20:$F$20)),"")</f>
        <v/>
      </c>
      <c r="W263" s="175" t="str">
        <f>IFERROR(U263*_xlfn.XLOOKUP(D263,Prisliste!$C$4:$F$4,Prisliste!$C$21:$F$21),"")</f>
        <v/>
      </c>
      <c r="X263" s="175" t="str">
        <f>IFERROR(IF(A263="","",IF(N263="Ja",_xlfn.XLOOKUP('Beregninger gj.strømming'!D263,Prisliste!$C$4:$F$4,Prisliste!$C$24:$F$24),0)),"")</f>
        <v/>
      </c>
      <c r="Y263" s="288" t="str">
        <f t="shared" si="71"/>
        <v/>
      </c>
      <c r="Z263" s="175" t="str">
        <f t="shared" si="82"/>
        <v/>
      </c>
      <c r="AA263" s="175" t="str">
        <f t="shared" si="72"/>
        <v/>
      </c>
      <c r="AB263" s="175" t="str">
        <f t="shared" si="73"/>
        <v/>
      </c>
      <c r="AC263" s="288" t="str">
        <f t="shared" si="74"/>
        <v/>
      </c>
      <c r="AD263" s="152" t="str">
        <f t="shared" si="75"/>
        <v/>
      </c>
      <c r="AF263" s="155" t="str">
        <f>IFERROR(_xlfn.XLOOKUP(D263,Prisliste!$C$4:$F$4,Prisliste!$C$19:$F$19)*AD263,"")</f>
        <v/>
      </c>
    </row>
    <row r="264" spans="1:32" ht="14.4">
      <c r="A264" s="171" t="str">
        <f>IF(A263="","",IF(A263+1&lt;=f_slutt,'Beregninger gj.strømming'!A263+1,""))</f>
        <v/>
      </c>
      <c r="B264" s="172" t="str">
        <f t="shared" si="76"/>
        <v/>
      </c>
      <c r="C264" s="173" t="str">
        <f t="shared" si="77"/>
        <v/>
      </c>
      <c r="D264" s="172" t="str">
        <f t="shared" si="78"/>
        <v/>
      </c>
      <c r="E264" s="152" t="str">
        <f t="shared" si="83"/>
        <v/>
      </c>
      <c r="F264" s="289" t="str">
        <f t="shared" si="79"/>
        <v/>
      </c>
      <c r="G264" s="154" t="str">
        <f>IF($A264="","",'Priseestimat gj.strømming'!$C$15)</f>
        <v/>
      </c>
      <c r="H264" s="155" t="str" cm="1">
        <f t="array" ref="H264">IF(M264=Hjelpeark!$E$7,_xlfn.XLOOKUP(IF(T264="Naturlig",S264,T264),Temp_VT_FV,_xlfn.XLOOKUP('Beregninger gj.strømming'!F264,Fiskevekt_VT_FV,'Veksttabell FV'!$B$5:$T$21,,-1),,-1)*G264,IF('Beregninger gj.strømming'!M264=Hjelpeark!$D$7,_xlfn.XLOOKUP(IF(T264="Naturlig",S264,T264),'Veksttabell SV'!$A$6:$A$22,_xlfn.XLOOKUP('Beregninger gj.strømming'!F264,'Veksttabell SV'!$B$5:$AU$5,'Veksttabell SV'!$B$6:$AU$22,,-1),,-1)*G264,""))</f>
        <v/>
      </c>
      <c r="I264" s="155" t="str">
        <f t="shared" si="68"/>
        <v/>
      </c>
      <c r="J264" s="159" t="str">
        <f t="shared" si="69"/>
        <v/>
      </c>
      <c r="K264" s="173" t="str">
        <f>IF(A264="","",'Priseestimat gj.strømming'!$C$10)</f>
        <v/>
      </c>
      <c r="L264" s="173" t="str">
        <f>IF(A264="","",'Priseestimat gj.strømming'!$C$11)</f>
        <v/>
      </c>
      <c r="M264" s="173" t="str">
        <f>IF(A264="","",'Priseestimat gj.strømming'!$C$12)</f>
        <v/>
      </c>
      <c r="N264" s="173" t="str">
        <f>IF($A264="","",'Priseestimat gj.strømming'!$C$6)</f>
        <v/>
      </c>
      <c r="O264" s="174" t="str" cm="1">
        <f t="array" ref="O264">IF(M264=Hjelpeark!$D$7,_xlfn.XLOOKUP(IF(T264="Naturlig",S264,T264),'Vannbehov SV'!$A$5:$A$13,_xlfn.XLOOKUP('Beregninger gj.strømming'!F264,'Vannbehov SV'!$B$4:$O$4,'Vannbehov SV'!$B$5:$O$13,,-1),,-1),IF(M264=Hjelpeark!$E$7,_xlfn.XLOOKUP(IF(T264="Naturlig",S264,T264),'Vannbehov FV'!$A$5:$A$20,_xlfn.XLOOKUP('Beregninger gj.strømming'!F264,'Vannbehov FV'!$B$4:$O$4,'Vannbehov FV'!$B$5:$O$20,,-1),,-1),""))</f>
        <v/>
      </c>
      <c r="P264" s="173" t="str">
        <f t="shared" si="80"/>
        <v/>
      </c>
      <c r="Q264" s="174" t="str">
        <f t="shared" si="81"/>
        <v/>
      </c>
      <c r="R264" s="174" t="str">
        <f t="shared" si="70"/>
        <v/>
      </c>
      <c r="S264" s="152" t="str">
        <f>IFERROR(IF(M264=Hjelpeark!$D$7,_xlfn.XLOOKUP('Beregninger gj.strømming'!C264,Hjelpeark!$C$8:$C$19,Hjelpeark!$D$8:$D$19),_xlfn.XLOOKUP('Beregninger gj.strømming'!C264,Hjelpeark!$C$8:$C$19,Hjelpeark!$E$8:$E$19)),"")</f>
        <v/>
      </c>
      <c r="T264" s="152" t="str">
        <f t="shared" si="84"/>
        <v/>
      </c>
      <c r="U264" s="152" t="str">
        <f>IFERROR(IF(T264=Hjelpeark!$B$4,0,ABS(T264-S264)),"")</f>
        <v/>
      </c>
      <c r="V264" s="175" t="str">
        <f>IFERROR(IF(A264="","",_xlfn.XLOOKUP(D264,Prisliste!$C$4:$F$4,Prisliste!$C$20:$F$20)),"")</f>
        <v/>
      </c>
      <c r="W264" s="175" t="str">
        <f>IFERROR(U264*_xlfn.XLOOKUP(D264,Prisliste!$C$4:$F$4,Prisliste!$C$21:$F$21),"")</f>
        <v/>
      </c>
      <c r="X264" s="175" t="str">
        <f>IFERROR(IF(A264="","",IF(N264="Ja",_xlfn.XLOOKUP('Beregninger gj.strømming'!D264,Prisliste!$C$4:$F$4,Prisliste!$C$24:$F$24),0)),"")</f>
        <v/>
      </c>
      <c r="Y264" s="288" t="str">
        <f t="shared" si="71"/>
        <v/>
      </c>
      <c r="Z264" s="175" t="str">
        <f t="shared" si="82"/>
        <v/>
      </c>
      <c r="AA264" s="175" t="str">
        <f t="shared" si="72"/>
        <v/>
      </c>
      <c r="AB264" s="175" t="str">
        <f t="shared" si="73"/>
        <v/>
      </c>
      <c r="AC264" s="288" t="str">
        <f t="shared" si="74"/>
        <v/>
      </c>
      <c r="AD264" s="152" t="str">
        <f t="shared" si="75"/>
        <v/>
      </c>
      <c r="AF264" s="155" t="str">
        <f>IFERROR(_xlfn.XLOOKUP(D264,Prisliste!$C$4:$F$4,Prisliste!$C$19:$F$19)*AD264,"")</f>
        <v/>
      </c>
    </row>
    <row r="265" spans="1:32" ht="14.4">
      <c r="A265" s="171" t="str">
        <f>IF(A264="","",IF(A264+1&lt;=f_slutt,'Beregninger gj.strømming'!A264+1,""))</f>
        <v/>
      </c>
      <c r="B265" s="172" t="str">
        <f t="shared" si="76"/>
        <v/>
      </c>
      <c r="C265" s="173" t="str">
        <f t="shared" si="77"/>
        <v/>
      </c>
      <c r="D265" s="172" t="str">
        <f t="shared" si="78"/>
        <v/>
      </c>
      <c r="E265" s="152" t="str">
        <f t="shared" si="83"/>
        <v/>
      </c>
      <c r="F265" s="289" t="str">
        <f t="shared" si="79"/>
        <v/>
      </c>
      <c r="G265" s="154" t="str">
        <f>IF($A265="","",'Priseestimat gj.strømming'!$C$15)</f>
        <v/>
      </c>
      <c r="H265" s="155" t="str" cm="1">
        <f t="array" ref="H265">IF(M265=Hjelpeark!$E$7,_xlfn.XLOOKUP(IF(T265="Naturlig",S265,T265),Temp_VT_FV,_xlfn.XLOOKUP('Beregninger gj.strømming'!F265,Fiskevekt_VT_FV,'Veksttabell FV'!$B$5:$T$21,,-1),,-1)*G265,IF('Beregninger gj.strømming'!M265=Hjelpeark!$D$7,_xlfn.XLOOKUP(IF(T265="Naturlig",S265,T265),'Veksttabell SV'!$A$6:$A$22,_xlfn.XLOOKUP('Beregninger gj.strømming'!F265,'Veksttabell SV'!$B$5:$AU$5,'Veksttabell SV'!$B$6:$AU$22,,-1),,-1)*G265,""))</f>
        <v/>
      </c>
      <c r="I265" s="155" t="str">
        <f t="shared" si="68"/>
        <v/>
      </c>
      <c r="J265" s="159" t="str">
        <f t="shared" si="69"/>
        <v/>
      </c>
      <c r="K265" s="173" t="str">
        <f>IF(A265="","",'Priseestimat gj.strømming'!$C$10)</f>
        <v/>
      </c>
      <c r="L265" s="173" t="str">
        <f>IF(A265="","",'Priseestimat gj.strømming'!$C$11)</f>
        <v/>
      </c>
      <c r="M265" s="173" t="str">
        <f>IF(A265="","",'Priseestimat gj.strømming'!$C$12)</f>
        <v/>
      </c>
      <c r="N265" s="173" t="str">
        <f>IF($A265="","",'Priseestimat gj.strømming'!$C$6)</f>
        <v/>
      </c>
      <c r="O265" s="174" t="str" cm="1">
        <f t="array" ref="O265">IF(M265=Hjelpeark!$D$7,_xlfn.XLOOKUP(IF(T265="Naturlig",S265,T265),'Vannbehov SV'!$A$5:$A$13,_xlfn.XLOOKUP('Beregninger gj.strømming'!F265,'Vannbehov SV'!$B$4:$O$4,'Vannbehov SV'!$B$5:$O$13,,-1),,-1),IF(M265=Hjelpeark!$E$7,_xlfn.XLOOKUP(IF(T265="Naturlig",S265,T265),'Vannbehov FV'!$A$5:$A$20,_xlfn.XLOOKUP('Beregninger gj.strømming'!F265,'Vannbehov FV'!$B$4:$O$4,'Vannbehov FV'!$B$5:$O$20,,-1),,-1),""))</f>
        <v/>
      </c>
      <c r="P265" s="173" t="str">
        <f t="shared" si="80"/>
        <v/>
      </c>
      <c r="Q265" s="174" t="str">
        <f t="shared" si="81"/>
        <v/>
      </c>
      <c r="R265" s="174" t="str">
        <f t="shared" si="70"/>
        <v/>
      </c>
      <c r="S265" s="152" t="str">
        <f>IFERROR(IF(M265=Hjelpeark!$D$7,_xlfn.XLOOKUP('Beregninger gj.strømming'!C265,Hjelpeark!$C$8:$C$19,Hjelpeark!$D$8:$D$19),_xlfn.XLOOKUP('Beregninger gj.strømming'!C265,Hjelpeark!$C$8:$C$19,Hjelpeark!$E$8:$E$19)),"")</f>
        <v/>
      </c>
      <c r="T265" s="152" t="str">
        <f t="shared" si="84"/>
        <v/>
      </c>
      <c r="U265" s="152" t="str">
        <f>IFERROR(IF(T265=Hjelpeark!$B$4,0,ABS(T265-S265)),"")</f>
        <v/>
      </c>
      <c r="V265" s="175" t="str">
        <f>IFERROR(IF(A265="","",_xlfn.XLOOKUP(D265,Prisliste!$C$4:$F$4,Prisliste!$C$20:$F$20)),"")</f>
        <v/>
      </c>
      <c r="W265" s="175" t="str">
        <f>IFERROR(U265*_xlfn.XLOOKUP(D265,Prisliste!$C$4:$F$4,Prisliste!$C$21:$F$21),"")</f>
        <v/>
      </c>
      <c r="X265" s="175" t="str">
        <f>IFERROR(IF(A265="","",IF(N265="Ja",_xlfn.XLOOKUP('Beregninger gj.strømming'!D265,Prisliste!$C$4:$F$4,Prisliste!$C$24:$F$24),0)),"")</f>
        <v/>
      </c>
      <c r="Y265" s="288" t="str">
        <f t="shared" si="71"/>
        <v/>
      </c>
      <c r="Z265" s="175" t="str">
        <f t="shared" si="82"/>
        <v/>
      </c>
      <c r="AA265" s="175" t="str">
        <f t="shared" si="72"/>
        <v/>
      </c>
      <c r="AB265" s="175" t="str">
        <f t="shared" si="73"/>
        <v/>
      </c>
      <c r="AC265" s="288" t="str">
        <f t="shared" si="74"/>
        <v/>
      </c>
      <c r="AD265" s="152" t="str">
        <f t="shared" si="75"/>
        <v/>
      </c>
      <c r="AF265" s="155" t="str">
        <f>IFERROR(_xlfn.XLOOKUP(D265,Prisliste!$C$4:$F$4,Prisliste!$C$19:$F$19)*AD265,"")</f>
        <v/>
      </c>
    </row>
    <row r="266" spans="1:32" ht="14.4">
      <c r="A266" s="171" t="str">
        <f>IF(A265="","",IF(A265+1&lt;=f_slutt,'Beregninger gj.strømming'!A265+1,""))</f>
        <v/>
      </c>
      <c r="B266" s="172" t="str">
        <f t="shared" si="76"/>
        <v/>
      </c>
      <c r="C266" s="173" t="str">
        <f t="shared" si="77"/>
        <v/>
      </c>
      <c r="D266" s="172" t="str">
        <f t="shared" si="78"/>
        <v/>
      </c>
      <c r="E266" s="152" t="str">
        <f t="shared" si="83"/>
        <v/>
      </c>
      <c r="F266" s="289" t="str">
        <f t="shared" si="79"/>
        <v/>
      </c>
      <c r="G266" s="154" t="str">
        <f>IF($A266="","",'Priseestimat gj.strømming'!$C$15)</f>
        <v/>
      </c>
      <c r="H266" s="155" t="str" cm="1">
        <f t="array" ref="H266">IF(M266=Hjelpeark!$E$7,_xlfn.XLOOKUP(IF(T266="Naturlig",S266,T266),Temp_VT_FV,_xlfn.XLOOKUP('Beregninger gj.strømming'!F266,Fiskevekt_VT_FV,'Veksttabell FV'!$B$5:$T$21,,-1),,-1)*G266,IF('Beregninger gj.strømming'!M266=Hjelpeark!$D$7,_xlfn.XLOOKUP(IF(T266="Naturlig",S266,T266),'Veksttabell SV'!$A$6:$A$22,_xlfn.XLOOKUP('Beregninger gj.strømming'!F266,'Veksttabell SV'!$B$5:$AU$5,'Veksttabell SV'!$B$6:$AU$22,,-1),,-1)*G266,""))</f>
        <v/>
      </c>
      <c r="I266" s="155" t="str">
        <f t="shared" si="68"/>
        <v/>
      </c>
      <c r="J266" s="159" t="str">
        <f t="shared" si="69"/>
        <v/>
      </c>
      <c r="K266" s="173" t="str">
        <f>IF(A266="","",'Priseestimat gj.strømming'!$C$10)</f>
        <v/>
      </c>
      <c r="L266" s="173" t="str">
        <f>IF(A266="","",'Priseestimat gj.strømming'!$C$11)</f>
        <v/>
      </c>
      <c r="M266" s="173" t="str">
        <f>IF(A266="","",'Priseestimat gj.strømming'!$C$12)</f>
        <v/>
      </c>
      <c r="N266" s="173" t="str">
        <f>IF($A266="","",'Priseestimat gj.strømming'!$C$6)</f>
        <v/>
      </c>
      <c r="O266" s="174" t="str" cm="1">
        <f t="array" ref="O266">IF(M266=Hjelpeark!$D$7,_xlfn.XLOOKUP(IF(T266="Naturlig",S266,T266),'Vannbehov SV'!$A$5:$A$13,_xlfn.XLOOKUP('Beregninger gj.strømming'!F266,'Vannbehov SV'!$B$4:$O$4,'Vannbehov SV'!$B$5:$O$13,,-1),,-1),IF(M266=Hjelpeark!$E$7,_xlfn.XLOOKUP(IF(T266="Naturlig",S266,T266),'Vannbehov FV'!$A$5:$A$20,_xlfn.XLOOKUP('Beregninger gj.strømming'!F266,'Vannbehov FV'!$B$4:$O$4,'Vannbehov FV'!$B$5:$O$20,,-1),,-1),""))</f>
        <v/>
      </c>
      <c r="P266" s="173" t="str">
        <f t="shared" si="80"/>
        <v/>
      </c>
      <c r="Q266" s="174" t="str">
        <f t="shared" si="81"/>
        <v/>
      </c>
      <c r="R266" s="174" t="str">
        <f t="shared" si="70"/>
        <v/>
      </c>
      <c r="S266" s="152" t="str">
        <f>IFERROR(IF(M266=Hjelpeark!$D$7,_xlfn.XLOOKUP('Beregninger gj.strømming'!C266,Hjelpeark!$C$8:$C$19,Hjelpeark!$D$8:$D$19),_xlfn.XLOOKUP('Beregninger gj.strømming'!C266,Hjelpeark!$C$8:$C$19,Hjelpeark!$E$8:$E$19)),"")</f>
        <v/>
      </c>
      <c r="T266" s="152" t="str">
        <f t="shared" si="84"/>
        <v/>
      </c>
      <c r="U266" s="152" t="str">
        <f>IFERROR(IF(T266=Hjelpeark!$B$4,0,ABS(T266-S266)),"")</f>
        <v/>
      </c>
      <c r="V266" s="175" t="str">
        <f>IFERROR(IF(A266="","",_xlfn.XLOOKUP(D266,Prisliste!$C$4:$F$4,Prisliste!$C$20:$F$20)),"")</f>
        <v/>
      </c>
      <c r="W266" s="175" t="str">
        <f>IFERROR(U266*_xlfn.XLOOKUP(D266,Prisliste!$C$4:$F$4,Prisliste!$C$21:$F$21),"")</f>
        <v/>
      </c>
      <c r="X266" s="175" t="str">
        <f>IFERROR(IF(A266="","",IF(N266="Ja",_xlfn.XLOOKUP('Beregninger gj.strømming'!D266,Prisliste!$C$4:$F$4,Prisliste!$C$24:$F$24),0)),"")</f>
        <v/>
      </c>
      <c r="Y266" s="288" t="str">
        <f t="shared" si="71"/>
        <v/>
      </c>
      <c r="Z266" s="175" t="str">
        <f t="shared" si="82"/>
        <v/>
      </c>
      <c r="AA266" s="175" t="str">
        <f t="shared" si="72"/>
        <v/>
      </c>
      <c r="AB266" s="175" t="str">
        <f t="shared" si="73"/>
        <v/>
      </c>
      <c r="AC266" s="288" t="str">
        <f t="shared" si="74"/>
        <v/>
      </c>
      <c r="AD266" s="152" t="str">
        <f t="shared" si="75"/>
        <v/>
      </c>
      <c r="AF266" s="155" t="str">
        <f>IFERROR(_xlfn.XLOOKUP(D266,Prisliste!$C$4:$F$4,Prisliste!$C$19:$F$19)*AD266,"")</f>
        <v/>
      </c>
    </row>
    <row r="267" spans="1:32" ht="14.4">
      <c r="A267" s="171" t="str">
        <f>IF(A266="","",IF(A266+1&lt;=f_slutt,'Beregninger gj.strømming'!A266+1,""))</f>
        <v/>
      </c>
      <c r="B267" s="172" t="str">
        <f t="shared" si="76"/>
        <v/>
      </c>
      <c r="C267" s="173" t="str">
        <f t="shared" si="77"/>
        <v/>
      </c>
      <c r="D267" s="172" t="str">
        <f t="shared" si="78"/>
        <v/>
      </c>
      <c r="E267" s="152" t="str">
        <f t="shared" si="83"/>
        <v/>
      </c>
      <c r="F267" s="289" t="str">
        <f t="shared" si="79"/>
        <v/>
      </c>
      <c r="G267" s="154" t="str">
        <f>IF($A267="","",'Priseestimat gj.strømming'!$C$15)</f>
        <v/>
      </c>
      <c r="H267" s="155" t="str" cm="1">
        <f t="array" ref="H267">IF(M267=Hjelpeark!$E$7,_xlfn.XLOOKUP(IF(T267="Naturlig",S267,T267),Temp_VT_FV,_xlfn.XLOOKUP('Beregninger gj.strømming'!F267,Fiskevekt_VT_FV,'Veksttabell FV'!$B$5:$T$21,,-1),,-1)*G267,IF('Beregninger gj.strømming'!M267=Hjelpeark!$D$7,_xlfn.XLOOKUP(IF(T267="Naturlig",S267,T267),'Veksttabell SV'!$A$6:$A$22,_xlfn.XLOOKUP('Beregninger gj.strømming'!F267,'Veksttabell SV'!$B$5:$AU$5,'Veksttabell SV'!$B$6:$AU$22,,-1),,-1)*G267,""))</f>
        <v/>
      </c>
      <c r="I267" s="155" t="str">
        <f t="shared" si="68"/>
        <v/>
      </c>
      <c r="J267" s="159" t="str">
        <f t="shared" si="69"/>
        <v/>
      </c>
      <c r="K267" s="173" t="str">
        <f>IF(A267="","",'Priseestimat gj.strømming'!$C$10)</f>
        <v/>
      </c>
      <c r="L267" s="173" t="str">
        <f>IF(A267="","",'Priseestimat gj.strømming'!$C$11)</f>
        <v/>
      </c>
      <c r="M267" s="173" t="str">
        <f>IF(A267="","",'Priseestimat gj.strømming'!$C$12)</f>
        <v/>
      </c>
      <c r="N267" s="173" t="str">
        <f>IF($A267="","",'Priseestimat gj.strømming'!$C$6)</f>
        <v/>
      </c>
      <c r="O267" s="174" t="str" cm="1">
        <f t="array" ref="O267">IF(M267=Hjelpeark!$D$7,_xlfn.XLOOKUP(IF(T267="Naturlig",S267,T267),'Vannbehov SV'!$A$5:$A$13,_xlfn.XLOOKUP('Beregninger gj.strømming'!F267,'Vannbehov SV'!$B$4:$O$4,'Vannbehov SV'!$B$5:$O$13,,-1),,-1),IF(M267=Hjelpeark!$E$7,_xlfn.XLOOKUP(IF(T267="Naturlig",S267,T267),'Vannbehov FV'!$A$5:$A$20,_xlfn.XLOOKUP('Beregninger gj.strømming'!F267,'Vannbehov FV'!$B$4:$O$4,'Vannbehov FV'!$B$5:$O$20,,-1),,-1),""))</f>
        <v/>
      </c>
      <c r="P267" s="173" t="str">
        <f t="shared" si="80"/>
        <v/>
      </c>
      <c r="Q267" s="174" t="str">
        <f t="shared" si="81"/>
        <v/>
      </c>
      <c r="R267" s="174" t="str">
        <f t="shared" si="70"/>
        <v/>
      </c>
      <c r="S267" s="152" t="str">
        <f>IFERROR(IF(M267=Hjelpeark!$D$7,_xlfn.XLOOKUP('Beregninger gj.strømming'!C267,Hjelpeark!$C$8:$C$19,Hjelpeark!$D$8:$D$19),_xlfn.XLOOKUP('Beregninger gj.strømming'!C267,Hjelpeark!$C$8:$C$19,Hjelpeark!$E$8:$E$19)),"")</f>
        <v/>
      </c>
      <c r="T267" s="152" t="str">
        <f t="shared" si="84"/>
        <v/>
      </c>
      <c r="U267" s="152" t="str">
        <f>IFERROR(IF(T267=Hjelpeark!$B$4,0,ABS(T267-S267)),"")</f>
        <v/>
      </c>
      <c r="V267" s="175" t="str">
        <f>IFERROR(IF(A267="","",_xlfn.XLOOKUP(D267,Prisliste!$C$4:$F$4,Prisliste!$C$20:$F$20)),"")</f>
        <v/>
      </c>
      <c r="W267" s="175" t="str">
        <f>IFERROR(U267*_xlfn.XLOOKUP(D267,Prisliste!$C$4:$F$4,Prisliste!$C$21:$F$21),"")</f>
        <v/>
      </c>
      <c r="X267" s="175" t="str">
        <f>IFERROR(IF(A267="","",IF(N267="Ja",_xlfn.XLOOKUP('Beregninger gj.strømming'!D267,Prisliste!$C$4:$F$4,Prisliste!$C$24:$F$24),0)),"")</f>
        <v/>
      </c>
      <c r="Y267" s="288" t="str">
        <f t="shared" si="71"/>
        <v/>
      </c>
      <c r="Z267" s="175" t="str">
        <f t="shared" si="82"/>
        <v/>
      </c>
      <c r="AA267" s="175" t="str">
        <f t="shared" si="72"/>
        <v/>
      </c>
      <c r="AB267" s="175" t="str">
        <f t="shared" si="73"/>
        <v/>
      </c>
      <c r="AC267" s="288" t="str">
        <f t="shared" si="74"/>
        <v/>
      </c>
      <c r="AD267" s="152" t="str">
        <f t="shared" si="75"/>
        <v/>
      </c>
      <c r="AF267" s="155" t="str">
        <f>IFERROR(_xlfn.XLOOKUP(D267,Prisliste!$C$4:$F$4,Prisliste!$C$19:$F$19)*AD267,"")</f>
        <v/>
      </c>
    </row>
    <row r="268" spans="1:32" ht="14.4">
      <c r="A268" s="171" t="str">
        <f>IF(A267="","",IF(A267+1&lt;=f_slutt,'Beregninger gj.strømming'!A267+1,""))</f>
        <v/>
      </c>
      <c r="B268" s="172" t="str">
        <f t="shared" si="76"/>
        <v/>
      </c>
      <c r="C268" s="173" t="str">
        <f t="shared" si="77"/>
        <v/>
      </c>
      <c r="D268" s="172" t="str">
        <f t="shared" si="78"/>
        <v/>
      </c>
      <c r="E268" s="152" t="str">
        <f t="shared" si="83"/>
        <v/>
      </c>
      <c r="F268" s="289" t="str">
        <f t="shared" si="79"/>
        <v/>
      </c>
      <c r="G268" s="154" t="str">
        <f>IF($A268="","",'Priseestimat gj.strømming'!$C$15)</f>
        <v/>
      </c>
      <c r="H268" s="155" t="str" cm="1">
        <f t="array" ref="H268">IF(M268=Hjelpeark!$E$7,_xlfn.XLOOKUP(IF(T268="Naturlig",S268,T268),Temp_VT_FV,_xlfn.XLOOKUP('Beregninger gj.strømming'!F268,Fiskevekt_VT_FV,'Veksttabell FV'!$B$5:$T$21,,-1),,-1)*G268,IF('Beregninger gj.strømming'!M268=Hjelpeark!$D$7,_xlfn.XLOOKUP(IF(T268="Naturlig",S268,T268),'Veksttabell SV'!$A$6:$A$22,_xlfn.XLOOKUP('Beregninger gj.strømming'!F268,'Veksttabell SV'!$B$5:$AU$5,'Veksttabell SV'!$B$6:$AU$22,,-1),,-1)*G268,""))</f>
        <v/>
      </c>
      <c r="I268" s="155" t="str">
        <f t="shared" si="68"/>
        <v/>
      </c>
      <c r="J268" s="159" t="str">
        <f t="shared" si="69"/>
        <v/>
      </c>
      <c r="K268" s="173" t="str">
        <f>IF(A268="","",'Priseestimat gj.strømming'!$C$10)</f>
        <v/>
      </c>
      <c r="L268" s="173" t="str">
        <f>IF(A268="","",'Priseestimat gj.strømming'!$C$11)</f>
        <v/>
      </c>
      <c r="M268" s="173" t="str">
        <f>IF(A268="","",'Priseestimat gj.strømming'!$C$12)</f>
        <v/>
      </c>
      <c r="N268" s="173" t="str">
        <f>IF($A268="","",'Priseestimat gj.strømming'!$C$6)</f>
        <v/>
      </c>
      <c r="O268" s="174" t="str" cm="1">
        <f t="array" ref="O268">IF(M268=Hjelpeark!$D$7,_xlfn.XLOOKUP(IF(T268="Naturlig",S268,T268),'Vannbehov SV'!$A$5:$A$13,_xlfn.XLOOKUP('Beregninger gj.strømming'!F268,'Vannbehov SV'!$B$4:$O$4,'Vannbehov SV'!$B$5:$O$13,,-1),,-1),IF(M268=Hjelpeark!$E$7,_xlfn.XLOOKUP(IF(T268="Naturlig",S268,T268),'Vannbehov FV'!$A$5:$A$20,_xlfn.XLOOKUP('Beregninger gj.strømming'!F268,'Vannbehov FV'!$B$4:$O$4,'Vannbehov FV'!$B$5:$O$20,,-1),,-1),""))</f>
        <v/>
      </c>
      <c r="P268" s="173" t="str">
        <f t="shared" si="80"/>
        <v/>
      </c>
      <c r="Q268" s="174" t="str">
        <f t="shared" si="81"/>
        <v/>
      </c>
      <c r="R268" s="174" t="str">
        <f t="shared" si="70"/>
        <v/>
      </c>
      <c r="S268" s="152" t="str">
        <f>IFERROR(IF(M268=Hjelpeark!$D$7,_xlfn.XLOOKUP('Beregninger gj.strømming'!C268,Hjelpeark!$C$8:$C$19,Hjelpeark!$D$8:$D$19),_xlfn.XLOOKUP('Beregninger gj.strømming'!C268,Hjelpeark!$C$8:$C$19,Hjelpeark!$E$8:$E$19)),"")</f>
        <v/>
      </c>
      <c r="T268" s="152" t="str">
        <f t="shared" si="84"/>
        <v/>
      </c>
      <c r="U268" s="152" t="str">
        <f>IFERROR(IF(T268=Hjelpeark!$B$4,0,ABS(T268-S268)),"")</f>
        <v/>
      </c>
      <c r="V268" s="175" t="str">
        <f>IFERROR(IF(A268="","",_xlfn.XLOOKUP(D268,Prisliste!$C$4:$F$4,Prisliste!$C$20:$F$20)),"")</f>
        <v/>
      </c>
      <c r="W268" s="175" t="str">
        <f>IFERROR(U268*_xlfn.XLOOKUP(D268,Prisliste!$C$4:$F$4,Prisliste!$C$21:$F$21),"")</f>
        <v/>
      </c>
      <c r="X268" s="175" t="str">
        <f>IFERROR(IF(A268="","",IF(N268="Ja",_xlfn.XLOOKUP('Beregninger gj.strømming'!D268,Prisliste!$C$4:$F$4,Prisliste!$C$24:$F$24),0)),"")</f>
        <v/>
      </c>
      <c r="Y268" s="288" t="str">
        <f t="shared" si="71"/>
        <v/>
      </c>
      <c r="Z268" s="175" t="str">
        <f t="shared" si="82"/>
        <v/>
      </c>
      <c r="AA268" s="175" t="str">
        <f t="shared" si="72"/>
        <v/>
      </c>
      <c r="AB268" s="175" t="str">
        <f t="shared" si="73"/>
        <v/>
      </c>
      <c r="AC268" s="288" t="str">
        <f t="shared" si="74"/>
        <v/>
      </c>
      <c r="AD268" s="152" t="str">
        <f t="shared" si="75"/>
        <v/>
      </c>
      <c r="AF268" s="155" t="str">
        <f>IFERROR(_xlfn.XLOOKUP(D268,Prisliste!$C$4:$F$4,Prisliste!$C$19:$F$19)*AD268,"")</f>
        <v/>
      </c>
    </row>
    <row r="269" spans="1:32" ht="14.4">
      <c r="A269" s="171" t="str">
        <f>IF(A268="","",IF(A268+1&lt;=f_slutt,'Beregninger gj.strømming'!A268+1,""))</f>
        <v/>
      </c>
      <c r="B269" s="172" t="str">
        <f t="shared" si="76"/>
        <v/>
      </c>
      <c r="C269" s="173" t="str">
        <f t="shared" si="77"/>
        <v/>
      </c>
      <c r="D269" s="172" t="str">
        <f t="shared" si="78"/>
        <v/>
      </c>
      <c r="E269" s="152" t="str">
        <f t="shared" si="83"/>
        <v/>
      </c>
      <c r="F269" s="289" t="str">
        <f t="shared" si="79"/>
        <v/>
      </c>
      <c r="G269" s="154" t="str">
        <f>IF($A269="","",'Priseestimat gj.strømming'!$C$15)</f>
        <v/>
      </c>
      <c r="H269" s="155" t="str" cm="1">
        <f t="array" ref="H269">IF(M269=Hjelpeark!$E$7,_xlfn.XLOOKUP(IF(T269="Naturlig",S269,T269),Temp_VT_FV,_xlfn.XLOOKUP('Beregninger gj.strømming'!F269,Fiskevekt_VT_FV,'Veksttabell FV'!$B$5:$T$21,,-1),,-1)*G269,IF('Beregninger gj.strømming'!M269=Hjelpeark!$D$7,_xlfn.XLOOKUP(IF(T269="Naturlig",S269,T269),'Veksttabell SV'!$A$6:$A$22,_xlfn.XLOOKUP('Beregninger gj.strømming'!F269,'Veksttabell SV'!$B$5:$AU$5,'Veksttabell SV'!$B$6:$AU$22,,-1),,-1)*G269,""))</f>
        <v/>
      </c>
      <c r="I269" s="155" t="str">
        <f t="shared" si="68"/>
        <v/>
      </c>
      <c r="J269" s="159" t="str">
        <f t="shared" si="69"/>
        <v/>
      </c>
      <c r="K269" s="173" t="str">
        <f>IF(A269="","",'Priseestimat gj.strømming'!$C$10)</f>
        <v/>
      </c>
      <c r="L269" s="173" t="str">
        <f>IF(A269="","",'Priseestimat gj.strømming'!$C$11)</f>
        <v/>
      </c>
      <c r="M269" s="173" t="str">
        <f>IF(A269="","",'Priseestimat gj.strømming'!$C$12)</f>
        <v/>
      </c>
      <c r="N269" s="173" t="str">
        <f>IF($A269="","",'Priseestimat gj.strømming'!$C$6)</f>
        <v/>
      </c>
      <c r="O269" s="174" t="str" cm="1">
        <f t="array" ref="O269">IF(M269=Hjelpeark!$D$7,_xlfn.XLOOKUP(IF(T269="Naturlig",S269,T269),'Vannbehov SV'!$A$5:$A$13,_xlfn.XLOOKUP('Beregninger gj.strømming'!F269,'Vannbehov SV'!$B$4:$O$4,'Vannbehov SV'!$B$5:$O$13,,-1),,-1),IF(M269=Hjelpeark!$E$7,_xlfn.XLOOKUP(IF(T269="Naturlig",S269,T269),'Vannbehov FV'!$A$5:$A$20,_xlfn.XLOOKUP('Beregninger gj.strømming'!F269,'Vannbehov FV'!$B$4:$O$4,'Vannbehov FV'!$B$5:$O$20,,-1),,-1),""))</f>
        <v/>
      </c>
      <c r="P269" s="173" t="str">
        <f t="shared" si="80"/>
        <v/>
      </c>
      <c r="Q269" s="174" t="str">
        <f t="shared" si="81"/>
        <v/>
      </c>
      <c r="R269" s="174" t="str">
        <f t="shared" si="70"/>
        <v/>
      </c>
      <c r="S269" s="152" t="str">
        <f>IFERROR(IF(M269=Hjelpeark!$D$7,_xlfn.XLOOKUP('Beregninger gj.strømming'!C269,Hjelpeark!$C$8:$C$19,Hjelpeark!$D$8:$D$19),_xlfn.XLOOKUP('Beregninger gj.strømming'!C269,Hjelpeark!$C$8:$C$19,Hjelpeark!$E$8:$E$19)),"")</f>
        <v/>
      </c>
      <c r="T269" s="152" t="str">
        <f t="shared" si="84"/>
        <v/>
      </c>
      <c r="U269" s="152" t="str">
        <f>IFERROR(IF(T269=Hjelpeark!$B$4,0,ABS(T269-S269)),"")</f>
        <v/>
      </c>
      <c r="V269" s="175" t="str">
        <f>IFERROR(IF(A269="","",_xlfn.XLOOKUP(D269,Prisliste!$C$4:$F$4,Prisliste!$C$20:$F$20)),"")</f>
        <v/>
      </c>
      <c r="W269" s="175" t="str">
        <f>IFERROR(U269*_xlfn.XLOOKUP(D269,Prisliste!$C$4:$F$4,Prisliste!$C$21:$F$21),"")</f>
        <v/>
      </c>
      <c r="X269" s="175" t="str">
        <f>IFERROR(IF(A269="","",IF(N269="Ja",_xlfn.XLOOKUP('Beregninger gj.strømming'!D269,Prisliste!$C$4:$F$4,Prisliste!$C$24:$F$24),0)),"")</f>
        <v/>
      </c>
      <c r="Y269" s="288" t="str">
        <f t="shared" si="71"/>
        <v/>
      </c>
      <c r="Z269" s="175" t="str">
        <f t="shared" si="82"/>
        <v/>
      </c>
      <c r="AA269" s="175" t="str">
        <f t="shared" si="72"/>
        <v/>
      </c>
      <c r="AB269" s="175" t="str">
        <f t="shared" si="73"/>
        <v/>
      </c>
      <c r="AC269" s="288" t="str">
        <f t="shared" si="74"/>
        <v/>
      </c>
      <c r="AD269" s="152" t="str">
        <f t="shared" si="75"/>
        <v/>
      </c>
      <c r="AF269" s="155" t="str">
        <f>IFERROR(_xlfn.XLOOKUP(D269,Prisliste!$C$4:$F$4,Prisliste!$C$19:$F$19)*AD269,"")</f>
        <v/>
      </c>
    </row>
    <row r="270" spans="1:32" ht="14.4">
      <c r="A270" s="171" t="str">
        <f>IF(A269="","",IF(A269+1&lt;=f_slutt,'Beregninger gj.strømming'!A269+1,""))</f>
        <v/>
      </c>
      <c r="B270" s="172" t="str">
        <f t="shared" si="76"/>
        <v/>
      </c>
      <c r="C270" s="173" t="str">
        <f t="shared" si="77"/>
        <v/>
      </c>
      <c r="D270" s="172" t="str">
        <f t="shared" si="78"/>
        <v/>
      </c>
      <c r="E270" s="152" t="str">
        <f t="shared" si="83"/>
        <v/>
      </c>
      <c r="F270" s="289" t="str">
        <f t="shared" si="79"/>
        <v/>
      </c>
      <c r="G270" s="154" t="str">
        <f>IF($A270="","",'Priseestimat gj.strømming'!$C$15)</f>
        <v/>
      </c>
      <c r="H270" s="155" t="str" cm="1">
        <f t="array" ref="H270">IF(M270=Hjelpeark!$E$7,_xlfn.XLOOKUP(IF(T270="Naturlig",S270,T270),Temp_VT_FV,_xlfn.XLOOKUP('Beregninger gj.strømming'!F270,Fiskevekt_VT_FV,'Veksttabell FV'!$B$5:$T$21,,-1),,-1)*G270,IF('Beregninger gj.strømming'!M270=Hjelpeark!$D$7,_xlfn.XLOOKUP(IF(T270="Naturlig",S270,T270),'Veksttabell SV'!$A$6:$A$22,_xlfn.XLOOKUP('Beregninger gj.strømming'!F270,'Veksttabell SV'!$B$5:$AU$5,'Veksttabell SV'!$B$6:$AU$22,,-1),,-1)*G270,""))</f>
        <v/>
      </c>
      <c r="I270" s="155" t="str">
        <f t="shared" si="68"/>
        <v/>
      </c>
      <c r="J270" s="159" t="str">
        <f t="shared" si="69"/>
        <v/>
      </c>
      <c r="K270" s="173" t="str">
        <f>IF(A270="","",'Priseestimat gj.strømming'!$C$10)</f>
        <v/>
      </c>
      <c r="L270" s="173" t="str">
        <f>IF(A270="","",'Priseestimat gj.strømming'!$C$11)</f>
        <v/>
      </c>
      <c r="M270" s="173" t="str">
        <f>IF(A270="","",'Priseestimat gj.strømming'!$C$12)</f>
        <v/>
      </c>
      <c r="N270" s="173" t="str">
        <f>IF($A270="","",'Priseestimat gj.strømming'!$C$6)</f>
        <v/>
      </c>
      <c r="O270" s="174" t="str" cm="1">
        <f t="array" ref="O270">IF(M270=Hjelpeark!$D$7,_xlfn.XLOOKUP(IF(T270="Naturlig",S270,T270),'Vannbehov SV'!$A$5:$A$13,_xlfn.XLOOKUP('Beregninger gj.strømming'!F270,'Vannbehov SV'!$B$4:$O$4,'Vannbehov SV'!$B$5:$O$13,,-1),,-1),IF(M270=Hjelpeark!$E$7,_xlfn.XLOOKUP(IF(T270="Naturlig",S270,T270),'Vannbehov FV'!$A$5:$A$20,_xlfn.XLOOKUP('Beregninger gj.strømming'!F270,'Vannbehov FV'!$B$4:$O$4,'Vannbehov FV'!$B$5:$O$20,,-1),,-1),""))</f>
        <v/>
      </c>
      <c r="P270" s="173" t="str">
        <f t="shared" si="80"/>
        <v/>
      </c>
      <c r="Q270" s="174" t="str">
        <f t="shared" si="81"/>
        <v/>
      </c>
      <c r="R270" s="174" t="str">
        <f t="shared" si="70"/>
        <v/>
      </c>
      <c r="S270" s="152" t="str">
        <f>IFERROR(IF(M270=Hjelpeark!$D$7,_xlfn.XLOOKUP('Beregninger gj.strømming'!C270,Hjelpeark!$C$8:$C$19,Hjelpeark!$D$8:$D$19),_xlfn.XLOOKUP('Beregninger gj.strømming'!C270,Hjelpeark!$C$8:$C$19,Hjelpeark!$E$8:$E$19)),"")</f>
        <v/>
      </c>
      <c r="T270" s="152" t="str">
        <f t="shared" si="84"/>
        <v/>
      </c>
      <c r="U270" s="152" t="str">
        <f>IFERROR(IF(T270=Hjelpeark!$B$4,0,ABS(T270-S270)),"")</f>
        <v/>
      </c>
      <c r="V270" s="175" t="str">
        <f>IFERROR(IF(A270="","",_xlfn.XLOOKUP(D270,Prisliste!$C$4:$F$4,Prisliste!$C$20:$F$20)),"")</f>
        <v/>
      </c>
      <c r="W270" s="175" t="str">
        <f>IFERROR(U270*_xlfn.XLOOKUP(D270,Prisliste!$C$4:$F$4,Prisliste!$C$21:$F$21),"")</f>
        <v/>
      </c>
      <c r="X270" s="175" t="str">
        <f>IFERROR(IF(A270="","",IF(N270="Ja",_xlfn.XLOOKUP('Beregninger gj.strømming'!D270,Prisliste!$C$4:$F$4,Prisliste!$C$24:$F$24),0)),"")</f>
        <v/>
      </c>
      <c r="Y270" s="288" t="str">
        <f t="shared" si="71"/>
        <v/>
      </c>
      <c r="Z270" s="175" t="str">
        <f t="shared" si="82"/>
        <v/>
      </c>
      <c r="AA270" s="175" t="str">
        <f t="shared" si="72"/>
        <v/>
      </c>
      <c r="AB270" s="175" t="str">
        <f t="shared" si="73"/>
        <v/>
      </c>
      <c r="AC270" s="288" t="str">
        <f t="shared" si="74"/>
        <v/>
      </c>
      <c r="AD270" s="152" t="str">
        <f t="shared" si="75"/>
        <v/>
      </c>
      <c r="AF270" s="155" t="str">
        <f>IFERROR(_xlfn.XLOOKUP(D270,Prisliste!$C$4:$F$4,Prisliste!$C$19:$F$19)*AD270,"")</f>
        <v/>
      </c>
    </row>
    <row r="271" spans="1:32" ht="14.4">
      <c r="A271" s="171" t="str">
        <f>IF(A270="","",IF(A270+1&lt;=f_slutt,'Beregninger gj.strømming'!A270+1,""))</f>
        <v/>
      </c>
      <c r="B271" s="172" t="str">
        <f t="shared" si="76"/>
        <v/>
      </c>
      <c r="C271" s="173" t="str">
        <f t="shared" si="77"/>
        <v/>
      </c>
      <c r="D271" s="172" t="str">
        <f t="shared" si="78"/>
        <v/>
      </c>
      <c r="E271" s="152" t="str">
        <f t="shared" si="83"/>
        <v/>
      </c>
      <c r="F271" s="289" t="str">
        <f t="shared" si="79"/>
        <v/>
      </c>
      <c r="G271" s="154" t="str">
        <f>IF($A271="","",'Priseestimat gj.strømming'!$C$15)</f>
        <v/>
      </c>
      <c r="H271" s="155" t="str" cm="1">
        <f t="array" ref="H271">IF(M271=Hjelpeark!$E$7,_xlfn.XLOOKUP(IF(T271="Naturlig",S271,T271),Temp_VT_FV,_xlfn.XLOOKUP('Beregninger gj.strømming'!F271,Fiskevekt_VT_FV,'Veksttabell FV'!$B$5:$T$21,,-1),,-1)*G271,IF('Beregninger gj.strømming'!M271=Hjelpeark!$D$7,_xlfn.XLOOKUP(IF(T271="Naturlig",S271,T271),'Veksttabell SV'!$A$6:$A$22,_xlfn.XLOOKUP('Beregninger gj.strømming'!F271,'Veksttabell SV'!$B$5:$AU$5,'Veksttabell SV'!$B$6:$AU$22,,-1),,-1)*G271,""))</f>
        <v/>
      </c>
      <c r="I271" s="155" t="str">
        <f t="shared" si="68"/>
        <v/>
      </c>
      <c r="J271" s="159" t="str">
        <f t="shared" si="69"/>
        <v/>
      </c>
      <c r="K271" s="173" t="str">
        <f>IF(A271="","",'Priseestimat gj.strømming'!$C$10)</f>
        <v/>
      </c>
      <c r="L271" s="173" t="str">
        <f>IF(A271="","",'Priseestimat gj.strømming'!$C$11)</f>
        <v/>
      </c>
      <c r="M271" s="173" t="str">
        <f>IF(A271="","",'Priseestimat gj.strømming'!$C$12)</f>
        <v/>
      </c>
      <c r="N271" s="173" t="str">
        <f>IF($A271="","",'Priseestimat gj.strømming'!$C$6)</f>
        <v/>
      </c>
      <c r="O271" s="174" t="str" cm="1">
        <f t="array" ref="O271">IF(M271=Hjelpeark!$D$7,_xlfn.XLOOKUP(IF(T271="Naturlig",S271,T271),'Vannbehov SV'!$A$5:$A$13,_xlfn.XLOOKUP('Beregninger gj.strømming'!F271,'Vannbehov SV'!$B$4:$O$4,'Vannbehov SV'!$B$5:$O$13,,-1),,-1),IF(M271=Hjelpeark!$E$7,_xlfn.XLOOKUP(IF(T271="Naturlig",S271,T271),'Vannbehov FV'!$A$5:$A$20,_xlfn.XLOOKUP('Beregninger gj.strømming'!F271,'Vannbehov FV'!$B$4:$O$4,'Vannbehov FV'!$B$5:$O$20,,-1),,-1),""))</f>
        <v/>
      </c>
      <c r="P271" s="173" t="str">
        <f t="shared" si="80"/>
        <v/>
      </c>
      <c r="Q271" s="174" t="str">
        <f t="shared" si="81"/>
        <v/>
      </c>
      <c r="R271" s="174" t="str">
        <f t="shared" si="70"/>
        <v/>
      </c>
      <c r="S271" s="152" t="str">
        <f>IFERROR(IF(M271=Hjelpeark!$D$7,_xlfn.XLOOKUP('Beregninger gj.strømming'!C271,Hjelpeark!$C$8:$C$19,Hjelpeark!$D$8:$D$19),_xlfn.XLOOKUP('Beregninger gj.strømming'!C271,Hjelpeark!$C$8:$C$19,Hjelpeark!$E$8:$E$19)),"")</f>
        <v/>
      </c>
      <c r="T271" s="152" t="str">
        <f t="shared" si="84"/>
        <v/>
      </c>
      <c r="U271" s="152" t="str">
        <f>IFERROR(IF(T271=Hjelpeark!$B$4,0,ABS(T271-S271)),"")</f>
        <v/>
      </c>
      <c r="V271" s="175" t="str">
        <f>IFERROR(IF(A271="","",_xlfn.XLOOKUP(D271,Prisliste!$C$4:$F$4,Prisliste!$C$20:$F$20)),"")</f>
        <v/>
      </c>
      <c r="W271" s="175" t="str">
        <f>IFERROR(U271*_xlfn.XLOOKUP(D271,Prisliste!$C$4:$F$4,Prisliste!$C$21:$F$21),"")</f>
        <v/>
      </c>
      <c r="X271" s="175" t="str">
        <f>IFERROR(IF(A271="","",IF(N271="Ja",_xlfn.XLOOKUP('Beregninger gj.strømming'!D271,Prisliste!$C$4:$F$4,Prisliste!$C$24:$F$24),0)),"")</f>
        <v/>
      </c>
      <c r="Y271" s="288" t="str">
        <f t="shared" si="71"/>
        <v/>
      </c>
      <c r="Z271" s="175" t="str">
        <f t="shared" si="82"/>
        <v/>
      </c>
      <c r="AA271" s="175" t="str">
        <f t="shared" si="72"/>
        <v/>
      </c>
      <c r="AB271" s="175" t="str">
        <f t="shared" si="73"/>
        <v/>
      </c>
      <c r="AC271" s="288" t="str">
        <f t="shared" si="74"/>
        <v/>
      </c>
      <c r="AD271" s="152" t="str">
        <f t="shared" si="75"/>
        <v/>
      </c>
      <c r="AF271" s="155" t="str">
        <f>IFERROR(_xlfn.XLOOKUP(D271,Prisliste!$C$4:$F$4,Prisliste!$C$19:$F$19)*AD271,"")</f>
        <v/>
      </c>
    </row>
    <row r="272" spans="1:32" ht="14.4">
      <c r="A272" s="171" t="str">
        <f>IF(A271="","",IF(A271+1&lt;=f_slutt,'Beregninger gj.strømming'!A271+1,""))</f>
        <v/>
      </c>
      <c r="B272" s="172" t="str">
        <f t="shared" si="76"/>
        <v/>
      </c>
      <c r="C272" s="173" t="str">
        <f t="shared" si="77"/>
        <v/>
      </c>
      <c r="D272" s="172" t="str">
        <f t="shared" si="78"/>
        <v/>
      </c>
      <c r="E272" s="152" t="str">
        <f t="shared" si="83"/>
        <v/>
      </c>
      <c r="F272" s="289" t="str">
        <f t="shared" si="79"/>
        <v/>
      </c>
      <c r="G272" s="154" t="str">
        <f>IF($A272="","",'Priseestimat gj.strømming'!$C$15)</f>
        <v/>
      </c>
      <c r="H272" s="155" t="str" cm="1">
        <f t="array" ref="H272">IF(M272=Hjelpeark!$E$7,_xlfn.XLOOKUP(IF(T272="Naturlig",S272,T272),Temp_VT_FV,_xlfn.XLOOKUP('Beregninger gj.strømming'!F272,Fiskevekt_VT_FV,'Veksttabell FV'!$B$5:$T$21,,-1),,-1)*G272,IF('Beregninger gj.strømming'!M272=Hjelpeark!$D$7,_xlfn.XLOOKUP(IF(T272="Naturlig",S272,T272),'Veksttabell SV'!$A$6:$A$22,_xlfn.XLOOKUP('Beregninger gj.strømming'!F272,'Veksttabell SV'!$B$5:$AU$5,'Veksttabell SV'!$B$6:$AU$22,,-1),,-1)*G272,""))</f>
        <v/>
      </c>
      <c r="I272" s="155" t="str">
        <f t="shared" si="68"/>
        <v/>
      </c>
      <c r="J272" s="159" t="str">
        <f t="shared" si="69"/>
        <v/>
      </c>
      <c r="K272" s="173" t="str">
        <f>IF(A272="","",'Priseestimat gj.strømming'!$C$10)</f>
        <v/>
      </c>
      <c r="L272" s="173" t="str">
        <f>IF(A272="","",'Priseestimat gj.strømming'!$C$11)</f>
        <v/>
      </c>
      <c r="M272" s="173" t="str">
        <f>IF(A272="","",'Priseestimat gj.strømming'!$C$12)</f>
        <v/>
      </c>
      <c r="N272" s="173" t="str">
        <f>IF($A272="","",'Priseestimat gj.strømming'!$C$6)</f>
        <v/>
      </c>
      <c r="O272" s="174" t="str" cm="1">
        <f t="array" ref="O272">IF(M272=Hjelpeark!$D$7,_xlfn.XLOOKUP(IF(T272="Naturlig",S272,T272),'Vannbehov SV'!$A$5:$A$13,_xlfn.XLOOKUP('Beregninger gj.strømming'!F272,'Vannbehov SV'!$B$4:$O$4,'Vannbehov SV'!$B$5:$O$13,,-1),,-1),IF(M272=Hjelpeark!$E$7,_xlfn.XLOOKUP(IF(T272="Naturlig",S272,T272),'Vannbehov FV'!$A$5:$A$20,_xlfn.XLOOKUP('Beregninger gj.strømming'!F272,'Vannbehov FV'!$B$4:$O$4,'Vannbehov FV'!$B$5:$O$20,,-1),,-1),""))</f>
        <v/>
      </c>
      <c r="P272" s="173" t="str">
        <f t="shared" si="80"/>
        <v/>
      </c>
      <c r="Q272" s="174" t="str">
        <f t="shared" si="81"/>
        <v/>
      </c>
      <c r="R272" s="174" t="str">
        <f t="shared" si="70"/>
        <v/>
      </c>
      <c r="S272" s="152" t="str">
        <f>IFERROR(IF(M272=Hjelpeark!$D$7,_xlfn.XLOOKUP('Beregninger gj.strømming'!C272,Hjelpeark!$C$8:$C$19,Hjelpeark!$D$8:$D$19),_xlfn.XLOOKUP('Beregninger gj.strømming'!C272,Hjelpeark!$C$8:$C$19,Hjelpeark!$E$8:$E$19)),"")</f>
        <v/>
      </c>
      <c r="T272" s="152" t="str">
        <f t="shared" si="84"/>
        <v/>
      </c>
      <c r="U272" s="152" t="str">
        <f>IFERROR(IF(T272=Hjelpeark!$B$4,0,ABS(T272-S272)),"")</f>
        <v/>
      </c>
      <c r="V272" s="175" t="str">
        <f>IFERROR(IF(A272="","",_xlfn.XLOOKUP(D272,Prisliste!$C$4:$F$4,Prisliste!$C$20:$F$20)),"")</f>
        <v/>
      </c>
      <c r="W272" s="175" t="str">
        <f>IFERROR(U272*_xlfn.XLOOKUP(D272,Prisliste!$C$4:$F$4,Prisliste!$C$21:$F$21),"")</f>
        <v/>
      </c>
      <c r="X272" s="175" t="str">
        <f>IFERROR(IF(A272="","",IF(N272="Ja",_xlfn.XLOOKUP('Beregninger gj.strømming'!D272,Prisliste!$C$4:$F$4,Prisliste!$C$24:$F$24),0)),"")</f>
        <v/>
      </c>
      <c r="Y272" s="288" t="str">
        <f t="shared" si="71"/>
        <v/>
      </c>
      <c r="Z272" s="175" t="str">
        <f t="shared" si="82"/>
        <v/>
      </c>
      <c r="AA272" s="175" t="str">
        <f t="shared" si="72"/>
        <v/>
      </c>
      <c r="AB272" s="175" t="str">
        <f t="shared" si="73"/>
        <v/>
      </c>
      <c r="AC272" s="288" t="str">
        <f t="shared" si="74"/>
        <v/>
      </c>
      <c r="AD272" s="152" t="str">
        <f t="shared" si="75"/>
        <v/>
      </c>
      <c r="AF272" s="155" t="str">
        <f>IFERROR(_xlfn.XLOOKUP(D272,Prisliste!$C$4:$F$4,Prisliste!$C$19:$F$19)*AD272,"")</f>
        <v/>
      </c>
    </row>
    <row r="273" spans="1:32" ht="14.4">
      <c r="A273" s="171" t="str">
        <f>IF(A272="","",IF(A272+1&lt;=f_slutt,'Beregninger gj.strømming'!A272+1,""))</f>
        <v/>
      </c>
      <c r="B273" s="172" t="str">
        <f t="shared" si="76"/>
        <v/>
      </c>
      <c r="C273" s="173" t="str">
        <f t="shared" si="77"/>
        <v/>
      </c>
      <c r="D273" s="172" t="str">
        <f t="shared" si="78"/>
        <v/>
      </c>
      <c r="E273" s="152" t="str">
        <f t="shared" si="83"/>
        <v/>
      </c>
      <c r="F273" s="289" t="str">
        <f t="shared" si="79"/>
        <v/>
      </c>
      <c r="G273" s="154" t="str">
        <f>IF($A273="","",'Priseestimat gj.strømming'!$C$15)</f>
        <v/>
      </c>
      <c r="H273" s="155" t="str" cm="1">
        <f t="array" ref="H273">IF(M273=Hjelpeark!$E$7,_xlfn.XLOOKUP(IF(T273="Naturlig",S273,T273),Temp_VT_FV,_xlfn.XLOOKUP('Beregninger gj.strømming'!F273,Fiskevekt_VT_FV,'Veksttabell FV'!$B$5:$T$21,,-1),,-1)*G273,IF('Beregninger gj.strømming'!M273=Hjelpeark!$D$7,_xlfn.XLOOKUP(IF(T273="Naturlig",S273,T273),'Veksttabell SV'!$A$6:$A$22,_xlfn.XLOOKUP('Beregninger gj.strømming'!F273,'Veksttabell SV'!$B$5:$AU$5,'Veksttabell SV'!$B$6:$AU$22,,-1),,-1)*G273,""))</f>
        <v/>
      </c>
      <c r="I273" s="155" t="str">
        <f t="shared" si="68"/>
        <v/>
      </c>
      <c r="J273" s="159" t="str">
        <f t="shared" si="69"/>
        <v/>
      </c>
      <c r="K273" s="173" t="str">
        <f>IF(A273="","",'Priseestimat gj.strømming'!$C$10)</f>
        <v/>
      </c>
      <c r="L273" s="173" t="str">
        <f>IF(A273="","",'Priseestimat gj.strømming'!$C$11)</f>
        <v/>
      </c>
      <c r="M273" s="173" t="str">
        <f>IF(A273="","",'Priseestimat gj.strømming'!$C$12)</f>
        <v/>
      </c>
      <c r="N273" s="173" t="str">
        <f>IF($A273="","",'Priseestimat gj.strømming'!$C$6)</f>
        <v/>
      </c>
      <c r="O273" s="174" t="str" cm="1">
        <f t="array" ref="O273">IF(M273=Hjelpeark!$D$7,_xlfn.XLOOKUP(IF(T273="Naturlig",S273,T273),'Vannbehov SV'!$A$5:$A$13,_xlfn.XLOOKUP('Beregninger gj.strømming'!F273,'Vannbehov SV'!$B$4:$O$4,'Vannbehov SV'!$B$5:$O$13,,-1),,-1),IF(M273=Hjelpeark!$E$7,_xlfn.XLOOKUP(IF(T273="Naturlig",S273,T273),'Vannbehov FV'!$A$5:$A$20,_xlfn.XLOOKUP('Beregninger gj.strømming'!F273,'Vannbehov FV'!$B$4:$O$4,'Vannbehov FV'!$B$5:$O$20,,-1),,-1),""))</f>
        <v/>
      </c>
      <c r="P273" s="173" t="str">
        <f t="shared" si="80"/>
        <v/>
      </c>
      <c r="Q273" s="174" t="str">
        <f t="shared" si="81"/>
        <v/>
      </c>
      <c r="R273" s="174" t="str">
        <f t="shared" si="70"/>
        <v/>
      </c>
      <c r="S273" s="152" t="str">
        <f>IFERROR(IF(M273=Hjelpeark!$D$7,_xlfn.XLOOKUP('Beregninger gj.strømming'!C273,Hjelpeark!$C$8:$C$19,Hjelpeark!$D$8:$D$19),_xlfn.XLOOKUP('Beregninger gj.strømming'!C273,Hjelpeark!$C$8:$C$19,Hjelpeark!$E$8:$E$19)),"")</f>
        <v/>
      </c>
      <c r="T273" s="152" t="str">
        <f t="shared" si="84"/>
        <v/>
      </c>
      <c r="U273" s="152" t="str">
        <f>IFERROR(IF(T273=Hjelpeark!$B$4,0,ABS(T273-S273)),"")</f>
        <v/>
      </c>
      <c r="V273" s="175" t="str">
        <f>IFERROR(IF(A273="","",_xlfn.XLOOKUP(D273,Prisliste!$C$4:$F$4,Prisliste!$C$20:$F$20)),"")</f>
        <v/>
      </c>
      <c r="W273" s="175" t="str">
        <f>IFERROR(U273*_xlfn.XLOOKUP(D273,Prisliste!$C$4:$F$4,Prisliste!$C$21:$F$21),"")</f>
        <v/>
      </c>
      <c r="X273" s="175" t="str">
        <f>IFERROR(IF(A273="","",IF(N273="Ja",_xlfn.XLOOKUP('Beregninger gj.strømming'!D273,Prisliste!$C$4:$F$4,Prisliste!$C$24:$F$24),0)),"")</f>
        <v/>
      </c>
      <c r="Y273" s="288" t="str">
        <f t="shared" si="71"/>
        <v/>
      </c>
      <c r="Z273" s="175" t="str">
        <f t="shared" si="82"/>
        <v/>
      </c>
      <c r="AA273" s="175" t="str">
        <f t="shared" si="72"/>
        <v/>
      </c>
      <c r="AB273" s="175" t="str">
        <f t="shared" si="73"/>
        <v/>
      </c>
      <c r="AC273" s="288" t="str">
        <f t="shared" si="74"/>
        <v/>
      </c>
      <c r="AD273" s="152" t="str">
        <f t="shared" si="75"/>
        <v/>
      </c>
      <c r="AF273" s="155" t="str">
        <f>IFERROR(_xlfn.XLOOKUP(D273,Prisliste!$C$4:$F$4,Prisliste!$C$19:$F$19)*AD273,"")</f>
        <v/>
      </c>
    </row>
    <row r="274" spans="1:32" ht="14.4">
      <c r="A274" s="171" t="str">
        <f>IF(A273="","",IF(A273+1&lt;=f_slutt,'Beregninger gj.strømming'!A273+1,""))</f>
        <v/>
      </c>
      <c r="B274" s="172" t="str">
        <f t="shared" si="76"/>
        <v/>
      </c>
      <c r="C274" s="173" t="str">
        <f t="shared" si="77"/>
        <v/>
      </c>
      <c r="D274" s="172" t="str">
        <f t="shared" si="78"/>
        <v/>
      </c>
      <c r="E274" s="152" t="str">
        <f t="shared" si="83"/>
        <v/>
      </c>
      <c r="F274" s="289" t="str">
        <f t="shared" si="79"/>
        <v/>
      </c>
      <c r="G274" s="154" t="str">
        <f>IF($A274="","",'Priseestimat gj.strømming'!$C$15)</f>
        <v/>
      </c>
      <c r="H274" s="155" t="str" cm="1">
        <f t="array" ref="H274">IF(M274=Hjelpeark!$E$7,_xlfn.XLOOKUP(IF(T274="Naturlig",S274,T274),Temp_VT_FV,_xlfn.XLOOKUP('Beregninger gj.strømming'!F274,Fiskevekt_VT_FV,'Veksttabell FV'!$B$5:$T$21,,-1),,-1)*G274,IF('Beregninger gj.strømming'!M274=Hjelpeark!$D$7,_xlfn.XLOOKUP(IF(T274="Naturlig",S274,T274),'Veksttabell SV'!$A$6:$A$22,_xlfn.XLOOKUP('Beregninger gj.strømming'!F274,'Veksttabell SV'!$B$5:$AU$5,'Veksttabell SV'!$B$6:$AU$22,,-1),,-1)*G274,""))</f>
        <v/>
      </c>
      <c r="I274" s="155" t="str">
        <f t="shared" si="68"/>
        <v/>
      </c>
      <c r="J274" s="159" t="str">
        <f t="shared" si="69"/>
        <v/>
      </c>
      <c r="K274" s="173" t="str">
        <f>IF(A274="","",'Priseestimat gj.strømming'!$C$10)</f>
        <v/>
      </c>
      <c r="L274" s="173" t="str">
        <f>IF(A274="","",'Priseestimat gj.strømming'!$C$11)</f>
        <v/>
      </c>
      <c r="M274" s="173" t="str">
        <f>IF(A274="","",'Priseestimat gj.strømming'!$C$12)</f>
        <v/>
      </c>
      <c r="N274" s="173" t="str">
        <f>IF($A274="","",'Priseestimat gj.strømming'!$C$6)</f>
        <v/>
      </c>
      <c r="O274" s="174" t="str" cm="1">
        <f t="array" ref="O274">IF(M274=Hjelpeark!$D$7,_xlfn.XLOOKUP(IF(T274="Naturlig",S274,T274),'Vannbehov SV'!$A$5:$A$13,_xlfn.XLOOKUP('Beregninger gj.strømming'!F274,'Vannbehov SV'!$B$4:$O$4,'Vannbehov SV'!$B$5:$O$13,,-1),,-1),IF(M274=Hjelpeark!$E$7,_xlfn.XLOOKUP(IF(T274="Naturlig",S274,T274),'Vannbehov FV'!$A$5:$A$20,_xlfn.XLOOKUP('Beregninger gj.strømming'!F274,'Vannbehov FV'!$B$4:$O$4,'Vannbehov FV'!$B$5:$O$20,,-1),,-1),""))</f>
        <v/>
      </c>
      <c r="P274" s="173" t="str">
        <f t="shared" si="80"/>
        <v/>
      </c>
      <c r="Q274" s="174" t="str">
        <f t="shared" si="81"/>
        <v/>
      </c>
      <c r="R274" s="174" t="str">
        <f t="shared" si="70"/>
        <v/>
      </c>
      <c r="S274" s="152" t="str">
        <f>IFERROR(IF(M274=Hjelpeark!$D$7,_xlfn.XLOOKUP('Beregninger gj.strømming'!C274,Hjelpeark!$C$8:$C$19,Hjelpeark!$D$8:$D$19),_xlfn.XLOOKUP('Beregninger gj.strømming'!C274,Hjelpeark!$C$8:$C$19,Hjelpeark!$E$8:$E$19)),"")</f>
        <v/>
      </c>
      <c r="T274" s="152" t="str">
        <f t="shared" si="84"/>
        <v/>
      </c>
      <c r="U274" s="152" t="str">
        <f>IFERROR(IF(T274=Hjelpeark!$B$4,0,ABS(T274-S274)),"")</f>
        <v/>
      </c>
      <c r="V274" s="175" t="str">
        <f>IFERROR(IF(A274="","",_xlfn.XLOOKUP(D274,Prisliste!$C$4:$F$4,Prisliste!$C$20:$F$20)),"")</f>
        <v/>
      </c>
      <c r="W274" s="175" t="str">
        <f>IFERROR(U274*_xlfn.XLOOKUP(D274,Prisliste!$C$4:$F$4,Prisliste!$C$21:$F$21),"")</f>
        <v/>
      </c>
      <c r="X274" s="175" t="str">
        <f>IFERROR(IF(A274="","",IF(N274="Ja",_xlfn.XLOOKUP('Beregninger gj.strømming'!D274,Prisliste!$C$4:$F$4,Prisliste!$C$24:$F$24),0)),"")</f>
        <v/>
      </c>
      <c r="Y274" s="288" t="str">
        <f t="shared" si="71"/>
        <v/>
      </c>
      <c r="Z274" s="175" t="str">
        <f t="shared" si="82"/>
        <v/>
      </c>
      <c r="AA274" s="175" t="str">
        <f t="shared" si="72"/>
        <v/>
      </c>
      <c r="AB274" s="175" t="str">
        <f t="shared" si="73"/>
        <v/>
      </c>
      <c r="AC274" s="288" t="str">
        <f t="shared" si="74"/>
        <v/>
      </c>
      <c r="AD274" s="152" t="str">
        <f t="shared" si="75"/>
        <v/>
      </c>
      <c r="AF274" s="155" t="str">
        <f>IFERROR(_xlfn.XLOOKUP(D274,Prisliste!$C$4:$F$4,Prisliste!$C$19:$F$19)*AD274,"")</f>
        <v/>
      </c>
    </row>
    <row r="275" spans="1:32" ht="14.4">
      <c r="A275" s="171" t="str">
        <f>IF(A274="","",IF(A274+1&lt;=f_slutt,'Beregninger gj.strømming'!A274+1,""))</f>
        <v/>
      </c>
      <c r="B275" s="172" t="str">
        <f t="shared" si="76"/>
        <v/>
      </c>
      <c r="C275" s="173" t="str">
        <f t="shared" si="77"/>
        <v/>
      </c>
      <c r="D275" s="172" t="str">
        <f t="shared" si="78"/>
        <v/>
      </c>
      <c r="E275" s="152" t="str">
        <f t="shared" si="83"/>
        <v/>
      </c>
      <c r="F275" s="289" t="str">
        <f t="shared" si="79"/>
        <v/>
      </c>
      <c r="G275" s="154" t="str">
        <f>IF($A275="","",'Priseestimat gj.strømming'!$C$15)</f>
        <v/>
      </c>
      <c r="H275" s="155" t="str" cm="1">
        <f t="array" ref="H275">IF(M275=Hjelpeark!$E$7,_xlfn.XLOOKUP(IF(T275="Naturlig",S275,T275),Temp_VT_FV,_xlfn.XLOOKUP('Beregninger gj.strømming'!F275,Fiskevekt_VT_FV,'Veksttabell FV'!$B$5:$T$21,,-1),,-1)*G275,IF('Beregninger gj.strømming'!M275=Hjelpeark!$D$7,_xlfn.XLOOKUP(IF(T275="Naturlig",S275,T275),'Veksttabell SV'!$A$6:$A$22,_xlfn.XLOOKUP('Beregninger gj.strømming'!F275,'Veksttabell SV'!$B$5:$AU$5,'Veksttabell SV'!$B$6:$AU$22,,-1),,-1)*G275,""))</f>
        <v/>
      </c>
      <c r="I275" s="155" t="str">
        <f t="shared" si="68"/>
        <v/>
      </c>
      <c r="J275" s="159" t="str">
        <f t="shared" si="69"/>
        <v/>
      </c>
      <c r="K275" s="173" t="str">
        <f>IF(A275="","",'Priseestimat gj.strømming'!$C$10)</f>
        <v/>
      </c>
      <c r="L275" s="173" t="str">
        <f>IF(A275="","",'Priseestimat gj.strømming'!$C$11)</f>
        <v/>
      </c>
      <c r="M275" s="173" t="str">
        <f>IF(A275="","",'Priseestimat gj.strømming'!$C$12)</f>
        <v/>
      </c>
      <c r="N275" s="173" t="str">
        <f>IF($A275="","",'Priseestimat gj.strømming'!$C$6)</f>
        <v/>
      </c>
      <c r="O275" s="174" t="str" cm="1">
        <f t="array" ref="O275">IF(M275=Hjelpeark!$D$7,_xlfn.XLOOKUP(IF(T275="Naturlig",S275,T275),'Vannbehov SV'!$A$5:$A$13,_xlfn.XLOOKUP('Beregninger gj.strømming'!F275,'Vannbehov SV'!$B$4:$O$4,'Vannbehov SV'!$B$5:$O$13,,-1),,-1),IF(M275=Hjelpeark!$E$7,_xlfn.XLOOKUP(IF(T275="Naturlig",S275,T275),'Vannbehov FV'!$A$5:$A$20,_xlfn.XLOOKUP('Beregninger gj.strømming'!F275,'Vannbehov FV'!$B$4:$O$4,'Vannbehov FV'!$B$5:$O$20,,-1),,-1),""))</f>
        <v/>
      </c>
      <c r="P275" s="173" t="str">
        <f t="shared" si="80"/>
        <v/>
      </c>
      <c r="Q275" s="174" t="str">
        <f t="shared" si="81"/>
        <v/>
      </c>
      <c r="R275" s="174" t="str">
        <f t="shared" si="70"/>
        <v/>
      </c>
      <c r="S275" s="152" t="str">
        <f>IFERROR(IF(M275=Hjelpeark!$D$7,_xlfn.XLOOKUP('Beregninger gj.strømming'!C275,Hjelpeark!$C$8:$C$19,Hjelpeark!$D$8:$D$19),_xlfn.XLOOKUP('Beregninger gj.strømming'!C275,Hjelpeark!$C$8:$C$19,Hjelpeark!$E$8:$E$19)),"")</f>
        <v/>
      </c>
      <c r="T275" s="152" t="str">
        <f t="shared" si="84"/>
        <v/>
      </c>
      <c r="U275" s="152" t="str">
        <f>IFERROR(IF(T275=Hjelpeark!$B$4,0,ABS(T275-S275)),"")</f>
        <v/>
      </c>
      <c r="V275" s="175" t="str">
        <f>IFERROR(IF(A275="","",_xlfn.XLOOKUP(D275,Prisliste!$C$4:$F$4,Prisliste!$C$20:$F$20)),"")</f>
        <v/>
      </c>
      <c r="W275" s="175" t="str">
        <f>IFERROR(U275*_xlfn.XLOOKUP(D275,Prisliste!$C$4:$F$4,Prisliste!$C$21:$F$21),"")</f>
        <v/>
      </c>
      <c r="X275" s="175" t="str">
        <f>IFERROR(IF(A275="","",IF(N275="Ja",_xlfn.XLOOKUP('Beregninger gj.strømming'!D275,Prisliste!$C$4:$F$4,Prisliste!$C$24:$F$24),0)),"")</f>
        <v/>
      </c>
      <c r="Y275" s="288" t="str">
        <f t="shared" si="71"/>
        <v/>
      </c>
      <c r="Z275" s="175" t="str">
        <f t="shared" si="82"/>
        <v/>
      </c>
      <c r="AA275" s="175" t="str">
        <f t="shared" si="72"/>
        <v/>
      </c>
      <c r="AB275" s="175" t="str">
        <f t="shared" si="73"/>
        <v/>
      </c>
      <c r="AC275" s="288" t="str">
        <f t="shared" si="74"/>
        <v/>
      </c>
      <c r="AD275" s="152" t="str">
        <f t="shared" si="75"/>
        <v/>
      </c>
      <c r="AF275" s="155" t="str">
        <f>IFERROR(_xlfn.XLOOKUP(D275,Prisliste!$C$4:$F$4,Prisliste!$C$19:$F$19)*AD275,"")</f>
        <v/>
      </c>
    </row>
    <row r="276" spans="1:32" ht="14.4">
      <c r="A276" s="171" t="str">
        <f>IF(A275="","",IF(A275+1&lt;=f_slutt,'Beregninger gj.strømming'!A275+1,""))</f>
        <v/>
      </c>
      <c r="B276" s="172" t="str">
        <f t="shared" si="76"/>
        <v/>
      </c>
      <c r="C276" s="173" t="str">
        <f t="shared" si="77"/>
        <v/>
      </c>
      <c r="D276" s="172" t="str">
        <f t="shared" si="78"/>
        <v/>
      </c>
      <c r="E276" s="152" t="str">
        <f t="shared" si="83"/>
        <v/>
      </c>
      <c r="F276" s="289" t="str">
        <f t="shared" si="79"/>
        <v/>
      </c>
      <c r="G276" s="154" t="str">
        <f>IF($A276="","",'Priseestimat gj.strømming'!$C$15)</f>
        <v/>
      </c>
      <c r="H276" s="155" t="str" cm="1">
        <f t="array" ref="H276">IF(M276=Hjelpeark!$E$7,_xlfn.XLOOKUP(IF(T276="Naturlig",S276,T276),Temp_VT_FV,_xlfn.XLOOKUP('Beregninger gj.strømming'!F276,Fiskevekt_VT_FV,'Veksttabell FV'!$B$5:$T$21,,-1),,-1)*G276,IF('Beregninger gj.strømming'!M276=Hjelpeark!$D$7,_xlfn.XLOOKUP(IF(T276="Naturlig",S276,T276),'Veksttabell SV'!$A$6:$A$22,_xlfn.XLOOKUP('Beregninger gj.strømming'!F276,'Veksttabell SV'!$B$5:$AU$5,'Veksttabell SV'!$B$6:$AU$22,,-1),,-1)*G276,""))</f>
        <v/>
      </c>
      <c r="I276" s="155" t="str">
        <f t="shared" si="68"/>
        <v/>
      </c>
      <c r="J276" s="159" t="str">
        <f t="shared" si="69"/>
        <v/>
      </c>
      <c r="K276" s="173" t="str">
        <f>IF(A276="","",'Priseestimat gj.strømming'!$C$10)</f>
        <v/>
      </c>
      <c r="L276" s="173" t="str">
        <f>IF(A276="","",'Priseestimat gj.strømming'!$C$11)</f>
        <v/>
      </c>
      <c r="M276" s="173" t="str">
        <f>IF(A276="","",'Priseestimat gj.strømming'!$C$12)</f>
        <v/>
      </c>
      <c r="N276" s="173" t="str">
        <f>IF($A276="","",'Priseestimat gj.strømming'!$C$6)</f>
        <v/>
      </c>
      <c r="O276" s="174" t="str" cm="1">
        <f t="array" ref="O276">IF(M276=Hjelpeark!$D$7,_xlfn.XLOOKUP(IF(T276="Naturlig",S276,T276),'Vannbehov SV'!$A$5:$A$13,_xlfn.XLOOKUP('Beregninger gj.strømming'!F276,'Vannbehov SV'!$B$4:$O$4,'Vannbehov SV'!$B$5:$O$13,,-1),,-1),IF(M276=Hjelpeark!$E$7,_xlfn.XLOOKUP(IF(T276="Naturlig",S276,T276),'Vannbehov FV'!$A$5:$A$20,_xlfn.XLOOKUP('Beregninger gj.strømming'!F276,'Vannbehov FV'!$B$4:$O$4,'Vannbehov FV'!$B$5:$O$20,,-1),,-1),""))</f>
        <v/>
      </c>
      <c r="P276" s="173" t="str">
        <f t="shared" si="80"/>
        <v/>
      </c>
      <c r="Q276" s="174" t="str">
        <f t="shared" si="81"/>
        <v/>
      </c>
      <c r="R276" s="174" t="str">
        <f t="shared" si="70"/>
        <v/>
      </c>
      <c r="S276" s="152" t="str">
        <f>IFERROR(IF(M276=Hjelpeark!$D$7,_xlfn.XLOOKUP('Beregninger gj.strømming'!C276,Hjelpeark!$C$8:$C$19,Hjelpeark!$D$8:$D$19),_xlfn.XLOOKUP('Beregninger gj.strømming'!C276,Hjelpeark!$C$8:$C$19,Hjelpeark!$E$8:$E$19)),"")</f>
        <v/>
      </c>
      <c r="T276" s="152" t="str">
        <f t="shared" si="84"/>
        <v/>
      </c>
      <c r="U276" s="152" t="str">
        <f>IFERROR(IF(T276=Hjelpeark!$B$4,0,ABS(T276-S276)),"")</f>
        <v/>
      </c>
      <c r="V276" s="175" t="str">
        <f>IFERROR(IF(A276="","",_xlfn.XLOOKUP(D276,Prisliste!$C$4:$F$4,Prisliste!$C$20:$F$20)),"")</f>
        <v/>
      </c>
      <c r="W276" s="175" t="str">
        <f>IFERROR(U276*_xlfn.XLOOKUP(D276,Prisliste!$C$4:$F$4,Prisliste!$C$21:$F$21),"")</f>
        <v/>
      </c>
      <c r="X276" s="175" t="str">
        <f>IFERROR(IF(A276="","",IF(N276="Ja",_xlfn.XLOOKUP('Beregninger gj.strømming'!D276,Prisliste!$C$4:$F$4,Prisliste!$C$24:$F$24),0)),"")</f>
        <v/>
      </c>
      <c r="Y276" s="288" t="str">
        <f t="shared" si="71"/>
        <v/>
      </c>
      <c r="Z276" s="175" t="str">
        <f t="shared" si="82"/>
        <v/>
      </c>
      <c r="AA276" s="175" t="str">
        <f t="shared" si="72"/>
        <v/>
      </c>
      <c r="AB276" s="175" t="str">
        <f t="shared" si="73"/>
        <v/>
      </c>
      <c r="AC276" s="288" t="str">
        <f t="shared" si="74"/>
        <v/>
      </c>
      <c r="AD276" s="152" t="str">
        <f t="shared" si="75"/>
        <v/>
      </c>
      <c r="AF276" s="155" t="str">
        <f>IFERROR(_xlfn.XLOOKUP(D276,Prisliste!$C$4:$F$4,Prisliste!$C$19:$F$19)*AD276,"")</f>
        <v/>
      </c>
    </row>
    <row r="277" spans="1:32" ht="14.4">
      <c r="A277" s="171" t="str">
        <f>IF(A276="","",IF(A276+1&lt;=f_slutt,'Beregninger gj.strømming'!A276+1,""))</f>
        <v/>
      </c>
      <c r="B277" s="172" t="str">
        <f t="shared" si="76"/>
        <v/>
      </c>
      <c r="C277" s="173" t="str">
        <f t="shared" si="77"/>
        <v/>
      </c>
      <c r="D277" s="172" t="str">
        <f t="shared" si="78"/>
        <v/>
      </c>
      <c r="E277" s="152" t="str">
        <f t="shared" si="83"/>
        <v/>
      </c>
      <c r="F277" s="289" t="str">
        <f t="shared" si="79"/>
        <v/>
      </c>
      <c r="G277" s="154" t="str">
        <f>IF($A277="","",'Priseestimat gj.strømming'!$C$15)</f>
        <v/>
      </c>
      <c r="H277" s="155" t="str" cm="1">
        <f t="array" ref="H277">IF(M277=Hjelpeark!$E$7,_xlfn.XLOOKUP(IF(T277="Naturlig",S277,T277),Temp_VT_FV,_xlfn.XLOOKUP('Beregninger gj.strømming'!F277,Fiskevekt_VT_FV,'Veksttabell FV'!$B$5:$T$21,,-1),,-1)*G277,IF('Beregninger gj.strømming'!M277=Hjelpeark!$D$7,_xlfn.XLOOKUP(IF(T277="Naturlig",S277,T277),'Veksttabell SV'!$A$6:$A$22,_xlfn.XLOOKUP('Beregninger gj.strømming'!F277,'Veksttabell SV'!$B$5:$AU$5,'Veksttabell SV'!$B$6:$AU$22,,-1),,-1)*G277,""))</f>
        <v/>
      </c>
      <c r="I277" s="155" t="str">
        <f t="shared" si="68"/>
        <v/>
      </c>
      <c r="J277" s="159" t="str">
        <f t="shared" si="69"/>
        <v/>
      </c>
      <c r="K277" s="173" t="str">
        <f>IF(A277="","",'Priseestimat gj.strømming'!$C$10)</f>
        <v/>
      </c>
      <c r="L277" s="173" t="str">
        <f>IF(A277="","",'Priseestimat gj.strømming'!$C$11)</f>
        <v/>
      </c>
      <c r="M277" s="173" t="str">
        <f>IF(A277="","",'Priseestimat gj.strømming'!$C$12)</f>
        <v/>
      </c>
      <c r="N277" s="173" t="str">
        <f>IF($A277="","",'Priseestimat gj.strømming'!$C$6)</f>
        <v/>
      </c>
      <c r="O277" s="174" t="str" cm="1">
        <f t="array" ref="O277">IF(M277=Hjelpeark!$D$7,_xlfn.XLOOKUP(IF(T277="Naturlig",S277,T277),'Vannbehov SV'!$A$5:$A$13,_xlfn.XLOOKUP('Beregninger gj.strømming'!F277,'Vannbehov SV'!$B$4:$O$4,'Vannbehov SV'!$B$5:$O$13,,-1),,-1),IF(M277=Hjelpeark!$E$7,_xlfn.XLOOKUP(IF(T277="Naturlig",S277,T277),'Vannbehov FV'!$A$5:$A$20,_xlfn.XLOOKUP('Beregninger gj.strømming'!F277,'Vannbehov FV'!$B$4:$O$4,'Vannbehov FV'!$B$5:$O$20,,-1),,-1),""))</f>
        <v/>
      </c>
      <c r="P277" s="173" t="str">
        <f t="shared" si="80"/>
        <v/>
      </c>
      <c r="Q277" s="174" t="str">
        <f t="shared" si="81"/>
        <v/>
      </c>
      <c r="R277" s="174" t="str">
        <f t="shared" si="70"/>
        <v/>
      </c>
      <c r="S277" s="152" t="str">
        <f>IFERROR(IF(M277=Hjelpeark!$D$7,_xlfn.XLOOKUP('Beregninger gj.strømming'!C277,Hjelpeark!$C$8:$C$19,Hjelpeark!$D$8:$D$19),_xlfn.XLOOKUP('Beregninger gj.strømming'!C277,Hjelpeark!$C$8:$C$19,Hjelpeark!$E$8:$E$19)),"")</f>
        <v/>
      </c>
      <c r="T277" s="152" t="str">
        <f t="shared" si="84"/>
        <v/>
      </c>
      <c r="U277" s="152" t="str">
        <f>IFERROR(IF(T277=Hjelpeark!$B$4,0,ABS(T277-S277)),"")</f>
        <v/>
      </c>
      <c r="V277" s="175" t="str">
        <f>IFERROR(IF(A277="","",_xlfn.XLOOKUP(D277,Prisliste!$C$4:$F$4,Prisliste!$C$20:$F$20)),"")</f>
        <v/>
      </c>
      <c r="W277" s="175" t="str">
        <f>IFERROR(U277*_xlfn.XLOOKUP(D277,Prisliste!$C$4:$F$4,Prisliste!$C$21:$F$21),"")</f>
        <v/>
      </c>
      <c r="X277" s="175" t="str">
        <f>IFERROR(IF(A277="","",IF(N277="Ja",_xlfn.XLOOKUP('Beregninger gj.strømming'!D277,Prisliste!$C$4:$F$4,Prisliste!$C$24:$F$24),0)),"")</f>
        <v/>
      </c>
      <c r="Y277" s="288" t="str">
        <f t="shared" si="71"/>
        <v/>
      </c>
      <c r="Z277" s="175" t="str">
        <f t="shared" si="82"/>
        <v/>
      </c>
      <c r="AA277" s="175" t="str">
        <f t="shared" si="72"/>
        <v/>
      </c>
      <c r="AB277" s="175" t="str">
        <f t="shared" si="73"/>
        <v/>
      </c>
      <c r="AC277" s="288" t="str">
        <f t="shared" si="74"/>
        <v/>
      </c>
      <c r="AD277" s="152" t="str">
        <f t="shared" si="75"/>
        <v/>
      </c>
      <c r="AF277" s="155" t="str">
        <f>IFERROR(_xlfn.XLOOKUP(D277,Prisliste!$C$4:$F$4,Prisliste!$C$19:$F$19)*AD277,"")</f>
        <v/>
      </c>
    </row>
    <row r="278" spans="1:32" ht="14.4">
      <c r="A278" s="171" t="str">
        <f>IF(A277="","",IF(A277+1&lt;=f_slutt,'Beregninger gj.strømming'!A277+1,""))</f>
        <v/>
      </c>
      <c r="B278" s="172" t="str">
        <f t="shared" si="76"/>
        <v/>
      </c>
      <c r="C278" s="173" t="str">
        <f t="shared" si="77"/>
        <v/>
      </c>
      <c r="D278" s="172" t="str">
        <f t="shared" si="78"/>
        <v/>
      </c>
      <c r="E278" s="152" t="str">
        <f t="shared" si="83"/>
        <v/>
      </c>
      <c r="F278" s="289" t="str">
        <f t="shared" si="79"/>
        <v/>
      </c>
      <c r="G278" s="154" t="str">
        <f>IF($A278="","",'Priseestimat gj.strømming'!$C$15)</f>
        <v/>
      </c>
      <c r="H278" s="155" t="str" cm="1">
        <f t="array" ref="H278">IF(M278=Hjelpeark!$E$7,_xlfn.XLOOKUP(IF(T278="Naturlig",S278,T278),Temp_VT_FV,_xlfn.XLOOKUP('Beregninger gj.strømming'!F278,Fiskevekt_VT_FV,'Veksttabell FV'!$B$5:$T$21,,-1),,-1)*G278,IF('Beregninger gj.strømming'!M278=Hjelpeark!$D$7,_xlfn.XLOOKUP(IF(T278="Naturlig",S278,T278),'Veksttabell SV'!$A$6:$A$22,_xlfn.XLOOKUP('Beregninger gj.strømming'!F278,'Veksttabell SV'!$B$5:$AU$5,'Veksttabell SV'!$B$6:$AU$22,,-1),,-1)*G278,""))</f>
        <v/>
      </c>
      <c r="I278" s="155" t="str">
        <f t="shared" si="68"/>
        <v/>
      </c>
      <c r="J278" s="159" t="str">
        <f t="shared" si="69"/>
        <v/>
      </c>
      <c r="K278" s="173" t="str">
        <f>IF(A278="","",'Priseestimat gj.strømming'!$C$10)</f>
        <v/>
      </c>
      <c r="L278" s="173" t="str">
        <f>IF(A278="","",'Priseestimat gj.strømming'!$C$11)</f>
        <v/>
      </c>
      <c r="M278" s="173" t="str">
        <f>IF(A278="","",'Priseestimat gj.strømming'!$C$12)</f>
        <v/>
      </c>
      <c r="N278" s="173" t="str">
        <f>IF($A278="","",'Priseestimat gj.strømming'!$C$6)</f>
        <v/>
      </c>
      <c r="O278" s="174" t="str" cm="1">
        <f t="array" ref="O278">IF(M278=Hjelpeark!$D$7,_xlfn.XLOOKUP(IF(T278="Naturlig",S278,T278),'Vannbehov SV'!$A$5:$A$13,_xlfn.XLOOKUP('Beregninger gj.strømming'!F278,'Vannbehov SV'!$B$4:$O$4,'Vannbehov SV'!$B$5:$O$13,,-1),,-1),IF(M278=Hjelpeark!$E$7,_xlfn.XLOOKUP(IF(T278="Naturlig",S278,T278),'Vannbehov FV'!$A$5:$A$20,_xlfn.XLOOKUP('Beregninger gj.strømming'!F278,'Vannbehov FV'!$B$4:$O$4,'Vannbehov FV'!$B$5:$O$20,,-1),,-1),""))</f>
        <v/>
      </c>
      <c r="P278" s="173" t="str">
        <f t="shared" si="80"/>
        <v/>
      </c>
      <c r="Q278" s="174" t="str">
        <f t="shared" si="81"/>
        <v/>
      </c>
      <c r="R278" s="174" t="str">
        <f t="shared" si="70"/>
        <v/>
      </c>
      <c r="S278" s="152" t="str">
        <f>IFERROR(IF(M278=Hjelpeark!$D$7,_xlfn.XLOOKUP('Beregninger gj.strømming'!C278,Hjelpeark!$C$8:$C$19,Hjelpeark!$D$8:$D$19),_xlfn.XLOOKUP('Beregninger gj.strømming'!C278,Hjelpeark!$C$8:$C$19,Hjelpeark!$E$8:$E$19)),"")</f>
        <v/>
      </c>
      <c r="T278" s="152" t="str">
        <f t="shared" si="84"/>
        <v/>
      </c>
      <c r="U278" s="152" t="str">
        <f>IFERROR(IF(T278=Hjelpeark!$B$4,0,ABS(T278-S278)),"")</f>
        <v/>
      </c>
      <c r="V278" s="175" t="str">
        <f>IFERROR(IF(A278="","",_xlfn.XLOOKUP(D278,Prisliste!$C$4:$F$4,Prisliste!$C$20:$F$20)),"")</f>
        <v/>
      </c>
      <c r="W278" s="175" t="str">
        <f>IFERROR(U278*_xlfn.XLOOKUP(D278,Prisliste!$C$4:$F$4,Prisliste!$C$21:$F$21),"")</f>
        <v/>
      </c>
      <c r="X278" s="175" t="str">
        <f>IFERROR(IF(A278="","",IF(N278="Ja",_xlfn.XLOOKUP('Beregninger gj.strømming'!D278,Prisliste!$C$4:$F$4,Prisliste!$C$24:$F$24),0)),"")</f>
        <v/>
      </c>
      <c r="Y278" s="288" t="str">
        <f t="shared" si="71"/>
        <v/>
      </c>
      <c r="Z278" s="175" t="str">
        <f t="shared" si="82"/>
        <v/>
      </c>
      <c r="AA278" s="175" t="str">
        <f t="shared" si="72"/>
        <v/>
      </c>
      <c r="AB278" s="175" t="str">
        <f t="shared" si="73"/>
        <v/>
      </c>
      <c r="AC278" s="288" t="str">
        <f t="shared" si="74"/>
        <v/>
      </c>
      <c r="AD278" s="152" t="str">
        <f t="shared" si="75"/>
        <v/>
      </c>
      <c r="AF278" s="155" t="str">
        <f>IFERROR(_xlfn.XLOOKUP(D278,Prisliste!$C$4:$F$4,Prisliste!$C$19:$F$19)*AD278,"")</f>
        <v/>
      </c>
    </row>
    <row r="279" spans="1:32" ht="14.4">
      <c r="A279" s="171" t="str">
        <f>IF(A278="","",IF(A278+1&lt;=f_slutt,'Beregninger gj.strømming'!A278+1,""))</f>
        <v/>
      </c>
      <c r="B279" s="172" t="str">
        <f t="shared" si="76"/>
        <v/>
      </c>
      <c r="C279" s="173" t="str">
        <f t="shared" si="77"/>
        <v/>
      </c>
      <c r="D279" s="172" t="str">
        <f t="shared" si="78"/>
        <v/>
      </c>
      <c r="E279" s="152" t="str">
        <f t="shared" si="83"/>
        <v/>
      </c>
      <c r="F279" s="289" t="str">
        <f t="shared" si="79"/>
        <v/>
      </c>
      <c r="G279" s="154" t="str">
        <f>IF($A279="","",'Priseestimat gj.strømming'!$C$15)</f>
        <v/>
      </c>
      <c r="H279" s="155" t="str" cm="1">
        <f t="array" ref="H279">IF(M279=Hjelpeark!$E$7,_xlfn.XLOOKUP(IF(T279="Naturlig",S279,T279),Temp_VT_FV,_xlfn.XLOOKUP('Beregninger gj.strømming'!F279,Fiskevekt_VT_FV,'Veksttabell FV'!$B$5:$T$21,,-1),,-1)*G279,IF('Beregninger gj.strømming'!M279=Hjelpeark!$D$7,_xlfn.XLOOKUP(IF(T279="Naturlig",S279,T279),'Veksttabell SV'!$A$6:$A$22,_xlfn.XLOOKUP('Beregninger gj.strømming'!F279,'Veksttabell SV'!$B$5:$AU$5,'Veksttabell SV'!$B$6:$AU$22,,-1),,-1)*G279,""))</f>
        <v/>
      </c>
      <c r="I279" s="155" t="str">
        <f t="shared" si="68"/>
        <v/>
      </c>
      <c r="J279" s="159" t="str">
        <f t="shared" si="69"/>
        <v/>
      </c>
      <c r="K279" s="173" t="str">
        <f>IF(A279="","",'Priseestimat gj.strømming'!$C$10)</f>
        <v/>
      </c>
      <c r="L279" s="173" t="str">
        <f>IF(A279="","",'Priseestimat gj.strømming'!$C$11)</f>
        <v/>
      </c>
      <c r="M279" s="173" t="str">
        <f>IF(A279="","",'Priseestimat gj.strømming'!$C$12)</f>
        <v/>
      </c>
      <c r="N279" s="173" t="str">
        <f>IF($A279="","",'Priseestimat gj.strømming'!$C$6)</f>
        <v/>
      </c>
      <c r="O279" s="174" t="str" cm="1">
        <f t="array" ref="O279">IF(M279=Hjelpeark!$D$7,_xlfn.XLOOKUP(IF(T279="Naturlig",S279,T279),'Vannbehov SV'!$A$5:$A$13,_xlfn.XLOOKUP('Beregninger gj.strømming'!F279,'Vannbehov SV'!$B$4:$O$4,'Vannbehov SV'!$B$5:$O$13,,-1),,-1),IF(M279=Hjelpeark!$E$7,_xlfn.XLOOKUP(IF(T279="Naturlig",S279,T279),'Vannbehov FV'!$A$5:$A$20,_xlfn.XLOOKUP('Beregninger gj.strømming'!F279,'Vannbehov FV'!$B$4:$O$4,'Vannbehov FV'!$B$5:$O$20,,-1),,-1),""))</f>
        <v/>
      </c>
      <c r="P279" s="173" t="str">
        <f t="shared" si="80"/>
        <v/>
      </c>
      <c r="Q279" s="174" t="str">
        <f t="shared" si="81"/>
        <v/>
      </c>
      <c r="R279" s="174" t="str">
        <f t="shared" si="70"/>
        <v/>
      </c>
      <c r="S279" s="152" t="str">
        <f>IFERROR(IF(M279=Hjelpeark!$D$7,_xlfn.XLOOKUP('Beregninger gj.strømming'!C279,Hjelpeark!$C$8:$C$19,Hjelpeark!$D$8:$D$19),_xlfn.XLOOKUP('Beregninger gj.strømming'!C279,Hjelpeark!$C$8:$C$19,Hjelpeark!$E$8:$E$19)),"")</f>
        <v/>
      </c>
      <c r="T279" s="152" t="str">
        <f t="shared" si="84"/>
        <v/>
      </c>
      <c r="U279" s="152" t="str">
        <f>IFERROR(IF(T279=Hjelpeark!$B$4,0,ABS(T279-S279)),"")</f>
        <v/>
      </c>
      <c r="V279" s="175" t="str">
        <f>IFERROR(IF(A279="","",_xlfn.XLOOKUP(D279,Prisliste!$C$4:$F$4,Prisliste!$C$20:$F$20)),"")</f>
        <v/>
      </c>
      <c r="W279" s="175" t="str">
        <f>IFERROR(U279*_xlfn.XLOOKUP(D279,Prisliste!$C$4:$F$4,Prisliste!$C$21:$F$21),"")</f>
        <v/>
      </c>
      <c r="X279" s="175" t="str">
        <f>IFERROR(IF(A279="","",IF(N279="Ja",_xlfn.XLOOKUP('Beregninger gj.strømming'!D279,Prisliste!$C$4:$F$4,Prisliste!$C$24:$F$24),0)),"")</f>
        <v/>
      </c>
      <c r="Y279" s="288" t="str">
        <f t="shared" si="71"/>
        <v/>
      </c>
      <c r="Z279" s="175" t="str">
        <f t="shared" si="82"/>
        <v/>
      </c>
      <c r="AA279" s="175" t="str">
        <f t="shared" si="72"/>
        <v/>
      </c>
      <c r="AB279" s="175" t="str">
        <f t="shared" si="73"/>
        <v/>
      </c>
      <c r="AC279" s="288" t="str">
        <f t="shared" si="74"/>
        <v/>
      </c>
      <c r="AD279" s="152" t="str">
        <f t="shared" si="75"/>
        <v/>
      </c>
      <c r="AF279" s="155" t="str">
        <f>IFERROR(_xlfn.XLOOKUP(D279,Prisliste!$C$4:$F$4,Prisliste!$C$19:$F$19)*AD279,"")</f>
        <v/>
      </c>
    </row>
    <row r="280" spans="1:32" ht="14.4">
      <c r="A280" s="171" t="str">
        <f>IF(A279="","",IF(A279+1&lt;=f_slutt,'Beregninger gj.strømming'!A279+1,""))</f>
        <v/>
      </c>
      <c r="B280" s="172" t="str">
        <f t="shared" si="76"/>
        <v/>
      </c>
      <c r="C280" s="173" t="str">
        <f t="shared" si="77"/>
        <v/>
      </c>
      <c r="D280" s="172" t="str">
        <f t="shared" si="78"/>
        <v/>
      </c>
      <c r="E280" s="152" t="str">
        <f t="shared" si="83"/>
        <v/>
      </c>
      <c r="F280" s="289" t="str">
        <f t="shared" si="79"/>
        <v/>
      </c>
      <c r="G280" s="154" t="str">
        <f>IF($A280="","",'Priseestimat gj.strømming'!$C$15)</f>
        <v/>
      </c>
      <c r="H280" s="155" t="str" cm="1">
        <f t="array" ref="H280">IF(M280=Hjelpeark!$E$7,_xlfn.XLOOKUP(IF(T280="Naturlig",S280,T280),Temp_VT_FV,_xlfn.XLOOKUP('Beregninger gj.strømming'!F280,Fiskevekt_VT_FV,'Veksttabell FV'!$B$5:$T$21,,-1),,-1)*G280,IF('Beregninger gj.strømming'!M280=Hjelpeark!$D$7,_xlfn.XLOOKUP(IF(T280="Naturlig",S280,T280),'Veksttabell SV'!$A$6:$A$22,_xlfn.XLOOKUP('Beregninger gj.strømming'!F280,'Veksttabell SV'!$B$5:$AU$5,'Veksttabell SV'!$B$6:$AU$22,,-1),,-1)*G280,""))</f>
        <v/>
      </c>
      <c r="I280" s="155" t="str">
        <f t="shared" si="68"/>
        <v/>
      </c>
      <c r="J280" s="159" t="str">
        <f t="shared" si="69"/>
        <v/>
      </c>
      <c r="K280" s="173" t="str">
        <f>IF(A280="","",'Priseestimat gj.strømming'!$C$10)</f>
        <v/>
      </c>
      <c r="L280" s="173" t="str">
        <f>IF(A280="","",'Priseestimat gj.strømming'!$C$11)</f>
        <v/>
      </c>
      <c r="M280" s="173" t="str">
        <f>IF(A280="","",'Priseestimat gj.strømming'!$C$12)</f>
        <v/>
      </c>
      <c r="N280" s="173" t="str">
        <f>IF($A280="","",'Priseestimat gj.strømming'!$C$6)</f>
        <v/>
      </c>
      <c r="O280" s="174" t="str" cm="1">
        <f t="array" ref="O280">IF(M280=Hjelpeark!$D$7,_xlfn.XLOOKUP(IF(T280="Naturlig",S280,T280),'Vannbehov SV'!$A$5:$A$13,_xlfn.XLOOKUP('Beregninger gj.strømming'!F280,'Vannbehov SV'!$B$4:$O$4,'Vannbehov SV'!$B$5:$O$13,,-1),,-1),IF(M280=Hjelpeark!$E$7,_xlfn.XLOOKUP(IF(T280="Naturlig",S280,T280),'Vannbehov FV'!$A$5:$A$20,_xlfn.XLOOKUP('Beregninger gj.strømming'!F280,'Vannbehov FV'!$B$4:$O$4,'Vannbehov FV'!$B$5:$O$20,,-1),,-1),""))</f>
        <v/>
      </c>
      <c r="P280" s="173" t="str">
        <f t="shared" si="80"/>
        <v/>
      </c>
      <c r="Q280" s="174" t="str">
        <f t="shared" si="81"/>
        <v/>
      </c>
      <c r="R280" s="174" t="str">
        <f t="shared" si="70"/>
        <v/>
      </c>
      <c r="S280" s="152" t="str">
        <f>IFERROR(IF(M280=Hjelpeark!$D$7,_xlfn.XLOOKUP('Beregninger gj.strømming'!C280,Hjelpeark!$C$8:$C$19,Hjelpeark!$D$8:$D$19),_xlfn.XLOOKUP('Beregninger gj.strømming'!C280,Hjelpeark!$C$8:$C$19,Hjelpeark!$E$8:$E$19)),"")</f>
        <v/>
      </c>
      <c r="T280" s="152" t="str">
        <f t="shared" si="84"/>
        <v/>
      </c>
      <c r="U280" s="152" t="str">
        <f>IFERROR(IF(T280=Hjelpeark!$B$4,0,ABS(T280-S280)),"")</f>
        <v/>
      </c>
      <c r="V280" s="175" t="str">
        <f>IFERROR(IF(A280="","",_xlfn.XLOOKUP(D280,Prisliste!$C$4:$F$4,Prisliste!$C$20:$F$20)),"")</f>
        <v/>
      </c>
      <c r="W280" s="175" t="str">
        <f>IFERROR(U280*_xlfn.XLOOKUP(D280,Prisliste!$C$4:$F$4,Prisliste!$C$21:$F$21),"")</f>
        <v/>
      </c>
      <c r="X280" s="175" t="str">
        <f>IFERROR(IF(A280="","",IF(N280="Ja",_xlfn.XLOOKUP('Beregninger gj.strømming'!D280,Prisliste!$C$4:$F$4,Prisliste!$C$24:$F$24),0)),"")</f>
        <v/>
      </c>
      <c r="Y280" s="288" t="str">
        <f t="shared" si="71"/>
        <v/>
      </c>
      <c r="Z280" s="175" t="str">
        <f t="shared" si="82"/>
        <v/>
      </c>
      <c r="AA280" s="175" t="str">
        <f t="shared" si="72"/>
        <v/>
      </c>
      <c r="AB280" s="175" t="str">
        <f t="shared" si="73"/>
        <v/>
      </c>
      <c r="AC280" s="288" t="str">
        <f t="shared" si="74"/>
        <v/>
      </c>
      <c r="AD280" s="152" t="str">
        <f t="shared" si="75"/>
        <v/>
      </c>
      <c r="AF280" s="155" t="str">
        <f>IFERROR(_xlfn.XLOOKUP(D280,Prisliste!$C$4:$F$4,Prisliste!$C$19:$F$19)*AD280,"")</f>
        <v/>
      </c>
    </row>
    <row r="281" spans="1:32" ht="14.4">
      <c r="A281" s="171" t="str">
        <f>IF(A280="","",IF(A280+1&lt;=f_slutt,'Beregninger gj.strømming'!A280+1,""))</f>
        <v/>
      </c>
      <c r="B281" s="172" t="str">
        <f t="shared" si="76"/>
        <v/>
      </c>
      <c r="C281" s="173" t="str">
        <f t="shared" si="77"/>
        <v/>
      </c>
      <c r="D281" s="172" t="str">
        <f t="shared" si="78"/>
        <v/>
      </c>
      <c r="E281" s="152" t="str">
        <f t="shared" si="83"/>
        <v/>
      </c>
      <c r="F281" s="289" t="str">
        <f t="shared" si="79"/>
        <v/>
      </c>
      <c r="G281" s="154" t="str">
        <f>IF($A281="","",'Priseestimat gj.strømming'!$C$15)</f>
        <v/>
      </c>
      <c r="H281" s="155" t="str" cm="1">
        <f t="array" ref="H281">IF(M281=Hjelpeark!$E$7,_xlfn.XLOOKUP(IF(T281="Naturlig",S281,T281),Temp_VT_FV,_xlfn.XLOOKUP('Beregninger gj.strømming'!F281,Fiskevekt_VT_FV,'Veksttabell FV'!$B$5:$T$21,,-1),,-1)*G281,IF('Beregninger gj.strømming'!M281=Hjelpeark!$D$7,_xlfn.XLOOKUP(IF(T281="Naturlig",S281,T281),'Veksttabell SV'!$A$6:$A$22,_xlfn.XLOOKUP('Beregninger gj.strømming'!F281,'Veksttabell SV'!$B$5:$AU$5,'Veksttabell SV'!$B$6:$AU$22,,-1),,-1)*G281,""))</f>
        <v/>
      </c>
      <c r="I281" s="155" t="str">
        <f t="shared" si="68"/>
        <v/>
      </c>
      <c r="J281" s="159" t="str">
        <f t="shared" si="69"/>
        <v/>
      </c>
      <c r="K281" s="173" t="str">
        <f>IF(A281="","",'Priseestimat gj.strømming'!$C$10)</f>
        <v/>
      </c>
      <c r="L281" s="173" t="str">
        <f>IF(A281="","",'Priseestimat gj.strømming'!$C$11)</f>
        <v/>
      </c>
      <c r="M281" s="173" t="str">
        <f>IF(A281="","",'Priseestimat gj.strømming'!$C$12)</f>
        <v/>
      </c>
      <c r="N281" s="173" t="str">
        <f>IF($A281="","",'Priseestimat gj.strømming'!$C$6)</f>
        <v/>
      </c>
      <c r="O281" s="174" t="str" cm="1">
        <f t="array" ref="O281">IF(M281=Hjelpeark!$D$7,_xlfn.XLOOKUP(IF(T281="Naturlig",S281,T281),'Vannbehov SV'!$A$5:$A$13,_xlfn.XLOOKUP('Beregninger gj.strømming'!F281,'Vannbehov SV'!$B$4:$O$4,'Vannbehov SV'!$B$5:$O$13,,-1),,-1),IF(M281=Hjelpeark!$E$7,_xlfn.XLOOKUP(IF(T281="Naturlig",S281,T281),'Vannbehov FV'!$A$5:$A$20,_xlfn.XLOOKUP('Beregninger gj.strømming'!F281,'Vannbehov FV'!$B$4:$O$4,'Vannbehov FV'!$B$5:$O$20,,-1),,-1),""))</f>
        <v/>
      </c>
      <c r="P281" s="173" t="str">
        <f t="shared" si="80"/>
        <v/>
      </c>
      <c r="Q281" s="174" t="str">
        <f t="shared" si="81"/>
        <v/>
      </c>
      <c r="R281" s="174" t="str">
        <f t="shared" si="70"/>
        <v/>
      </c>
      <c r="S281" s="152" t="str">
        <f>IFERROR(IF(M281=Hjelpeark!$D$7,_xlfn.XLOOKUP('Beregninger gj.strømming'!C281,Hjelpeark!$C$8:$C$19,Hjelpeark!$D$8:$D$19),_xlfn.XLOOKUP('Beregninger gj.strømming'!C281,Hjelpeark!$C$8:$C$19,Hjelpeark!$E$8:$E$19)),"")</f>
        <v/>
      </c>
      <c r="T281" s="152" t="str">
        <f t="shared" si="84"/>
        <v/>
      </c>
      <c r="U281" s="152" t="str">
        <f>IFERROR(IF(T281=Hjelpeark!$B$4,0,ABS(T281-S281)),"")</f>
        <v/>
      </c>
      <c r="V281" s="175" t="str">
        <f>IFERROR(IF(A281="","",_xlfn.XLOOKUP(D281,Prisliste!$C$4:$F$4,Prisliste!$C$20:$F$20)),"")</f>
        <v/>
      </c>
      <c r="W281" s="175" t="str">
        <f>IFERROR(U281*_xlfn.XLOOKUP(D281,Prisliste!$C$4:$F$4,Prisliste!$C$21:$F$21),"")</f>
        <v/>
      </c>
      <c r="X281" s="175" t="str">
        <f>IFERROR(IF(A281="","",IF(N281="Ja",_xlfn.XLOOKUP('Beregninger gj.strømming'!D281,Prisliste!$C$4:$F$4,Prisliste!$C$24:$F$24),0)),"")</f>
        <v/>
      </c>
      <c r="Y281" s="288" t="str">
        <f t="shared" si="71"/>
        <v/>
      </c>
      <c r="Z281" s="175" t="str">
        <f t="shared" si="82"/>
        <v/>
      </c>
      <c r="AA281" s="175" t="str">
        <f t="shared" si="72"/>
        <v/>
      </c>
      <c r="AB281" s="175" t="str">
        <f t="shared" si="73"/>
        <v/>
      </c>
      <c r="AC281" s="288" t="str">
        <f t="shared" si="74"/>
        <v/>
      </c>
      <c r="AD281" s="152" t="str">
        <f t="shared" si="75"/>
        <v/>
      </c>
      <c r="AF281" s="155" t="str">
        <f>IFERROR(_xlfn.XLOOKUP(D281,Prisliste!$C$4:$F$4,Prisliste!$C$19:$F$19)*AD281,"")</f>
        <v/>
      </c>
    </row>
    <row r="282" spans="1:32" ht="14.4">
      <c r="A282" s="171" t="str">
        <f>IF(A281="","",IF(A281+1&lt;=f_slutt,'Beregninger gj.strømming'!A281+1,""))</f>
        <v/>
      </c>
      <c r="B282" s="172" t="str">
        <f t="shared" si="76"/>
        <v/>
      </c>
      <c r="C282" s="173" t="str">
        <f t="shared" si="77"/>
        <v/>
      </c>
      <c r="D282" s="172" t="str">
        <f t="shared" si="78"/>
        <v/>
      </c>
      <c r="E282" s="152" t="str">
        <f t="shared" si="83"/>
        <v/>
      </c>
      <c r="F282" s="289" t="str">
        <f t="shared" si="79"/>
        <v/>
      </c>
      <c r="G282" s="154" t="str">
        <f>IF($A282="","",'Priseestimat gj.strømming'!$C$15)</f>
        <v/>
      </c>
      <c r="H282" s="155" t="str" cm="1">
        <f t="array" ref="H282">IF(M282=Hjelpeark!$E$7,_xlfn.XLOOKUP(IF(T282="Naturlig",S282,T282),Temp_VT_FV,_xlfn.XLOOKUP('Beregninger gj.strømming'!F282,Fiskevekt_VT_FV,'Veksttabell FV'!$B$5:$T$21,,-1),,-1)*G282,IF('Beregninger gj.strømming'!M282=Hjelpeark!$D$7,_xlfn.XLOOKUP(IF(T282="Naturlig",S282,T282),'Veksttabell SV'!$A$6:$A$22,_xlfn.XLOOKUP('Beregninger gj.strømming'!F282,'Veksttabell SV'!$B$5:$AU$5,'Veksttabell SV'!$B$6:$AU$22,,-1),,-1)*G282,""))</f>
        <v/>
      </c>
      <c r="I282" s="155" t="str">
        <f t="shared" si="68"/>
        <v/>
      </c>
      <c r="J282" s="159" t="str">
        <f t="shared" si="69"/>
        <v/>
      </c>
      <c r="K282" s="173" t="str">
        <f>IF(A282="","",'Priseestimat gj.strømming'!$C$10)</f>
        <v/>
      </c>
      <c r="L282" s="173" t="str">
        <f>IF(A282="","",'Priseestimat gj.strømming'!$C$11)</f>
        <v/>
      </c>
      <c r="M282" s="173" t="str">
        <f>IF(A282="","",'Priseestimat gj.strømming'!$C$12)</f>
        <v/>
      </c>
      <c r="N282" s="173" t="str">
        <f>IF($A282="","",'Priseestimat gj.strømming'!$C$6)</f>
        <v/>
      </c>
      <c r="O282" s="174" t="str" cm="1">
        <f t="array" ref="O282">IF(M282=Hjelpeark!$D$7,_xlfn.XLOOKUP(IF(T282="Naturlig",S282,T282),'Vannbehov SV'!$A$5:$A$13,_xlfn.XLOOKUP('Beregninger gj.strømming'!F282,'Vannbehov SV'!$B$4:$O$4,'Vannbehov SV'!$B$5:$O$13,,-1),,-1),IF(M282=Hjelpeark!$E$7,_xlfn.XLOOKUP(IF(T282="Naturlig",S282,T282),'Vannbehov FV'!$A$5:$A$20,_xlfn.XLOOKUP('Beregninger gj.strømming'!F282,'Vannbehov FV'!$B$4:$O$4,'Vannbehov FV'!$B$5:$O$20,,-1),,-1),""))</f>
        <v/>
      </c>
      <c r="P282" s="173" t="str">
        <f t="shared" si="80"/>
        <v/>
      </c>
      <c r="Q282" s="174" t="str">
        <f t="shared" si="81"/>
        <v/>
      </c>
      <c r="R282" s="174" t="str">
        <f t="shared" si="70"/>
        <v/>
      </c>
      <c r="S282" s="152" t="str">
        <f>IFERROR(IF(M282=Hjelpeark!$D$7,_xlfn.XLOOKUP('Beregninger gj.strømming'!C282,Hjelpeark!$C$8:$C$19,Hjelpeark!$D$8:$D$19),_xlfn.XLOOKUP('Beregninger gj.strømming'!C282,Hjelpeark!$C$8:$C$19,Hjelpeark!$E$8:$E$19)),"")</f>
        <v/>
      </c>
      <c r="T282" s="152" t="str">
        <f t="shared" si="84"/>
        <v/>
      </c>
      <c r="U282" s="152" t="str">
        <f>IFERROR(IF(T282=Hjelpeark!$B$4,0,ABS(T282-S282)),"")</f>
        <v/>
      </c>
      <c r="V282" s="175" t="str">
        <f>IFERROR(IF(A282="","",_xlfn.XLOOKUP(D282,Prisliste!$C$4:$F$4,Prisliste!$C$20:$F$20)),"")</f>
        <v/>
      </c>
      <c r="W282" s="175" t="str">
        <f>IFERROR(U282*_xlfn.XLOOKUP(D282,Prisliste!$C$4:$F$4,Prisliste!$C$21:$F$21),"")</f>
        <v/>
      </c>
      <c r="X282" s="175" t="str">
        <f>IFERROR(IF(A282="","",IF(N282="Ja",_xlfn.XLOOKUP('Beregninger gj.strømming'!D282,Prisliste!$C$4:$F$4,Prisliste!$C$24:$F$24),0)),"")</f>
        <v/>
      </c>
      <c r="Y282" s="288" t="str">
        <f t="shared" si="71"/>
        <v/>
      </c>
      <c r="Z282" s="175" t="str">
        <f t="shared" si="82"/>
        <v/>
      </c>
      <c r="AA282" s="175" t="str">
        <f t="shared" si="72"/>
        <v/>
      </c>
      <c r="AB282" s="175" t="str">
        <f t="shared" si="73"/>
        <v/>
      </c>
      <c r="AC282" s="288" t="str">
        <f t="shared" si="74"/>
        <v/>
      </c>
      <c r="AD282" s="152" t="str">
        <f t="shared" si="75"/>
        <v/>
      </c>
      <c r="AF282" s="155" t="str">
        <f>IFERROR(_xlfn.XLOOKUP(D282,Prisliste!$C$4:$F$4,Prisliste!$C$19:$F$19)*AD282,"")</f>
        <v/>
      </c>
    </row>
    <row r="283" spans="1:32" ht="14.4">
      <c r="A283" s="171" t="str">
        <f>IF(A282="","",IF(A282+1&lt;=f_slutt,'Beregninger gj.strømming'!A282+1,""))</f>
        <v/>
      </c>
      <c r="B283" s="172" t="str">
        <f t="shared" si="76"/>
        <v/>
      </c>
      <c r="C283" s="173" t="str">
        <f t="shared" si="77"/>
        <v/>
      </c>
      <c r="D283" s="172" t="str">
        <f t="shared" si="78"/>
        <v/>
      </c>
      <c r="E283" s="152" t="str">
        <f t="shared" si="83"/>
        <v/>
      </c>
      <c r="F283" s="289" t="str">
        <f t="shared" si="79"/>
        <v/>
      </c>
      <c r="G283" s="154" t="str">
        <f>IF($A283="","",'Priseestimat gj.strømming'!$C$15)</f>
        <v/>
      </c>
      <c r="H283" s="155" t="str" cm="1">
        <f t="array" ref="H283">IF(M283=Hjelpeark!$E$7,_xlfn.XLOOKUP(IF(T283="Naturlig",S283,T283),Temp_VT_FV,_xlfn.XLOOKUP('Beregninger gj.strømming'!F283,Fiskevekt_VT_FV,'Veksttabell FV'!$B$5:$T$21,,-1),,-1)*G283,IF('Beregninger gj.strømming'!M283=Hjelpeark!$D$7,_xlfn.XLOOKUP(IF(T283="Naturlig",S283,T283),'Veksttabell SV'!$A$6:$A$22,_xlfn.XLOOKUP('Beregninger gj.strømming'!F283,'Veksttabell SV'!$B$5:$AU$5,'Veksttabell SV'!$B$6:$AU$22,,-1),,-1)*G283,""))</f>
        <v/>
      </c>
      <c r="I283" s="155" t="str">
        <f t="shared" si="68"/>
        <v/>
      </c>
      <c r="J283" s="159" t="str">
        <f t="shared" si="69"/>
        <v/>
      </c>
      <c r="K283" s="173" t="str">
        <f>IF(A283="","",'Priseestimat gj.strømming'!$C$10)</f>
        <v/>
      </c>
      <c r="L283" s="173" t="str">
        <f>IF(A283="","",'Priseestimat gj.strømming'!$C$11)</f>
        <v/>
      </c>
      <c r="M283" s="173" t="str">
        <f>IF(A283="","",'Priseestimat gj.strømming'!$C$12)</f>
        <v/>
      </c>
      <c r="N283" s="173" t="str">
        <f>IF($A283="","",'Priseestimat gj.strømming'!$C$6)</f>
        <v/>
      </c>
      <c r="O283" s="174" t="str" cm="1">
        <f t="array" ref="O283">IF(M283=Hjelpeark!$D$7,_xlfn.XLOOKUP(IF(T283="Naturlig",S283,T283),'Vannbehov SV'!$A$5:$A$13,_xlfn.XLOOKUP('Beregninger gj.strømming'!F283,'Vannbehov SV'!$B$4:$O$4,'Vannbehov SV'!$B$5:$O$13,,-1),,-1),IF(M283=Hjelpeark!$E$7,_xlfn.XLOOKUP(IF(T283="Naturlig",S283,T283),'Vannbehov FV'!$A$5:$A$20,_xlfn.XLOOKUP('Beregninger gj.strømming'!F283,'Vannbehov FV'!$B$4:$O$4,'Vannbehov FV'!$B$5:$O$20,,-1),,-1),""))</f>
        <v/>
      </c>
      <c r="P283" s="173" t="str">
        <f t="shared" si="80"/>
        <v/>
      </c>
      <c r="Q283" s="174" t="str">
        <f t="shared" si="81"/>
        <v/>
      </c>
      <c r="R283" s="174" t="str">
        <f t="shared" si="70"/>
        <v/>
      </c>
      <c r="S283" s="152" t="str">
        <f>IFERROR(IF(M283=Hjelpeark!$D$7,_xlfn.XLOOKUP('Beregninger gj.strømming'!C283,Hjelpeark!$C$8:$C$19,Hjelpeark!$D$8:$D$19),_xlfn.XLOOKUP('Beregninger gj.strømming'!C283,Hjelpeark!$C$8:$C$19,Hjelpeark!$E$8:$E$19)),"")</f>
        <v/>
      </c>
      <c r="T283" s="152" t="str">
        <f t="shared" si="84"/>
        <v/>
      </c>
      <c r="U283" s="152" t="str">
        <f>IFERROR(IF(T283=Hjelpeark!$B$4,0,ABS(T283-S283)),"")</f>
        <v/>
      </c>
      <c r="V283" s="175" t="str">
        <f>IFERROR(IF(A283="","",_xlfn.XLOOKUP(D283,Prisliste!$C$4:$F$4,Prisliste!$C$20:$F$20)),"")</f>
        <v/>
      </c>
      <c r="W283" s="175" t="str">
        <f>IFERROR(U283*_xlfn.XLOOKUP(D283,Prisliste!$C$4:$F$4,Prisliste!$C$21:$F$21),"")</f>
        <v/>
      </c>
      <c r="X283" s="175" t="str">
        <f>IFERROR(IF(A283="","",IF(N283="Ja",_xlfn.XLOOKUP('Beregninger gj.strømming'!D283,Prisliste!$C$4:$F$4,Prisliste!$C$24:$F$24),0)),"")</f>
        <v/>
      </c>
      <c r="Y283" s="288" t="str">
        <f t="shared" si="71"/>
        <v/>
      </c>
      <c r="Z283" s="175" t="str">
        <f t="shared" si="82"/>
        <v/>
      </c>
      <c r="AA283" s="175" t="str">
        <f t="shared" si="72"/>
        <v/>
      </c>
      <c r="AB283" s="175" t="str">
        <f t="shared" si="73"/>
        <v/>
      </c>
      <c r="AC283" s="288" t="str">
        <f t="shared" si="74"/>
        <v/>
      </c>
      <c r="AD283" s="152" t="str">
        <f t="shared" si="75"/>
        <v/>
      </c>
      <c r="AF283" s="155" t="str">
        <f>IFERROR(_xlfn.XLOOKUP(D283,Prisliste!$C$4:$F$4,Prisliste!$C$19:$F$19)*AD283,"")</f>
        <v/>
      </c>
    </row>
    <row r="284" spans="1:32" ht="14.4">
      <c r="A284" s="171" t="str">
        <f>IF(A283="","",IF(A283+1&lt;=f_slutt,'Beregninger gj.strømming'!A283+1,""))</f>
        <v/>
      </c>
      <c r="B284" s="172" t="str">
        <f t="shared" si="76"/>
        <v/>
      </c>
      <c r="C284" s="173" t="str">
        <f t="shared" si="77"/>
        <v/>
      </c>
      <c r="D284" s="172" t="str">
        <f t="shared" si="78"/>
        <v/>
      </c>
      <c r="E284" s="152" t="str">
        <f t="shared" si="83"/>
        <v/>
      </c>
      <c r="F284" s="289" t="str">
        <f t="shared" si="79"/>
        <v/>
      </c>
      <c r="G284" s="154" t="str">
        <f>IF($A284="","",'Priseestimat gj.strømming'!$C$15)</f>
        <v/>
      </c>
      <c r="H284" s="155" t="str" cm="1">
        <f t="array" ref="H284">IF(M284=Hjelpeark!$E$7,_xlfn.XLOOKUP(IF(T284="Naturlig",S284,T284),Temp_VT_FV,_xlfn.XLOOKUP('Beregninger gj.strømming'!F284,Fiskevekt_VT_FV,'Veksttabell FV'!$B$5:$T$21,,-1),,-1)*G284,IF('Beregninger gj.strømming'!M284=Hjelpeark!$D$7,_xlfn.XLOOKUP(IF(T284="Naturlig",S284,T284),'Veksttabell SV'!$A$6:$A$22,_xlfn.XLOOKUP('Beregninger gj.strømming'!F284,'Veksttabell SV'!$B$5:$AU$5,'Veksttabell SV'!$B$6:$AU$22,,-1),,-1)*G284,""))</f>
        <v/>
      </c>
      <c r="I284" s="155" t="str">
        <f t="shared" si="68"/>
        <v/>
      </c>
      <c r="J284" s="159" t="str">
        <f t="shared" si="69"/>
        <v/>
      </c>
      <c r="K284" s="173" t="str">
        <f>IF(A284="","",'Priseestimat gj.strømming'!$C$10)</f>
        <v/>
      </c>
      <c r="L284" s="173" t="str">
        <f>IF(A284="","",'Priseestimat gj.strømming'!$C$11)</f>
        <v/>
      </c>
      <c r="M284" s="173" t="str">
        <f>IF(A284="","",'Priseestimat gj.strømming'!$C$12)</f>
        <v/>
      </c>
      <c r="N284" s="173" t="str">
        <f>IF($A284="","",'Priseestimat gj.strømming'!$C$6)</f>
        <v/>
      </c>
      <c r="O284" s="174" t="str" cm="1">
        <f t="array" ref="O284">IF(M284=Hjelpeark!$D$7,_xlfn.XLOOKUP(IF(T284="Naturlig",S284,T284),'Vannbehov SV'!$A$5:$A$13,_xlfn.XLOOKUP('Beregninger gj.strømming'!F284,'Vannbehov SV'!$B$4:$O$4,'Vannbehov SV'!$B$5:$O$13,,-1),,-1),IF(M284=Hjelpeark!$E$7,_xlfn.XLOOKUP(IF(T284="Naturlig",S284,T284),'Vannbehov FV'!$A$5:$A$20,_xlfn.XLOOKUP('Beregninger gj.strømming'!F284,'Vannbehov FV'!$B$4:$O$4,'Vannbehov FV'!$B$5:$O$20,,-1),,-1),""))</f>
        <v/>
      </c>
      <c r="P284" s="173" t="str">
        <f t="shared" si="80"/>
        <v/>
      </c>
      <c r="Q284" s="174" t="str">
        <f t="shared" si="81"/>
        <v/>
      </c>
      <c r="R284" s="174" t="str">
        <f t="shared" si="70"/>
        <v/>
      </c>
      <c r="S284" s="152" t="str">
        <f>IFERROR(IF(M284=Hjelpeark!$D$7,_xlfn.XLOOKUP('Beregninger gj.strømming'!C284,Hjelpeark!$C$8:$C$19,Hjelpeark!$D$8:$D$19),_xlfn.XLOOKUP('Beregninger gj.strømming'!C284,Hjelpeark!$C$8:$C$19,Hjelpeark!$E$8:$E$19)),"")</f>
        <v/>
      </c>
      <c r="T284" s="152" t="str">
        <f t="shared" si="84"/>
        <v/>
      </c>
      <c r="U284" s="152" t="str">
        <f>IFERROR(IF(T284=Hjelpeark!$B$4,0,ABS(T284-S284)),"")</f>
        <v/>
      </c>
      <c r="V284" s="175" t="str">
        <f>IFERROR(IF(A284="","",_xlfn.XLOOKUP(D284,Prisliste!$C$4:$F$4,Prisliste!$C$20:$F$20)),"")</f>
        <v/>
      </c>
      <c r="W284" s="175" t="str">
        <f>IFERROR(U284*_xlfn.XLOOKUP(D284,Prisliste!$C$4:$F$4,Prisliste!$C$21:$F$21),"")</f>
        <v/>
      </c>
      <c r="X284" s="175" t="str">
        <f>IFERROR(IF(A284="","",IF(N284="Ja",_xlfn.XLOOKUP('Beregninger gj.strømming'!D284,Prisliste!$C$4:$F$4,Prisliste!$C$24:$F$24),0)),"")</f>
        <v/>
      </c>
      <c r="Y284" s="288" t="str">
        <f t="shared" si="71"/>
        <v/>
      </c>
      <c r="Z284" s="175" t="str">
        <f t="shared" si="82"/>
        <v/>
      </c>
      <c r="AA284" s="175" t="str">
        <f t="shared" si="72"/>
        <v/>
      </c>
      <c r="AB284" s="175" t="str">
        <f t="shared" si="73"/>
        <v/>
      </c>
      <c r="AC284" s="288" t="str">
        <f t="shared" si="74"/>
        <v/>
      </c>
      <c r="AD284" s="152" t="str">
        <f t="shared" si="75"/>
        <v/>
      </c>
      <c r="AF284" s="155" t="str">
        <f>IFERROR(_xlfn.XLOOKUP(D284,Prisliste!$C$4:$F$4,Prisliste!$C$19:$F$19)*AD284,"")</f>
        <v/>
      </c>
    </row>
    <row r="285" spans="1:32" ht="14.4">
      <c r="A285" s="171" t="str">
        <f>IF(A284="","",IF(A284+1&lt;=f_slutt,'Beregninger gj.strømming'!A284+1,""))</f>
        <v/>
      </c>
      <c r="B285" s="172" t="str">
        <f t="shared" si="76"/>
        <v/>
      </c>
      <c r="C285" s="173" t="str">
        <f t="shared" si="77"/>
        <v/>
      </c>
      <c r="D285" s="172" t="str">
        <f t="shared" si="78"/>
        <v/>
      </c>
      <c r="E285" s="152" t="str">
        <f t="shared" si="83"/>
        <v/>
      </c>
      <c r="F285" s="289" t="str">
        <f t="shared" si="79"/>
        <v/>
      </c>
      <c r="G285" s="154" t="str">
        <f>IF($A285="","",'Priseestimat gj.strømming'!$C$15)</f>
        <v/>
      </c>
      <c r="H285" s="155" t="str" cm="1">
        <f t="array" ref="H285">IF(M285=Hjelpeark!$E$7,_xlfn.XLOOKUP(IF(T285="Naturlig",S285,T285),Temp_VT_FV,_xlfn.XLOOKUP('Beregninger gj.strømming'!F285,Fiskevekt_VT_FV,'Veksttabell FV'!$B$5:$T$21,,-1),,-1)*G285,IF('Beregninger gj.strømming'!M285=Hjelpeark!$D$7,_xlfn.XLOOKUP(IF(T285="Naturlig",S285,T285),'Veksttabell SV'!$A$6:$A$22,_xlfn.XLOOKUP('Beregninger gj.strømming'!F285,'Veksttabell SV'!$B$5:$AU$5,'Veksttabell SV'!$B$6:$AU$22,,-1),,-1)*G285,""))</f>
        <v/>
      </c>
      <c r="I285" s="155" t="str">
        <f t="shared" si="68"/>
        <v/>
      </c>
      <c r="J285" s="159" t="str">
        <f t="shared" si="69"/>
        <v/>
      </c>
      <c r="K285" s="173" t="str">
        <f>IF(A285="","",'Priseestimat gj.strømming'!$C$10)</f>
        <v/>
      </c>
      <c r="L285" s="173" t="str">
        <f>IF(A285="","",'Priseestimat gj.strømming'!$C$11)</f>
        <v/>
      </c>
      <c r="M285" s="173" t="str">
        <f>IF(A285="","",'Priseestimat gj.strømming'!$C$12)</f>
        <v/>
      </c>
      <c r="N285" s="173" t="str">
        <f>IF($A285="","",'Priseestimat gj.strømming'!$C$6)</f>
        <v/>
      </c>
      <c r="O285" s="174" t="str" cm="1">
        <f t="array" ref="O285">IF(M285=Hjelpeark!$D$7,_xlfn.XLOOKUP(IF(T285="Naturlig",S285,T285),'Vannbehov SV'!$A$5:$A$13,_xlfn.XLOOKUP('Beregninger gj.strømming'!F285,'Vannbehov SV'!$B$4:$O$4,'Vannbehov SV'!$B$5:$O$13,,-1),,-1),IF(M285=Hjelpeark!$E$7,_xlfn.XLOOKUP(IF(T285="Naturlig",S285,T285),'Vannbehov FV'!$A$5:$A$20,_xlfn.XLOOKUP('Beregninger gj.strømming'!F285,'Vannbehov FV'!$B$4:$O$4,'Vannbehov FV'!$B$5:$O$20,,-1),,-1),""))</f>
        <v/>
      </c>
      <c r="P285" s="173" t="str">
        <f t="shared" si="80"/>
        <v/>
      </c>
      <c r="Q285" s="174" t="str">
        <f t="shared" si="81"/>
        <v/>
      </c>
      <c r="R285" s="174" t="str">
        <f t="shared" si="70"/>
        <v/>
      </c>
      <c r="S285" s="152" t="str">
        <f>IFERROR(IF(M285=Hjelpeark!$D$7,_xlfn.XLOOKUP('Beregninger gj.strømming'!C285,Hjelpeark!$C$8:$C$19,Hjelpeark!$D$8:$D$19),_xlfn.XLOOKUP('Beregninger gj.strømming'!C285,Hjelpeark!$C$8:$C$19,Hjelpeark!$E$8:$E$19)),"")</f>
        <v/>
      </c>
      <c r="T285" s="152" t="str">
        <f t="shared" si="84"/>
        <v/>
      </c>
      <c r="U285" s="152" t="str">
        <f>IFERROR(IF(T285=Hjelpeark!$B$4,0,ABS(T285-S285)),"")</f>
        <v/>
      </c>
      <c r="V285" s="175" t="str">
        <f>IFERROR(IF(A285="","",_xlfn.XLOOKUP(D285,Prisliste!$C$4:$F$4,Prisliste!$C$20:$F$20)),"")</f>
        <v/>
      </c>
      <c r="W285" s="175" t="str">
        <f>IFERROR(U285*_xlfn.XLOOKUP(D285,Prisliste!$C$4:$F$4,Prisliste!$C$21:$F$21),"")</f>
        <v/>
      </c>
      <c r="X285" s="175" t="str">
        <f>IFERROR(IF(A285="","",IF(N285="Ja",_xlfn.XLOOKUP('Beregninger gj.strømming'!D285,Prisliste!$C$4:$F$4,Prisliste!$C$24:$F$24),0)),"")</f>
        <v/>
      </c>
      <c r="Y285" s="288" t="str">
        <f t="shared" si="71"/>
        <v/>
      </c>
      <c r="Z285" s="175" t="str">
        <f t="shared" si="82"/>
        <v/>
      </c>
      <c r="AA285" s="175" t="str">
        <f t="shared" si="72"/>
        <v/>
      </c>
      <c r="AB285" s="175" t="str">
        <f t="shared" si="73"/>
        <v/>
      </c>
      <c r="AC285" s="288" t="str">
        <f t="shared" si="74"/>
        <v/>
      </c>
      <c r="AD285" s="152" t="str">
        <f t="shared" si="75"/>
        <v/>
      </c>
      <c r="AF285" s="155" t="str">
        <f>IFERROR(_xlfn.XLOOKUP(D285,Prisliste!$C$4:$F$4,Prisliste!$C$19:$F$19)*AD285,"")</f>
        <v/>
      </c>
    </row>
    <row r="286" spans="1:32" ht="14.4">
      <c r="A286" s="171" t="str">
        <f>IF(A285="","",IF(A285+1&lt;=f_slutt,'Beregninger gj.strømming'!A285+1,""))</f>
        <v/>
      </c>
      <c r="B286" s="172" t="str">
        <f t="shared" si="76"/>
        <v/>
      </c>
      <c r="C286" s="173" t="str">
        <f t="shared" si="77"/>
        <v/>
      </c>
      <c r="D286" s="172" t="str">
        <f t="shared" si="78"/>
        <v/>
      </c>
      <c r="E286" s="152" t="str">
        <f t="shared" si="83"/>
        <v/>
      </c>
      <c r="F286" s="289" t="str">
        <f t="shared" si="79"/>
        <v/>
      </c>
      <c r="G286" s="154" t="str">
        <f>IF($A286="","",'Priseestimat gj.strømming'!$C$15)</f>
        <v/>
      </c>
      <c r="H286" s="155" t="str" cm="1">
        <f t="array" ref="H286">IF(M286=Hjelpeark!$E$7,_xlfn.XLOOKUP(IF(T286="Naturlig",S286,T286),Temp_VT_FV,_xlfn.XLOOKUP('Beregninger gj.strømming'!F286,Fiskevekt_VT_FV,'Veksttabell FV'!$B$5:$T$21,,-1),,-1)*G286,IF('Beregninger gj.strømming'!M286=Hjelpeark!$D$7,_xlfn.XLOOKUP(IF(T286="Naturlig",S286,T286),'Veksttabell SV'!$A$6:$A$22,_xlfn.XLOOKUP('Beregninger gj.strømming'!F286,'Veksttabell SV'!$B$5:$AU$5,'Veksttabell SV'!$B$6:$AU$22,,-1),,-1)*G286,""))</f>
        <v/>
      </c>
      <c r="I286" s="155" t="str">
        <f t="shared" si="68"/>
        <v/>
      </c>
      <c r="J286" s="159" t="str">
        <f t="shared" si="69"/>
        <v/>
      </c>
      <c r="K286" s="173" t="str">
        <f>IF(A286="","",'Priseestimat gj.strømming'!$C$10)</f>
        <v/>
      </c>
      <c r="L286" s="173" t="str">
        <f>IF(A286="","",'Priseestimat gj.strømming'!$C$11)</f>
        <v/>
      </c>
      <c r="M286" s="173" t="str">
        <f>IF(A286="","",'Priseestimat gj.strømming'!$C$12)</f>
        <v/>
      </c>
      <c r="N286" s="173" t="str">
        <f>IF($A286="","",'Priseestimat gj.strømming'!$C$6)</f>
        <v/>
      </c>
      <c r="O286" s="174" t="str" cm="1">
        <f t="array" ref="O286">IF(M286=Hjelpeark!$D$7,_xlfn.XLOOKUP(IF(T286="Naturlig",S286,T286),'Vannbehov SV'!$A$5:$A$13,_xlfn.XLOOKUP('Beregninger gj.strømming'!F286,'Vannbehov SV'!$B$4:$O$4,'Vannbehov SV'!$B$5:$O$13,,-1),,-1),IF(M286=Hjelpeark!$E$7,_xlfn.XLOOKUP(IF(T286="Naturlig",S286,T286),'Vannbehov FV'!$A$5:$A$20,_xlfn.XLOOKUP('Beregninger gj.strømming'!F286,'Vannbehov FV'!$B$4:$O$4,'Vannbehov FV'!$B$5:$O$20,,-1),,-1),""))</f>
        <v/>
      </c>
      <c r="P286" s="173" t="str">
        <f t="shared" si="80"/>
        <v/>
      </c>
      <c r="Q286" s="174" t="str">
        <f t="shared" si="81"/>
        <v/>
      </c>
      <c r="R286" s="174" t="str">
        <f t="shared" si="70"/>
        <v/>
      </c>
      <c r="S286" s="152" t="str">
        <f>IFERROR(IF(M286=Hjelpeark!$D$7,_xlfn.XLOOKUP('Beregninger gj.strømming'!C286,Hjelpeark!$C$8:$C$19,Hjelpeark!$D$8:$D$19),_xlfn.XLOOKUP('Beregninger gj.strømming'!C286,Hjelpeark!$C$8:$C$19,Hjelpeark!$E$8:$E$19)),"")</f>
        <v/>
      </c>
      <c r="T286" s="152" t="str">
        <f t="shared" si="84"/>
        <v/>
      </c>
      <c r="U286" s="152" t="str">
        <f>IFERROR(IF(T286=Hjelpeark!$B$4,0,ABS(T286-S286)),"")</f>
        <v/>
      </c>
      <c r="V286" s="175" t="str">
        <f>IFERROR(IF(A286="","",_xlfn.XLOOKUP(D286,Prisliste!$C$4:$F$4,Prisliste!$C$20:$F$20)),"")</f>
        <v/>
      </c>
      <c r="W286" s="175" t="str">
        <f>IFERROR(U286*_xlfn.XLOOKUP(D286,Prisliste!$C$4:$F$4,Prisliste!$C$21:$F$21),"")</f>
        <v/>
      </c>
      <c r="X286" s="175" t="str">
        <f>IFERROR(IF(A286="","",IF(N286="Ja",_xlfn.XLOOKUP('Beregninger gj.strømming'!D286,Prisliste!$C$4:$F$4,Prisliste!$C$24:$F$24),0)),"")</f>
        <v/>
      </c>
      <c r="Y286" s="288" t="str">
        <f t="shared" si="71"/>
        <v/>
      </c>
      <c r="Z286" s="175" t="str">
        <f t="shared" si="82"/>
        <v/>
      </c>
      <c r="AA286" s="175" t="str">
        <f t="shared" si="72"/>
        <v/>
      </c>
      <c r="AB286" s="175" t="str">
        <f t="shared" si="73"/>
        <v/>
      </c>
      <c r="AC286" s="288" t="str">
        <f t="shared" si="74"/>
        <v/>
      </c>
      <c r="AD286" s="152" t="str">
        <f t="shared" si="75"/>
        <v/>
      </c>
      <c r="AF286" s="155" t="str">
        <f>IFERROR(_xlfn.XLOOKUP(D286,Prisliste!$C$4:$F$4,Prisliste!$C$19:$F$19)*AD286,"")</f>
        <v/>
      </c>
    </row>
    <row r="287" spans="1:32" ht="14.4">
      <c r="A287" s="171" t="str">
        <f>IF(A286="","",IF(A286+1&lt;=f_slutt,'Beregninger gj.strømming'!A286+1,""))</f>
        <v/>
      </c>
      <c r="B287" s="172" t="str">
        <f t="shared" si="76"/>
        <v/>
      </c>
      <c r="C287" s="173" t="str">
        <f t="shared" si="77"/>
        <v/>
      </c>
      <c r="D287" s="172" t="str">
        <f t="shared" si="78"/>
        <v/>
      </c>
      <c r="E287" s="152" t="str">
        <f t="shared" si="83"/>
        <v/>
      </c>
      <c r="F287" s="289" t="str">
        <f t="shared" si="79"/>
        <v/>
      </c>
      <c r="G287" s="154" t="str">
        <f>IF($A287="","",'Priseestimat gj.strømming'!$C$15)</f>
        <v/>
      </c>
      <c r="H287" s="155" t="str" cm="1">
        <f t="array" ref="H287">IF(M287=Hjelpeark!$E$7,_xlfn.XLOOKUP(IF(T287="Naturlig",S287,T287),Temp_VT_FV,_xlfn.XLOOKUP('Beregninger gj.strømming'!F287,Fiskevekt_VT_FV,'Veksttabell FV'!$B$5:$T$21,,-1),,-1)*G287,IF('Beregninger gj.strømming'!M287=Hjelpeark!$D$7,_xlfn.XLOOKUP(IF(T287="Naturlig",S287,T287),'Veksttabell SV'!$A$6:$A$22,_xlfn.XLOOKUP('Beregninger gj.strømming'!F287,'Veksttabell SV'!$B$5:$AU$5,'Veksttabell SV'!$B$6:$AU$22,,-1),,-1)*G287,""))</f>
        <v/>
      </c>
      <c r="I287" s="155" t="str">
        <f t="shared" si="68"/>
        <v/>
      </c>
      <c r="J287" s="159" t="str">
        <f t="shared" si="69"/>
        <v/>
      </c>
      <c r="K287" s="173" t="str">
        <f>IF(A287="","",'Priseestimat gj.strømming'!$C$10)</f>
        <v/>
      </c>
      <c r="L287" s="173" t="str">
        <f>IF(A287="","",'Priseestimat gj.strømming'!$C$11)</f>
        <v/>
      </c>
      <c r="M287" s="173" t="str">
        <f>IF(A287="","",'Priseestimat gj.strømming'!$C$12)</f>
        <v/>
      </c>
      <c r="N287" s="173" t="str">
        <f>IF($A287="","",'Priseestimat gj.strømming'!$C$6)</f>
        <v/>
      </c>
      <c r="O287" s="174" t="str" cm="1">
        <f t="array" ref="O287">IF(M287=Hjelpeark!$D$7,_xlfn.XLOOKUP(IF(T287="Naturlig",S287,T287),'Vannbehov SV'!$A$5:$A$13,_xlfn.XLOOKUP('Beregninger gj.strømming'!F287,'Vannbehov SV'!$B$4:$O$4,'Vannbehov SV'!$B$5:$O$13,,-1),,-1),IF(M287=Hjelpeark!$E$7,_xlfn.XLOOKUP(IF(T287="Naturlig",S287,T287),'Vannbehov FV'!$A$5:$A$20,_xlfn.XLOOKUP('Beregninger gj.strømming'!F287,'Vannbehov FV'!$B$4:$O$4,'Vannbehov FV'!$B$5:$O$20,,-1),,-1),""))</f>
        <v/>
      </c>
      <c r="P287" s="173" t="str">
        <f t="shared" si="80"/>
        <v/>
      </c>
      <c r="Q287" s="174" t="str">
        <f t="shared" si="81"/>
        <v/>
      </c>
      <c r="R287" s="174" t="str">
        <f t="shared" si="70"/>
        <v/>
      </c>
      <c r="S287" s="152" t="str">
        <f>IFERROR(IF(M287=Hjelpeark!$D$7,_xlfn.XLOOKUP('Beregninger gj.strømming'!C287,Hjelpeark!$C$8:$C$19,Hjelpeark!$D$8:$D$19),_xlfn.XLOOKUP('Beregninger gj.strømming'!C287,Hjelpeark!$C$8:$C$19,Hjelpeark!$E$8:$E$19)),"")</f>
        <v/>
      </c>
      <c r="T287" s="152" t="str">
        <f t="shared" si="84"/>
        <v/>
      </c>
      <c r="U287" s="152" t="str">
        <f>IFERROR(IF(T287=Hjelpeark!$B$4,0,ABS(T287-S287)),"")</f>
        <v/>
      </c>
      <c r="V287" s="175" t="str">
        <f>IFERROR(IF(A287="","",_xlfn.XLOOKUP(D287,Prisliste!$C$4:$F$4,Prisliste!$C$20:$F$20)),"")</f>
        <v/>
      </c>
      <c r="W287" s="175" t="str">
        <f>IFERROR(U287*_xlfn.XLOOKUP(D287,Prisliste!$C$4:$F$4,Prisliste!$C$21:$F$21),"")</f>
        <v/>
      </c>
      <c r="X287" s="175" t="str">
        <f>IFERROR(IF(A287="","",IF(N287="Ja",_xlfn.XLOOKUP('Beregninger gj.strømming'!D287,Prisliste!$C$4:$F$4,Prisliste!$C$24:$F$24),0)),"")</f>
        <v/>
      </c>
      <c r="Y287" s="288" t="str">
        <f t="shared" si="71"/>
        <v/>
      </c>
      <c r="Z287" s="175" t="str">
        <f t="shared" si="82"/>
        <v/>
      </c>
      <c r="AA287" s="175" t="str">
        <f t="shared" si="72"/>
        <v/>
      </c>
      <c r="AB287" s="175" t="str">
        <f t="shared" si="73"/>
        <v/>
      </c>
      <c r="AC287" s="288" t="str">
        <f t="shared" si="74"/>
        <v/>
      </c>
      <c r="AD287" s="152" t="str">
        <f t="shared" si="75"/>
        <v/>
      </c>
      <c r="AF287" s="155" t="str">
        <f>IFERROR(_xlfn.XLOOKUP(D287,Prisliste!$C$4:$F$4,Prisliste!$C$19:$F$19)*AD287,"")</f>
        <v/>
      </c>
    </row>
    <row r="288" spans="1:32" ht="14.4">
      <c r="A288" s="171" t="str">
        <f>IF(A287="","",IF(A287+1&lt;=f_slutt,'Beregninger gj.strømming'!A287+1,""))</f>
        <v/>
      </c>
      <c r="B288" s="172" t="str">
        <f t="shared" si="76"/>
        <v/>
      </c>
      <c r="C288" s="173" t="str">
        <f t="shared" si="77"/>
        <v/>
      </c>
      <c r="D288" s="172" t="str">
        <f t="shared" si="78"/>
        <v/>
      </c>
      <c r="E288" s="152" t="str">
        <f t="shared" si="83"/>
        <v/>
      </c>
      <c r="F288" s="289" t="str">
        <f t="shared" si="79"/>
        <v/>
      </c>
      <c r="G288" s="154" t="str">
        <f>IF($A288="","",'Priseestimat gj.strømming'!$C$15)</f>
        <v/>
      </c>
      <c r="H288" s="155" t="str" cm="1">
        <f t="array" ref="H288">IF(M288=Hjelpeark!$E$7,_xlfn.XLOOKUP(IF(T288="Naturlig",S288,T288),Temp_VT_FV,_xlfn.XLOOKUP('Beregninger gj.strømming'!F288,Fiskevekt_VT_FV,'Veksttabell FV'!$B$5:$T$21,,-1),,-1)*G288,IF('Beregninger gj.strømming'!M288=Hjelpeark!$D$7,_xlfn.XLOOKUP(IF(T288="Naturlig",S288,T288),'Veksttabell SV'!$A$6:$A$22,_xlfn.XLOOKUP('Beregninger gj.strømming'!F288,'Veksttabell SV'!$B$5:$AU$5,'Veksttabell SV'!$B$6:$AU$22,,-1),,-1)*G288,""))</f>
        <v/>
      </c>
      <c r="I288" s="155" t="str">
        <f t="shared" si="68"/>
        <v/>
      </c>
      <c r="J288" s="159" t="str">
        <f t="shared" si="69"/>
        <v/>
      </c>
      <c r="K288" s="173" t="str">
        <f>IF(A288="","",'Priseestimat gj.strømming'!$C$10)</f>
        <v/>
      </c>
      <c r="L288" s="173" t="str">
        <f>IF(A288="","",'Priseestimat gj.strømming'!$C$11)</f>
        <v/>
      </c>
      <c r="M288" s="173" t="str">
        <f>IF(A288="","",'Priseestimat gj.strømming'!$C$12)</f>
        <v/>
      </c>
      <c r="N288" s="173" t="str">
        <f>IF($A288="","",'Priseestimat gj.strømming'!$C$6)</f>
        <v/>
      </c>
      <c r="O288" s="174" t="str" cm="1">
        <f t="array" ref="O288">IF(M288=Hjelpeark!$D$7,_xlfn.XLOOKUP(IF(T288="Naturlig",S288,T288),'Vannbehov SV'!$A$5:$A$13,_xlfn.XLOOKUP('Beregninger gj.strømming'!F288,'Vannbehov SV'!$B$4:$O$4,'Vannbehov SV'!$B$5:$O$13,,-1),,-1),IF(M288=Hjelpeark!$E$7,_xlfn.XLOOKUP(IF(T288="Naturlig",S288,T288),'Vannbehov FV'!$A$5:$A$20,_xlfn.XLOOKUP('Beregninger gj.strømming'!F288,'Vannbehov FV'!$B$4:$O$4,'Vannbehov FV'!$B$5:$O$20,,-1),,-1),""))</f>
        <v/>
      </c>
      <c r="P288" s="173" t="str">
        <f t="shared" si="80"/>
        <v/>
      </c>
      <c r="Q288" s="174" t="str">
        <f t="shared" si="81"/>
        <v/>
      </c>
      <c r="R288" s="174" t="str">
        <f t="shared" si="70"/>
        <v/>
      </c>
      <c r="S288" s="152" t="str">
        <f>IFERROR(IF(M288=Hjelpeark!$D$7,_xlfn.XLOOKUP('Beregninger gj.strømming'!C288,Hjelpeark!$C$8:$C$19,Hjelpeark!$D$8:$D$19),_xlfn.XLOOKUP('Beregninger gj.strømming'!C288,Hjelpeark!$C$8:$C$19,Hjelpeark!$E$8:$E$19)),"")</f>
        <v/>
      </c>
      <c r="T288" s="152" t="str">
        <f t="shared" si="84"/>
        <v/>
      </c>
      <c r="U288" s="152" t="str">
        <f>IFERROR(IF(T288=Hjelpeark!$B$4,0,ABS(T288-S288)),"")</f>
        <v/>
      </c>
      <c r="V288" s="175" t="str">
        <f>IFERROR(IF(A288="","",_xlfn.XLOOKUP(D288,Prisliste!$C$4:$F$4,Prisliste!$C$20:$F$20)),"")</f>
        <v/>
      </c>
      <c r="W288" s="175" t="str">
        <f>IFERROR(U288*_xlfn.XLOOKUP(D288,Prisliste!$C$4:$F$4,Prisliste!$C$21:$F$21),"")</f>
        <v/>
      </c>
      <c r="X288" s="175" t="str">
        <f>IFERROR(IF(A288="","",IF(N288="Ja",_xlfn.XLOOKUP('Beregninger gj.strømming'!D288,Prisliste!$C$4:$F$4,Prisliste!$C$24:$F$24),0)),"")</f>
        <v/>
      </c>
      <c r="Y288" s="288" t="str">
        <f t="shared" si="71"/>
        <v/>
      </c>
      <c r="Z288" s="175" t="str">
        <f t="shared" si="82"/>
        <v/>
      </c>
      <c r="AA288" s="175" t="str">
        <f t="shared" si="72"/>
        <v/>
      </c>
      <c r="AB288" s="175" t="str">
        <f t="shared" si="73"/>
        <v/>
      </c>
      <c r="AC288" s="288" t="str">
        <f t="shared" si="74"/>
        <v/>
      </c>
      <c r="AD288" s="152" t="str">
        <f t="shared" si="75"/>
        <v/>
      </c>
      <c r="AF288" s="155" t="str">
        <f>IFERROR(_xlfn.XLOOKUP(D288,Prisliste!$C$4:$F$4,Prisliste!$C$19:$F$19)*AD288,"")</f>
        <v/>
      </c>
    </row>
    <row r="289" spans="1:32" ht="14.4">
      <c r="A289" s="171" t="str">
        <f>IF(A288="","",IF(A288+1&lt;=f_slutt,'Beregninger gj.strømming'!A288+1,""))</f>
        <v/>
      </c>
      <c r="B289" s="172" t="str">
        <f t="shared" si="76"/>
        <v/>
      </c>
      <c r="C289" s="173" t="str">
        <f t="shared" si="77"/>
        <v/>
      </c>
      <c r="D289" s="172" t="str">
        <f t="shared" si="78"/>
        <v/>
      </c>
      <c r="E289" s="152" t="str">
        <f t="shared" si="83"/>
        <v/>
      </c>
      <c r="F289" s="289" t="str">
        <f t="shared" si="79"/>
        <v/>
      </c>
      <c r="G289" s="154" t="str">
        <f>IF($A289="","",'Priseestimat gj.strømming'!$C$15)</f>
        <v/>
      </c>
      <c r="H289" s="155" t="str" cm="1">
        <f t="array" ref="H289">IF(M289=Hjelpeark!$E$7,_xlfn.XLOOKUP(IF(T289="Naturlig",S289,T289),Temp_VT_FV,_xlfn.XLOOKUP('Beregninger gj.strømming'!F289,Fiskevekt_VT_FV,'Veksttabell FV'!$B$5:$T$21,,-1),,-1)*G289,IF('Beregninger gj.strømming'!M289=Hjelpeark!$D$7,_xlfn.XLOOKUP(IF(T289="Naturlig",S289,T289),'Veksttabell SV'!$A$6:$A$22,_xlfn.XLOOKUP('Beregninger gj.strømming'!F289,'Veksttabell SV'!$B$5:$AU$5,'Veksttabell SV'!$B$6:$AU$22,,-1),,-1)*G289,""))</f>
        <v/>
      </c>
      <c r="I289" s="155" t="str">
        <f t="shared" si="68"/>
        <v/>
      </c>
      <c r="J289" s="159" t="str">
        <f t="shared" si="69"/>
        <v/>
      </c>
      <c r="K289" s="173" t="str">
        <f>IF(A289="","",'Priseestimat gj.strømming'!$C$10)</f>
        <v/>
      </c>
      <c r="L289" s="173" t="str">
        <f>IF(A289="","",'Priseestimat gj.strømming'!$C$11)</f>
        <v/>
      </c>
      <c r="M289" s="173" t="str">
        <f>IF(A289="","",'Priseestimat gj.strømming'!$C$12)</f>
        <v/>
      </c>
      <c r="N289" s="173" t="str">
        <f>IF($A289="","",'Priseestimat gj.strømming'!$C$6)</f>
        <v/>
      </c>
      <c r="O289" s="174" t="str" cm="1">
        <f t="array" ref="O289">IF(M289=Hjelpeark!$D$7,_xlfn.XLOOKUP(IF(T289="Naturlig",S289,T289),'Vannbehov SV'!$A$5:$A$13,_xlfn.XLOOKUP('Beregninger gj.strømming'!F289,'Vannbehov SV'!$B$4:$O$4,'Vannbehov SV'!$B$5:$O$13,,-1),,-1),IF(M289=Hjelpeark!$E$7,_xlfn.XLOOKUP(IF(T289="Naturlig",S289,T289),'Vannbehov FV'!$A$5:$A$20,_xlfn.XLOOKUP('Beregninger gj.strømming'!F289,'Vannbehov FV'!$B$4:$O$4,'Vannbehov FV'!$B$5:$O$20,,-1),,-1),""))</f>
        <v/>
      </c>
      <c r="P289" s="173" t="str">
        <f t="shared" si="80"/>
        <v/>
      </c>
      <c r="Q289" s="174" t="str">
        <f t="shared" si="81"/>
        <v/>
      </c>
      <c r="R289" s="174" t="str">
        <f t="shared" si="70"/>
        <v/>
      </c>
      <c r="S289" s="152" t="str">
        <f>IFERROR(IF(M289=Hjelpeark!$D$7,_xlfn.XLOOKUP('Beregninger gj.strømming'!C289,Hjelpeark!$C$8:$C$19,Hjelpeark!$D$8:$D$19),_xlfn.XLOOKUP('Beregninger gj.strømming'!C289,Hjelpeark!$C$8:$C$19,Hjelpeark!$E$8:$E$19)),"")</f>
        <v/>
      </c>
      <c r="T289" s="152" t="str">
        <f t="shared" si="84"/>
        <v/>
      </c>
      <c r="U289" s="152" t="str">
        <f>IFERROR(IF(T289=Hjelpeark!$B$4,0,ABS(T289-S289)),"")</f>
        <v/>
      </c>
      <c r="V289" s="175" t="str">
        <f>IFERROR(IF(A289="","",_xlfn.XLOOKUP(D289,Prisliste!$C$4:$F$4,Prisliste!$C$20:$F$20)),"")</f>
        <v/>
      </c>
      <c r="W289" s="175" t="str">
        <f>IFERROR(U289*_xlfn.XLOOKUP(D289,Prisliste!$C$4:$F$4,Prisliste!$C$21:$F$21),"")</f>
        <v/>
      </c>
      <c r="X289" s="175" t="str">
        <f>IFERROR(IF(A289="","",IF(N289="Ja",_xlfn.XLOOKUP('Beregninger gj.strømming'!D289,Prisliste!$C$4:$F$4,Prisliste!$C$24:$F$24),0)),"")</f>
        <v/>
      </c>
      <c r="Y289" s="288" t="str">
        <f t="shared" si="71"/>
        <v/>
      </c>
      <c r="Z289" s="175" t="str">
        <f t="shared" si="82"/>
        <v/>
      </c>
      <c r="AA289" s="175" t="str">
        <f t="shared" si="72"/>
        <v/>
      </c>
      <c r="AB289" s="175" t="str">
        <f t="shared" si="73"/>
        <v/>
      </c>
      <c r="AC289" s="288" t="str">
        <f t="shared" si="74"/>
        <v/>
      </c>
      <c r="AD289" s="152" t="str">
        <f t="shared" si="75"/>
        <v/>
      </c>
      <c r="AF289" s="155" t="str">
        <f>IFERROR(_xlfn.XLOOKUP(D289,Prisliste!$C$4:$F$4,Prisliste!$C$19:$F$19)*AD289,"")</f>
        <v/>
      </c>
    </row>
    <row r="290" spans="1:32" ht="14.4">
      <c r="A290" s="171" t="str">
        <f>IF(A289="","",IF(A289+1&lt;=f_slutt,'Beregninger gj.strømming'!A289+1,""))</f>
        <v/>
      </c>
      <c r="B290" s="172" t="str">
        <f t="shared" si="76"/>
        <v/>
      </c>
      <c r="C290" s="173" t="str">
        <f t="shared" si="77"/>
        <v/>
      </c>
      <c r="D290" s="172" t="str">
        <f t="shared" si="78"/>
        <v/>
      </c>
      <c r="E290" s="152" t="str">
        <f t="shared" si="83"/>
        <v/>
      </c>
      <c r="F290" s="289" t="str">
        <f t="shared" si="79"/>
        <v/>
      </c>
      <c r="G290" s="154" t="str">
        <f>IF($A290="","",'Priseestimat gj.strømming'!$C$15)</f>
        <v/>
      </c>
      <c r="H290" s="155" t="str" cm="1">
        <f t="array" ref="H290">IF(M290=Hjelpeark!$E$7,_xlfn.XLOOKUP(IF(T290="Naturlig",S290,T290),Temp_VT_FV,_xlfn.XLOOKUP('Beregninger gj.strømming'!F290,Fiskevekt_VT_FV,'Veksttabell FV'!$B$5:$T$21,,-1),,-1)*G290,IF('Beregninger gj.strømming'!M290=Hjelpeark!$D$7,_xlfn.XLOOKUP(IF(T290="Naturlig",S290,T290),'Veksttabell SV'!$A$6:$A$22,_xlfn.XLOOKUP('Beregninger gj.strømming'!F290,'Veksttabell SV'!$B$5:$AU$5,'Veksttabell SV'!$B$6:$AU$22,,-1),,-1)*G290,""))</f>
        <v/>
      </c>
      <c r="I290" s="155" t="str">
        <f t="shared" si="68"/>
        <v/>
      </c>
      <c r="J290" s="159" t="str">
        <f t="shared" si="69"/>
        <v/>
      </c>
      <c r="K290" s="173" t="str">
        <f>IF(A290="","",'Priseestimat gj.strømming'!$C$10)</f>
        <v/>
      </c>
      <c r="L290" s="173" t="str">
        <f>IF(A290="","",'Priseestimat gj.strømming'!$C$11)</f>
        <v/>
      </c>
      <c r="M290" s="173" t="str">
        <f>IF(A290="","",'Priseestimat gj.strømming'!$C$12)</f>
        <v/>
      </c>
      <c r="N290" s="173" t="str">
        <f>IF($A290="","",'Priseestimat gj.strømming'!$C$6)</f>
        <v/>
      </c>
      <c r="O290" s="174" t="str" cm="1">
        <f t="array" ref="O290">IF(M290=Hjelpeark!$D$7,_xlfn.XLOOKUP(IF(T290="Naturlig",S290,T290),'Vannbehov SV'!$A$5:$A$13,_xlfn.XLOOKUP('Beregninger gj.strømming'!F290,'Vannbehov SV'!$B$4:$O$4,'Vannbehov SV'!$B$5:$O$13,,-1),,-1),IF(M290=Hjelpeark!$E$7,_xlfn.XLOOKUP(IF(T290="Naturlig",S290,T290),'Vannbehov FV'!$A$5:$A$20,_xlfn.XLOOKUP('Beregninger gj.strømming'!F290,'Vannbehov FV'!$B$4:$O$4,'Vannbehov FV'!$B$5:$O$20,,-1),,-1),""))</f>
        <v/>
      </c>
      <c r="P290" s="173" t="str">
        <f t="shared" si="80"/>
        <v/>
      </c>
      <c r="Q290" s="174" t="str">
        <f t="shared" si="81"/>
        <v/>
      </c>
      <c r="R290" s="174" t="str">
        <f t="shared" si="70"/>
        <v/>
      </c>
      <c r="S290" s="152" t="str">
        <f>IFERROR(IF(M290=Hjelpeark!$D$7,_xlfn.XLOOKUP('Beregninger gj.strømming'!C290,Hjelpeark!$C$8:$C$19,Hjelpeark!$D$8:$D$19),_xlfn.XLOOKUP('Beregninger gj.strømming'!C290,Hjelpeark!$C$8:$C$19,Hjelpeark!$E$8:$E$19)),"")</f>
        <v/>
      </c>
      <c r="T290" s="152" t="str">
        <f t="shared" si="84"/>
        <v/>
      </c>
      <c r="U290" s="152" t="str">
        <f>IFERROR(IF(T290=Hjelpeark!$B$4,0,ABS(T290-S290)),"")</f>
        <v/>
      </c>
      <c r="V290" s="175" t="str">
        <f>IFERROR(IF(A290="","",_xlfn.XLOOKUP(D290,Prisliste!$C$4:$F$4,Prisliste!$C$20:$F$20)),"")</f>
        <v/>
      </c>
      <c r="W290" s="175" t="str">
        <f>IFERROR(U290*_xlfn.XLOOKUP(D290,Prisliste!$C$4:$F$4,Prisliste!$C$21:$F$21),"")</f>
        <v/>
      </c>
      <c r="X290" s="175" t="str">
        <f>IFERROR(IF(A290="","",IF(N290="Ja",_xlfn.XLOOKUP('Beregninger gj.strømming'!D290,Prisliste!$C$4:$F$4,Prisliste!$C$24:$F$24),0)),"")</f>
        <v/>
      </c>
      <c r="Y290" s="288" t="str">
        <f t="shared" si="71"/>
        <v/>
      </c>
      <c r="Z290" s="175" t="str">
        <f t="shared" si="82"/>
        <v/>
      </c>
      <c r="AA290" s="175" t="str">
        <f t="shared" si="72"/>
        <v/>
      </c>
      <c r="AB290" s="175" t="str">
        <f t="shared" si="73"/>
        <v/>
      </c>
      <c r="AC290" s="288" t="str">
        <f t="shared" si="74"/>
        <v/>
      </c>
      <c r="AD290" s="152" t="str">
        <f t="shared" si="75"/>
        <v/>
      </c>
      <c r="AF290" s="155" t="str">
        <f>IFERROR(_xlfn.XLOOKUP(D290,Prisliste!$C$4:$F$4,Prisliste!$C$19:$F$19)*AD290,"")</f>
        <v/>
      </c>
    </row>
    <row r="291" spans="1:32" ht="14.4">
      <c r="A291" s="171" t="str">
        <f>IF(A290="","",IF(A290+1&lt;=f_slutt,'Beregninger gj.strømming'!A290+1,""))</f>
        <v/>
      </c>
      <c r="B291" s="172" t="str">
        <f t="shared" si="76"/>
        <v/>
      </c>
      <c r="C291" s="173" t="str">
        <f t="shared" si="77"/>
        <v/>
      </c>
      <c r="D291" s="172" t="str">
        <f t="shared" si="78"/>
        <v/>
      </c>
      <c r="E291" s="152" t="str">
        <f t="shared" si="83"/>
        <v/>
      </c>
      <c r="F291" s="289" t="str">
        <f t="shared" si="79"/>
        <v/>
      </c>
      <c r="G291" s="154" t="str">
        <f>IF($A291="","",'Priseestimat gj.strømming'!$C$15)</f>
        <v/>
      </c>
      <c r="H291" s="155" t="str" cm="1">
        <f t="array" ref="H291">IF(M291=Hjelpeark!$E$7,_xlfn.XLOOKUP(IF(T291="Naturlig",S291,T291),Temp_VT_FV,_xlfn.XLOOKUP('Beregninger gj.strømming'!F291,Fiskevekt_VT_FV,'Veksttabell FV'!$B$5:$T$21,,-1),,-1)*G291,IF('Beregninger gj.strømming'!M291=Hjelpeark!$D$7,_xlfn.XLOOKUP(IF(T291="Naturlig",S291,T291),'Veksttabell SV'!$A$6:$A$22,_xlfn.XLOOKUP('Beregninger gj.strømming'!F291,'Veksttabell SV'!$B$5:$AU$5,'Veksttabell SV'!$B$6:$AU$22,,-1),,-1)*G291,""))</f>
        <v/>
      </c>
      <c r="I291" s="155" t="str">
        <f t="shared" si="68"/>
        <v/>
      </c>
      <c r="J291" s="159" t="str">
        <f t="shared" si="69"/>
        <v/>
      </c>
      <c r="K291" s="173" t="str">
        <f>IF(A291="","",'Priseestimat gj.strømming'!$C$10)</f>
        <v/>
      </c>
      <c r="L291" s="173" t="str">
        <f>IF(A291="","",'Priseestimat gj.strømming'!$C$11)</f>
        <v/>
      </c>
      <c r="M291" s="173" t="str">
        <f>IF(A291="","",'Priseestimat gj.strømming'!$C$12)</f>
        <v/>
      </c>
      <c r="N291" s="173" t="str">
        <f>IF($A291="","",'Priseestimat gj.strømming'!$C$6)</f>
        <v/>
      </c>
      <c r="O291" s="174" t="str" cm="1">
        <f t="array" ref="O291">IF(M291=Hjelpeark!$D$7,_xlfn.XLOOKUP(IF(T291="Naturlig",S291,T291),'Vannbehov SV'!$A$5:$A$13,_xlfn.XLOOKUP('Beregninger gj.strømming'!F291,'Vannbehov SV'!$B$4:$O$4,'Vannbehov SV'!$B$5:$O$13,,-1),,-1),IF(M291=Hjelpeark!$E$7,_xlfn.XLOOKUP(IF(T291="Naturlig",S291,T291),'Vannbehov FV'!$A$5:$A$20,_xlfn.XLOOKUP('Beregninger gj.strømming'!F291,'Vannbehov FV'!$B$4:$O$4,'Vannbehov FV'!$B$5:$O$20,,-1),,-1),""))</f>
        <v/>
      </c>
      <c r="P291" s="173" t="str">
        <f t="shared" si="80"/>
        <v/>
      </c>
      <c r="Q291" s="174" t="str">
        <f t="shared" si="81"/>
        <v/>
      </c>
      <c r="R291" s="174" t="str">
        <f t="shared" si="70"/>
        <v/>
      </c>
      <c r="S291" s="152" t="str">
        <f>IFERROR(IF(M291=Hjelpeark!$D$7,_xlfn.XLOOKUP('Beregninger gj.strømming'!C291,Hjelpeark!$C$8:$C$19,Hjelpeark!$D$8:$D$19),_xlfn.XLOOKUP('Beregninger gj.strømming'!C291,Hjelpeark!$C$8:$C$19,Hjelpeark!$E$8:$E$19)),"")</f>
        <v/>
      </c>
      <c r="T291" s="152" t="str">
        <f t="shared" si="84"/>
        <v/>
      </c>
      <c r="U291" s="152" t="str">
        <f>IFERROR(IF(T291=Hjelpeark!$B$4,0,ABS(T291-S291)),"")</f>
        <v/>
      </c>
      <c r="V291" s="175" t="str">
        <f>IFERROR(IF(A291="","",_xlfn.XLOOKUP(D291,Prisliste!$C$4:$F$4,Prisliste!$C$20:$F$20)),"")</f>
        <v/>
      </c>
      <c r="W291" s="175" t="str">
        <f>IFERROR(U291*_xlfn.XLOOKUP(D291,Prisliste!$C$4:$F$4,Prisliste!$C$21:$F$21),"")</f>
        <v/>
      </c>
      <c r="X291" s="175" t="str">
        <f>IFERROR(IF(A291="","",IF(N291="Ja",_xlfn.XLOOKUP('Beregninger gj.strømming'!D291,Prisliste!$C$4:$F$4,Prisliste!$C$24:$F$24),0)),"")</f>
        <v/>
      </c>
      <c r="Y291" s="288" t="str">
        <f t="shared" si="71"/>
        <v/>
      </c>
      <c r="Z291" s="175" t="str">
        <f t="shared" si="82"/>
        <v/>
      </c>
      <c r="AA291" s="175" t="str">
        <f t="shared" si="72"/>
        <v/>
      </c>
      <c r="AB291" s="175" t="str">
        <f t="shared" si="73"/>
        <v/>
      </c>
      <c r="AC291" s="288" t="str">
        <f t="shared" si="74"/>
        <v/>
      </c>
      <c r="AD291" s="152" t="str">
        <f t="shared" si="75"/>
        <v/>
      </c>
      <c r="AF291" s="155" t="str">
        <f>IFERROR(_xlfn.XLOOKUP(D291,Prisliste!$C$4:$F$4,Prisliste!$C$19:$F$19)*AD291,"")</f>
        <v/>
      </c>
    </row>
    <row r="292" spans="1:32" ht="14.4">
      <c r="A292" s="171" t="str">
        <f>IF(A291="","",IF(A291+1&lt;=f_slutt,'Beregninger gj.strømming'!A291+1,""))</f>
        <v/>
      </c>
      <c r="B292" s="172" t="str">
        <f t="shared" si="76"/>
        <v/>
      </c>
      <c r="C292" s="173" t="str">
        <f t="shared" si="77"/>
        <v/>
      </c>
      <c r="D292" s="172" t="str">
        <f t="shared" si="78"/>
        <v/>
      </c>
      <c r="E292" s="152" t="str">
        <f t="shared" si="83"/>
        <v/>
      </c>
      <c r="F292" s="289" t="str">
        <f t="shared" si="79"/>
        <v/>
      </c>
      <c r="G292" s="154" t="str">
        <f>IF($A292="","",'Priseestimat gj.strømming'!$C$15)</f>
        <v/>
      </c>
      <c r="H292" s="155" t="str" cm="1">
        <f t="array" ref="H292">IF(M292=Hjelpeark!$E$7,_xlfn.XLOOKUP(IF(T292="Naturlig",S292,T292),Temp_VT_FV,_xlfn.XLOOKUP('Beregninger gj.strømming'!F292,Fiskevekt_VT_FV,'Veksttabell FV'!$B$5:$T$21,,-1),,-1)*G292,IF('Beregninger gj.strømming'!M292=Hjelpeark!$D$7,_xlfn.XLOOKUP(IF(T292="Naturlig",S292,T292),'Veksttabell SV'!$A$6:$A$22,_xlfn.XLOOKUP('Beregninger gj.strømming'!F292,'Veksttabell SV'!$B$5:$AU$5,'Veksttabell SV'!$B$6:$AU$22,,-1),,-1)*G292,""))</f>
        <v/>
      </c>
      <c r="I292" s="155" t="str">
        <f t="shared" si="68"/>
        <v/>
      </c>
      <c r="J292" s="159" t="str">
        <f t="shared" si="69"/>
        <v/>
      </c>
      <c r="K292" s="173" t="str">
        <f>IF(A292="","",'Priseestimat gj.strømming'!$C$10)</f>
        <v/>
      </c>
      <c r="L292" s="173" t="str">
        <f>IF(A292="","",'Priseestimat gj.strømming'!$C$11)</f>
        <v/>
      </c>
      <c r="M292" s="173" t="str">
        <f>IF(A292="","",'Priseestimat gj.strømming'!$C$12)</f>
        <v/>
      </c>
      <c r="N292" s="173" t="str">
        <f>IF($A292="","",'Priseestimat gj.strømming'!$C$6)</f>
        <v/>
      </c>
      <c r="O292" s="174" t="str" cm="1">
        <f t="array" ref="O292">IF(M292=Hjelpeark!$D$7,_xlfn.XLOOKUP(IF(T292="Naturlig",S292,T292),'Vannbehov SV'!$A$5:$A$13,_xlfn.XLOOKUP('Beregninger gj.strømming'!F292,'Vannbehov SV'!$B$4:$O$4,'Vannbehov SV'!$B$5:$O$13,,-1),,-1),IF(M292=Hjelpeark!$E$7,_xlfn.XLOOKUP(IF(T292="Naturlig",S292,T292),'Vannbehov FV'!$A$5:$A$20,_xlfn.XLOOKUP('Beregninger gj.strømming'!F292,'Vannbehov FV'!$B$4:$O$4,'Vannbehov FV'!$B$5:$O$20,,-1),,-1),""))</f>
        <v/>
      </c>
      <c r="P292" s="173" t="str">
        <f t="shared" si="80"/>
        <v/>
      </c>
      <c r="Q292" s="174" t="str">
        <f t="shared" si="81"/>
        <v/>
      </c>
      <c r="R292" s="174" t="str">
        <f t="shared" si="70"/>
        <v/>
      </c>
      <c r="S292" s="152" t="str">
        <f>IFERROR(IF(M292=Hjelpeark!$D$7,_xlfn.XLOOKUP('Beregninger gj.strømming'!C292,Hjelpeark!$C$8:$C$19,Hjelpeark!$D$8:$D$19),_xlfn.XLOOKUP('Beregninger gj.strømming'!C292,Hjelpeark!$C$8:$C$19,Hjelpeark!$E$8:$E$19)),"")</f>
        <v/>
      </c>
      <c r="T292" s="152" t="str">
        <f t="shared" si="84"/>
        <v/>
      </c>
      <c r="U292" s="152" t="str">
        <f>IFERROR(IF(T292=Hjelpeark!$B$4,0,ABS(T292-S292)),"")</f>
        <v/>
      </c>
      <c r="V292" s="175" t="str">
        <f>IFERROR(IF(A292="","",_xlfn.XLOOKUP(D292,Prisliste!$C$4:$F$4,Prisliste!$C$20:$F$20)),"")</f>
        <v/>
      </c>
      <c r="W292" s="175" t="str">
        <f>IFERROR(U292*_xlfn.XLOOKUP(D292,Prisliste!$C$4:$F$4,Prisliste!$C$21:$F$21),"")</f>
        <v/>
      </c>
      <c r="X292" s="175" t="str">
        <f>IFERROR(IF(A292="","",IF(N292="Ja",_xlfn.XLOOKUP('Beregninger gj.strømming'!D292,Prisliste!$C$4:$F$4,Prisliste!$C$24:$F$24),0)),"")</f>
        <v/>
      </c>
      <c r="Y292" s="288" t="str">
        <f t="shared" si="71"/>
        <v/>
      </c>
      <c r="Z292" s="175" t="str">
        <f t="shared" si="82"/>
        <v/>
      </c>
      <c r="AA292" s="175" t="str">
        <f t="shared" si="72"/>
        <v/>
      </c>
      <c r="AB292" s="175" t="str">
        <f t="shared" si="73"/>
        <v/>
      </c>
      <c r="AC292" s="288" t="str">
        <f t="shared" si="74"/>
        <v/>
      </c>
      <c r="AD292" s="152" t="str">
        <f t="shared" si="75"/>
        <v/>
      </c>
      <c r="AF292" s="155" t="str">
        <f>IFERROR(_xlfn.XLOOKUP(D292,Prisliste!$C$4:$F$4,Prisliste!$C$19:$F$19)*AD292,"")</f>
        <v/>
      </c>
    </row>
    <row r="293" spans="1:32" ht="14.4">
      <c r="A293" s="171" t="str">
        <f>IF(A292="","",IF(A292+1&lt;=f_slutt,'Beregninger gj.strømming'!A292+1,""))</f>
        <v/>
      </c>
      <c r="B293" s="172" t="str">
        <f t="shared" si="76"/>
        <v/>
      </c>
      <c r="C293" s="173" t="str">
        <f t="shared" si="77"/>
        <v/>
      </c>
      <c r="D293" s="172" t="str">
        <f t="shared" si="78"/>
        <v/>
      </c>
      <c r="E293" s="152" t="str">
        <f t="shared" si="83"/>
        <v/>
      </c>
      <c r="F293" s="289" t="str">
        <f t="shared" si="79"/>
        <v/>
      </c>
      <c r="G293" s="154" t="str">
        <f>IF($A293="","",'Priseestimat gj.strømming'!$C$15)</f>
        <v/>
      </c>
      <c r="H293" s="155" t="str" cm="1">
        <f t="array" ref="H293">IF(M293=Hjelpeark!$E$7,_xlfn.XLOOKUP(IF(T293="Naturlig",S293,T293),Temp_VT_FV,_xlfn.XLOOKUP('Beregninger gj.strømming'!F293,Fiskevekt_VT_FV,'Veksttabell FV'!$B$5:$T$21,,-1),,-1)*G293,IF('Beregninger gj.strømming'!M293=Hjelpeark!$D$7,_xlfn.XLOOKUP(IF(T293="Naturlig",S293,T293),'Veksttabell SV'!$A$6:$A$22,_xlfn.XLOOKUP('Beregninger gj.strømming'!F293,'Veksttabell SV'!$B$5:$AU$5,'Veksttabell SV'!$B$6:$AU$22,,-1),,-1)*G293,""))</f>
        <v/>
      </c>
      <c r="I293" s="155" t="str">
        <f t="shared" si="68"/>
        <v/>
      </c>
      <c r="J293" s="159" t="str">
        <f t="shared" si="69"/>
        <v/>
      </c>
      <c r="K293" s="173" t="str">
        <f>IF(A293="","",'Priseestimat gj.strømming'!$C$10)</f>
        <v/>
      </c>
      <c r="L293" s="173" t="str">
        <f>IF(A293="","",'Priseestimat gj.strømming'!$C$11)</f>
        <v/>
      </c>
      <c r="M293" s="173" t="str">
        <f>IF(A293="","",'Priseestimat gj.strømming'!$C$12)</f>
        <v/>
      </c>
      <c r="N293" s="173" t="str">
        <f>IF($A293="","",'Priseestimat gj.strømming'!$C$6)</f>
        <v/>
      </c>
      <c r="O293" s="174" t="str" cm="1">
        <f t="array" ref="O293">IF(M293=Hjelpeark!$D$7,_xlfn.XLOOKUP(IF(T293="Naturlig",S293,T293),'Vannbehov SV'!$A$5:$A$13,_xlfn.XLOOKUP('Beregninger gj.strømming'!F293,'Vannbehov SV'!$B$4:$O$4,'Vannbehov SV'!$B$5:$O$13,,-1),,-1),IF(M293=Hjelpeark!$E$7,_xlfn.XLOOKUP(IF(T293="Naturlig",S293,T293),'Vannbehov FV'!$A$5:$A$20,_xlfn.XLOOKUP('Beregninger gj.strømming'!F293,'Vannbehov FV'!$B$4:$O$4,'Vannbehov FV'!$B$5:$O$20,,-1),,-1),""))</f>
        <v/>
      </c>
      <c r="P293" s="173" t="str">
        <f t="shared" si="80"/>
        <v/>
      </c>
      <c r="Q293" s="174" t="str">
        <f t="shared" si="81"/>
        <v/>
      </c>
      <c r="R293" s="174" t="str">
        <f t="shared" si="70"/>
        <v/>
      </c>
      <c r="S293" s="152" t="str">
        <f>IFERROR(IF(M293=Hjelpeark!$D$7,_xlfn.XLOOKUP('Beregninger gj.strømming'!C293,Hjelpeark!$C$8:$C$19,Hjelpeark!$D$8:$D$19),_xlfn.XLOOKUP('Beregninger gj.strømming'!C293,Hjelpeark!$C$8:$C$19,Hjelpeark!$E$8:$E$19)),"")</f>
        <v/>
      </c>
      <c r="T293" s="152" t="str">
        <f t="shared" si="84"/>
        <v/>
      </c>
      <c r="U293" s="152" t="str">
        <f>IFERROR(IF(T293=Hjelpeark!$B$4,0,ABS(T293-S293)),"")</f>
        <v/>
      </c>
      <c r="V293" s="175" t="str">
        <f>IFERROR(IF(A293="","",_xlfn.XLOOKUP(D293,Prisliste!$C$4:$F$4,Prisliste!$C$20:$F$20)),"")</f>
        <v/>
      </c>
      <c r="W293" s="175" t="str">
        <f>IFERROR(U293*_xlfn.XLOOKUP(D293,Prisliste!$C$4:$F$4,Prisliste!$C$21:$F$21),"")</f>
        <v/>
      </c>
      <c r="X293" s="175" t="str">
        <f>IFERROR(IF(A293="","",IF(N293="Ja",_xlfn.XLOOKUP('Beregninger gj.strømming'!D293,Prisliste!$C$4:$F$4,Prisliste!$C$24:$F$24),0)),"")</f>
        <v/>
      </c>
      <c r="Y293" s="288" t="str">
        <f t="shared" si="71"/>
        <v/>
      </c>
      <c r="Z293" s="175" t="str">
        <f t="shared" si="82"/>
        <v/>
      </c>
      <c r="AA293" s="175" t="str">
        <f t="shared" si="72"/>
        <v/>
      </c>
      <c r="AB293" s="175" t="str">
        <f t="shared" si="73"/>
        <v/>
      </c>
      <c r="AC293" s="288" t="str">
        <f t="shared" si="74"/>
        <v/>
      </c>
      <c r="AD293" s="152" t="str">
        <f t="shared" si="75"/>
        <v/>
      </c>
      <c r="AF293" s="155" t="str">
        <f>IFERROR(_xlfn.XLOOKUP(D293,Prisliste!$C$4:$F$4,Prisliste!$C$19:$F$19)*AD293,"")</f>
        <v/>
      </c>
    </row>
    <row r="294" spans="1:32" ht="14.4">
      <c r="A294" s="171" t="str">
        <f>IF(A293="","",IF(A293+1&lt;=f_slutt,'Beregninger gj.strømming'!A293+1,""))</f>
        <v/>
      </c>
      <c r="B294" s="172" t="str">
        <f t="shared" si="76"/>
        <v/>
      </c>
      <c r="C294" s="173" t="str">
        <f t="shared" si="77"/>
        <v/>
      </c>
      <c r="D294" s="172" t="str">
        <f t="shared" si="78"/>
        <v/>
      </c>
      <c r="E294" s="152" t="str">
        <f t="shared" si="83"/>
        <v/>
      </c>
      <c r="F294" s="289" t="str">
        <f t="shared" si="79"/>
        <v/>
      </c>
      <c r="G294" s="154" t="str">
        <f>IF($A294="","",'Priseestimat gj.strømming'!$C$15)</f>
        <v/>
      </c>
      <c r="H294" s="155" t="str" cm="1">
        <f t="array" ref="H294">IF(M294=Hjelpeark!$E$7,_xlfn.XLOOKUP(IF(T294="Naturlig",S294,T294),Temp_VT_FV,_xlfn.XLOOKUP('Beregninger gj.strømming'!F294,Fiskevekt_VT_FV,'Veksttabell FV'!$B$5:$T$21,,-1),,-1)*G294,IF('Beregninger gj.strømming'!M294=Hjelpeark!$D$7,_xlfn.XLOOKUP(IF(T294="Naturlig",S294,T294),'Veksttabell SV'!$A$6:$A$22,_xlfn.XLOOKUP('Beregninger gj.strømming'!F294,'Veksttabell SV'!$B$5:$AU$5,'Veksttabell SV'!$B$6:$AU$22,,-1),,-1)*G294,""))</f>
        <v/>
      </c>
      <c r="I294" s="155" t="str">
        <f t="shared" si="68"/>
        <v/>
      </c>
      <c r="J294" s="159" t="str">
        <f t="shared" si="69"/>
        <v/>
      </c>
      <c r="K294" s="173" t="str">
        <f>IF(A294="","",'Priseestimat gj.strømming'!$C$10)</f>
        <v/>
      </c>
      <c r="L294" s="173" t="str">
        <f>IF(A294="","",'Priseestimat gj.strømming'!$C$11)</f>
        <v/>
      </c>
      <c r="M294" s="173" t="str">
        <f>IF(A294="","",'Priseestimat gj.strømming'!$C$12)</f>
        <v/>
      </c>
      <c r="N294" s="173" t="str">
        <f>IF($A294="","",'Priseestimat gj.strømming'!$C$6)</f>
        <v/>
      </c>
      <c r="O294" s="174" t="str" cm="1">
        <f t="array" ref="O294">IF(M294=Hjelpeark!$D$7,_xlfn.XLOOKUP(IF(T294="Naturlig",S294,T294),'Vannbehov SV'!$A$5:$A$13,_xlfn.XLOOKUP('Beregninger gj.strømming'!F294,'Vannbehov SV'!$B$4:$O$4,'Vannbehov SV'!$B$5:$O$13,,-1),,-1),IF(M294=Hjelpeark!$E$7,_xlfn.XLOOKUP(IF(T294="Naturlig",S294,T294),'Vannbehov FV'!$A$5:$A$20,_xlfn.XLOOKUP('Beregninger gj.strømming'!F294,'Vannbehov FV'!$B$4:$O$4,'Vannbehov FV'!$B$5:$O$20,,-1),,-1),""))</f>
        <v/>
      </c>
      <c r="P294" s="173" t="str">
        <f t="shared" si="80"/>
        <v/>
      </c>
      <c r="Q294" s="174" t="str">
        <f t="shared" si="81"/>
        <v/>
      </c>
      <c r="R294" s="174" t="str">
        <f t="shared" si="70"/>
        <v/>
      </c>
      <c r="S294" s="152" t="str">
        <f>IFERROR(IF(M294=Hjelpeark!$D$7,_xlfn.XLOOKUP('Beregninger gj.strømming'!C294,Hjelpeark!$C$8:$C$19,Hjelpeark!$D$8:$D$19),_xlfn.XLOOKUP('Beregninger gj.strømming'!C294,Hjelpeark!$C$8:$C$19,Hjelpeark!$E$8:$E$19)),"")</f>
        <v/>
      </c>
      <c r="T294" s="152" t="str">
        <f t="shared" si="84"/>
        <v/>
      </c>
      <c r="U294" s="152" t="str">
        <f>IFERROR(IF(T294=Hjelpeark!$B$4,0,ABS(T294-S294)),"")</f>
        <v/>
      </c>
      <c r="V294" s="175" t="str">
        <f>IFERROR(IF(A294="","",_xlfn.XLOOKUP(D294,Prisliste!$C$4:$F$4,Prisliste!$C$20:$F$20)),"")</f>
        <v/>
      </c>
      <c r="W294" s="175" t="str">
        <f>IFERROR(U294*_xlfn.XLOOKUP(D294,Prisliste!$C$4:$F$4,Prisliste!$C$21:$F$21),"")</f>
        <v/>
      </c>
      <c r="X294" s="175" t="str">
        <f>IFERROR(IF(A294="","",IF(N294="Ja",_xlfn.XLOOKUP('Beregninger gj.strømming'!D294,Prisliste!$C$4:$F$4,Prisliste!$C$24:$F$24),0)),"")</f>
        <v/>
      </c>
      <c r="Y294" s="288" t="str">
        <f t="shared" si="71"/>
        <v/>
      </c>
      <c r="Z294" s="175" t="str">
        <f t="shared" si="82"/>
        <v/>
      </c>
      <c r="AA294" s="175" t="str">
        <f t="shared" si="72"/>
        <v/>
      </c>
      <c r="AB294" s="175" t="str">
        <f t="shared" si="73"/>
        <v/>
      </c>
      <c r="AC294" s="288" t="str">
        <f t="shared" si="74"/>
        <v/>
      </c>
      <c r="AD294" s="152" t="str">
        <f t="shared" si="75"/>
        <v/>
      </c>
      <c r="AF294" s="155" t="str">
        <f>IFERROR(_xlfn.XLOOKUP(D294,Prisliste!$C$4:$F$4,Prisliste!$C$19:$F$19)*AD294,"")</f>
        <v/>
      </c>
    </row>
    <row r="295" spans="1:32" ht="14.4">
      <c r="A295" s="171" t="str">
        <f>IF(A294="","",IF(A294+1&lt;=f_slutt,'Beregninger gj.strømming'!A294+1,""))</f>
        <v/>
      </c>
      <c r="B295" s="172" t="str">
        <f t="shared" si="76"/>
        <v/>
      </c>
      <c r="C295" s="173" t="str">
        <f t="shared" si="77"/>
        <v/>
      </c>
      <c r="D295" s="172" t="str">
        <f t="shared" si="78"/>
        <v/>
      </c>
      <c r="E295" s="152" t="str">
        <f t="shared" si="83"/>
        <v/>
      </c>
      <c r="F295" s="289" t="str">
        <f t="shared" si="79"/>
        <v/>
      </c>
      <c r="G295" s="154" t="str">
        <f>IF($A295="","",'Priseestimat gj.strømming'!$C$15)</f>
        <v/>
      </c>
      <c r="H295" s="155" t="str" cm="1">
        <f t="array" ref="H295">IF(M295=Hjelpeark!$E$7,_xlfn.XLOOKUP(IF(T295="Naturlig",S295,T295),Temp_VT_FV,_xlfn.XLOOKUP('Beregninger gj.strømming'!F295,Fiskevekt_VT_FV,'Veksttabell FV'!$B$5:$T$21,,-1),,-1)*G295,IF('Beregninger gj.strømming'!M295=Hjelpeark!$D$7,_xlfn.XLOOKUP(IF(T295="Naturlig",S295,T295),'Veksttabell SV'!$A$6:$A$22,_xlfn.XLOOKUP('Beregninger gj.strømming'!F295,'Veksttabell SV'!$B$5:$AU$5,'Veksttabell SV'!$B$6:$AU$22,,-1),,-1)*G295,""))</f>
        <v/>
      </c>
      <c r="I295" s="155" t="str">
        <f t="shared" si="68"/>
        <v/>
      </c>
      <c r="J295" s="159" t="str">
        <f t="shared" si="69"/>
        <v/>
      </c>
      <c r="K295" s="173" t="str">
        <f>IF(A295="","",'Priseestimat gj.strømming'!$C$10)</f>
        <v/>
      </c>
      <c r="L295" s="173" t="str">
        <f>IF(A295="","",'Priseestimat gj.strømming'!$C$11)</f>
        <v/>
      </c>
      <c r="M295" s="173" t="str">
        <f>IF(A295="","",'Priseestimat gj.strømming'!$C$12)</f>
        <v/>
      </c>
      <c r="N295" s="173" t="str">
        <f>IF($A295="","",'Priseestimat gj.strømming'!$C$6)</f>
        <v/>
      </c>
      <c r="O295" s="174" t="str" cm="1">
        <f t="array" ref="O295">IF(M295=Hjelpeark!$D$7,_xlfn.XLOOKUP(IF(T295="Naturlig",S295,T295),'Vannbehov SV'!$A$5:$A$13,_xlfn.XLOOKUP('Beregninger gj.strømming'!F295,'Vannbehov SV'!$B$4:$O$4,'Vannbehov SV'!$B$5:$O$13,,-1),,-1),IF(M295=Hjelpeark!$E$7,_xlfn.XLOOKUP(IF(T295="Naturlig",S295,T295),'Vannbehov FV'!$A$5:$A$20,_xlfn.XLOOKUP('Beregninger gj.strømming'!F295,'Vannbehov FV'!$B$4:$O$4,'Vannbehov FV'!$B$5:$O$20,,-1),,-1),""))</f>
        <v/>
      </c>
      <c r="P295" s="173" t="str">
        <f t="shared" si="80"/>
        <v/>
      </c>
      <c r="Q295" s="174" t="str">
        <f t="shared" si="81"/>
        <v/>
      </c>
      <c r="R295" s="174" t="str">
        <f t="shared" si="70"/>
        <v/>
      </c>
      <c r="S295" s="152" t="str">
        <f>IFERROR(IF(M295=Hjelpeark!$D$7,_xlfn.XLOOKUP('Beregninger gj.strømming'!C295,Hjelpeark!$C$8:$C$19,Hjelpeark!$D$8:$D$19),_xlfn.XLOOKUP('Beregninger gj.strømming'!C295,Hjelpeark!$C$8:$C$19,Hjelpeark!$E$8:$E$19)),"")</f>
        <v/>
      </c>
      <c r="T295" s="152" t="str">
        <f t="shared" si="84"/>
        <v/>
      </c>
      <c r="U295" s="152" t="str">
        <f>IFERROR(IF(T295=Hjelpeark!$B$4,0,ABS(T295-S295)),"")</f>
        <v/>
      </c>
      <c r="V295" s="175" t="str">
        <f>IFERROR(IF(A295="","",_xlfn.XLOOKUP(D295,Prisliste!$C$4:$F$4,Prisliste!$C$20:$F$20)),"")</f>
        <v/>
      </c>
      <c r="W295" s="175" t="str">
        <f>IFERROR(U295*_xlfn.XLOOKUP(D295,Prisliste!$C$4:$F$4,Prisliste!$C$21:$F$21),"")</f>
        <v/>
      </c>
      <c r="X295" s="175" t="str">
        <f>IFERROR(IF(A295="","",IF(N295="Ja",_xlfn.XLOOKUP('Beregninger gj.strømming'!D295,Prisliste!$C$4:$F$4,Prisliste!$C$24:$F$24),0)),"")</f>
        <v/>
      </c>
      <c r="Y295" s="288" t="str">
        <f t="shared" si="71"/>
        <v/>
      </c>
      <c r="Z295" s="175" t="str">
        <f t="shared" si="82"/>
        <v/>
      </c>
      <c r="AA295" s="175" t="str">
        <f t="shared" si="72"/>
        <v/>
      </c>
      <c r="AB295" s="175" t="str">
        <f t="shared" si="73"/>
        <v/>
      </c>
      <c r="AC295" s="288" t="str">
        <f t="shared" si="74"/>
        <v/>
      </c>
      <c r="AD295" s="152" t="str">
        <f t="shared" si="75"/>
        <v/>
      </c>
      <c r="AF295" s="155" t="str">
        <f>IFERROR(_xlfn.XLOOKUP(D295,Prisliste!$C$4:$F$4,Prisliste!$C$19:$F$19)*AD295,"")</f>
        <v/>
      </c>
    </row>
    <row r="296" spans="1:32" ht="14.4">
      <c r="A296" s="171" t="str">
        <f>IF(A295="","",IF(A295+1&lt;=f_slutt,'Beregninger gj.strømming'!A295+1,""))</f>
        <v/>
      </c>
      <c r="B296" s="172" t="str">
        <f t="shared" si="76"/>
        <v/>
      </c>
      <c r="C296" s="173" t="str">
        <f t="shared" si="77"/>
        <v/>
      </c>
      <c r="D296" s="172" t="str">
        <f t="shared" si="78"/>
        <v/>
      </c>
      <c r="E296" s="152" t="str">
        <f t="shared" si="83"/>
        <v/>
      </c>
      <c r="F296" s="289" t="str">
        <f t="shared" si="79"/>
        <v/>
      </c>
      <c r="G296" s="154" t="str">
        <f>IF($A296="","",'Priseestimat gj.strømming'!$C$15)</f>
        <v/>
      </c>
      <c r="H296" s="155" t="str" cm="1">
        <f t="array" ref="H296">IF(M296=Hjelpeark!$E$7,_xlfn.XLOOKUP(IF(T296="Naturlig",S296,T296),Temp_VT_FV,_xlfn.XLOOKUP('Beregninger gj.strømming'!F296,Fiskevekt_VT_FV,'Veksttabell FV'!$B$5:$T$21,,-1),,-1)*G296,IF('Beregninger gj.strømming'!M296=Hjelpeark!$D$7,_xlfn.XLOOKUP(IF(T296="Naturlig",S296,T296),'Veksttabell SV'!$A$6:$A$22,_xlfn.XLOOKUP('Beregninger gj.strømming'!F296,'Veksttabell SV'!$B$5:$AU$5,'Veksttabell SV'!$B$6:$AU$22,,-1),,-1)*G296,""))</f>
        <v/>
      </c>
      <c r="I296" s="155" t="str">
        <f t="shared" si="68"/>
        <v/>
      </c>
      <c r="J296" s="159" t="str">
        <f t="shared" si="69"/>
        <v/>
      </c>
      <c r="K296" s="173" t="str">
        <f>IF(A296="","",'Priseestimat gj.strømming'!$C$10)</f>
        <v/>
      </c>
      <c r="L296" s="173" t="str">
        <f>IF(A296="","",'Priseestimat gj.strømming'!$C$11)</f>
        <v/>
      </c>
      <c r="M296" s="173" t="str">
        <f>IF(A296="","",'Priseestimat gj.strømming'!$C$12)</f>
        <v/>
      </c>
      <c r="N296" s="173" t="str">
        <f>IF($A296="","",'Priseestimat gj.strømming'!$C$6)</f>
        <v/>
      </c>
      <c r="O296" s="174" t="str" cm="1">
        <f t="array" ref="O296">IF(M296=Hjelpeark!$D$7,_xlfn.XLOOKUP(IF(T296="Naturlig",S296,T296),'Vannbehov SV'!$A$5:$A$13,_xlfn.XLOOKUP('Beregninger gj.strømming'!F296,'Vannbehov SV'!$B$4:$O$4,'Vannbehov SV'!$B$5:$O$13,,-1),,-1),IF(M296=Hjelpeark!$E$7,_xlfn.XLOOKUP(IF(T296="Naturlig",S296,T296),'Vannbehov FV'!$A$5:$A$20,_xlfn.XLOOKUP('Beregninger gj.strømming'!F296,'Vannbehov FV'!$B$4:$O$4,'Vannbehov FV'!$B$5:$O$20,,-1),,-1),""))</f>
        <v/>
      </c>
      <c r="P296" s="173" t="str">
        <f t="shared" si="80"/>
        <v/>
      </c>
      <c r="Q296" s="174" t="str">
        <f t="shared" si="81"/>
        <v/>
      </c>
      <c r="R296" s="174" t="str">
        <f t="shared" si="70"/>
        <v/>
      </c>
      <c r="S296" s="152" t="str">
        <f>IFERROR(IF(M296=Hjelpeark!$D$7,_xlfn.XLOOKUP('Beregninger gj.strømming'!C296,Hjelpeark!$C$8:$C$19,Hjelpeark!$D$8:$D$19),_xlfn.XLOOKUP('Beregninger gj.strømming'!C296,Hjelpeark!$C$8:$C$19,Hjelpeark!$E$8:$E$19)),"")</f>
        <v/>
      </c>
      <c r="T296" s="152" t="str">
        <f t="shared" si="84"/>
        <v/>
      </c>
      <c r="U296" s="152" t="str">
        <f>IFERROR(IF(T296=Hjelpeark!$B$4,0,ABS(T296-S296)),"")</f>
        <v/>
      </c>
      <c r="V296" s="175" t="str">
        <f>IFERROR(IF(A296="","",_xlfn.XLOOKUP(D296,Prisliste!$C$4:$F$4,Prisliste!$C$20:$F$20)),"")</f>
        <v/>
      </c>
      <c r="W296" s="175" t="str">
        <f>IFERROR(U296*_xlfn.XLOOKUP(D296,Prisliste!$C$4:$F$4,Prisliste!$C$21:$F$21),"")</f>
        <v/>
      </c>
      <c r="X296" s="175" t="str">
        <f>IFERROR(IF(A296="","",IF(N296="Ja",_xlfn.XLOOKUP('Beregninger gj.strømming'!D296,Prisliste!$C$4:$F$4,Prisliste!$C$24:$F$24),0)),"")</f>
        <v/>
      </c>
      <c r="Y296" s="288" t="str">
        <f t="shared" si="71"/>
        <v/>
      </c>
      <c r="Z296" s="175" t="str">
        <f t="shared" si="82"/>
        <v/>
      </c>
      <c r="AA296" s="175" t="str">
        <f t="shared" si="72"/>
        <v/>
      </c>
      <c r="AB296" s="175" t="str">
        <f t="shared" si="73"/>
        <v/>
      </c>
      <c r="AC296" s="288" t="str">
        <f t="shared" si="74"/>
        <v/>
      </c>
      <c r="AD296" s="152" t="str">
        <f t="shared" si="75"/>
        <v/>
      </c>
      <c r="AF296" s="155" t="str">
        <f>IFERROR(_xlfn.XLOOKUP(D296,Prisliste!$C$4:$F$4,Prisliste!$C$19:$F$19)*AD296,"")</f>
        <v/>
      </c>
    </row>
    <row r="297" spans="1:32" ht="14.4">
      <c r="A297" s="171" t="str">
        <f>IF(A296="","",IF(A296+1&lt;=f_slutt,'Beregninger gj.strømming'!A296+1,""))</f>
        <v/>
      </c>
      <c r="B297" s="172" t="str">
        <f t="shared" si="76"/>
        <v/>
      </c>
      <c r="C297" s="173" t="str">
        <f t="shared" si="77"/>
        <v/>
      </c>
      <c r="D297" s="172" t="str">
        <f t="shared" si="78"/>
        <v/>
      </c>
      <c r="E297" s="152" t="str">
        <f t="shared" si="83"/>
        <v/>
      </c>
      <c r="F297" s="289" t="str">
        <f t="shared" si="79"/>
        <v/>
      </c>
      <c r="G297" s="154" t="str">
        <f>IF($A297="","",'Priseestimat gj.strømming'!$C$15)</f>
        <v/>
      </c>
      <c r="H297" s="155" t="str" cm="1">
        <f t="array" ref="H297">IF(M297=Hjelpeark!$E$7,_xlfn.XLOOKUP(IF(T297="Naturlig",S297,T297),Temp_VT_FV,_xlfn.XLOOKUP('Beregninger gj.strømming'!F297,Fiskevekt_VT_FV,'Veksttabell FV'!$B$5:$T$21,,-1),,-1)*G297,IF('Beregninger gj.strømming'!M297=Hjelpeark!$D$7,_xlfn.XLOOKUP(IF(T297="Naturlig",S297,T297),'Veksttabell SV'!$A$6:$A$22,_xlfn.XLOOKUP('Beregninger gj.strømming'!F297,'Veksttabell SV'!$B$5:$AU$5,'Veksttabell SV'!$B$6:$AU$22,,-1),,-1)*G297,""))</f>
        <v/>
      </c>
      <c r="I297" s="155" t="str">
        <f t="shared" si="68"/>
        <v/>
      </c>
      <c r="J297" s="159" t="str">
        <f t="shared" si="69"/>
        <v/>
      </c>
      <c r="K297" s="173" t="str">
        <f>IF(A297="","",'Priseestimat gj.strømming'!$C$10)</f>
        <v/>
      </c>
      <c r="L297" s="173" t="str">
        <f>IF(A297="","",'Priseestimat gj.strømming'!$C$11)</f>
        <v/>
      </c>
      <c r="M297" s="173" t="str">
        <f>IF(A297="","",'Priseestimat gj.strømming'!$C$12)</f>
        <v/>
      </c>
      <c r="N297" s="173" t="str">
        <f>IF($A297="","",'Priseestimat gj.strømming'!$C$6)</f>
        <v/>
      </c>
      <c r="O297" s="174" t="str" cm="1">
        <f t="array" ref="O297">IF(M297=Hjelpeark!$D$7,_xlfn.XLOOKUP(IF(T297="Naturlig",S297,T297),'Vannbehov SV'!$A$5:$A$13,_xlfn.XLOOKUP('Beregninger gj.strømming'!F297,'Vannbehov SV'!$B$4:$O$4,'Vannbehov SV'!$B$5:$O$13,,-1),,-1),IF(M297=Hjelpeark!$E$7,_xlfn.XLOOKUP(IF(T297="Naturlig",S297,T297),'Vannbehov FV'!$A$5:$A$20,_xlfn.XLOOKUP('Beregninger gj.strømming'!F297,'Vannbehov FV'!$B$4:$O$4,'Vannbehov FV'!$B$5:$O$20,,-1),,-1),""))</f>
        <v/>
      </c>
      <c r="P297" s="173" t="str">
        <f t="shared" si="80"/>
        <v/>
      </c>
      <c r="Q297" s="174" t="str">
        <f t="shared" si="81"/>
        <v/>
      </c>
      <c r="R297" s="174" t="str">
        <f t="shared" si="70"/>
        <v/>
      </c>
      <c r="S297" s="152" t="str">
        <f>IFERROR(IF(M297=Hjelpeark!$D$7,_xlfn.XLOOKUP('Beregninger gj.strømming'!C297,Hjelpeark!$C$8:$C$19,Hjelpeark!$D$8:$D$19),_xlfn.XLOOKUP('Beregninger gj.strømming'!C297,Hjelpeark!$C$8:$C$19,Hjelpeark!$E$8:$E$19)),"")</f>
        <v/>
      </c>
      <c r="T297" s="152" t="str">
        <f t="shared" si="84"/>
        <v/>
      </c>
      <c r="U297" s="152" t="str">
        <f>IFERROR(IF(T297=Hjelpeark!$B$4,0,ABS(T297-S297)),"")</f>
        <v/>
      </c>
      <c r="V297" s="175" t="str">
        <f>IFERROR(IF(A297="","",_xlfn.XLOOKUP(D297,Prisliste!$C$4:$F$4,Prisliste!$C$20:$F$20)),"")</f>
        <v/>
      </c>
      <c r="W297" s="175" t="str">
        <f>IFERROR(U297*_xlfn.XLOOKUP(D297,Prisliste!$C$4:$F$4,Prisliste!$C$21:$F$21),"")</f>
        <v/>
      </c>
      <c r="X297" s="175" t="str">
        <f>IFERROR(IF(A297="","",IF(N297="Ja",_xlfn.XLOOKUP('Beregninger gj.strømming'!D297,Prisliste!$C$4:$F$4,Prisliste!$C$24:$F$24),0)),"")</f>
        <v/>
      </c>
      <c r="Y297" s="288" t="str">
        <f t="shared" si="71"/>
        <v/>
      </c>
      <c r="Z297" s="175" t="str">
        <f t="shared" si="82"/>
        <v/>
      </c>
      <c r="AA297" s="175" t="str">
        <f t="shared" si="72"/>
        <v/>
      </c>
      <c r="AB297" s="175" t="str">
        <f t="shared" si="73"/>
        <v/>
      </c>
      <c r="AC297" s="288" t="str">
        <f t="shared" si="74"/>
        <v/>
      </c>
      <c r="AD297" s="152" t="str">
        <f t="shared" si="75"/>
        <v/>
      </c>
      <c r="AF297" s="155" t="str">
        <f>IFERROR(_xlfn.XLOOKUP(D297,Prisliste!$C$4:$F$4,Prisliste!$C$19:$F$19)*AD297,"")</f>
        <v/>
      </c>
    </row>
    <row r="298" spans="1:32" ht="14.4">
      <c r="A298" s="171" t="str">
        <f>IF(A297="","",IF(A297+1&lt;=f_slutt,'Beregninger gj.strømming'!A297+1,""))</f>
        <v/>
      </c>
      <c r="B298" s="172" t="str">
        <f t="shared" si="76"/>
        <v/>
      </c>
      <c r="C298" s="173" t="str">
        <f t="shared" si="77"/>
        <v/>
      </c>
      <c r="D298" s="172" t="str">
        <f t="shared" si="78"/>
        <v/>
      </c>
      <c r="E298" s="152" t="str">
        <f t="shared" si="83"/>
        <v/>
      </c>
      <c r="F298" s="289" t="str">
        <f t="shared" si="79"/>
        <v/>
      </c>
      <c r="G298" s="154" t="str">
        <f>IF($A298="","",'Priseestimat gj.strømming'!$C$15)</f>
        <v/>
      </c>
      <c r="H298" s="155" t="str" cm="1">
        <f t="array" ref="H298">IF(M298=Hjelpeark!$E$7,_xlfn.XLOOKUP(IF(T298="Naturlig",S298,T298),Temp_VT_FV,_xlfn.XLOOKUP('Beregninger gj.strømming'!F298,Fiskevekt_VT_FV,'Veksttabell FV'!$B$5:$T$21,,-1),,-1)*G298,IF('Beregninger gj.strømming'!M298=Hjelpeark!$D$7,_xlfn.XLOOKUP(IF(T298="Naturlig",S298,T298),'Veksttabell SV'!$A$6:$A$22,_xlfn.XLOOKUP('Beregninger gj.strømming'!F298,'Veksttabell SV'!$B$5:$AU$5,'Veksttabell SV'!$B$6:$AU$22,,-1),,-1)*G298,""))</f>
        <v/>
      </c>
      <c r="I298" s="155" t="str">
        <f t="shared" si="68"/>
        <v/>
      </c>
      <c r="J298" s="159" t="str">
        <f t="shared" si="69"/>
        <v/>
      </c>
      <c r="K298" s="173" t="str">
        <f>IF(A298="","",'Priseestimat gj.strømming'!$C$10)</f>
        <v/>
      </c>
      <c r="L298" s="173" t="str">
        <f>IF(A298="","",'Priseestimat gj.strømming'!$C$11)</f>
        <v/>
      </c>
      <c r="M298" s="173" t="str">
        <f>IF(A298="","",'Priseestimat gj.strømming'!$C$12)</f>
        <v/>
      </c>
      <c r="N298" s="173" t="str">
        <f>IF($A298="","",'Priseestimat gj.strømming'!$C$6)</f>
        <v/>
      </c>
      <c r="O298" s="174" t="str" cm="1">
        <f t="array" ref="O298">IF(M298=Hjelpeark!$D$7,_xlfn.XLOOKUP(IF(T298="Naturlig",S298,T298),'Vannbehov SV'!$A$5:$A$13,_xlfn.XLOOKUP('Beregninger gj.strømming'!F298,'Vannbehov SV'!$B$4:$O$4,'Vannbehov SV'!$B$5:$O$13,,-1),,-1),IF(M298=Hjelpeark!$E$7,_xlfn.XLOOKUP(IF(T298="Naturlig",S298,T298),'Vannbehov FV'!$A$5:$A$20,_xlfn.XLOOKUP('Beregninger gj.strømming'!F298,'Vannbehov FV'!$B$4:$O$4,'Vannbehov FV'!$B$5:$O$20,,-1),,-1),""))</f>
        <v/>
      </c>
      <c r="P298" s="173" t="str">
        <f t="shared" si="80"/>
        <v/>
      </c>
      <c r="Q298" s="174" t="str">
        <f t="shared" si="81"/>
        <v/>
      </c>
      <c r="R298" s="174" t="str">
        <f t="shared" si="70"/>
        <v/>
      </c>
      <c r="S298" s="152" t="str">
        <f>IFERROR(IF(M298=Hjelpeark!$D$7,_xlfn.XLOOKUP('Beregninger gj.strømming'!C298,Hjelpeark!$C$8:$C$19,Hjelpeark!$D$8:$D$19),_xlfn.XLOOKUP('Beregninger gj.strømming'!C298,Hjelpeark!$C$8:$C$19,Hjelpeark!$E$8:$E$19)),"")</f>
        <v/>
      </c>
      <c r="T298" s="152" t="str">
        <f t="shared" si="84"/>
        <v/>
      </c>
      <c r="U298" s="152" t="str">
        <f>IFERROR(IF(T298=Hjelpeark!$B$4,0,ABS(T298-S298)),"")</f>
        <v/>
      </c>
      <c r="V298" s="175" t="str">
        <f>IFERROR(IF(A298="","",_xlfn.XLOOKUP(D298,Prisliste!$C$4:$F$4,Prisliste!$C$20:$F$20)),"")</f>
        <v/>
      </c>
      <c r="W298" s="175" t="str">
        <f>IFERROR(U298*_xlfn.XLOOKUP(D298,Prisliste!$C$4:$F$4,Prisliste!$C$21:$F$21),"")</f>
        <v/>
      </c>
      <c r="X298" s="175" t="str">
        <f>IFERROR(IF(A298="","",IF(N298="Ja",_xlfn.XLOOKUP('Beregninger gj.strømming'!D298,Prisliste!$C$4:$F$4,Prisliste!$C$24:$F$24),0)),"")</f>
        <v/>
      </c>
      <c r="Y298" s="288" t="str">
        <f t="shared" si="71"/>
        <v/>
      </c>
      <c r="Z298" s="175" t="str">
        <f t="shared" si="82"/>
        <v/>
      </c>
      <c r="AA298" s="175" t="str">
        <f t="shared" si="72"/>
        <v/>
      </c>
      <c r="AB298" s="175" t="str">
        <f t="shared" si="73"/>
        <v/>
      </c>
      <c r="AC298" s="288" t="str">
        <f t="shared" si="74"/>
        <v/>
      </c>
      <c r="AD298" s="152" t="str">
        <f t="shared" si="75"/>
        <v/>
      </c>
      <c r="AF298" s="155" t="str">
        <f>IFERROR(_xlfn.XLOOKUP(D298,Prisliste!$C$4:$F$4,Prisliste!$C$19:$F$19)*AD298,"")</f>
        <v/>
      </c>
    </row>
    <row r="299" spans="1:32" ht="14.4">
      <c r="A299" s="171" t="str">
        <f>IF(A298="","",IF(A298+1&lt;=f_slutt,'Beregninger gj.strømming'!A298+1,""))</f>
        <v/>
      </c>
      <c r="B299" s="172" t="str">
        <f t="shared" si="76"/>
        <v/>
      </c>
      <c r="C299" s="173" t="str">
        <f t="shared" si="77"/>
        <v/>
      </c>
      <c r="D299" s="172" t="str">
        <f t="shared" si="78"/>
        <v/>
      </c>
      <c r="E299" s="152" t="str">
        <f t="shared" si="83"/>
        <v/>
      </c>
      <c r="F299" s="289" t="str">
        <f t="shared" si="79"/>
        <v/>
      </c>
      <c r="G299" s="154" t="str">
        <f>IF($A299="","",'Priseestimat gj.strømming'!$C$15)</f>
        <v/>
      </c>
      <c r="H299" s="155" t="str" cm="1">
        <f t="array" ref="H299">IF(M299=Hjelpeark!$E$7,_xlfn.XLOOKUP(IF(T299="Naturlig",S299,T299),Temp_VT_FV,_xlfn.XLOOKUP('Beregninger gj.strømming'!F299,Fiskevekt_VT_FV,'Veksttabell FV'!$B$5:$T$21,,-1),,-1)*G299,IF('Beregninger gj.strømming'!M299=Hjelpeark!$D$7,_xlfn.XLOOKUP(IF(T299="Naturlig",S299,T299),'Veksttabell SV'!$A$6:$A$22,_xlfn.XLOOKUP('Beregninger gj.strømming'!F299,'Veksttabell SV'!$B$5:$AU$5,'Veksttabell SV'!$B$6:$AU$22,,-1),,-1)*G299,""))</f>
        <v/>
      </c>
      <c r="I299" s="155" t="str">
        <f t="shared" si="68"/>
        <v/>
      </c>
      <c r="J299" s="159" t="str">
        <f t="shared" si="69"/>
        <v/>
      </c>
      <c r="K299" s="173" t="str">
        <f>IF(A299="","",'Priseestimat gj.strømming'!$C$10)</f>
        <v/>
      </c>
      <c r="L299" s="173" t="str">
        <f>IF(A299="","",'Priseestimat gj.strømming'!$C$11)</f>
        <v/>
      </c>
      <c r="M299" s="173" t="str">
        <f>IF(A299="","",'Priseestimat gj.strømming'!$C$12)</f>
        <v/>
      </c>
      <c r="N299" s="173" t="str">
        <f>IF($A299="","",'Priseestimat gj.strømming'!$C$6)</f>
        <v/>
      </c>
      <c r="O299" s="174" t="str" cm="1">
        <f t="array" ref="O299">IF(M299=Hjelpeark!$D$7,_xlfn.XLOOKUP(IF(T299="Naturlig",S299,T299),'Vannbehov SV'!$A$5:$A$13,_xlfn.XLOOKUP('Beregninger gj.strømming'!F299,'Vannbehov SV'!$B$4:$O$4,'Vannbehov SV'!$B$5:$O$13,,-1),,-1),IF(M299=Hjelpeark!$E$7,_xlfn.XLOOKUP(IF(T299="Naturlig",S299,T299),'Vannbehov FV'!$A$5:$A$20,_xlfn.XLOOKUP('Beregninger gj.strømming'!F299,'Vannbehov FV'!$B$4:$O$4,'Vannbehov FV'!$B$5:$O$20,,-1),,-1),""))</f>
        <v/>
      </c>
      <c r="P299" s="173" t="str">
        <f t="shared" si="80"/>
        <v/>
      </c>
      <c r="Q299" s="174" t="str">
        <f t="shared" si="81"/>
        <v/>
      </c>
      <c r="R299" s="174" t="str">
        <f t="shared" si="70"/>
        <v/>
      </c>
      <c r="S299" s="152" t="str">
        <f>IFERROR(IF(M299=Hjelpeark!$D$7,_xlfn.XLOOKUP('Beregninger gj.strømming'!C299,Hjelpeark!$C$8:$C$19,Hjelpeark!$D$8:$D$19),_xlfn.XLOOKUP('Beregninger gj.strømming'!C299,Hjelpeark!$C$8:$C$19,Hjelpeark!$E$8:$E$19)),"")</f>
        <v/>
      </c>
      <c r="T299" s="152" t="str">
        <f t="shared" si="84"/>
        <v/>
      </c>
      <c r="U299" s="152" t="str">
        <f>IFERROR(IF(T299=Hjelpeark!$B$4,0,ABS(T299-S299)),"")</f>
        <v/>
      </c>
      <c r="V299" s="175" t="str">
        <f>IFERROR(IF(A299="","",_xlfn.XLOOKUP(D299,Prisliste!$C$4:$F$4,Prisliste!$C$20:$F$20)),"")</f>
        <v/>
      </c>
      <c r="W299" s="175" t="str">
        <f>IFERROR(U299*_xlfn.XLOOKUP(D299,Prisliste!$C$4:$F$4,Prisliste!$C$21:$F$21),"")</f>
        <v/>
      </c>
      <c r="X299" s="175" t="str">
        <f>IFERROR(IF(A299="","",IF(N299="Ja",_xlfn.XLOOKUP('Beregninger gj.strømming'!D299,Prisliste!$C$4:$F$4,Prisliste!$C$24:$F$24),0)),"")</f>
        <v/>
      </c>
      <c r="Y299" s="288" t="str">
        <f t="shared" si="71"/>
        <v/>
      </c>
      <c r="Z299" s="175" t="str">
        <f t="shared" si="82"/>
        <v/>
      </c>
      <c r="AA299" s="175" t="str">
        <f t="shared" si="72"/>
        <v/>
      </c>
      <c r="AB299" s="175" t="str">
        <f t="shared" si="73"/>
        <v/>
      </c>
      <c r="AC299" s="288" t="str">
        <f t="shared" si="74"/>
        <v/>
      </c>
      <c r="AD299" s="152" t="str">
        <f t="shared" si="75"/>
        <v/>
      </c>
      <c r="AF299" s="155" t="str">
        <f>IFERROR(_xlfn.XLOOKUP(D299,Prisliste!$C$4:$F$4,Prisliste!$C$19:$F$19)*AD299,"")</f>
        <v/>
      </c>
    </row>
    <row r="300" spans="1:32" ht="14.4">
      <c r="A300" s="171" t="str">
        <f>IF(A299="","",IF(A299+1&lt;=f_slutt,'Beregninger gj.strømming'!A299+1,""))</f>
        <v/>
      </c>
      <c r="B300" s="172" t="str">
        <f t="shared" si="76"/>
        <v/>
      </c>
      <c r="C300" s="173" t="str">
        <f t="shared" si="77"/>
        <v/>
      </c>
      <c r="D300" s="172" t="str">
        <f t="shared" si="78"/>
        <v/>
      </c>
      <c r="E300" s="152" t="str">
        <f t="shared" si="83"/>
        <v/>
      </c>
      <c r="F300" s="289" t="str">
        <f t="shared" si="79"/>
        <v/>
      </c>
      <c r="G300" s="154" t="str">
        <f>IF($A300="","",'Priseestimat gj.strømming'!$C$15)</f>
        <v/>
      </c>
      <c r="H300" s="155" t="str" cm="1">
        <f t="array" ref="H300">IF(M300=Hjelpeark!$E$7,_xlfn.XLOOKUP(IF(T300="Naturlig",S300,T300),Temp_VT_FV,_xlfn.XLOOKUP('Beregninger gj.strømming'!F300,Fiskevekt_VT_FV,'Veksttabell FV'!$B$5:$T$21,,-1),,-1)*G300,IF('Beregninger gj.strømming'!M300=Hjelpeark!$D$7,_xlfn.XLOOKUP(IF(T300="Naturlig",S300,T300),'Veksttabell SV'!$A$6:$A$22,_xlfn.XLOOKUP('Beregninger gj.strømming'!F300,'Veksttabell SV'!$B$5:$AU$5,'Veksttabell SV'!$B$6:$AU$22,,-1),,-1)*G300,""))</f>
        <v/>
      </c>
      <c r="I300" s="155" t="str">
        <f t="shared" si="68"/>
        <v/>
      </c>
      <c r="J300" s="159" t="str">
        <f t="shared" si="69"/>
        <v/>
      </c>
      <c r="K300" s="173" t="str">
        <f>IF(A300="","",'Priseestimat gj.strømming'!$C$10)</f>
        <v/>
      </c>
      <c r="L300" s="173" t="str">
        <f>IF(A300="","",'Priseestimat gj.strømming'!$C$11)</f>
        <v/>
      </c>
      <c r="M300" s="173" t="str">
        <f>IF(A300="","",'Priseestimat gj.strømming'!$C$12)</f>
        <v/>
      </c>
      <c r="N300" s="173" t="str">
        <f>IF($A300="","",'Priseestimat gj.strømming'!$C$6)</f>
        <v/>
      </c>
      <c r="O300" s="174" t="str" cm="1">
        <f t="array" ref="O300">IF(M300=Hjelpeark!$D$7,_xlfn.XLOOKUP(IF(T300="Naturlig",S300,T300),'Vannbehov SV'!$A$5:$A$13,_xlfn.XLOOKUP('Beregninger gj.strømming'!F300,'Vannbehov SV'!$B$4:$O$4,'Vannbehov SV'!$B$5:$O$13,,-1),,-1),IF(M300=Hjelpeark!$E$7,_xlfn.XLOOKUP(IF(T300="Naturlig",S300,T300),'Vannbehov FV'!$A$5:$A$20,_xlfn.XLOOKUP('Beregninger gj.strømming'!F300,'Vannbehov FV'!$B$4:$O$4,'Vannbehov FV'!$B$5:$O$20,,-1),,-1),""))</f>
        <v/>
      </c>
      <c r="P300" s="173" t="str">
        <f t="shared" si="80"/>
        <v/>
      </c>
      <c r="Q300" s="174" t="str">
        <f t="shared" si="81"/>
        <v/>
      </c>
      <c r="R300" s="174" t="str">
        <f t="shared" si="70"/>
        <v/>
      </c>
      <c r="S300" s="152" t="str">
        <f>IFERROR(IF(M300=Hjelpeark!$D$7,_xlfn.XLOOKUP('Beregninger gj.strømming'!C300,Hjelpeark!$C$8:$C$19,Hjelpeark!$D$8:$D$19),_xlfn.XLOOKUP('Beregninger gj.strømming'!C300,Hjelpeark!$C$8:$C$19,Hjelpeark!$E$8:$E$19)),"")</f>
        <v/>
      </c>
      <c r="T300" s="152" t="str">
        <f t="shared" si="84"/>
        <v/>
      </c>
      <c r="U300" s="152" t="str">
        <f>IFERROR(IF(T300=Hjelpeark!$B$4,0,ABS(T300-S300)),"")</f>
        <v/>
      </c>
      <c r="V300" s="175" t="str">
        <f>IFERROR(IF(A300="","",_xlfn.XLOOKUP(D300,Prisliste!$C$4:$F$4,Prisliste!$C$20:$F$20)),"")</f>
        <v/>
      </c>
      <c r="W300" s="175" t="str">
        <f>IFERROR(U300*_xlfn.XLOOKUP(D300,Prisliste!$C$4:$F$4,Prisliste!$C$21:$F$21),"")</f>
        <v/>
      </c>
      <c r="X300" s="175" t="str">
        <f>IFERROR(IF(A300="","",IF(N300="Ja",_xlfn.XLOOKUP('Beregninger gj.strømming'!D300,Prisliste!$C$4:$F$4,Prisliste!$C$24:$F$24),0)),"")</f>
        <v/>
      </c>
      <c r="Y300" s="288" t="str">
        <f t="shared" si="71"/>
        <v/>
      </c>
      <c r="Z300" s="175" t="str">
        <f t="shared" si="82"/>
        <v/>
      </c>
      <c r="AA300" s="175" t="str">
        <f t="shared" si="72"/>
        <v/>
      </c>
      <c r="AB300" s="175" t="str">
        <f t="shared" si="73"/>
        <v/>
      </c>
      <c r="AC300" s="288" t="str">
        <f t="shared" si="74"/>
        <v/>
      </c>
      <c r="AD300" s="152" t="str">
        <f t="shared" si="75"/>
        <v/>
      </c>
      <c r="AF300" s="155" t="str">
        <f>IFERROR(_xlfn.XLOOKUP(D300,Prisliste!$C$4:$F$4,Prisliste!$C$19:$F$19)*AD300,"")</f>
        <v/>
      </c>
    </row>
    <row r="301" spans="1:32" ht="14.4">
      <c r="A301" s="171" t="str">
        <f>IF(A300="","",IF(A300+1&lt;=f_slutt,'Beregninger gj.strømming'!A300+1,""))</f>
        <v/>
      </c>
      <c r="B301" s="172" t="str">
        <f t="shared" si="76"/>
        <v/>
      </c>
      <c r="C301" s="173" t="str">
        <f t="shared" si="77"/>
        <v/>
      </c>
      <c r="D301" s="172" t="str">
        <f t="shared" si="78"/>
        <v/>
      </c>
      <c r="E301" s="152" t="str">
        <f t="shared" si="83"/>
        <v/>
      </c>
      <c r="F301" s="289" t="str">
        <f t="shared" si="79"/>
        <v/>
      </c>
      <c r="G301" s="154" t="str">
        <f>IF($A301="","",'Priseestimat gj.strømming'!$C$15)</f>
        <v/>
      </c>
      <c r="H301" s="155" t="str" cm="1">
        <f t="array" ref="H301">IF(M301=Hjelpeark!$E$7,_xlfn.XLOOKUP(IF(T301="Naturlig",S301,T301),Temp_VT_FV,_xlfn.XLOOKUP('Beregninger gj.strømming'!F301,Fiskevekt_VT_FV,'Veksttabell FV'!$B$5:$T$21,,-1),,-1)*G301,IF('Beregninger gj.strømming'!M301=Hjelpeark!$D$7,_xlfn.XLOOKUP(IF(T301="Naturlig",S301,T301),'Veksttabell SV'!$A$6:$A$22,_xlfn.XLOOKUP('Beregninger gj.strømming'!F301,'Veksttabell SV'!$B$5:$AU$5,'Veksttabell SV'!$B$6:$AU$22,,-1),,-1)*G301,""))</f>
        <v/>
      </c>
      <c r="I301" s="155" t="str">
        <f t="shared" si="68"/>
        <v/>
      </c>
      <c r="J301" s="159" t="str">
        <f t="shared" si="69"/>
        <v/>
      </c>
      <c r="K301" s="173" t="str">
        <f>IF(A301="","",'Priseestimat gj.strømming'!$C$10)</f>
        <v/>
      </c>
      <c r="L301" s="173" t="str">
        <f>IF(A301="","",'Priseestimat gj.strømming'!$C$11)</f>
        <v/>
      </c>
      <c r="M301" s="173" t="str">
        <f>IF(A301="","",'Priseestimat gj.strømming'!$C$12)</f>
        <v/>
      </c>
      <c r="N301" s="173" t="str">
        <f>IF($A301="","",'Priseestimat gj.strømming'!$C$6)</f>
        <v/>
      </c>
      <c r="O301" s="174" t="str" cm="1">
        <f t="array" ref="O301">IF(M301=Hjelpeark!$D$7,_xlfn.XLOOKUP(IF(T301="Naturlig",S301,T301),'Vannbehov SV'!$A$5:$A$13,_xlfn.XLOOKUP('Beregninger gj.strømming'!F301,'Vannbehov SV'!$B$4:$O$4,'Vannbehov SV'!$B$5:$O$13,,-1),,-1),IF(M301=Hjelpeark!$E$7,_xlfn.XLOOKUP(IF(T301="Naturlig",S301,T301),'Vannbehov FV'!$A$5:$A$20,_xlfn.XLOOKUP('Beregninger gj.strømming'!F301,'Vannbehov FV'!$B$4:$O$4,'Vannbehov FV'!$B$5:$O$20,,-1),,-1),""))</f>
        <v/>
      </c>
      <c r="P301" s="173" t="str">
        <f t="shared" si="80"/>
        <v/>
      </c>
      <c r="Q301" s="174" t="str">
        <f t="shared" si="81"/>
        <v/>
      </c>
      <c r="R301" s="174" t="str">
        <f t="shared" si="70"/>
        <v/>
      </c>
      <c r="S301" s="152" t="str">
        <f>IFERROR(IF(M301=Hjelpeark!$D$7,_xlfn.XLOOKUP('Beregninger gj.strømming'!C301,Hjelpeark!$C$8:$C$19,Hjelpeark!$D$8:$D$19),_xlfn.XLOOKUP('Beregninger gj.strømming'!C301,Hjelpeark!$C$8:$C$19,Hjelpeark!$E$8:$E$19)),"")</f>
        <v/>
      </c>
      <c r="T301" s="152" t="str">
        <f t="shared" si="84"/>
        <v/>
      </c>
      <c r="U301" s="152" t="str">
        <f>IFERROR(IF(T301=Hjelpeark!$B$4,0,ABS(T301-S301)),"")</f>
        <v/>
      </c>
      <c r="V301" s="175" t="str">
        <f>IFERROR(IF(A301="","",_xlfn.XLOOKUP(D301,Prisliste!$C$4:$F$4,Prisliste!$C$20:$F$20)),"")</f>
        <v/>
      </c>
      <c r="W301" s="175" t="str">
        <f>IFERROR(U301*_xlfn.XLOOKUP(D301,Prisliste!$C$4:$F$4,Prisliste!$C$21:$F$21),"")</f>
        <v/>
      </c>
      <c r="X301" s="175" t="str">
        <f>IFERROR(IF(A301="","",IF(N301="Ja",_xlfn.XLOOKUP('Beregninger gj.strømming'!D301,Prisliste!$C$4:$F$4,Prisliste!$C$24:$F$24),0)),"")</f>
        <v/>
      </c>
      <c r="Y301" s="288" t="str">
        <f t="shared" si="71"/>
        <v/>
      </c>
      <c r="Z301" s="175" t="str">
        <f t="shared" si="82"/>
        <v/>
      </c>
      <c r="AA301" s="175" t="str">
        <f t="shared" si="72"/>
        <v/>
      </c>
      <c r="AB301" s="175" t="str">
        <f t="shared" si="73"/>
        <v/>
      </c>
      <c r="AC301" s="288" t="str">
        <f t="shared" si="74"/>
        <v/>
      </c>
      <c r="AD301" s="152" t="str">
        <f t="shared" si="75"/>
        <v/>
      </c>
      <c r="AF301" s="155" t="str">
        <f>IFERROR(_xlfn.XLOOKUP(D301,Prisliste!$C$4:$F$4,Prisliste!$C$19:$F$19)*AD301,"")</f>
        <v/>
      </c>
    </row>
    <row r="302" spans="1:32" ht="14.4">
      <c r="A302" s="171" t="str">
        <f>IF(A301="","",IF(A301+1&lt;=f_slutt,'Beregninger gj.strømming'!A301+1,""))</f>
        <v/>
      </c>
      <c r="B302" s="172" t="str">
        <f t="shared" si="76"/>
        <v/>
      </c>
      <c r="C302" s="173" t="str">
        <f t="shared" si="77"/>
        <v/>
      </c>
      <c r="D302" s="172" t="str">
        <f t="shared" si="78"/>
        <v/>
      </c>
      <c r="E302" s="152" t="str">
        <f t="shared" si="83"/>
        <v/>
      </c>
      <c r="F302" s="289" t="str">
        <f t="shared" si="79"/>
        <v/>
      </c>
      <c r="G302" s="154" t="str">
        <f>IF($A302="","",'Priseestimat gj.strømming'!$C$15)</f>
        <v/>
      </c>
      <c r="H302" s="155" t="str" cm="1">
        <f t="array" ref="H302">IF(M302=Hjelpeark!$E$7,_xlfn.XLOOKUP(IF(T302="Naturlig",S302,T302),Temp_VT_FV,_xlfn.XLOOKUP('Beregninger gj.strømming'!F302,Fiskevekt_VT_FV,'Veksttabell FV'!$B$5:$T$21,,-1),,-1)*G302,IF('Beregninger gj.strømming'!M302=Hjelpeark!$D$7,_xlfn.XLOOKUP(IF(T302="Naturlig",S302,T302),'Veksttabell SV'!$A$6:$A$22,_xlfn.XLOOKUP('Beregninger gj.strømming'!F302,'Veksttabell SV'!$B$5:$AU$5,'Veksttabell SV'!$B$6:$AU$22,,-1),,-1)*G302,""))</f>
        <v/>
      </c>
      <c r="I302" s="155" t="str">
        <f t="shared" si="68"/>
        <v/>
      </c>
      <c r="J302" s="159" t="str">
        <f t="shared" si="69"/>
        <v/>
      </c>
      <c r="K302" s="173" t="str">
        <f>IF(A302="","",'Priseestimat gj.strømming'!$C$10)</f>
        <v/>
      </c>
      <c r="L302" s="173" t="str">
        <f>IF(A302="","",'Priseestimat gj.strømming'!$C$11)</f>
        <v/>
      </c>
      <c r="M302" s="173" t="str">
        <f>IF(A302="","",'Priseestimat gj.strømming'!$C$12)</f>
        <v/>
      </c>
      <c r="N302" s="173" t="str">
        <f>IF($A302="","",'Priseestimat gj.strømming'!$C$6)</f>
        <v/>
      </c>
      <c r="O302" s="174" t="str" cm="1">
        <f t="array" ref="O302">IF(M302=Hjelpeark!$D$7,_xlfn.XLOOKUP(IF(T302="Naturlig",S302,T302),'Vannbehov SV'!$A$5:$A$13,_xlfn.XLOOKUP('Beregninger gj.strømming'!F302,'Vannbehov SV'!$B$4:$O$4,'Vannbehov SV'!$B$5:$O$13,,-1),,-1),IF(M302=Hjelpeark!$E$7,_xlfn.XLOOKUP(IF(T302="Naturlig",S302,T302),'Vannbehov FV'!$A$5:$A$20,_xlfn.XLOOKUP('Beregninger gj.strømming'!F302,'Vannbehov FV'!$B$4:$O$4,'Vannbehov FV'!$B$5:$O$20,,-1),,-1),""))</f>
        <v/>
      </c>
      <c r="P302" s="173" t="str">
        <f t="shared" si="80"/>
        <v/>
      </c>
      <c r="Q302" s="174" t="str">
        <f t="shared" si="81"/>
        <v/>
      </c>
      <c r="R302" s="174" t="str">
        <f t="shared" si="70"/>
        <v/>
      </c>
      <c r="S302" s="152" t="str">
        <f>IFERROR(IF(M302=Hjelpeark!$D$7,_xlfn.XLOOKUP('Beregninger gj.strømming'!C302,Hjelpeark!$C$8:$C$19,Hjelpeark!$D$8:$D$19),_xlfn.XLOOKUP('Beregninger gj.strømming'!C302,Hjelpeark!$C$8:$C$19,Hjelpeark!$E$8:$E$19)),"")</f>
        <v/>
      </c>
      <c r="T302" s="152" t="str">
        <f t="shared" si="84"/>
        <v/>
      </c>
      <c r="U302" s="152" t="str">
        <f>IFERROR(IF(T302=Hjelpeark!$B$4,0,ABS(T302-S302)),"")</f>
        <v/>
      </c>
      <c r="V302" s="175" t="str">
        <f>IFERROR(IF(A302="","",_xlfn.XLOOKUP(D302,Prisliste!$C$4:$F$4,Prisliste!$C$20:$F$20)),"")</f>
        <v/>
      </c>
      <c r="W302" s="175" t="str">
        <f>IFERROR(U302*_xlfn.XLOOKUP(D302,Prisliste!$C$4:$F$4,Prisliste!$C$21:$F$21),"")</f>
        <v/>
      </c>
      <c r="X302" s="175" t="str">
        <f>IFERROR(IF(A302="","",IF(N302="Ja",_xlfn.XLOOKUP('Beregninger gj.strømming'!D302,Prisliste!$C$4:$F$4,Prisliste!$C$24:$F$24),0)),"")</f>
        <v/>
      </c>
      <c r="Y302" s="288" t="str">
        <f t="shared" si="71"/>
        <v/>
      </c>
      <c r="Z302" s="175" t="str">
        <f t="shared" si="82"/>
        <v/>
      </c>
      <c r="AA302" s="175" t="str">
        <f t="shared" si="72"/>
        <v/>
      </c>
      <c r="AB302" s="175" t="str">
        <f t="shared" si="73"/>
        <v/>
      </c>
      <c r="AC302" s="288" t="str">
        <f t="shared" si="74"/>
        <v/>
      </c>
      <c r="AD302" s="152" t="str">
        <f t="shared" si="75"/>
        <v/>
      </c>
      <c r="AF302" s="155" t="str">
        <f>IFERROR(_xlfn.XLOOKUP(D302,Prisliste!$C$4:$F$4,Prisliste!$C$19:$F$19)*AD302,"")</f>
        <v/>
      </c>
    </row>
    <row r="303" spans="1:32" ht="14.4">
      <c r="A303" s="171" t="str">
        <f>IF(A302="","",IF(A302+1&lt;=f_slutt,'Beregninger gj.strømming'!A302+1,""))</f>
        <v/>
      </c>
      <c r="B303" s="172" t="str">
        <f t="shared" si="76"/>
        <v/>
      </c>
      <c r="C303" s="173" t="str">
        <f t="shared" si="77"/>
        <v/>
      </c>
      <c r="D303" s="172" t="str">
        <f t="shared" si="78"/>
        <v/>
      </c>
      <c r="E303" s="152" t="str">
        <f t="shared" si="83"/>
        <v/>
      </c>
      <c r="F303" s="289" t="str">
        <f t="shared" si="79"/>
        <v/>
      </c>
      <c r="G303" s="154" t="str">
        <f>IF($A303="","",'Priseestimat gj.strømming'!$C$15)</f>
        <v/>
      </c>
      <c r="H303" s="155" t="str" cm="1">
        <f t="array" ref="H303">IF(M303=Hjelpeark!$E$7,_xlfn.XLOOKUP(IF(T303="Naturlig",S303,T303),Temp_VT_FV,_xlfn.XLOOKUP('Beregninger gj.strømming'!F303,Fiskevekt_VT_FV,'Veksttabell FV'!$B$5:$T$21,,-1),,-1)*G303,IF('Beregninger gj.strømming'!M303=Hjelpeark!$D$7,_xlfn.XLOOKUP(IF(T303="Naturlig",S303,T303),'Veksttabell SV'!$A$6:$A$22,_xlfn.XLOOKUP('Beregninger gj.strømming'!F303,'Veksttabell SV'!$B$5:$AU$5,'Veksttabell SV'!$B$6:$AU$22,,-1),,-1)*G303,""))</f>
        <v/>
      </c>
      <c r="I303" s="155" t="str">
        <f t="shared" si="68"/>
        <v/>
      </c>
      <c r="J303" s="159" t="str">
        <f t="shared" si="69"/>
        <v/>
      </c>
      <c r="K303" s="173" t="str">
        <f>IF(A303="","",'Priseestimat gj.strømming'!$C$10)</f>
        <v/>
      </c>
      <c r="L303" s="173" t="str">
        <f>IF(A303="","",'Priseestimat gj.strømming'!$C$11)</f>
        <v/>
      </c>
      <c r="M303" s="173" t="str">
        <f>IF(A303="","",'Priseestimat gj.strømming'!$C$12)</f>
        <v/>
      </c>
      <c r="N303" s="173" t="str">
        <f>IF($A303="","",'Priseestimat gj.strømming'!$C$6)</f>
        <v/>
      </c>
      <c r="O303" s="174" t="str" cm="1">
        <f t="array" ref="O303">IF(M303=Hjelpeark!$D$7,_xlfn.XLOOKUP(IF(T303="Naturlig",S303,T303),'Vannbehov SV'!$A$5:$A$13,_xlfn.XLOOKUP('Beregninger gj.strømming'!F303,'Vannbehov SV'!$B$4:$O$4,'Vannbehov SV'!$B$5:$O$13,,-1),,-1),IF(M303=Hjelpeark!$E$7,_xlfn.XLOOKUP(IF(T303="Naturlig",S303,T303),'Vannbehov FV'!$A$5:$A$20,_xlfn.XLOOKUP('Beregninger gj.strømming'!F303,'Vannbehov FV'!$B$4:$O$4,'Vannbehov FV'!$B$5:$O$20,,-1),,-1),""))</f>
        <v/>
      </c>
      <c r="P303" s="173" t="str">
        <f t="shared" si="80"/>
        <v/>
      </c>
      <c r="Q303" s="174" t="str">
        <f t="shared" si="81"/>
        <v/>
      </c>
      <c r="R303" s="174" t="str">
        <f t="shared" si="70"/>
        <v/>
      </c>
      <c r="S303" s="152" t="str">
        <f>IFERROR(IF(M303=Hjelpeark!$D$7,_xlfn.XLOOKUP('Beregninger gj.strømming'!C303,Hjelpeark!$C$8:$C$19,Hjelpeark!$D$8:$D$19),_xlfn.XLOOKUP('Beregninger gj.strømming'!C303,Hjelpeark!$C$8:$C$19,Hjelpeark!$E$8:$E$19)),"")</f>
        <v/>
      </c>
      <c r="T303" s="152" t="str">
        <f t="shared" si="84"/>
        <v/>
      </c>
      <c r="U303" s="152" t="str">
        <f>IFERROR(IF(T303=Hjelpeark!$B$4,0,ABS(T303-S303)),"")</f>
        <v/>
      </c>
      <c r="V303" s="175" t="str">
        <f>IFERROR(IF(A303="","",_xlfn.XLOOKUP(D303,Prisliste!$C$4:$F$4,Prisliste!$C$20:$F$20)),"")</f>
        <v/>
      </c>
      <c r="W303" s="175" t="str">
        <f>IFERROR(U303*_xlfn.XLOOKUP(D303,Prisliste!$C$4:$F$4,Prisliste!$C$21:$F$21),"")</f>
        <v/>
      </c>
      <c r="X303" s="175" t="str">
        <f>IFERROR(IF(A303="","",IF(N303="Ja",_xlfn.XLOOKUP('Beregninger gj.strømming'!D303,Prisliste!$C$4:$F$4,Prisliste!$C$24:$F$24),0)),"")</f>
        <v/>
      </c>
      <c r="Y303" s="288" t="str">
        <f t="shared" si="71"/>
        <v/>
      </c>
      <c r="Z303" s="175" t="str">
        <f t="shared" si="82"/>
        <v/>
      </c>
      <c r="AA303" s="175" t="str">
        <f t="shared" si="72"/>
        <v/>
      </c>
      <c r="AB303" s="175" t="str">
        <f t="shared" si="73"/>
        <v/>
      </c>
      <c r="AC303" s="288" t="str">
        <f t="shared" si="74"/>
        <v/>
      </c>
      <c r="AD303" s="152" t="str">
        <f t="shared" si="75"/>
        <v/>
      </c>
      <c r="AF303" s="155" t="str">
        <f>IFERROR(_xlfn.XLOOKUP(D303,Prisliste!$C$4:$F$4,Prisliste!$C$19:$F$19)*AD303,"")</f>
        <v/>
      </c>
    </row>
    <row r="304" spans="1:32" ht="14.4">
      <c r="A304" s="171" t="str">
        <f>IF(A303="","",IF(A303+1&lt;=f_slutt,'Beregninger gj.strømming'!A303+1,""))</f>
        <v/>
      </c>
      <c r="B304" s="172" t="str">
        <f t="shared" si="76"/>
        <v/>
      </c>
      <c r="C304" s="173" t="str">
        <f t="shared" si="77"/>
        <v/>
      </c>
      <c r="D304" s="172" t="str">
        <f t="shared" si="78"/>
        <v/>
      </c>
      <c r="E304" s="152" t="str">
        <f t="shared" si="83"/>
        <v/>
      </c>
      <c r="F304" s="289" t="str">
        <f t="shared" si="79"/>
        <v/>
      </c>
      <c r="G304" s="154" t="str">
        <f>IF($A304="","",'Priseestimat gj.strømming'!$C$15)</f>
        <v/>
      </c>
      <c r="H304" s="155" t="str" cm="1">
        <f t="array" ref="H304">IF(M304=Hjelpeark!$E$7,_xlfn.XLOOKUP(IF(T304="Naturlig",S304,T304),Temp_VT_FV,_xlfn.XLOOKUP('Beregninger gj.strømming'!F304,Fiskevekt_VT_FV,'Veksttabell FV'!$B$5:$T$21,,-1),,-1)*G304,IF('Beregninger gj.strømming'!M304=Hjelpeark!$D$7,_xlfn.XLOOKUP(IF(T304="Naturlig",S304,T304),'Veksttabell SV'!$A$6:$A$22,_xlfn.XLOOKUP('Beregninger gj.strømming'!F304,'Veksttabell SV'!$B$5:$AU$5,'Veksttabell SV'!$B$6:$AU$22,,-1),,-1)*G304,""))</f>
        <v/>
      </c>
      <c r="I304" s="155" t="str">
        <f t="shared" si="68"/>
        <v/>
      </c>
      <c r="J304" s="159" t="str">
        <f t="shared" si="69"/>
        <v/>
      </c>
      <c r="K304" s="173" t="str">
        <f>IF(A304="","",'Priseestimat gj.strømming'!$C$10)</f>
        <v/>
      </c>
      <c r="L304" s="173" t="str">
        <f>IF(A304="","",'Priseestimat gj.strømming'!$C$11)</f>
        <v/>
      </c>
      <c r="M304" s="173" t="str">
        <f>IF(A304="","",'Priseestimat gj.strømming'!$C$12)</f>
        <v/>
      </c>
      <c r="N304" s="173" t="str">
        <f>IF($A304="","",'Priseestimat gj.strømming'!$C$6)</f>
        <v/>
      </c>
      <c r="O304" s="174" t="str" cm="1">
        <f t="array" ref="O304">IF(M304=Hjelpeark!$D$7,_xlfn.XLOOKUP(IF(T304="Naturlig",S304,T304),'Vannbehov SV'!$A$5:$A$13,_xlfn.XLOOKUP('Beregninger gj.strømming'!F304,'Vannbehov SV'!$B$4:$O$4,'Vannbehov SV'!$B$5:$O$13,,-1),,-1),IF(M304=Hjelpeark!$E$7,_xlfn.XLOOKUP(IF(T304="Naturlig",S304,T304),'Vannbehov FV'!$A$5:$A$20,_xlfn.XLOOKUP('Beregninger gj.strømming'!F304,'Vannbehov FV'!$B$4:$O$4,'Vannbehov FV'!$B$5:$O$20,,-1),,-1),""))</f>
        <v/>
      </c>
      <c r="P304" s="173" t="str">
        <f t="shared" si="80"/>
        <v/>
      </c>
      <c r="Q304" s="174" t="str">
        <f t="shared" si="81"/>
        <v/>
      </c>
      <c r="R304" s="174" t="str">
        <f t="shared" si="70"/>
        <v/>
      </c>
      <c r="S304" s="152" t="str">
        <f>IFERROR(IF(M304=Hjelpeark!$D$7,_xlfn.XLOOKUP('Beregninger gj.strømming'!C304,Hjelpeark!$C$8:$C$19,Hjelpeark!$D$8:$D$19),_xlfn.XLOOKUP('Beregninger gj.strømming'!C304,Hjelpeark!$C$8:$C$19,Hjelpeark!$E$8:$E$19)),"")</f>
        <v/>
      </c>
      <c r="T304" s="152" t="str">
        <f t="shared" si="84"/>
        <v/>
      </c>
      <c r="U304" s="152" t="str">
        <f>IFERROR(IF(T304=Hjelpeark!$B$4,0,ABS(T304-S304)),"")</f>
        <v/>
      </c>
      <c r="V304" s="175" t="str">
        <f>IFERROR(IF(A304="","",_xlfn.XLOOKUP(D304,Prisliste!$C$4:$F$4,Prisliste!$C$20:$F$20)),"")</f>
        <v/>
      </c>
      <c r="W304" s="175" t="str">
        <f>IFERROR(U304*_xlfn.XLOOKUP(D304,Prisliste!$C$4:$F$4,Prisliste!$C$21:$F$21),"")</f>
        <v/>
      </c>
      <c r="X304" s="175" t="str">
        <f>IFERROR(IF(A304="","",IF(N304="Ja",_xlfn.XLOOKUP('Beregninger gj.strømming'!D304,Prisliste!$C$4:$F$4,Prisliste!$C$24:$F$24),0)),"")</f>
        <v/>
      </c>
      <c r="Y304" s="288" t="str">
        <f t="shared" si="71"/>
        <v/>
      </c>
      <c r="Z304" s="175" t="str">
        <f t="shared" si="82"/>
        <v/>
      </c>
      <c r="AA304" s="175" t="str">
        <f t="shared" si="72"/>
        <v/>
      </c>
      <c r="AB304" s="175" t="str">
        <f t="shared" si="73"/>
        <v/>
      </c>
      <c r="AC304" s="288" t="str">
        <f t="shared" si="74"/>
        <v/>
      </c>
      <c r="AD304" s="152" t="str">
        <f t="shared" si="75"/>
        <v/>
      </c>
      <c r="AF304" s="155" t="str">
        <f>IFERROR(_xlfn.XLOOKUP(D304,Prisliste!$C$4:$F$4,Prisliste!$C$19:$F$19)*AD304,"")</f>
        <v/>
      </c>
    </row>
    <row r="305" spans="1:32" ht="14.4">
      <c r="A305" s="171" t="str">
        <f>IF(A304="","",IF(A304+1&lt;=f_slutt,'Beregninger gj.strømming'!A304+1,""))</f>
        <v/>
      </c>
      <c r="B305" s="172" t="str">
        <f t="shared" si="76"/>
        <v/>
      </c>
      <c r="C305" s="173" t="str">
        <f t="shared" si="77"/>
        <v/>
      </c>
      <c r="D305" s="172" t="str">
        <f t="shared" si="78"/>
        <v/>
      </c>
      <c r="E305" s="152" t="str">
        <f t="shared" si="83"/>
        <v/>
      </c>
      <c r="F305" s="289" t="str">
        <f t="shared" si="79"/>
        <v/>
      </c>
      <c r="G305" s="154" t="str">
        <f>IF($A305="","",'Priseestimat gj.strømming'!$C$15)</f>
        <v/>
      </c>
      <c r="H305" s="155" t="str" cm="1">
        <f t="array" ref="H305">IF(M305=Hjelpeark!$E$7,_xlfn.XLOOKUP(IF(T305="Naturlig",S305,T305),Temp_VT_FV,_xlfn.XLOOKUP('Beregninger gj.strømming'!F305,Fiskevekt_VT_FV,'Veksttabell FV'!$B$5:$T$21,,-1),,-1)*G305,IF('Beregninger gj.strømming'!M305=Hjelpeark!$D$7,_xlfn.XLOOKUP(IF(T305="Naturlig",S305,T305),'Veksttabell SV'!$A$6:$A$22,_xlfn.XLOOKUP('Beregninger gj.strømming'!F305,'Veksttabell SV'!$B$5:$AU$5,'Veksttabell SV'!$B$6:$AU$22,,-1),,-1)*G305,""))</f>
        <v/>
      </c>
      <c r="I305" s="155" t="str">
        <f t="shared" si="68"/>
        <v/>
      </c>
      <c r="J305" s="159" t="str">
        <f t="shared" si="69"/>
        <v/>
      </c>
      <c r="K305" s="173" t="str">
        <f>IF(A305="","",'Priseestimat gj.strømming'!$C$10)</f>
        <v/>
      </c>
      <c r="L305" s="173" t="str">
        <f>IF(A305="","",'Priseestimat gj.strømming'!$C$11)</f>
        <v/>
      </c>
      <c r="M305" s="173" t="str">
        <f>IF(A305="","",'Priseestimat gj.strømming'!$C$12)</f>
        <v/>
      </c>
      <c r="N305" s="173" t="str">
        <f>IF($A305="","",'Priseestimat gj.strømming'!$C$6)</f>
        <v/>
      </c>
      <c r="O305" s="174" t="str" cm="1">
        <f t="array" ref="O305">IF(M305=Hjelpeark!$D$7,_xlfn.XLOOKUP(IF(T305="Naturlig",S305,T305),'Vannbehov SV'!$A$5:$A$13,_xlfn.XLOOKUP('Beregninger gj.strømming'!F305,'Vannbehov SV'!$B$4:$O$4,'Vannbehov SV'!$B$5:$O$13,,-1),,-1),IF(M305=Hjelpeark!$E$7,_xlfn.XLOOKUP(IF(T305="Naturlig",S305,T305),'Vannbehov FV'!$A$5:$A$20,_xlfn.XLOOKUP('Beregninger gj.strømming'!F305,'Vannbehov FV'!$B$4:$O$4,'Vannbehov FV'!$B$5:$O$20,,-1),,-1),""))</f>
        <v/>
      </c>
      <c r="P305" s="173" t="str">
        <f t="shared" si="80"/>
        <v/>
      </c>
      <c r="Q305" s="174" t="str">
        <f t="shared" si="81"/>
        <v/>
      </c>
      <c r="R305" s="174" t="str">
        <f t="shared" si="70"/>
        <v/>
      </c>
      <c r="S305" s="152" t="str">
        <f>IFERROR(IF(M305=Hjelpeark!$D$7,_xlfn.XLOOKUP('Beregninger gj.strømming'!C305,Hjelpeark!$C$8:$C$19,Hjelpeark!$D$8:$D$19),_xlfn.XLOOKUP('Beregninger gj.strømming'!C305,Hjelpeark!$C$8:$C$19,Hjelpeark!$E$8:$E$19)),"")</f>
        <v/>
      </c>
      <c r="T305" s="152" t="str">
        <f t="shared" si="84"/>
        <v/>
      </c>
      <c r="U305" s="152" t="str">
        <f>IFERROR(IF(T305=Hjelpeark!$B$4,0,ABS(T305-S305)),"")</f>
        <v/>
      </c>
      <c r="V305" s="175" t="str">
        <f>IFERROR(IF(A305="","",_xlfn.XLOOKUP(D305,Prisliste!$C$4:$F$4,Prisliste!$C$20:$F$20)),"")</f>
        <v/>
      </c>
      <c r="W305" s="175" t="str">
        <f>IFERROR(U305*_xlfn.XLOOKUP(D305,Prisliste!$C$4:$F$4,Prisliste!$C$21:$F$21),"")</f>
        <v/>
      </c>
      <c r="X305" s="175" t="str">
        <f>IFERROR(IF(A305="","",IF(N305="Ja",_xlfn.XLOOKUP('Beregninger gj.strømming'!D305,Prisliste!$C$4:$F$4,Prisliste!$C$24:$F$24),0)),"")</f>
        <v/>
      </c>
      <c r="Y305" s="288" t="str">
        <f t="shared" si="71"/>
        <v/>
      </c>
      <c r="Z305" s="175" t="str">
        <f t="shared" si="82"/>
        <v/>
      </c>
      <c r="AA305" s="175" t="str">
        <f t="shared" si="72"/>
        <v/>
      </c>
      <c r="AB305" s="175" t="str">
        <f t="shared" si="73"/>
        <v/>
      </c>
      <c r="AC305" s="288" t="str">
        <f t="shared" si="74"/>
        <v/>
      </c>
      <c r="AD305" s="152" t="str">
        <f t="shared" si="75"/>
        <v/>
      </c>
      <c r="AF305" s="155" t="str">
        <f>IFERROR(_xlfn.XLOOKUP(D305,Prisliste!$C$4:$F$4,Prisliste!$C$19:$F$19)*AD305,"")</f>
        <v/>
      </c>
    </row>
    <row r="306" spans="1:32" ht="14.4">
      <c r="A306" s="171" t="str">
        <f>IF(A305="","",IF(A305+1&lt;=f_slutt,'Beregninger gj.strømming'!A305+1,""))</f>
        <v/>
      </c>
      <c r="B306" s="172" t="str">
        <f t="shared" si="76"/>
        <v/>
      </c>
      <c r="C306" s="173" t="str">
        <f t="shared" si="77"/>
        <v/>
      </c>
      <c r="D306" s="172" t="str">
        <f t="shared" si="78"/>
        <v/>
      </c>
      <c r="E306" s="152" t="str">
        <f t="shared" si="83"/>
        <v/>
      </c>
      <c r="F306" s="289" t="str">
        <f t="shared" si="79"/>
        <v/>
      </c>
      <c r="G306" s="154" t="str">
        <f>IF($A306="","",'Priseestimat gj.strømming'!$C$15)</f>
        <v/>
      </c>
      <c r="H306" s="155" t="str" cm="1">
        <f t="array" ref="H306">IF(M306=Hjelpeark!$E$7,_xlfn.XLOOKUP(IF(T306="Naturlig",S306,T306),Temp_VT_FV,_xlfn.XLOOKUP('Beregninger gj.strømming'!F306,Fiskevekt_VT_FV,'Veksttabell FV'!$B$5:$T$21,,-1),,-1)*G306,IF('Beregninger gj.strømming'!M306=Hjelpeark!$D$7,_xlfn.XLOOKUP(IF(T306="Naturlig",S306,T306),'Veksttabell SV'!$A$6:$A$22,_xlfn.XLOOKUP('Beregninger gj.strømming'!F306,'Veksttabell SV'!$B$5:$AU$5,'Veksttabell SV'!$B$6:$AU$22,,-1),,-1)*G306,""))</f>
        <v/>
      </c>
      <c r="I306" s="155" t="str">
        <f t="shared" si="68"/>
        <v/>
      </c>
      <c r="J306" s="159" t="str">
        <f t="shared" si="69"/>
        <v/>
      </c>
      <c r="K306" s="173" t="str">
        <f>IF(A306="","",'Priseestimat gj.strømming'!$C$10)</f>
        <v/>
      </c>
      <c r="L306" s="173" t="str">
        <f>IF(A306="","",'Priseestimat gj.strømming'!$C$11)</f>
        <v/>
      </c>
      <c r="M306" s="173" t="str">
        <f>IF(A306="","",'Priseestimat gj.strømming'!$C$12)</f>
        <v/>
      </c>
      <c r="N306" s="173" t="str">
        <f>IF($A306="","",'Priseestimat gj.strømming'!$C$6)</f>
        <v/>
      </c>
      <c r="O306" s="174" t="str" cm="1">
        <f t="array" ref="O306">IF(M306=Hjelpeark!$D$7,_xlfn.XLOOKUP(IF(T306="Naturlig",S306,T306),'Vannbehov SV'!$A$5:$A$13,_xlfn.XLOOKUP('Beregninger gj.strømming'!F306,'Vannbehov SV'!$B$4:$O$4,'Vannbehov SV'!$B$5:$O$13,,-1),,-1),IF(M306=Hjelpeark!$E$7,_xlfn.XLOOKUP(IF(T306="Naturlig",S306,T306),'Vannbehov FV'!$A$5:$A$20,_xlfn.XLOOKUP('Beregninger gj.strømming'!F306,'Vannbehov FV'!$B$4:$O$4,'Vannbehov FV'!$B$5:$O$20,,-1),,-1),""))</f>
        <v/>
      </c>
      <c r="P306" s="173" t="str">
        <f t="shared" si="80"/>
        <v/>
      </c>
      <c r="Q306" s="174" t="str">
        <f t="shared" si="81"/>
        <v/>
      </c>
      <c r="R306" s="174" t="str">
        <f t="shared" si="70"/>
        <v/>
      </c>
      <c r="S306" s="152" t="str">
        <f>IFERROR(IF(M306=Hjelpeark!$D$7,_xlfn.XLOOKUP('Beregninger gj.strømming'!C306,Hjelpeark!$C$8:$C$19,Hjelpeark!$D$8:$D$19),_xlfn.XLOOKUP('Beregninger gj.strømming'!C306,Hjelpeark!$C$8:$C$19,Hjelpeark!$E$8:$E$19)),"")</f>
        <v/>
      </c>
      <c r="T306" s="152" t="str">
        <f t="shared" si="84"/>
        <v/>
      </c>
      <c r="U306" s="152" t="str">
        <f>IFERROR(IF(T306=Hjelpeark!$B$4,0,ABS(T306-S306)),"")</f>
        <v/>
      </c>
      <c r="V306" s="175" t="str">
        <f>IFERROR(IF(A306="","",_xlfn.XLOOKUP(D306,Prisliste!$C$4:$F$4,Prisliste!$C$20:$F$20)),"")</f>
        <v/>
      </c>
      <c r="W306" s="175" t="str">
        <f>IFERROR(U306*_xlfn.XLOOKUP(D306,Prisliste!$C$4:$F$4,Prisliste!$C$21:$F$21),"")</f>
        <v/>
      </c>
      <c r="X306" s="175" t="str">
        <f>IFERROR(IF(A306="","",IF(N306="Ja",_xlfn.XLOOKUP('Beregninger gj.strømming'!D306,Prisliste!$C$4:$F$4,Prisliste!$C$24:$F$24),0)),"")</f>
        <v/>
      </c>
      <c r="Y306" s="288" t="str">
        <f t="shared" si="71"/>
        <v/>
      </c>
      <c r="Z306" s="175" t="str">
        <f t="shared" si="82"/>
        <v/>
      </c>
      <c r="AA306" s="175" t="str">
        <f t="shared" si="72"/>
        <v/>
      </c>
      <c r="AB306" s="175" t="str">
        <f t="shared" si="73"/>
        <v/>
      </c>
      <c r="AC306" s="288" t="str">
        <f t="shared" si="74"/>
        <v/>
      </c>
      <c r="AD306" s="152" t="str">
        <f t="shared" si="75"/>
        <v/>
      </c>
      <c r="AF306" s="155" t="str">
        <f>IFERROR(_xlfn.XLOOKUP(D306,Prisliste!$C$4:$F$4,Prisliste!$C$19:$F$19)*AD306,"")</f>
        <v/>
      </c>
    </row>
    <row r="307" spans="1:32" ht="14.4">
      <c r="A307" s="171" t="str">
        <f>IF(A306="","",IF(A306+1&lt;=f_slutt,'Beregninger gj.strømming'!A306+1,""))</f>
        <v/>
      </c>
      <c r="B307" s="172" t="str">
        <f t="shared" si="76"/>
        <v/>
      </c>
      <c r="C307" s="173" t="str">
        <f t="shared" si="77"/>
        <v/>
      </c>
      <c r="D307" s="172" t="str">
        <f t="shared" si="78"/>
        <v/>
      </c>
      <c r="E307" s="152" t="str">
        <f t="shared" si="83"/>
        <v/>
      </c>
      <c r="F307" s="289" t="str">
        <f t="shared" si="79"/>
        <v/>
      </c>
      <c r="G307" s="154" t="str">
        <f>IF($A307="","",'Priseestimat gj.strømming'!$C$15)</f>
        <v/>
      </c>
      <c r="H307" s="155" t="str" cm="1">
        <f t="array" ref="H307">IF(M307=Hjelpeark!$E$7,_xlfn.XLOOKUP(IF(T307="Naturlig",S307,T307),Temp_VT_FV,_xlfn.XLOOKUP('Beregninger gj.strømming'!F307,Fiskevekt_VT_FV,'Veksttabell FV'!$B$5:$T$21,,-1),,-1)*G307,IF('Beregninger gj.strømming'!M307=Hjelpeark!$D$7,_xlfn.XLOOKUP(IF(T307="Naturlig",S307,T307),'Veksttabell SV'!$A$6:$A$22,_xlfn.XLOOKUP('Beregninger gj.strømming'!F307,'Veksttabell SV'!$B$5:$AU$5,'Veksttabell SV'!$B$6:$AU$22,,-1),,-1)*G307,""))</f>
        <v/>
      </c>
      <c r="I307" s="155" t="str">
        <f t="shared" si="68"/>
        <v/>
      </c>
      <c r="J307" s="159" t="str">
        <f t="shared" si="69"/>
        <v/>
      </c>
      <c r="K307" s="173" t="str">
        <f>IF(A307="","",'Priseestimat gj.strømming'!$C$10)</f>
        <v/>
      </c>
      <c r="L307" s="173" t="str">
        <f>IF(A307="","",'Priseestimat gj.strømming'!$C$11)</f>
        <v/>
      </c>
      <c r="M307" s="173" t="str">
        <f>IF(A307="","",'Priseestimat gj.strømming'!$C$12)</f>
        <v/>
      </c>
      <c r="N307" s="173" t="str">
        <f>IF($A307="","",'Priseestimat gj.strømming'!$C$6)</f>
        <v/>
      </c>
      <c r="O307" s="174" t="str" cm="1">
        <f t="array" ref="O307">IF(M307=Hjelpeark!$D$7,_xlfn.XLOOKUP(IF(T307="Naturlig",S307,T307),'Vannbehov SV'!$A$5:$A$13,_xlfn.XLOOKUP('Beregninger gj.strømming'!F307,'Vannbehov SV'!$B$4:$O$4,'Vannbehov SV'!$B$5:$O$13,,-1),,-1),IF(M307=Hjelpeark!$E$7,_xlfn.XLOOKUP(IF(T307="Naturlig",S307,T307),'Vannbehov FV'!$A$5:$A$20,_xlfn.XLOOKUP('Beregninger gj.strømming'!F307,'Vannbehov FV'!$B$4:$O$4,'Vannbehov FV'!$B$5:$O$20,,-1),,-1),""))</f>
        <v/>
      </c>
      <c r="P307" s="173" t="str">
        <f t="shared" si="80"/>
        <v/>
      </c>
      <c r="Q307" s="174" t="str">
        <f t="shared" si="81"/>
        <v/>
      </c>
      <c r="R307" s="174" t="str">
        <f t="shared" si="70"/>
        <v/>
      </c>
      <c r="S307" s="152" t="str">
        <f>IFERROR(IF(M307=Hjelpeark!$D$7,_xlfn.XLOOKUP('Beregninger gj.strømming'!C307,Hjelpeark!$C$8:$C$19,Hjelpeark!$D$8:$D$19),_xlfn.XLOOKUP('Beregninger gj.strømming'!C307,Hjelpeark!$C$8:$C$19,Hjelpeark!$E$8:$E$19)),"")</f>
        <v/>
      </c>
      <c r="T307" s="152" t="str">
        <f t="shared" si="84"/>
        <v/>
      </c>
      <c r="U307" s="152" t="str">
        <f>IFERROR(IF(T307=Hjelpeark!$B$4,0,ABS(T307-S307)),"")</f>
        <v/>
      </c>
      <c r="V307" s="175" t="str">
        <f>IFERROR(IF(A307="","",_xlfn.XLOOKUP(D307,Prisliste!$C$4:$F$4,Prisliste!$C$20:$F$20)),"")</f>
        <v/>
      </c>
      <c r="W307" s="175" t="str">
        <f>IFERROR(U307*_xlfn.XLOOKUP(D307,Prisliste!$C$4:$F$4,Prisliste!$C$21:$F$21),"")</f>
        <v/>
      </c>
      <c r="X307" s="175" t="str">
        <f>IFERROR(IF(A307="","",IF(N307="Ja",_xlfn.XLOOKUP('Beregninger gj.strømming'!D307,Prisliste!$C$4:$F$4,Prisliste!$C$24:$F$24),0)),"")</f>
        <v/>
      </c>
      <c r="Y307" s="288" t="str">
        <f t="shared" si="71"/>
        <v/>
      </c>
      <c r="Z307" s="175" t="str">
        <f t="shared" si="82"/>
        <v/>
      </c>
      <c r="AA307" s="175" t="str">
        <f t="shared" si="72"/>
        <v/>
      </c>
      <c r="AB307" s="175" t="str">
        <f t="shared" si="73"/>
        <v/>
      </c>
      <c r="AC307" s="288" t="str">
        <f t="shared" si="74"/>
        <v/>
      </c>
      <c r="AD307" s="152" t="str">
        <f t="shared" si="75"/>
        <v/>
      </c>
      <c r="AF307" s="155" t="str">
        <f>IFERROR(_xlfn.XLOOKUP(D307,Prisliste!$C$4:$F$4,Prisliste!$C$19:$F$19)*AD307,"")</f>
        <v/>
      </c>
    </row>
    <row r="308" spans="1:32" ht="14.4">
      <c r="A308" s="171" t="str">
        <f>IF(A307="","",IF(A307+1&lt;=f_slutt,'Beregninger gj.strømming'!A307+1,""))</f>
        <v/>
      </c>
      <c r="B308" s="172" t="str">
        <f t="shared" si="76"/>
        <v/>
      </c>
      <c r="C308" s="173" t="str">
        <f t="shared" si="77"/>
        <v/>
      </c>
      <c r="D308" s="172" t="str">
        <f t="shared" si="78"/>
        <v/>
      </c>
      <c r="E308" s="152" t="str">
        <f t="shared" si="83"/>
        <v/>
      </c>
      <c r="F308" s="289" t="str">
        <f t="shared" si="79"/>
        <v/>
      </c>
      <c r="G308" s="154" t="str">
        <f>IF($A308="","",'Priseestimat gj.strømming'!$C$15)</f>
        <v/>
      </c>
      <c r="H308" s="155" t="str" cm="1">
        <f t="array" ref="H308">IF(M308=Hjelpeark!$E$7,_xlfn.XLOOKUP(IF(T308="Naturlig",S308,T308),Temp_VT_FV,_xlfn.XLOOKUP('Beregninger gj.strømming'!F308,Fiskevekt_VT_FV,'Veksttabell FV'!$B$5:$T$21,,-1),,-1)*G308,IF('Beregninger gj.strømming'!M308=Hjelpeark!$D$7,_xlfn.XLOOKUP(IF(T308="Naturlig",S308,T308),'Veksttabell SV'!$A$6:$A$22,_xlfn.XLOOKUP('Beregninger gj.strømming'!F308,'Veksttabell SV'!$B$5:$AU$5,'Veksttabell SV'!$B$6:$AU$22,,-1),,-1)*G308,""))</f>
        <v/>
      </c>
      <c r="I308" s="155" t="str">
        <f t="shared" si="68"/>
        <v/>
      </c>
      <c r="J308" s="159" t="str">
        <f t="shared" si="69"/>
        <v/>
      </c>
      <c r="K308" s="173" t="str">
        <f>IF(A308="","",'Priseestimat gj.strømming'!$C$10)</f>
        <v/>
      </c>
      <c r="L308" s="173" t="str">
        <f>IF(A308="","",'Priseestimat gj.strømming'!$C$11)</f>
        <v/>
      </c>
      <c r="M308" s="173" t="str">
        <f>IF(A308="","",'Priseestimat gj.strømming'!$C$12)</f>
        <v/>
      </c>
      <c r="N308" s="173" t="str">
        <f>IF($A308="","",'Priseestimat gj.strømming'!$C$6)</f>
        <v/>
      </c>
      <c r="O308" s="174" t="str" cm="1">
        <f t="array" ref="O308">IF(M308=Hjelpeark!$D$7,_xlfn.XLOOKUP(IF(T308="Naturlig",S308,T308),'Vannbehov SV'!$A$5:$A$13,_xlfn.XLOOKUP('Beregninger gj.strømming'!F308,'Vannbehov SV'!$B$4:$O$4,'Vannbehov SV'!$B$5:$O$13,,-1),,-1),IF(M308=Hjelpeark!$E$7,_xlfn.XLOOKUP(IF(T308="Naturlig",S308,T308),'Vannbehov FV'!$A$5:$A$20,_xlfn.XLOOKUP('Beregninger gj.strømming'!F308,'Vannbehov FV'!$B$4:$O$4,'Vannbehov FV'!$B$5:$O$20,,-1),,-1),""))</f>
        <v/>
      </c>
      <c r="P308" s="173" t="str">
        <f t="shared" si="80"/>
        <v/>
      </c>
      <c r="Q308" s="174" t="str">
        <f t="shared" si="81"/>
        <v/>
      </c>
      <c r="R308" s="174" t="str">
        <f t="shared" si="70"/>
        <v/>
      </c>
      <c r="S308" s="152" t="str">
        <f>IFERROR(IF(M308=Hjelpeark!$D$7,_xlfn.XLOOKUP('Beregninger gj.strømming'!C308,Hjelpeark!$C$8:$C$19,Hjelpeark!$D$8:$D$19),_xlfn.XLOOKUP('Beregninger gj.strømming'!C308,Hjelpeark!$C$8:$C$19,Hjelpeark!$E$8:$E$19)),"")</f>
        <v/>
      </c>
      <c r="T308" s="152" t="str">
        <f t="shared" si="84"/>
        <v/>
      </c>
      <c r="U308" s="152" t="str">
        <f>IFERROR(IF(T308=Hjelpeark!$B$4,0,ABS(T308-S308)),"")</f>
        <v/>
      </c>
      <c r="V308" s="175" t="str">
        <f>IFERROR(IF(A308="","",_xlfn.XLOOKUP(D308,Prisliste!$C$4:$F$4,Prisliste!$C$20:$F$20)),"")</f>
        <v/>
      </c>
      <c r="W308" s="175" t="str">
        <f>IFERROR(U308*_xlfn.XLOOKUP(D308,Prisliste!$C$4:$F$4,Prisliste!$C$21:$F$21),"")</f>
        <v/>
      </c>
      <c r="X308" s="175" t="str">
        <f>IFERROR(IF(A308="","",IF(N308="Ja",_xlfn.XLOOKUP('Beregninger gj.strømming'!D308,Prisliste!$C$4:$F$4,Prisliste!$C$24:$F$24),0)),"")</f>
        <v/>
      </c>
      <c r="Y308" s="288" t="str">
        <f t="shared" si="71"/>
        <v/>
      </c>
      <c r="Z308" s="175" t="str">
        <f t="shared" si="82"/>
        <v/>
      </c>
      <c r="AA308" s="175" t="str">
        <f t="shared" si="72"/>
        <v/>
      </c>
      <c r="AB308" s="175" t="str">
        <f t="shared" si="73"/>
        <v/>
      </c>
      <c r="AC308" s="288" t="str">
        <f t="shared" si="74"/>
        <v/>
      </c>
      <c r="AD308" s="152" t="str">
        <f t="shared" si="75"/>
        <v/>
      </c>
      <c r="AF308" s="155" t="str">
        <f>IFERROR(_xlfn.XLOOKUP(D308,Prisliste!$C$4:$F$4,Prisliste!$C$19:$F$19)*AD308,"")</f>
        <v/>
      </c>
    </row>
    <row r="309" spans="1:32" ht="14.4">
      <c r="A309" s="171" t="str">
        <f>IF(A308="","",IF(A308+1&lt;=f_slutt,'Beregninger gj.strømming'!A308+1,""))</f>
        <v/>
      </c>
      <c r="B309" s="172" t="str">
        <f t="shared" si="76"/>
        <v/>
      </c>
      <c r="C309" s="173" t="str">
        <f t="shared" si="77"/>
        <v/>
      </c>
      <c r="D309" s="172" t="str">
        <f t="shared" si="78"/>
        <v/>
      </c>
      <c r="E309" s="152" t="str">
        <f t="shared" si="83"/>
        <v/>
      </c>
      <c r="F309" s="289" t="str">
        <f t="shared" si="79"/>
        <v/>
      </c>
      <c r="G309" s="154" t="str">
        <f>IF($A309="","",'Priseestimat gj.strømming'!$C$15)</f>
        <v/>
      </c>
      <c r="H309" s="155" t="str" cm="1">
        <f t="array" ref="H309">IF(M309=Hjelpeark!$E$7,_xlfn.XLOOKUP(IF(T309="Naturlig",S309,T309),Temp_VT_FV,_xlfn.XLOOKUP('Beregninger gj.strømming'!F309,Fiskevekt_VT_FV,'Veksttabell FV'!$B$5:$T$21,,-1),,-1)*G309,IF('Beregninger gj.strømming'!M309=Hjelpeark!$D$7,_xlfn.XLOOKUP(IF(T309="Naturlig",S309,T309),'Veksttabell SV'!$A$6:$A$22,_xlfn.XLOOKUP('Beregninger gj.strømming'!F309,'Veksttabell SV'!$B$5:$AU$5,'Veksttabell SV'!$B$6:$AU$22,,-1),,-1)*G309,""))</f>
        <v/>
      </c>
      <c r="I309" s="155" t="str">
        <f t="shared" si="68"/>
        <v/>
      </c>
      <c r="J309" s="159" t="str">
        <f t="shared" si="69"/>
        <v/>
      </c>
      <c r="K309" s="173" t="str">
        <f>IF(A309="","",'Priseestimat gj.strømming'!$C$10)</f>
        <v/>
      </c>
      <c r="L309" s="173" t="str">
        <f>IF(A309="","",'Priseestimat gj.strømming'!$C$11)</f>
        <v/>
      </c>
      <c r="M309" s="173" t="str">
        <f>IF(A309="","",'Priseestimat gj.strømming'!$C$12)</f>
        <v/>
      </c>
      <c r="N309" s="173" t="str">
        <f>IF($A309="","",'Priseestimat gj.strømming'!$C$6)</f>
        <v/>
      </c>
      <c r="O309" s="174" t="str" cm="1">
        <f t="array" ref="O309">IF(M309=Hjelpeark!$D$7,_xlfn.XLOOKUP(IF(T309="Naturlig",S309,T309),'Vannbehov SV'!$A$5:$A$13,_xlfn.XLOOKUP('Beregninger gj.strømming'!F309,'Vannbehov SV'!$B$4:$O$4,'Vannbehov SV'!$B$5:$O$13,,-1),,-1),IF(M309=Hjelpeark!$E$7,_xlfn.XLOOKUP(IF(T309="Naturlig",S309,T309),'Vannbehov FV'!$A$5:$A$20,_xlfn.XLOOKUP('Beregninger gj.strømming'!F309,'Vannbehov FV'!$B$4:$O$4,'Vannbehov FV'!$B$5:$O$20,,-1),,-1),""))</f>
        <v/>
      </c>
      <c r="P309" s="173" t="str">
        <f t="shared" si="80"/>
        <v/>
      </c>
      <c r="Q309" s="174" t="str">
        <f t="shared" si="81"/>
        <v/>
      </c>
      <c r="R309" s="174" t="str">
        <f t="shared" si="70"/>
        <v/>
      </c>
      <c r="S309" s="152" t="str">
        <f>IFERROR(IF(M309=Hjelpeark!$D$7,_xlfn.XLOOKUP('Beregninger gj.strømming'!C309,Hjelpeark!$C$8:$C$19,Hjelpeark!$D$8:$D$19),_xlfn.XLOOKUP('Beregninger gj.strømming'!C309,Hjelpeark!$C$8:$C$19,Hjelpeark!$E$8:$E$19)),"")</f>
        <v/>
      </c>
      <c r="T309" s="152" t="str">
        <f t="shared" si="84"/>
        <v/>
      </c>
      <c r="U309" s="152" t="str">
        <f>IFERROR(IF(T309=Hjelpeark!$B$4,0,ABS(T309-S309)),"")</f>
        <v/>
      </c>
      <c r="V309" s="175" t="str">
        <f>IFERROR(IF(A309="","",_xlfn.XLOOKUP(D309,Prisliste!$C$4:$F$4,Prisliste!$C$20:$F$20)),"")</f>
        <v/>
      </c>
      <c r="W309" s="175" t="str">
        <f>IFERROR(U309*_xlfn.XLOOKUP(D309,Prisliste!$C$4:$F$4,Prisliste!$C$21:$F$21),"")</f>
        <v/>
      </c>
      <c r="X309" s="175" t="str">
        <f>IFERROR(IF(A309="","",IF(N309="Ja",_xlfn.XLOOKUP('Beregninger gj.strømming'!D309,Prisliste!$C$4:$F$4,Prisliste!$C$24:$F$24),0)),"")</f>
        <v/>
      </c>
      <c r="Y309" s="288" t="str">
        <f t="shared" si="71"/>
        <v/>
      </c>
      <c r="Z309" s="175" t="str">
        <f t="shared" si="82"/>
        <v/>
      </c>
      <c r="AA309" s="175" t="str">
        <f t="shared" si="72"/>
        <v/>
      </c>
      <c r="AB309" s="175" t="str">
        <f t="shared" si="73"/>
        <v/>
      </c>
      <c r="AC309" s="288" t="str">
        <f t="shared" si="74"/>
        <v/>
      </c>
      <c r="AD309" s="152" t="str">
        <f t="shared" si="75"/>
        <v/>
      </c>
      <c r="AF309" s="155" t="str">
        <f>IFERROR(_xlfn.XLOOKUP(D309,Prisliste!$C$4:$F$4,Prisliste!$C$19:$F$19)*AD309,"")</f>
        <v/>
      </c>
    </row>
    <row r="310" spans="1:32" ht="14.4">
      <c r="A310" s="171" t="str">
        <f>IF(A309="","",IF(A309+1&lt;=f_slutt,'Beregninger gj.strømming'!A309+1,""))</f>
        <v/>
      </c>
      <c r="B310" s="172" t="str">
        <f t="shared" si="76"/>
        <v/>
      </c>
      <c r="C310" s="173" t="str">
        <f t="shared" si="77"/>
        <v/>
      </c>
      <c r="D310" s="172" t="str">
        <f t="shared" si="78"/>
        <v/>
      </c>
      <c r="E310" s="152" t="str">
        <f t="shared" si="83"/>
        <v/>
      </c>
      <c r="F310" s="289" t="str">
        <f t="shared" si="79"/>
        <v/>
      </c>
      <c r="G310" s="154" t="str">
        <f>IF($A310="","",'Priseestimat gj.strømming'!$C$15)</f>
        <v/>
      </c>
      <c r="H310" s="155" t="str" cm="1">
        <f t="array" ref="H310">IF(M310=Hjelpeark!$E$7,_xlfn.XLOOKUP(IF(T310="Naturlig",S310,T310),Temp_VT_FV,_xlfn.XLOOKUP('Beregninger gj.strømming'!F310,Fiskevekt_VT_FV,'Veksttabell FV'!$B$5:$T$21,,-1),,-1)*G310,IF('Beregninger gj.strømming'!M310=Hjelpeark!$D$7,_xlfn.XLOOKUP(IF(T310="Naturlig",S310,T310),'Veksttabell SV'!$A$6:$A$22,_xlfn.XLOOKUP('Beregninger gj.strømming'!F310,'Veksttabell SV'!$B$5:$AU$5,'Veksttabell SV'!$B$6:$AU$22,,-1),,-1)*G310,""))</f>
        <v/>
      </c>
      <c r="I310" s="155" t="str">
        <f t="shared" si="68"/>
        <v/>
      </c>
      <c r="J310" s="159" t="str">
        <f t="shared" si="69"/>
        <v/>
      </c>
      <c r="K310" s="173" t="str">
        <f>IF(A310="","",'Priseestimat gj.strømming'!$C$10)</f>
        <v/>
      </c>
      <c r="L310" s="173" t="str">
        <f>IF(A310="","",'Priseestimat gj.strømming'!$C$11)</f>
        <v/>
      </c>
      <c r="M310" s="173" t="str">
        <f>IF(A310="","",'Priseestimat gj.strømming'!$C$12)</f>
        <v/>
      </c>
      <c r="N310" s="173" t="str">
        <f>IF($A310="","",'Priseestimat gj.strømming'!$C$6)</f>
        <v/>
      </c>
      <c r="O310" s="174" t="str" cm="1">
        <f t="array" ref="O310">IF(M310=Hjelpeark!$D$7,_xlfn.XLOOKUP(IF(T310="Naturlig",S310,T310),'Vannbehov SV'!$A$5:$A$13,_xlfn.XLOOKUP('Beregninger gj.strømming'!F310,'Vannbehov SV'!$B$4:$O$4,'Vannbehov SV'!$B$5:$O$13,,-1),,-1),IF(M310=Hjelpeark!$E$7,_xlfn.XLOOKUP(IF(T310="Naturlig",S310,T310),'Vannbehov FV'!$A$5:$A$20,_xlfn.XLOOKUP('Beregninger gj.strømming'!F310,'Vannbehov FV'!$B$4:$O$4,'Vannbehov FV'!$B$5:$O$20,,-1),,-1),""))</f>
        <v/>
      </c>
      <c r="P310" s="173" t="str">
        <f t="shared" si="80"/>
        <v/>
      </c>
      <c r="Q310" s="174" t="str">
        <f t="shared" si="81"/>
        <v/>
      </c>
      <c r="R310" s="174" t="str">
        <f t="shared" si="70"/>
        <v/>
      </c>
      <c r="S310" s="152" t="str">
        <f>IFERROR(IF(M310=Hjelpeark!$D$7,_xlfn.XLOOKUP('Beregninger gj.strømming'!C310,Hjelpeark!$C$8:$C$19,Hjelpeark!$D$8:$D$19),_xlfn.XLOOKUP('Beregninger gj.strømming'!C310,Hjelpeark!$C$8:$C$19,Hjelpeark!$E$8:$E$19)),"")</f>
        <v/>
      </c>
      <c r="T310" s="152" t="str">
        <f t="shared" si="84"/>
        <v/>
      </c>
      <c r="U310" s="152" t="str">
        <f>IFERROR(IF(T310=Hjelpeark!$B$4,0,ABS(T310-S310)),"")</f>
        <v/>
      </c>
      <c r="V310" s="175" t="str">
        <f>IFERROR(IF(A310="","",_xlfn.XLOOKUP(D310,Prisliste!$C$4:$F$4,Prisliste!$C$20:$F$20)),"")</f>
        <v/>
      </c>
      <c r="W310" s="175" t="str">
        <f>IFERROR(U310*_xlfn.XLOOKUP(D310,Prisliste!$C$4:$F$4,Prisliste!$C$21:$F$21),"")</f>
        <v/>
      </c>
      <c r="X310" s="175" t="str">
        <f>IFERROR(IF(A310="","",IF(N310="Ja",_xlfn.XLOOKUP('Beregninger gj.strømming'!D310,Prisliste!$C$4:$F$4,Prisliste!$C$24:$F$24),0)),"")</f>
        <v/>
      </c>
      <c r="Y310" s="288" t="str">
        <f t="shared" si="71"/>
        <v/>
      </c>
      <c r="Z310" s="175" t="str">
        <f t="shared" si="82"/>
        <v/>
      </c>
      <c r="AA310" s="175" t="str">
        <f t="shared" si="72"/>
        <v/>
      </c>
      <c r="AB310" s="175" t="str">
        <f t="shared" si="73"/>
        <v/>
      </c>
      <c r="AC310" s="288" t="str">
        <f t="shared" si="74"/>
        <v/>
      </c>
      <c r="AD310" s="152" t="str">
        <f t="shared" si="75"/>
        <v/>
      </c>
      <c r="AF310" s="155" t="str">
        <f>IFERROR(_xlfn.XLOOKUP(D310,Prisliste!$C$4:$F$4,Prisliste!$C$19:$F$19)*AD310,"")</f>
        <v/>
      </c>
    </row>
    <row r="311" spans="1:32" ht="14.4">
      <c r="A311" s="171" t="str">
        <f>IF(A310="","",IF(A310+1&lt;=f_slutt,'Beregninger gj.strømming'!A310+1,""))</f>
        <v/>
      </c>
      <c r="B311" s="172" t="str">
        <f t="shared" si="76"/>
        <v/>
      </c>
      <c r="C311" s="173" t="str">
        <f t="shared" si="77"/>
        <v/>
      </c>
      <c r="D311" s="172" t="str">
        <f t="shared" si="78"/>
        <v/>
      </c>
      <c r="E311" s="152" t="str">
        <f t="shared" si="83"/>
        <v/>
      </c>
      <c r="F311" s="289" t="str">
        <f t="shared" si="79"/>
        <v/>
      </c>
      <c r="G311" s="154" t="str">
        <f>IF($A311="","",'Priseestimat gj.strømming'!$C$15)</f>
        <v/>
      </c>
      <c r="H311" s="155" t="str" cm="1">
        <f t="array" ref="H311">IF(M311=Hjelpeark!$E$7,_xlfn.XLOOKUP(IF(T311="Naturlig",S311,T311),Temp_VT_FV,_xlfn.XLOOKUP('Beregninger gj.strømming'!F311,Fiskevekt_VT_FV,'Veksttabell FV'!$B$5:$T$21,,-1),,-1)*G311,IF('Beregninger gj.strømming'!M311=Hjelpeark!$D$7,_xlfn.XLOOKUP(IF(T311="Naturlig",S311,T311),'Veksttabell SV'!$A$6:$A$22,_xlfn.XLOOKUP('Beregninger gj.strømming'!F311,'Veksttabell SV'!$B$5:$AU$5,'Veksttabell SV'!$B$6:$AU$22,,-1),,-1)*G311,""))</f>
        <v/>
      </c>
      <c r="I311" s="155" t="str">
        <f t="shared" si="68"/>
        <v/>
      </c>
      <c r="J311" s="159" t="str">
        <f t="shared" si="69"/>
        <v/>
      </c>
      <c r="K311" s="173" t="str">
        <f>IF(A311="","",'Priseestimat gj.strømming'!$C$10)</f>
        <v/>
      </c>
      <c r="L311" s="173" t="str">
        <f>IF(A311="","",'Priseestimat gj.strømming'!$C$11)</f>
        <v/>
      </c>
      <c r="M311" s="173" t="str">
        <f>IF(A311="","",'Priseestimat gj.strømming'!$C$12)</f>
        <v/>
      </c>
      <c r="N311" s="173" t="str">
        <f>IF($A311="","",'Priseestimat gj.strømming'!$C$6)</f>
        <v/>
      </c>
      <c r="O311" s="174" t="str" cm="1">
        <f t="array" ref="O311">IF(M311=Hjelpeark!$D$7,_xlfn.XLOOKUP(IF(T311="Naturlig",S311,T311),'Vannbehov SV'!$A$5:$A$13,_xlfn.XLOOKUP('Beregninger gj.strømming'!F311,'Vannbehov SV'!$B$4:$O$4,'Vannbehov SV'!$B$5:$O$13,,-1),,-1),IF(M311=Hjelpeark!$E$7,_xlfn.XLOOKUP(IF(T311="Naturlig",S311,T311),'Vannbehov FV'!$A$5:$A$20,_xlfn.XLOOKUP('Beregninger gj.strømming'!F311,'Vannbehov FV'!$B$4:$O$4,'Vannbehov FV'!$B$5:$O$20,,-1),,-1),""))</f>
        <v/>
      </c>
      <c r="P311" s="173" t="str">
        <f t="shared" si="80"/>
        <v/>
      </c>
      <c r="Q311" s="174" t="str">
        <f t="shared" si="81"/>
        <v/>
      </c>
      <c r="R311" s="174" t="str">
        <f t="shared" si="70"/>
        <v/>
      </c>
      <c r="S311" s="152" t="str">
        <f>IFERROR(IF(M311=Hjelpeark!$D$7,_xlfn.XLOOKUP('Beregninger gj.strømming'!C311,Hjelpeark!$C$8:$C$19,Hjelpeark!$D$8:$D$19),_xlfn.XLOOKUP('Beregninger gj.strømming'!C311,Hjelpeark!$C$8:$C$19,Hjelpeark!$E$8:$E$19)),"")</f>
        <v/>
      </c>
      <c r="T311" s="152" t="str">
        <f t="shared" si="84"/>
        <v/>
      </c>
      <c r="U311" s="152" t="str">
        <f>IFERROR(IF(T311=Hjelpeark!$B$4,0,ABS(T311-S311)),"")</f>
        <v/>
      </c>
      <c r="V311" s="175" t="str">
        <f>IFERROR(IF(A311="","",_xlfn.XLOOKUP(D311,Prisliste!$C$4:$F$4,Prisliste!$C$20:$F$20)),"")</f>
        <v/>
      </c>
      <c r="W311" s="175" t="str">
        <f>IFERROR(U311*_xlfn.XLOOKUP(D311,Prisliste!$C$4:$F$4,Prisliste!$C$21:$F$21),"")</f>
        <v/>
      </c>
      <c r="X311" s="175" t="str">
        <f>IFERROR(IF(A311="","",IF(N311="Ja",_xlfn.XLOOKUP('Beregninger gj.strømming'!D311,Prisliste!$C$4:$F$4,Prisliste!$C$24:$F$24),0)),"")</f>
        <v/>
      </c>
      <c r="Y311" s="288" t="str">
        <f t="shared" si="71"/>
        <v/>
      </c>
      <c r="Z311" s="175" t="str">
        <f t="shared" si="82"/>
        <v/>
      </c>
      <c r="AA311" s="175" t="str">
        <f t="shared" si="72"/>
        <v/>
      </c>
      <c r="AB311" s="175" t="str">
        <f t="shared" si="73"/>
        <v/>
      </c>
      <c r="AC311" s="288" t="str">
        <f t="shared" si="74"/>
        <v/>
      </c>
      <c r="AD311" s="152" t="str">
        <f t="shared" si="75"/>
        <v/>
      </c>
      <c r="AF311" s="155" t="str">
        <f>IFERROR(_xlfn.XLOOKUP(D311,Prisliste!$C$4:$F$4,Prisliste!$C$19:$F$19)*AD311,"")</f>
        <v/>
      </c>
    </row>
    <row r="312" spans="1:32" ht="14.4">
      <c r="A312" s="171" t="str">
        <f>IF(A311="","",IF(A311+1&lt;=f_slutt,'Beregninger gj.strømming'!A311+1,""))</f>
        <v/>
      </c>
      <c r="B312" s="172" t="str">
        <f t="shared" si="76"/>
        <v/>
      </c>
      <c r="C312" s="173" t="str">
        <f t="shared" si="77"/>
        <v/>
      </c>
      <c r="D312" s="172" t="str">
        <f t="shared" si="78"/>
        <v/>
      </c>
      <c r="E312" s="152" t="str">
        <f t="shared" si="83"/>
        <v/>
      </c>
      <c r="F312" s="289" t="str">
        <f t="shared" si="79"/>
        <v/>
      </c>
      <c r="G312" s="154" t="str">
        <f>IF($A312="","",'Priseestimat gj.strømming'!$C$15)</f>
        <v/>
      </c>
      <c r="H312" s="155" t="str" cm="1">
        <f t="array" ref="H312">IF(M312=Hjelpeark!$E$7,_xlfn.XLOOKUP(IF(T312="Naturlig",S312,T312),Temp_VT_FV,_xlfn.XLOOKUP('Beregninger gj.strømming'!F312,Fiskevekt_VT_FV,'Veksttabell FV'!$B$5:$T$21,,-1),,-1)*G312,IF('Beregninger gj.strømming'!M312=Hjelpeark!$D$7,_xlfn.XLOOKUP(IF(T312="Naturlig",S312,T312),'Veksttabell SV'!$A$6:$A$22,_xlfn.XLOOKUP('Beregninger gj.strømming'!F312,'Veksttabell SV'!$B$5:$AU$5,'Veksttabell SV'!$B$6:$AU$22,,-1),,-1)*G312,""))</f>
        <v/>
      </c>
      <c r="I312" s="155" t="str">
        <f t="shared" si="68"/>
        <v/>
      </c>
      <c r="J312" s="159" t="str">
        <f t="shared" si="69"/>
        <v/>
      </c>
      <c r="K312" s="173" t="str">
        <f>IF(A312="","",'Priseestimat gj.strømming'!$C$10)</f>
        <v/>
      </c>
      <c r="L312" s="173" t="str">
        <f>IF(A312="","",'Priseestimat gj.strømming'!$C$11)</f>
        <v/>
      </c>
      <c r="M312" s="173" t="str">
        <f>IF(A312="","",'Priseestimat gj.strømming'!$C$12)</f>
        <v/>
      </c>
      <c r="N312" s="173" t="str">
        <f>IF($A312="","",'Priseestimat gj.strømming'!$C$6)</f>
        <v/>
      </c>
      <c r="O312" s="174" t="str" cm="1">
        <f t="array" ref="O312">IF(M312=Hjelpeark!$D$7,_xlfn.XLOOKUP(IF(T312="Naturlig",S312,T312),'Vannbehov SV'!$A$5:$A$13,_xlfn.XLOOKUP('Beregninger gj.strømming'!F312,'Vannbehov SV'!$B$4:$O$4,'Vannbehov SV'!$B$5:$O$13,,-1),,-1),IF(M312=Hjelpeark!$E$7,_xlfn.XLOOKUP(IF(T312="Naturlig",S312,T312),'Vannbehov FV'!$A$5:$A$20,_xlfn.XLOOKUP('Beregninger gj.strømming'!F312,'Vannbehov FV'!$B$4:$O$4,'Vannbehov FV'!$B$5:$O$20,,-1),,-1),""))</f>
        <v/>
      </c>
      <c r="P312" s="173" t="str">
        <f t="shared" si="80"/>
        <v/>
      </c>
      <c r="Q312" s="174" t="str">
        <f t="shared" si="81"/>
        <v/>
      </c>
      <c r="R312" s="174" t="str">
        <f t="shared" si="70"/>
        <v/>
      </c>
      <c r="S312" s="152" t="str">
        <f>IFERROR(IF(M312=Hjelpeark!$D$7,_xlfn.XLOOKUP('Beregninger gj.strømming'!C312,Hjelpeark!$C$8:$C$19,Hjelpeark!$D$8:$D$19),_xlfn.XLOOKUP('Beregninger gj.strømming'!C312,Hjelpeark!$C$8:$C$19,Hjelpeark!$E$8:$E$19)),"")</f>
        <v/>
      </c>
      <c r="T312" s="152" t="str">
        <f t="shared" si="84"/>
        <v/>
      </c>
      <c r="U312" s="152" t="str">
        <f>IFERROR(IF(T312=Hjelpeark!$B$4,0,ABS(T312-S312)),"")</f>
        <v/>
      </c>
      <c r="V312" s="175" t="str">
        <f>IFERROR(IF(A312="","",_xlfn.XLOOKUP(D312,Prisliste!$C$4:$F$4,Prisliste!$C$20:$F$20)),"")</f>
        <v/>
      </c>
      <c r="W312" s="175" t="str">
        <f>IFERROR(U312*_xlfn.XLOOKUP(D312,Prisliste!$C$4:$F$4,Prisliste!$C$21:$F$21),"")</f>
        <v/>
      </c>
      <c r="X312" s="175" t="str">
        <f>IFERROR(IF(A312="","",IF(N312="Ja",_xlfn.XLOOKUP('Beregninger gj.strømming'!D312,Prisliste!$C$4:$F$4,Prisliste!$C$24:$F$24),0)),"")</f>
        <v/>
      </c>
      <c r="Y312" s="288" t="str">
        <f t="shared" si="71"/>
        <v/>
      </c>
      <c r="Z312" s="175" t="str">
        <f t="shared" si="82"/>
        <v/>
      </c>
      <c r="AA312" s="175" t="str">
        <f t="shared" si="72"/>
        <v/>
      </c>
      <c r="AB312" s="175" t="str">
        <f t="shared" si="73"/>
        <v/>
      </c>
      <c r="AC312" s="288" t="str">
        <f t="shared" si="74"/>
        <v/>
      </c>
      <c r="AD312" s="152" t="str">
        <f t="shared" si="75"/>
        <v/>
      </c>
      <c r="AF312" s="155" t="str">
        <f>IFERROR(_xlfn.XLOOKUP(D312,Prisliste!$C$4:$F$4,Prisliste!$C$19:$F$19)*AD312,"")</f>
        <v/>
      </c>
    </row>
    <row r="313" spans="1:32" ht="14.4">
      <c r="A313" s="171" t="str">
        <f>IF(A312="","",IF(A312+1&lt;=f_slutt,'Beregninger gj.strømming'!A312+1,""))</f>
        <v/>
      </c>
      <c r="B313" s="172" t="str">
        <f t="shared" si="76"/>
        <v/>
      </c>
      <c r="C313" s="173" t="str">
        <f t="shared" si="77"/>
        <v/>
      </c>
      <c r="D313" s="172" t="str">
        <f t="shared" si="78"/>
        <v/>
      </c>
      <c r="E313" s="152" t="str">
        <f t="shared" si="83"/>
        <v/>
      </c>
      <c r="F313" s="289" t="str">
        <f t="shared" si="79"/>
        <v/>
      </c>
      <c r="G313" s="154" t="str">
        <f>IF($A313="","",'Priseestimat gj.strømming'!$C$15)</f>
        <v/>
      </c>
      <c r="H313" s="155" t="str" cm="1">
        <f t="array" ref="H313">IF(M313=Hjelpeark!$E$7,_xlfn.XLOOKUP(IF(T313="Naturlig",S313,T313),Temp_VT_FV,_xlfn.XLOOKUP('Beregninger gj.strømming'!F313,Fiskevekt_VT_FV,'Veksttabell FV'!$B$5:$T$21,,-1),,-1)*G313,IF('Beregninger gj.strømming'!M313=Hjelpeark!$D$7,_xlfn.XLOOKUP(IF(T313="Naturlig",S313,T313),'Veksttabell SV'!$A$6:$A$22,_xlfn.XLOOKUP('Beregninger gj.strømming'!F313,'Veksttabell SV'!$B$5:$AU$5,'Veksttabell SV'!$B$6:$AU$22,,-1),,-1)*G313,""))</f>
        <v/>
      </c>
      <c r="I313" s="155" t="str">
        <f t="shared" si="68"/>
        <v/>
      </c>
      <c r="J313" s="159" t="str">
        <f t="shared" si="69"/>
        <v/>
      </c>
      <c r="K313" s="173" t="str">
        <f>IF(A313="","",'Priseestimat gj.strømming'!$C$10)</f>
        <v/>
      </c>
      <c r="L313" s="173" t="str">
        <f>IF(A313="","",'Priseestimat gj.strømming'!$C$11)</f>
        <v/>
      </c>
      <c r="M313" s="173" t="str">
        <f>IF(A313="","",'Priseestimat gj.strømming'!$C$12)</f>
        <v/>
      </c>
      <c r="N313" s="173" t="str">
        <f>IF($A313="","",'Priseestimat gj.strømming'!$C$6)</f>
        <v/>
      </c>
      <c r="O313" s="174" t="str" cm="1">
        <f t="array" ref="O313">IF(M313=Hjelpeark!$D$7,_xlfn.XLOOKUP(IF(T313="Naturlig",S313,T313),'Vannbehov SV'!$A$5:$A$13,_xlfn.XLOOKUP('Beregninger gj.strømming'!F313,'Vannbehov SV'!$B$4:$O$4,'Vannbehov SV'!$B$5:$O$13,,-1),,-1),IF(M313=Hjelpeark!$E$7,_xlfn.XLOOKUP(IF(T313="Naturlig",S313,T313),'Vannbehov FV'!$A$5:$A$20,_xlfn.XLOOKUP('Beregninger gj.strømming'!F313,'Vannbehov FV'!$B$4:$O$4,'Vannbehov FV'!$B$5:$O$20,,-1),,-1),""))</f>
        <v/>
      </c>
      <c r="P313" s="173" t="str">
        <f t="shared" si="80"/>
        <v/>
      </c>
      <c r="Q313" s="174" t="str">
        <f t="shared" si="81"/>
        <v/>
      </c>
      <c r="R313" s="174" t="str">
        <f t="shared" si="70"/>
        <v/>
      </c>
      <c r="S313" s="152" t="str">
        <f>IFERROR(IF(M313=Hjelpeark!$D$7,_xlfn.XLOOKUP('Beregninger gj.strømming'!C313,Hjelpeark!$C$8:$C$19,Hjelpeark!$D$8:$D$19),_xlfn.XLOOKUP('Beregninger gj.strømming'!C313,Hjelpeark!$C$8:$C$19,Hjelpeark!$E$8:$E$19)),"")</f>
        <v/>
      </c>
      <c r="T313" s="152" t="str">
        <f t="shared" si="84"/>
        <v/>
      </c>
      <c r="U313" s="152" t="str">
        <f>IFERROR(IF(T313=Hjelpeark!$B$4,0,ABS(T313-S313)),"")</f>
        <v/>
      </c>
      <c r="V313" s="175" t="str">
        <f>IFERROR(IF(A313="","",_xlfn.XLOOKUP(D313,Prisliste!$C$4:$F$4,Prisliste!$C$20:$F$20)),"")</f>
        <v/>
      </c>
      <c r="W313" s="175" t="str">
        <f>IFERROR(U313*_xlfn.XLOOKUP(D313,Prisliste!$C$4:$F$4,Prisliste!$C$21:$F$21),"")</f>
        <v/>
      </c>
      <c r="X313" s="175" t="str">
        <f>IFERROR(IF(A313="","",IF(N313="Ja",_xlfn.XLOOKUP('Beregninger gj.strømming'!D313,Prisliste!$C$4:$F$4,Prisliste!$C$24:$F$24),0)),"")</f>
        <v/>
      </c>
      <c r="Y313" s="288" t="str">
        <f t="shared" si="71"/>
        <v/>
      </c>
      <c r="Z313" s="175" t="str">
        <f t="shared" si="82"/>
        <v/>
      </c>
      <c r="AA313" s="175" t="str">
        <f t="shared" si="72"/>
        <v/>
      </c>
      <c r="AB313" s="175" t="str">
        <f t="shared" si="73"/>
        <v/>
      </c>
      <c r="AC313" s="288" t="str">
        <f t="shared" si="74"/>
        <v/>
      </c>
      <c r="AD313" s="152" t="str">
        <f t="shared" si="75"/>
        <v/>
      </c>
      <c r="AF313" s="155" t="str">
        <f>IFERROR(_xlfn.XLOOKUP(D313,Prisliste!$C$4:$F$4,Prisliste!$C$19:$F$19)*AD313,"")</f>
        <v/>
      </c>
    </row>
    <row r="314" spans="1:32" ht="14.4">
      <c r="A314" s="171" t="str">
        <f>IF(A313="","",IF(A313+1&lt;=f_slutt,'Beregninger gj.strømming'!A313+1,""))</f>
        <v/>
      </c>
      <c r="B314" s="172" t="str">
        <f t="shared" si="76"/>
        <v/>
      </c>
      <c r="C314" s="173" t="str">
        <f t="shared" si="77"/>
        <v/>
      </c>
      <c r="D314" s="172" t="str">
        <f t="shared" si="78"/>
        <v/>
      </c>
      <c r="E314" s="152" t="str">
        <f t="shared" si="83"/>
        <v/>
      </c>
      <c r="F314" s="289" t="str">
        <f t="shared" si="79"/>
        <v/>
      </c>
      <c r="G314" s="154" t="str">
        <f>IF($A314="","",'Priseestimat gj.strømming'!$C$15)</f>
        <v/>
      </c>
      <c r="H314" s="155" t="str" cm="1">
        <f t="array" ref="H314">IF(M314=Hjelpeark!$E$7,_xlfn.XLOOKUP(IF(T314="Naturlig",S314,T314),Temp_VT_FV,_xlfn.XLOOKUP('Beregninger gj.strømming'!F314,Fiskevekt_VT_FV,'Veksttabell FV'!$B$5:$T$21,,-1),,-1)*G314,IF('Beregninger gj.strømming'!M314=Hjelpeark!$D$7,_xlfn.XLOOKUP(IF(T314="Naturlig",S314,T314),'Veksttabell SV'!$A$6:$A$22,_xlfn.XLOOKUP('Beregninger gj.strømming'!F314,'Veksttabell SV'!$B$5:$AU$5,'Veksttabell SV'!$B$6:$AU$22,,-1),,-1)*G314,""))</f>
        <v/>
      </c>
      <c r="I314" s="155" t="str">
        <f t="shared" si="68"/>
        <v/>
      </c>
      <c r="J314" s="159" t="str">
        <f t="shared" si="69"/>
        <v/>
      </c>
      <c r="K314" s="173" t="str">
        <f>IF(A314="","",'Priseestimat gj.strømming'!$C$10)</f>
        <v/>
      </c>
      <c r="L314" s="173" t="str">
        <f>IF(A314="","",'Priseestimat gj.strømming'!$C$11)</f>
        <v/>
      </c>
      <c r="M314" s="173" t="str">
        <f>IF(A314="","",'Priseestimat gj.strømming'!$C$12)</f>
        <v/>
      </c>
      <c r="N314" s="173" t="str">
        <f>IF($A314="","",'Priseestimat gj.strømming'!$C$6)</f>
        <v/>
      </c>
      <c r="O314" s="174" t="str" cm="1">
        <f t="array" ref="O314">IF(M314=Hjelpeark!$D$7,_xlfn.XLOOKUP(IF(T314="Naturlig",S314,T314),'Vannbehov SV'!$A$5:$A$13,_xlfn.XLOOKUP('Beregninger gj.strømming'!F314,'Vannbehov SV'!$B$4:$O$4,'Vannbehov SV'!$B$5:$O$13,,-1),,-1),IF(M314=Hjelpeark!$E$7,_xlfn.XLOOKUP(IF(T314="Naturlig",S314,T314),'Vannbehov FV'!$A$5:$A$20,_xlfn.XLOOKUP('Beregninger gj.strømming'!F314,'Vannbehov FV'!$B$4:$O$4,'Vannbehov FV'!$B$5:$O$20,,-1),,-1),""))</f>
        <v/>
      </c>
      <c r="P314" s="173" t="str">
        <f t="shared" si="80"/>
        <v/>
      </c>
      <c r="Q314" s="174" t="str">
        <f t="shared" si="81"/>
        <v/>
      </c>
      <c r="R314" s="174" t="str">
        <f t="shared" si="70"/>
        <v/>
      </c>
      <c r="S314" s="152" t="str">
        <f>IFERROR(IF(M314=Hjelpeark!$D$7,_xlfn.XLOOKUP('Beregninger gj.strømming'!C314,Hjelpeark!$C$8:$C$19,Hjelpeark!$D$8:$D$19),_xlfn.XLOOKUP('Beregninger gj.strømming'!C314,Hjelpeark!$C$8:$C$19,Hjelpeark!$E$8:$E$19)),"")</f>
        <v/>
      </c>
      <c r="T314" s="152" t="str">
        <f t="shared" si="84"/>
        <v/>
      </c>
      <c r="U314" s="152" t="str">
        <f>IFERROR(IF(T314=Hjelpeark!$B$4,0,ABS(T314-S314)),"")</f>
        <v/>
      </c>
      <c r="V314" s="175" t="str">
        <f>IFERROR(IF(A314="","",_xlfn.XLOOKUP(D314,Prisliste!$C$4:$F$4,Prisliste!$C$20:$F$20)),"")</f>
        <v/>
      </c>
      <c r="W314" s="175" t="str">
        <f>IFERROR(U314*_xlfn.XLOOKUP(D314,Prisliste!$C$4:$F$4,Prisliste!$C$21:$F$21),"")</f>
        <v/>
      </c>
      <c r="X314" s="175" t="str">
        <f>IFERROR(IF(A314="","",IF(N314="Ja",_xlfn.XLOOKUP('Beregninger gj.strømming'!D314,Prisliste!$C$4:$F$4,Prisliste!$C$24:$F$24),0)),"")</f>
        <v/>
      </c>
      <c r="Y314" s="288" t="str">
        <f t="shared" si="71"/>
        <v/>
      </c>
      <c r="Z314" s="175" t="str">
        <f t="shared" si="82"/>
        <v/>
      </c>
      <c r="AA314" s="175" t="str">
        <f t="shared" si="72"/>
        <v/>
      </c>
      <c r="AB314" s="175" t="str">
        <f t="shared" si="73"/>
        <v/>
      </c>
      <c r="AC314" s="288" t="str">
        <f t="shared" si="74"/>
        <v/>
      </c>
      <c r="AD314" s="152" t="str">
        <f t="shared" si="75"/>
        <v/>
      </c>
      <c r="AF314" s="155" t="str">
        <f>IFERROR(_xlfn.XLOOKUP(D314,Prisliste!$C$4:$F$4,Prisliste!$C$19:$F$19)*AD314,"")</f>
        <v/>
      </c>
    </row>
    <row r="315" spans="1:32" ht="14.4">
      <c r="A315" s="171" t="str">
        <f>IF(A314="","",IF(A314+1&lt;=f_slutt,'Beregninger gj.strømming'!A314+1,""))</f>
        <v/>
      </c>
      <c r="B315" s="172" t="str">
        <f t="shared" si="76"/>
        <v/>
      </c>
      <c r="C315" s="173" t="str">
        <f t="shared" si="77"/>
        <v/>
      </c>
      <c r="D315" s="172" t="str">
        <f t="shared" si="78"/>
        <v/>
      </c>
      <c r="E315" s="152" t="str">
        <f t="shared" si="83"/>
        <v/>
      </c>
      <c r="F315" s="289" t="str">
        <f t="shared" si="79"/>
        <v/>
      </c>
      <c r="G315" s="154" t="str">
        <f>IF($A315="","",'Priseestimat gj.strømming'!$C$15)</f>
        <v/>
      </c>
      <c r="H315" s="155" t="str" cm="1">
        <f t="array" ref="H315">IF(M315=Hjelpeark!$E$7,_xlfn.XLOOKUP(IF(T315="Naturlig",S315,T315),Temp_VT_FV,_xlfn.XLOOKUP('Beregninger gj.strømming'!F315,Fiskevekt_VT_FV,'Veksttabell FV'!$B$5:$T$21,,-1),,-1)*G315,IF('Beregninger gj.strømming'!M315=Hjelpeark!$D$7,_xlfn.XLOOKUP(IF(T315="Naturlig",S315,T315),'Veksttabell SV'!$A$6:$A$22,_xlfn.XLOOKUP('Beregninger gj.strømming'!F315,'Veksttabell SV'!$B$5:$AU$5,'Veksttabell SV'!$B$6:$AU$22,,-1),,-1)*G315,""))</f>
        <v/>
      </c>
      <c r="I315" s="155" t="str">
        <f t="shared" si="68"/>
        <v/>
      </c>
      <c r="J315" s="159" t="str">
        <f t="shared" si="69"/>
        <v/>
      </c>
      <c r="K315" s="173" t="str">
        <f>IF(A315="","",'Priseestimat gj.strømming'!$C$10)</f>
        <v/>
      </c>
      <c r="L315" s="173" t="str">
        <f>IF(A315="","",'Priseestimat gj.strømming'!$C$11)</f>
        <v/>
      </c>
      <c r="M315" s="173" t="str">
        <f>IF(A315="","",'Priseestimat gj.strømming'!$C$12)</f>
        <v/>
      </c>
      <c r="N315" s="173" t="str">
        <f>IF($A315="","",'Priseestimat gj.strømming'!$C$6)</f>
        <v/>
      </c>
      <c r="O315" s="174" t="str" cm="1">
        <f t="array" ref="O315">IF(M315=Hjelpeark!$D$7,_xlfn.XLOOKUP(IF(T315="Naturlig",S315,T315),'Vannbehov SV'!$A$5:$A$13,_xlfn.XLOOKUP('Beregninger gj.strømming'!F315,'Vannbehov SV'!$B$4:$O$4,'Vannbehov SV'!$B$5:$O$13,,-1),,-1),IF(M315=Hjelpeark!$E$7,_xlfn.XLOOKUP(IF(T315="Naturlig",S315,T315),'Vannbehov FV'!$A$5:$A$20,_xlfn.XLOOKUP('Beregninger gj.strømming'!F315,'Vannbehov FV'!$B$4:$O$4,'Vannbehov FV'!$B$5:$O$20,,-1),,-1),""))</f>
        <v/>
      </c>
      <c r="P315" s="173" t="str">
        <f t="shared" si="80"/>
        <v/>
      </c>
      <c r="Q315" s="174" t="str">
        <f t="shared" si="81"/>
        <v/>
      </c>
      <c r="R315" s="174" t="str">
        <f t="shared" si="70"/>
        <v/>
      </c>
      <c r="S315" s="152" t="str">
        <f>IFERROR(IF(M315=Hjelpeark!$D$7,_xlfn.XLOOKUP('Beregninger gj.strømming'!C315,Hjelpeark!$C$8:$C$19,Hjelpeark!$D$8:$D$19),_xlfn.XLOOKUP('Beregninger gj.strømming'!C315,Hjelpeark!$C$8:$C$19,Hjelpeark!$E$8:$E$19)),"")</f>
        <v/>
      </c>
      <c r="T315" s="152" t="str">
        <f t="shared" si="84"/>
        <v/>
      </c>
      <c r="U315" s="152" t="str">
        <f>IFERROR(IF(T315=Hjelpeark!$B$4,0,ABS(T315-S315)),"")</f>
        <v/>
      </c>
      <c r="V315" s="175" t="str">
        <f>IFERROR(IF(A315="","",_xlfn.XLOOKUP(D315,Prisliste!$C$4:$F$4,Prisliste!$C$20:$F$20)),"")</f>
        <v/>
      </c>
      <c r="W315" s="175" t="str">
        <f>IFERROR(U315*_xlfn.XLOOKUP(D315,Prisliste!$C$4:$F$4,Prisliste!$C$21:$F$21),"")</f>
        <v/>
      </c>
      <c r="X315" s="175" t="str">
        <f>IFERROR(IF(A315="","",IF(N315="Ja",_xlfn.XLOOKUP('Beregninger gj.strømming'!D315,Prisliste!$C$4:$F$4,Prisliste!$C$24:$F$24),0)),"")</f>
        <v/>
      </c>
      <c r="Y315" s="288" t="str">
        <f t="shared" si="71"/>
        <v/>
      </c>
      <c r="Z315" s="175" t="str">
        <f t="shared" si="82"/>
        <v/>
      </c>
      <c r="AA315" s="175" t="str">
        <f t="shared" si="72"/>
        <v/>
      </c>
      <c r="AB315" s="175" t="str">
        <f t="shared" si="73"/>
        <v/>
      </c>
      <c r="AC315" s="288" t="str">
        <f t="shared" si="74"/>
        <v/>
      </c>
      <c r="AD315" s="152" t="str">
        <f t="shared" si="75"/>
        <v/>
      </c>
      <c r="AF315" s="155" t="str">
        <f>IFERROR(_xlfn.XLOOKUP(D315,Prisliste!$C$4:$F$4,Prisliste!$C$19:$F$19)*AD315,"")</f>
        <v/>
      </c>
    </row>
    <row r="316" spans="1:32" ht="14.4">
      <c r="A316" s="171" t="str">
        <f>IF(A315="","",IF(A315+1&lt;=f_slutt,'Beregninger gj.strømming'!A315+1,""))</f>
        <v/>
      </c>
      <c r="B316" s="172" t="str">
        <f t="shared" si="76"/>
        <v/>
      </c>
      <c r="C316" s="173" t="str">
        <f t="shared" si="77"/>
        <v/>
      </c>
      <c r="D316" s="172" t="str">
        <f t="shared" si="78"/>
        <v/>
      </c>
      <c r="E316" s="152" t="str">
        <f t="shared" si="83"/>
        <v/>
      </c>
      <c r="F316" s="289" t="str">
        <f t="shared" si="79"/>
        <v/>
      </c>
      <c r="G316" s="154" t="str">
        <f>IF($A316="","",'Priseestimat gj.strømming'!$C$15)</f>
        <v/>
      </c>
      <c r="H316" s="155" t="str" cm="1">
        <f t="array" ref="H316">IF(M316=Hjelpeark!$E$7,_xlfn.XLOOKUP(IF(T316="Naturlig",S316,T316),Temp_VT_FV,_xlfn.XLOOKUP('Beregninger gj.strømming'!F316,Fiskevekt_VT_FV,'Veksttabell FV'!$B$5:$T$21,,-1),,-1)*G316,IF('Beregninger gj.strømming'!M316=Hjelpeark!$D$7,_xlfn.XLOOKUP(IF(T316="Naturlig",S316,T316),'Veksttabell SV'!$A$6:$A$22,_xlfn.XLOOKUP('Beregninger gj.strømming'!F316,'Veksttabell SV'!$B$5:$AU$5,'Veksttabell SV'!$B$6:$AU$22,,-1),,-1)*G316,""))</f>
        <v/>
      </c>
      <c r="I316" s="155" t="str">
        <f t="shared" si="68"/>
        <v/>
      </c>
      <c r="J316" s="159" t="str">
        <f t="shared" si="69"/>
        <v/>
      </c>
      <c r="K316" s="173" t="str">
        <f>IF(A316="","",'Priseestimat gj.strømming'!$C$10)</f>
        <v/>
      </c>
      <c r="L316" s="173" t="str">
        <f>IF(A316="","",'Priseestimat gj.strømming'!$C$11)</f>
        <v/>
      </c>
      <c r="M316" s="173" t="str">
        <f>IF(A316="","",'Priseestimat gj.strømming'!$C$12)</f>
        <v/>
      </c>
      <c r="N316" s="173" t="str">
        <f>IF($A316="","",'Priseestimat gj.strømming'!$C$6)</f>
        <v/>
      </c>
      <c r="O316" s="174" t="str" cm="1">
        <f t="array" ref="O316">IF(M316=Hjelpeark!$D$7,_xlfn.XLOOKUP(IF(T316="Naturlig",S316,T316),'Vannbehov SV'!$A$5:$A$13,_xlfn.XLOOKUP('Beregninger gj.strømming'!F316,'Vannbehov SV'!$B$4:$O$4,'Vannbehov SV'!$B$5:$O$13,,-1),,-1),IF(M316=Hjelpeark!$E$7,_xlfn.XLOOKUP(IF(T316="Naturlig",S316,T316),'Vannbehov FV'!$A$5:$A$20,_xlfn.XLOOKUP('Beregninger gj.strømming'!F316,'Vannbehov FV'!$B$4:$O$4,'Vannbehov FV'!$B$5:$O$20,,-1),,-1),""))</f>
        <v/>
      </c>
      <c r="P316" s="173" t="str">
        <f t="shared" si="80"/>
        <v/>
      </c>
      <c r="Q316" s="174" t="str">
        <f t="shared" si="81"/>
        <v/>
      </c>
      <c r="R316" s="174" t="str">
        <f t="shared" si="70"/>
        <v/>
      </c>
      <c r="S316" s="152" t="str">
        <f>IFERROR(IF(M316=Hjelpeark!$D$7,_xlfn.XLOOKUP('Beregninger gj.strømming'!C316,Hjelpeark!$C$8:$C$19,Hjelpeark!$D$8:$D$19),_xlfn.XLOOKUP('Beregninger gj.strømming'!C316,Hjelpeark!$C$8:$C$19,Hjelpeark!$E$8:$E$19)),"")</f>
        <v/>
      </c>
      <c r="T316" s="152" t="str">
        <f t="shared" si="84"/>
        <v/>
      </c>
      <c r="U316" s="152" t="str">
        <f>IFERROR(IF(T316=Hjelpeark!$B$4,0,ABS(T316-S316)),"")</f>
        <v/>
      </c>
      <c r="V316" s="175" t="str">
        <f>IFERROR(IF(A316="","",_xlfn.XLOOKUP(D316,Prisliste!$C$4:$F$4,Prisliste!$C$20:$F$20)),"")</f>
        <v/>
      </c>
      <c r="W316" s="175" t="str">
        <f>IFERROR(U316*_xlfn.XLOOKUP(D316,Prisliste!$C$4:$F$4,Prisliste!$C$21:$F$21),"")</f>
        <v/>
      </c>
      <c r="X316" s="175" t="str">
        <f>IFERROR(IF(A316="","",IF(N316="Ja",_xlfn.XLOOKUP('Beregninger gj.strømming'!D316,Prisliste!$C$4:$F$4,Prisliste!$C$24:$F$24),0)),"")</f>
        <v/>
      </c>
      <c r="Y316" s="288" t="str">
        <f t="shared" si="71"/>
        <v/>
      </c>
      <c r="Z316" s="175" t="str">
        <f t="shared" si="82"/>
        <v/>
      </c>
      <c r="AA316" s="175" t="str">
        <f t="shared" si="72"/>
        <v/>
      </c>
      <c r="AB316" s="175" t="str">
        <f t="shared" si="73"/>
        <v/>
      </c>
      <c r="AC316" s="288" t="str">
        <f t="shared" si="74"/>
        <v/>
      </c>
      <c r="AD316" s="152" t="str">
        <f t="shared" si="75"/>
        <v/>
      </c>
      <c r="AF316" s="155" t="str">
        <f>IFERROR(_xlfn.XLOOKUP(D316,Prisliste!$C$4:$F$4,Prisliste!$C$19:$F$19)*AD316,"")</f>
        <v/>
      </c>
    </row>
    <row r="317" spans="1:32" ht="14.4">
      <c r="A317" s="171" t="str">
        <f>IF(A316="","",IF(A316+1&lt;=f_slutt,'Beregninger gj.strømming'!A316+1,""))</f>
        <v/>
      </c>
      <c r="B317" s="172" t="str">
        <f t="shared" si="76"/>
        <v/>
      </c>
      <c r="C317" s="173" t="str">
        <f t="shared" si="77"/>
        <v/>
      </c>
      <c r="D317" s="172" t="str">
        <f t="shared" si="78"/>
        <v/>
      </c>
      <c r="E317" s="152" t="str">
        <f t="shared" si="83"/>
        <v/>
      </c>
      <c r="F317" s="289" t="str">
        <f t="shared" si="79"/>
        <v/>
      </c>
      <c r="G317" s="154" t="str">
        <f>IF($A317="","",'Priseestimat gj.strømming'!$C$15)</f>
        <v/>
      </c>
      <c r="H317" s="155" t="str" cm="1">
        <f t="array" ref="H317">IF(M317=Hjelpeark!$E$7,_xlfn.XLOOKUP(IF(T317="Naturlig",S317,T317),Temp_VT_FV,_xlfn.XLOOKUP('Beregninger gj.strømming'!F317,Fiskevekt_VT_FV,'Veksttabell FV'!$B$5:$T$21,,-1),,-1)*G317,IF('Beregninger gj.strømming'!M317=Hjelpeark!$D$7,_xlfn.XLOOKUP(IF(T317="Naturlig",S317,T317),'Veksttabell SV'!$A$6:$A$22,_xlfn.XLOOKUP('Beregninger gj.strømming'!F317,'Veksttabell SV'!$B$5:$AU$5,'Veksttabell SV'!$B$6:$AU$22,,-1),,-1)*G317,""))</f>
        <v/>
      </c>
      <c r="I317" s="155" t="str">
        <f t="shared" si="68"/>
        <v/>
      </c>
      <c r="J317" s="159" t="str">
        <f t="shared" si="69"/>
        <v/>
      </c>
      <c r="K317" s="173" t="str">
        <f>IF(A317="","",'Priseestimat gj.strømming'!$C$10)</f>
        <v/>
      </c>
      <c r="L317" s="173" t="str">
        <f>IF(A317="","",'Priseestimat gj.strømming'!$C$11)</f>
        <v/>
      </c>
      <c r="M317" s="173" t="str">
        <f>IF(A317="","",'Priseestimat gj.strømming'!$C$12)</f>
        <v/>
      </c>
      <c r="N317" s="173" t="str">
        <f>IF($A317="","",'Priseestimat gj.strømming'!$C$6)</f>
        <v/>
      </c>
      <c r="O317" s="174" t="str" cm="1">
        <f t="array" ref="O317">IF(M317=Hjelpeark!$D$7,_xlfn.XLOOKUP(IF(T317="Naturlig",S317,T317),'Vannbehov SV'!$A$5:$A$13,_xlfn.XLOOKUP('Beregninger gj.strømming'!F317,'Vannbehov SV'!$B$4:$O$4,'Vannbehov SV'!$B$5:$O$13,,-1),,-1),IF(M317=Hjelpeark!$E$7,_xlfn.XLOOKUP(IF(T317="Naturlig",S317,T317),'Vannbehov FV'!$A$5:$A$20,_xlfn.XLOOKUP('Beregninger gj.strømming'!F317,'Vannbehov FV'!$B$4:$O$4,'Vannbehov FV'!$B$5:$O$20,,-1),,-1),""))</f>
        <v/>
      </c>
      <c r="P317" s="173" t="str">
        <f t="shared" si="80"/>
        <v/>
      </c>
      <c r="Q317" s="174" t="str">
        <f t="shared" si="81"/>
        <v/>
      </c>
      <c r="R317" s="174" t="str">
        <f t="shared" si="70"/>
        <v/>
      </c>
      <c r="S317" s="152" t="str">
        <f>IFERROR(IF(M317=Hjelpeark!$D$7,_xlfn.XLOOKUP('Beregninger gj.strømming'!C317,Hjelpeark!$C$8:$C$19,Hjelpeark!$D$8:$D$19),_xlfn.XLOOKUP('Beregninger gj.strømming'!C317,Hjelpeark!$C$8:$C$19,Hjelpeark!$E$8:$E$19)),"")</f>
        <v/>
      </c>
      <c r="T317" s="152" t="str">
        <f t="shared" si="84"/>
        <v/>
      </c>
      <c r="U317" s="152" t="str">
        <f>IFERROR(IF(T317=Hjelpeark!$B$4,0,ABS(T317-S317)),"")</f>
        <v/>
      </c>
      <c r="V317" s="175" t="str">
        <f>IFERROR(IF(A317="","",_xlfn.XLOOKUP(D317,Prisliste!$C$4:$F$4,Prisliste!$C$20:$F$20)),"")</f>
        <v/>
      </c>
      <c r="W317" s="175" t="str">
        <f>IFERROR(U317*_xlfn.XLOOKUP(D317,Prisliste!$C$4:$F$4,Prisliste!$C$21:$F$21),"")</f>
        <v/>
      </c>
      <c r="X317" s="175" t="str">
        <f>IFERROR(IF(A317="","",IF(N317="Ja",_xlfn.XLOOKUP('Beregninger gj.strømming'!D317,Prisliste!$C$4:$F$4,Prisliste!$C$24:$F$24),0)),"")</f>
        <v/>
      </c>
      <c r="Y317" s="288" t="str">
        <f t="shared" si="71"/>
        <v/>
      </c>
      <c r="Z317" s="175" t="str">
        <f t="shared" si="82"/>
        <v/>
      </c>
      <c r="AA317" s="175" t="str">
        <f t="shared" si="72"/>
        <v/>
      </c>
      <c r="AB317" s="175" t="str">
        <f t="shared" si="73"/>
        <v/>
      </c>
      <c r="AC317" s="288" t="str">
        <f t="shared" si="74"/>
        <v/>
      </c>
      <c r="AD317" s="152" t="str">
        <f t="shared" si="75"/>
        <v/>
      </c>
      <c r="AF317" s="155" t="str">
        <f>IFERROR(_xlfn.XLOOKUP(D317,Prisliste!$C$4:$F$4,Prisliste!$C$19:$F$19)*AD317,"")</f>
        <v/>
      </c>
    </row>
    <row r="318" spans="1:32" ht="14.4">
      <c r="A318" s="171" t="str">
        <f>IF(A317="","",IF(A317+1&lt;=f_slutt,'Beregninger gj.strømming'!A317+1,""))</f>
        <v/>
      </c>
      <c r="B318" s="172" t="str">
        <f t="shared" si="76"/>
        <v/>
      </c>
      <c r="C318" s="173" t="str">
        <f t="shared" si="77"/>
        <v/>
      </c>
      <c r="D318" s="172" t="str">
        <f t="shared" si="78"/>
        <v/>
      </c>
      <c r="E318" s="152" t="str">
        <f t="shared" si="83"/>
        <v/>
      </c>
      <c r="F318" s="289" t="str">
        <f t="shared" si="79"/>
        <v/>
      </c>
      <c r="G318" s="154" t="str">
        <f>IF($A318="","",'Priseestimat gj.strømming'!$C$15)</f>
        <v/>
      </c>
      <c r="H318" s="155" t="str" cm="1">
        <f t="array" ref="H318">IF(M318=Hjelpeark!$E$7,_xlfn.XLOOKUP(IF(T318="Naturlig",S318,T318),Temp_VT_FV,_xlfn.XLOOKUP('Beregninger gj.strømming'!F318,Fiskevekt_VT_FV,'Veksttabell FV'!$B$5:$T$21,,-1),,-1)*G318,IF('Beregninger gj.strømming'!M318=Hjelpeark!$D$7,_xlfn.XLOOKUP(IF(T318="Naturlig",S318,T318),'Veksttabell SV'!$A$6:$A$22,_xlfn.XLOOKUP('Beregninger gj.strømming'!F318,'Veksttabell SV'!$B$5:$AU$5,'Veksttabell SV'!$B$6:$AU$22,,-1),,-1)*G318,""))</f>
        <v/>
      </c>
      <c r="I318" s="155" t="str">
        <f t="shared" si="68"/>
        <v/>
      </c>
      <c r="J318" s="159" t="str">
        <f t="shared" si="69"/>
        <v/>
      </c>
      <c r="K318" s="173" t="str">
        <f>IF(A318="","",'Priseestimat gj.strømming'!$C$10)</f>
        <v/>
      </c>
      <c r="L318" s="173" t="str">
        <f>IF(A318="","",'Priseestimat gj.strømming'!$C$11)</f>
        <v/>
      </c>
      <c r="M318" s="173" t="str">
        <f>IF(A318="","",'Priseestimat gj.strømming'!$C$12)</f>
        <v/>
      </c>
      <c r="N318" s="173" t="str">
        <f>IF($A318="","",'Priseestimat gj.strømming'!$C$6)</f>
        <v/>
      </c>
      <c r="O318" s="174" t="str" cm="1">
        <f t="array" ref="O318">IF(M318=Hjelpeark!$D$7,_xlfn.XLOOKUP(IF(T318="Naturlig",S318,T318),'Vannbehov SV'!$A$5:$A$13,_xlfn.XLOOKUP('Beregninger gj.strømming'!F318,'Vannbehov SV'!$B$4:$O$4,'Vannbehov SV'!$B$5:$O$13,,-1),,-1),IF(M318=Hjelpeark!$E$7,_xlfn.XLOOKUP(IF(T318="Naturlig",S318,T318),'Vannbehov FV'!$A$5:$A$20,_xlfn.XLOOKUP('Beregninger gj.strømming'!F318,'Vannbehov FV'!$B$4:$O$4,'Vannbehov FV'!$B$5:$O$20,,-1),,-1),""))</f>
        <v/>
      </c>
      <c r="P318" s="173" t="str">
        <f t="shared" si="80"/>
        <v/>
      </c>
      <c r="Q318" s="174" t="str">
        <f t="shared" si="81"/>
        <v/>
      </c>
      <c r="R318" s="174" t="str">
        <f t="shared" si="70"/>
        <v/>
      </c>
      <c r="S318" s="152" t="str">
        <f>IFERROR(IF(M318=Hjelpeark!$D$7,_xlfn.XLOOKUP('Beregninger gj.strømming'!C318,Hjelpeark!$C$8:$C$19,Hjelpeark!$D$8:$D$19),_xlfn.XLOOKUP('Beregninger gj.strømming'!C318,Hjelpeark!$C$8:$C$19,Hjelpeark!$E$8:$E$19)),"")</f>
        <v/>
      </c>
      <c r="T318" s="152" t="str">
        <f t="shared" si="84"/>
        <v/>
      </c>
      <c r="U318" s="152" t="str">
        <f>IFERROR(IF(T318=Hjelpeark!$B$4,0,ABS(T318-S318)),"")</f>
        <v/>
      </c>
      <c r="V318" s="175" t="str">
        <f>IFERROR(IF(A318="","",_xlfn.XLOOKUP(D318,Prisliste!$C$4:$F$4,Prisliste!$C$20:$F$20)),"")</f>
        <v/>
      </c>
      <c r="W318" s="175" t="str">
        <f>IFERROR(U318*_xlfn.XLOOKUP(D318,Prisliste!$C$4:$F$4,Prisliste!$C$21:$F$21),"")</f>
        <v/>
      </c>
      <c r="X318" s="175" t="str">
        <f>IFERROR(IF(A318="","",IF(N318="Ja",_xlfn.XLOOKUP('Beregninger gj.strømming'!D318,Prisliste!$C$4:$F$4,Prisliste!$C$24:$F$24),0)),"")</f>
        <v/>
      </c>
      <c r="Y318" s="288" t="str">
        <f t="shared" si="71"/>
        <v/>
      </c>
      <c r="Z318" s="175" t="str">
        <f t="shared" si="82"/>
        <v/>
      </c>
      <c r="AA318" s="175" t="str">
        <f t="shared" si="72"/>
        <v/>
      </c>
      <c r="AB318" s="175" t="str">
        <f t="shared" si="73"/>
        <v/>
      </c>
      <c r="AC318" s="288" t="str">
        <f t="shared" si="74"/>
        <v/>
      </c>
      <c r="AD318" s="152" t="str">
        <f t="shared" si="75"/>
        <v/>
      </c>
      <c r="AF318" s="155" t="str">
        <f>IFERROR(_xlfn.XLOOKUP(D318,Prisliste!$C$4:$F$4,Prisliste!$C$19:$F$19)*AD318,"")</f>
        <v/>
      </c>
    </row>
    <row r="319" spans="1:32" ht="14.4">
      <c r="A319" s="171" t="str">
        <f>IF(A318="","",IF(A318+1&lt;=f_slutt,'Beregninger gj.strømming'!A318+1,""))</f>
        <v/>
      </c>
      <c r="B319" s="172" t="str">
        <f t="shared" si="76"/>
        <v/>
      </c>
      <c r="C319" s="173" t="str">
        <f t="shared" si="77"/>
        <v/>
      </c>
      <c r="D319" s="172" t="str">
        <f t="shared" si="78"/>
        <v/>
      </c>
      <c r="E319" s="152" t="str">
        <f t="shared" si="83"/>
        <v/>
      </c>
      <c r="F319" s="289" t="str">
        <f t="shared" si="79"/>
        <v/>
      </c>
      <c r="G319" s="154" t="str">
        <f>IF($A319="","",'Priseestimat gj.strømming'!$C$15)</f>
        <v/>
      </c>
      <c r="H319" s="155" t="str" cm="1">
        <f t="array" ref="H319">IF(M319=Hjelpeark!$E$7,_xlfn.XLOOKUP(IF(T319="Naturlig",S319,T319),Temp_VT_FV,_xlfn.XLOOKUP('Beregninger gj.strømming'!F319,Fiskevekt_VT_FV,'Veksttabell FV'!$B$5:$T$21,,-1),,-1)*G319,IF('Beregninger gj.strømming'!M319=Hjelpeark!$D$7,_xlfn.XLOOKUP(IF(T319="Naturlig",S319,T319),'Veksttabell SV'!$A$6:$A$22,_xlfn.XLOOKUP('Beregninger gj.strømming'!F319,'Veksttabell SV'!$B$5:$AU$5,'Veksttabell SV'!$B$6:$AU$22,,-1),,-1)*G319,""))</f>
        <v/>
      </c>
      <c r="I319" s="155" t="str">
        <f t="shared" si="68"/>
        <v/>
      </c>
      <c r="J319" s="159" t="str">
        <f t="shared" si="69"/>
        <v/>
      </c>
      <c r="K319" s="173" t="str">
        <f>IF(A319="","",'Priseestimat gj.strømming'!$C$10)</f>
        <v/>
      </c>
      <c r="L319" s="173" t="str">
        <f>IF(A319="","",'Priseestimat gj.strømming'!$C$11)</f>
        <v/>
      </c>
      <c r="M319" s="173" t="str">
        <f>IF(A319="","",'Priseestimat gj.strømming'!$C$12)</f>
        <v/>
      </c>
      <c r="N319" s="173" t="str">
        <f>IF($A319="","",'Priseestimat gj.strømming'!$C$6)</f>
        <v/>
      </c>
      <c r="O319" s="174" t="str" cm="1">
        <f t="array" ref="O319">IF(M319=Hjelpeark!$D$7,_xlfn.XLOOKUP(IF(T319="Naturlig",S319,T319),'Vannbehov SV'!$A$5:$A$13,_xlfn.XLOOKUP('Beregninger gj.strømming'!F319,'Vannbehov SV'!$B$4:$O$4,'Vannbehov SV'!$B$5:$O$13,,-1),,-1),IF(M319=Hjelpeark!$E$7,_xlfn.XLOOKUP(IF(T319="Naturlig",S319,T319),'Vannbehov FV'!$A$5:$A$20,_xlfn.XLOOKUP('Beregninger gj.strømming'!F319,'Vannbehov FV'!$B$4:$O$4,'Vannbehov FV'!$B$5:$O$20,,-1),,-1),""))</f>
        <v/>
      </c>
      <c r="P319" s="173" t="str">
        <f t="shared" si="80"/>
        <v/>
      </c>
      <c r="Q319" s="174" t="str">
        <f t="shared" si="81"/>
        <v/>
      </c>
      <c r="R319" s="174" t="str">
        <f t="shared" si="70"/>
        <v/>
      </c>
      <c r="S319" s="152" t="str">
        <f>IFERROR(IF(M319=Hjelpeark!$D$7,_xlfn.XLOOKUP('Beregninger gj.strømming'!C319,Hjelpeark!$C$8:$C$19,Hjelpeark!$D$8:$D$19),_xlfn.XLOOKUP('Beregninger gj.strømming'!C319,Hjelpeark!$C$8:$C$19,Hjelpeark!$E$8:$E$19)),"")</f>
        <v/>
      </c>
      <c r="T319" s="152" t="str">
        <f t="shared" si="84"/>
        <v/>
      </c>
      <c r="U319" s="152" t="str">
        <f>IFERROR(IF(T319=Hjelpeark!$B$4,0,ABS(T319-S319)),"")</f>
        <v/>
      </c>
      <c r="V319" s="175" t="str">
        <f>IFERROR(IF(A319="","",_xlfn.XLOOKUP(D319,Prisliste!$C$4:$F$4,Prisliste!$C$20:$F$20)),"")</f>
        <v/>
      </c>
      <c r="W319" s="175" t="str">
        <f>IFERROR(U319*_xlfn.XLOOKUP(D319,Prisliste!$C$4:$F$4,Prisliste!$C$21:$F$21),"")</f>
        <v/>
      </c>
      <c r="X319" s="175" t="str">
        <f>IFERROR(IF(A319="","",IF(N319="Ja",_xlfn.XLOOKUP('Beregninger gj.strømming'!D319,Prisliste!$C$4:$F$4,Prisliste!$C$24:$F$24),0)),"")</f>
        <v/>
      </c>
      <c r="Y319" s="288" t="str">
        <f t="shared" si="71"/>
        <v/>
      </c>
      <c r="Z319" s="175" t="str">
        <f t="shared" si="82"/>
        <v/>
      </c>
      <c r="AA319" s="175" t="str">
        <f t="shared" si="72"/>
        <v/>
      </c>
      <c r="AB319" s="175" t="str">
        <f t="shared" si="73"/>
        <v/>
      </c>
      <c r="AC319" s="288" t="str">
        <f t="shared" si="74"/>
        <v/>
      </c>
      <c r="AD319" s="152" t="str">
        <f t="shared" si="75"/>
        <v/>
      </c>
      <c r="AF319" s="155" t="str">
        <f>IFERROR(_xlfn.XLOOKUP(D319,Prisliste!$C$4:$F$4,Prisliste!$C$19:$F$19)*AD319,"")</f>
        <v/>
      </c>
    </row>
    <row r="320" spans="1:32" ht="14.4">
      <c r="A320" s="171" t="str">
        <f>IF(A319="","",IF(A319+1&lt;=f_slutt,'Beregninger gj.strømming'!A319+1,""))</f>
        <v/>
      </c>
      <c r="B320" s="172" t="str">
        <f t="shared" si="76"/>
        <v/>
      </c>
      <c r="C320" s="173" t="str">
        <f t="shared" si="77"/>
        <v/>
      </c>
      <c r="D320" s="172" t="str">
        <f t="shared" si="78"/>
        <v/>
      </c>
      <c r="E320" s="152" t="str">
        <f t="shared" si="83"/>
        <v/>
      </c>
      <c r="F320" s="289" t="str">
        <f t="shared" si="79"/>
        <v/>
      </c>
      <c r="G320" s="154" t="str">
        <f>IF($A320="","",'Priseestimat gj.strømming'!$C$15)</f>
        <v/>
      </c>
      <c r="H320" s="155" t="str" cm="1">
        <f t="array" ref="H320">IF(M320=Hjelpeark!$E$7,_xlfn.XLOOKUP(IF(T320="Naturlig",S320,T320),Temp_VT_FV,_xlfn.XLOOKUP('Beregninger gj.strømming'!F320,Fiskevekt_VT_FV,'Veksttabell FV'!$B$5:$T$21,,-1),,-1)*G320,IF('Beregninger gj.strømming'!M320=Hjelpeark!$D$7,_xlfn.XLOOKUP(IF(T320="Naturlig",S320,T320),'Veksttabell SV'!$A$6:$A$22,_xlfn.XLOOKUP('Beregninger gj.strømming'!F320,'Veksttabell SV'!$B$5:$AU$5,'Veksttabell SV'!$B$6:$AU$22,,-1),,-1)*G320,""))</f>
        <v/>
      </c>
      <c r="I320" s="155" t="str">
        <f t="shared" si="68"/>
        <v/>
      </c>
      <c r="J320" s="159" t="str">
        <f t="shared" si="69"/>
        <v/>
      </c>
      <c r="K320" s="173" t="str">
        <f>IF(A320="","",'Priseestimat gj.strømming'!$C$10)</f>
        <v/>
      </c>
      <c r="L320" s="173" t="str">
        <f>IF(A320="","",'Priseestimat gj.strømming'!$C$11)</f>
        <v/>
      </c>
      <c r="M320" s="173" t="str">
        <f>IF(A320="","",'Priseestimat gj.strømming'!$C$12)</f>
        <v/>
      </c>
      <c r="N320" s="173" t="str">
        <f>IF($A320="","",'Priseestimat gj.strømming'!$C$6)</f>
        <v/>
      </c>
      <c r="O320" s="174" t="str" cm="1">
        <f t="array" ref="O320">IF(M320=Hjelpeark!$D$7,_xlfn.XLOOKUP(IF(T320="Naturlig",S320,T320),'Vannbehov SV'!$A$5:$A$13,_xlfn.XLOOKUP('Beregninger gj.strømming'!F320,'Vannbehov SV'!$B$4:$O$4,'Vannbehov SV'!$B$5:$O$13,,-1),,-1),IF(M320=Hjelpeark!$E$7,_xlfn.XLOOKUP(IF(T320="Naturlig",S320,T320),'Vannbehov FV'!$A$5:$A$20,_xlfn.XLOOKUP('Beregninger gj.strømming'!F320,'Vannbehov FV'!$B$4:$O$4,'Vannbehov FV'!$B$5:$O$20,,-1),,-1),""))</f>
        <v/>
      </c>
      <c r="P320" s="173" t="str">
        <f t="shared" si="80"/>
        <v/>
      </c>
      <c r="Q320" s="174" t="str">
        <f t="shared" si="81"/>
        <v/>
      </c>
      <c r="R320" s="174" t="str">
        <f t="shared" si="70"/>
        <v/>
      </c>
      <c r="S320" s="152" t="str">
        <f>IFERROR(IF(M320=Hjelpeark!$D$7,_xlfn.XLOOKUP('Beregninger gj.strømming'!C320,Hjelpeark!$C$8:$C$19,Hjelpeark!$D$8:$D$19),_xlfn.XLOOKUP('Beregninger gj.strømming'!C320,Hjelpeark!$C$8:$C$19,Hjelpeark!$E$8:$E$19)),"")</f>
        <v/>
      </c>
      <c r="T320" s="152" t="str">
        <f t="shared" si="84"/>
        <v/>
      </c>
      <c r="U320" s="152" t="str">
        <f>IFERROR(IF(T320=Hjelpeark!$B$4,0,ABS(T320-S320)),"")</f>
        <v/>
      </c>
      <c r="V320" s="175" t="str">
        <f>IFERROR(IF(A320="","",_xlfn.XLOOKUP(D320,Prisliste!$C$4:$F$4,Prisliste!$C$20:$F$20)),"")</f>
        <v/>
      </c>
      <c r="W320" s="175" t="str">
        <f>IFERROR(U320*_xlfn.XLOOKUP(D320,Prisliste!$C$4:$F$4,Prisliste!$C$21:$F$21),"")</f>
        <v/>
      </c>
      <c r="X320" s="175" t="str">
        <f>IFERROR(IF(A320="","",IF(N320="Ja",_xlfn.XLOOKUP('Beregninger gj.strømming'!D320,Prisliste!$C$4:$F$4,Prisliste!$C$24:$F$24),0)),"")</f>
        <v/>
      </c>
      <c r="Y320" s="288" t="str">
        <f t="shared" si="71"/>
        <v/>
      </c>
      <c r="Z320" s="175" t="str">
        <f t="shared" si="82"/>
        <v/>
      </c>
      <c r="AA320" s="175" t="str">
        <f t="shared" si="72"/>
        <v/>
      </c>
      <c r="AB320" s="175" t="str">
        <f t="shared" si="73"/>
        <v/>
      </c>
      <c r="AC320" s="288" t="str">
        <f t="shared" si="74"/>
        <v/>
      </c>
      <c r="AD320" s="152" t="str">
        <f t="shared" si="75"/>
        <v/>
      </c>
      <c r="AF320" s="155" t="str">
        <f>IFERROR(_xlfn.XLOOKUP(D320,Prisliste!$C$4:$F$4,Prisliste!$C$19:$F$19)*AD320,"")</f>
        <v/>
      </c>
    </row>
    <row r="321" spans="1:32" ht="14.4">
      <c r="A321" s="171" t="str">
        <f>IF(A320="","",IF(A320+1&lt;=f_slutt,'Beregninger gj.strømming'!A320+1,""))</f>
        <v/>
      </c>
      <c r="B321" s="172" t="str">
        <f t="shared" si="76"/>
        <v/>
      </c>
      <c r="C321" s="173" t="str">
        <f t="shared" si="77"/>
        <v/>
      </c>
      <c r="D321" s="172" t="str">
        <f t="shared" si="78"/>
        <v/>
      </c>
      <c r="E321" s="152" t="str">
        <f t="shared" si="83"/>
        <v/>
      </c>
      <c r="F321" s="289" t="str">
        <f t="shared" si="79"/>
        <v/>
      </c>
      <c r="G321" s="154" t="str">
        <f>IF($A321="","",'Priseestimat gj.strømming'!$C$15)</f>
        <v/>
      </c>
      <c r="H321" s="155" t="str" cm="1">
        <f t="array" ref="H321">IF(M321=Hjelpeark!$E$7,_xlfn.XLOOKUP(IF(T321="Naturlig",S321,T321),Temp_VT_FV,_xlfn.XLOOKUP('Beregninger gj.strømming'!F321,Fiskevekt_VT_FV,'Veksttabell FV'!$B$5:$T$21,,-1),,-1)*G321,IF('Beregninger gj.strømming'!M321=Hjelpeark!$D$7,_xlfn.XLOOKUP(IF(T321="Naturlig",S321,T321),'Veksttabell SV'!$A$6:$A$22,_xlfn.XLOOKUP('Beregninger gj.strømming'!F321,'Veksttabell SV'!$B$5:$AU$5,'Veksttabell SV'!$B$6:$AU$22,,-1),,-1)*G321,""))</f>
        <v/>
      </c>
      <c r="I321" s="155" t="str">
        <f t="shared" si="68"/>
        <v/>
      </c>
      <c r="J321" s="159" t="str">
        <f t="shared" si="69"/>
        <v/>
      </c>
      <c r="K321" s="173" t="str">
        <f>IF(A321="","",'Priseestimat gj.strømming'!$C$10)</f>
        <v/>
      </c>
      <c r="L321" s="173" t="str">
        <f>IF(A321="","",'Priseestimat gj.strømming'!$C$11)</f>
        <v/>
      </c>
      <c r="M321" s="173" t="str">
        <f>IF(A321="","",'Priseestimat gj.strømming'!$C$12)</f>
        <v/>
      </c>
      <c r="N321" s="173" t="str">
        <f>IF($A321="","",'Priseestimat gj.strømming'!$C$6)</f>
        <v/>
      </c>
      <c r="O321" s="174" t="str" cm="1">
        <f t="array" ref="O321">IF(M321=Hjelpeark!$D$7,_xlfn.XLOOKUP(IF(T321="Naturlig",S321,T321),'Vannbehov SV'!$A$5:$A$13,_xlfn.XLOOKUP('Beregninger gj.strømming'!F321,'Vannbehov SV'!$B$4:$O$4,'Vannbehov SV'!$B$5:$O$13,,-1),,-1),IF(M321=Hjelpeark!$E$7,_xlfn.XLOOKUP(IF(T321="Naturlig",S321,T321),'Vannbehov FV'!$A$5:$A$20,_xlfn.XLOOKUP('Beregninger gj.strømming'!F321,'Vannbehov FV'!$B$4:$O$4,'Vannbehov FV'!$B$5:$O$20,,-1),,-1),""))</f>
        <v/>
      </c>
      <c r="P321" s="173" t="str">
        <f t="shared" si="80"/>
        <v/>
      </c>
      <c r="Q321" s="174" t="str">
        <f t="shared" si="81"/>
        <v/>
      </c>
      <c r="R321" s="174" t="str">
        <f t="shared" si="70"/>
        <v/>
      </c>
      <c r="S321" s="152" t="str">
        <f>IFERROR(IF(M321=Hjelpeark!$D$7,_xlfn.XLOOKUP('Beregninger gj.strømming'!C321,Hjelpeark!$C$8:$C$19,Hjelpeark!$D$8:$D$19),_xlfn.XLOOKUP('Beregninger gj.strømming'!C321,Hjelpeark!$C$8:$C$19,Hjelpeark!$E$8:$E$19)),"")</f>
        <v/>
      </c>
      <c r="T321" s="152" t="str">
        <f t="shared" si="84"/>
        <v/>
      </c>
      <c r="U321" s="152" t="str">
        <f>IFERROR(IF(T321=Hjelpeark!$B$4,0,ABS(T321-S321)),"")</f>
        <v/>
      </c>
      <c r="V321" s="175" t="str">
        <f>IFERROR(IF(A321="","",_xlfn.XLOOKUP(D321,Prisliste!$C$4:$F$4,Prisliste!$C$20:$F$20)),"")</f>
        <v/>
      </c>
      <c r="W321" s="175" t="str">
        <f>IFERROR(U321*_xlfn.XLOOKUP(D321,Prisliste!$C$4:$F$4,Prisliste!$C$21:$F$21),"")</f>
        <v/>
      </c>
      <c r="X321" s="175" t="str">
        <f>IFERROR(IF(A321="","",IF(N321="Ja",_xlfn.XLOOKUP('Beregninger gj.strømming'!D321,Prisliste!$C$4:$F$4,Prisliste!$C$24:$F$24),0)),"")</f>
        <v/>
      </c>
      <c r="Y321" s="288" t="str">
        <f t="shared" si="71"/>
        <v/>
      </c>
      <c r="Z321" s="175" t="str">
        <f t="shared" si="82"/>
        <v/>
      </c>
      <c r="AA321" s="175" t="str">
        <f t="shared" si="72"/>
        <v/>
      </c>
      <c r="AB321" s="175" t="str">
        <f t="shared" si="73"/>
        <v/>
      </c>
      <c r="AC321" s="288" t="str">
        <f t="shared" si="74"/>
        <v/>
      </c>
      <c r="AD321" s="152" t="str">
        <f t="shared" si="75"/>
        <v/>
      </c>
      <c r="AF321" s="155" t="str">
        <f>IFERROR(_xlfn.XLOOKUP(D321,Prisliste!$C$4:$F$4,Prisliste!$C$19:$F$19)*AD321,"")</f>
        <v/>
      </c>
    </row>
    <row r="322" spans="1:32" ht="14.4">
      <c r="A322" s="171" t="str">
        <f>IF(A321="","",IF(A321+1&lt;=f_slutt,'Beregninger gj.strømming'!A321+1,""))</f>
        <v/>
      </c>
      <c r="B322" s="172" t="str">
        <f t="shared" si="76"/>
        <v/>
      </c>
      <c r="C322" s="173" t="str">
        <f t="shared" si="77"/>
        <v/>
      </c>
      <c r="D322" s="172" t="str">
        <f t="shared" si="78"/>
        <v/>
      </c>
      <c r="E322" s="152" t="str">
        <f t="shared" si="83"/>
        <v/>
      </c>
      <c r="F322" s="289" t="str">
        <f t="shared" si="79"/>
        <v/>
      </c>
      <c r="G322" s="154" t="str">
        <f>IF($A322="","",'Priseestimat gj.strømming'!$C$15)</f>
        <v/>
      </c>
      <c r="H322" s="155" t="str" cm="1">
        <f t="array" ref="H322">IF(M322=Hjelpeark!$E$7,_xlfn.XLOOKUP(IF(T322="Naturlig",S322,T322),Temp_VT_FV,_xlfn.XLOOKUP('Beregninger gj.strømming'!F322,Fiskevekt_VT_FV,'Veksttabell FV'!$B$5:$T$21,,-1),,-1)*G322,IF('Beregninger gj.strømming'!M322=Hjelpeark!$D$7,_xlfn.XLOOKUP(IF(T322="Naturlig",S322,T322),'Veksttabell SV'!$A$6:$A$22,_xlfn.XLOOKUP('Beregninger gj.strømming'!F322,'Veksttabell SV'!$B$5:$AU$5,'Veksttabell SV'!$B$6:$AU$22,,-1),,-1)*G322,""))</f>
        <v/>
      </c>
      <c r="I322" s="155" t="str">
        <f t="shared" si="68"/>
        <v/>
      </c>
      <c r="J322" s="159" t="str">
        <f t="shared" si="69"/>
        <v/>
      </c>
      <c r="K322" s="173" t="str">
        <f>IF(A322="","",'Priseestimat gj.strømming'!$C$10)</f>
        <v/>
      </c>
      <c r="L322" s="173" t="str">
        <f>IF(A322="","",'Priseestimat gj.strømming'!$C$11)</f>
        <v/>
      </c>
      <c r="M322" s="173" t="str">
        <f>IF(A322="","",'Priseestimat gj.strømming'!$C$12)</f>
        <v/>
      </c>
      <c r="N322" s="173" t="str">
        <f>IF($A322="","",'Priseestimat gj.strømming'!$C$6)</f>
        <v/>
      </c>
      <c r="O322" s="174" t="str" cm="1">
        <f t="array" ref="O322">IF(M322=Hjelpeark!$D$7,_xlfn.XLOOKUP(IF(T322="Naturlig",S322,T322),'Vannbehov SV'!$A$5:$A$13,_xlfn.XLOOKUP('Beregninger gj.strømming'!F322,'Vannbehov SV'!$B$4:$O$4,'Vannbehov SV'!$B$5:$O$13,,-1),,-1),IF(M322=Hjelpeark!$E$7,_xlfn.XLOOKUP(IF(T322="Naturlig",S322,T322),'Vannbehov FV'!$A$5:$A$20,_xlfn.XLOOKUP('Beregninger gj.strømming'!F322,'Vannbehov FV'!$B$4:$O$4,'Vannbehov FV'!$B$5:$O$20,,-1),,-1),""))</f>
        <v/>
      </c>
      <c r="P322" s="173" t="str">
        <f t="shared" si="80"/>
        <v/>
      </c>
      <c r="Q322" s="174" t="str">
        <f t="shared" si="81"/>
        <v/>
      </c>
      <c r="R322" s="174" t="str">
        <f t="shared" si="70"/>
        <v/>
      </c>
      <c r="S322" s="152" t="str">
        <f>IFERROR(IF(M322=Hjelpeark!$D$7,_xlfn.XLOOKUP('Beregninger gj.strømming'!C322,Hjelpeark!$C$8:$C$19,Hjelpeark!$D$8:$D$19),_xlfn.XLOOKUP('Beregninger gj.strømming'!C322,Hjelpeark!$C$8:$C$19,Hjelpeark!$E$8:$E$19)),"")</f>
        <v/>
      </c>
      <c r="T322" s="152" t="str">
        <f t="shared" si="84"/>
        <v/>
      </c>
      <c r="U322" s="152" t="str">
        <f>IFERROR(IF(T322=Hjelpeark!$B$4,0,ABS(T322-S322)),"")</f>
        <v/>
      </c>
      <c r="V322" s="175" t="str">
        <f>IFERROR(IF(A322="","",_xlfn.XLOOKUP(D322,Prisliste!$C$4:$F$4,Prisliste!$C$20:$F$20)),"")</f>
        <v/>
      </c>
      <c r="W322" s="175" t="str">
        <f>IFERROR(U322*_xlfn.XLOOKUP(D322,Prisliste!$C$4:$F$4,Prisliste!$C$21:$F$21),"")</f>
        <v/>
      </c>
      <c r="X322" s="175" t="str">
        <f>IFERROR(IF(A322="","",IF(N322="Ja",_xlfn.XLOOKUP('Beregninger gj.strømming'!D322,Prisliste!$C$4:$F$4,Prisliste!$C$24:$F$24),0)),"")</f>
        <v/>
      </c>
      <c r="Y322" s="288" t="str">
        <f t="shared" si="71"/>
        <v/>
      </c>
      <c r="Z322" s="175" t="str">
        <f t="shared" si="82"/>
        <v/>
      </c>
      <c r="AA322" s="175" t="str">
        <f t="shared" si="72"/>
        <v/>
      </c>
      <c r="AB322" s="175" t="str">
        <f t="shared" si="73"/>
        <v/>
      </c>
      <c r="AC322" s="288" t="str">
        <f t="shared" si="74"/>
        <v/>
      </c>
      <c r="AD322" s="152" t="str">
        <f t="shared" si="75"/>
        <v/>
      </c>
      <c r="AF322" s="155" t="str">
        <f>IFERROR(_xlfn.XLOOKUP(D322,Prisliste!$C$4:$F$4,Prisliste!$C$19:$F$19)*AD322,"")</f>
        <v/>
      </c>
    </row>
    <row r="323" spans="1:32" ht="14.4">
      <c r="A323" s="171" t="str">
        <f>IF(A322="","",IF(A322+1&lt;=f_slutt,'Beregninger gj.strømming'!A322+1,""))</f>
        <v/>
      </c>
      <c r="B323" s="172" t="str">
        <f t="shared" si="76"/>
        <v/>
      </c>
      <c r="C323" s="173" t="str">
        <f t="shared" si="77"/>
        <v/>
      </c>
      <c r="D323" s="172" t="str">
        <f t="shared" si="78"/>
        <v/>
      </c>
      <c r="E323" s="152" t="str">
        <f t="shared" si="83"/>
        <v/>
      </c>
      <c r="F323" s="289" t="str">
        <f t="shared" si="79"/>
        <v/>
      </c>
      <c r="G323" s="154" t="str">
        <f>IF($A323="","",'Priseestimat gj.strømming'!$C$15)</f>
        <v/>
      </c>
      <c r="H323" s="155" t="str" cm="1">
        <f t="array" ref="H323">IF(M323=Hjelpeark!$E$7,_xlfn.XLOOKUP(IF(T323="Naturlig",S323,T323),Temp_VT_FV,_xlfn.XLOOKUP('Beregninger gj.strømming'!F323,Fiskevekt_VT_FV,'Veksttabell FV'!$B$5:$T$21,,-1),,-1)*G323,IF('Beregninger gj.strømming'!M323=Hjelpeark!$D$7,_xlfn.XLOOKUP(IF(T323="Naturlig",S323,T323),'Veksttabell SV'!$A$6:$A$22,_xlfn.XLOOKUP('Beregninger gj.strømming'!F323,'Veksttabell SV'!$B$5:$AU$5,'Veksttabell SV'!$B$6:$AU$22,,-1),,-1)*G323,""))</f>
        <v/>
      </c>
      <c r="I323" s="155" t="str">
        <f t="shared" si="68"/>
        <v/>
      </c>
      <c r="J323" s="159" t="str">
        <f t="shared" si="69"/>
        <v/>
      </c>
      <c r="K323" s="173" t="str">
        <f>IF(A323="","",'Priseestimat gj.strømming'!$C$10)</f>
        <v/>
      </c>
      <c r="L323" s="173" t="str">
        <f>IF(A323="","",'Priseestimat gj.strømming'!$C$11)</f>
        <v/>
      </c>
      <c r="M323" s="173" t="str">
        <f>IF(A323="","",'Priseestimat gj.strømming'!$C$12)</f>
        <v/>
      </c>
      <c r="N323" s="173" t="str">
        <f>IF($A323="","",'Priseestimat gj.strømming'!$C$6)</f>
        <v/>
      </c>
      <c r="O323" s="174" t="str" cm="1">
        <f t="array" ref="O323">IF(M323=Hjelpeark!$D$7,_xlfn.XLOOKUP(IF(T323="Naturlig",S323,T323),'Vannbehov SV'!$A$5:$A$13,_xlfn.XLOOKUP('Beregninger gj.strømming'!F323,'Vannbehov SV'!$B$4:$O$4,'Vannbehov SV'!$B$5:$O$13,,-1),,-1),IF(M323=Hjelpeark!$E$7,_xlfn.XLOOKUP(IF(T323="Naturlig",S323,T323),'Vannbehov FV'!$A$5:$A$20,_xlfn.XLOOKUP('Beregninger gj.strømming'!F323,'Vannbehov FV'!$B$4:$O$4,'Vannbehov FV'!$B$5:$O$20,,-1),,-1),""))</f>
        <v/>
      </c>
      <c r="P323" s="173" t="str">
        <f t="shared" si="80"/>
        <v/>
      </c>
      <c r="Q323" s="174" t="str">
        <f t="shared" si="81"/>
        <v/>
      </c>
      <c r="R323" s="174" t="str">
        <f t="shared" si="70"/>
        <v/>
      </c>
      <c r="S323" s="152" t="str">
        <f>IFERROR(IF(M323=Hjelpeark!$D$7,_xlfn.XLOOKUP('Beregninger gj.strømming'!C323,Hjelpeark!$C$8:$C$19,Hjelpeark!$D$8:$D$19),_xlfn.XLOOKUP('Beregninger gj.strømming'!C323,Hjelpeark!$C$8:$C$19,Hjelpeark!$E$8:$E$19)),"")</f>
        <v/>
      </c>
      <c r="T323" s="152" t="str">
        <f t="shared" si="84"/>
        <v/>
      </c>
      <c r="U323" s="152" t="str">
        <f>IFERROR(IF(T323=Hjelpeark!$B$4,0,ABS(T323-S323)),"")</f>
        <v/>
      </c>
      <c r="V323" s="175" t="str">
        <f>IFERROR(IF(A323="","",_xlfn.XLOOKUP(D323,Prisliste!$C$4:$F$4,Prisliste!$C$20:$F$20)),"")</f>
        <v/>
      </c>
      <c r="W323" s="175" t="str">
        <f>IFERROR(U323*_xlfn.XLOOKUP(D323,Prisliste!$C$4:$F$4,Prisliste!$C$21:$F$21),"")</f>
        <v/>
      </c>
      <c r="X323" s="175" t="str">
        <f>IFERROR(IF(A323="","",IF(N323="Ja",_xlfn.XLOOKUP('Beregninger gj.strømming'!D323,Prisliste!$C$4:$F$4,Prisliste!$C$24:$F$24),0)),"")</f>
        <v/>
      </c>
      <c r="Y323" s="288" t="str">
        <f t="shared" si="71"/>
        <v/>
      </c>
      <c r="Z323" s="175" t="str">
        <f t="shared" si="82"/>
        <v/>
      </c>
      <c r="AA323" s="175" t="str">
        <f t="shared" si="72"/>
        <v/>
      </c>
      <c r="AB323" s="175" t="str">
        <f t="shared" si="73"/>
        <v/>
      </c>
      <c r="AC323" s="288" t="str">
        <f t="shared" si="74"/>
        <v/>
      </c>
      <c r="AD323" s="152" t="str">
        <f t="shared" si="75"/>
        <v/>
      </c>
      <c r="AF323" s="155" t="str">
        <f>IFERROR(_xlfn.XLOOKUP(D323,Prisliste!$C$4:$F$4,Prisliste!$C$19:$F$19)*AD323,"")</f>
        <v/>
      </c>
    </row>
    <row r="324" spans="1:32" ht="14.4">
      <c r="A324" s="171" t="str">
        <f>IF(A323="","",IF(A323+1&lt;=f_slutt,'Beregninger gj.strømming'!A323+1,""))</f>
        <v/>
      </c>
      <c r="B324" s="172" t="str">
        <f t="shared" si="76"/>
        <v/>
      </c>
      <c r="C324" s="173" t="str">
        <f t="shared" si="77"/>
        <v/>
      </c>
      <c r="D324" s="172" t="str">
        <f t="shared" si="78"/>
        <v/>
      </c>
      <c r="E324" s="152" t="str">
        <f t="shared" si="83"/>
        <v/>
      </c>
      <c r="F324" s="289" t="str">
        <f t="shared" si="79"/>
        <v/>
      </c>
      <c r="G324" s="154" t="str">
        <f>IF($A324="","",'Priseestimat gj.strømming'!$C$15)</f>
        <v/>
      </c>
      <c r="H324" s="155" t="str" cm="1">
        <f t="array" ref="H324">IF(M324=Hjelpeark!$E$7,_xlfn.XLOOKUP(IF(T324="Naturlig",S324,T324),Temp_VT_FV,_xlfn.XLOOKUP('Beregninger gj.strømming'!F324,Fiskevekt_VT_FV,'Veksttabell FV'!$B$5:$T$21,,-1),,-1)*G324,IF('Beregninger gj.strømming'!M324=Hjelpeark!$D$7,_xlfn.XLOOKUP(IF(T324="Naturlig",S324,T324),'Veksttabell SV'!$A$6:$A$22,_xlfn.XLOOKUP('Beregninger gj.strømming'!F324,'Veksttabell SV'!$B$5:$AU$5,'Veksttabell SV'!$B$6:$AU$22,,-1),,-1)*G324,""))</f>
        <v/>
      </c>
      <c r="I324" s="155" t="str">
        <f t="shared" si="85" ref="I324:I387">IF(A324="","",E324*F324/1000)</f>
        <v/>
      </c>
      <c r="J324" s="159" t="str">
        <f t="shared" si="86" ref="J324:J387">IF(A324="","",I324/(L324/1000)/K324)</f>
        <v/>
      </c>
      <c r="K324" s="173" t="str">
        <f>IF(A324="","",'Priseestimat gj.strømming'!$C$10)</f>
        <v/>
      </c>
      <c r="L324" s="173" t="str">
        <f>IF(A324="","",'Priseestimat gj.strømming'!$C$11)</f>
        <v/>
      </c>
      <c r="M324" s="173" t="str">
        <f>IF(A324="","",'Priseestimat gj.strømming'!$C$12)</f>
        <v/>
      </c>
      <c r="N324" s="173" t="str">
        <f>IF($A324="","",'Priseestimat gj.strømming'!$C$6)</f>
        <v/>
      </c>
      <c r="O324" s="174" t="str" cm="1">
        <f t="array" ref="O324">IF(M324=Hjelpeark!$D$7,_xlfn.XLOOKUP(IF(T324="Naturlig",S324,T324),'Vannbehov SV'!$A$5:$A$13,_xlfn.XLOOKUP('Beregninger gj.strømming'!F324,'Vannbehov SV'!$B$4:$O$4,'Vannbehov SV'!$B$5:$O$13,,-1),,-1),IF(M324=Hjelpeark!$E$7,_xlfn.XLOOKUP(IF(T324="Naturlig",S324,T324),'Vannbehov FV'!$A$5:$A$20,_xlfn.XLOOKUP('Beregninger gj.strømming'!F324,'Vannbehov FV'!$B$4:$O$4,'Vannbehov FV'!$B$5:$O$20,,-1),,-1),""))</f>
        <v/>
      </c>
      <c r="P324" s="173" t="str">
        <f t="shared" si="80"/>
        <v/>
      </c>
      <c r="Q324" s="174" t="str">
        <f t="shared" si="81"/>
        <v/>
      </c>
      <c r="R324" s="174" t="str">
        <f t="shared" si="87" ref="R324:R387">IF(A324="","",Q324*K324*1.44)</f>
        <v/>
      </c>
      <c r="S324" s="152" t="str">
        <f>IFERROR(IF(M324=Hjelpeark!$D$7,_xlfn.XLOOKUP('Beregninger gj.strømming'!C324,Hjelpeark!$C$8:$C$19,Hjelpeark!$D$8:$D$19),_xlfn.XLOOKUP('Beregninger gj.strømming'!C324,Hjelpeark!$C$8:$C$19,Hjelpeark!$E$8:$E$19)),"")</f>
        <v/>
      </c>
      <c r="T324" s="152" t="str">
        <f t="shared" si="84"/>
        <v/>
      </c>
      <c r="U324" s="152" t="str">
        <f>IFERROR(IF(T324=Hjelpeark!$B$4,0,ABS(T324-S324)),"")</f>
        <v/>
      </c>
      <c r="V324" s="175" t="str">
        <f>IFERROR(IF(A324="","",_xlfn.XLOOKUP(D324,Prisliste!$C$4:$F$4,Prisliste!$C$20:$F$20)),"")</f>
        <v/>
      </c>
      <c r="W324" s="175" t="str">
        <f>IFERROR(U324*_xlfn.XLOOKUP(D324,Prisliste!$C$4:$F$4,Prisliste!$C$21:$F$21),"")</f>
        <v/>
      </c>
      <c r="X324" s="175" t="str">
        <f>IFERROR(IF(A324="","",IF(N324="Ja",_xlfn.XLOOKUP('Beregninger gj.strømming'!D324,Prisliste!$C$4:$F$4,Prisliste!$C$24:$F$24),0)),"")</f>
        <v/>
      </c>
      <c r="Y324" s="288" t="str">
        <f t="shared" si="88" ref="Y324:Y387">IF(SUM(V324:X324)=0,"",SUM(V324:X324))</f>
        <v/>
      </c>
      <c r="Z324" s="175" t="str">
        <f t="shared" si="82"/>
        <v/>
      </c>
      <c r="AA324" s="175" t="str">
        <f t="shared" si="89" ref="AA324:AA387">IFERROR(IF($A$4="","",W324*$R324),"")</f>
        <v/>
      </c>
      <c r="AB324" s="175" t="str">
        <f t="shared" si="90" ref="AB324:AB387">IFERROR(IF($A$4="","",X324*$R324),"")</f>
        <v/>
      </c>
      <c r="AC324" s="288" t="str">
        <f t="shared" si="91" ref="AC324:AC387">IFERROR(R324*Y324,"")</f>
        <v/>
      </c>
      <c r="AD324" s="152" t="str">
        <f t="shared" si="92" ref="AD324:AD387">K324</f>
        <v/>
      </c>
      <c r="AF324" s="155" t="str">
        <f>IFERROR(_xlfn.XLOOKUP(D324,Prisliste!$C$4:$F$4,Prisliste!$C$19:$F$19)*AD324,"")</f>
        <v/>
      </c>
    </row>
    <row r="325" spans="1:32" ht="14.4">
      <c r="A325" s="171" t="str">
        <f>IF(A324="","",IF(A324+1&lt;=f_slutt,'Beregninger gj.strømming'!A324+1,""))</f>
        <v/>
      </c>
      <c r="B325" s="172" t="str">
        <f t="shared" si="93" ref="B325:B388">IFERROR(_xlfn.ISOWEEKNUM(A325),"")</f>
        <v/>
      </c>
      <c r="C325" s="173" t="str">
        <f t="shared" si="94" ref="C325:C388">IFERROR(MONTH(A325),"")</f>
        <v/>
      </c>
      <c r="D325" s="172" t="str">
        <f t="shared" si="95" ref="D325:D388">IFERROR(YEAR(A325),"")</f>
        <v/>
      </c>
      <c r="E325" s="152" t="str">
        <f t="shared" si="83"/>
        <v/>
      </c>
      <c r="F325" s="289" t="str">
        <f t="shared" si="96" ref="F325:F388">IF(A325="","",F324+(F324*H324/100))</f>
        <v/>
      </c>
      <c r="G325" s="154" t="str">
        <f>IF($A325="","",'Priseestimat gj.strømming'!$C$15)</f>
        <v/>
      </c>
      <c r="H325" s="155" t="str" cm="1">
        <f t="array" ref="H325">IF(M325=Hjelpeark!$E$7,_xlfn.XLOOKUP(IF(T325="Naturlig",S325,T325),Temp_VT_FV,_xlfn.XLOOKUP('Beregninger gj.strømming'!F325,Fiskevekt_VT_FV,'Veksttabell FV'!$B$5:$T$21,,-1),,-1)*G325,IF('Beregninger gj.strømming'!M325=Hjelpeark!$D$7,_xlfn.XLOOKUP(IF(T325="Naturlig",S325,T325),'Veksttabell SV'!$A$6:$A$22,_xlfn.XLOOKUP('Beregninger gj.strømming'!F325,'Veksttabell SV'!$B$5:$AU$5,'Veksttabell SV'!$B$6:$AU$22,,-1),,-1)*G325,""))</f>
        <v/>
      </c>
      <c r="I325" s="155" t="str">
        <f t="shared" si="85"/>
        <v/>
      </c>
      <c r="J325" s="159" t="str">
        <f t="shared" si="86"/>
        <v/>
      </c>
      <c r="K325" s="173" t="str">
        <f>IF(A325="","",'Priseestimat gj.strømming'!$C$10)</f>
        <v/>
      </c>
      <c r="L325" s="173" t="str">
        <f>IF(A325="","",'Priseestimat gj.strømming'!$C$11)</f>
        <v/>
      </c>
      <c r="M325" s="173" t="str">
        <f>IF(A325="","",'Priseestimat gj.strømming'!$C$12)</f>
        <v/>
      </c>
      <c r="N325" s="173" t="str">
        <f>IF($A325="","",'Priseestimat gj.strømming'!$C$6)</f>
        <v/>
      </c>
      <c r="O325" s="174" t="str" cm="1">
        <f t="array" ref="O325">IF(M325=Hjelpeark!$D$7,_xlfn.XLOOKUP(IF(T325="Naturlig",S325,T325),'Vannbehov SV'!$A$5:$A$13,_xlfn.XLOOKUP('Beregninger gj.strømming'!F325,'Vannbehov SV'!$B$4:$O$4,'Vannbehov SV'!$B$5:$O$13,,-1),,-1),IF(M325=Hjelpeark!$E$7,_xlfn.XLOOKUP(IF(T325="Naturlig",S325,T325),'Vannbehov FV'!$A$5:$A$20,_xlfn.XLOOKUP('Beregninger gj.strømming'!F325,'Vannbehov FV'!$B$4:$O$4,'Vannbehov FV'!$B$5:$O$20,,-1),,-1),""))</f>
        <v/>
      </c>
      <c r="P325" s="173" t="str">
        <f t="shared" si="97" ref="P325:P388">IF(A325="","",15)</f>
        <v/>
      </c>
      <c r="Q325" s="174" t="str">
        <f t="shared" si="98" ref="Q325:Q388">IFERROR(IF(A325="","",IF(P325&gt;I325/K325*O325,P325,I325/K325*O325)),"")</f>
        <v/>
      </c>
      <c r="R325" s="174" t="str">
        <f t="shared" si="87"/>
        <v/>
      </c>
      <c r="S325" s="152" t="str">
        <f>IFERROR(IF(M325=Hjelpeark!$D$7,_xlfn.XLOOKUP('Beregninger gj.strømming'!C325,Hjelpeark!$C$8:$C$19,Hjelpeark!$D$8:$D$19),_xlfn.XLOOKUP('Beregninger gj.strømming'!C325,Hjelpeark!$C$8:$C$19,Hjelpeark!$E$8:$E$19)),"")</f>
        <v/>
      </c>
      <c r="T325" s="152" t="str">
        <f t="shared" si="84"/>
        <v/>
      </c>
      <c r="U325" s="152" t="str">
        <f>IFERROR(IF(T325=Hjelpeark!$B$4,0,ABS(T325-S325)),"")</f>
        <v/>
      </c>
      <c r="V325" s="175" t="str">
        <f>IFERROR(IF(A325="","",_xlfn.XLOOKUP(D325,Prisliste!$C$4:$F$4,Prisliste!$C$20:$F$20)),"")</f>
        <v/>
      </c>
      <c r="W325" s="175" t="str">
        <f>IFERROR(U325*_xlfn.XLOOKUP(D325,Prisliste!$C$4:$F$4,Prisliste!$C$21:$F$21),"")</f>
        <v/>
      </c>
      <c r="X325" s="175" t="str">
        <f>IFERROR(IF(A325="","",IF(N325="Ja",_xlfn.XLOOKUP('Beregninger gj.strømming'!D325,Prisliste!$C$4:$F$4,Prisliste!$C$24:$F$24),0)),"")</f>
        <v/>
      </c>
      <c r="Y325" s="288" t="str">
        <f t="shared" si="88"/>
        <v/>
      </c>
      <c r="Z325" s="175" t="str">
        <f t="shared" si="99" ref="Z325:Z388">IF(A325="","",V325*R325)</f>
        <v/>
      </c>
      <c r="AA325" s="175" t="str">
        <f t="shared" si="89"/>
        <v/>
      </c>
      <c r="AB325" s="175" t="str">
        <f t="shared" si="90"/>
        <v/>
      </c>
      <c r="AC325" s="288" t="str">
        <f t="shared" si="91"/>
        <v/>
      </c>
      <c r="AD325" s="152" t="str">
        <f t="shared" si="92"/>
        <v/>
      </c>
      <c r="AF325" s="155" t="str">
        <f>IFERROR(_xlfn.XLOOKUP(D325,Prisliste!$C$4:$F$4,Prisliste!$C$19:$F$19)*AD325,"")</f>
        <v/>
      </c>
    </row>
    <row r="326" spans="1:32" ht="14.4">
      <c r="A326" s="171" t="str">
        <f>IF(A325="","",IF(A325+1&lt;=f_slutt,'Beregninger gj.strømming'!A325+1,""))</f>
        <v/>
      </c>
      <c r="B326" s="172" t="str">
        <f t="shared" si="93"/>
        <v/>
      </c>
      <c r="C326" s="173" t="str">
        <f t="shared" si="94"/>
        <v/>
      </c>
      <c r="D326" s="172" t="str">
        <f t="shared" si="95"/>
        <v/>
      </c>
      <c r="E326" s="152" t="str">
        <f t="shared" si="100" ref="E326:E389">IFERROR(IF(A326="","",E325),"")</f>
        <v/>
      </c>
      <c r="F326" s="289" t="str">
        <f t="shared" si="96"/>
        <v/>
      </c>
      <c r="G326" s="154" t="str">
        <f>IF($A326="","",'Priseestimat gj.strømming'!$C$15)</f>
        <v/>
      </c>
      <c r="H326" s="155" t="str" cm="1">
        <f t="array" ref="H326">IF(M326=Hjelpeark!$E$7,_xlfn.XLOOKUP(IF(T326="Naturlig",S326,T326),Temp_VT_FV,_xlfn.XLOOKUP('Beregninger gj.strømming'!F326,Fiskevekt_VT_FV,'Veksttabell FV'!$B$5:$T$21,,-1),,-1)*G326,IF('Beregninger gj.strømming'!M326=Hjelpeark!$D$7,_xlfn.XLOOKUP(IF(T326="Naturlig",S326,T326),'Veksttabell SV'!$A$6:$A$22,_xlfn.XLOOKUP('Beregninger gj.strømming'!F326,'Veksttabell SV'!$B$5:$AU$5,'Veksttabell SV'!$B$6:$AU$22,,-1),,-1)*G326,""))</f>
        <v/>
      </c>
      <c r="I326" s="155" t="str">
        <f t="shared" si="85"/>
        <v/>
      </c>
      <c r="J326" s="159" t="str">
        <f t="shared" si="86"/>
        <v/>
      </c>
      <c r="K326" s="173" t="str">
        <f>IF(A326="","",'Priseestimat gj.strømming'!$C$10)</f>
        <v/>
      </c>
      <c r="L326" s="173" t="str">
        <f>IF(A326="","",'Priseestimat gj.strømming'!$C$11)</f>
        <v/>
      </c>
      <c r="M326" s="173" t="str">
        <f>IF(A326="","",'Priseestimat gj.strømming'!$C$12)</f>
        <v/>
      </c>
      <c r="N326" s="173" t="str">
        <f>IF($A326="","",'Priseestimat gj.strømming'!$C$6)</f>
        <v/>
      </c>
      <c r="O326" s="174" t="str" cm="1">
        <f t="array" ref="O326">IF(M326=Hjelpeark!$D$7,_xlfn.XLOOKUP(IF(T326="Naturlig",S326,T326),'Vannbehov SV'!$A$5:$A$13,_xlfn.XLOOKUP('Beregninger gj.strømming'!F326,'Vannbehov SV'!$B$4:$O$4,'Vannbehov SV'!$B$5:$O$13,,-1),,-1),IF(M326=Hjelpeark!$E$7,_xlfn.XLOOKUP(IF(T326="Naturlig",S326,T326),'Vannbehov FV'!$A$5:$A$20,_xlfn.XLOOKUP('Beregninger gj.strømming'!F326,'Vannbehov FV'!$B$4:$O$4,'Vannbehov FV'!$B$5:$O$20,,-1),,-1),""))</f>
        <v/>
      </c>
      <c r="P326" s="173" t="str">
        <f t="shared" si="97"/>
        <v/>
      </c>
      <c r="Q326" s="174" t="str">
        <f t="shared" si="98"/>
        <v/>
      </c>
      <c r="R326" s="174" t="str">
        <f t="shared" si="87"/>
        <v/>
      </c>
      <c r="S326" s="152" t="str">
        <f>IFERROR(IF(M326=Hjelpeark!$D$7,_xlfn.XLOOKUP('Beregninger gj.strømming'!C326,Hjelpeark!$C$8:$C$19,Hjelpeark!$D$8:$D$19),_xlfn.XLOOKUP('Beregninger gj.strømming'!C326,Hjelpeark!$C$8:$C$19,Hjelpeark!$E$8:$E$19)),"")</f>
        <v/>
      </c>
      <c r="T326" s="152" t="str">
        <f t="shared" si="101" ref="T326:T389">IF(A326="","",T325)</f>
        <v/>
      </c>
      <c r="U326" s="152" t="str">
        <f>IFERROR(IF(T326=Hjelpeark!$B$4,0,ABS(T326-S326)),"")</f>
        <v/>
      </c>
      <c r="V326" s="175" t="str">
        <f>IFERROR(IF(A326="","",_xlfn.XLOOKUP(D326,Prisliste!$C$4:$F$4,Prisliste!$C$20:$F$20)),"")</f>
        <v/>
      </c>
      <c r="W326" s="175" t="str">
        <f>IFERROR(U326*_xlfn.XLOOKUP(D326,Prisliste!$C$4:$F$4,Prisliste!$C$21:$F$21),"")</f>
        <v/>
      </c>
      <c r="X326" s="175" t="str">
        <f>IFERROR(IF(A326="","",IF(N326="Ja",_xlfn.XLOOKUP('Beregninger gj.strømming'!D326,Prisliste!$C$4:$F$4,Prisliste!$C$24:$F$24),0)),"")</f>
        <v/>
      </c>
      <c r="Y326" s="288" t="str">
        <f t="shared" si="88"/>
        <v/>
      </c>
      <c r="Z326" s="175" t="str">
        <f t="shared" si="99"/>
        <v/>
      </c>
      <c r="AA326" s="175" t="str">
        <f t="shared" si="89"/>
        <v/>
      </c>
      <c r="AB326" s="175" t="str">
        <f t="shared" si="90"/>
        <v/>
      </c>
      <c r="AC326" s="288" t="str">
        <f t="shared" si="91"/>
        <v/>
      </c>
      <c r="AD326" s="152" t="str">
        <f t="shared" si="92"/>
        <v/>
      </c>
      <c r="AF326" s="155" t="str">
        <f>IFERROR(_xlfn.XLOOKUP(D326,Prisliste!$C$4:$F$4,Prisliste!$C$19:$F$19)*AD326,"")</f>
        <v/>
      </c>
    </row>
    <row r="327" spans="1:32" ht="14.4">
      <c r="A327" s="171" t="str">
        <f>IF(A326="","",IF(A326+1&lt;=f_slutt,'Beregninger gj.strømming'!A326+1,""))</f>
        <v/>
      </c>
      <c r="B327" s="172" t="str">
        <f t="shared" si="93"/>
        <v/>
      </c>
      <c r="C327" s="173" t="str">
        <f t="shared" si="94"/>
        <v/>
      </c>
      <c r="D327" s="172" t="str">
        <f t="shared" si="95"/>
        <v/>
      </c>
      <c r="E327" s="152" t="str">
        <f t="shared" si="100"/>
        <v/>
      </c>
      <c r="F327" s="289" t="str">
        <f t="shared" si="96"/>
        <v/>
      </c>
      <c r="G327" s="154" t="str">
        <f>IF($A327="","",'Priseestimat gj.strømming'!$C$15)</f>
        <v/>
      </c>
      <c r="H327" s="155" t="str" cm="1">
        <f t="array" ref="H327">IF(M327=Hjelpeark!$E$7,_xlfn.XLOOKUP(IF(T327="Naturlig",S327,T327),Temp_VT_FV,_xlfn.XLOOKUP('Beregninger gj.strømming'!F327,Fiskevekt_VT_FV,'Veksttabell FV'!$B$5:$T$21,,-1),,-1)*G327,IF('Beregninger gj.strømming'!M327=Hjelpeark!$D$7,_xlfn.XLOOKUP(IF(T327="Naturlig",S327,T327),'Veksttabell SV'!$A$6:$A$22,_xlfn.XLOOKUP('Beregninger gj.strømming'!F327,'Veksttabell SV'!$B$5:$AU$5,'Veksttabell SV'!$B$6:$AU$22,,-1),,-1)*G327,""))</f>
        <v/>
      </c>
      <c r="I327" s="155" t="str">
        <f t="shared" si="85"/>
        <v/>
      </c>
      <c r="J327" s="159" t="str">
        <f t="shared" si="86"/>
        <v/>
      </c>
      <c r="K327" s="173" t="str">
        <f>IF(A327="","",'Priseestimat gj.strømming'!$C$10)</f>
        <v/>
      </c>
      <c r="L327" s="173" t="str">
        <f>IF(A327="","",'Priseestimat gj.strømming'!$C$11)</f>
        <v/>
      </c>
      <c r="M327" s="173" t="str">
        <f>IF(A327="","",'Priseestimat gj.strømming'!$C$12)</f>
        <v/>
      </c>
      <c r="N327" s="173" t="str">
        <f>IF($A327="","",'Priseestimat gj.strømming'!$C$6)</f>
        <v/>
      </c>
      <c r="O327" s="174" t="str" cm="1">
        <f t="array" ref="O327">IF(M327=Hjelpeark!$D$7,_xlfn.XLOOKUP(IF(T327="Naturlig",S327,T327),'Vannbehov SV'!$A$5:$A$13,_xlfn.XLOOKUP('Beregninger gj.strømming'!F327,'Vannbehov SV'!$B$4:$O$4,'Vannbehov SV'!$B$5:$O$13,,-1),,-1),IF(M327=Hjelpeark!$E$7,_xlfn.XLOOKUP(IF(T327="Naturlig",S327,T327),'Vannbehov FV'!$A$5:$A$20,_xlfn.XLOOKUP('Beregninger gj.strømming'!F327,'Vannbehov FV'!$B$4:$O$4,'Vannbehov FV'!$B$5:$O$20,,-1),,-1),""))</f>
        <v/>
      </c>
      <c r="P327" s="173" t="str">
        <f t="shared" si="97"/>
        <v/>
      </c>
      <c r="Q327" s="174" t="str">
        <f t="shared" si="98"/>
        <v/>
      </c>
      <c r="R327" s="174" t="str">
        <f t="shared" si="87"/>
        <v/>
      </c>
      <c r="S327" s="152" t="str">
        <f>IFERROR(IF(M327=Hjelpeark!$D$7,_xlfn.XLOOKUP('Beregninger gj.strømming'!C327,Hjelpeark!$C$8:$C$19,Hjelpeark!$D$8:$D$19),_xlfn.XLOOKUP('Beregninger gj.strømming'!C327,Hjelpeark!$C$8:$C$19,Hjelpeark!$E$8:$E$19)),"")</f>
        <v/>
      </c>
      <c r="T327" s="152" t="str">
        <f t="shared" si="101"/>
        <v/>
      </c>
      <c r="U327" s="152" t="str">
        <f>IFERROR(IF(T327=Hjelpeark!$B$4,0,ABS(T327-S327)),"")</f>
        <v/>
      </c>
      <c r="V327" s="175" t="str">
        <f>IFERROR(IF(A327="","",_xlfn.XLOOKUP(D327,Prisliste!$C$4:$F$4,Prisliste!$C$20:$F$20)),"")</f>
        <v/>
      </c>
      <c r="W327" s="175" t="str">
        <f>IFERROR(U327*_xlfn.XLOOKUP(D327,Prisliste!$C$4:$F$4,Prisliste!$C$21:$F$21),"")</f>
        <v/>
      </c>
      <c r="X327" s="175" t="str">
        <f>IFERROR(IF(A327="","",IF(N327="Ja",_xlfn.XLOOKUP('Beregninger gj.strømming'!D327,Prisliste!$C$4:$F$4,Prisliste!$C$24:$F$24),0)),"")</f>
        <v/>
      </c>
      <c r="Y327" s="288" t="str">
        <f t="shared" si="88"/>
        <v/>
      </c>
      <c r="Z327" s="175" t="str">
        <f t="shared" si="99"/>
        <v/>
      </c>
      <c r="AA327" s="175" t="str">
        <f t="shared" si="89"/>
        <v/>
      </c>
      <c r="AB327" s="175" t="str">
        <f t="shared" si="90"/>
        <v/>
      </c>
      <c r="AC327" s="288" t="str">
        <f t="shared" si="91"/>
        <v/>
      </c>
      <c r="AD327" s="152" t="str">
        <f t="shared" si="92"/>
        <v/>
      </c>
      <c r="AF327" s="155" t="str">
        <f>IFERROR(_xlfn.XLOOKUP(D327,Prisliste!$C$4:$F$4,Prisliste!$C$19:$F$19)*AD327,"")</f>
        <v/>
      </c>
    </row>
    <row r="328" spans="1:32" ht="14.4">
      <c r="A328" s="171" t="str">
        <f>IF(A327="","",IF(A327+1&lt;=f_slutt,'Beregninger gj.strømming'!A327+1,""))</f>
        <v/>
      </c>
      <c r="B328" s="172" t="str">
        <f t="shared" si="93"/>
        <v/>
      </c>
      <c r="C328" s="173" t="str">
        <f t="shared" si="94"/>
        <v/>
      </c>
      <c r="D328" s="172" t="str">
        <f t="shared" si="95"/>
        <v/>
      </c>
      <c r="E328" s="152" t="str">
        <f t="shared" si="100"/>
        <v/>
      </c>
      <c r="F328" s="289" t="str">
        <f t="shared" si="96"/>
        <v/>
      </c>
      <c r="G328" s="154" t="str">
        <f>IF($A328="","",'Priseestimat gj.strømming'!$C$15)</f>
        <v/>
      </c>
      <c r="H328" s="155" t="str" cm="1">
        <f t="array" ref="H328">IF(M328=Hjelpeark!$E$7,_xlfn.XLOOKUP(IF(T328="Naturlig",S328,T328),Temp_VT_FV,_xlfn.XLOOKUP('Beregninger gj.strømming'!F328,Fiskevekt_VT_FV,'Veksttabell FV'!$B$5:$T$21,,-1),,-1)*G328,IF('Beregninger gj.strømming'!M328=Hjelpeark!$D$7,_xlfn.XLOOKUP(IF(T328="Naturlig",S328,T328),'Veksttabell SV'!$A$6:$A$22,_xlfn.XLOOKUP('Beregninger gj.strømming'!F328,'Veksttabell SV'!$B$5:$AU$5,'Veksttabell SV'!$B$6:$AU$22,,-1),,-1)*G328,""))</f>
        <v/>
      </c>
      <c r="I328" s="155" t="str">
        <f t="shared" si="85"/>
        <v/>
      </c>
      <c r="J328" s="159" t="str">
        <f t="shared" si="86"/>
        <v/>
      </c>
      <c r="K328" s="173" t="str">
        <f>IF(A328="","",'Priseestimat gj.strømming'!$C$10)</f>
        <v/>
      </c>
      <c r="L328" s="173" t="str">
        <f>IF(A328="","",'Priseestimat gj.strømming'!$C$11)</f>
        <v/>
      </c>
      <c r="M328" s="173" t="str">
        <f>IF(A328="","",'Priseestimat gj.strømming'!$C$12)</f>
        <v/>
      </c>
      <c r="N328" s="173" t="str">
        <f>IF($A328="","",'Priseestimat gj.strømming'!$C$6)</f>
        <v/>
      </c>
      <c r="O328" s="174" t="str" cm="1">
        <f t="array" ref="O328">IF(M328=Hjelpeark!$D$7,_xlfn.XLOOKUP(IF(T328="Naturlig",S328,T328),'Vannbehov SV'!$A$5:$A$13,_xlfn.XLOOKUP('Beregninger gj.strømming'!F328,'Vannbehov SV'!$B$4:$O$4,'Vannbehov SV'!$B$5:$O$13,,-1),,-1),IF(M328=Hjelpeark!$E$7,_xlfn.XLOOKUP(IF(T328="Naturlig",S328,T328),'Vannbehov FV'!$A$5:$A$20,_xlfn.XLOOKUP('Beregninger gj.strømming'!F328,'Vannbehov FV'!$B$4:$O$4,'Vannbehov FV'!$B$5:$O$20,,-1),,-1),""))</f>
        <v/>
      </c>
      <c r="P328" s="173" t="str">
        <f t="shared" si="97"/>
        <v/>
      </c>
      <c r="Q328" s="174" t="str">
        <f t="shared" si="98"/>
        <v/>
      </c>
      <c r="R328" s="174" t="str">
        <f t="shared" si="87"/>
        <v/>
      </c>
      <c r="S328" s="152" t="str">
        <f>IFERROR(IF(M328=Hjelpeark!$D$7,_xlfn.XLOOKUP('Beregninger gj.strømming'!C328,Hjelpeark!$C$8:$C$19,Hjelpeark!$D$8:$D$19),_xlfn.XLOOKUP('Beregninger gj.strømming'!C328,Hjelpeark!$C$8:$C$19,Hjelpeark!$E$8:$E$19)),"")</f>
        <v/>
      </c>
      <c r="T328" s="152" t="str">
        <f t="shared" si="101"/>
        <v/>
      </c>
      <c r="U328" s="152" t="str">
        <f>IFERROR(IF(T328=Hjelpeark!$B$4,0,ABS(T328-S328)),"")</f>
        <v/>
      </c>
      <c r="V328" s="175" t="str">
        <f>IFERROR(IF(A328="","",_xlfn.XLOOKUP(D328,Prisliste!$C$4:$F$4,Prisliste!$C$20:$F$20)),"")</f>
        <v/>
      </c>
      <c r="W328" s="175" t="str">
        <f>IFERROR(U328*_xlfn.XLOOKUP(D328,Prisliste!$C$4:$F$4,Prisliste!$C$21:$F$21),"")</f>
        <v/>
      </c>
      <c r="X328" s="175" t="str">
        <f>IFERROR(IF(A328="","",IF(N328="Ja",_xlfn.XLOOKUP('Beregninger gj.strømming'!D328,Prisliste!$C$4:$F$4,Prisliste!$C$24:$F$24),0)),"")</f>
        <v/>
      </c>
      <c r="Y328" s="288" t="str">
        <f t="shared" si="88"/>
        <v/>
      </c>
      <c r="Z328" s="175" t="str">
        <f t="shared" si="99"/>
        <v/>
      </c>
      <c r="AA328" s="175" t="str">
        <f t="shared" si="89"/>
        <v/>
      </c>
      <c r="AB328" s="175" t="str">
        <f t="shared" si="90"/>
        <v/>
      </c>
      <c r="AC328" s="288" t="str">
        <f t="shared" si="91"/>
        <v/>
      </c>
      <c r="AD328" s="152" t="str">
        <f t="shared" si="92"/>
        <v/>
      </c>
      <c r="AF328" s="155" t="str">
        <f>IFERROR(_xlfn.XLOOKUP(D328,Prisliste!$C$4:$F$4,Prisliste!$C$19:$F$19)*AD328,"")</f>
        <v/>
      </c>
    </row>
    <row r="329" spans="1:32" ht="14.4">
      <c r="A329" s="171" t="str">
        <f>IF(A328="","",IF(A328+1&lt;=f_slutt,'Beregninger gj.strømming'!A328+1,""))</f>
        <v/>
      </c>
      <c r="B329" s="172" t="str">
        <f t="shared" si="93"/>
        <v/>
      </c>
      <c r="C329" s="173" t="str">
        <f t="shared" si="94"/>
        <v/>
      </c>
      <c r="D329" s="172" t="str">
        <f t="shared" si="95"/>
        <v/>
      </c>
      <c r="E329" s="152" t="str">
        <f t="shared" si="100"/>
        <v/>
      </c>
      <c r="F329" s="289" t="str">
        <f t="shared" si="96"/>
        <v/>
      </c>
      <c r="G329" s="154" t="str">
        <f>IF($A329="","",'Priseestimat gj.strømming'!$C$15)</f>
        <v/>
      </c>
      <c r="H329" s="155" t="str" cm="1">
        <f t="array" ref="H329">IF(M329=Hjelpeark!$E$7,_xlfn.XLOOKUP(IF(T329="Naturlig",S329,T329),Temp_VT_FV,_xlfn.XLOOKUP('Beregninger gj.strømming'!F329,Fiskevekt_VT_FV,'Veksttabell FV'!$B$5:$T$21,,-1),,-1)*G329,IF('Beregninger gj.strømming'!M329=Hjelpeark!$D$7,_xlfn.XLOOKUP(IF(T329="Naturlig",S329,T329),'Veksttabell SV'!$A$6:$A$22,_xlfn.XLOOKUP('Beregninger gj.strømming'!F329,'Veksttabell SV'!$B$5:$AU$5,'Veksttabell SV'!$B$6:$AU$22,,-1),,-1)*G329,""))</f>
        <v/>
      </c>
      <c r="I329" s="155" t="str">
        <f t="shared" si="85"/>
        <v/>
      </c>
      <c r="J329" s="159" t="str">
        <f t="shared" si="86"/>
        <v/>
      </c>
      <c r="K329" s="173" t="str">
        <f>IF(A329="","",'Priseestimat gj.strømming'!$C$10)</f>
        <v/>
      </c>
      <c r="L329" s="173" t="str">
        <f>IF(A329="","",'Priseestimat gj.strømming'!$C$11)</f>
        <v/>
      </c>
      <c r="M329" s="173" t="str">
        <f>IF(A329="","",'Priseestimat gj.strømming'!$C$12)</f>
        <v/>
      </c>
      <c r="N329" s="173" t="str">
        <f>IF($A329="","",'Priseestimat gj.strømming'!$C$6)</f>
        <v/>
      </c>
      <c r="O329" s="174" t="str" cm="1">
        <f t="array" ref="O329">IF(M329=Hjelpeark!$D$7,_xlfn.XLOOKUP(IF(T329="Naturlig",S329,T329),'Vannbehov SV'!$A$5:$A$13,_xlfn.XLOOKUP('Beregninger gj.strømming'!F329,'Vannbehov SV'!$B$4:$O$4,'Vannbehov SV'!$B$5:$O$13,,-1),,-1),IF(M329=Hjelpeark!$E$7,_xlfn.XLOOKUP(IF(T329="Naturlig",S329,T329),'Vannbehov FV'!$A$5:$A$20,_xlfn.XLOOKUP('Beregninger gj.strømming'!F329,'Vannbehov FV'!$B$4:$O$4,'Vannbehov FV'!$B$5:$O$20,,-1),,-1),""))</f>
        <v/>
      </c>
      <c r="P329" s="173" t="str">
        <f t="shared" si="97"/>
        <v/>
      </c>
      <c r="Q329" s="174" t="str">
        <f t="shared" si="98"/>
        <v/>
      </c>
      <c r="R329" s="174" t="str">
        <f t="shared" si="87"/>
        <v/>
      </c>
      <c r="S329" s="152" t="str">
        <f>IFERROR(IF(M329=Hjelpeark!$D$7,_xlfn.XLOOKUP('Beregninger gj.strømming'!C329,Hjelpeark!$C$8:$C$19,Hjelpeark!$D$8:$D$19),_xlfn.XLOOKUP('Beregninger gj.strømming'!C329,Hjelpeark!$C$8:$C$19,Hjelpeark!$E$8:$E$19)),"")</f>
        <v/>
      </c>
      <c r="T329" s="152" t="str">
        <f t="shared" si="101"/>
        <v/>
      </c>
      <c r="U329" s="152" t="str">
        <f>IFERROR(IF(T329=Hjelpeark!$B$4,0,ABS(T329-S329)),"")</f>
        <v/>
      </c>
      <c r="V329" s="175" t="str">
        <f>IFERROR(IF(A329="","",_xlfn.XLOOKUP(D329,Prisliste!$C$4:$F$4,Prisliste!$C$20:$F$20)),"")</f>
        <v/>
      </c>
      <c r="W329" s="175" t="str">
        <f>IFERROR(U329*_xlfn.XLOOKUP(D329,Prisliste!$C$4:$F$4,Prisliste!$C$21:$F$21),"")</f>
        <v/>
      </c>
      <c r="X329" s="175" t="str">
        <f>IFERROR(IF(A329="","",IF(N329="Ja",_xlfn.XLOOKUP('Beregninger gj.strømming'!D329,Prisliste!$C$4:$F$4,Prisliste!$C$24:$F$24),0)),"")</f>
        <v/>
      </c>
      <c r="Y329" s="288" t="str">
        <f t="shared" si="88"/>
        <v/>
      </c>
      <c r="Z329" s="175" t="str">
        <f t="shared" si="99"/>
        <v/>
      </c>
      <c r="AA329" s="175" t="str">
        <f t="shared" si="89"/>
        <v/>
      </c>
      <c r="AB329" s="175" t="str">
        <f t="shared" si="90"/>
        <v/>
      </c>
      <c r="AC329" s="288" t="str">
        <f t="shared" si="91"/>
        <v/>
      </c>
      <c r="AD329" s="152" t="str">
        <f t="shared" si="92"/>
        <v/>
      </c>
      <c r="AF329" s="155" t="str">
        <f>IFERROR(_xlfn.XLOOKUP(D329,Prisliste!$C$4:$F$4,Prisliste!$C$19:$F$19)*AD329,"")</f>
        <v/>
      </c>
    </row>
    <row r="330" spans="1:32" ht="14.4">
      <c r="A330" s="171" t="str">
        <f>IF(A329="","",IF(A329+1&lt;=f_slutt,'Beregninger gj.strømming'!A329+1,""))</f>
        <v/>
      </c>
      <c r="B330" s="172" t="str">
        <f t="shared" si="93"/>
        <v/>
      </c>
      <c r="C330" s="173" t="str">
        <f t="shared" si="94"/>
        <v/>
      </c>
      <c r="D330" s="172" t="str">
        <f t="shared" si="95"/>
        <v/>
      </c>
      <c r="E330" s="152" t="str">
        <f t="shared" si="100"/>
        <v/>
      </c>
      <c r="F330" s="289" t="str">
        <f t="shared" si="96"/>
        <v/>
      </c>
      <c r="G330" s="154" t="str">
        <f>IF($A330="","",'Priseestimat gj.strømming'!$C$15)</f>
        <v/>
      </c>
      <c r="H330" s="155" t="str" cm="1">
        <f t="array" ref="H330">IF(M330=Hjelpeark!$E$7,_xlfn.XLOOKUP(IF(T330="Naturlig",S330,T330),Temp_VT_FV,_xlfn.XLOOKUP('Beregninger gj.strømming'!F330,Fiskevekt_VT_FV,'Veksttabell FV'!$B$5:$T$21,,-1),,-1)*G330,IF('Beregninger gj.strømming'!M330=Hjelpeark!$D$7,_xlfn.XLOOKUP(IF(T330="Naturlig",S330,T330),'Veksttabell SV'!$A$6:$A$22,_xlfn.XLOOKUP('Beregninger gj.strømming'!F330,'Veksttabell SV'!$B$5:$AU$5,'Veksttabell SV'!$B$6:$AU$22,,-1),,-1)*G330,""))</f>
        <v/>
      </c>
      <c r="I330" s="155" t="str">
        <f t="shared" si="85"/>
        <v/>
      </c>
      <c r="J330" s="159" t="str">
        <f t="shared" si="86"/>
        <v/>
      </c>
      <c r="K330" s="173" t="str">
        <f>IF(A330="","",'Priseestimat gj.strømming'!$C$10)</f>
        <v/>
      </c>
      <c r="L330" s="173" t="str">
        <f>IF(A330="","",'Priseestimat gj.strømming'!$C$11)</f>
        <v/>
      </c>
      <c r="M330" s="173" t="str">
        <f>IF(A330="","",'Priseestimat gj.strømming'!$C$12)</f>
        <v/>
      </c>
      <c r="N330" s="173" t="str">
        <f>IF($A330="","",'Priseestimat gj.strømming'!$C$6)</f>
        <v/>
      </c>
      <c r="O330" s="174" t="str" cm="1">
        <f t="array" ref="O330">IF(M330=Hjelpeark!$D$7,_xlfn.XLOOKUP(IF(T330="Naturlig",S330,T330),'Vannbehov SV'!$A$5:$A$13,_xlfn.XLOOKUP('Beregninger gj.strømming'!F330,'Vannbehov SV'!$B$4:$O$4,'Vannbehov SV'!$B$5:$O$13,,-1),,-1),IF(M330=Hjelpeark!$E$7,_xlfn.XLOOKUP(IF(T330="Naturlig",S330,T330),'Vannbehov FV'!$A$5:$A$20,_xlfn.XLOOKUP('Beregninger gj.strømming'!F330,'Vannbehov FV'!$B$4:$O$4,'Vannbehov FV'!$B$5:$O$20,,-1),,-1),""))</f>
        <v/>
      </c>
      <c r="P330" s="173" t="str">
        <f t="shared" si="97"/>
        <v/>
      </c>
      <c r="Q330" s="174" t="str">
        <f t="shared" si="98"/>
        <v/>
      </c>
      <c r="R330" s="174" t="str">
        <f t="shared" si="87"/>
        <v/>
      </c>
      <c r="S330" s="152" t="str">
        <f>IFERROR(IF(M330=Hjelpeark!$D$7,_xlfn.XLOOKUP('Beregninger gj.strømming'!C330,Hjelpeark!$C$8:$C$19,Hjelpeark!$D$8:$D$19),_xlfn.XLOOKUP('Beregninger gj.strømming'!C330,Hjelpeark!$C$8:$C$19,Hjelpeark!$E$8:$E$19)),"")</f>
        <v/>
      </c>
      <c r="T330" s="152" t="str">
        <f t="shared" si="101"/>
        <v/>
      </c>
      <c r="U330" s="152" t="str">
        <f>IFERROR(IF(T330=Hjelpeark!$B$4,0,ABS(T330-S330)),"")</f>
        <v/>
      </c>
      <c r="V330" s="175" t="str">
        <f>IFERROR(IF(A330="","",_xlfn.XLOOKUP(D330,Prisliste!$C$4:$F$4,Prisliste!$C$20:$F$20)),"")</f>
        <v/>
      </c>
      <c r="W330" s="175" t="str">
        <f>IFERROR(U330*_xlfn.XLOOKUP(D330,Prisliste!$C$4:$F$4,Prisliste!$C$21:$F$21),"")</f>
        <v/>
      </c>
      <c r="X330" s="175" t="str">
        <f>IFERROR(IF(A330="","",IF(N330="Ja",_xlfn.XLOOKUP('Beregninger gj.strømming'!D330,Prisliste!$C$4:$F$4,Prisliste!$C$24:$F$24),0)),"")</f>
        <v/>
      </c>
      <c r="Y330" s="288" t="str">
        <f t="shared" si="88"/>
        <v/>
      </c>
      <c r="Z330" s="175" t="str">
        <f t="shared" si="99"/>
        <v/>
      </c>
      <c r="AA330" s="175" t="str">
        <f t="shared" si="89"/>
        <v/>
      </c>
      <c r="AB330" s="175" t="str">
        <f t="shared" si="90"/>
        <v/>
      </c>
      <c r="AC330" s="288" t="str">
        <f t="shared" si="91"/>
        <v/>
      </c>
      <c r="AD330" s="152" t="str">
        <f t="shared" si="92"/>
        <v/>
      </c>
      <c r="AF330" s="155" t="str">
        <f>IFERROR(_xlfn.XLOOKUP(D330,Prisliste!$C$4:$F$4,Prisliste!$C$19:$F$19)*AD330,"")</f>
        <v/>
      </c>
    </row>
    <row r="331" spans="1:32" ht="14.4">
      <c r="A331" s="171" t="str">
        <f>IF(A330="","",IF(A330+1&lt;=f_slutt,'Beregninger gj.strømming'!A330+1,""))</f>
        <v/>
      </c>
      <c r="B331" s="172" t="str">
        <f t="shared" si="93"/>
        <v/>
      </c>
      <c r="C331" s="173" t="str">
        <f t="shared" si="94"/>
        <v/>
      </c>
      <c r="D331" s="172" t="str">
        <f t="shared" si="95"/>
        <v/>
      </c>
      <c r="E331" s="152" t="str">
        <f t="shared" si="100"/>
        <v/>
      </c>
      <c r="F331" s="289" t="str">
        <f t="shared" si="96"/>
        <v/>
      </c>
      <c r="G331" s="154" t="str">
        <f>IF($A331="","",'Priseestimat gj.strømming'!$C$15)</f>
        <v/>
      </c>
      <c r="H331" s="155" t="str" cm="1">
        <f t="array" ref="H331">IF(M331=Hjelpeark!$E$7,_xlfn.XLOOKUP(IF(T331="Naturlig",S331,T331),Temp_VT_FV,_xlfn.XLOOKUP('Beregninger gj.strømming'!F331,Fiskevekt_VT_FV,'Veksttabell FV'!$B$5:$T$21,,-1),,-1)*G331,IF('Beregninger gj.strømming'!M331=Hjelpeark!$D$7,_xlfn.XLOOKUP(IF(T331="Naturlig",S331,T331),'Veksttabell SV'!$A$6:$A$22,_xlfn.XLOOKUP('Beregninger gj.strømming'!F331,'Veksttabell SV'!$B$5:$AU$5,'Veksttabell SV'!$B$6:$AU$22,,-1),,-1)*G331,""))</f>
        <v/>
      </c>
      <c r="I331" s="155" t="str">
        <f t="shared" si="85"/>
        <v/>
      </c>
      <c r="J331" s="159" t="str">
        <f t="shared" si="86"/>
        <v/>
      </c>
      <c r="K331" s="173" t="str">
        <f>IF(A331="","",'Priseestimat gj.strømming'!$C$10)</f>
        <v/>
      </c>
      <c r="L331" s="173" t="str">
        <f>IF(A331="","",'Priseestimat gj.strømming'!$C$11)</f>
        <v/>
      </c>
      <c r="M331" s="173" t="str">
        <f>IF(A331="","",'Priseestimat gj.strømming'!$C$12)</f>
        <v/>
      </c>
      <c r="N331" s="173" t="str">
        <f>IF($A331="","",'Priseestimat gj.strømming'!$C$6)</f>
        <v/>
      </c>
      <c r="O331" s="174" t="str" cm="1">
        <f t="array" ref="O331">IF(M331=Hjelpeark!$D$7,_xlfn.XLOOKUP(IF(T331="Naturlig",S331,T331),'Vannbehov SV'!$A$5:$A$13,_xlfn.XLOOKUP('Beregninger gj.strømming'!F331,'Vannbehov SV'!$B$4:$O$4,'Vannbehov SV'!$B$5:$O$13,,-1),,-1),IF(M331=Hjelpeark!$E$7,_xlfn.XLOOKUP(IF(T331="Naturlig",S331,T331),'Vannbehov FV'!$A$5:$A$20,_xlfn.XLOOKUP('Beregninger gj.strømming'!F331,'Vannbehov FV'!$B$4:$O$4,'Vannbehov FV'!$B$5:$O$20,,-1),,-1),""))</f>
        <v/>
      </c>
      <c r="P331" s="173" t="str">
        <f t="shared" si="97"/>
        <v/>
      </c>
      <c r="Q331" s="174" t="str">
        <f t="shared" si="98"/>
        <v/>
      </c>
      <c r="R331" s="174" t="str">
        <f t="shared" si="87"/>
        <v/>
      </c>
      <c r="S331" s="152" t="str">
        <f>IFERROR(IF(M331=Hjelpeark!$D$7,_xlfn.XLOOKUP('Beregninger gj.strømming'!C331,Hjelpeark!$C$8:$C$19,Hjelpeark!$D$8:$D$19),_xlfn.XLOOKUP('Beregninger gj.strømming'!C331,Hjelpeark!$C$8:$C$19,Hjelpeark!$E$8:$E$19)),"")</f>
        <v/>
      </c>
      <c r="T331" s="152" t="str">
        <f t="shared" si="101"/>
        <v/>
      </c>
      <c r="U331" s="152" t="str">
        <f>IFERROR(IF(T331=Hjelpeark!$B$4,0,ABS(T331-S331)),"")</f>
        <v/>
      </c>
      <c r="V331" s="175" t="str">
        <f>IFERROR(IF(A331="","",_xlfn.XLOOKUP(D331,Prisliste!$C$4:$F$4,Prisliste!$C$20:$F$20)),"")</f>
        <v/>
      </c>
      <c r="W331" s="175" t="str">
        <f>IFERROR(U331*_xlfn.XLOOKUP(D331,Prisliste!$C$4:$F$4,Prisliste!$C$21:$F$21),"")</f>
        <v/>
      </c>
      <c r="X331" s="175" t="str">
        <f>IFERROR(IF(A331="","",IF(N331="Ja",_xlfn.XLOOKUP('Beregninger gj.strømming'!D331,Prisliste!$C$4:$F$4,Prisliste!$C$24:$F$24),0)),"")</f>
        <v/>
      </c>
      <c r="Y331" s="288" t="str">
        <f t="shared" si="88"/>
        <v/>
      </c>
      <c r="Z331" s="175" t="str">
        <f t="shared" si="99"/>
        <v/>
      </c>
      <c r="AA331" s="175" t="str">
        <f t="shared" si="89"/>
        <v/>
      </c>
      <c r="AB331" s="175" t="str">
        <f t="shared" si="90"/>
        <v/>
      </c>
      <c r="AC331" s="288" t="str">
        <f t="shared" si="91"/>
        <v/>
      </c>
      <c r="AD331" s="152" t="str">
        <f t="shared" si="92"/>
        <v/>
      </c>
      <c r="AF331" s="155" t="str">
        <f>IFERROR(_xlfn.XLOOKUP(D331,Prisliste!$C$4:$F$4,Prisliste!$C$19:$F$19)*AD331,"")</f>
        <v/>
      </c>
    </row>
    <row r="332" spans="1:32" ht="14.4">
      <c r="A332" s="171" t="str">
        <f>IF(A331="","",IF(A331+1&lt;=f_slutt,'Beregninger gj.strømming'!A331+1,""))</f>
        <v/>
      </c>
      <c r="B332" s="172" t="str">
        <f t="shared" si="93"/>
        <v/>
      </c>
      <c r="C332" s="173" t="str">
        <f t="shared" si="94"/>
        <v/>
      </c>
      <c r="D332" s="172" t="str">
        <f t="shared" si="95"/>
        <v/>
      </c>
      <c r="E332" s="152" t="str">
        <f t="shared" si="100"/>
        <v/>
      </c>
      <c r="F332" s="289" t="str">
        <f t="shared" si="96"/>
        <v/>
      </c>
      <c r="G332" s="154" t="str">
        <f>IF($A332="","",'Priseestimat gj.strømming'!$C$15)</f>
        <v/>
      </c>
      <c r="H332" s="155" t="str" cm="1">
        <f t="array" ref="H332">IF(M332=Hjelpeark!$E$7,_xlfn.XLOOKUP(IF(T332="Naturlig",S332,T332),Temp_VT_FV,_xlfn.XLOOKUP('Beregninger gj.strømming'!F332,Fiskevekt_VT_FV,'Veksttabell FV'!$B$5:$T$21,,-1),,-1)*G332,IF('Beregninger gj.strømming'!M332=Hjelpeark!$D$7,_xlfn.XLOOKUP(IF(T332="Naturlig",S332,T332),'Veksttabell SV'!$A$6:$A$22,_xlfn.XLOOKUP('Beregninger gj.strømming'!F332,'Veksttabell SV'!$B$5:$AU$5,'Veksttabell SV'!$B$6:$AU$22,,-1),,-1)*G332,""))</f>
        <v/>
      </c>
      <c r="I332" s="155" t="str">
        <f t="shared" si="85"/>
        <v/>
      </c>
      <c r="J332" s="159" t="str">
        <f t="shared" si="86"/>
        <v/>
      </c>
      <c r="K332" s="173" t="str">
        <f>IF(A332="","",'Priseestimat gj.strømming'!$C$10)</f>
        <v/>
      </c>
      <c r="L332" s="173" t="str">
        <f>IF(A332="","",'Priseestimat gj.strømming'!$C$11)</f>
        <v/>
      </c>
      <c r="M332" s="173" t="str">
        <f>IF(A332="","",'Priseestimat gj.strømming'!$C$12)</f>
        <v/>
      </c>
      <c r="N332" s="173" t="str">
        <f>IF($A332="","",'Priseestimat gj.strømming'!$C$6)</f>
        <v/>
      </c>
      <c r="O332" s="174" t="str" cm="1">
        <f t="array" ref="O332">IF(M332=Hjelpeark!$D$7,_xlfn.XLOOKUP(IF(T332="Naturlig",S332,T332),'Vannbehov SV'!$A$5:$A$13,_xlfn.XLOOKUP('Beregninger gj.strømming'!F332,'Vannbehov SV'!$B$4:$O$4,'Vannbehov SV'!$B$5:$O$13,,-1),,-1),IF(M332=Hjelpeark!$E$7,_xlfn.XLOOKUP(IF(T332="Naturlig",S332,T332),'Vannbehov FV'!$A$5:$A$20,_xlfn.XLOOKUP('Beregninger gj.strømming'!F332,'Vannbehov FV'!$B$4:$O$4,'Vannbehov FV'!$B$5:$O$20,,-1),,-1),""))</f>
        <v/>
      </c>
      <c r="P332" s="173" t="str">
        <f t="shared" si="97"/>
        <v/>
      </c>
      <c r="Q332" s="174" t="str">
        <f t="shared" si="98"/>
        <v/>
      </c>
      <c r="R332" s="174" t="str">
        <f t="shared" si="87"/>
        <v/>
      </c>
      <c r="S332" s="152" t="str">
        <f>IFERROR(IF(M332=Hjelpeark!$D$7,_xlfn.XLOOKUP('Beregninger gj.strømming'!C332,Hjelpeark!$C$8:$C$19,Hjelpeark!$D$8:$D$19),_xlfn.XLOOKUP('Beregninger gj.strømming'!C332,Hjelpeark!$C$8:$C$19,Hjelpeark!$E$8:$E$19)),"")</f>
        <v/>
      </c>
      <c r="T332" s="152" t="str">
        <f t="shared" si="101"/>
        <v/>
      </c>
      <c r="U332" s="152" t="str">
        <f>IFERROR(IF(T332=Hjelpeark!$B$4,0,ABS(T332-S332)),"")</f>
        <v/>
      </c>
      <c r="V332" s="175" t="str">
        <f>IFERROR(IF(A332="","",_xlfn.XLOOKUP(D332,Prisliste!$C$4:$F$4,Prisliste!$C$20:$F$20)),"")</f>
        <v/>
      </c>
      <c r="W332" s="175" t="str">
        <f>IFERROR(U332*_xlfn.XLOOKUP(D332,Prisliste!$C$4:$F$4,Prisliste!$C$21:$F$21),"")</f>
        <v/>
      </c>
      <c r="X332" s="175" t="str">
        <f>IFERROR(IF(A332="","",IF(N332="Ja",_xlfn.XLOOKUP('Beregninger gj.strømming'!D332,Prisliste!$C$4:$F$4,Prisliste!$C$24:$F$24),0)),"")</f>
        <v/>
      </c>
      <c r="Y332" s="288" t="str">
        <f t="shared" si="88"/>
        <v/>
      </c>
      <c r="Z332" s="175" t="str">
        <f t="shared" si="99"/>
        <v/>
      </c>
      <c r="AA332" s="175" t="str">
        <f t="shared" si="89"/>
        <v/>
      </c>
      <c r="AB332" s="175" t="str">
        <f t="shared" si="90"/>
        <v/>
      </c>
      <c r="AC332" s="288" t="str">
        <f t="shared" si="91"/>
        <v/>
      </c>
      <c r="AD332" s="152" t="str">
        <f t="shared" si="92"/>
        <v/>
      </c>
      <c r="AF332" s="155" t="str">
        <f>IFERROR(_xlfn.XLOOKUP(D332,Prisliste!$C$4:$F$4,Prisliste!$C$19:$F$19)*AD332,"")</f>
        <v/>
      </c>
    </row>
    <row r="333" spans="1:32" ht="14.4">
      <c r="A333" s="171" t="str">
        <f>IF(A332="","",IF(A332+1&lt;=f_slutt,'Beregninger gj.strømming'!A332+1,""))</f>
        <v/>
      </c>
      <c r="B333" s="172" t="str">
        <f t="shared" si="93"/>
        <v/>
      </c>
      <c r="C333" s="173" t="str">
        <f t="shared" si="94"/>
        <v/>
      </c>
      <c r="D333" s="172" t="str">
        <f t="shared" si="95"/>
        <v/>
      </c>
      <c r="E333" s="152" t="str">
        <f t="shared" si="100"/>
        <v/>
      </c>
      <c r="F333" s="289" t="str">
        <f t="shared" si="96"/>
        <v/>
      </c>
      <c r="G333" s="154" t="str">
        <f>IF($A333="","",'Priseestimat gj.strømming'!$C$15)</f>
        <v/>
      </c>
      <c r="H333" s="155" t="str" cm="1">
        <f t="array" ref="H333">IF(M333=Hjelpeark!$E$7,_xlfn.XLOOKUP(IF(T333="Naturlig",S333,T333),Temp_VT_FV,_xlfn.XLOOKUP('Beregninger gj.strømming'!F333,Fiskevekt_VT_FV,'Veksttabell FV'!$B$5:$T$21,,-1),,-1)*G333,IF('Beregninger gj.strømming'!M333=Hjelpeark!$D$7,_xlfn.XLOOKUP(IF(T333="Naturlig",S333,T333),'Veksttabell SV'!$A$6:$A$22,_xlfn.XLOOKUP('Beregninger gj.strømming'!F333,'Veksttabell SV'!$B$5:$AU$5,'Veksttabell SV'!$B$6:$AU$22,,-1),,-1)*G333,""))</f>
        <v/>
      </c>
      <c r="I333" s="155" t="str">
        <f t="shared" si="85"/>
        <v/>
      </c>
      <c r="J333" s="159" t="str">
        <f t="shared" si="86"/>
        <v/>
      </c>
      <c r="K333" s="173" t="str">
        <f>IF(A333="","",'Priseestimat gj.strømming'!$C$10)</f>
        <v/>
      </c>
      <c r="L333" s="173" t="str">
        <f>IF(A333="","",'Priseestimat gj.strømming'!$C$11)</f>
        <v/>
      </c>
      <c r="M333" s="173" t="str">
        <f>IF(A333="","",'Priseestimat gj.strømming'!$C$12)</f>
        <v/>
      </c>
      <c r="N333" s="173" t="str">
        <f>IF($A333="","",'Priseestimat gj.strømming'!$C$6)</f>
        <v/>
      </c>
      <c r="O333" s="174" t="str" cm="1">
        <f t="array" ref="O333">IF(M333=Hjelpeark!$D$7,_xlfn.XLOOKUP(IF(T333="Naturlig",S333,T333),'Vannbehov SV'!$A$5:$A$13,_xlfn.XLOOKUP('Beregninger gj.strømming'!F333,'Vannbehov SV'!$B$4:$O$4,'Vannbehov SV'!$B$5:$O$13,,-1),,-1),IF(M333=Hjelpeark!$E$7,_xlfn.XLOOKUP(IF(T333="Naturlig",S333,T333),'Vannbehov FV'!$A$5:$A$20,_xlfn.XLOOKUP('Beregninger gj.strømming'!F333,'Vannbehov FV'!$B$4:$O$4,'Vannbehov FV'!$B$5:$O$20,,-1),,-1),""))</f>
        <v/>
      </c>
      <c r="P333" s="173" t="str">
        <f t="shared" si="97"/>
        <v/>
      </c>
      <c r="Q333" s="174" t="str">
        <f t="shared" si="98"/>
        <v/>
      </c>
      <c r="R333" s="174" t="str">
        <f t="shared" si="87"/>
        <v/>
      </c>
      <c r="S333" s="152" t="str">
        <f>IFERROR(IF(M333=Hjelpeark!$D$7,_xlfn.XLOOKUP('Beregninger gj.strømming'!C333,Hjelpeark!$C$8:$C$19,Hjelpeark!$D$8:$D$19),_xlfn.XLOOKUP('Beregninger gj.strømming'!C333,Hjelpeark!$C$8:$C$19,Hjelpeark!$E$8:$E$19)),"")</f>
        <v/>
      </c>
      <c r="T333" s="152" t="str">
        <f t="shared" si="101"/>
        <v/>
      </c>
      <c r="U333" s="152" t="str">
        <f>IFERROR(IF(T333=Hjelpeark!$B$4,0,ABS(T333-S333)),"")</f>
        <v/>
      </c>
      <c r="V333" s="175" t="str">
        <f>IFERROR(IF(A333="","",_xlfn.XLOOKUP(D333,Prisliste!$C$4:$F$4,Prisliste!$C$20:$F$20)),"")</f>
        <v/>
      </c>
      <c r="W333" s="175" t="str">
        <f>IFERROR(U333*_xlfn.XLOOKUP(D333,Prisliste!$C$4:$F$4,Prisliste!$C$21:$F$21),"")</f>
        <v/>
      </c>
      <c r="X333" s="175" t="str">
        <f>IFERROR(IF(A333="","",IF(N333="Ja",_xlfn.XLOOKUP('Beregninger gj.strømming'!D333,Prisliste!$C$4:$F$4,Prisliste!$C$24:$F$24),0)),"")</f>
        <v/>
      </c>
      <c r="Y333" s="288" t="str">
        <f t="shared" si="88"/>
        <v/>
      </c>
      <c r="Z333" s="175" t="str">
        <f t="shared" si="99"/>
        <v/>
      </c>
      <c r="AA333" s="175" t="str">
        <f t="shared" si="89"/>
        <v/>
      </c>
      <c r="AB333" s="175" t="str">
        <f t="shared" si="90"/>
        <v/>
      </c>
      <c r="AC333" s="288" t="str">
        <f t="shared" si="91"/>
        <v/>
      </c>
      <c r="AD333" s="152" t="str">
        <f t="shared" si="92"/>
        <v/>
      </c>
      <c r="AF333" s="155" t="str">
        <f>IFERROR(_xlfn.XLOOKUP(D333,Prisliste!$C$4:$F$4,Prisliste!$C$19:$F$19)*AD333,"")</f>
        <v/>
      </c>
    </row>
    <row r="334" spans="1:32" ht="14.4">
      <c r="A334" s="171" t="str">
        <f>IF(A333="","",IF(A333+1&lt;=f_slutt,'Beregninger gj.strømming'!A333+1,""))</f>
        <v/>
      </c>
      <c r="B334" s="172" t="str">
        <f t="shared" si="93"/>
        <v/>
      </c>
      <c r="C334" s="173" t="str">
        <f t="shared" si="94"/>
        <v/>
      </c>
      <c r="D334" s="172" t="str">
        <f t="shared" si="95"/>
        <v/>
      </c>
      <c r="E334" s="152" t="str">
        <f t="shared" si="100"/>
        <v/>
      </c>
      <c r="F334" s="289" t="str">
        <f t="shared" si="96"/>
        <v/>
      </c>
      <c r="G334" s="154" t="str">
        <f>IF($A334="","",'Priseestimat gj.strømming'!$C$15)</f>
        <v/>
      </c>
      <c r="H334" s="155" t="str" cm="1">
        <f t="array" ref="H334">IF(M334=Hjelpeark!$E$7,_xlfn.XLOOKUP(IF(T334="Naturlig",S334,T334),Temp_VT_FV,_xlfn.XLOOKUP('Beregninger gj.strømming'!F334,Fiskevekt_VT_FV,'Veksttabell FV'!$B$5:$T$21,,-1),,-1)*G334,IF('Beregninger gj.strømming'!M334=Hjelpeark!$D$7,_xlfn.XLOOKUP(IF(T334="Naturlig",S334,T334),'Veksttabell SV'!$A$6:$A$22,_xlfn.XLOOKUP('Beregninger gj.strømming'!F334,'Veksttabell SV'!$B$5:$AU$5,'Veksttabell SV'!$B$6:$AU$22,,-1),,-1)*G334,""))</f>
        <v/>
      </c>
      <c r="I334" s="155" t="str">
        <f t="shared" si="85"/>
        <v/>
      </c>
      <c r="J334" s="159" t="str">
        <f t="shared" si="86"/>
        <v/>
      </c>
      <c r="K334" s="173" t="str">
        <f>IF(A334="","",'Priseestimat gj.strømming'!$C$10)</f>
        <v/>
      </c>
      <c r="L334" s="173" t="str">
        <f>IF(A334="","",'Priseestimat gj.strømming'!$C$11)</f>
        <v/>
      </c>
      <c r="M334" s="173" t="str">
        <f>IF(A334="","",'Priseestimat gj.strømming'!$C$12)</f>
        <v/>
      </c>
      <c r="N334" s="173" t="str">
        <f>IF($A334="","",'Priseestimat gj.strømming'!$C$6)</f>
        <v/>
      </c>
      <c r="O334" s="174" t="str" cm="1">
        <f t="array" ref="O334">IF(M334=Hjelpeark!$D$7,_xlfn.XLOOKUP(IF(T334="Naturlig",S334,T334),'Vannbehov SV'!$A$5:$A$13,_xlfn.XLOOKUP('Beregninger gj.strømming'!F334,'Vannbehov SV'!$B$4:$O$4,'Vannbehov SV'!$B$5:$O$13,,-1),,-1),IF(M334=Hjelpeark!$E$7,_xlfn.XLOOKUP(IF(T334="Naturlig",S334,T334),'Vannbehov FV'!$A$5:$A$20,_xlfn.XLOOKUP('Beregninger gj.strømming'!F334,'Vannbehov FV'!$B$4:$O$4,'Vannbehov FV'!$B$5:$O$20,,-1),,-1),""))</f>
        <v/>
      </c>
      <c r="P334" s="173" t="str">
        <f t="shared" si="97"/>
        <v/>
      </c>
      <c r="Q334" s="174" t="str">
        <f t="shared" si="98"/>
        <v/>
      </c>
      <c r="R334" s="174" t="str">
        <f t="shared" si="87"/>
        <v/>
      </c>
      <c r="S334" s="152" t="str">
        <f>IFERROR(IF(M334=Hjelpeark!$D$7,_xlfn.XLOOKUP('Beregninger gj.strømming'!C334,Hjelpeark!$C$8:$C$19,Hjelpeark!$D$8:$D$19),_xlfn.XLOOKUP('Beregninger gj.strømming'!C334,Hjelpeark!$C$8:$C$19,Hjelpeark!$E$8:$E$19)),"")</f>
        <v/>
      </c>
      <c r="T334" s="152" t="str">
        <f t="shared" si="101"/>
        <v/>
      </c>
      <c r="U334" s="152" t="str">
        <f>IFERROR(IF(T334=Hjelpeark!$B$4,0,ABS(T334-S334)),"")</f>
        <v/>
      </c>
      <c r="V334" s="175" t="str">
        <f>IFERROR(IF(A334="","",_xlfn.XLOOKUP(D334,Prisliste!$C$4:$F$4,Prisliste!$C$20:$F$20)),"")</f>
        <v/>
      </c>
      <c r="W334" s="175" t="str">
        <f>IFERROR(U334*_xlfn.XLOOKUP(D334,Prisliste!$C$4:$F$4,Prisliste!$C$21:$F$21),"")</f>
        <v/>
      </c>
      <c r="X334" s="175" t="str">
        <f>IFERROR(IF(A334="","",IF(N334="Ja",_xlfn.XLOOKUP('Beregninger gj.strømming'!D334,Prisliste!$C$4:$F$4,Prisliste!$C$24:$F$24),0)),"")</f>
        <v/>
      </c>
      <c r="Y334" s="288" t="str">
        <f t="shared" si="88"/>
        <v/>
      </c>
      <c r="Z334" s="175" t="str">
        <f t="shared" si="99"/>
        <v/>
      </c>
      <c r="AA334" s="175" t="str">
        <f t="shared" si="89"/>
        <v/>
      </c>
      <c r="AB334" s="175" t="str">
        <f t="shared" si="90"/>
        <v/>
      </c>
      <c r="AC334" s="288" t="str">
        <f t="shared" si="91"/>
        <v/>
      </c>
      <c r="AD334" s="152" t="str">
        <f t="shared" si="92"/>
        <v/>
      </c>
      <c r="AF334" s="155" t="str">
        <f>IFERROR(_xlfn.XLOOKUP(D334,Prisliste!$C$4:$F$4,Prisliste!$C$19:$F$19)*AD334,"")</f>
        <v/>
      </c>
    </row>
    <row r="335" spans="1:32" ht="14.4">
      <c r="A335" s="171" t="str">
        <f>IF(A334="","",IF(A334+1&lt;=f_slutt,'Beregninger gj.strømming'!A334+1,""))</f>
        <v/>
      </c>
      <c r="B335" s="172" t="str">
        <f t="shared" si="93"/>
        <v/>
      </c>
      <c r="C335" s="173" t="str">
        <f t="shared" si="94"/>
        <v/>
      </c>
      <c r="D335" s="172" t="str">
        <f t="shared" si="95"/>
        <v/>
      </c>
      <c r="E335" s="152" t="str">
        <f t="shared" si="100"/>
        <v/>
      </c>
      <c r="F335" s="289" t="str">
        <f t="shared" si="96"/>
        <v/>
      </c>
      <c r="G335" s="154" t="str">
        <f>IF($A335="","",'Priseestimat gj.strømming'!$C$15)</f>
        <v/>
      </c>
      <c r="H335" s="155" t="str" cm="1">
        <f t="array" ref="H335">IF(M335=Hjelpeark!$E$7,_xlfn.XLOOKUP(IF(T335="Naturlig",S335,T335),Temp_VT_FV,_xlfn.XLOOKUP('Beregninger gj.strømming'!F335,Fiskevekt_VT_FV,'Veksttabell FV'!$B$5:$T$21,,-1),,-1)*G335,IF('Beregninger gj.strømming'!M335=Hjelpeark!$D$7,_xlfn.XLOOKUP(IF(T335="Naturlig",S335,T335),'Veksttabell SV'!$A$6:$A$22,_xlfn.XLOOKUP('Beregninger gj.strømming'!F335,'Veksttabell SV'!$B$5:$AU$5,'Veksttabell SV'!$B$6:$AU$22,,-1),,-1)*G335,""))</f>
        <v/>
      </c>
      <c r="I335" s="155" t="str">
        <f t="shared" si="85"/>
        <v/>
      </c>
      <c r="J335" s="159" t="str">
        <f t="shared" si="86"/>
        <v/>
      </c>
      <c r="K335" s="173" t="str">
        <f>IF(A335="","",'Priseestimat gj.strømming'!$C$10)</f>
        <v/>
      </c>
      <c r="L335" s="173" t="str">
        <f>IF(A335="","",'Priseestimat gj.strømming'!$C$11)</f>
        <v/>
      </c>
      <c r="M335" s="173" t="str">
        <f>IF(A335="","",'Priseestimat gj.strømming'!$C$12)</f>
        <v/>
      </c>
      <c r="N335" s="173" t="str">
        <f>IF($A335="","",'Priseestimat gj.strømming'!$C$6)</f>
        <v/>
      </c>
      <c r="O335" s="174" t="str" cm="1">
        <f t="array" ref="O335">IF(M335=Hjelpeark!$D$7,_xlfn.XLOOKUP(IF(T335="Naturlig",S335,T335),'Vannbehov SV'!$A$5:$A$13,_xlfn.XLOOKUP('Beregninger gj.strømming'!F335,'Vannbehov SV'!$B$4:$O$4,'Vannbehov SV'!$B$5:$O$13,,-1),,-1),IF(M335=Hjelpeark!$E$7,_xlfn.XLOOKUP(IF(T335="Naturlig",S335,T335),'Vannbehov FV'!$A$5:$A$20,_xlfn.XLOOKUP('Beregninger gj.strømming'!F335,'Vannbehov FV'!$B$4:$O$4,'Vannbehov FV'!$B$5:$O$20,,-1),,-1),""))</f>
        <v/>
      </c>
      <c r="P335" s="173" t="str">
        <f t="shared" si="97"/>
        <v/>
      </c>
      <c r="Q335" s="174" t="str">
        <f t="shared" si="98"/>
        <v/>
      </c>
      <c r="R335" s="174" t="str">
        <f t="shared" si="87"/>
        <v/>
      </c>
      <c r="S335" s="152" t="str">
        <f>IFERROR(IF(M335=Hjelpeark!$D$7,_xlfn.XLOOKUP('Beregninger gj.strømming'!C335,Hjelpeark!$C$8:$C$19,Hjelpeark!$D$8:$D$19),_xlfn.XLOOKUP('Beregninger gj.strømming'!C335,Hjelpeark!$C$8:$C$19,Hjelpeark!$E$8:$E$19)),"")</f>
        <v/>
      </c>
      <c r="T335" s="152" t="str">
        <f t="shared" si="101"/>
        <v/>
      </c>
      <c r="U335" s="152" t="str">
        <f>IFERROR(IF(T335=Hjelpeark!$B$4,0,ABS(T335-S335)),"")</f>
        <v/>
      </c>
      <c r="V335" s="175" t="str">
        <f>IFERROR(IF(A335="","",_xlfn.XLOOKUP(D335,Prisliste!$C$4:$F$4,Prisliste!$C$20:$F$20)),"")</f>
        <v/>
      </c>
      <c r="W335" s="175" t="str">
        <f>IFERROR(U335*_xlfn.XLOOKUP(D335,Prisliste!$C$4:$F$4,Prisliste!$C$21:$F$21),"")</f>
        <v/>
      </c>
      <c r="X335" s="175" t="str">
        <f>IFERROR(IF(A335="","",IF(N335="Ja",_xlfn.XLOOKUP('Beregninger gj.strømming'!D335,Prisliste!$C$4:$F$4,Prisliste!$C$24:$F$24),0)),"")</f>
        <v/>
      </c>
      <c r="Y335" s="288" t="str">
        <f t="shared" si="88"/>
        <v/>
      </c>
      <c r="Z335" s="175" t="str">
        <f t="shared" si="99"/>
        <v/>
      </c>
      <c r="AA335" s="175" t="str">
        <f t="shared" si="89"/>
        <v/>
      </c>
      <c r="AB335" s="175" t="str">
        <f t="shared" si="90"/>
        <v/>
      </c>
      <c r="AC335" s="288" t="str">
        <f t="shared" si="91"/>
        <v/>
      </c>
      <c r="AD335" s="152" t="str">
        <f t="shared" si="92"/>
        <v/>
      </c>
      <c r="AF335" s="155" t="str">
        <f>IFERROR(_xlfn.XLOOKUP(D335,Prisliste!$C$4:$F$4,Prisliste!$C$19:$F$19)*AD335,"")</f>
        <v/>
      </c>
    </row>
    <row r="336" spans="1:32" ht="14.4">
      <c r="A336" s="171" t="str">
        <f>IF(A335="","",IF(A335+1&lt;=f_slutt,'Beregninger gj.strømming'!A335+1,""))</f>
        <v/>
      </c>
      <c r="B336" s="172" t="str">
        <f t="shared" si="93"/>
        <v/>
      </c>
      <c r="C336" s="173" t="str">
        <f t="shared" si="94"/>
        <v/>
      </c>
      <c r="D336" s="172" t="str">
        <f t="shared" si="95"/>
        <v/>
      </c>
      <c r="E336" s="152" t="str">
        <f t="shared" si="100"/>
        <v/>
      </c>
      <c r="F336" s="289" t="str">
        <f t="shared" si="96"/>
        <v/>
      </c>
      <c r="G336" s="154" t="str">
        <f>IF($A336="","",'Priseestimat gj.strømming'!$C$15)</f>
        <v/>
      </c>
      <c r="H336" s="155" t="str" cm="1">
        <f t="array" ref="H336">IF(M336=Hjelpeark!$E$7,_xlfn.XLOOKUP(IF(T336="Naturlig",S336,T336),Temp_VT_FV,_xlfn.XLOOKUP('Beregninger gj.strømming'!F336,Fiskevekt_VT_FV,'Veksttabell FV'!$B$5:$T$21,,-1),,-1)*G336,IF('Beregninger gj.strømming'!M336=Hjelpeark!$D$7,_xlfn.XLOOKUP(IF(T336="Naturlig",S336,T336),'Veksttabell SV'!$A$6:$A$22,_xlfn.XLOOKUP('Beregninger gj.strømming'!F336,'Veksttabell SV'!$B$5:$AU$5,'Veksttabell SV'!$B$6:$AU$22,,-1),,-1)*G336,""))</f>
        <v/>
      </c>
      <c r="I336" s="155" t="str">
        <f t="shared" si="85"/>
        <v/>
      </c>
      <c r="J336" s="159" t="str">
        <f t="shared" si="86"/>
        <v/>
      </c>
      <c r="K336" s="173" t="str">
        <f>IF(A336="","",'Priseestimat gj.strømming'!$C$10)</f>
        <v/>
      </c>
      <c r="L336" s="173" t="str">
        <f>IF(A336="","",'Priseestimat gj.strømming'!$C$11)</f>
        <v/>
      </c>
      <c r="M336" s="173" t="str">
        <f>IF(A336="","",'Priseestimat gj.strømming'!$C$12)</f>
        <v/>
      </c>
      <c r="N336" s="173" t="str">
        <f>IF($A336="","",'Priseestimat gj.strømming'!$C$6)</f>
        <v/>
      </c>
      <c r="O336" s="174" t="str" cm="1">
        <f t="array" ref="O336">IF(M336=Hjelpeark!$D$7,_xlfn.XLOOKUP(IF(T336="Naturlig",S336,T336),'Vannbehov SV'!$A$5:$A$13,_xlfn.XLOOKUP('Beregninger gj.strømming'!F336,'Vannbehov SV'!$B$4:$O$4,'Vannbehov SV'!$B$5:$O$13,,-1),,-1),IF(M336=Hjelpeark!$E$7,_xlfn.XLOOKUP(IF(T336="Naturlig",S336,T336),'Vannbehov FV'!$A$5:$A$20,_xlfn.XLOOKUP('Beregninger gj.strømming'!F336,'Vannbehov FV'!$B$4:$O$4,'Vannbehov FV'!$B$5:$O$20,,-1),,-1),""))</f>
        <v/>
      </c>
      <c r="P336" s="173" t="str">
        <f t="shared" si="97"/>
        <v/>
      </c>
      <c r="Q336" s="174" t="str">
        <f t="shared" si="98"/>
        <v/>
      </c>
      <c r="R336" s="174" t="str">
        <f t="shared" si="87"/>
        <v/>
      </c>
      <c r="S336" s="152" t="str">
        <f>IFERROR(IF(M336=Hjelpeark!$D$7,_xlfn.XLOOKUP('Beregninger gj.strømming'!C336,Hjelpeark!$C$8:$C$19,Hjelpeark!$D$8:$D$19),_xlfn.XLOOKUP('Beregninger gj.strømming'!C336,Hjelpeark!$C$8:$C$19,Hjelpeark!$E$8:$E$19)),"")</f>
        <v/>
      </c>
      <c r="T336" s="152" t="str">
        <f t="shared" si="101"/>
        <v/>
      </c>
      <c r="U336" s="152" t="str">
        <f>IFERROR(IF(T336=Hjelpeark!$B$4,0,ABS(T336-S336)),"")</f>
        <v/>
      </c>
      <c r="V336" s="175" t="str">
        <f>IFERROR(IF(A336="","",_xlfn.XLOOKUP(D336,Prisliste!$C$4:$F$4,Prisliste!$C$20:$F$20)),"")</f>
        <v/>
      </c>
      <c r="W336" s="175" t="str">
        <f>IFERROR(U336*_xlfn.XLOOKUP(D336,Prisliste!$C$4:$F$4,Prisliste!$C$21:$F$21),"")</f>
        <v/>
      </c>
      <c r="X336" s="175" t="str">
        <f>IFERROR(IF(A336="","",IF(N336="Ja",_xlfn.XLOOKUP('Beregninger gj.strømming'!D336,Prisliste!$C$4:$F$4,Prisliste!$C$24:$F$24),0)),"")</f>
        <v/>
      </c>
      <c r="Y336" s="288" t="str">
        <f t="shared" si="88"/>
        <v/>
      </c>
      <c r="Z336" s="175" t="str">
        <f t="shared" si="99"/>
        <v/>
      </c>
      <c r="AA336" s="175" t="str">
        <f t="shared" si="89"/>
        <v/>
      </c>
      <c r="AB336" s="175" t="str">
        <f t="shared" si="90"/>
        <v/>
      </c>
      <c r="AC336" s="288" t="str">
        <f t="shared" si="91"/>
        <v/>
      </c>
      <c r="AD336" s="152" t="str">
        <f t="shared" si="92"/>
        <v/>
      </c>
      <c r="AF336" s="155" t="str">
        <f>IFERROR(_xlfn.XLOOKUP(D336,Prisliste!$C$4:$F$4,Prisliste!$C$19:$F$19)*AD336,"")</f>
        <v/>
      </c>
    </row>
    <row r="337" spans="1:32" ht="14.4">
      <c r="A337" s="171" t="str">
        <f>IF(A336="","",IF(A336+1&lt;=f_slutt,'Beregninger gj.strømming'!A336+1,""))</f>
        <v/>
      </c>
      <c r="B337" s="172" t="str">
        <f t="shared" si="93"/>
        <v/>
      </c>
      <c r="C337" s="173" t="str">
        <f t="shared" si="94"/>
        <v/>
      </c>
      <c r="D337" s="172" t="str">
        <f t="shared" si="95"/>
        <v/>
      </c>
      <c r="E337" s="152" t="str">
        <f t="shared" si="100"/>
        <v/>
      </c>
      <c r="F337" s="289" t="str">
        <f t="shared" si="96"/>
        <v/>
      </c>
      <c r="G337" s="154" t="str">
        <f>IF($A337="","",'Priseestimat gj.strømming'!$C$15)</f>
        <v/>
      </c>
      <c r="H337" s="155" t="str" cm="1">
        <f t="array" ref="H337">IF(M337=Hjelpeark!$E$7,_xlfn.XLOOKUP(IF(T337="Naturlig",S337,T337),Temp_VT_FV,_xlfn.XLOOKUP('Beregninger gj.strømming'!F337,Fiskevekt_VT_FV,'Veksttabell FV'!$B$5:$T$21,,-1),,-1)*G337,IF('Beregninger gj.strømming'!M337=Hjelpeark!$D$7,_xlfn.XLOOKUP(IF(T337="Naturlig",S337,T337),'Veksttabell SV'!$A$6:$A$22,_xlfn.XLOOKUP('Beregninger gj.strømming'!F337,'Veksttabell SV'!$B$5:$AU$5,'Veksttabell SV'!$B$6:$AU$22,,-1),,-1)*G337,""))</f>
        <v/>
      </c>
      <c r="I337" s="155" t="str">
        <f t="shared" si="85"/>
        <v/>
      </c>
      <c r="J337" s="159" t="str">
        <f t="shared" si="86"/>
        <v/>
      </c>
      <c r="K337" s="173" t="str">
        <f>IF(A337="","",'Priseestimat gj.strømming'!$C$10)</f>
        <v/>
      </c>
      <c r="L337" s="173" t="str">
        <f>IF(A337="","",'Priseestimat gj.strømming'!$C$11)</f>
        <v/>
      </c>
      <c r="M337" s="173" t="str">
        <f>IF(A337="","",'Priseestimat gj.strømming'!$C$12)</f>
        <v/>
      </c>
      <c r="N337" s="173" t="str">
        <f>IF($A337="","",'Priseestimat gj.strømming'!$C$6)</f>
        <v/>
      </c>
      <c r="O337" s="174" t="str" cm="1">
        <f t="array" ref="O337">IF(M337=Hjelpeark!$D$7,_xlfn.XLOOKUP(IF(T337="Naturlig",S337,T337),'Vannbehov SV'!$A$5:$A$13,_xlfn.XLOOKUP('Beregninger gj.strømming'!F337,'Vannbehov SV'!$B$4:$O$4,'Vannbehov SV'!$B$5:$O$13,,-1),,-1),IF(M337=Hjelpeark!$E$7,_xlfn.XLOOKUP(IF(T337="Naturlig",S337,T337),'Vannbehov FV'!$A$5:$A$20,_xlfn.XLOOKUP('Beregninger gj.strømming'!F337,'Vannbehov FV'!$B$4:$O$4,'Vannbehov FV'!$B$5:$O$20,,-1),,-1),""))</f>
        <v/>
      </c>
      <c r="P337" s="173" t="str">
        <f t="shared" si="97"/>
        <v/>
      </c>
      <c r="Q337" s="174" t="str">
        <f t="shared" si="98"/>
        <v/>
      </c>
      <c r="R337" s="174" t="str">
        <f t="shared" si="87"/>
        <v/>
      </c>
      <c r="S337" s="152" t="str">
        <f>IFERROR(IF(M337=Hjelpeark!$D$7,_xlfn.XLOOKUP('Beregninger gj.strømming'!C337,Hjelpeark!$C$8:$C$19,Hjelpeark!$D$8:$D$19),_xlfn.XLOOKUP('Beregninger gj.strømming'!C337,Hjelpeark!$C$8:$C$19,Hjelpeark!$E$8:$E$19)),"")</f>
        <v/>
      </c>
      <c r="T337" s="152" t="str">
        <f t="shared" si="101"/>
        <v/>
      </c>
      <c r="U337" s="152" t="str">
        <f>IFERROR(IF(T337=Hjelpeark!$B$4,0,ABS(T337-S337)),"")</f>
        <v/>
      </c>
      <c r="V337" s="175" t="str">
        <f>IFERROR(IF(A337="","",_xlfn.XLOOKUP(D337,Prisliste!$C$4:$F$4,Prisliste!$C$20:$F$20)),"")</f>
        <v/>
      </c>
      <c r="W337" s="175" t="str">
        <f>IFERROR(U337*_xlfn.XLOOKUP(D337,Prisliste!$C$4:$F$4,Prisliste!$C$21:$F$21),"")</f>
        <v/>
      </c>
      <c r="X337" s="175" t="str">
        <f>IFERROR(IF(A337="","",IF(N337="Ja",_xlfn.XLOOKUP('Beregninger gj.strømming'!D337,Prisliste!$C$4:$F$4,Prisliste!$C$24:$F$24),0)),"")</f>
        <v/>
      </c>
      <c r="Y337" s="288" t="str">
        <f t="shared" si="88"/>
        <v/>
      </c>
      <c r="Z337" s="175" t="str">
        <f t="shared" si="99"/>
        <v/>
      </c>
      <c r="AA337" s="175" t="str">
        <f t="shared" si="89"/>
        <v/>
      </c>
      <c r="AB337" s="175" t="str">
        <f t="shared" si="90"/>
        <v/>
      </c>
      <c r="AC337" s="288" t="str">
        <f t="shared" si="91"/>
        <v/>
      </c>
      <c r="AD337" s="152" t="str">
        <f t="shared" si="92"/>
        <v/>
      </c>
      <c r="AF337" s="155" t="str">
        <f>IFERROR(_xlfn.XLOOKUP(D337,Prisliste!$C$4:$F$4,Prisliste!$C$19:$F$19)*AD337,"")</f>
        <v/>
      </c>
    </row>
    <row r="338" spans="1:32" ht="14.4">
      <c r="A338" s="171" t="str">
        <f>IF(A337="","",IF(A337+1&lt;=f_slutt,'Beregninger gj.strømming'!A337+1,""))</f>
        <v/>
      </c>
      <c r="B338" s="172" t="str">
        <f t="shared" si="93"/>
        <v/>
      </c>
      <c r="C338" s="173" t="str">
        <f t="shared" si="94"/>
        <v/>
      </c>
      <c r="D338" s="172" t="str">
        <f t="shared" si="95"/>
        <v/>
      </c>
      <c r="E338" s="152" t="str">
        <f t="shared" si="100"/>
        <v/>
      </c>
      <c r="F338" s="289" t="str">
        <f t="shared" si="96"/>
        <v/>
      </c>
      <c r="G338" s="154" t="str">
        <f>IF($A338="","",'Priseestimat gj.strømming'!$C$15)</f>
        <v/>
      </c>
      <c r="H338" s="155" t="str" cm="1">
        <f t="array" ref="H338">IF(M338=Hjelpeark!$E$7,_xlfn.XLOOKUP(IF(T338="Naturlig",S338,T338),Temp_VT_FV,_xlfn.XLOOKUP('Beregninger gj.strømming'!F338,Fiskevekt_VT_FV,'Veksttabell FV'!$B$5:$T$21,,-1),,-1)*G338,IF('Beregninger gj.strømming'!M338=Hjelpeark!$D$7,_xlfn.XLOOKUP(IF(T338="Naturlig",S338,T338),'Veksttabell SV'!$A$6:$A$22,_xlfn.XLOOKUP('Beregninger gj.strømming'!F338,'Veksttabell SV'!$B$5:$AU$5,'Veksttabell SV'!$B$6:$AU$22,,-1),,-1)*G338,""))</f>
        <v/>
      </c>
      <c r="I338" s="155" t="str">
        <f t="shared" si="85"/>
        <v/>
      </c>
      <c r="J338" s="159" t="str">
        <f t="shared" si="86"/>
        <v/>
      </c>
      <c r="K338" s="173" t="str">
        <f>IF(A338="","",'Priseestimat gj.strømming'!$C$10)</f>
        <v/>
      </c>
      <c r="L338" s="173" t="str">
        <f>IF(A338="","",'Priseestimat gj.strømming'!$C$11)</f>
        <v/>
      </c>
      <c r="M338" s="173" t="str">
        <f>IF(A338="","",'Priseestimat gj.strømming'!$C$12)</f>
        <v/>
      </c>
      <c r="N338" s="173" t="str">
        <f>IF($A338="","",'Priseestimat gj.strømming'!$C$6)</f>
        <v/>
      </c>
      <c r="O338" s="174" t="str" cm="1">
        <f t="array" ref="O338">IF(M338=Hjelpeark!$D$7,_xlfn.XLOOKUP(IF(T338="Naturlig",S338,T338),'Vannbehov SV'!$A$5:$A$13,_xlfn.XLOOKUP('Beregninger gj.strømming'!F338,'Vannbehov SV'!$B$4:$O$4,'Vannbehov SV'!$B$5:$O$13,,-1),,-1),IF(M338=Hjelpeark!$E$7,_xlfn.XLOOKUP(IF(T338="Naturlig",S338,T338),'Vannbehov FV'!$A$5:$A$20,_xlfn.XLOOKUP('Beregninger gj.strømming'!F338,'Vannbehov FV'!$B$4:$O$4,'Vannbehov FV'!$B$5:$O$20,,-1),,-1),""))</f>
        <v/>
      </c>
      <c r="P338" s="173" t="str">
        <f t="shared" si="97"/>
        <v/>
      </c>
      <c r="Q338" s="174" t="str">
        <f t="shared" si="98"/>
        <v/>
      </c>
      <c r="R338" s="174" t="str">
        <f t="shared" si="87"/>
        <v/>
      </c>
      <c r="S338" s="152" t="str">
        <f>IFERROR(IF(M338=Hjelpeark!$D$7,_xlfn.XLOOKUP('Beregninger gj.strømming'!C338,Hjelpeark!$C$8:$C$19,Hjelpeark!$D$8:$D$19),_xlfn.XLOOKUP('Beregninger gj.strømming'!C338,Hjelpeark!$C$8:$C$19,Hjelpeark!$E$8:$E$19)),"")</f>
        <v/>
      </c>
      <c r="T338" s="152" t="str">
        <f t="shared" si="101"/>
        <v/>
      </c>
      <c r="U338" s="152" t="str">
        <f>IFERROR(IF(T338=Hjelpeark!$B$4,0,ABS(T338-S338)),"")</f>
        <v/>
      </c>
      <c r="V338" s="175" t="str">
        <f>IFERROR(IF(A338="","",_xlfn.XLOOKUP(D338,Prisliste!$C$4:$F$4,Prisliste!$C$20:$F$20)),"")</f>
        <v/>
      </c>
      <c r="W338" s="175" t="str">
        <f>IFERROR(U338*_xlfn.XLOOKUP(D338,Prisliste!$C$4:$F$4,Prisliste!$C$21:$F$21),"")</f>
        <v/>
      </c>
      <c r="X338" s="175" t="str">
        <f>IFERROR(IF(A338="","",IF(N338="Ja",_xlfn.XLOOKUP('Beregninger gj.strømming'!D338,Prisliste!$C$4:$F$4,Prisliste!$C$24:$F$24),0)),"")</f>
        <v/>
      </c>
      <c r="Y338" s="288" t="str">
        <f t="shared" si="88"/>
        <v/>
      </c>
      <c r="Z338" s="175" t="str">
        <f t="shared" si="99"/>
        <v/>
      </c>
      <c r="AA338" s="175" t="str">
        <f t="shared" si="89"/>
        <v/>
      </c>
      <c r="AB338" s="175" t="str">
        <f t="shared" si="90"/>
        <v/>
      </c>
      <c r="AC338" s="288" t="str">
        <f t="shared" si="91"/>
        <v/>
      </c>
      <c r="AD338" s="152" t="str">
        <f t="shared" si="92"/>
        <v/>
      </c>
      <c r="AF338" s="155" t="str">
        <f>IFERROR(_xlfn.XLOOKUP(D338,Prisliste!$C$4:$F$4,Prisliste!$C$19:$F$19)*AD338,"")</f>
        <v/>
      </c>
    </row>
    <row r="339" spans="1:32" ht="14.4">
      <c r="A339" s="171" t="str">
        <f>IF(A338="","",IF(A338+1&lt;=f_slutt,'Beregninger gj.strømming'!A338+1,""))</f>
        <v/>
      </c>
      <c r="B339" s="172" t="str">
        <f t="shared" si="93"/>
        <v/>
      </c>
      <c r="C339" s="173" t="str">
        <f t="shared" si="94"/>
        <v/>
      </c>
      <c r="D339" s="172" t="str">
        <f t="shared" si="95"/>
        <v/>
      </c>
      <c r="E339" s="152" t="str">
        <f t="shared" si="100"/>
        <v/>
      </c>
      <c r="F339" s="289" t="str">
        <f t="shared" si="96"/>
        <v/>
      </c>
      <c r="G339" s="154" t="str">
        <f>IF($A339="","",'Priseestimat gj.strømming'!$C$15)</f>
        <v/>
      </c>
      <c r="H339" s="155" t="str" cm="1">
        <f t="array" ref="H339">IF(M339=Hjelpeark!$E$7,_xlfn.XLOOKUP(IF(T339="Naturlig",S339,T339),Temp_VT_FV,_xlfn.XLOOKUP('Beregninger gj.strømming'!F339,Fiskevekt_VT_FV,'Veksttabell FV'!$B$5:$T$21,,-1),,-1)*G339,IF('Beregninger gj.strømming'!M339=Hjelpeark!$D$7,_xlfn.XLOOKUP(IF(T339="Naturlig",S339,T339),'Veksttabell SV'!$A$6:$A$22,_xlfn.XLOOKUP('Beregninger gj.strømming'!F339,'Veksttabell SV'!$B$5:$AU$5,'Veksttabell SV'!$B$6:$AU$22,,-1),,-1)*G339,""))</f>
        <v/>
      </c>
      <c r="I339" s="155" t="str">
        <f t="shared" si="85"/>
        <v/>
      </c>
      <c r="J339" s="159" t="str">
        <f t="shared" si="86"/>
        <v/>
      </c>
      <c r="K339" s="173" t="str">
        <f>IF(A339="","",'Priseestimat gj.strømming'!$C$10)</f>
        <v/>
      </c>
      <c r="L339" s="173" t="str">
        <f>IF(A339="","",'Priseestimat gj.strømming'!$C$11)</f>
        <v/>
      </c>
      <c r="M339" s="173" t="str">
        <f>IF(A339="","",'Priseestimat gj.strømming'!$C$12)</f>
        <v/>
      </c>
      <c r="N339" s="173" t="str">
        <f>IF($A339="","",'Priseestimat gj.strømming'!$C$6)</f>
        <v/>
      </c>
      <c r="O339" s="174" t="str" cm="1">
        <f t="array" ref="O339">IF(M339=Hjelpeark!$D$7,_xlfn.XLOOKUP(IF(T339="Naturlig",S339,T339),'Vannbehov SV'!$A$5:$A$13,_xlfn.XLOOKUP('Beregninger gj.strømming'!F339,'Vannbehov SV'!$B$4:$O$4,'Vannbehov SV'!$B$5:$O$13,,-1),,-1),IF(M339=Hjelpeark!$E$7,_xlfn.XLOOKUP(IF(T339="Naturlig",S339,T339),'Vannbehov FV'!$A$5:$A$20,_xlfn.XLOOKUP('Beregninger gj.strømming'!F339,'Vannbehov FV'!$B$4:$O$4,'Vannbehov FV'!$B$5:$O$20,,-1),,-1),""))</f>
        <v/>
      </c>
      <c r="P339" s="173" t="str">
        <f t="shared" si="97"/>
        <v/>
      </c>
      <c r="Q339" s="174" t="str">
        <f t="shared" si="98"/>
        <v/>
      </c>
      <c r="R339" s="174" t="str">
        <f t="shared" si="87"/>
        <v/>
      </c>
      <c r="S339" s="152" t="str">
        <f>IFERROR(IF(M339=Hjelpeark!$D$7,_xlfn.XLOOKUP('Beregninger gj.strømming'!C339,Hjelpeark!$C$8:$C$19,Hjelpeark!$D$8:$D$19),_xlfn.XLOOKUP('Beregninger gj.strømming'!C339,Hjelpeark!$C$8:$C$19,Hjelpeark!$E$8:$E$19)),"")</f>
        <v/>
      </c>
      <c r="T339" s="152" t="str">
        <f t="shared" si="101"/>
        <v/>
      </c>
      <c r="U339" s="152" t="str">
        <f>IFERROR(IF(T339=Hjelpeark!$B$4,0,ABS(T339-S339)),"")</f>
        <v/>
      </c>
      <c r="V339" s="175" t="str">
        <f>IFERROR(IF(A339="","",_xlfn.XLOOKUP(D339,Prisliste!$C$4:$F$4,Prisliste!$C$20:$F$20)),"")</f>
        <v/>
      </c>
      <c r="W339" s="175" t="str">
        <f>IFERROR(U339*_xlfn.XLOOKUP(D339,Prisliste!$C$4:$F$4,Prisliste!$C$21:$F$21),"")</f>
        <v/>
      </c>
      <c r="X339" s="175" t="str">
        <f>IFERROR(IF(A339="","",IF(N339="Ja",_xlfn.XLOOKUP('Beregninger gj.strømming'!D339,Prisliste!$C$4:$F$4,Prisliste!$C$24:$F$24),0)),"")</f>
        <v/>
      </c>
      <c r="Y339" s="288" t="str">
        <f t="shared" si="88"/>
        <v/>
      </c>
      <c r="Z339" s="175" t="str">
        <f t="shared" si="99"/>
        <v/>
      </c>
      <c r="AA339" s="175" t="str">
        <f t="shared" si="89"/>
        <v/>
      </c>
      <c r="AB339" s="175" t="str">
        <f t="shared" si="90"/>
        <v/>
      </c>
      <c r="AC339" s="288" t="str">
        <f t="shared" si="91"/>
        <v/>
      </c>
      <c r="AD339" s="152" t="str">
        <f t="shared" si="92"/>
        <v/>
      </c>
      <c r="AF339" s="155" t="str">
        <f>IFERROR(_xlfn.XLOOKUP(D339,Prisliste!$C$4:$F$4,Prisliste!$C$19:$F$19)*AD339,"")</f>
        <v/>
      </c>
    </row>
    <row r="340" spans="1:32" ht="14.4">
      <c r="A340" s="171" t="str">
        <f>IF(A339="","",IF(A339+1&lt;=f_slutt,'Beregninger gj.strømming'!A339+1,""))</f>
        <v/>
      </c>
      <c r="B340" s="172" t="str">
        <f t="shared" si="93"/>
        <v/>
      </c>
      <c r="C340" s="173" t="str">
        <f t="shared" si="94"/>
        <v/>
      </c>
      <c r="D340" s="172" t="str">
        <f t="shared" si="95"/>
        <v/>
      </c>
      <c r="E340" s="152" t="str">
        <f t="shared" si="100"/>
        <v/>
      </c>
      <c r="F340" s="289" t="str">
        <f t="shared" si="96"/>
        <v/>
      </c>
      <c r="G340" s="154" t="str">
        <f>IF($A340="","",'Priseestimat gj.strømming'!$C$15)</f>
        <v/>
      </c>
      <c r="H340" s="155" t="str" cm="1">
        <f t="array" ref="H340">IF(M340=Hjelpeark!$E$7,_xlfn.XLOOKUP(IF(T340="Naturlig",S340,T340),Temp_VT_FV,_xlfn.XLOOKUP('Beregninger gj.strømming'!F340,Fiskevekt_VT_FV,'Veksttabell FV'!$B$5:$T$21,,-1),,-1)*G340,IF('Beregninger gj.strømming'!M340=Hjelpeark!$D$7,_xlfn.XLOOKUP(IF(T340="Naturlig",S340,T340),'Veksttabell SV'!$A$6:$A$22,_xlfn.XLOOKUP('Beregninger gj.strømming'!F340,'Veksttabell SV'!$B$5:$AU$5,'Veksttabell SV'!$B$6:$AU$22,,-1),,-1)*G340,""))</f>
        <v/>
      </c>
      <c r="I340" s="155" t="str">
        <f t="shared" si="85"/>
        <v/>
      </c>
      <c r="J340" s="159" t="str">
        <f t="shared" si="86"/>
        <v/>
      </c>
      <c r="K340" s="173" t="str">
        <f>IF(A340="","",'Priseestimat gj.strømming'!$C$10)</f>
        <v/>
      </c>
      <c r="L340" s="173" t="str">
        <f>IF(A340="","",'Priseestimat gj.strømming'!$C$11)</f>
        <v/>
      </c>
      <c r="M340" s="173" t="str">
        <f>IF(A340="","",'Priseestimat gj.strømming'!$C$12)</f>
        <v/>
      </c>
      <c r="N340" s="173" t="str">
        <f>IF($A340="","",'Priseestimat gj.strømming'!$C$6)</f>
        <v/>
      </c>
      <c r="O340" s="174" t="str" cm="1">
        <f t="array" ref="O340">IF(M340=Hjelpeark!$D$7,_xlfn.XLOOKUP(IF(T340="Naturlig",S340,T340),'Vannbehov SV'!$A$5:$A$13,_xlfn.XLOOKUP('Beregninger gj.strømming'!F340,'Vannbehov SV'!$B$4:$O$4,'Vannbehov SV'!$B$5:$O$13,,-1),,-1),IF(M340=Hjelpeark!$E$7,_xlfn.XLOOKUP(IF(T340="Naturlig",S340,T340),'Vannbehov FV'!$A$5:$A$20,_xlfn.XLOOKUP('Beregninger gj.strømming'!F340,'Vannbehov FV'!$B$4:$O$4,'Vannbehov FV'!$B$5:$O$20,,-1),,-1),""))</f>
        <v/>
      </c>
      <c r="P340" s="173" t="str">
        <f t="shared" si="97"/>
        <v/>
      </c>
      <c r="Q340" s="174" t="str">
        <f t="shared" si="98"/>
        <v/>
      </c>
      <c r="R340" s="174" t="str">
        <f t="shared" si="87"/>
        <v/>
      </c>
      <c r="S340" s="152" t="str">
        <f>IFERROR(IF(M340=Hjelpeark!$D$7,_xlfn.XLOOKUP('Beregninger gj.strømming'!C340,Hjelpeark!$C$8:$C$19,Hjelpeark!$D$8:$D$19),_xlfn.XLOOKUP('Beregninger gj.strømming'!C340,Hjelpeark!$C$8:$C$19,Hjelpeark!$E$8:$E$19)),"")</f>
        <v/>
      </c>
      <c r="T340" s="152" t="str">
        <f t="shared" si="101"/>
        <v/>
      </c>
      <c r="U340" s="152" t="str">
        <f>IFERROR(IF(T340=Hjelpeark!$B$4,0,ABS(T340-S340)),"")</f>
        <v/>
      </c>
      <c r="V340" s="175" t="str">
        <f>IFERROR(IF(A340="","",_xlfn.XLOOKUP(D340,Prisliste!$C$4:$F$4,Prisliste!$C$20:$F$20)),"")</f>
        <v/>
      </c>
      <c r="W340" s="175" t="str">
        <f>IFERROR(U340*_xlfn.XLOOKUP(D340,Prisliste!$C$4:$F$4,Prisliste!$C$21:$F$21),"")</f>
        <v/>
      </c>
      <c r="X340" s="175" t="str">
        <f>IFERROR(IF(A340="","",IF(N340="Ja",_xlfn.XLOOKUP('Beregninger gj.strømming'!D340,Prisliste!$C$4:$F$4,Prisliste!$C$24:$F$24),0)),"")</f>
        <v/>
      </c>
      <c r="Y340" s="288" t="str">
        <f t="shared" si="88"/>
        <v/>
      </c>
      <c r="Z340" s="175" t="str">
        <f t="shared" si="99"/>
        <v/>
      </c>
      <c r="AA340" s="175" t="str">
        <f t="shared" si="89"/>
        <v/>
      </c>
      <c r="AB340" s="175" t="str">
        <f t="shared" si="90"/>
        <v/>
      </c>
      <c r="AC340" s="288" t="str">
        <f t="shared" si="91"/>
        <v/>
      </c>
      <c r="AD340" s="152" t="str">
        <f t="shared" si="92"/>
        <v/>
      </c>
      <c r="AF340" s="155" t="str">
        <f>IFERROR(_xlfn.XLOOKUP(D340,Prisliste!$C$4:$F$4,Prisliste!$C$19:$F$19)*AD340,"")</f>
        <v/>
      </c>
    </row>
    <row r="341" spans="1:32" ht="14.4">
      <c r="A341" s="171" t="str">
        <f>IF(A340="","",IF(A340+1&lt;=f_slutt,'Beregninger gj.strømming'!A340+1,""))</f>
        <v/>
      </c>
      <c r="B341" s="172" t="str">
        <f t="shared" si="93"/>
        <v/>
      </c>
      <c r="C341" s="173" t="str">
        <f t="shared" si="94"/>
        <v/>
      </c>
      <c r="D341" s="172" t="str">
        <f t="shared" si="95"/>
        <v/>
      </c>
      <c r="E341" s="152" t="str">
        <f t="shared" si="100"/>
        <v/>
      </c>
      <c r="F341" s="289" t="str">
        <f t="shared" si="96"/>
        <v/>
      </c>
      <c r="G341" s="154" t="str">
        <f>IF($A341="","",'Priseestimat gj.strømming'!$C$15)</f>
        <v/>
      </c>
      <c r="H341" s="155" t="str" cm="1">
        <f t="array" ref="H341">IF(M341=Hjelpeark!$E$7,_xlfn.XLOOKUP(IF(T341="Naturlig",S341,T341),Temp_VT_FV,_xlfn.XLOOKUP('Beregninger gj.strømming'!F341,Fiskevekt_VT_FV,'Veksttabell FV'!$B$5:$T$21,,-1),,-1)*G341,IF('Beregninger gj.strømming'!M341=Hjelpeark!$D$7,_xlfn.XLOOKUP(IF(T341="Naturlig",S341,T341),'Veksttabell SV'!$A$6:$A$22,_xlfn.XLOOKUP('Beregninger gj.strømming'!F341,'Veksttabell SV'!$B$5:$AU$5,'Veksttabell SV'!$B$6:$AU$22,,-1),,-1)*G341,""))</f>
        <v/>
      </c>
      <c r="I341" s="155" t="str">
        <f t="shared" si="85"/>
        <v/>
      </c>
      <c r="J341" s="159" t="str">
        <f t="shared" si="86"/>
        <v/>
      </c>
      <c r="K341" s="173" t="str">
        <f>IF(A341="","",'Priseestimat gj.strømming'!$C$10)</f>
        <v/>
      </c>
      <c r="L341" s="173" t="str">
        <f>IF(A341="","",'Priseestimat gj.strømming'!$C$11)</f>
        <v/>
      </c>
      <c r="M341" s="173" t="str">
        <f>IF(A341="","",'Priseestimat gj.strømming'!$C$12)</f>
        <v/>
      </c>
      <c r="N341" s="173" t="str">
        <f>IF($A341="","",'Priseestimat gj.strømming'!$C$6)</f>
        <v/>
      </c>
      <c r="O341" s="174" t="str" cm="1">
        <f t="array" ref="O341">IF(M341=Hjelpeark!$D$7,_xlfn.XLOOKUP(IF(T341="Naturlig",S341,T341),'Vannbehov SV'!$A$5:$A$13,_xlfn.XLOOKUP('Beregninger gj.strømming'!F341,'Vannbehov SV'!$B$4:$O$4,'Vannbehov SV'!$B$5:$O$13,,-1),,-1),IF(M341=Hjelpeark!$E$7,_xlfn.XLOOKUP(IF(T341="Naturlig",S341,T341),'Vannbehov FV'!$A$5:$A$20,_xlfn.XLOOKUP('Beregninger gj.strømming'!F341,'Vannbehov FV'!$B$4:$O$4,'Vannbehov FV'!$B$5:$O$20,,-1),,-1),""))</f>
        <v/>
      </c>
      <c r="P341" s="173" t="str">
        <f t="shared" si="97"/>
        <v/>
      </c>
      <c r="Q341" s="174" t="str">
        <f t="shared" si="98"/>
        <v/>
      </c>
      <c r="R341" s="174" t="str">
        <f t="shared" si="87"/>
        <v/>
      </c>
      <c r="S341" s="152" t="str">
        <f>IFERROR(IF(M341=Hjelpeark!$D$7,_xlfn.XLOOKUP('Beregninger gj.strømming'!C341,Hjelpeark!$C$8:$C$19,Hjelpeark!$D$8:$D$19),_xlfn.XLOOKUP('Beregninger gj.strømming'!C341,Hjelpeark!$C$8:$C$19,Hjelpeark!$E$8:$E$19)),"")</f>
        <v/>
      </c>
      <c r="T341" s="152" t="str">
        <f t="shared" si="101"/>
        <v/>
      </c>
      <c r="U341" s="152" t="str">
        <f>IFERROR(IF(T341=Hjelpeark!$B$4,0,ABS(T341-S341)),"")</f>
        <v/>
      </c>
      <c r="V341" s="175" t="str">
        <f>IFERROR(IF(A341="","",_xlfn.XLOOKUP(D341,Prisliste!$C$4:$F$4,Prisliste!$C$20:$F$20)),"")</f>
        <v/>
      </c>
      <c r="W341" s="175" t="str">
        <f>IFERROR(U341*_xlfn.XLOOKUP(D341,Prisliste!$C$4:$F$4,Prisliste!$C$21:$F$21),"")</f>
        <v/>
      </c>
      <c r="X341" s="175" t="str">
        <f>IFERROR(IF(A341="","",IF(N341="Ja",_xlfn.XLOOKUP('Beregninger gj.strømming'!D341,Prisliste!$C$4:$F$4,Prisliste!$C$24:$F$24),0)),"")</f>
        <v/>
      </c>
      <c r="Y341" s="288" t="str">
        <f t="shared" si="88"/>
        <v/>
      </c>
      <c r="Z341" s="175" t="str">
        <f t="shared" si="99"/>
        <v/>
      </c>
      <c r="AA341" s="175" t="str">
        <f t="shared" si="89"/>
        <v/>
      </c>
      <c r="AB341" s="175" t="str">
        <f t="shared" si="90"/>
        <v/>
      </c>
      <c r="AC341" s="288" t="str">
        <f t="shared" si="91"/>
        <v/>
      </c>
      <c r="AD341" s="152" t="str">
        <f t="shared" si="92"/>
        <v/>
      </c>
      <c r="AF341" s="155" t="str">
        <f>IFERROR(_xlfn.XLOOKUP(D341,Prisliste!$C$4:$F$4,Prisliste!$C$19:$F$19)*AD341,"")</f>
        <v/>
      </c>
    </row>
    <row r="342" spans="1:32" ht="14.4">
      <c r="A342" s="171" t="str">
        <f>IF(A341="","",IF(A341+1&lt;=f_slutt,'Beregninger gj.strømming'!A341+1,""))</f>
        <v/>
      </c>
      <c r="B342" s="172" t="str">
        <f t="shared" si="93"/>
        <v/>
      </c>
      <c r="C342" s="173" t="str">
        <f t="shared" si="94"/>
        <v/>
      </c>
      <c r="D342" s="172" t="str">
        <f t="shared" si="95"/>
        <v/>
      </c>
      <c r="E342" s="152" t="str">
        <f t="shared" si="100"/>
        <v/>
      </c>
      <c r="F342" s="289" t="str">
        <f t="shared" si="96"/>
        <v/>
      </c>
      <c r="G342" s="154" t="str">
        <f>IF($A342="","",'Priseestimat gj.strømming'!$C$15)</f>
        <v/>
      </c>
      <c r="H342" s="155" t="str" cm="1">
        <f t="array" ref="H342">IF(M342=Hjelpeark!$E$7,_xlfn.XLOOKUP(IF(T342="Naturlig",S342,T342),Temp_VT_FV,_xlfn.XLOOKUP('Beregninger gj.strømming'!F342,Fiskevekt_VT_FV,'Veksttabell FV'!$B$5:$T$21,,-1),,-1)*G342,IF('Beregninger gj.strømming'!M342=Hjelpeark!$D$7,_xlfn.XLOOKUP(IF(T342="Naturlig",S342,T342),'Veksttabell SV'!$A$6:$A$22,_xlfn.XLOOKUP('Beregninger gj.strømming'!F342,'Veksttabell SV'!$B$5:$AU$5,'Veksttabell SV'!$B$6:$AU$22,,-1),,-1)*G342,""))</f>
        <v/>
      </c>
      <c r="I342" s="155" t="str">
        <f t="shared" si="85"/>
        <v/>
      </c>
      <c r="J342" s="159" t="str">
        <f t="shared" si="86"/>
        <v/>
      </c>
      <c r="K342" s="173" t="str">
        <f>IF(A342="","",'Priseestimat gj.strømming'!$C$10)</f>
        <v/>
      </c>
      <c r="L342" s="173" t="str">
        <f>IF(A342="","",'Priseestimat gj.strømming'!$C$11)</f>
        <v/>
      </c>
      <c r="M342" s="173" t="str">
        <f>IF(A342="","",'Priseestimat gj.strømming'!$C$12)</f>
        <v/>
      </c>
      <c r="N342" s="173" t="str">
        <f>IF($A342="","",'Priseestimat gj.strømming'!$C$6)</f>
        <v/>
      </c>
      <c r="O342" s="174" t="str" cm="1">
        <f t="array" ref="O342">IF(M342=Hjelpeark!$D$7,_xlfn.XLOOKUP(IF(T342="Naturlig",S342,T342),'Vannbehov SV'!$A$5:$A$13,_xlfn.XLOOKUP('Beregninger gj.strømming'!F342,'Vannbehov SV'!$B$4:$O$4,'Vannbehov SV'!$B$5:$O$13,,-1),,-1),IF(M342=Hjelpeark!$E$7,_xlfn.XLOOKUP(IF(T342="Naturlig",S342,T342),'Vannbehov FV'!$A$5:$A$20,_xlfn.XLOOKUP('Beregninger gj.strømming'!F342,'Vannbehov FV'!$B$4:$O$4,'Vannbehov FV'!$B$5:$O$20,,-1),,-1),""))</f>
        <v/>
      </c>
      <c r="P342" s="173" t="str">
        <f t="shared" si="97"/>
        <v/>
      </c>
      <c r="Q342" s="174" t="str">
        <f t="shared" si="98"/>
        <v/>
      </c>
      <c r="R342" s="174" t="str">
        <f t="shared" si="87"/>
        <v/>
      </c>
      <c r="S342" s="152" t="str">
        <f>IFERROR(IF(M342=Hjelpeark!$D$7,_xlfn.XLOOKUP('Beregninger gj.strømming'!C342,Hjelpeark!$C$8:$C$19,Hjelpeark!$D$8:$D$19),_xlfn.XLOOKUP('Beregninger gj.strømming'!C342,Hjelpeark!$C$8:$C$19,Hjelpeark!$E$8:$E$19)),"")</f>
        <v/>
      </c>
      <c r="T342" s="152" t="str">
        <f t="shared" si="101"/>
        <v/>
      </c>
      <c r="U342" s="152" t="str">
        <f>IFERROR(IF(T342=Hjelpeark!$B$4,0,ABS(T342-S342)),"")</f>
        <v/>
      </c>
      <c r="V342" s="175" t="str">
        <f>IFERROR(IF(A342="","",_xlfn.XLOOKUP(D342,Prisliste!$C$4:$F$4,Prisliste!$C$20:$F$20)),"")</f>
        <v/>
      </c>
      <c r="W342" s="175" t="str">
        <f>IFERROR(U342*_xlfn.XLOOKUP(D342,Prisliste!$C$4:$F$4,Prisliste!$C$21:$F$21),"")</f>
        <v/>
      </c>
      <c r="X342" s="175" t="str">
        <f>IFERROR(IF(A342="","",IF(N342="Ja",_xlfn.XLOOKUP('Beregninger gj.strømming'!D342,Prisliste!$C$4:$F$4,Prisliste!$C$24:$F$24),0)),"")</f>
        <v/>
      </c>
      <c r="Y342" s="288" t="str">
        <f t="shared" si="88"/>
        <v/>
      </c>
      <c r="Z342" s="175" t="str">
        <f t="shared" si="99"/>
        <v/>
      </c>
      <c r="AA342" s="175" t="str">
        <f t="shared" si="89"/>
        <v/>
      </c>
      <c r="AB342" s="175" t="str">
        <f t="shared" si="90"/>
        <v/>
      </c>
      <c r="AC342" s="288" t="str">
        <f t="shared" si="91"/>
        <v/>
      </c>
      <c r="AD342" s="152" t="str">
        <f t="shared" si="92"/>
        <v/>
      </c>
      <c r="AF342" s="155" t="str">
        <f>IFERROR(_xlfn.XLOOKUP(D342,Prisliste!$C$4:$F$4,Prisliste!$C$19:$F$19)*AD342,"")</f>
        <v/>
      </c>
    </row>
    <row r="343" spans="1:32" ht="14.4">
      <c r="A343" s="171" t="str">
        <f>IF(A342="","",IF(A342+1&lt;=f_slutt,'Beregninger gj.strømming'!A342+1,""))</f>
        <v/>
      </c>
      <c r="B343" s="172" t="str">
        <f t="shared" si="93"/>
        <v/>
      </c>
      <c r="C343" s="173" t="str">
        <f t="shared" si="94"/>
        <v/>
      </c>
      <c r="D343" s="172" t="str">
        <f t="shared" si="95"/>
        <v/>
      </c>
      <c r="E343" s="152" t="str">
        <f t="shared" si="100"/>
        <v/>
      </c>
      <c r="F343" s="289" t="str">
        <f t="shared" si="96"/>
        <v/>
      </c>
      <c r="G343" s="154" t="str">
        <f>IF($A343="","",'Priseestimat gj.strømming'!$C$15)</f>
        <v/>
      </c>
      <c r="H343" s="155" t="str" cm="1">
        <f t="array" ref="H343">IF(M343=Hjelpeark!$E$7,_xlfn.XLOOKUP(IF(T343="Naturlig",S343,T343),Temp_VT_FV,_xlfn.XLOOKUP('Beregninger gj.strømming'!F343,Fiskevekt_VT_FV,'Veksttabell FV'!$B$5:$T$21,,-1),,-1)*G343,IF('Beregninger gj.strømming'!M343=Hjelpeark!$D$7,_xlfn.XLOOKUP(IF(T343="Naturlig",S343,T343),'Veksttabell SV'!$A$6:$A$22,_xlfn.XLOOKUP('Beregninger gj.strømming'!F343,'Veksttabell SV'!$B$5:$AU$5,'Veksttabell SV'!$B$6:$AU$22,,-1),,-1)*G343,""))</f>
        <v/>
      </c>
      <c r="I343" s="155" t="str">
        <f t="shared" si="85"/>
        <v/>
      </c>
      <c r="J343" s="159" t="str">
        <f t="shared" si="86"/>
        <v/>
      </c>
      <c r="K343" s="173" t="str">
        <f>IF(A343="","",'Priseestimat gj.strømming'!$C$10)</f>
        <v/>
      </c>
      <c r="L343" s="173" t="str">
        <f>IF(A343="","",'Priseestimat gj.strømming'!$C$11)</f>
        <v/>
      </c>
      <c r="M343" s="173" t="str">
        <f>IF(A343="","",'Priseestimat gj.strømming'!$C$12)</f>
        <v/>
      </c>
      <c r="N343" s="173" t="str">
        <f>IF($A343="","",'Priseestimat gj.strømming'!$C$6)</f>
        <v/>
      </c>
      <c r="O343" s="174" t="str" cm="1">
        <f t="array" ref="O343">IF(M343=Hjelpeark!$D$7,_xlfn.XLOOKUP(IF(T343="Naturlig",S343,T343),'Vannbehov SV'!$A$5:$A$13,_xlfn.XLOOKUP('Beregninger gj.strømming'!F343,'Vannbehov SV'!$B$4:$O$4,'Vannbehov SV'!$B$5:$O$13,,-1),,-1),IF(M343=Hjelpeark!$E$7,_xlfn.XLOOKUP(IF(T343="Naturlig",S343,T343),'Vannbehov FV'!$A$5:$A$20,_xlfn.XLOOKUP('Beregninger gj.strømming'!F343,'Vannbehov FV'!$B$4:$O$4,'Vannbehov FV'!$B$5:$O$20,,-1),,-1),""))</f>
        <v/>
      </c>
      <c r="P343" s="173" t="str">
        <f t="shared" si="97"/>
        <v/>
      </c>
      <c r="Q343" s="174" t="str">
        <f t="shared" si="98"/>
        <v/>
      </c>
      <c r="R343" s="174" t="str">
        <f t="shared" si="87"/>
        <v/>
      </c>
      <c r="S343" s="152" t="str">
        <f>IFERROR(IF(M343=Hjelpeark!$D$7,_xlfn.XLOOKUP('Beregninger gj.strømming'!C343,Hjelpeark!$C$8:$C$19,Hjelpeark!$D$8:$D$19),_xlfn.XLOOKUP('Beregninger gj.strømming'!C343,Hjelpeark!$C$8:$C$19,Hjelpeark!$E$8:$E$19)),"")</f>
        <v/>
      </c>
      <c r="T343" s="152" t="str">
        <f t="shared" si="101"/>
        <v/>
      </c>
      <c r="U343" s="152" t="str">
        <f>IFERROR(IF(T343=Hjelpeark!$B$4,0,ABS(T343-S343)),"")</f>
        <v/>
      </c>
      <c r="V343" s="175" t="str">
        <f>IFERROR(IF(A343="","",_xlfn.XLOOKUP(D343,Prisliste!$C$4:$F$4,Prisliste!$C$20:$F$20)),"")</f>
        <v/>
      </c>
      <c r="W343" s="175" t="str">
        <f>IFERROR(U343*_xlfn.XLOOKUP(D343,Prisliste!$C$4:$F$4,Prisliste!$C$21:$F$21),"")</f>
        <v/>
      </c>
      <c r="X343" s="175" t="str">
        <f>IFERROR(IF(A343="","",IF(N343="Ja",_xlfn.XLOOKUP('Beregninger gj.strømming'!D343,Prisliste!$C$4:$F$4,Prisliste!$C$24:$F$24),0)),"")</f>
        <v/>
      </c>
      <c r="Y343" s="288" t="str">
        <f t="shared" si="88"/>
        <v/>
      </c>
      <c r="Z343" s="175" t="str">
        <f t="shared" si="99"/>
        <v/>
      </c>
      <c r="AA343" s="175" t="str">
        <f t="shared" si="89"/>
        <v/>
      </c>
      <c r="AB343" s="175" t="str">
        <f t="shared" si="90"/>
        <v/>
      </c>
      <c r="AC343" s="288" t="str">
        <f t="shared" si="91"/>
        <v/>
      </c>
      <c r="AD343" s="152" t="str">
        <f t="shared" si="92"/>
        <v/>
      </c>
      <c r="AF343" s="155" t="str">
        <f>IFERROR(_xlfn.XLOOKUP(D343,Prisliste!$C$4:$F$4,Prisliste!$C$19:$F$19)*AD343,"")</f>
        <v/>
      </c>
    </row>
    <row r="344" spans="1:32" ht="14.4">
      <c r="A344" s="171" t="str">
        <f>IF(A343="","",IF(A343+1&lt;=f_slutt,'Beregninger gj.strømming'!A343+1,""))</f>
        <v/>
      </c>
      <c r="B344" s="172" t="str">
        <f t="shared" si="93"/>
        <v/>
      </c>
      <c r="C344" s="173" t="str">
        <f t="shared" si="94"/>
        <v/>
      </c>
      <c r="D344" s="172" t="str">
        <f t="shared" si="95"/>
        <v/>
      </c>
      <c r="E344" s="152" t="str">
        <f t="shared" si="100"/>
        <v/>
      </c>
      <c r="F344" s="289" t="str">
        <f t="shared" si="96"/>
        <v/>
      </c>
      <c r="G344" s="154" t="str">
        <f>IF($A344="","",'Priseestimat gj.strømming'!$C$15)</f>
        <v/>
      </c>
      <c r="H344" s="155" t="str" cm="1">
        <f t="array" ref="H344">IF(M344=Hjelpeark!$E$7,_xlfn.XLOOKUP(IF(T344="Naturlig",S344,T344),Temp_VT_FV,_xlfn.XLOOKUP('Beregninger gj.strømming'!F344,Fiskevekt_VT_FV,'Veksttabell FV'!$B$5:$T$21,,-1),,-1)*G344,IF('Beregninger gj.strømming'!M344=Hjelpeark!$D$7,_xlfn.XLOOKUP(IF(T344="Naturlig",S344,T344),'Veksttabell SV'!$A$6:$A$22,_xlfn.XLOOKUP('Beregninger gj.strømming'!F344,'Veksttabell SV'!$B$5:$AU$5,'Veksttabell SV'!$B$6:$AU$22,,-1),,-1)*G344,""))</f>
        <v/>
      </c>
      <c r="I344" s="155" t="str">
        <f t="shared" si="85"/>
        <v/>
      </c>
      <c r="J344" s="159" t="str">
        <f t="shared" si="86"/>
        <v/>
      </c>
      <c r="K344" s="173" t="str">
        <f>IF(A344="","",'Priseestimat gj.strømming'!$C$10)</f>
        <v/>
      </c>
      <c r="L344" s="173" t="str">
        <f>IF(A344="","",'Priseestimat gj.strømming'!$C$11)</f>
        <v/>
      </c>
      <c r="M344" s="173" t="str">
        <f>IF(A344="","",'Priseestimat gj.strømming'!$C$12)</f>
        <v/>
      </c>
      <c r="N344" s="173" t="str">
        <f>IF($A344="","",'Priseestimat gj.strømming'!$C$6)</f>
        <v/>
      </c>
      <c r="O344" s="174" t="str" cm="1">
        <f t="array" ref="O344">IF(M344=Hjelpeark!$D$7,_xlfn.XLOOKUP(IF(T344="Naturlig",S344,T344),'Vannbehov SV'!$A$5:$A$13,_xlfn.XLOOKUP('Beregninger gj.strømming'!F344,'Vannbehov SV'!$B$4:$O$4,'Vannbehov SV'!$B$5:$O$13,,-1),,-1),IF(M344=Hjelpeark!$E$7,_xlfn.XLOOKUP(IF(T344="Naturlig",S344,T344),'Vannbehov FV'!$A$5:$A$20,_xlfn.XLOOKUP('Beregninger gj.strømming'!F344,'Vannbehov FV'!$B$4:$O$4,'Vannbehov FV'!$B$5:$O$20,,-1),,-1),""))</f>
        <v/>
      </c>
      <c r="P344" s="173" t="str">
        <f t="shared" si="97"/>
        <v/>
      </c>
      <c r="Q344" s="174" t="str">
        <f t="shared" si="98"/>
        <v/>
      </c>
      <c r="R344" s="174" t="str">
        <f t="shared" si="87"/>
        <v/>
      </c>
      <c r="S344" s="152" t="str">
        <f>IFERROR(IF(M344=Hjelpeark!$D$7,_xlfn.XLOOKUP('Beregninger gj.strømming'!C344,Hjelpeark!$C$8:$C$19,Hjelpeark!$D$8:$D$19),_xlfn.XLOOKUP('Beregninger gj.strømming'!C344,Hjelpeark!$C$8:$C$19,Hjelpeark!$E$8:$E$19)),"")</f>
        <v/>
      </c>
      <c r="T344" s="152" t="str">
        <f t="shared" si="101"/>
        <v/>
      </c>
      <c r="U344" s="152" t="str">
        <f>IFERROR(IF(T344=Hjelpeark!$B$4,0,ABS(T344-S344)),"")</f>
        <v/>
      </c>
      <c r="V344" s="175" t="str">
        <f>IFERROR(IF(A344="","",_xlfn.XLOOKUP(D344,Prisliste!$C$4:$F$4,Prisliste!$C$20:$F$20)),"")</f>
        <v/>
      </c>
      <c r="W344" s="175" t="str">
        <f>IFERROR(U344*_xlfn.XLOOKUP(D344,Prisliste!$C$4:$F$4,Prisliste!$C$21:$F$21),"")</f>
        <v/>
      </c>
      <c r="X344" s="175" t="str">
        <f>IFERROR(IF(A344="","",IF(N344="Ja",_xlfn.XLOOKUP('Beregninger gj.strømming'!D344,Prisliste!$C$4:$F$4,Prisliste!$C$24:$F$24),0)),"")</f>
        <v/>
      </c>
      <c r="Y344" s="288" t="str">
        <f t="shared" si="88"/>
        <v/>
      </c>
      <c r="Z344" s="175" t="str">
        <f t="shared" si="99"/>
        <v/>
      </c>
      <c r="AA344" s="175" t="str">
        <f t="shared" si="89"/>
        <v/>
      </c>
      <c r="AB344" s="175" t="str">
        <f t="shared" si="90"/>
        <v/>
      </c>
      <c r="AC344" s="288" t="str">
        <f t="shared" si="91"/>
        <v/>
      </c>
      <c r="AD344" s="152" t="str">
        <f t="shared" si="92"/>
        <v/>
      </c>
      <c r="AF344" s="155" t="str">
        <f>IFERROR(_xlfn.XLOOKUP(D344,Prisliste!$C$4:$F$4,Prisliste!$C$19:$F$19)*AD344,"")</f>
        <v/>
      </c>
    </row>
    <row r="345" spans="1:32" ht="14.4">
      <c r="A345" s="171" t="str">
        <f>IF(A344="","",IF(A344+1&lt;=f_slutt,'Beregninger gj.strømming'!A344+1,""))</f>
        <v/>
      </c>
      <c r="B345" s="172" t="str">
        <f t="shared" si="93"/>
        <v/>
      </c>
      <c r="C345" s="173" t="str">
        <f t="shared" si="94"/>
        <v/>
      </c>
      <c r="D345" s="172" t="str">
        <f t="shared" si="95"/>
        <v/>
      </c>
      <c r="E345" s="152" t="str">
        <f t="shared" si="100"/>
        <v/>
      </c>
      <c r="F345" s="289" t="str">
        <f t="shared" si="96"/>
        <v/>
      </c>
      <c r="G345" s="154" t="str">
        <f>IF($A345="","",'Priseestimat gj.strømming'!$C$15)</f>
        <v/>
      </c>
      <c r="H345" s="155" t="str" cm="1">
        <f t="array" ref="H345">IF(M345=Hjelpeark!$E$7,_xlfn.XLOOKUP(IF(T345="Naturlig",S345,T345),Temp_VT_FV,_xlfn.XLOOKUP('Beregninger gj.strømming'!F345,Fiskevekt_VT_FV,'Veksttabell FV'!$B$5:$T$21,,-1),,-1)*G345,IF('Beregninger gj.strømming'!M345=Hjelpeark!$D$7,_xlfn.XLOOKUP(IF(T345="Naturlig",S345,T345),'Veksttabell SV'!$A$6:$A$22,_xlfn.XLOOKUP('Beregninger gj.strømming'!F345,'Veksttabell SV'!$B$5:$AU$5,'Veksttabell SV'!$B$6:$AU$22,,-1),,-1)*G345,""))</f>
        <v/>
      </c>
      <c r="I345" s="155" t="str">
        <f t="shared" si="85"/>
        <v/>
      </c>
      <c r="J345" s="159" t="str">
        <f t="shared" si="86"/>
        <v/>
      </c>
      <c r="K345" s="173" t="str">
        <f>IF(A345="","",'Priseestimat gj.strømming'!$C$10)</f>
        <v/>
      </c>
      <c r="L345" s="173" t="str">
        <f>IF(A345="","",'Priseestimat gj.strømming'!$C$11)</f>
        <v/>
      </c>
      <c r="M345" s="173" t="str">
        <f>IF(A345="","",'Priseestimat gj.strømming'!$C$12)</f>
        <v/>
      </c>
      <c r="N345" s="173" t="str">
        <f>IF($A345="","",'Priseestimat gj.strømming'!$C$6)</f>
        <v/>
      </c>
      <c r="O345" s="174" t="str" cm="1">
        <f t="array" ref="O345">IF(M345=Hjelpeark!$D$7,_xlfn.XLOOKUP(IF(T345="Naturlig",S345,T345),'Vannbehov SV'!$A$5:$A$13,_xlfn.XLOOKUP('Beregninger gj.strømming'!F345,'Vannbehov SV'!$B$4:$O$4,'Vannbehov SV'!$B$5:$O$13,,-1),,-1),IF(M345=Hjelpeark!$E$7,_xlfn.XLOOKUP(IF(T345="Naturlig",S345,T345),'Vannbehov FV'!$A$5:$A$20,_xlfn.XLOOKUP('Beregninger gj.strømming'!F345,'Vannbehov FV'!$B$4:$O$4,'Vannbehov FV'!$B$5:$O$20,,-1),,-1),""))</f>
        <v/>
      </c>
      <c r="P345" s="173" t="str">
        <f t="shared" si="97"/>
        <v/>
      </c>
      <c r="Q345" s="174" t="str">
        <f t="shared" si="98"/>
        <v/>
      </c>
      <c r="R345" s="174" t="str">
        <f t="shared" si="87"/>
        <v/>
      </c>
      <c r="S345" s="152" t="str">
        <f>IFERROR(IF(M345=Hjelpeark!$D$7,_xlfn.XLOOKUP('Beregninger gj.strømming'!C345,Hjelpeark!$C$8:$C$19,Hjelpeark!$D$8:$D$19),_xlfn.XLOOKUP('Beregninger gj.strømming'!C345,Hjelpeark!$C$8:$C$19,Hjelpeark!$E$8:$E$19)),"")</f>
        <v/>
      </c>
      <c r="T345" s="152" t="str">
        <f t="shared" si="101"/>
        <v/>
      </c>
      <c r="U345" s="152" t="str">
        <f>IFERROR(IF(T345=Hjelpeark!$B$4,0,ABS(T345-S345)),"")</f>
        <v/>
      </c>
      <c r="V345" s="175" t="str">
        <f>IFERROR(IF(A345="","",_xlfn.XLOOKUP(D345,Prisliste!$C$4:$F$4,Prisliste!$C$20:$F$20)),"")</f>
        <v/>
      </c>
      <c r="W345" s="175" t="str">
        <f>IFERROR(U345*_xlfn.XLOOKUP(D345,Prisliste!$C$4:$F$4,Prisliste!$C$21:$F$21),"")</f>
        <v/>
      </c>
      <c r="X345" s="175" t="str">
        <f>IFERROR(IF(A345="","",IF(N345="Ja",_xlfn.XLOOKUP('Beregninger gj.strømming'!D345,Prisliste!$C$4:$F$4,Prisliste!$C$24:$F$24),0)),"")</f>
        <v/>
      </c>
      <c r="Y345" s="288" t="str">
        <f t="shared" si="88"/>
        <v/>
      </c>
      <c r="Z345" s="175" t="str">
        <f t="shared" si="99"/>
        <v/>
      </c>
      <c r="AA345" s="175" t="str">
        <f t="shared" si="89"/>
        <v/>
      </c>
      <c r="AB345" s="175" t="str">
        <f t="shared" si="90"/>
        <v/>
      </c>
      <c r="AC345" s="288" t="str">
        <f t="shared" si="91"/>
        <v/>
      </c>
      <c r="AD345" s="152" t="str">
        <f t="shared" si="92"/>
        <v/>
      </c>
      <c r="AF345" s="155" t="str">
        <f>IFERROR(_xlfn.XLOOKUP(D345,Prisliste!$C$4:$F$4,Prisliste!$C$19:$F$19)*AD345,"")</f>
        <v/>
      </c>
    </row>
    <row r="346" spans="1:32" ht="14.4">
      <c r="A346" s="171" t="str">
        <f>IF(A345="","",IF(A345+1&lt;=f_slutt,'Beregninger gj.strømming'!A345+1,""))</f>
        <v/>
      </c>
      <c r="B346" s="172" t="str">
        <f t="shared" si="93"/>
        <v/>
      </c>
      <c r="C346" s="173" t="str">
        <f t="shared" si="94"/>
        <v/>
      </c>
      <c r="D346" s="172" t="str">
        <f t="shared" si="95"/>
        <v/>
      </c>
      <c r="E346" s="152" t="str">
        <f t="shared" si="100"/>
        <v/>
      </c>
      <c r="F346" s="289" t="str">
        <f t="shared" si="96"/>
        <v/>
      </c>
      <c r="G346" s="154" t="str">
        <f>IF($A346="","",'Priseestimat gj.strømming'!$C$15)</f>
        <v/>
      </c>
      <c r="H346" s="155" t="str" cm="1">
        <f t="array" ref="H346">IF(M346=Hjelpeark!$E$7,_xlfn.XLOOKUP(IF(T346="Naturlig",S346,T346),Temp_VT_FV,_xlfn.XLOOKUP('Beregninger gj.strømming'!F346,Fiskevekt_VT_FV,'Veksttabell FV'!$B$5:$T$21,,-1),,-1)*G346,IF('Beregninger gj.strømming'!M346=Hjelpeark!$D$7,_xlfn.XLOOKUP(IF(T346="Naturlig",S346,T346),'Veksttabell SV'!$A$6:$A$22,_xlfn.XLOOKUP('Beregninger gj.strømming'!F346,'Veksttabell SV'!$B$5:$AU$5,'Veksttabell SV'!$B$6:$AU$22,,-1),,-1)*G346,""))</f>
        <v/>
      </c>
      <c r="I346" s="155" t="str">
        <f t="shared" si="85"/>
        <v/>
      </c>
      <c r="J346" s="159" t="str">
        <f t="shared" si="86"/>
        <v/>
      </c>
      <c r="K346" s="173" t="str">
        <f>IF(A346="","",'Priseestimat gj.strømming'!$C$10)</f>
        <v/>
      </c>
      <c r="L346" s="173" t="str">
        <f>IF(A346="","",'Priseestimat gj.strømming'!$C$11)</f>
        <v/>
      </c>
      <c r="M346" s="173" t="str">
        <f>IF(A346="","",'Priseestimat gj.strømming'!$C$12)</f>
        <v/>
      </c>
      <c r="N346" s="173" t="str">
        <f>IF($A346="","",'Priseestimat gj.strømming'!$C$6)</f>
        <v/>
      </c>
      <c r="O346" s="174" t="str" cm="1">
        <f t="array" ref="O346">IF(M346=Hjelpeark!$D$7,_xlfn.XLOOKUP(IF(T346="Naturlig",S346,T346),'Vannbehov SV'!$A$5:$A$13,_xlfn.XLOOKUP('Beregninger gj.strømming'!F346,'Vannbehov SV'!$B$4:$O$4,'Vannbehov SV'!$B$5:$O$13,,-1),,-1),IF(M346=Hjelpeark!$E$7,_xlfn.XLOOKUP(IF(T346="Naturlig",S346,T346),'Vannbehov FV'!$A$5:$A$20,_xlfn.XLOOKUP('Beregninger gj.strømming'!F346,'Vannbehov FV'!$B$4:$O$4,'Vannbehov FV'!$B$5:$O$20,,-1),,-1),""))</f>
        <v/>
      </c>
      <c r="P346" s="173" t="str">
        <f t="shared" si="97"/>
        <v/>
      </c>
      <c r="Q346" s="174" t="str">
        <f t="shared" si="98"/>
        <v/>
      </c>
      <c r="R346" s="174" t="str">
        <f t="shared" si="87"/>
        <v/>
      </c>
      <c r="S346" s="152" t="str">
        <f>IFERROR(IF(M346=Hjelpeark!$D$7,_xlfn.XLOOKUP('Beregninger gj.strømming'!C346,Hjelpeark!$C$8:$C$19,Hjelpeark!$D$8:$D$19),_xlfn.XLOOKUP('Beregninger gj.strømming'!C346,Hjelpeark!$C$8:$C$19,Hjelpeark!$E$8:$E$19)),"")</f>
        <v/>
      </c>
      <c r="T346" s="152" t="str">
        <f t="shared" si="101"/>
        <v/>
      </c>
      <c r="U346" s="152" t="str">
        <f>IFERROR(IF(T346=Hjelpeark!$B$4,0,ABS(T346-S346)),"")</f>
        <v/>
      </c>
      <c r="V346" s="175" t="str">
        <f>IFERROR(IF(A346="","",_xlfn.XLOOKUP(D346,Prisliste!$C$4:$F$4,Prisliste!$C$20:$F$20)),"")</f>
        <v/>
      </c>
      <c r="W346" s="175" t="str">
        <f>IFERROR(U346*_xlfn.XLOOKUP(D346,Prisliste!$C$4:$F$4,Prisliste!$C$21:$F$21),"")</f>
        <v/>
      </c>
      <c r="X346" s="175" t="str">
        <f>IFERROR(IF(A346="","",IF(N346="Ja",_xlfn.XLOOKUP('Beregninger gj.strømming'!D346,Prisliste!$C$4:$F$4,Prisliste!$C$24:$F$24),0)),"")</f>
        <v/>
      </c>
      <c r="Y346" s="288" t="str">
        <f t="shared" si="88"/>
        <v/>
      </c>
      <c r="Z346" s="175" t="str">
        <f t="shared" si="99"/>
        <v/>
      </c>
      <c r="AA346" s="175" t="str">
        <f t="shared" si="89"/>
        <v/>
      </c>
      <c r="AB346" s="175" t="str">
        <f t="shared" si="90"/>
        <v/>
      </c>
      <c r="AC346" s="288" t="str">
        <f t="shared" si="91"/>
        <v/>
      </c>
      <c r="AD346" s="152" t="str">
        <f t="shared" si="92"/>
        <v/>
      </c>
      <c r="AF346" s="155" t="str">
        <f>IFERROR(_xlfn.XLOOKUP(D346,Prisliste!$C$4:$F$4,Prisliste!$C$19:$F$19)*AD346,"")</f>
        <v/>
      </c>
    </row>
    <row r="347" spans="1:32" ht="14.4">
      <c r="A347" s="171" t="str">
        <f>IF(A346="","",IF(A346+1&lt;=f_slutt,'Beregninger gj.strømming'!A346+1,""))</f>
        <v/>
      </c>
      <c r="B347" s="172" t="str">
        <f t="shared" si="93"/>
        <v/>
      </c>
      <c r="C347" s="173" t="str">
        <f t="shared" si="94"/>
        <v/>
      </c>
      <c r="D347" s="172" t="str">
        <f t="shared" si="95"/>
        <v/>
      </c>
      <c r="E347" s="152" t="str">
        <f t="shared" si="100"/>
        <v/>
      </c>
      <c r="F347" s="289" t="str">
        <f t="shared" si="96"/>
        <v/>
      </c>
      <c r="G347" s="154" t="str">
        <f>IF($A347="","",'Priseestimat gj.strømming'!$C$15)</f>
        <v/>
      </c>
      <c r="H347" s="155" t="str" cm="1">
        <f t="array" ref="H347">IF(M347=Hjelpeark!$E$7,_xlfn.XLOOKUP(IF(T347="Naturlig",S347,T347),Temp_VT_FV,_xlfn.XLOOKUP('Beregninger gj.strømming'!F347,Fiskevekt_VT_FV,'Veksttabell FV'!$B$5:$T$21,,-1),,-1)*G347,IF('Beregninger gj.strømming'!M347=Hjelpeark!$D$7,_xlfn.XLOOKUP(IF(T347="Naturlig",S347,T347),'Veksttabell SV'!$A$6:$A$22,_xlfn.XLOOKUP('Beregninger gj.strømming'!F347,'Veksttabell SV'!$B$5:$AU$5,'Veksttabell SV'!$B$6:$AU$22,,-1),,-1)*G347,""))</f>
        <v/>
      </c>
      <c r="I347" s="155" t="str">
        <f t="shared" si="85"/>
        <v/>
      </c>
      <c r="J347" s="159" t="str">
        <f t="shared" si="86"/>
        <v/>
      </c>
      <c r="K347" s="173" t="str">
        <f>IF(A347="","",'Priseestimat gj.strømming'!$C$10)</f>
        <v/>
      </c>
      <c r="L347" s="173" t="str">
        <f>IF(A347="","",'Priseestimat gj.strømming'!$C$11)</f>
        <v/>
      </c>
      <c r="M347" s="173" t="str">
        <f>IF(A347="","",'Priseestimat gj.strømming'!$C$12)</f>
        <v/>
      </c>
      <c r="N347" s="173" t="str">
        <f>IF($A347="","",'Priseestimat gj.strømming'!$C$6)</f>
        <v/>
      </c>
      <c r="O347" s="174" t="str" cm="1">
        <f t="array" ref="O347">IF(M347=Hjelpeark!$D$7,_xlfn.XLOOKUP(IF(T347="Naturlig",S347,T347),'Vannbehov SV'!$A$5:$A$13,_xlfn.XLOOKUP('Beregninger gj.strømming'!F347,'Vannbehov SV'!$B$4:$O$4,'Vannbehov SV'!$B$5:$O$13,,-1),,-1),IF(M347=Hjelpeark!$E$7,_xlfn.XLOOKUP(IF(T347="Naturlig",S347,T347),'Vannbehov FV'!$A$5:$A$20,_xlfn.XLOOKUP('Beregninger gj.strømming'!F347,'Vannbehov FV'!$B$4:$O$4,'Vannbehov FV'!$B$5:$O$20,,-1),,-1),""))</f>
        <v/>
      </c>
      <c r="P347" s="173" t="str">
        <f t="shared" si="97"/>
        <v/>
      </c>
      <c r="Q347" s="174" t="str">
        <f t="shared" si="98"/>
        <v/>
      </c>
      <c r="R347" s="174" t="str">
        <f t="shared" si="87"/>
        <v/>
      </c>
      <c r="S347" s="152" t="str">
        <f>IFERROR(IF(M347=Hjelpeark!$D$7,_xlfn.XLOOKUP('Beregninger gj.strømming'!C347,Hjelpeark!$C$8:$C$19,Hjelpeark!$D$8:$D$19),_xlfn.XLOOKUP('Beregninger gj.strømming'!C347,Hjelpeark!$C$8:$C$19,Hjelpeark!$E$8:$E$19)),"")</f>
        <v/>
      </c>
      <c r="T347" s="152" t="str">
        <f t="shared" si="101"/>
        <v/>
      </c>
      <c r="U347" s="152" t="str">
        <f>IFERROR(IF(T347=Hjelpeark!$B$4,0,ABS(T347-S347)),"")</f>
        <v/>
      </c>
      <c r="V347" s="175" t="str">
        <f>IFERROR(IF(A347="","",_xlfn.XLOOKUP(D347,Prisliste!$C$4:$F$4,Prisliste!$C$20:$F$20)),"")</f>
        <v/>
      </c>
      <c r="W347" s="175" t="str">
        <f>IFERROR(U347*_xlfn.XLOOKUP(D347,Prisliste!$C$4:$F$4,Prisliste!$C$21:$F$21),"")</f>
        <v/>
      </c>
      <c r="X347" s="175" t="str">
        <f>IFERROR(IF(A347="","",IF(N347="Ja",_xlfn.XLOOKUP('Beregninger gj.strømming'!D347,Prisliste!$C$4:$F$4,Prisliste!$C$24:$F$24),0)),"")</f>
        <v/>
      </c>
      <c r="Y347" s="288" t="str">
        <f t="shared" si="88"/>
        <v/>
      </c>
      <c r="Z347" s="175" t="str">
        <f t="shared" si="99"/>
        <v/>
      </c>
      <c r="AA347" s="175" t="str">
        <f t="shared" si="89"/>
        <v/>
      </c>
      <c r="AB347" s="175" t="str">
        <f t="shared" si="90"/>
        <v/>
      </c>
      <c r="AC347" s="288" t="str">
        <f t="shared" si="91"/>
        <v/>
      </c>
      <c r="AD347" s="152" t="str">
        <f t="shared" si="92"/>
        <v/>
      </c>
      <c r="AF347" s="155" t="str">
        <f>IFERROR(_xlfn.XLOOKUP(D347,Prisliste!$C$4:$F$4,Prisliste!$C$19:$F$19)*AD347,"")</f>
        <v/>
      </c>
    </row>
    <row r="348" spans="1:32" ht="14.4">
      <c r="A348" s="171" t="str">
        <f>IF(A347="","",IF(A347+1&lt;=f_slutt,'Beregninger gj.strømming'!A347+1,""))</f>
        <v/>
      </c>
      <c r="B348" s="172" t="str">
        <f t="shared" si="93"/>
        <v/>
      </c>
      <c r="C348" s="173" t="str">
        <f t="shared" si="94"/>
        <v/>
      </c>
      <c r="D348" s="172" t="str">
        <f t="shared" si="95"/>
        <v/>
      </c>
      <c r="E348" s="152" t="str">
        <f t="shared" si="100"/>
        <v/>
      </c>
      <c r="F348" s="289" t="str">
        <f t="shared" si="96"/>
        <v/>
      </c>
      <c r="G348" s="154" t="str">
        <f>IF($A348="","",'Priseestimat gj.strømming'!$C$15)</f>
        <v/>
      </c>
      <c r="H348" s="155" t="str" cm="1">
        <f t="array" ref="H348">IF(M348=Hjelpeark!$E$7,_xlfn.XLOOKUP(IF(T348="Naturlig",S348,T348),Temp_VT_FV,_xlfn.XLOOKUP('Beregninger gj.strømming'!F348,Fiskevekt_VT_FV,'Veksttabell FV'!$B$5:$T$21,,-1),,-1)*G348,IF('Beregninger gj.strømming'!M348=Hjelpeark!$D$7,_xlfn.XLOOKUP(IF(T348="Naturlig",S348,T348),'Veksttabell SV'!$A$6:$A$22,_xlfn.XLOOKUP('Beregninger gj.strømming'!F348,'Veksttabell SV'!$B$5:$AU$5,'Veksttabell SV'!$B$6:$AU$22,,-1),,-1)*G348,""))</f>
        <v/>
      </c>
      <c r="I348" s="155" t="str">
        <f t="shared" si="85"/>
        <v/>
      </c>
      <c r="J348" s="159" t="str">
        <f t="shared" si="86"/>
        <v/>
      </c>
      <c r="K348" s="173" t="str">
        <f>IF(A348="","",'Priseestimat gj.strømming'!$C$10)</f>
        <v/>
      </c>
      <c r="L348" s="173" t="str">
        <f>IF(A348="","",'Priseestimat gj.strømming'!$C$11)</f>
        <v/>
      </c>
      <c r="M348" s="173" t="str">
        <f>IF(A348="","",'Priseestimat gj.strømming'!$C$12)</f>
        <v/>
      </c>
      <c r="N348" s="173" t="str">
        <f>IF($A348="","",'Priseestimat gj.strømming'!$C$6)</f>
        <v/>
      </c>
      <c r="O348" s="174" t="str" cm="1">
        <f t="array" ref="O348">IF(M348=Hjelpeark!$D$7,_xlfn.XLOOKUP(IF(T348="Naturlig",S348,T348),'Vannbehov SV'!$A$5:$A$13,_xlfn.XLOOKUP('Beregninger gj.strømming'!F348,'Vannbehov SV'!$B$4:$O$4,'Vannbehov SV'!$B$5:$O$13,,-1),,-1),IF(M348=Hjelpeark!$E$7,_xlfn.XLOOKUP(IF(T348="Naturlig",S348,T348),'Vannbehov FV'!$A$5:$A$20,_xlfn.XLOOKUP('Beregninger gj.strømming'!F348,'Vannbehov FV'!$B$4:$O$4,'Vannbehov FV'!$B$5:$O$20,,-1),,-1),""))</f>
        <v/>
      </c>
      <c r="P348" s="173" t="str">
        <f t="shared" si="97"/>
        <v/>
      </c>
      <c r="Q348" s="174" t="str">
        <f t="shared" si="98"/>
        <v/>
      </c>
      <c r="R348" s="174" t="str">
        <f t="shared" si="87"/>
        <v/>
      </c>
      <c r="S348" s="152" t="str">
        <f>IFERROR(IF(M348=Hjelpeark!$D$7,_xlfn.XLOOKUP('Beregninger gj.strømming'!C348,Hjelpeark!$C$8:$C$19,Hjelpeark!$D$8:$D$19),_xlfn.XLOOKUP('Beregninger gj.strømming'!C348,Hjelpeark!$C$8:$C$19,Hjelpeark!$E$8:$E$19)),"")</f>
        <v/>
      </c>
      <c r="T348" s="152" t="str">
        <f t="shared" si="101"/>
        <v/>
      </c>
      <c r="U348" s="152" t="str">
        <f>IFERROR(IF(T348=Hjelpeark!$B$4,0,ABS(T348-S348)),"")</f>
        <v/>
      </c>
      <c r="V348" s="175" t="str">
        <f>IFERROR(IF(A348="","",_xlfn.XLOOKUP(D348,Prisliste!$C$4:$F$4,Prisliste!$C$20:$F$20)),"")</f>
        <v/>
      </c>
      <c r="W348" s="175" t="str">
        <f>IFERROR(U348*_xlfn.XLOOKUP(D348,Prisliste!$C$4:$F$4,Prisliste!$C$21:$F$21),"")</f>
        <v/>
      </c>
      <c r="X348" s="175" t="str">
        <f>IFERROR(IF(A348="","",IF(N348="Ja",_xlfn.XLOOKUP('Beregninger gj.strømming'!D348,Prisliste!$C$4:$F$4,Prisliste!$C$24:$F$24),0)),"")</f>
        <v/>
      </c>
      <c r="Y348" s="288" t="str">
        <f t="shared" si="88"/>
        <v/>
      </c>
      <c r="Z348" s="175" t="str">
        <f t="shared" si="99"/>
        <v/>
      </c>
      <c r="AA348" s="175" t="str">
        <f t="shared" si="89"/>
        <v/>
      </c>
      <c r="AB348" s="175" t="str">
        <f t="shared" si="90"/>
        <v/>
      </c>
      <c r="AC348" s="288" t="str">
        <f t="shared" si="91"/>
        <v/>
      </c>
      <c r="AD348" s="152" t="str">
        <f t="shared" si="92"/>
        <v/>
      </c>
      <c r="AF348" s="155" t="str">
        <f>IFERROR(_xlfn.XLOOKUP(D348,Prisliste!$C$4:$F$4,Prisliste!$C$19:$F$19)*AD348,"")</f>
        <v/>
      </c>
    </row>
    <row r="349" spans="1:32" ht="14.4">
      <c r="A349" s="171" t="str">
        <f>IF(A348="","",IF(A348+1&lt;=f_slutt,'Beregninger gj.strømming'!A348+1,""))</f>
        <v/>
      </c>
      <c r="B349" s="172" t="str">
        <f t="shared" si="93"/>
        <v/>
      </c>
      <c r="C349" s="173" t="str">
        <f t="shared" si="94"/>
        <v/>
      </c>
      <c r="D349" s="172" t="str">
        <f t="shared" si="95"/>
        <v/>
      </c>
      <c r="E349" s="152" t="str">
        <f t="shared" si="100"/>
        <v/>
      </c>
      <c r="F349" s="289" t="str">
        <f t="shared" si="96"/>
        <v/>
      </c>
      <c r="G349" s="154" t="str">
        <f>IF($A349="","",'Priseestimat gj.strømming'!$C$15)</f>
        <v/>
      </c>
      <c r="H349" s="155" t="str" cm="1">
        <f t="array" ref="H349">IF(M349=Hjelpeark!$E$7,_xlfn.XLOOKUP(IF(T349="Naturlig",S349,T349),Temp_VT_FV,_xlfn.XLOOKUP('Beregninger gj.strømming'!F349,Fiskevekt_VT_FV,'Veksttabell FV'!$B$5:$T$21,,-1),,-1)*G349,IF('Beregninger gj.strømming'!M349=Hjelpeark!$D$7,_xlfn.XLOOKUP(IF(T349="Naturlig",S349,T349),'Veksttabell SV'!$A$6:$A$22,_xlfn.XLOOKUP('Beregninger gj.strømming'!F349,'Veksttabell SV'!$B$5:$AU$5,'Veksttabell SV'!$B$6:$AU$22,,-1),,-1)*G349,""))</f>
        <v/>
      </c>
      <c r="I349" s="155" t="str">
        <f t="shared" si="85"/>
        <v/>
      </c>
      <c r="J349" s="159" t="str">
        <f t="shared" si="86"/>
        <v/>
      </c>
      <c r="K349" s="173" t="str">
        <f>IF(A349="","",'Priseestimat gj.strømming'!$C$10)</f>
        <v/>
      </c>
      <c r="L349" s="173" t="str">
        <f>IF(A349="","",'Priseestimat gj.strømming'!$C$11)</f>
        <v/>
      </c>
      <c r="M349" s="173" t="str">
        <f>IF(A349="","",'Priseestimat gj.strømming'!$C$12)</f>
        <v/>
      </c>
      <c r="N349" s="173" t="str">
        <f>IF($A349="","",'Priseestimat gj.strømming'!$C$6)</f>
        <v/>
      </c>
      <c r="O349" s="174" t="str" cm="1">
        <f t="array" ref="O349">IF(M349=Hjelpeark!$D$7,_xlfn.XLOOKUP(IF(T349="Naturlig",S349,T349),'Vannbehov SV'!$A$5:$A$13,_xlfn.XLOOKUP('Beregninger gj.strømming'!F349,'Vannbehov SV'!$B$4:$O$4,'Vannbehov SV'!$B$5:$O$13,,-1),,-1),IF(M349=Hjelpeark!$E$7,_xlfn.XLOOKUP(IF(T349="Naturlig",S349,T349),'Vannbehov FV'!$A$5:$A$20,_xlfn.XLOOKUP('Beregninger gj.strømming'!F349,'Vannbehov FV'!$B$4:$O$4,'Vannbehov FV'!$B$5:$O$20,,-1),,-1),""))</f>
        <v/>
      </c>
      <c r="P349" s="173" t="str">
        <f t="shared" si="97"/>
        <v/>
      </c>
      <c r="Q349" s="174" t="str">
        <f t="shared" si="98"/>
        <v/>
      </c>
      <c r="R349" s="174" t="str">
        <f t="shared" si="87"/>
        <v/>
      </c>
      <c r="S349" s="152" t="str">
        <f>IFERROR(IF(M349=Hjelpeark!$D$7,_xlfn.XLOOKUP('Beregninger gj.strømming'!C349,Hjelpeark!$C$8:$C$19,Hjelpeark!$D$8:$D$19),_xlfn.XLOOKUP('Beregninger gj.strømming'!C349,Hjelpeark!$C$8:$C$19,Hjelpeark!$E$8:$E$19)),"")</f>
        <v/>
      </c>
      <c r="T349" s="152" t="str">
        <f t="shared" si="101"/>
        <v/>
      </c>
      <c r="U349" s="152" t="str">
        <f>IFERROR(IF(T349=Hjelpeark!$B$4,0,ABS(T349-S349)),"")</f>
        <v/>
      </c>
      <c r="V349" s="175" t="str">
        <f>IFERROR(IF(A349="","",_xlfn.XLOOKUP(D349,Prisliste!$C$4:$F$4,Prisliste!$C$20:$F$20)),"")</f>
        <v/>
      </c>
      <c r="W349" s="175" t="str">
        <f>IFERROR(U349*_xlfn.XLOOKUP(D349,Prisliste!$C$4:$F$4,Prisliste!$C$21:$F$21),"")</f>
        <v/>
      </c>
      <c r="X349" s="175" t="str">
        <f>IFERROR(IF(A349="","",IF(N349="Ja",_xlfn.XLOOKUP('Beregninger gj.strømming'!D349,Prisliste!$C$4:$F$4,Prisliste!$C$24:$F$24),0)),"")</f>
        <v/>
      </c>
      <c r="Y349" s="288" t="str">
        <f t="shared" si="88"/>
        <v/>
      </c>
      <c r="Z349" s="175" t="str">
        <f t="shared" si="99"/>
        <v/>
      </c>
      <c r="AA349" s="175" t="str">
        <f t="shared" si="89"/>
        <v/>
      </c>
      <c r="AB349" s="175" t="str">
        <f t="shared" si="90"/>
        <v/>
      </c>
      <c r="AC349" s="288" t="str">
        <f t="shared" si="91"/>
        <v/>
      </c>
      <c r="AD349" s="152" t="str">
        <f t="shared" si="92"/>
        <v/>
      </c>
      <c r="AF349" s="155" t="str">
        <f>IFERROR(_xlfn.XLOOKUP(D349,Prisliste!$C$4:$F$4,Prisliste!$C$19:$F$19)*AD349,"")</f>
        <v/>
      </c>
    </row>
    <row r="350" spans="1:32" ht="14.4">
      <c r="A350" s="171" t="str">
        <f>IF(A349="","",IF(A349+1&lt;=f_slutt,'Beregninger gj.strømming'!A349+1,""))</f>
        <v/>
      </c>
      <c r="B350" s="172" t="str">
        <f t="shared" si="93"/>
        <v/>
      </c>
      <c r="C350" s="173" t="str">
        <f t="shared" si="94"/>
        <v/>
      </c>
      <c r="D350" s="172" t="str">
        <f t="shared" si="95"/>
        <v/>
      </c>
      <c r="E350" s="152" t="str">
        <f t="shared" si="100"/>
        <v/>
      </c>
      <c r="F350" s="289" t="str">
        <f t="shared" si="96"/>
        <v/>
      </c>
      <c r="G350" s="154" t="str">
        <f>IF($A350="","",'Priseestimat gj.strømming'!$C$15)</f>
        <v/>
      </c>
      <c r="H350" s="155" t="str" cm="1">
        <f t="array" ref="H350">IF(M350=Hjelpeark!$E$7,_xlfn.XLOOKUP(IF(T350="Naturlig",S350,T350),Temp_VT_FV,_xlfn.XLOOKUP('Beregninger gj.strømming'!F350,Fiskevekt_VT_FV,'Veksttabell FV'!$B$5:$T$21,,-1),,-1)*G350,IF('Beregninger gj.strømming'!M350=Hjelpeark!$D$7,_xlfn.XLOOKUP(IF(T350="Naturlig",S350,T350),'Veksttabell SV'!$A$6:$A$22,_xlfn.XLOOKUP('Beregninger gj.strømming'!F350,'Veksttabell SV'!$B$5:$AU$5,'Veksttabell SV'!$B$6:$AU$22,,-1),,-1)*G350,""))</f>
        <v/>
      </c>
      <c r="I350" s="155" t="str">
        <f t="shared" si="85"/>
        <v/>
      </c>
      <c r="J350" s="159" t="str">
        <f t="shared" si="86"/>
        <v/>
      </c>
      <c r="K350" s="173" t="str">
        <f>IF(A350="","",'Priseestimat gj.strømming'!$C$10)</f>
        <v/>
      </c>
      <c r="L350" s="173" t="str">
        <f>IF(A350="","",'Priseestimat gj.strømming'!$C$11)</f>
        <v/>
      </c>
      <c r="M350" s="173" t="str">
        <f>IF(A350="","",'Priseestimat gj.strømming'!$C$12)</f>
        <v/>
      </c>
      <c r="N350" s="173" t="str">
        <f>IF($A350="","",'Priseestimat gj.strømming'!$C$6)</f>
        <v/>
      </c>
      <c r="O350" s="174" t="str" cm="1">
        <f t="array" ref="O350">IF(M350=Hjelpeark!$D$7,_xlfn.XLOOKUP(IF(T350="Naturlig",S350,T350),'Vannbehov SV'!$A$5:$A$13,_xlfn.XLOOKUP('Beregninger gj.strømming'!F350,'Vannbehov SV'!$B$4:$O$4,'Vannbehov SV'!$B$5:$O$13,,-1),,-1),IF(M350=Hjelpeark!$E$7,_xlfn.XLOOKUP(IF(T350="Naturlig",S350,T350),'Vannbehov FV'!$A$5:$A$20,_xlfn.XLOOKUP('Beregninger gj.strømming'!F350,'Vannbehov FV'!$B$4:$O$4,'Vannbehov FV'!$B$5:$O$20,,-1),,-1),""))</f>
        <v/>
      </c>
      <c r="P350" s="173" t="str">
        <f t="shared" si="97"/>
        <v/>
      </c>
      <c r="Q350" s="174" t="str">
        <f t="shared" si="98"/>
        <v/>
      </c>
      <c r="R350" s="174" t="str">
        <f t="shared" si="87"/>
        <v/>
      </c>
      <c r="S350" s="152" t="str">
        <f>IFERROR(IF(M350=Hjelpeark!$D$7,_xlfn.XLOOKUP('Beregninger gj.strømming'!C350,Hjelpeark!$C$8:$C$19,Hjelpeark!$D$8:$D$19),_xlfn.XLOOKUP('Beregninger gj.strømming'!C350,Hjelpeark!$C$8:$C$19,Hjelpeark!$E$8:$E$19)),"")</f>
        <v/>
      </c>
      <c r="T350" s="152" t="str">
        <f t="shared" si="101"/>
        <v/>
      </c>
      <c r="U350" s="152" t="str">
        <f>IFERROR(IF(T350=Hjelpeark!$B$4,0,ABS(T350-S350)),"")</f>
        <v/>
      </c>
      <c r="V350" s="175" t="str">
        <f>IFERROR(IF(A350="","",_xlfn.XLOOKUP(D350,Prisliste!$C$4:$F$4,Prisliste!$C$20:$F$20)),"")</f>
        <v/>
      </c>
      <c r="W350" s="175" t="str">
        <f>IFERROR(U350*_xlfn.XLOOKUP(D350,Prisliste!$C$4:$F$4,Prisliste!$C$21:$F$21),"")</f>
        <v/>
      </c>
      <c r="X350" s="175" t="str">
        <f>IFERROR(IF(A350="","",IF(N350="Ja",_xlfn.XLOOKUP('Beregninger gj.strømming'!D350,Prisliste!$C$4:$F$4,Prisliste!$C$24:$F$24),0)),"")</f>
        <v/>
      </c>
      <c r="Y350" s="288" t="str">
        <f t="shared" si="88"/>
        <v/>
      </c>
      <c r="Z350" s="175" t="str">
        <f t="shared" si="99"/>
        <v/>
      </c>
      <c r="AA350" s="175" t="str">
        <f t="shared" si="89"/>
        <v/>
      </c>
      <c r="AB350" s="175" t="str">
        <f t="shared" si="90"/>
        <v/>
      </c>
      <c r="AC350" s="288" t="str">
        <f t="shared" si="91"/>
        <v/>
      </c>
      <c r="AD350" s="152" t="str">
        <f t="shared" si="92"/>
        <v/>
      </c>
      <c r="AF350" s="155" t="str">
        <f>IFERROR(_xlfn.XLOOKUP(D350,Prisliste!$C$4:$F$4,Prisliste!$C$19:$F$19)*AD350,"")</f>
        <v/>
      </c>
    </row>
    <row r="351" spans="1:32" ht="14.4">
      <c r="A351" s="171" t="str">
        <f>IF(A350="","",IF(A350+1&lt;=f_slutt,'Beregninger gj.strømming'!A350+1,""))</f>
        <v/>
      </c>
      <c r="B351" s="172" t="str">
        <f t="shared" si="93"/>
        <v/>
      </c>
      <c r="C351" s="173" t="str">
        <f t="shared" si="94"/>
        <v/>
      </c>
      <c r="D351" s="172" t="str">
        <f t="shared" si="95"/>
        <v/>
      </c>
      <c r="E351" s="152" t="str">
        <f t="shared" si="100"/>
        <v/>
      </c>
      <c r="F351" s="289" t="str">
        <f t="shared" si="96"/>
        <v/>
      </c>
      <c r="G351" s="154" t="str">
        <f>IF($A351="","",'Priseestimat gj.strømming'!$C$15)</f>
        <v/>
      </c>
      <c r="H351" s="155" t="str" cm="1">
        <f t="array" ref="H351">IF(M351=Hjelpeark!$E$7,_xlfn.XLOOKUP(IF(T351="Naturlig",S351,T351),Temp_VT_FV,_xlfn.XLOOKUP('Beregninger gj.strømming'!F351,Fiskevekt_VT_FV,'Veksttabell FV'!$B$5:$T$21,,-1),,-1)*G351,IF('Beregninger gj.strømming'!M351=Hjelpeark!$D$7,_xlfn.XLOOKUP(IF(T351="Naturlig",S351,T351),'Veksttabell SV'!$A$6:$A$22,_xlfn.XLOOKUP('Beregninger gj.strømming'!F351,'Veksttabell SV'!$B$5:$AU$5,'Veksttabell SV'!$B$6:$AU$22,,-1),,-1)*G351,""))</f>
        <v/>
      </c>
      <c r="I351" s="155" t="str">
        <f t="shared" si="85"/>
        <v/>
      </c>
      <c r="J351" s="159" t="str">
        <f t="shared" si="86"/>
        <v/>
      </c>
      <c r="K351" s="173" t="str">
        <f>IF(A351="","",'Priseestimat gj.strømming'!$C$10)</f>
        <v/>
      </c>
      <c r="L351" s="173" t="str">
        <f>IF(A351="","",'Priseestimat gj.strømming'!$C$11)</f>
        <v/>
      </c>
      <c r="M351" s="173" t="str">
        <f>IF(A351="","",'Priseestimat gj.strømming'!$C$12)</f>
        <v/>
      </c>
      <c r="N351" s="173" t="str">
        <f>IF($A351="","",'Priseestimat gj.strømming'!$C$6)</f>
        <v/>
      </c>
      <c r="O351" s="174" t="str" cm="1">
        <f t="array" ref="O351">IF(M351=Hjelpeark!$D$7,_xlfn.XLOOKUP(IF(T351="Naturlig",S351,T351),'Vannbehov SV'!$A$5:$A$13,_xlfn.XLOOKUP('Beregninger gj.strømming'!F351,'Vannbehov SV'!$B$4:$O$4,'Vannbehov SV'!$B$5:$O$13,,-1),,-1),IF(M351=Hjelpeark!$E$7,_xlfn.XLOOKUP(IF(T351="Naturlig",S351,T351),'Vannbehov FV'!$A$5:$A$20,_xlfn.XLOOKUP('Beregninger gj.strømming'!F351,'Vannbehov FV'!$B$4:$O$4,'Vannbehov FV'!$B$5:$O$20,,-1),,-1),""))</f>
        <v/>
      </c>
      <c r="P351" s="173" t="str">
        <f t="shared" si="97"/>
        <v/>
      </c>
      <c r="Q351" s="174" t="str">
        <f t="shared" si="98"/>
        <v/>
      </c>
      <c r="R351" s="174" t="str">
        <f t="shared" si="87"/>
        <v/>
      </c>
      <c r="S351" s="152" t="str">
        <f>IFERROR(IF(M351=Hjelpeark!$D$7,_xlfn.XLOOKUP('Beregninger gj.strømming'!C351,Hjelpeark!$C$8:$C$19,Hjelpeark!$D$8:$D$19),_xlfn.XLOOKUP('Beregninger gj.strømming'!C351,Hjelpeark!$C$8:$C$19,Hjelpeark!$E$8:$E$19)),"")</f>
        <v/>
      </c>
      <c r="T351" s="152" t="str">
        <f t="shared" si="101"/>
        <v/>
      </c>
      <c r="U351" s="152" t="str">
        <f>IFERROR(IF(T351=Hjelpeark!$B$4,0,ABS(T351-S351)),"")</f>
        <v/>
      </c>
      <c r="V351" s="175" t="str">
        <f>IFERROR(IF(A351="","",_xlfn.XLOOKUP(D351,Prisliste!$C$4:$F$4,Prisliste!$C$20:$F$20)),"")</f>
        <v/>
      </c>
      <c r="W351" s="175" t="str">
        <f>IFERROR(U351*_xlfn.XLOOKUP(D351,Prisliste!$C$4:$F$4,Prisliste!$C$21:$F$21),"")</f>
        <v/>
      </c>
      <c r="X351" s="175" t="str">
        <f>IFERROR(IF(A351="","",IF(N351="Ja",_xlfn.XLOOKUP('Beregninger gj.strømming'!D351,Prisliste!$C$4:$F$4,Prisliste!$C$24:$F$24),0)),"")</f>
        <v/>
      </c>
      <c r="Y351" s="288" t="str">
        <f t="shared" si="88"/>
        <v/>
      </c>
      <c r="Z351" s="175" t="str">
        <f t="shared" si="99"/>
        <v/>
      </c>
      <c r="AA351" s="175" t="str">
        <f t="shared" si="89"/>
        <v/>
      </c>
      <c r="AB351" s="175" t="str">
        <f t="shared" si="90"/>
        <v/>
      </c>
      <c r="AC351" s="288" t="str">
        <f t="shared" si="91"/>
        <v/>
      </c>
      <c r="AD351" s="152" t="str">
        <f t="shared" si="92"/>
        <v/>
      </c>
      <c r="AF351" s="155" t="str">
        <f>IFERROR(_xlfn.XLOOKUP(D351,Prisliste!$C$4:$F$4,Prisliste!$C$19:$F$19)*AD351,"")</f>
        <v/>
      </c>
    </row>
    <row r="352" spans="1:32" ht="14.4">
      <c r="A352" s="171" t="str">
        <f>IF(A351="","",IF(A351+1&lt;=f_slutt,'Beregninger gj.strømming'!A351+1,""))</f>
        <v/>
      </c>
      <c r="B352" s="172" t="str">
        <f t="shared" si="93"/>
        <v/>
      </c>
      <c r="C352" s="173" t="str">
        <f t="shared" si="94"/>
        <v/>
      </c>
      <c r="D352" s="172" t="str">
        <f t="shared" si="95"/>
        <v/>
      </c>
      <c r="E352" s="152" t="str">
        <f t="shared" si="100"/>
        <v/>
      </c>
      <c r="F352" s="289" t="str">
        <f t="shared" si="96"/>
        <v/>
      </c>
      <c r="G352" s="154" t="str">
        <f>IF($A352="","",'Priseestimat gj.strømming'!$C$15)</f>
        <v/>
      </c>
      <c r="H352" s="155" t="str" cm="1">
        <f t="array" ref="H352">IF(M352=Hjelpeark!$E$7,_xlfn.XLOOKUP(IF(T352="Naturlig",S352,T352),Temp_VT_FV,_xlfn.XLOOKUP('Beregninger gj.strømming'!F352,Fiskevekt_VT_FV,'Veksttabell FV'!$B$5:$T$21,,-1),,-1)*G352,IF('Beregninger gj.strømming'!M352=Hjelpeark!$D$7,_xlfn.XLOOKUP(IF(T352="Naturlig",S352,T352),'Veksttabell SV'!$A$6:$A$22,_xlfn.XLOOKUP('Beregninger gj.strømming'!F352,'Veksttabell SV'!$B$5:$AU$5,'Veksttabell SV'!$B$6:$AU$22,,-1),,-1)*G352,""))</f>
        <v/>
      </c>
      <c r="I352" s="155" t="str">
        <f t="shared" si="85"/>
        <v/>
      </c>
      <c r="J352" s="159" t="str">
        <f t="shared" si="86"/>
        <v/>
      </c>
      <c r="K352" s="173" t="str">
        <f>IF(A352="","",'Priseestimat gj.strømming'!$C$10)</f>
        <v/>
      </c>
      <c r="L352" s="173" t="str">
        <f>IF(A352="","",'Priseestimat gj.strømming'!$C$11)</f>
        <v/>
      </c>
      <c r="M352" s="173" t="str">
        <f>IF(A352="","",'Priseestimat gj.strømming'!$C$12)</f>
        <v/>
      </c>
      <c r="N352" s="173" t="str">
        <f>IF($A352="","",'Priseestimat gj.strømming'!$C$6)</f>
        <v/>
      </c>
      <c r="O352" s="174" t="str" cm="1">
        <f t="array" ref="O352">IF(M352=Hjelpeark!$D$7,_xlfn.XLOOKUP(IF(T352="Naturlig",S352,T352),'Vannbehov SV'!$A$5:$A$13,_xlfn.XLOOKUP('Beregninger gj.strømming'!F352,'Vannbehov SV'!$B$4:$O$4,'Vannbehov SV'!$B$5:$O$13,,-1),,-1),IF(M352=Hjelpeark!$E$7,_xlfn.XLOOKUP(IF(T352="Naturlig",S352,T352),'Vannbehov FV'!$A$5:$A$20,_xlfn.XLOOKUP('Beregninger gj.strømming'!F352,'Vannbehov FV'!$B$4:$O$4,'Vannbehov FV'!$B$5:$O$20,,-1),,-1),""))</f>
        <v/>
      </c>
      <c r="P352" s="173" t="str">
        <f t="shared" si="97"/>
        <v/>
      </c>
      <c r="Q352" s="174" t="str">
        <f t="shared" si="98"/>
        <v/>
      </c>
      <c r="R352" s="174" t="str">
        <f t="shared" si="87"/>
        <v/>
      </c>
      <c r="S352" s="152" t="str">
        <f>IFERROR(IF(M352=Hjelpeark!$D$7,_xlfn.XLOOKUP('Beregninger gj.strømming'!C352,Hjelpeark!$C$8:$C$19,Hjelpeark!$D$8:$D$19),_xlfn.XLOOKUP('Beregninger gj.strømming'!C352,Hjelpeark!$C$8:$C$19,Hjelpeark!$E$8:$E$19)),"")</f>
        <v/>
      </c>
      <c r="T352" s="152" t="str">
        <f t="shared" si="101"/>
        <v/>
      </c>
      <c r="U352" s="152" t="str">
        <f>IFERROR(IF(T352=Hjelpeark!$B$4,0,ABS(T352-S352)),"")</f>
        <v/>
      </c>
      <c r="V352" s="175" t="str">
        <f>IFERROR(IF(A352="","",_xlfn.XLOOKUP(D352,Prisliste!$C$4:$F$4,Prisliste!$C$20:$F$20)),"")</f>
        <v/>
      </c>
      <c r="W352" s="175" t="str">
        <f>IFERROR(U352*_xlfn.XLOOKUP(D352,Prisliste!$C$4:$F$4,Prisliste!$C$21:$F$21),"")</f>
        <v/>
      </c>
      <c r="X352" s="175" t="str">
        <f>IFERROR(IF(A352="","",IF(N352="Ja",_xlfn.XLOOKUP('Beregninger gj.strømming'!D352,Prisliste!$C$4:$F$4,Prisliste!$C$24:$F$24),0)),"")</f>
        <v/>
      </c>
      <c r="Y352" s="288" t="str">
        <f t="shared" si="88"/>
        <v/>
      </c>
      <c r="Z352" s="175" t="str">
        <f t="shared" si="99"/>
        <v/>
      </c>
      <c r="AA352" s="175" t="str">
        <f t="shared" si="89"/>
        <v/>
      </c>
      <c r="AB352" s="175" t="str">
        <f t="shared" si="90"/>
        <v/>
      </c>
      <c r="AC352" s="288" t="str">
        <f t="shared" si="91"/>
        <v/>
      </c>
      <c r="AD352" s="152" t="str">
        <f t="shared" si="92"/>
        <v/>
      </c>
      <c r="AF352" s="155" t="str">
        <f>IFERROR(_xlfn.XLOOKUP(D352,Prisliste!$C$4:$F$4,Prisliste!$C$19:$F$19)*AD352,"")</f>
        <v/>
      </c>
    </row>
    <row r="353" spans="1:32" ht="14.4">
      <c r="A353" s="171" t="str">
        <f>IF(A352="","",IF(A352+1&lt;=f_slutt,'Beregninger gj.strømming'!A352+1,""))</f>
        <v/>
      </c>
      <c r="B353" s="172" t="str">
        <f t="shared" si="93"/>
        <v/>
      </c>
      <c r="C353" s="173" t="str">
        <f t="shared" si="94"/>
        <v/>
      </c>
      <c r="D353" s="172" t="str">
        <f t="shared" si="95"/>
        <v/>
      </c>
      <c r="E353" s="152" t="str">
        <f t="shared" si="100"/>
        <v/>
      </c>
      <c r="F353" s="289" t="str">
        <f t="shared" si="96"/>
        <v/>
      </c>
      <c r="G353" s="154" t="str">
        <f>IF($A353="","",'Priseestimat gj.strømming'!$C$15)</f>
        <v/>
      </c>
      <c r="H353" s="155" t="str" cm="1">
        <f t="array" ref="H353">IF(M353=Hjelpeark!$E$7,_xlfn.XLOOKUP(IF(T353="Naturlig",S353,T353),Temp_VT_FV,_xlfn.XLOOKUP('Beregninger gj.strømming'!F353,Fiskevekt_VT_FV,'Veksttabell FV'!$B$5:$T$21,,-1),,-1)*G353,IF('Beregninger gj.strømming'!M353=Hjelpeark!$D$7,_xlfn.XLOOKUP(IF(T353="Naturlig",S353,T353),'Veksttabell SV'!$A$6:$A$22,_xlfn.XLOOKUP('Beregninger gj.strømming'!F353,'Veksttabell SV'!$B$5:$AU$5,'Veksttabell SV'!$B$6:$AU$22,,-1),,-1)*G353,""))</f>
        <v/>
      </c>
      <c r="I353" s="155" t="str">
        <f t="shared" si="85"/>
        <v/>
      </c>
      <c r="J353" s="159" t="str">
        <f t="shared" si="86"/>
        <v/>
      </c>
      <c r="K353" s="173" t="str">
        <f>IF(A353="","",'Priseestimat gj.strømming'!$C$10)</f>
        <v/>
      </c>
      <c r="L353" s="173" t="str">
        <f>IF(A353="","",'Priseestimat gj.strømming'!$C$11)</f>
        <v/>
      </c>
      <c r="M353" s="173" t="str">
        <f>IF(A353="","",'Priseestimat gj.strømming'!$C$12)</f>
        <v/>
      </c>
      <c r="N353" s="173" t="str">
        <f>IF($A353="","",'Priseestimat gj.strømming'!$C$6)</f>
        <v/>
      </c>
      <c r="O353" s="174" t="str" cm="1">
        <f t="array" ref="O353">IF(M353=Hjelpeark!$D$7,_xlfn.XLOOKUP(IF(T353="Naturlig",S353,T353),'Vannbehov SV'!$A$5:$A$13,_xlfn.XLOOKUP('Beregninger gj.strømming'!F353,'Vannbehov SV'!$B$4:$O$4,'Vannbehov SV'!$B$5:$O$13,,-1),,-1),IF(M353=Hjelpeark!$E$7,_xlfn.XLOOKUP(IF(T353="Naturlig",S353,T353),'Vannbehov FV'!$A$5:$A$20,_xlfn.XLOOKUP('Beregninger gj.strømming'!F353,'Vannbehov FV'!$B$4:$O$4,'Vannbehov FV'!$B$5:$O$20,,-1),,-1),""))</f>
        <v/>
      </c>
      <c r="P353" s="173" t="str">
        <f t="shared" si="97"/>
        <v/>
      </c>
      <c r="Q353" s="174" t="str">
        <f t="shared" si="98"/>
        <v/>
      </c>
      <c r="R353" s="174" t="str">
        <f t="shared" si="87"/>
        <v/>
      </c>
      <c r="S353" s="152" t="str">
        <f>IFERROR(IF(M353=Hjelpeark!$D$7,_xlfn.XLOOKUP('Beregninger gj.strømming'!C353,Hjelpeark!$C$8:$C$19,Hjelpeark!$D$8:$D$19),_xlfn.XLOOKUP('Beregninger gj.strømming'!C353,Hjelpeark!$C$8:$C$19,Hjelpeark!$E$8:$E$19)),"")</f>
        <v/>
      </c>
      <c r="T353" s="152" t="str">
        <f t="shared" si="101"/>
        <v/>
      </c>
      <c r="U353" s="152" t="str">
        <f>IFERROR(IF(T353=Hjelpeark!$B$4,0,ABS(T353-S353)),"")</f>
        <v/>
      </c>
      <c r="V353" s="175" t="str">
        <f>IFERROR(IF(A353="","",_xlfn.XLOOKUP(D353,Prisliste!$C$4:$F$4,Prisliste!$C$20:$F$20)),"")</f>
        <v/>
      </c>
      <c r="W353" s="175" t="str">
        <f>IFERROR(U353*_xlfn.XLOOKUP(D353,Prisliste!$C$4:$F$4,Prisliste!$C$21:$F$21),"")</f>
        <v/>
      </c>
      <c r="X353" s="175" t="str">
        <f>IFERROR(IF(A353="","",IF(N353="Ja",_xlfn.XLOOKUP('Beregninger gj.strømming'!D353,Prisliste!$C$4:$F$4,Prisliste!$C$24:$F$24),0)),"")</f>
        <v/>
      </c>
      <c r="Y353" s="288" t="str">
        <f t="shared" si="88"/>
        <v/>
      </c>
      <c r="Z353" s="175" t="str">
        <f t="shared" si="99"/>
        <v/>
      </c>
      <c r="AA353" s="175" t="str">
        <f t="shared" si="89"/>
        <v/>
      </c>
      <c r="AB353" s="175" t="str">
        <f t="shared" si="90"/>
        <v/>
      </c>
      <c r="AC353" s="288" t="str">
        <f t="shared" si="91"/>
        <v/>
      </c>
      <c r="AD353" s="152" t="str">
        <f t="shared" si="92"/>
        <v/>
      </c>
      <c r="AF353" s="155" t="str">
        <f>IFERROR(_xlfn.XLOOKUP(D353,Prisliste!$C$4:$F$4,Prisliste!$C$19:$F$19)*AD353,"")</f>
        <v/>
      </c>
    </row>
    <row r="354" spans="1:32" ht="14.4">
      <c r="A354" s="171" t="str">
        <f>IF(A353="","",IF(A353+1&lt;=f_slutt,'Beregninger gj.strømming'!A353+1,""))</f>
        <v/>
      </c>
      <c r="B354" s="172" t="str">
        <f t="shared" si="93"/>
        <v/>
      </c>
      <c r="C354" s="173" t="str">
        <f t="shared" si="94"/>
        <v/>
      </c>
      <c r="D354" s="172" t="str">
        <f t="shared" si="95"/>
        <v/>
      </c>
      <c r="E354" s="152" t="str">
        <f t="shared" si="100"/>
        <v/>
      </c>
      <c r="F354" s="289" t="str">
        <f t="shared" si="96"/>
        <v/>
      </c>
      <c r="G354" s="154" t="str">
        <f>IF($A354="","",'Priseestimat gj.strømming'!$C$15)</f>
        <v/>
      </c>
      <c r="H354" s="155" t="str" cm="1">
        <f t="array" ref="H354">IF(M354=Hjelpeark!$E$7,_xlfn.XLOOKUP(IF(T354="Naturlig",S354,T354),Temp_VT_FV,_xlfn.XLOOKUP('Beregninger gj.strømming'!F354,Fiskevekt_VT_FV,'Veksttabell FV'!$B$5:$T$21,,-1),,-1)*G354,IF('Beregninger gj.strømming'!M354=Hjelpeark!$D$7,_xlfn.XLOOKUP(IF(T354="Naturlig",S354,T354),'Veksttabell SV'!$A$6:$A$22,_xlfn.XLOOKUP('Beregninger gj.strømming'!F354,'Veksttabell SV'!$B$5:$AU$5,'Veksttabell SV'!$B$6:$AU$22,,-1),,-1)*G354,""))</f>
        <v/>
      </c>
      <c r="I354" s="155" t="str">
        <f t="shared" si="85"/>
        <v/>
      </c>
      <c r="J354" s="159" t="str">
        <f t="shared" si="86"/>
        <v/>
      </c>
      <c r="K354" s="173" t="str">
        <f>IF(A354="","",'Priseestimat gj.strømming'!$C$10)</f>
        <v/>
      </c>
      <c r="L354" s="173" t="str">
        <f>IF(A354="","",'Priseestimat gj.strømming'!$C$11)</f>
        <v/>
      </c>
      <c r="M354" s="173" t="str">
        <f>IF(A354="","",'Priseestimat gj.strømming'!$C$12)</f>
        <v/>
      </c>
      <c r="N354" s="173" t="str">
        <f>IF($A354="","",'Priseestimat gj.strømming'!$C$6)</f>
        <v/>
      </c>
      <c r="O354" s="174" t="str" cm="1">
        <f t="array" ref="O354">IF(M354=Hjelpeark!$D$7,_xlfn.XLOOKUP(IF(T354="Naturlig",S354,T354),'Vannbehov SV'!$A$5:$A$13,_xlfn.XLOOKUP('Beregninger gj.strømming'!F354,'Vannbehov SV'!$B$4:$O$4,'Vannbehov SV'!$B$5:$O$13,,-1),,-1),IF(M354=Hjelpeark!$E$7,_xlfn.XLOOKUP(IF(T354="Naturlig",S354,T354),'Vannbehov FV'!$A$5:$A$20,_xlfn.XLOOKUP('Beregninger gj.strømming'!F354,'Vannbehov FV'!$B$4:$O$4,'Vannbehov FV'!$B$5:$O$20,,-1),,-1),""))</f>
        <v/>
      </c>
      <c r="P354" s="173" t="str">
        <f t="shared" si="97"/>
        <v/>
      </c>
      <c r="Q354" s="174" t="str">
        <f t="shared" si="98"/>
        <v/>
      </c>
      <c r="R354" s="174" t="str">
        <f t="shared" si="87"/>
        <v/>
      </c>
      <c r="S354" s="152" t="str">
        <f>IFERROR(IF(M354=Hjelpeark!$D$7,_xlfn.XLOOKUP('Beregninger gj.strømming'!C354,Hjelpeark!$C$8:$C$19,Hjelpeark!$D$8:$D$19),_xlfn.XLOOKUP('Beregninger gj.strømming'!C354,Hjelpeark!$C$8:$C$19,Hjelpeark!$E$8:$E$19)),"")</f>
        <v/>
      </c>
      <c r="T354" s="152" t="str">
        <f t="shared" si="101"/>
        <v/>
      </c>
      <c r="U354" s="152" t="str">
        <f>IFERROR(IF(T354=Hjelpeark!$B$4,0,ABS(T354-S354)),"")</f>
        <v/>
      </c>
      <c r="V354" s="175" t="str">
        <f>IFERROR(IF(A354="","",_xlfn.XLOOKUP(D354,Prisliste!$C$4:$F$4,Prisliste!$C$20:$F$20)),"")</f>
        <v/>
      </c>
      <c r="W354" s="175" t="str">
        <f>IFERROR(U354*_xlfn.XLOOKUP(D354,Prisliste!$C$4:$F$4,Prisliste!$C$21:$F$21),"")</f>
        <v/>
      </c>
      <c r="X354" s="175" t="str">
        <f>IFERROR(IF(A354="","",IF(N354="Ja",_xlfn.XLOOKUP('Beregninger gj.strømming'!D354,Prisliste!$C$4:$F$4,Prisliste!$C$24:$F$24),0)),"")</f>
        <v/>
      </c>
      <c r="Y354" s="288" t="str">
        <f t="shared" si="88"/>
        <v/>
      </c>
      <c r="Z354" s="175" t="str">
        <f t="shared" si="99"/>
        <v/>
      </c>
      <c r="AA354" s="175" t="str">
        <f t="shared" si="89"/>
        <v/>
      </c>
      <c r="AB354" s="175" t="str">
        <f t="shared" si="90"/>
        <v/>
      </c>
      <c r="AC354" s="288" t="str">
        <f t="shared" si="91"/>
        <v/>
      </c>
      <c r="AD354" s="152" t="str">
        <f t="shared" si="92"/>
        <v/>
      </c>
      <c r="AF354" s="155" t="str">
        <f>IFERROR(_xlfn.XLOOKUP(D354,Prisliste!$C$4:$F$4,Prisliste!$C$19:$F$19)*AD354,"")</f>
        <v/>
      </c>
    </row>
    <row r="355" spans="1:32" ht="14.4">
      <c r="A355" s="171" t="str">
        <f>IF(A354="","",IF(A354+1&lt;=f_slutt,'Beregninger gj.strømming'!A354+1,""))</f>
        <v/>
      </c>
      <c r="B355" s="172" t="str">
        <f t="shared" si="93"/>
        <v/>
      </c>
      <c r="C355" s="173" t="str">
        <f t="shared" si="94"/>
        <v/>
      </c>
      <c r="D355" s="172" t="str">
        <f t="shared" si="95"/>
        <v/>
      </c>
      <c r="E355" s="152" t="str">
        <f t="shared" si="100"/>
        <v/>
      </c>
      <c r="F355" s="289" t="str">
        <f t="shared" si="96"/>
        <v/>
      </c>
      <c r="G355" s="154" t="str">
        <f>IF($A355="","",'Priseestimat gj.strømming'!$C$15)</f>
        <v/>
      </c>
      <c r="H355" s="155" t="str" cm="1">
        <f t="array" ref="H355">IF(M355=Hjelpeark!$E$7,_xlfn.XLOOKUP(IF(T355="Naturlig",S355,T355),Temp_VT_FV,_xlfn.XLOOKUP('Beregninger gj.strømming'!F355,Fiskevekt_VT_FV,'Veksttabell FV'!$B$5:$T$21,,-1),,-1)*G355,IF('Beregninger gj.strømming'!M355=Hjelpeark!$D$7,_xlfn.XLOOKUP(IF(T355="Naturlig",S355,T355),'Veksttabell SV'!$A$6:$A$22,_xlfn.XLOOKUP('Beregninger gj.strømming'!F355,'Veksttabell SV'!$B$5:$AU$5,'Veksttabell SV'!$B$6:$AU$22,,-1),,-1)*G355,""))</f>
        <v/>
      </c>
      <c r="I355" s="155" t="str">
        <f t="shared" si="85"/>
        <v/>
      </c>
      <c r="J355" s="159" t="str">
        <f t="shared" si="86"/>
        <v/>
      </c>
      <c r="K355" s="173" t="str">
        <f>IF(A355="","",'Priseestimat gj.strømming'!$C$10)</f>
        <v/>
      </c>
      <c r="L355" s="173" t="str">
        <f>IF(A355="","",'Priseestimat gj.strømming'!$C$11)</f>
        <v/>
      </c>
      <c r="M355" s="173" t="str">
        <f>IF(A355="","",'Priseestimat gj.strømming'!$C$12)</f>
        <v/>
      </c>
      <c r="N355" s="173" t="str">
        <f>IF($A355="","",'Priseestimat gj.strømming'!$C$6)</f>
        <v/>
      </c>
      <c r="O355" s="174" t="str" cm="1">
        <f t="array" ref="O355">IF(M355=Hjelpeark!$D$7,_xlfn.XLOOKUP(IF(T355="Naturlig",S355,T355),'Vannbehov SV'!$A$5:$A$13,_xlfn.XLOOKUP('Beregninger gj.strømming'!F355,'Vannbehov SV'!$B$4:$O$4,'Vannbehov SV'!$B$5:$O$13,,-1),,-1),IF(M355=Hjelpeark!$E$7,_xlfn.XLOOKUP(IF(T355="Naturlig",S355,T355),'Vannbehov FV'!$A$5:$A$20,_xlfn.XLOOKUP('Beregninger gj.strømming'!F355,'Vannbehov FV'!$B$4:$O$4,'Vannbehov FV'!$B$5:$O$20,,-1),,-1),""))</f>
        <v/>
      </c>
      <c r="P355" s="173" t="str">
        <f t="shared" si="97"/>
        <v/>
      </c>
      <c r="Q355" s="174" t="str">
        <f t="shared" si="98"/>
        <v/>
      </c>
      <c r="R355" s="174" t="str">
        <f t="shared" si="87"/>
        <v/>
      </c>
      <c r="S355" s="152" t="str">
        <f>IFERROR(IF(M355=Hjelpeark!$D$7,_xlfn.XLOOKUP('Beregninger gj.strømming'!C355,Hjelpeark!$C$8:$C$19,Hjelpeark!$D$8:$D$19),_xlfn.XLOOKUP('Beregninger gj.strømming'!C355,Hjelpeark!$C$8:$C$19,Hjelpeark!$E$8:$E$19)),"")</f>
        <v/>
      </c>
      <c r="T355" s="152" t="str">
        <f t="shared" si="101"/>
        <v/>
      </c>
      <c r="U355" s="152" t="str">
        <f>IFERROR(IF(T355=Hjelpeark!$B$4,0,ABS(T355-S355)),"")</f>
        <v/>
      </c>
      <c r="V355" s="175" t="str">
        <f>IFERROR(IF(A355="","",_xlfn.XLOOKUP(D355,Prisliste!$C$4:$F$4,Prisliste!$C$20:$F$20)),"")</f>
        <v/>
      </c>
      <c r="W355" s="175" t="str">
        <f>IFERROR(U355*_xlfn.XLOOKUP(D355,Prisliste!$C$4:$F$4,Prisliste!$C$21:$F$21),"")</f>
        <v/>
      </c>
      <c r="X355" s="175" t="str">
        <f>IFERROR(IF(A355="","",IF(N355="Ja",_xlfn.XLOOKUP('Beregninger gj.strømming'!D355,Prisliste!$C$4:$F$4,Prisliste!$C$24:$F$24),0)),"")</f>
        <v/>
      </c>
      <c r="Y355" s="288" t="str">
        <f t="shared" si="88"/>
        <v/>
      </c>
      <c r="Z355" s="175" t="str">
        <f t="shared" si="99"/>
        <v/>
      </c>
      <c r="AA355" s="175" t="str">
        <f t="shared" si="89"/>
        <v/>
      </c>
      <c r="AB355" s="175" t="str">
        <f t="shared" si="90"/>
        <v/>
      </c>
      <c r="AC355" s="288" t="str">
        <f t="shared" si="91"/>
        <v/>
      </c>
      <c r="AD355" s="152" t="str">
        <f t="shared" si="92"/>
        <v/>
      </c>
      <c r="AF355" s="155" t="str">
        <f>IFERROR(_xlfn.XLOOKUP(D355,Prisliste!$C$4:$F$4,Prisliste!$C$19:$F$19)*AD355,"")</f>
        <v/>
      </c>
    </row>
    <row r="356" spans="1:32" ht="14.4">
      <c r="A356" s="171" t="str">
        <f>IF(A355="","",IF(A355+1&lt;=f_slutt,'Beregninger gj.strømming'!A355+1,""))</f>
        <v/>
      </c>
      <c r="B356" s="172" t="str">
        <f t="shared" si="93"/>
        <v/>
      </c>
      <c r="C356" s="173" t="str">
        <f t="shared" si="94"/>
        <v/>
      </c>
      <c r="D356" s="172" t="str">
        <f t="shared" si="95"/>
        <v/>
      </c>
      <c r="E356" s="152" t="str">
        <f t="shared" si="100"/>
        <v/>
      </c>
      <c r="F356" s="289" t="str">
        <f t="shared" si="96"/>
        <v/>
      </c>
      <c r="G356" s="154" t="str">
        <f>IF($A356="","",'Priseestimat gj.strømming'!$C$15)</f>
        <v/>
      </c>
      <c r="H356" s="155" t="str" cm="1">
        <f t="array" ref="H356">IF(M356=Hjelpeark!$E$7,_xlfn.XLOOKUP(IF(T356="Naturlig",S356,T356),Temp_VT_FV,_xlfn.XLOOKUP('Beregninger gj.strømming'!F356,Fiskevekt_VT_FV,'Veksttabell FV'!$B$5:$T$21,,-1),,-1)*G356,IF('Beregninger gj.strømming'!M356=Hjelpeark!$D$7,_xlfn.XLOOKUP(IF(T356="Naturlig",S356,T356),'Veksttabell SV'!$A$6:$A$22,_xlfn.XLOOKUP('Beregninger gj.strømming'!F356,'Veksttabell SV'!$B$5:$AU$5,'Veksttabell SV'!$B$6:$AU$22,,-1),,-1)*G356,""))</f>
        <v/>
      </c>
      <c r="I356" s="155" t="str">
        <f t="shared" si="85"/>
        <v/>
      </c>
      <c r="J356" s="159" t="str">
        <f t="shared" si="86"/>
        <v/>
      </c>
      <c r="K356" s="173" t="str">
        <f>IF(A356="","",'Priseestimat gj.strømming'!$C$10)</f>
        <v/>
      </c>
      <c r="L356" s="173" t="str">
        <f>IF(A356="","",'Priseestimat gj.strømming'!$C$11)</f>
        <v/>
      </c>
      <c r="M356" s="173" t="str">
        <f>IF(A356="","",'Priseestimat gj.strømming'!$C$12)</f>
        <v/>
      </c>
      <c r="N356" s="173" t="str">
        <f>IF($A356="","",'Priseestimat gj.strømming'!$C$6)</f>
        <v/>
      </c>
      <c r="O356" s="174" t="str" cm="1">
        <f t="array" ref="O356">IF(M356=Hjelpeark!$D$7,_xlfn.XLOOKUP(IF(T356="Naturlig",S356,T356),'Vannbehov SV'!$A$5:$A$13,_xlfn.XLOOKUP('Beregninger gj.strømming'!F356,'Vannbehov SV'!$B$4:$O$4,'Vannbehov SV'!$B$5:$O$13,,-1),,-1),IF(M356=Hjelpeark!$E$7,_xlfn.XLOOKUP(IF(T356="Naturlig",S356,T356),'Vannbehov FV'!$A$5:$A$20,_xlfn.XLOOKUP('Beregninger gj.strømming'!F356,'Vannbehov FV'!$B$4:$O$4,'Vannbehov FV'!$B$5:$O$20,,-1),,-1),""))</f>
        <v/>
      </c>
      <c r="P356" s="173" t="str">
        <f t="shared" si="97"/>
        <v/>
      </c>
      <c r="Q356" s="174" t="str">
        <f t="shared" si="98"/>
        <v/>
      </c>
      <c r="R356" s="174" t="str">
        <f t="shared" si="87"/>
        <v/>
      </c>
      <c r="S356" s="152" t="str">
        <f>IFERROR(IF(M356=Hjelpeark!$D$7,_xlfn.XLOOKUP('Beregninger gj.strømming'!C356,Hjelpeark!$C$8:$C$19,Hjelpeark!$D$8:$D$19),_xlfn.XLOOKUP('Beregninger gj.strømming'!C356,Hjelpeark!$C$8:$C$19,Hjelpeark!$E$8:$E$19)),"")</f>
        <v/>
      </c>
      <c r="T356" s="152" t="str">
        <f t="shared" si="101"/>
        <v/>
      </c>
      <c r="U356" s="152" t="str">
        <f>IFERROR(IF(T356=Hjelpeark!$B$4,0,ABS(T356-S356)),"")</f>
        <v/>
      </c>
      <c r="V356" s="175" t="str">
        <f>IFERROR(IF(A356="","",_xlfn.XLOOKUP(D356,Prisliste!$C$4:$F$4,Prisliste!$C$20:$F$20)),"")</f>
        <v/>
      </c>
      <c r="W356" s="175" t="str">
        <f>IFERROR(U356*_xlfn.XLOOKUP(D356,Prisliste!$C$4:$F$4,Prisliste!$C$21:$F$21),"")</f>
        <v/>
      </c>
      <c r="X356" s="175" t="str">
        <f>IFERROR(IF(A356="","",IF(N356="Ja",_xlfn.XLOOKUP('Beregninger gj.strømming'!D356,Prisliste!$C$4:$F$4,Prisliste!$C$24:$F$24),0)),"")</f>
        <v/>
      </c>
      <c r="Y356" s="288" t="str">
        <f t="shared" si="88"/>
        <v/>
      </c>
      <c r="Z356" s="175" t="str">
        <f t="shared" si="99"/>
        <v/>
      </c>
      <c r="AA356" s="175" t="str">
        <f t="shared" si="89"/>
        <v/>
      </c>
      <c r="AB356" s="175" t="str">
        <f t="shared" si="90"/>
        <v/>
      </c>
      <c r="AC356" s="288" t="str">
        <f t="shared" si="91"/>
        <v/>
      </c>
      <c r="AD356" s="152" t="str">
        <f t="shared" si="92"/>
        <v/>
      </c>
      <c r="AF356" s="155" t="str">
        <f>IFERROR(_xlfn.XLOOKUP(D356,Prisliste!$C$4:$F$4,Prisliste!$C$19:$F$19)*AD356,"")</f>
        <v/>
      </c>
    </row>
    <row r="357" spans="1:32" ht="14.4">
      <c r="A357" s="171" t="str">
        <f>IF(A356="","",IF(A356+1&lt;=f_slutt,'Beregninger gj.strømming'!A356+1,""))</f>
        <v/>
      </c>
      <c r="B357" s="172" t="str">
        <f t="shared" si="93"/>
        <v/>
      </c>
      <c r="C357" s="173" t="str">
        <f t="shared" si="94"/>
        <v/>
      </c>
      <c r="D357" s="172" t="str">
        <f t="shared" si="95"/>
        <v/>
      </c>
      <c r="E357" s="152" t="str">
        <f t="shared" si="100"/>
        <v/>
      </c>
      <c r="F357" s="289" t="str">
        <f t="shared" si="96"/>
        <v/>
      </c>
      <c r="G357" s="154" t="str">
        <f>IF($A357="","",'Priseestimat gj.strømming'!$C$15)</f>
        <v/>
      </c>
      <c r="H357" s="155" t="str" cm="1">
        <f t="array" ref="H357">IF(M357=Hjelpeark!$E$7,_xlfn.XLOOKUP(IF(T357="Naturlig",S357,T357),Temp_VT_FV,_xlfn.XLOOKUP('Beregninger gj.strømming'!F357,Fiskevekt_VT_FV,'Veksttabell FV'!$B$5:$T$21,,-1),,-1)*G357,IF('Beregninger gj.strømming'!M357=Hjelpeark!$D$7,_xlfn.XLOOKUP(IF(T357="Naturlig",S357,T357),'Veksttabell SV'!$A$6:$A$22,_xlfn.XLOOKUP('Beregninger gj.strømming'!F357,'Veksttabell SV'!$B$5:$AU$5,'Veksttabell SV'!$B$6:$AU$22,,-1),,-1)*G357,""))</f>
        <v/>
      </c>
      <c r="I357" s="155" t="str">
        <f t="shared" si="85"/>
        <v/>
      </c>
      <c r="J357" s="159" t="str">
        <f t="shared" si="86"/>
        <v/>
      </c>
      <c r="K357" s="173" t="str">
        <f>IF(A357="","",'Priseestimat gj.strømming'!$C$10)</f>
        <v/>
      </c>
      <c r="L357" s="173" t="str">
        <f>IF(A357="","",'Priseestimat gj.strømming'!$C$11)</f>
        <v/>
      </c>
      <c r="M357" s="173" t="str">
        <f>IF(A357="","",'Priseestimat gj.strømming'!$C$12)</f>
        <v/>
      </c>
      <c r="N357" s="173" t="str">
        <f>IF($A357="","",'Priseestimat gj.strømming'!$C$6)</f>
        <v/>
      </c>
      <c r="O357" s="174" t="str" cm="1">
        <f t="array" ref="O357">IF(M357=Hjelpeark!$D$7,_xlfn.XLOOKUP(IF(T357="Naturlig",S357,T357),'Vannbehov SV'!$A$5:$A$13,_xlfn.XLOOKUP('Beregninger gj.strømming'!F357,'Vannbehov SV'!$B$4:$O$4,'Vannbehov SV'!$B$5:$O$13,,-1),,-1),IF(M357=Hjelpeark!$E$7,_xlfn.XLOOKUP(IF(T357="Naturlig",S357,T357),'Vannbehov FV'!$A$5:$A$20,_xlfn.XLOOKUP('Beregninger gj.strømming'!F357,'Vannbehov FV'!$B$4:$O$4,'Vannbehov FV'!$B$5:$O$20,,-1),,-1),""))</f>
        <v/>
      </c>
      <c r="P357" s="173" t="str">
        <f t="shared" si="97"/>
        <v/>
      </c>
      <c r="Q357" s="174" t="str">
        <f t="shared" si="98"/>
        <v/>
      </c>
      <c r="R357" s="174" t="str">
        <f t="shared" si="87"/>
        <v/>
      </c>
      <c r="S357" s="152" t="str">
        <f>IFERROR(IF(M357=Hjelpeark!$D$7,_xlfn.XLOOKUP('Beregninger gj.strømming'!C357,Hjelpeark!$C$8:$C$19,Hjelpeark!$D$8:$D$19),_xlfn.XLOOKUP('Beregninger gj.strømming'!C357,Hjelpeark!$C$8:$C$19,Hjelpeark!$E$8:$E$19)),"")</f>
        <v/>
      </c>
      <c r="T357" s="152" t="str">
        <f t="shared" si="101"/>
        <v/>
      </c>
      <c r="U357" s="152" t="str">
        <f>IFERROR(IF(T357=Hjelpeark!$B$4,0,ABS(T357-S357)),"")</f>
        <v/>
      </c>
      <c r="V357" s="175" t="str">
        <f>IFERROR(IF(A357="","",_xlfn.XLOOKUP(D357,Prisliste!$C$4:$F$4,Prisliste!$C$20:$F$20)),"")</f>
        <v/>
      </c>
      <c r="W357" s="175" t="str">
        <f>IFERROR(U357*_xlfn.XLOOKUP(D357,Prisliste!$C$4:$F$4,Prisliste!$C$21:$F$21),"")</f>
        <v/>
      </c>
      <c r="X357" s="175" t="str">
        <f>IFERROR(IF(A357="","",IF(N357="Ja",_xlfn.XLOOKUP('Beregninger gj.strømming'!D357,Prisliste!$C$4:$F$4,Prisliste!$C$24:$F$24),0)),"")</f>
        <v/>
      </c>
      <c r="Y357" s="288" t="str">
        <f t="shared" si="88"/>
        <v/>
      </c>
      <c r="Z357" s="175" t="str">
        <f t="shared" si="99"/>
        <v/>
      </c>
      <c r="AA357" s="175" t="str">
        <f t="shared" si="89"/>
        <v/>
      </c>
      <c r="AB357" s="175" t="str">
        <f t="shared" si="90"/>
        <v/>
      </c>
      <c r="AC357" s="288" t="str">
        <f t="shared" si="91"/>
        <v/>
      </c>
      <c r="AD357" s="152" t="str">
        <f t="shared" si="92"/>
        <v/>
      </c>
      <c r="AF357" s="155" t="str">
        <f>IFERROR(_xlfn.XLOOKUP(D357,Prisliste!$C$4:$F$4,Prisliste!$C$19:$F$19)*AD357,"")</f>
        <v/>
      </c>
    </row>
    <row r="358" spans="1:32" ht="14.4">
      <c r="A358" s="171" t="str">
        <f>IF(A357="","",IF(A357+1&lt;=f_slutt,'Beregninger gj.strømming'!A357+1,""))</f>
        <v/>
      </c>
      <c r="B358" s="172" t="str">
        <f t="shared" si="93"/>
        <v/>
      </c>
      <c r="C358" s="173" t="str">
        <f t="shared" si="94"/>
        <v/>
      </c>
      <c r="D358" s="172" t="str">
        <f t="shared" si="95"/>
        <v/>
      </c>
      <c r="E358" s="152" t="str">
        <f t="shared" si="100"/>
        <v/>
      </c>
      <c r="F358" s="289" t="str">
        <f t="shared" si="96"/>
        <v/>
      </c>
      <c r="G358" s="154" t="str">
        <f>IF($A358="","",'Priseestimat gj.strømming'!$C$15)</f>
        <v/>
      </c>
      <c r="H358" s="155" t="str" cm="1">
        <f t="array" ref="H358">IF(M358=Hjelpeark!$E$7,_xlfn.XLOOKUP(IF(T358="Naturlig",S358,T358),Temp_VT_FV,_xlfn.XLOOKUP('Beregninger gj.strømming'!F358,Fiskevekt_VT_FV,'Veksttabell FV'!$B$5:$T$21,,-1),,-1)*G358,IF('Beregninger gj.strømming'!M358=Hjelpeark!$D$7,_xlfn.XLOOKUP(IF(T358="Naturlig",S358,T358),'Veksttabell SV'!$A$6:$A$22,_xlfn.XLOOKUP('Beregninger gj.strømming'!F358,'Veksttabell SV'!$B$5:$AU$5,'Veksttabell SV'!$B$6:$AU$22,,-1),,-1)*G358,""))</f>
        <v/>
      </c>
      <c r="I358" s="155" t="str">
        <f t="shared" si="85"/>
        <v/>
      </c>
      <c r="J358" s="159" t="str">
        <f t="shared" si="86"/>
        <v/>
      </c>
      <c r="K358" s="173" t="str">
        <f>IF(A358="","",'Priseestimat gj.strømming'!$C$10)</f>
        <v/>
      </c>
      <c r="L358" s="173" t="str">
        <f>IF(A358="","",'Priseestimat gj.strømming'!$C$11)</f>
        <v/>
      </c>
      <c r="M358" s="173" t="str">
        <f>IF(A358="","",'Priseestimat gj.strømming'!$C$12)</f>
        <v/>
      </c>
      <c r="N358" s="173" t="str">
        <f>IF($A358="","",'Priseestimat gj.strømming'!$C$6)</f>
        <v/>
      </c>
      <c r="O358" s="174" t="str" cm="1">
        <f t="array" ref="O358">IF(M358=Hjelpeark!$D$7,_xlfn.XLOOKUP(IF(T358="Naturlig",S358,T358),'Vannbehov SV'!$A$5:$A$13,_xlfn.XLOOKUP('Beregninger gj.strømming'!F358,'Vannbehov SV'!$B$4:$O$4,'Vannbehov SV'!$B$5:$O$13,,-1),,-1),IF(M358=Hjelpeark!$E$7,_xlfn.XLOOKUP(IF(T358="Naturlig",S358,T358),'Vannbehov FV'!$A$5:$A$20,_xlfn.XLOOKUP('Beregninger gj.strømming'!F358,'Vannbehov FV'!$B$4:$O$4,'Vannbehov FV'!$B$5:$O$20,,-1),,-1),""))</f>
        <v/>
      </c>
      <c r="P358" s="173" t="str">
        <f t="shared" si="97"/>
        <v/>
      </c>
      <c r="Q358" s="174" t="str">
        <f t="shared" si="98"/>
        <v/>
      </c>
      <c r="R358" s="174" t="str">
        <f t="shared" si="87"/>
        <v/>
      </c>
      <c r="S358" s="152" t="str">
        <f>IFERROR(IF(M358=Hjelpeark!$D$7,_xlfn.XLOOKUP('Beregninger gj.strømming'!C358,Hjelpeark!$C$8:$C$19,Hjelpeark!$D$8:$D$19),_xlfn.XLOOKUP('Beregninger gj.strømming'!C358,Hjelpeark!$C$8:$C$19,Hjelpeark!$E$8:$E$19)),"")</f>
        <v/>
      </c>
      <c r="T358" s="152" t="str">
        <f t="shared" si="101"/>
        <v/>
      </c>
      <c r="U358" s="152" t="str">
        <f>IFERROR(IF(T358=Hjelpeark!$B$4,0,ABS(T358-S358)),"")</f>
        <v/>
      </c>
      <c r="V358" s="175" t="str">
        <f>IFERROR(IF(A358="","",_xlfn.XLOOKUP(D358,Prisliste!$C$4:$F$4,Prisliste!$C$20:$F$20)),"")</f>
        <v/>
      </c>
      <c r="W358" s="175" t="str">
        <f>IFERROR(U358*_xlfn.XLOOKUP(D358,Prisliste!$C$4:$F$4,Prisliste!$C$21:$F$21),"")</f>
        <v/>
      </c>
      <c r="X358" s="175" t="str">
        <f>IFERROR(IF(A358="","",IF(N358="Ja",_xlfn.XLOOKUP('Beregninger gj.strømming'!D358,Prisliste!$C$4:$F$4,Prisliste!$C$24:$F$24),0)),"")</f>
        <v/>
      </c>
      <c r="Y358" s="288" t="str">
        <f t="shared" si="88"/>
        <v/>
      </c>
      <c r="Z358" s="175" t="str">
        <f t="shared" si="99"/>
        <v/>
      </c>
      <c r="AA358" s="175" t="str">
        <f t="shared" si="89"/>
        <v/>
      </c>
      <c r="AB358" s="175" t="str">
        <f t="shared" si="90"/>
        <v/>
      </c>
      <c r="AC358" s="288" t="str">
        <f t="shared" si="91"/>
        <v/>
      </c>
      <c r="AD358" s="152" t="str">
        <f t="shared" si="92"/>
        <v/>
      </c>
      <c r="AF358" s="155" t="str">
        <f>IFERROR(_xlfn.XLOOKUP(D358,Prisliste!$C$4:$F$4,Prisliste!$C$19:$F$19)*AD358,"")</f>
        <v/>
      </c>
    </row>
    <row r="359" spans="1:32" ht="14.4">
      <c r="A359" s="171" t="str">
        <f>IF(A358="","",IF(A358+1&lt;=f_slutt,'Beregninger gj.strømming'!A358+1,""))</f>
        <v/>
      </c>
      <c r="B359" s="172" t="str">
        <f t="shared" si="93"/>
        <v/>
      </c>
      <c r="C359" s="173" t="str">
        <f t="shared" si="94"/>
        <v/>
      </c>
      <c r="D359" s="172" t="str">
        <f t="shared" si="95"/>
        <v/>
      </c>
      <c r="E359" s="152" t="str">
        <f t="shared" si="100"/>
        <v/>
      </c>
      <c r="F359" s="289" t="str">
        <f t="shared" si="96"/>
        <v/>
      </c>
      <c r="G359" s="154" t="str">
        <f>IF($A359="","",'Priseestimat gj.strømming'!$C$15)</f>
        <v/>
      </c>
      <c r="H359" s="155" t="str" cm="1">
        <f t="array" ref="H359">IF(M359=Hjelpeark!$E$7,_xlfn.XLOOKUP(IF(T359="Naturlig",S359,T359),Temp_VT_FV,_xlfn.XLOOKUP('Beregninger gj.strømming'!F359,Fiskevekt_VT_FV,'Veksttabell FV'!$B$5:$T$21,,-1),,-1)*G359,IF('Beregninger gj.strømming'!M359=Hjelpeark!$D$7,_xlfn.XLOOKUP(IF(T359="Naturlig",S359,T359),'Veksttabell SV'!$A$6:$A$22,_xlfn.XLOOKUP('Beregninger gj.strømming'!F359,'Veksttabell SV'!$B$5:$AU$5,'Veksttabell SV'!$B$6:$AU$22,,-1),,-1)*G359,""))</f>
        <v/>
      </c>
      <c r="I359" s="155" t="str">
        <f t="shared" si="85"/>
        <v/>
      </c>
      <c r="J359" s="159" t="str">
        <f t="shared" si="86"/>
        <v/>
      </c>
      <c r="K359" s="173" t="str">
        <f>IF(A359="","",'Priseestimat gj.strømming'!$C$10)</f>
        <v/>
      </c>
      <c r="L359" s="173" t="str">
        <f>IF(A359="","",'Priseestimat gj.strømming'!$C$11)</f>
        <v/>
      </c>
      <c r="M359" s="173" t="str">
        <f>IF(A359="","",'Priseestimat gj.strømming'!$C$12)</f>
        <v/>
      </c>
      <c r="N359" s="173" t="str">
        <f>IF($A359="","",'Priseestimat gj.strømming'!$C$6)</f>
        <v/>
      </c>
      <c r="O359" s="174" t="str" cm="1">
        <f t="array" ref="O359">IF(M359=Hjelpeark!$D$7,_xlfn.XLOOKUP(IF(T359="Naturlig",S359,T359),'Vannbehov SV'!$A$5:$A$13,_xlfn.XLOOKUP('Beregninger gj.strømming'!F359,'Vannbehov SV'!$B$4:$O$4,'Vannbehov SV'!$B$5:$O$13,,-1),,-1),IF(M359=Hjelpeark!$E$7,_xlfn.XLOOKUP(IF(T359="Naturlig",S359,T359),'Vannbehov FV'!$A$5:$A$20,_xlfn.XLOOKUP('Beregninger gj.strømming'!F359,'Vannbehov FV'!$B$4:$O$4,'Vannbehov FV'!$B$5:$O$20,,-1),,-1),""))</f>
        <v/>
      </c>
      <c r="P359" s="173" t="str">
        <f t="shared" si="97"/>
        <v/>
      </c>
      <c r="Q359" s="174" t="str">
        <f t="shared" si="98"/>
        <v/>
      </c>
      <c r="R359" s="174" t="str">
        <f t="shared" si="87"/>
        <v/>
      </c>
      <c r="S359" s="152" t="str">
        <f>IFERROR(IF(M359=Hjelpeark!$D$7,_xlfn.XLOOKUP('Beregninger gj.strømming'!C359,Hjelpeark!$C$8:$C$19,Hjelpeark!$D$8:$D$19),_xlfn.XLOOKUP('Beregninger gj.strømming'!C359,Hjelpeark!$C$8:$C$19,Hjelpeark!$E$8:$E$19)),"")</f>
        <v/>
      </c>
      <c r="T359" s="152" t="str">
        <f t="shared" si="101"/>
        <v/>
      </c>
      <c r="U359" s="152" t="str">
        <f>IFERROR(IF(T359=Hjelpeark!$B$4,0,ABS(T359-S359)),"")</f>
        <v/>
      </c>
      <c r="V359" s="175" t="str">
        <f>IFERROR(IF(A359="","",_xlfn.XLOOKUP(D359,Prisliste!$C$4:$F$4,Prisliste!$C$20:$F$20)),"")</f>
        <v/>
      </c>
      <c r="W359" s="175" t="str">
        <f>IFERROR(U359*_xlfn.XLOOKUP(D359,Prisliste!$C$4:$F$4,Prisliste!$C$21:$F$21),"")</f>
        <v/>
      </c>
      <c r="X359" s="175" t="str">
        <f>IFERROR(IF(A359="","",IF(N359="Ja",_xlfn.XLOOKUP('Beregninger gj.strømming'!D359,Prisliste!$C$4:$F$4,Prisliste!$C$24:$F$24),0)),"")</f>
        <v/>
      </c>
      <c r="Y359" s="288" t="str">
        <f t="shared" si="88"/>
        <v/>
      </c>
      <c r="Z359" s="175" t="str">
        <f t="shared" si="99"/>
        <v/>
      </c>
      <c r="AA359" s="175" t="str">
        <f t="shared" si="89"/>
        <v/>
      </c>
      <c r="AB359" s="175" t="str">
        <f t="shared" si="90"/>
        <v/>
      </c>
      <c r="AC359" s="288" t="str">
        <f t="shared" si="91"/>
        <v/>
      </c>
      <c r="AD359" s="152" t="str">
        <f t="shared" si="92"/>
        <v/>
      </c>
      <c r="AF359" s="155" t="str">
        <f>IFERROR(_xlfn.XLOOKUP(D359,Prisliste!$C$4:$F$4,Prisliste!$C$19:$F$19)*AD359,"")</f>
        <v/>
      </c>
    </row>
    <row r="360" spans="1:32" ht="14.4">
      <c r="A360" s="171" t="str">
        <f>IF(A359="","",IF(A359+1&lt;=f_slutt,'Beregninger gj.strømming'!A359+1,""))</f>
        <v/>
      </c>
      <c r="B360" s="172" t="str">
        <f t="shared" si="93"/>
        <v/>
      </c>
      <c r="C360" s="173" t="str">
        <f t="shared" si="94"/>
        <v/>
      </c>
      <c r="D360" s="172" t="str">
        <f t="shared" si="95"/>
        <v/>
      </c>
      <c r="E360" s="152" t="str">
        <f t="shared" si="100"/>
        <v/>
      </c>
      <c r="F360" s="289" t="str">
        <f t="shared" si="96"/>
        <v/>
      </c>
      <c r="G360" s="154" t="str">
        <f>IF($A360="","",'Priseestimat gj.strømming'!$C$15)</f>
        <v/>
      </c>
      <c r="H360" s="155" t="str" cm="1">
        <f t="array" ref="H360">IF(M360=Hjelpeark!$E$7,_xlfn.XLOOKUP(IF(T360="Naturlig",S360,T360),Temp_VT_FV,_xlfn.XLOOKUP('Beregninger gj.strømming'!F360,Fiskevekt_VT_FV,'Veksttabell FV'!$B$5:$T$21,,-1),,-1)*G360,IF('Beregninger gj.strømming'!M360=Hjelpeark!$D$7,_xlfn.XLOOKUP(IF(T360="Naturlig",S360,T360),'Veksttabell SV'!$A$6:$A$22,_xlfn.XLOOKUP('Beregninger gj.strømming'!F360,'Veksttabell SV'!$B$5:$AU$5,'Veksttabell SV'!$B$6:$AU$22,,-1),,-1)*G360,""))</f>
        <v/>
      </c>
      <c r="I360" s="155" t="str">
        <f t="shared" si="85"/>
        <v/>
      </c>
      <c r="J360" s="159" t="str">
        <f t="shared" si="86"/>
        <v/>
      </c>
      <c r="K360" s="173" t="str">
        <f>IF(A360="","",'Priseestimat gj.strømming'!$C$10)</f>
        <v/>
      </c>
      <c r="L360" s="173" t="str">
        <f>IF(A360="","",'Priseestimat gj.strømming'!$C$11)</f>
        <v/>
      </c>
      <c r="M360" s="173" t="str">
        <f>IF(A360="","",'Priseestimat gj.strømming'!$C$12)</f>
        <v/>
      </c>
      <c r="N360" s="173" t="str">
        <f>IF($A360="","",'Priseestimat gj.strømming'!$C$6)</f>
        <v/>
      </c>
      <c r="O360" s="174" t="str" cm="1">
        <f t="array" ref="O360">IF(M360=Hjelpeark!$D$7,_xlfn.XLOOKUP(IF(T360="Naturlig",S360,T360),'Vannbehov SV'!$A$5:$A$13,_xlfn.XLOOKUP('Beregninger gj.strømming'!F360,'Vannbehov SV'!$B$4:$O$4,'Vannbehov SV'!$B$5:$O$13,,-1),,-1),IF(M360=Hjelpeark!$E$7,_xlfn.XLOOKUP(IF(T360="Naturlig",S360,T360),'Vannbehov FV'!$A$5:$A$20,_xlfn.XLOOKUP('Beregninger gj.strømming'!F360,'Vannbehov FV'!$B$4:$O$4,'Vannbehov FV'!$B$5:$O$20,,-1),,-1),""))</f>
        <v/>
      </c>
      <c r="P360" s="173" t="str">
        <f t="shared" si="97"/>
        <v/>
      </c>
      <c r="Q360" s="174" t="str">
        <f t="shared" si="98"/>
        <v/>
      </c>
      <c r="R360" s="174" t="str">
        <f t="shared" si="87"/>
        <v/>
      </c>
      <c r="S360" s="152" t="str">
        <f>IFERROR(IF(M360=Hjelpeark!$D$7,_xlfn.XLOOKUP('Beregninger gj.strømming'!C360,Hjelpeark!$C$8:$C$19,Hjelpeark!$D$8:$D$19),_xlfn.XLOOKUP('Beregninger gj.strømming'!C360,Hjelpeark!$C$8:$C$19,Hjelpeark!$E$8:$E$19)),"")</f>
        <v/>
      </c>
      <c r="T360" s="152" t="str">
        <f t="shared" si="101"/>
        <v/>
      </c>
      <c r="U360" s="152" t="str">
        <f>IFERROR(IF(T360=Hjelpeark!$B$4,0,ABS(T360-S360)),"")</f>
        <v/>
      </c>
      <c r="V360" s="175" t="str">
        <f>IFERROR(IF(A360="","",_xlfn.XLOOKUP(D360,Prisliste!$C$4:$F$4,Prisliste!$C$20:$F$20)),"")</f>
        <v/>
      </c>
      <c r="W360" s="175" t="str">
        <f>IFERROR(U360*_xlfn.XLOOKUP(D360,Prisliste!$C$4:$F$4,Prisliste!$C$21:$F$21),"")</f>
        <v/>
      </c>
      <c r="X360" s="175" t="str">
        <f>IFERROR(IF(A360="","",IF(N360="Ja",_xlfn.XLOOKUP('Beregninger gj.strømming'!D360,Prisliste!$C$4:$F$4,Prisliste!$C$24:$F$24),0)),"")</f>
        <v/>
      </c>
      <c r="Y360" s="288" t="str">
        <f t="shared" si="88"/>
        <v/>
      </c>
      <c r="Z360" s="175" t="str">
        <f t="shared" si="99"/>
        <v/>
      </c>
      <c r="AA360" s="175" t="str">
        <f t="shared" si="89"/>
        <v/>
      </c>
      <c r="AB360" s="175" t="str">
        <f t="shared" si="90"/>
        <v/>
      </c>
      <c r="AC360" s="288" t="str">
        <f t="shared" si="91"/>
        <v/>
      </c>
      <c r="AD360" s="152" t="str">
        <f t="shared" si="92"/>
        <v/>
      </c>
      <c r="AF360" s="155" t="str">
        <f>IFERROR(_xlfn.XLOOKUP(D360,Prisliste!$C$4:$F$4,Prisliste!$C$19:$F$19)*AD360,"")</f>
        <v/>
      </c>
    </row>
    <row r="361" spans="1:32" ht="14.4">
      <c r="A361" s="171" t="str">
        <f>IF(A360="","",IF(A360+1&lt;=f_slutt,'Beregninger gj.strømming'!A360+1,""))</f>
        <v/>
      </c>
      <c r="B361" s="172" t="str">
        <f t="shared" si="93"/>
        <v/>
      </c>
      <c r="C361" s="173" t="str">
        <f t="shared" si="94"/>
        <v/>
      </c>
      <c r="D361" s="172" t="str">
        <f t="shared" si="95"/>
        <v/>
      </c>
      <c r="E361" s="152" t="str">
        <f t="shared" si="100"/>
        <v/>
      </c>
      <c r="F361" s="289" t="str">
        <f t="shared" si="96"/>
        <v/>
      </c>
      <c r="G361" s="154" t="str">
        <f>IF($A361="","",'Priseestimat gj.strømming'!$C$15)</f>
        <v/>
      </c>
      <c r="H361" s="155" t="str" cm="1">
        <f t="array" ref="H361">IF(M361=Hjelpeark!$E$7,_xlfn.XLOOKUP(IF(T361="Naturlig",S361,T361),Temp_VT_FV,_xlfn.XLOOKUP('Beregninger gj.strømming'!F361,Fiskevekt_VT_FV,'Veksttabell FV'!$B$5:$T$21,,-1),,-1)*G361,IF('Beregninger gj.strømming'!M361=Hjelpeark!$D$7,_xlfn.XLOOKUP(IF(T361="Naturlig",S361,T361),'Veksttabell SV'!$A$6:$A$22,_xlfn.XLOOKUP('Beregninger gj.strømming'!F361,'Veksttabell SV'!$B$5:$AU$5,'Veksttabell SV'!$B$6:$AU$22,,-1),,-1)*G361,""))</f>
        <v/>
      </c>
      <c r="I361" s="155" t="str">
        <f t="shared" si="85"/>
        <v/>
      </c>
      <c r="J361" s="159" t="str">
        <f t="shared" si="86"/>
        <v/>
      </c>
      <c r="K361" s="173" t="str">
        <f>IF(A361="","",'Priseestimat gj.strømming'!$C$10)</f>
        <v/>
      </c>
      <c r="L361" s="173" t="str">
        <f>IF(A361="","",'Priseestimat gj.strømming'!$C$11)</f>
        <v/>
      </c>
      <c r="M361" s="173" t="str">
        <f>IF(A361="","",'Priseestimat gj.strømming'!$C$12)</f>
        <v/>
      </c>
      <c r="N361" s="173" t="str">
        <f>IF($A361="","",'Priseestimat gj.strømming'!$C$6)</f>
        <v/>
      </c>
      <c r="O361" s="174" t="str" cm="1">
        <f t="array" ref="O361">IF(M361=Hjelpeark!$D$7,_xlfn.XLOOKUP(IF(T361="Naturlig",S361,T361),'Vannbehov SV'!$A$5:$A$13,_xlfn.XLOOKUP('Beregninger gj.strømming'!F361,'Vannbehov SV'!$B$4:$O$4,'Vannbehov SV'!$B$5:$O$13,,-1),,-1),IF(M361=Hjelpeark!$E$7,_xlfn.XLOOKUP(IF(T361="Naturlig",S361,T361),'Vannbehov FV'!$A$5:$A$20,_xlfn.XLOOKUP('Beregninger gj.strømming'!F361,'Vannbehov FV'!$B$4:$O$4,'Vannbehov FV'!$B$5:$O$20,,-1),,-1),""))</f>
        <v/>
      </c>
      <c r="P361" s="173" t="str">
        <f t="shared" si="97"/>
        <v/>
      </c>
      <c r="Q361" s="174" t="str">
        <f t="shared" si="98"/>
        <v/>
      </c>
      <c r="R361" s="174" t="str">
        <f t="shared" si="87"/>
        <v/>
      </c>
      <c r="S361" s="152" t="str">
        <f>IFERROR(IF(M361=Hjelpeark!$D$7,_xlfn.XLOOKUP('Beregninger gj.strømming'!C361,Hjelpeark!$C$8:$C$19,Hjelpeark!$D$8:$D$19),_xlfn.XLOOKUP('Beregninger gj.strømming'!C361,Hjelpeark!$C$8:$C$19,Hjelpeark!$E$8:$E$19)),"")</f>
        <v/>
      </c>
      <c r="T361" s="152" t="str">
        <f t="shared" si="101"/>
        <v/>
      </c>
      <c r="U361" s="152" t="str">
        <f>IFERROR(IF(T361=Hjelpeark!$B$4,0,ABS(T361-S361)),"")</f>
        <v/>
      </c>
      <c r="V361" s="175" t="str">
        <f>IFERROR(IF(A361="","",_xlfn.XLOOKUP(D361,Prisliste!$C$4:$F$4,Prisliste!$C$20:$F$20)),"")</f>
        <v/>
      </c>
      <c r="W361" s="175" t="str">
        <f>IFERROR(U361*_xlfn.XLOOKUP(D361,Prisliste!$C$4:$F$4,Prisliste!$C$21:$F$21),"")</f>
        <v/>
      </c>
      <c r="X361" s="175" t="str">
        <f>IFERROR(IF(A361="","",IF(N361="Ja",_xlfn.XLOOKUP('Beregninger gj.strømming'!D361,Prisliste!$C$4:$F$4,Prisliste!$C$24:$F$24),0)),"")</f>
        <v/>
      </c>
      <c r="Y361" s="288" t="str">
        <f t="shared" si="88"/>
        <v/>
      </c>
      <c r="Z361" s="175" t="str">
        <f t="shared" si="99"/>
        <v/>
      </c>
      <c r="AA361" s="175" t="str">
        <f t="shared" si="89"/>
        <v/>
      </c>
      <c r="AB361" s="175" t="str">
        <f t="shared" si="90"/>
        <v/>
      </c>
      <c r="AC361" s="288" t="str">
        <f t="shared" si="91"/>
        <v/>
      </c>
      <c r="AD361" s="152" t="str">
        <f t="shared" si="92"/>
        <v/>
      </c>
      <c r="AF361" s="155" t="str">
        <f>IFERROR(_xlfn.XLOOKUP(D361,Prisliste!$C$4:$F$4,Prisliste!$C$19:$F$19)*AD361,"")</f>
        <v/>
      </c>
    </row>
    <row r="362" spans="1:32" ht="14.4">
      <c r="A362" s="171" t="str">
        <f>IF(A361="","",IF(A361+1&lt;=f_slutt,'Beregninger gj.strømming'!A361+1,""))</f>
        <v/>
      </c>
      <c r="B362" s="172" t="str">
        <f t="shared" si="93"/>
        <v/>
      </c>
      <c r="C362" s="173" t="str">
        <f t="shared" si="94"/>
        <v/>
      </c>
      <c r="D362" s="172" t="str">
        <f t="shared" si="95"/>
        <v/>
      </c>
      <c r="E362" s="152" t="str">
        <f t="shared" si="100"/>
        <v/>
      </c>
      <c r="F362" s="289" t="str">
        <f t="shared" si="96"/>
        <v/>
      </c>
      <c r="G362" s="154" t="str">
        <f>IF($A362="","",'Priseestimat gj.strømming'!$C$15)</f>
        <v/>
      </c>
      <c r="H362" s="155" t="str" cm="1">
        <f t="array" ref="H362">IF(M362=Hjelpeark!$E$7,_xlfn.XLOOKUP(IF(T362="Naturlig",S362,T362),Temp_VT_FV,_xlfn.XLOOKUP('Beregninger gj.strømming'!F362,Fiskevekt_VT_FV,'Veksttabell FV'!$B$5:$T$21,,-1),,-1)*G362,IF('Beregninger gj.strømming'!M362=Hjelpeark!$D$7,_xlfn.XLOOKUP(IF(T362="Naturlig",S362,T362),'Veksttabell SV'!$A$6:$A$22,_xlfn.XLOOKUP('Beregninger gj.strømming'!F362,'Veksttabell SV'!$B$5:$AU$5,'Veksttabell SV'!$B$6:$AU$22,,-1),,-1)*G362,""))</f>
        <v/>
      </c>
      <c r="I362" s="155" t="str">
        <f t="shared" si="85"/>
        <v/>
      </c>
      <c r="J362" s="159" t="str">
        <f t="shared" si="86"/>
        <v/>
      </c>
      <c r="K362" s="173" t="str">
        <f>IF(A362="","",'Priseestimat gj.strømming'!$C$10)</f>
        <v/>
      </c>
      <c r="L362" s="173" t="str">
        <f>IF(A362="","",'Priseestimat gj.strømming'!$C$11)</f>
        <v/>
      </c>
      <c r="M362" s="173" t="str">
        <f>IF(A362="","",'Priseestimat gj.strømming'!$C$12)</f>
        <v/>
      </c>
      <c r="N362" s="173" t="str">
        <f>IF($A362="","",'Priseestimat gj.strømming'!$C$6)</f>
        <v/>
      </c>
      <c r="O362" s="174" t="str" cm="1">
        <f t="array" ref="O362">IF(M362=Hjelpeark!$D$7,_xlfn.XLOOKUP(IF(T362="Naturlig",S362,T362),'Vannbehov SV'!$A$5:$A$13,_xlfn.XLOOKUP('Beregninger gj.strømming'!F362,'Vannbehov SV'!$B$4:$O$4,'Vannbehov SV'!$B$5:$O$13,,-1),,-1),IF(M362=Hjelpeark!$E$7,_xlfn.XLOOKUP(IF(T362="Naturlig",S362,T362),'Vannbehov FV'!$A$5:$A$20,_xlfn.XLOOKUP('Beregninger gj.strømming'!F362,'Vannbehov FV'!$B$4:$O$4,'Vannbehov FV'!$B$5:$O$20,,-1),,-1),""))</f>
        <v/>
      </c>
      <c r="P362" s="173" t="str">
        <f t="shared" si="97"/>
        <v/>
      </c>
      <c r="Q362" s="174" t="str">
        <f t="shared" si="98"/>
        <v/>
      </c>
      <c r="R362" s="174" t="str">
        <f t="shared" si="87"/>
        <v/>
      </c>
      <c r="S362" s="152" t="str">
        <f>IFERROR(IF(M362=Hjelpeark!$D$7,_xlfn.XLOOKUP('Beregninger gj.strømming'!C362,Hjelpeark!$C$8:$C$19,Hjelpeark!$D$8:$D$19),_xlfn.XLOOKUP('Beregninger gj.strømming'!C362,Hjelpeark!$C$8:$C$19,Hjelpeark!$E$8:$E$19)),"")</f>
        <v/>
      </c>
      <c r="T362" s="152" t="str">
        <f t="shared" si="101"/>
        <v/>
      </c>
      <c r="U362" s="152" t="str">
        <f>IFERROR(IF(T362=Hjelpeark!$B$4,0,ABS(T362-S362)),"")</f>
        <v/>
      </c>
      <c r="V362" s="175" t="str">
        <f>IFERROR(IF(A362="","",_xlfn.XLOOKUP(D362,Prisliste!$C$4:$F$4,Prisliste!$C$20:$F$20)),"")</f>
        <v/>
      </c>
      <c r="W362" s="175" t="str">
        <f>IFERROR(U362*_xlfn.XLOOKUP(D362,Prisliste!$C$4:$F$4,Prisliste!$C$21:$F$21),"")</f>
        <v/>
      </c>
      <c r="X362" s="175" t="str">
        <f>IFERROR(IF(A362="","",IF(N362="Ja",_xlfn.XLOOKUP('Beregninger gj.strømming'!D362,Prisliste!$C$4:$F$4,Prisliste!$C$24:$F$24),0)),"")</f>
        <v/>
      </c>
      <c r="Y362" s="288" t="str">
        <f t="shared" si="88"/>
        <v/>
      </c>
      <c r="Z362" s="175" t="str">
        <f t="shared" si="99"/>
        <v/>
      </c>
      <c r="AA362" s="175" t="str">
        <f t="shared" si="89"/>
        <v/>
      </c>
      <c r="AB362" s="175" t="str">
        <f t="shared" si="90"/>
        <v/>
      </c>
      <c r="AC362" s="288" t="str">
        <f t="shared" si="91"/>
        <v/>
      </c>
      <c r="AD362" s="152" t="str">
        <f t="shared" si="92"/>
        <v/>
      </c>
      <c r="AF362" s="155" t="str">
        <f>IFERROR(_xlfn.XLOOKUP(D362,Prisliste!$C$4:$F$4,Prisliste!$C$19:$F$19)*AD362,"")</f>
        <v/>
      </c>
    </row>
    <row r="363" spans="1:32" ht="14.4">
      <c r="A363" s="171" t="str">
        <f>IF(A362="","",IF(A362+1&lt;=f_slutt,'Beregninger gj.strømming'!A362+1,""))</f>
        <v/>
      </c>
      <c r="B363" s="172" t="str">
        <f t="shared" si="93"/>
        <v/>
      </c>
      <c r="C363" s="173" t="str">
        <f t="shared" si="94"/>
        <v/>
      </c>
      <c r="D363" s="172" t="str">
        <f t="shared" si="95"/>
        <v/>
      </c>
      <c r="E363" s="152" t="str">
        <f t="shared" si="100"/>
        <v/>
      </c>
      <c r="F363" s="289" t="str">
        <f t="shared" si="96"/>
        <v/>
      </c>
      <c r="G363" s="154" t="str">
        <f>IF($A363="","",'Priseestimat gj.strømming'!$C$15)</f>
        <v/>
      </c>
      <c r="H363" s="155" t="str" cm="1">
        <f t="array" ref="H363">IF(M363=Hjelpeark!$E$7,_xlfn.XLOOKUP(IF(T363="Naturlig",S363,T363),Temp_VT_FV,_xlfn.XLOOKUP('Beregninger gj.strømming'!F363,Fiskevekt_VT_FV,'Veksttabell FV'!$B$5:$T$21,,-1),,-1)*G363,IF('Beregninger gj.strømming'!M363=Hjelpeark!$D$7,_xlfn.XLOOKUP(IF(T363="Naturlig",S363,T363),'Veksttabell SV'!$A$6:$A$22,_xlfn.XLOOKUP('Beregninger gj.strømming'!F363,'Veksttabell SV'!$B$5:$AU$5,'Veksttabell SV'!$B$6:$AU$22,,-1),,-1)*G363,""))</f>
        <v/>
      </c>
      <c r="I363" s="155" t="str">
        <f t="shared" si="85"/>
        <v/>
      </c>
      <c r="J363" s="159" t="str">
        <f t="shared" si="86"/>
        <v/>
      </c>
      <c r="K363" s="173" t="str">
        <f>IF(A363="","",'Priseestimat gj.strømming'!$C$10)</f>
        <v/>
      </c>
      <c r="L363" s="173" t="str">
        <f>IF(A363="","",'Priseestimat gj.strømming'!$C$11)</f>
        <v/>
      </c>
      <c r="M363" s="173" t="str">
        <f>IF(A363="","",'Priseestimat gj.strømming'!$C$12)</f>
        <v/>
      </c>
      <c r="N363" s="173" t="str">
        <f>IF($A363="","",'Priseestimat gj.strømming'!$C$6)</f>
        <v/>
      </c>
      <c r="O363" s="174" t="str" cm="1">
        <f t="array" ref="O363">IF(M363=Hjelpeark!$D$7,_xlfn.XLOOKUP(IF(T363="Naturlig",S363,T363),'Vannbehov SV'!$A$5:$A$13,_xlfn.XLOOKUP('Beregninger gj.strømming'!F363,'Vannbehov SV'!$B$4:$O$4,'Vannbehov SV'!$B$5:$O$13,,-1),,-1),IF(M363=Hjelpeark!$E$7,_xlfn.XLOOKUP(IF(T363="Naturlig",S363,T363),'Vannbehov FV'!$A$5:$A$20,_xlfn.XLOOKUP('Beregninger gj.strømming'!F363,'Vannbehov FV'!$B$4:$O$4,'Vannbehov FV'!$B$5:$O$20,,-1),,-1),""))</f>
        <v/>
      </c>
      <c r="P363" s="173" t="str">
        <f t="shared" si="97"/>
        <v/>
      </c>
      <c r="Q363" s="174" t="str">
        <f t="shared" si="98"/>
        <v/>
      </c>
      <c r="R363" s="174" t="str">
        <f t="shared" si="87"/>
        <v/>
      </c>
      <c r="S363" s="152" t="str">
        <f>IFERROR(IF(M363=Hjelpeark!$D$7,_xlfn.XLOOKUP('Beregninger gj.strømming'!C363,Hjelpeark!$C$8:$C$19,Hjelpeark!$D$8:$D$19),_xlfn.XLOOKUP('Beregninger gj.strømming'!C363,Hjelpeark!$C$8:$C$19,Hjelpeark!$E$8:$E$19)),"")</f>
        <v/>
      </c>
      <c r="T363" s="152" t="str">
        <f t="shared" si="101"/>
        <v/>
      </c>
      <c r="U363" s="152" t="str">
        <f>IFERROR(IF(T363=Hjelpeark!$B$4,0,ABS(T363-S363)),"")</f>
        <v/>
      </c>
      <c r="V363" s="175" t="str">
        <f>IFERROR(IF(A363="","",_xlfn.XLOOKUP(D363,Prisliste!$C$4:$F$4,Prisliste!$C$20:$F$20)),"")</f>
        <v/>
      </c>
      <c r="W363" s="175" t="str">
        <f>IFERROR(U363*_xlfn.XLOOKUP(D363,Prisliste!$C$4:$F$4,Prisliste!$C$21:$F$21),"")</f>
        <v/>
      </c>
      <c r="X363" s="175" t="str">
        <f>IFERROR(IF(A363="","",IF(N363="Ja",_xlfn.XLOOKUP('Beregninger gj.strømming'!D363,Prisliste!$C$4:$F$4,Prisliste!$C$24:$F$24),0)),"")</f>
        <v/>
      </c>
      <c r="Y363" s="288" t="str">
        <f t="shared" si="88"/>
        <v/>
      </c>
      <c r="Z363" s="175" t="str">
        <f t="shared" si="99"/>
        <v/>
      </c>
      <c r="AA363" s="175" t="str">
        <f t="shared" si="89"/>
        <v/>
      </c>
      <c r="AB363" s="175" t="str">
        <f t="shared" si="90"/>
        <v/>
      </c>
      <c r="AC363" s="288" t="str">
        <f t="shared" si="91"/>
        <v/>
      </c>
      <c r="AD363" s="152" t="str">
        <f t="shared" si="92"/>
        <v/>
      </c>
      <c r="AF363" s="155" t="str">
        <f>IFERROR(_xlfn.XLOOKUP(D363,Prisliste!$C$4:$F$4,Prisliste!$C$19:$F$19)*AD363,"")</f>
        <v/>
      </c>
    </row>
    <row r="364" spans="1:32" ht="14.4">
      <c r="A364" s="171" t="str">
        <f>IF(A363="","",IF(A363+1&lt;=f_slutt,'Beregninger gj.strømming'!A363+1,""))</f>
        <v/>
      </c>
      <c r="B364" s="172" t="str">
        <f t="shared" si="93"/>
        <v/>
      </c>
      <c r="C364" s="173" t="str">
        <f t="shared" si="94"/>
        <v/>
      </c>
      <c r="D364" s="172" t="str">
        <f t="shared" si="95"/>
        <v/>
      </c>
      <c r="E364" s="152" t="str">
        <f t="shared" si="100"/>
        <v/>
      </c>
      <c r="F364" s="289" t="str">
        <f t="shared" si="96"/>
        <v/>
      </c>
      <c r="G364" s="154" t="str">
        <f>IF($A364="","",'Priseestimat gj.strømming'!$C$15)</f>
        <v/>
      </c>
      <c r="H364" s="155" t="str" cm="1">
        <f t="array" ref="H364">IF(M364=Hjelpeark!$E$7,_xlfn.XLOOKUP(IF(T364="Naturlig",S364,T364),Temp_VT_FV,_xlfn.XLOOKUP('Beregninger gj.strømming'!F364,Fiskevekt_VT_FV,'Veksttabell FV'!$B$5:$T$21,,-1),,-1)*G364,IF('Beregninger gj.strømming'!M364=Hjelpeark!$D$7,_xlfn.XLOOKUP(IF(T364="Naturlig",S364,T364),'Veksttabell SV'!$A$6:$A$22,_xlfn.XLOOKUP('Beregninger gj.strømming'!F364,'Veksttabell SV'!$B$5:$AU$5,'Veksttabell SV'!$B$6:$AU$22,,-1),,-1)*G364,""))</f>
        <v/>
      </c>
      <c r="I364" s="155" t="str">
        <f t="shared" si="85"/>
        <v/>
      </c>
      <c r="J364" s="159" t="str">
        <f t="shared" si="86"/>
        <v/>
      </c>
      <c r="K364" s="173" t="str">
        <f>IF(A364="","",'Priseestimat gj.strømming'!$C$10)</f>
        <v/>
      </c>
      <c r="L364" s="173" t="str">
        <f>IF(A364="","",'Priseestimat gj.strømming'!$C$11)</f>
        <v/>
      </c>
      <c r="M364" s="173" t="str">
        <f>IF(A364="","",'Priseestimat gj.strømming'!$C$12)</f>
        <v/>
      </c>
      <c r="N364" s="173" t="str">
        <f>IF($A364="","",'Priseestimat gj.strømming'!$C$6)</f>
        <v/>
      </c>
      <c r="O364" s="174" t="str" cm="1">
        <f t="array" ref="O364">IF(M364=Hjelpeark!$D$7,_xlfn.XLOOKUP(IF(T364="Naturlig",S364,T364),'Vannbehov SV'!$A$5:$A$13,_xlfn.XLOOKUP('Beregninger gj.strømming'!F364,'Vannbehov SV'!$B$4:$O$4,'Vannbehov SV'!$B$5:$O$13,,-1),,-1),IF(M364=Hjelpeark!$E$7,_xlfn.XLOOKUP(IF(T364="Naturlig",S364,T364),'Vannbehov FV'!$A$5:$A$20,_xlfn.XLOOKUP('Beregninger gj.strømming'!F364,'Vannbehov FV'!$B$4:$O$4,'Vannbehov FV'!$B$5:$O$20,,-1),,-1),""))</f>
        <v/>
      </c>
      <c r="P364" s="173" t="str">
        <f t="shared" si="97"/>
        <v/>
      </c>
      <c r="Q364" s="174" t="str">
        <f t="shared" si="98"/>
        <v/>
      </c>
      <c r="R364" s="174" t="str">
        <f t="shared" si="87"/>
        <v/>
      </c>
      <c r="S364" s="152" t="str">
        <f>IFERROR(IF(M364=Hjelpeark!$D$7,_xlfn.XLOOKUP('Beregninger gj.strømming'!C364,Hjelpeark!$C$8:$C$19,Hjelpeark!$D$8:$D$19),_xlfn.XLOOKUP('Beregninger gj.strømming'!C364,Hjelpeark!$C$8:$C$19,Hjelpeark!$E$8:$E$19)),"")</f>
        <v/>
      </c>
      <c r="T364" s="152" t="str">
        <f t="shared" si="101"/>
        <v/>
      </c>
      <c r="U364" s="152" t="str">
        <f>IFERROR(IF(T364=Hjelpeark!$B$4,0,ABS(T364-S364)),"")</f>
        <v/>
      </c>
      <c r="V364" s="175" t="str">
        <f>IFERROR(IF(A364="","",_xlfn.XLOOKUP(D364,Prisliste!$C$4:$F$4,Prisliste!$C$20:$F$20)),"")</f>
        <v/>
      </c>
      <c r="W364" s="175" t="str">
        <f>IFERROR(U364*_xlfn.XLOOKUP(D364,Prisliste!$C$4:$F$4,Prisliste!$C$21:$F$21),"")</f>
        <v/>
      </c>
      <c r="X364" s="175" t="str">
        <f>IFERROR(IF(A364="","",IF(N364="Ja",_xlfn.XLOOKUP('Beregninger gj.strømming'!D364,Prisliste!$C$4:$F$4,Prisliste!$C$24:$F$24),0)),"")</f>
        <v/>
      </c>
      <c r="Y364" s="288" t="str">
        <f t="shared" si="88"/>
        <v/>
      </c>
      <c r="Z364" s="175" t="str">
        <f t="shared" si="99"/>
        <v/>
      </c>
      <c r="AA364" s="175" t="str">
        <f t="shared" si="89"/>
        <v/>
      </c>
      <c r="AB364" s="175" t="str">
        <f t="shared" si="90"/>
        <v/>
      </c>
      <c r="AC364" s="288" t="str">
        <f t="shared" si="91"/>
        <v/>
      </c>
      <c r="AD364" s="152" t="str">
        <f t="shared" si="92"/>
        <v/>
      </c>
      <c r="AF364" s="155" t="str">
        <f>IFERROR(_xlfn.XLOOKUP(D364,Prisliste!$C$4:$F$4,Prisliste!$C$19:$F$19)*AD364,"")</f>
        <v/>
      </c>
    </row>
    <row r="365" spans="1:32" ht="14.4">
      <c r="A365" s="171" t="str">
        <f>IF(A364="","",IF(A364+1&lt;=f_slutt,'Beregninger gj.strømming'!A364+1,""))</f>
        <v/>
      </c>
      <c r="B365" s="172" t="str">
        <f t="shared" si="93"/>
        <v/>
      </c>
      <c r="C365" s="173" t="str">
        <f t="shared" si="94"/>
        <v/>
      </c>
      <c r="D365" s="172" t="str">
        <f t="shared" si="95"/>
        <v/>
      </c>
      <c r="E365" s="152" t="str">
        <f t="shared" si="100"/>
        <v/>
      </c>
      <c r="F365" s="289" t="str">
        <f t="shared" si="96"/>
        <v/>
      </c>
      <c r="G365" s="154" t="str">
        <f>IF($A365="","",'Priseestimat gj.strømming'!$C$15)</f>
        <v/>
      </c>
      <c r="H365" s="155" t="str" cm="1">
        <f t="array" ref="H365">IF(M365=Hjelpeark!$E$7,_xlfn.XLOOKUP(IF(T365="Naturlig",S365,T365),Temp_VT_FV,_xlfn.XLOOKUP('Beregninger gj.strømming'!F365,Fiskevekt_VT_FV,'Veksttabell FV'!$B$5:$T$21,,-1),,-1)*G365,IF('Beregninger gj.strømming'!M365=Hjelpeark!$D$7,_xlfn.XLOOKUP(IF(T365="Naturlig",S365,T365),'Veksttabell SV'!$A$6:$A$22,_xlfn.XLOOKUP('Beregninger gj.strømming'!F365,'Veksttabell SV'!$B$5:$AU$5,'Veksttabell SV'!$B$6:$AU$22,,-1),,-1)*G365,""))</f>
        <v/>
      </c>
      <c r="I365" s="155" t="str">
        <f t="shared" si="85"/>
        <v/>
      </c>
      <c r="J365" s="159" t="str">
        <f t="shared" si="86"/>
        <v/>
      </c>
      <c r="K365" s="173" t="str">
        <f>IF(A365="","",'Priseestimat gj.strømming'!$C$10)</f>
        <v/>
      </c>
      <c r="L365" s="173" t="str">
        <f>IF(A365="","",'Priseestimat gj.strømming'!$C$11)</f>
        <v/>
      </c>
      <c r="M365" s="173" t="str">
        <f>IF(A365="","",'Priseestimat gj.strømming'!$C$12)</f>
        <v/>
      </c>
      <c r="N365" s="173" t="str">
        <f>IF($A365="","",'Priseestimat gj.strømming'!$C$6)</f>
        <v/>
      </c>
      <c r="O365" s="174" t="str" cm="1">
        <f t="array" ref="O365">IF(M365=Hjelpeark!$D$7,_xlfn.XLOOKUP(IF(T365="Naturlig",S365,T365),'Vannbehov SV'!$A$5:$A$13,_xlfn.XLOOKUP('Beregninger gj.strømming'!F365,'Vannbehov SV'!$B$4:$O$4,'Vannbehov SV'!$B$5:$O$13,,-1),,-1),IF(M365=Hjelpeark!$E$7,_xlfn.XLOOKUP(IF(T365="Naturlig",S365,T365),'Vannbehov FV'!$A$5:$A$20,_xlfn.XLOOKUP('Beregninger gj.strømming'!F365,'Vannbehov FV'!$B$4:$O$4,'Vannbehov FV'!$B$5:$O$20,,-1),,-1),""))</f>
        <v/>
      </c>
      <c r="P365" s="173" t="str">
        <f t="shared" si="97"/>
        <v/>
      </c>
      <c r="Q365" s="174" t="str">
        <f t="shared" si="98"/>
        <v/>
      </c>
      <c r="R365" s="174" t="str">
        <f t="shared" si="87"/>
        <v/>
      </c>
      <c r="S365" s="152" t="str">
        <f>IFERROR(IF(M365=Hjelpeark!$D$7,_xlfn.XLOOKUP('Beregninger gj.strømming'!C365,Hjelpeark!$C$8:$C$19,Hjelpeark!$D$8:$D$19),_xlfn.XLOOKUP('Beregninger gj.strømming'!C365,Hjelpeark!$C$8:$C$19,Hjelpeark!$E$8:$E$19)),"")</f>
        <v/>
      </c>
      <c r="T365" s="152" t="str">
        <f t="shared" si="101"/>
        <v/>
      </c>
      <c r="U365" s="152" t="str">
        <f>IFERROR(IF(T365=Hjelpeark!$B$4,0,ABS(T365-S365)),"")</f>
        <v/>
      </c>
      <c r="V365" s="175" t="str">
        <f>IFERROR(IF(A365="","",_xlfn.XLOOKUP(D365,Prisliste!$C$4:$F$4,Prisliste!$C$20:$F$20)),"")</f>
        <v/>
      </c>
      <c r="W365" s="175" t="str">
        <f>IFERROR(U365*_xlfn.XLOOKUP(D365,Prisliste!$C$4:$F$4,Prisliste!$C$21:$F$21),"")</f>
        <v/>
      </c>
      <c r="X365" s="175" t="str">
        <f>IFERROR(IF(A365="","",IF(N365="Ja",_xlfn.XLOOKUP('Beregninger gj.strømming'!D365,Prisliste!$C$4:$F$4,Prisliste!$C$24:$F$24),0)),"")</f>
        <v/>
      </c>
      <c r="Y365" s="288" t="str">
        <f t="shared" si="88"/>
        <v/>
      </c>
      <c r="Z365" s="175" t="str">
        <f t="shared" si="99"/>
        <v/>
      </c>
      <c r="AA365" s="175" t="str">
        <f t="shared" si="89"/>
        <v/>
      </c>
      <c r="AB365" s="175" t="str">
        <f t="shared" si="90"/>
        <v/>
      </c>
      <c r="AC365" s="288" t="str">
        <f t="shared" si="91"/>
        <v/>
      </c>
      <c r="AD365" s="152" t="str">
        <f t="shared" si="92"/>
        <v/>
      </c>
      <c r="AF365" s="155" t="str">
        <f>IFERROR(_xlfn.XLOOKUP(D365,Prisliste!$C$4:$F$4,Prisliste!$C$19:$F$19)*AD365,"")</f>
        <v/>
      </c>
    </row>
    <row r="366" spans="1:32" ht="14.4">
      <c r="A366" s="171" t="str">
        <f>IF(A365="","",IF(A365+1&lt;=f_slutt,'Beregninger gj.strømming'!A365+1,""))</f>
        <v/>
      </c>
      <c r="B366" s="172" t="str">
        <f t="shared" si="93"/>
        <v/>
      </c>
      <c r="C366" s="173" t="str">
        <f t="shared" si="94"/>
        <v/>
      </c>
      <c r="D366" s="172" t="str">
        <f t="shared" si="95"/>
        <v/>
      </c>
      <c r="E366" s="152" t="str">
        <f t="shared" si="100"/>
        <v/>
      </c>
      <c r="F366" s="289" t="str">
        <f t="shared" si="96"/>
        <v/>
      </c>
      <c r="G366" s="154" t="str">
        <f>IF($A366="","",'Priseestimat gj.strømming'!$C$15)</f>
        <v/>
      </c>
      <c r="H366" s="155" t="str" cm="1">
        <f t="array" ref="H366">IF(M366=Hjelpeark!$E$7,_xlfn.XLOOKUP(IF(T366="Naturlig",S366,T366),Temp_VT_FV,_xlfn.XLOOKUP('Beregninger gj.strømming'!F366,Fiskevekt_VT_FV,'Veksttabell FV'!$B$5:$T$21,,-1),,-1)*G366,IF('Beregninger gj.strømming'!M366=Hjelpeark!$D$7,_xlfn.XLOOKUP(IF(T366="Naturlig",S366,T366),'Veksttabell SV'!$A$6:$A$22,_xlfn.XLOOKUP('Beregninger gj.strømming'!F366,'Veksttabell SV'!$B$5:$AU$5,'Veksttabell SV'!$B$6:$AU$22,,-1),,-1)*G366,""))</f>
        <v/>
      </c>
      <c r="I366" s="155" t="str">
        <f t="shared" si="85"/>
        <v/>
      </c>
      <c r="J366" s="159" t="str">
        <f t="shared" si="86"/>
        <v/>
      </c>
      <c r="K366" s="173" t="str">
        <f>IF(A366="","",'Priseestimat gj.strømming'!$C$10)</f>
        <v/>
      </c>
      <c r="L366" s="173" t="str">
        <f>IF(A366="","",'Priseestimat gj.strømming'!$C$11)</f>
        <v/>
      </c>
      <c r="M366" s="173" t="str">
        <f>IF(A366="","",'Priseestimat gj.strømming'!$C$12)</f>
        <v/>
      </c>
      <c r="N366" s="173" t="str">
        <f>IF($A366="","",'Priseestimat gj.strømming'!$C$6)</f>
        <v/>
      </c>
      <c r="O366" s="174" t="str" cm="1">
        <f t="array" ref="O366">IF(M366=Hjelpeark!$D$7,_xlfn.XLOOKUP(IF(T366="Naturlig",S366,T366),'Vannbehov SV'!$A$5:$A$13,_xlfn.XLOOKUP('Beregninger gj.strømming'!F366,'Vannbehov SV'!$B$4:$O$4,'Vannbehov SV'!$B$5:$O$13,,-1),,-1),IF(M366=Hjelpeark!$E$7,_xlfn.XLOOKUP(IF(T366="Naturlig",S366,T366),'Vannbehov FV'!$A$5:$A$20,_xlfn.XLOOKUP('Beregninger gj.strømming'!F366,'Vannbehov FV'!$B$4:$O$4,'Vannbehov FV'!$B$5:$O$20,,-1),,-1),""))</f>
        <v/>
      </c>
      <c r="P366" s="173" t="str">
        <f t="shared" si="97"/>
        <v/>
      </c>
      <c r="Q366" s="174" t="str">
        <f t="shared" si="98"/>
        <v/>
      </c>
      <c r="R366" s="174" t="str">
        <f t="shared" si="87"/>
        <v/>
      </c>
      <c r="S366" s="152" t="str">
        <f>IFERROR(IF(M366=Hjelpeark!$D$7,_xlfn.XLOOKUP('Beregninger gj.strømming'!C366,Hjelpeark!$C$8:$C$19,Hjelpeark!$D$8:$D$19),_xlfn.XLOOKUP('Beregninger gj.strømming'!C366,Hjelpeark!$C$8:$C$19,Hjelpeark!$E$8:$E$19)),"")</f>
        <v/>
      </c>
      <c r="T366" s="152" t="str">
        <f t="shared" si="101"/>
        <v/>
      </c>
      <c r="U366" s="152" t="str">
        <f>IFERROR(IF(T366=Hjelpeark!$B$4,0,ABS(T366-S366)),"")</f>
        <v/>
      </c>
      <c r="V366" s="175" t="str">
        <f>IFERROR(IF(A366="","",_xlfn.XLOOKUP(D366,Prisliste!$C$4:$F$4,Prisliste!$C$20:$F$20)),"")</f>
        <v/>
      </c>
      <c r="W366" s="175" t="str">
        <f>IFERROR(U366*_xlfn.XLOOKUP(D366,Prisliste!$C$4:$F$4,Prisliste!$C$21:$F$21),"")</f>
        <v/>
      </c>
      <c r="X366" s="175" t="str">
        <f>IFERROR(IF(A366="","",IF(N366="Ja",_xlfn.XLOOKUP('Beregninger gj.strømming'!D366,Prisliste!$C$4:$F$4,Prisliste!$C$24:$F$24),0)),"")</f>
        <v/>
      </c>
      <c r="Y366" s="288" t="str">
        <f t="shared" si="88"/>
        <v/>
      </c>
      <c r="Z366" s="175" t="str">
        <f t="shared" si="99"/>
        <v/>
      </c>
      <c r="AA366" s="175" t="str">
        <f t="shared" si="89"/>
        <v/>
      </c>
      <c r="AB366" s="175" t="str">
        <f t="shared" si="90"/>
        <v/>
      </c>
      <c r="AC366" s="288" t="str">
        <f t="shared" si="91"/>
        <v/>
      </c>
      <c r="AD366" s="152" t="str">
        <f t="shared" si="92"/>
        <v/>
      </c>
      <c r="AF366" s="155" t="str">
        <f>IFERROR(_xlfn.XLOOKUP(D366,Prisliste!$C$4:$F$4,Prisliste!$C$19:$F$19)*AD366,"")</f>
        <v/>
      </c>
    </row>
    <row r="367" spans="1:32" ht="14.4">
      <c r="A367" s="171" t="str">
        <f>IF(A366="","",IF(A366+1&lt;=f_slutt,'Beregninger gj.strømming'!A366+1,""))</f>
        <v/>
      </c>
      <c r="B367" s="172" t="str">
        <f t="shared" si="93"/>
        <v/>
      </c>
      <c r="C367" s="173" t="str">
        <f t="shared" si="94"/>
        <v/>
      </c>
      <c r="D367" s="172" t="str">
        <f t="shared" si="95"/>
        <v/>
      </c>
      <c r="E367" s="152" t="str">
        <f t="shared" si="100"/>
        <v/>
      </c>
      <c r="F367" s="289" t="str">
        <f t="shared" si="96"/>
        <v/>
      </c>
      <c r="G367" s="154" t="str">
        <f>IF($A367="","",'Priseestimat gj.strømming'!$C$15)</f>
        <v/>
      </c>
      <c r="H367" s="155" t="str" cm="1">
        <f t="array" ref="H367">IF(M367=Hjelpeark!$E$7,_xlfn.XLOOKUP(IF(T367="Naturlig",S367,T367),Temp_VT_FV,_xlfn.XLOOKUP('Beregninger gj.strømming'!F367,Fiskevekt_VT_FV,'Veksttabell FV'!$B$5:$T$21,,-1),,-1)*G367,IF('Beregninger gj.strømming'!M367=Hjelpeark!$D$7,_xlfn.XLOOKUP(IF(T367="Naturlig",S367,T367),'Veksttabell SV'!$A$6:$A$22,_xlfn.XLOOKUP('Beregninger gj.strømming'!F367,'Veksttabell SV'!$B$5:$AU$5,'Veksttabell SV'!$B$6:$AU$22,,-1),,-1)*G367,""))</f>
        <v/>
      </c>
      <c r="I367" s="155" t="str">
        <f t="shared" si="85"/>
        <v/>
      </c>
      <c r="J367" s="159" t="str">
        <f t="shared" si="86"/>
        <v/>
      </c>
      <c r="K367" s="173" t="str">
        <f>IF(A367="","",'Priseestimat gj.strømming'!$C$10)</f>
        <v/>
      </c>
      <c r="L367" s="173" t="str">
        <f>IF(A367="","",'Priseestimat gj.strømming'!$C$11)</f>
        <v/>
      </c>
      <c r="M367" s="173" t="str">
        <f>IF(A367="","",'Priseestimat gj.strømming'!$C$12)</f>
        <v/>
      </c>
      <c r="N367" s="173" t="str">
        <f>IF($A367="","",'Priseestimat gj.strømming'!$C$6)</f>
        <v/>
      </c>
      <c r="O367" s="174" t="str" cm="1">
        <f t="array" ref="O367">IF(M367=Hjelpeark!$D$7,_xlfn.XLOOKUP(IF(T367="Naturlig",S367,T367),'Vannbehov SV'!$A$5:$A$13,_xlfn.XLOOKUP('Beregninger gj.strømming'!F367,'Vannbehov SV'!$B$4:$O$4,'Vannbehov SV'!$B$5:$O$13,,-1),,-1),IF(M367=Hjelpeark!$E$7,_xlfn.XLOOKUP(IF(T367="Naturlig",S367,T367),'Vannbehov FV'!$A$5:$A$20,_xlfn.XLOOKUP('Beregninger gj.strømming'!F367,'Vannbehov FV'!$B$4:$O$4,'Vannbehov FV'!$B$5:$O$20,,-1),,-1),""))</f>
        <v/>
      </c>
      <c r="P367" s="173" t="str">
        <f t="shared" si="97"/>
        <v/>
      </c>
      <c r="Q367" s="174" t="str">
        <f t="shared" si="98"/>
        <v/>
      </c>
      <c r="R367" s="174" t="str">
        <f t="shared" si="87"/>
        <v/>
      </c>
      <c r="S367" s="152" t="str">
        <f>IFERROR(IF(M367=Hjelpeark!$D$7,_xlfn.XLOOKUP('Beregninger gj.strømming'!C367,Hjelpeark!$C$8:$C$19,Hjelpeark!$D$8:$D$19),_xlfn.XLOOKUP('Beregninger gj.strømming'!C367,Hjelpeark!$C$8:$C$19,Hjelpeark!$E$8:$E$19)),"")</f>
        <v/>
      </c>
      <c r="T367" s="152" t="str">
        <f t="shared" si="101"/>
        <v/>
      </c>
      <c r="U367" s="152" t="str">
        <f>IFERROR(IF(T367=Hjelpeark!$B$4,0,ABS(T367-S367)),"")</f>
        <v/>
      </c>
      <c r="V367" s="175" t="str">
        <f>IFERROR(IF(A367="","",_xlfn.XLOOKUP(D367,Prisliste!$C$4:$F$4,Prisliste!$C$20:$F$20)),"")</f>
        <v/>
      </c>
      <c r="W367" s="175" t="str">
        <f>IFERROR(U367*_xlfn.XLOOKUP(D367,Prisliste!$C$4:$F$4,Prisliste!$C$21:$F$21),"")</f>
        <v/>
      </c>
      <c r="X367" s="175" t="str">
        <f>IFERROR(IF(A367="","",IF(N367="Ja",_xlfn.XLOOKUP('Beregninger gj.strømming'!D367,Prisliste!$C$4:$F$4,Prisliste!$C$24:$F$24),0)),"")</f>
        <v/>
      </c>
      <c r="Y367" s="288" t="str">
        <f t="shared" si="88"/>
        <v/>
      </c>
      <c r="Z367" s="175" t="str">
        <f t="shared" si="99"/>
        <v/>
      </c>
      <c r="AA367" s="175" t="str">
        <f t="shared" si="89"/>
        <v/>
      </c>
      <c r="AB367" s="175" t="str">
        <f t="shared" si="90"/>
        <v/>
      </c>
      <c r="AC367" s="288" t="str">
        <f t="shared" si="91"/>
        <v/>
      </c>
      <c r="AD367" s="152" t="str">
        <f t="shared" si="92"/>
        <v/>
      </c>
      <c r="AF367" s="155" t="str">
        <f>IFERROR(_xlfn.XLOOKUP(D367,Prisliste!$C$4:$F$4,Prisliste!$C$19:$F$19)*AD367,"")</f>
        <v/>
      </c>
    </row>
    <row r="368" spans="1:32" ht="14.4">
      <c r="A368" s="171" t="str">
        <f>IF(A367="","",IF(A367+1&lt;=f_slutt,'Beregninger gj.strømming'!A367+1,""))</f>
        <v/>
      </c>
      <c r="B368" s="172" t="str">
        <f t="shared" si="93"/>
        <v/>
      </c>
      <c r="C368" s="173" t="str">
        <f t="shared" si="94"/>
        <v/>
      </c>
      <c r="D368" s="172" t="str">
        <f t="shared" si="95"/>
        <v/>
      </c>
      <c r="E368" s="152" t="str">
        <f t="shared" si="100"/>
        <v/>
      </c>
      <c r="F368" s="289" t="str">
        <f t="shared" si="96"/>
        <v/>
      </c>
      <c r="G368" s="154" t="str">
        <f>IF($A368="","",'Priseestimat gj.strømming'!$C$15)</f>
        <v/>
      </c>
      <c r="H368" s="155" t="str" cm="1">
        <f t="array" ref="H368">IF(M368=Hjelpeark!$E$7,_xlfn.XLOOKUP(IF(T368="Naturlig",S368,T368),Temp_VT_FV,_xlfn.XLOOKUP('Beregninger gj.strømming'!F368,Fiskevekt_VT_FV,'Veksttabell FV'!$B$5:$T$21,,-1),,-1)*G368,IF('Beregninger gj.strømming'!M368=Hjelpeark!$D$7,_xlfn.XLOOKUP(IF(T368="Naturlig",S368,T368),'Veksttabell SV'!$A$6:$A$22,_xlfn.XLOOKUP('Beregninger gj.strømming'!F368,'Veksttabell SV'!$B$5:$AU$5,'Veksttabell SV'!$B$6:$AU$22,,-1),,-1)*G368,""))</f>
        <v/>
      </c>
      <c r="I368" s="155" t="str">
        <f t="shared" si="85"/>
        <v/>
      </c>
      <c r="J368" s="159" t="str">
        <f t="shared" si="86"/>
        <v/>
      </c>
      <c r="K368" s="173" t="str">
        <f>IF(A368="","",'Priseestimat gj.strømming'!$C$10)</f>
        <v/>
      </c>
      <c r="L368" s="173" t="str">
        <f>IF(A368="","",'Priseestimat gj.strømming'!$C$11)</f>
        <v/>
      </c>
      <c r="M368" s="173" t="str">
        <f>IF(A368="","",'Priseestimat gj.strømming'!$C$12)</f>
        <v/>
      </c>
      <c r="N368" s="173" t="str">
        <f>IF($A368="","",'Priseestimat gj.strømming'!$C$6)</f>
        <v/>
      </c>
      <c r="O368" s="174" t="str" cm="1">
        <f t="array" ref="O368">IF(M368=Hjelpeark!$D$7,_xlfn.XLOOKUP(IF(T368="Naturlig",S368,T368),'Vannbehov SV'!$A$5:$A$13,_xlfn.XLOOKUP('Beregninger gj.strømming'!F368,'Vannbehov SV'!$B$4:$O$4,'Vannbehov SV'!$B$5:$O$13,,-1),,-1),IF(M368=Hjelpeark!$E$7,_xlfn.XLOOKUP(IF(T368="Naturlig",S368,T368),'Vannbehov FV'!$A$5:$A$20,_xlfn.XLOOKUP('Beregninger gj.strømming'!F368,'Vannbehov FV'!$B$4:$O$4,'Vannbehov FV'!$B$5:$O$20,,-1),,-1),""))</f>
        <v/>
      </c>
      <c r="P368" s="173" t="str">
        <f t="shared" si="97"/>
        <v/>
      </c>
      <c r="Q368" s="174" t="str">
        <f t="shared" si="98"/>
        <v/>
      </c>
      <c r="R368" s="174" t="str">
        <f t="shared" si="87"/>
        <v/>
      </c>
      <c r="S368" s="152" t="str">
        <f>IFERROR(IF(M368=Hjelpeark!$D$7,_xlfn.XLOOKUP('Beregninger gj.strømming'!C368,Hjelpeark!$C$8:$C$19,Hjelpeark!$D$8:$D$19),_xlfn.XLOOKUP('Beregninger gj.strømming'!C368,Hjelpeark!$C$8:$C$19,Hjelpeark!$E$8:$E$19)),"")</f>
        <v/>
      </c>
      <c r="T368" s="152" t="str">
        <f t="shared" si="101"/>
        <v/>
      </c>
      <c r="U368" s="152" t="str">
        <f>IFERROR(IF(T368=Hjelpeark!$B$4,0,ABS(T368-S368)),"")</f>
        <v/>
      </c>
      <c r="V368" s="175" t="str">
        <f>IFERROR(IF(A368="","",_xlfn.XLOOKUP(D368,Prisliste!$C$4:$F$4,Prisliste!$C$20:$F$20)),"")</f>
        <v/>
      </c>
      <c r="W368" s="175" t="str">
        <f>IFERROR(U368*_xlfn.XLOOKUP(D368,Prisliste!$C$4:$F$4,Prisliste!$C$21:$F$21),"")</f>
        <v/>
      </c>
      <c r="X368" s="175" t="str">
        <f>IFERROR(IF(A368="","",IF(N368="Ja",_xlfn.XLOOKUP('Beregninger gj.strømming'!D368,Prisliste!$C$4:$F$4,Prisliste!$C$24:$F$24),0)),"")</f>
        <v/>
      </c>
      <c r="Y368" s="288" t="str">
        <f t="shared" si="88"/>
        <v/>
      </c>
      <c r="Z368" s="175" t="str">
        <f t="shared" si="99"/>
        <v/>
      </c>
      <c r="AA368" s="175" t="str">
        <f t="shared" si="89"/>
        <v/>
      </c>
      <c r="AB368" s="175" t="str">
        <f t="shared" si="90"/>
        <v/>
      </c>
      <c r="AC368" s="288" t="str">
        <f t="shared" si="91"/>
        <v/>
      </c>
      <c r="AD368" s="152" t="str">
        <f t="shared" si="92"/>
        <v/>
      </c>
      <c r="AF368" s="155" t="str">
        <f>IFERROR(_xlfn.XLOOKUP(D368,Prisliste!$C$4:$F$4,Prisliste!$C$19:$F$19)*AD368,"")</f>
        <v/>
      </c>
    </row>
    <row r="369" spans="1:32" ht="14.4">
      <c r="A369" s="171" t="str">
        <f>IF(A368="","",IF(A368+1&lt;=f_slutt,'Beregninger gj.strømming'!A368+1,""))</f>
        <v/>
      </c>
      <c r="B369" s="172" t="str">
        <f t="shared" si="93"/>
        <v/>
      </c>
      <c r="C369" s="173" t="str">
        <f t="shared" si="94"/>
        <v/>
      </c>
      <c r="D369" s="172" t="str">
        <f t="shared" si="95"/>
        <v/>
      </c>
      <c r="E369" s="152" t="str">
        <f t="shared" si="100"/>
        <v/>
      </c>
      <c r="F369" s="289" t="str">
        <f t="shared" si="96"/>
        <v/>
      </c>
      <c r="G369" s="154" t="str">
        <f>IF($A369="","",'Priseestimat gj.strømming'!$C$15)</f>
        <v/>
      </c>
      <c r="H369" s="155" t="str" cm="1">
        <f t="array" ref="H369">IF(M369=Hjelpeark!$E$7,_xlfn.XLOOKUP(IF(T369="Naturlig",S369,T369),Temp_VT_FV,_xlfn.XLOOKUP('Beregninger gj.strømming'!F369,Fiskevekt_VT_FV,'Veksttabell FV'!$B$5:$T$21,,-1),,-1)*G369,IF('Beregninger gj.strømming'!M369=Hjelpeark!$D$7,_xlfn.XLOOKUP(IF(T369="Naturlig",S369,T369),'Veksttabell SV'!$A$6:$A$22,_xlfn.XLOOKUP('Beregninger gj.strømming'!F369,'Veksttabell SV'!$B$5:$AU$5,'Veksttabell SV'!$B$6:$AU$22,,-1),,-1)*G369,""))</f>
        <v/>
      </c>
      <c r="I369" s="155" t="str">
        <f t="shared" si="85"/>
        <v/>
      </c>
      <c r="J369" s="159" t="str">
        <f t="shared" si="86"/>
        <v/>
      </c>
      <c r="K369" s="173" t="str">
        <f>IF(A369="","",'Priseestimat gj.strømming'!$C$10)</f>
        <v/>
      </c>
      <c r="L369" s="173" t="str">
        <f>IF(A369="","",'Priseestimat gj.strømming'!$C$11)</f>
        <v/>
      </c>
      <c r="M369" s="173" t="str">
        <f>IF(A369="","",'Priseestimat gj.strømming'!$C$12)</f>
        <v/>
      </c>
      <c r="N369" s="173" t="str">
        <f>IF($A369="","",'Priseestimat gj.strømming'!$C$6)</f>
        <v/>
      </c>
      <c r="O369" s="174" t="str" cm="1">
        <f t="array" ref="O369">IF(M369=Hjelpeark!$D$7,_xlfn.XLOOKUP(IF(T369="Naturlig",S369,T369),'Vannbehov SV'!$A$5:$A$13,_xlfn.XLOOKUP('Beregninger gj.strømming'!F369,'Vannbehov SV'!$B$4:$O$4,'Vannbehov SV'!$B$5:$O$13,,-1),,-1),IF(M369=Hjelpeark!$E$7,_xlfn.XLOOKUP(IF(T369="Naturlig",S369,T369),'Vannbehov FV'!$A$5:$A$20,_xlfn.XLOOKUP('Beregninger gj.strømming'!F369,'Vannbehov FV'!$B$4:$O$4,'Vannbehov FV'!$B$5:$O$20,,-1),,-1),""))</f>
        <v/>
      </c>
      <c r="P369" s="173" t="str">
        <f t="shared" si="97"/>
        <v/>
      </c>
      <c r="Q369" s="174" t="str">
        <f t="shared" si="98"/>
        <v/>
      </c>
      <c r="R369" s="174" t="str">
        <f t="shared" si="87"/>
        <v/>
      </c>
      <c r="S369" s="152" t="str">
        <f>IFERROR(IF(M369=Hjelpeark!$D$7,_xlfn.XLOOKUP('Beregninger gj.strømming'!C369,Hjelpeark!$C$8:$C$19,Hjelpeark!$D$8:$D$19),_xlfn.XLOOKUP('Beregninger gj.strømming'!C369,Hjelpeark!$C$8:$C$19,Hjelpeark!$E$8:$E$19)),"")</f>
        <v/>
      </c>
      <c r="T369" s="152" t="str">
        <f t="shared" si="101"/>
        <v/>
      </c>
      <c r="U369" s="152" t="str">
        <f>IFERROR(IF(T369=Hjelpeark!$B$4,0,ABS(T369-S369)),"")</f>
        <v/>
      </c>
      <c r="V369" s="175" t="str">
        <f>IFERROR(IF(A369="","",_xlfn.XLOOKUP(D369,Prisliste!$C$4:$F$4,Prisliste!$C$20:$F$20)),"")</f>
        <v/>
      </c>
      <c r="W369" s="175" t="str">
        <f>IFERROR(U369*_xlfn.XLOOKUP(D369,Prisliste!$C$4:$F$4,Prisliste!$C$21:$F$21),"")</f>
        <v/>
      </c>
      <c r="X369" s="175" t="str">
        <f>IFERROR(IF(A369="","",IF(N369="Ja",_xlfn.XLOOKUP('Beregninger gj.strømming'!D369,Prisliste!$C$4:$F$4,Prisliste!$C$24:$F$24),0)),"")</f>
        <v/>
      </c>
      <c r="Y369" s="288" t="str">
        <f t="shared" si="88"/>
        <v/>
      </c>
      <c r="Z369" s="175" t="str">
        <f t="shared" si="99"/>
        <v/>
      </c>
      <c r="AA369" s="175" t="str">
        <f t="shared" si="89"/>
        <v/>
      </c>
      <c r="AB369" s="175" t="str">
        <f t="shared" si="90"/>
        <v/>
      </c>
      <c r="AC369" s="288" t="str">
        <f t="shared" si="91"/>
        <v/>
      </c>
      <c r="AD369" s="152" t="str">
        <f t="shared" si="92"/>
        <v/>
      </c>
      <c r="AF369" s="155" t="str">
        <f>IFERROR(_xlfn.XLOOKUP(D369,Prisliste!$C$4:$F$4,Prisliste!$C$19:$F$19)*AD369,"")</f>
        <v/>
      </c>
    </row>
    <row r="370" spans="1:32" ht="14.4">
      <c r="A370" s="171" t="str">
        <f>IF(A369="","",IF(A369+1&lt;=f_slutt,'Beregninger gj.strømming'!A369+1,""))</f>
        <v/>
      </c>
      <c r="B370" s="172" t="str">
        <f t="shared" si="93"/>
        <v/>
      </c>
      <c r="C370" s="173" t="str">
        <f t="shared" si="94"/>
        <v/>
      </c>
      <c r="D370" s="172" t="str">
        <f t="shared" si="95"/>
        <v/>
      </c>
      <c r="E370" s="152" t="str">
        <f t="shared" si="100"/>
        <v/>
      </c>
      <c r="F370" s="289" t="str">
        <f t="shared" si="96"/>
        <v/>
      </c>
      <c r="G370" s="154" t="str">
        <f>IF($A370="","",'Priseestimat gj.strømming'!$C$15)</f>
        <v/>
      </c>
      <c r="H370" s="155" t="str" cm="1">
        <f t="array" ref="H370">IF(M370=Hjelpeark!$E$7,_xlfn.XLOOKUP(IF(T370="Naturlig",S370,T370),Temp_VT_FV,_xlfn.XLOOKUP('Beregninger gj.strømming'!F370,Fiskevekt_VT_FV,'Veksttabell FV'!$B$5:$T$21,,-1),,-1)*G370,IF('Beregninger gj.strømming'!M370=Hjelpeark!$D$7,_xlfn.XLOOKUP(IF(T370="Naturlig",S370,T370),'Veksttabell SV'!$A$6:$A$22,_xlfn.XLOOKUP('Beregninger gj.strømming'!F370,'Veksttabell SV'!$B$5:$AU$5,'Veksttabell SV'!$B$6:$AU$22,,-1),,-1)*G370,""))</f>
        <v/>
      </c>
      <c r="I370" s="155" t="str">
        <f t="shared" si="85"/>
        <v/>
      </c>
      <c r="J370" s="159" t="str">
        <f t="shared" si="86"/>
        <v/>
      </c>
      <c r="K370" s="173" t="str">
        <f>IF(A370="","",'Priseestimat gj.strømming'!$C$10)</f>
        <v/>
      </c>
      <c r="L370" s="173" t="str">
        <f>IF(A370="","",'Priseestimat gj.strømming'!$C$11)</f>
        <v/>
      </c>
      <c r="M370" s="173" t="str">
        <f>IF(A370="","",'Priseestimat gj.strømming'!$C$12)</f>
        <v/>
      </c>
      <c r="N370" s="173" t="str">
        <f>IF($A370="","",'Priseestimat gj.strømming'!$C$6)</f>
        <v/>
      </c>
      <c r="O370" s="174" t="str" cm="1">
        <f t="array" ref="O370">IF(M370=Hjelpeark!$D$7,_xlfn.XLOOKUP(IF(T370="Naturlig",S370,T370),'Vannbehov SV'!$A$5:$A$13,_xlfn.XLOOKUP('Beregninger gj.strømming'!F370,'Vannbehov SV'!$B$4:$O$4,'Vannbehov SV'!$B$5:$O$13,,-1),,-1),IF(M370=Hjelpeark!$E$7,_xlfn.XLOOKUP(IF(T370="Naturlig",S370,T370),'Vannbehov FV'!$A$5:$A$20,_xlfn.XLOOKUP('Beregninger gj.strømming'!F370,'Vannbehov FV'!$B$4:$O$4,'Vannbehov FV'!$B$5:$O$20,,-1),,-1),""))</f>
        <v/>
      </c>
      <c r="P370" s="173" t="str">
        <f t="shared" si="97"/>
        <v/>
      </c>
      <c r="Q370" s="174" t="str">
        <f t="shared" si="98"/>
        <v/>
      </c>
      <c r="R370" s="174" t="str">
        <f t="shared" si="87"/>
        <v/>
      </c>
      <c r="S370" s="152" t="str">
        <f>IFERROR(IF(M370=Hjelpeark!$D$7,_xlfn.XLOOKUP('Beregninger gj.strømming'!C370,Hjelpeark!$C$8:$C$19,Hjelpeark!$D$8:$D$19),_xlfn.XLOOKUP('Beregninger gj.strømming'!C370,Hjelpeark!$C$8:$C$19,Hjelpeark!$E$8:$E$19)),"")</f>
        <v/>
      </c>
      <c r="T370" s="152" t="str">
        <f t="shared" si="101"/>
        <v/>
      </c>
      <c r="U370" s="152" t="str">
        <f>IFERROR(IF(T370=Hjelpeark!$B$4,0,ABS(T370-S370)),"")</f>
        <v/>
      </c>
      <c r="V370" s="175" t="str">
        <f>IFERROR(IF(A370="","",_xlfn.XLOOKUP(D370,Prisliste!$C$4:$F$4,Prisliste!$C$20:$F$20)),"")</f>
        <v/>
      </c>
      <c r="W370" s="175" t="str">
        <f>IFERROR(U370*_xlfn.XLOOKUP(D370,Prisliste!$C$4:$F$4,Prisliste!$C$21:$F$21),"")</f>
        <v/>
      </c>
      <c r="X370" s="175" t="str">
        <f>IFERROR(IF(A370="","",IF(N370="Ja",_xlfn.XLOOKUP('Beregninger gj.strømming'!D370,Prisliste!$C$4:$F$4,Prisliste!$C$24:$F$24),0)),"")</f>
        <v/>
      </c>
      <c r="Y370" s="288" t="str">
        <f t="shared" si="88"/>
        <v/>
      </c>
      <c r="Z370" s="175" t="str">
        <f t="shared" si="99"/>
        <v/>
      </c>
      <c r="AA370" s="175" t="str">
        <f t="shared" si="89"/>
        <v/>
      </c>
      <c r="AB370" s="175" t="str">
        <f t="shared" si="90"/>
        <v/>
      </c>
      <c r="AC370" s="288" t="str">
        <f t="shared" si="91"/>
        <v/>
      </c>
      <c r="AD370" s="152" t="str">
        <f t="shared" si="92"/>
        <v/>
      </c>
      <c r="AF370" s="155" t="str">
        <f>IFERROR(_xlfn.XLOOKUP(D370,Prisliste!$C$4:$F$4,Prisliste!$C$19:$F$19)*AD370,"")</f>
        <v/>
      </c>
    </row>
    <row r="371" spans="1:32" ht="14.4">
      <c r="A371" s="171" t="str">
        <f>IF(A370="","",IF(A370+1&lt;=f_slutt,'Beregninger gj.strømming'!A370+1,""))</f>
        <v/>
      </c>
      <c r="B371" s="172" t="str">
        <f t="shared" si="93"/>
        <v/>
      </c>
      <c r="C371" s="173" t="str">
        <f t="shared" si="94"/>
        <v/>
      </c>
      <c r="D371" s="172" t="str">
        <f t="shared" si="95"/>
        <v/>
      </c>
      <c r="E371" s="152" t="str">
        <f t="shared" si="100"/>
        <v/>
      </c>
      <c r="F371" s="289" t="str">
        <f t="shared" si="96"/>
        <v/>
      </c>
      <c r="G371" s="154" t="str">
        <f>IF($A371="","",'Priseestimat gj.strømming'!$C$15)</f>
        <v/>
      </c>
      <c r="H371" s="155" t="str" cm="1">
        <f t="array" ref="H371">IF(M371=Hjelpeark!$E$7,_xlfn.XLOOKUP(IF(T371="Naturlig",S371,T371),Temp_VT_FV,_xlfn.XLOOKUP('Beregninger gj.strømming'!F371,Fiskevekt_VT_FV,'Veksttabell FV'!$B$5:$T$21,,-1),,-1)*G371,IF('Beregninger gj.strømming'!M371=Hjelpeark!$D$7,_xlfn.XLOOKUP(IF(T371="Naturlig",S371,T371),'Veksttabell SV'!$A$6:$A$22,_xlfn.XLOOKUP('Beregninger gj.strømming'!F371,'Veksttabell SV'!$B$5:$AU$5,'Veksttabell SV'!$B$6:$AU$22,,-1),,-1)*G371,""))</f>
        <v/>
      </c>
      <c r="I371" s="155" t="str">
        <f t="shared" si="85"/>
        <v/>
      </c>
      <c r="J371" s="159" t="str">
        <f t="shared" si="86"/>
        <v/>
      </c>
      <c r="K371" s="173" t="str">
        <f>IF(A371="","",'Priseestimat gj.strømming'!$C$10)</f>
        <v/>
      </c>
      <c r="L371" s="173" t="str">
        <f>IF(A371="","",'Priseestimat gj.strømming'!$C$11)</f>
        <v/>
      </c>
      <c r="M371" s="173" t="str">
        <f>IF(A371="","",'Priseestimat gj.strømming'!$C$12)</f>
        <v/>
      </c>
      <c r="N371" s="173" t="str">
        <f>IF($A371="","",'Priseestimat gj.strømming'!$C$6)</f>
        <v/>
      </c>
      <c r="O371" s="174" t="str" cm="1">
        <f t="array" ref="O371">IF(M371=Hjelpeark!$D$7,_xlfn.XLOOKUP(IF(T371="Naturlig",S371,T371),'Vannbehov SV'!$A$5:$A$13,_xlfn.XLOOKUP('Beregninger gj.strømming'!F371,'Vannbehov SV'!$B$4:$O$4,'Vannbehov SV'!$B$5:$O$13,,-1),,-1),IF(M371=Hjelpeark!$E$7,_xlfn.XLOOKUP(IF(T371="Naturlig",S371,T371),'Vannbehov FV'!$A$5:$A$20,_xlfn.XLOOKUP('Beregninger gj.strømming'!F371,'Vannbehov FV'!$B$4:$O$4,'Vannbehov FV'!$B$5:$O$20,,-1),,-1),""))</f>
        <v/>
      </c>
      <c r="P371" s="173" t="str">
        <f t="shared" si="97"/>
        <v/>
      </c>
      <c r="Q371" s="174" t="str">
        <f t="shared" si="98"/>
        <v/>
      </c>
      <c r="R371" s="174" t="str">
        <f t="shared" si="87"/>
        <v/>
      </c>
      <c r="S371" s="152" t="str">
        <f>IFERROR(IF(M371=Hjelpeark!$D$7,_xlfn.XLOOKUP('Beregninger gj.strømming'!C371,Hjelpeark!$C$8:$C$19,Hjelpeark!$D$8:$D$19),_xlfn.XLOOKUP('Beregninger gj.strømming'!C371,Hjelpeark!$C$8:$C$19,Hjelpeark!$E$8:$E$19)),"")</f>
        <v/>
      </c>
      <c r="T371" s="152" t="str">
        <f t="shared" si="101"/>
        <v/>
      </c>
      <c r="U371" s="152" t="str">
        <f>IFERROR(IF(T371=Hjelpeark!$B$4,0,ABS(T371-S371)),"")</f>
        <v/>
      </c>
      <c r="V371" s="175" t="str">
        <f>IFERROR(IF(A371="","",_xlfn.XLOOKUP(D371,Prisliste!$C$4:$F$4,Prisliste!$C$20:$F$20)),"")</f>
        <v/>
      </c>
      <c r="W371" s="175" t="str">
        <f>IFERROR(U371*_xlfn.XLOOKUP(D371,Prisliste!$C$4:$F$4,Prisliste!$C$21:$F$21),"")</f>
        <v/>
      </c>
      <c r="X371" s="175" t="str">
        <f>IFERROR(IF(A371="","",IF(N371="Ja",_xlfn.XLOOKUP('Beregninger gj.strømming'!D371,Prisliste!$C$4:$F$4,Prisliste!$C$24:$F$24),0)),"")</f>
        <v/>
      </c>
      <c r="Y371" s="288" t="str">
        <f t="shared" si="88"/>
        <v/>
      </c>
      <c r="Z371" s="175" t="str">
        <f t="shared" si="99"/>
        <v/>
      </c>
      <c r="AA371" s="175" t="str">
        <f t="shared" si="89"/>
        <v/>
      </c>
      <c r="AB371" s="175" t="str">
        <f t="shared" si="90"/>
        <v/>
      </c>
      <c r="AC371" s="288" t="str">
        <f t="shared" si="91"/>
        <v/>
      </c>
      <c r="AD371" s="152" t="str">
        <f t="shared" si="92"/>
        <v/>
      </c>
      <c r="AF371" s="155" t="str">
        <f>IFERROR(_xlfn.XLOOKUP(D371,Prisliste!$C$4:$F$4,Prisliste!$C$19:$F$19)*AD371,"")</f>
        <v/>
      </c>
    </row>
    <row r="372" spans="1:32" ht="14.4">
      <c r="A372" s="171" t="str">
        <f>IF(A371="","",IF(A371+1&lt;=f_slutt,'Beregninger gj.strømming'!A371+1,""))</f>
        <v/>
      </c>
      <c r="B372" s="172" t="str">
        <f t="shared" si="93"/>
        <v/>
      </c>
      <c r="C372" s="173" t="str">
        <f t="shared" si="94"/>
        <v/>
      </c>
      <c r="D372" s="172" t="str">
        <f t="shared" si="95"/>
        <v/>
      </c>
      <c r="E372" s="152" t="str">
        <f t="shared" si="100"/>
        <v/>
      </c>
      <c r="F372" s="289" t="str">
        <f t="shared" si="96"/>
        <v/>
      </c>
      <c r="G372" s="154" t="str">
        <f>IF($A372="","",'Priseestimat gj.strømming'!$C$15)</f>
        <v/>
      </c>
      <c r="H372" s="155" t="str" cm="1">
        <f t="array" ref="H372">IF(M372=Hjelpeark!$E$7,_xlfn.XLOOKUP(IF(T372="Naturlig",S372,T372),Temp_VT_FV,_xlfn.XLOOKUP('Beregninger gj.strømming'!F372,Fiskevekt_VT_FV,'Veksttabell FV'!$B$5:$T$21,,-1),,-1)*G372,IF('Beregninger gj.strømming'!M372=Hjelpeark!$D$7,_xlfn.XLOOKUP(IF(T372="Naturlig",S372,T372),'Veksttabell SV'!$A$6:$A$22,_xlfn.XLOOKUP('Beregninger gj.strømming'!F372,'Veksttabell SV'!$B$5:$AU$5,'Veksttabell SV'!$B$6:$AU$22,,-1),,-1)*G372,""))</f>
        <v/>
      </c>
      <c r="I372" s="155" t="str">
        <f t="shared" si="85"/>
        <v/>
      </c>
      <c r="J372" s="159" t="str">
        <f t="shared" si="86"/>
        <v/>
      </c>
      <c r="K372" s="173" t="str">
        <f>IF(A372="","",'Priseestimat gj.strømming'!$C$10)</f>
        <v/>
      </c>
      <c r="L372" s="173" t="str">
        <f>IF(A372="","",'Priseestimat gj.strømming'!$C$11)</f>
        <v/>
      </c>
      <c r="M372" s="173" t="str">
        <f>IF(A372="","",'Priseestimat gj.strømming'!$C$12)</f>
        <v/>
      </c>
      <c r="N372" s="173" t="str">
        <f>IF($A372="","",'Priseestimat gj.strømming'!$C$6)</f>
        <v/>
      </c>
      <c r="O372" s="174" t="str" cm="1">
        <f t="array" ref="O372">IF(M372=Hjelpeark!$D$7,_xlfn.XLOOKUP(IF(T372="Naturlig",S372,T372),'Vannbehov SV'!$A$5:$A$13,_xlfn.XLOOKUP('Beregninger gj.strømming'!F372,'Vannbehov SV'!$B$4:$O$4,'Vannbehov SV'!$B$5:$O$13,,-1),,-1),IF(M372=Hjelpeark!$E$7,_xlfn.XLOOKUP(IF(T372="Naturlig",S372,T372),'Vannbehov FV'!$A$5:$A$20,_xlfn.XLOOKUP('Beregninger gj.strømming'!F372,'Vannbehov FV'!$B$4:$O$4,'Vannbehov FV'!$B$5:$O$20,,-1),,-1),""))</f>
        <v/>
      </c>
      <c r="P372" s="173" t="str">
        <f t="shared" si="97"/>
        <v/>
      </c>
      <c r="Q372" s="174" t="str">
        <f t="shared" si="98"/>
        <v/>
      </c>
      <c r="R372" s="174" t="str">
        <f t="shared" si="87"/>
        <v/>
      </c>
      <c r="S372" s="152" t="str">
        <f>IFERROR(IF(M372=Hjelpeark!$D$7,_xlfn.XLOOKUP('Beregninger gj.strømming'!C372,Hjelpeark!$C$8:$C$19,Hjelpeark!$D$8:$D$19),_xlfn.XLOOKUP('Beregninger gj.strømming'!C372,Hjelpeark!$C$8:$C$19,Hjelpeark!$E$8:$E$19)),"")</f>
        <v/>
      </c>
      <c r="T372" s="152" t="str">
        <f t="shared" si="101"/>
        <v/>
      </c>
      <c r="U372" s="152" t="str">
        <f>IFERROR(IF(T372=Hjelpeark!$B$4,0,ABS(T372-S372)),"")</f>
        <v/>
      </c>
      <c r="V372" s="175" t="str">
        <f>IFERROR(IF(A372="","",_xlfn.XLOOKUP(D372,Prisliste!$C$4:$F$4,Prisliste!$C$20:$F$20)),"")</f>
        <v/>
      </c>
      <c r="W372" s="175" t="str">
        <f>IFERROR(U372*_xlfn.XLOOKUP(D372,Prisliste!$C$4:$F$4,Prisliste!$C$21:$F$21),"")</f>
        <v/>
      </c>
      <c r="X372" s="175" t="str">
        <f>IFERROR(IF(A372="","",IF(N372="Ja",_xlfn.XLOOKUP('Beregninger gj.strømming'!D372,Prisliste!$C$4:$F$4,Prisliste!$C$24:$F$24),0)),"")</f>
        <v/>
      </c>
      <c r="Y372" s="288" t="str">
        <f t="shared" si="88"/>
        <v/>
      </c>
      <c r="Z372" s="175" t="str">
        <f t="shared" si="99"/>
        <v/>
      </c>
      <c r="AA372" s="175" t="str">
        <f t="shared" si="89"/>
        <v/>
      </c>
      <c r="AB372" s="175" t="str">
        <f t="shared" si="90"/>
        <v/>
      </c>
      <c r="AC372" s="288" t="str">
        <f t="shared" si="91"/>
        <v/>
      </c>
      <c r="AD372" s="152" t="str">
        <f t="shared" si="92"/>
        <v/>
      </c>
      <c r="AF372" s="155" t="str">
        <f>IFERROR(_xlfn.XLOOKUP(D372,Prisliste!$C$4:$F$4,Prisliste!$C$19:$F$19)*AD372,"")</f>
        <v/>
      </c>
    </row>
    <row r="373" spans="1:32" ht="14.4">
      <c r="A373" s="171" t="str">
        <f>IF(A372="","",IF(A372+1&lt;=f_slutt,'Beregninger gj.strømming'!A372+1,""))</f>
        <v/>
      </c>
      <c r="B373" s="172" t="str">
        <f t="shared" si="93"/>
        <v/>
      </c>
      <c r="C373" s="173" t="str">
        <f t="shared" si="94"/>
        <v/>
      </c>
      <c r="D373" s="172" t="str">
        <f t="shared" si="95"/>
        <v/>
      </c>
      <c r="E373" s="152" t="str">
        <f t="shared" si="100"/>
        <v/>
      </c>
      <c r="F373" s="289" t="str">
        <f t="shared" si="96"/>
        <v/>
      </c>
      <c r="G373" s="154" t="str">
        <f>IF($A373="","",'Priseestimat gj.strømming'!$C$15)</f>
        <v/>
      </c>
      <c r="H373" s="155" t="str" cm="1">
        <f t="array" ref="H373">IF(M373=Hjelpeark!$E$7,_xlfn.XLOOKUP(IF(T373="Naturlig",S373,T373),Temp_VT_FV,_xlfn.XLOOKUP('Beregninger gj.strømming'!F373,Fiskevekt_VT_FV,'Veksttabell FV'!$B$5:$T$21,,-1),,-1)*G373,IF('Beregninger gj.strømming'!M373=Hjelpeark!$D$7,_xlfn.XLOOKUP(IF(T373="Naturlig",S373,T373),'Veksttabell SV'!$A$6:$A$22,_xlfn.XLOOKUP('Beregninger gj.strømming'!F373,'Veksttabell SV'!$B$5:$AU$5,'Veksttabell SV'!$B$6:$AU$22,,-1),,-1)*G373,""))</f>
        <v/>
      </c>
      <c r="I373" s="155" t="str">
        <f t="shared" si="85"/>
        <v/>
      </c>
      <c r="J373" s="159" t="str">
        <f t="shared" si="86"/>
        <v/>
      </c>
      <c r="K373" s="173" t="str">
        <f>IF(A373="","",'Priseestimat gj.strømming'!$C$10)</f>
        <v/>
      </c>
      <c r="L373" s="173" t="str">
        <f>IF(A373="","",'Priseestimat gj.strømming'!$C$11)</f>
        <v/>
      </c>
      <c r="M373" s="173" t="str">
        <f>IF(A373="","",'Priseestimat gj.strømming'!$C$12)</f>
        <v/>
      </c>
      <c r="N373" s="173" t="str">
        <f>IF($A373="","",'Priseestimat gj.strømming'!$C$6)</f>
        <v/>
      </c>
      <c r="O373" s="174" t="str" cm="1">
        <f t="array" ref="O373">IF(M373=Hjelpeark!$D$7,_xlfn.XLOOKUP(IF(T373="Naturlig",S373,T373),'Vannbehov SV'!$A$5:$A$13,_xlfn.XLOOKUP('Beregninger gj.strømming'!F373,'Vannbehov SV'!$B$4:$O$4,'Vannbehov SV'!$B$5:$O$13,,-1),,-1),IF(M373=Hjelpeark!$E$7,_xlfn.XLOOKUP(IF(T373="Naturlig",S373,T373),'Vannbehov FV'!$A$5:$A$20,_xlfn.XLOOKUP('Beregninger gj.strømming'!F373,'Vannbehov FV'!$B$4:$O$4,'Vannbehov FV'!$B$5:$O$20,,-1),,-1),""))</f>
        <v/>
      </c>
      <c r="P373" s="173" t="str">
        <f t="shared" si="97"/>
        <v/>
      </c>
      <c r="Q373" s="174" t="str">
        <f t="shared" si="98"/>
        <v/>
      </c>
      <c r="R373" s="174" t="str">
        <f t="shared" si="87"/>
        <v/>
      </c>
      <c r="S373" s="152" t="str">
        <f>IFERROR(IF(M373=Hjelpeark!$D$7,_xlfn.XLOOKUP('Beregninger gj.strømming'!C373,Hjelpeark!$C$8:$C$19,Hjelpeark!$D$8:$D$19),_xlfn.XLOOKUP('Beregninger gj.strømming'!C373,Hjelpeark!$C$8:$C$19,Hjelpeark!$E$8:$E$19)),"")</f>
        <v/>
      </c>
      <c r="T373" s="152" t="str">
        <f t="shared" si="101"/>
        <v/>
      </c>
      <c r="U373" s="152" t="str">
        <f>IFERROR(IF(T373=Hjelpeark!$B$4,0,ABS(T373-S373)),"")</f>
        <v/>
      </c>
      <c r="V373" s="175" t="str">
        <f>IFERROR(IF(A373="","",_xlfn.XLOOKUP(D373,Prisliste!$C$4:$F$4,Prisliste!$C$20:$F$20)),"")</f>
        <v/>
      </c>
      <c r="W373" s="175" t="str">
        <f>IFERROR(U373*_xlfn.XLOOKUP(D373,Prisliste!$C$4:$F$4,Prisliste!$C$21:$F$21),"")</f>
        <v/>
      </c>
      <c r="X373" s="175" t="str">
        <f>IFERROR(IF(A373="","",IF(N373="Ja",_xlfn.XLOOKUP('Beregninger gj.strømming'!D373,Prisliste!$C$4:$F$4,Prisliste!$C$24:$F$24),0)),"")</f>
        <v/>
      </c>
      <c r="Y373" s="288" t="str">
        <f t="shared" si="88"/>
        <v/>
      </c>
      <c r="Z373" s="175" t="str">
        <f t="shared" si="99"/>
        <v/>
      </c>
      <c r="AA373" s="175" t="str">
        <f t="shared" si="89"/>
        <v/>
      </c>
      <c r="AB373" s="175" t="str">
        <f t="shared" si="90"/>
        <v/>
      </c>
      <c r="AC373" s="288" t="str">
        <f t="shared" si="91"/>
        <v/>
      </c>
      <c r="AD373" s="152" t="str">
        <f t="shared" si="92"/>
        <v/>
      </c>
      <c r="AF373" s="155" t="str">
        <f>IFERROR(_xlfn.XLOOKUP(D373,Prisliste!$C$4:$F$4,Prisliste!$C$19:$F$19)*AD373,"")</f>
        <v/>
      </c>
    </row>
    <row r="374" spans="1:32" ht="14.4">
      <c r="A374" s="171" t="str">
        <f>IF(A373="","",IF(A373+1&lt;=f_slutt,'Beregninger gj.strømming'!A373+1,""))</f>
        <v/>
      </c>
      <c r="B374" s="172" t="str">
        <f t="shared" si="93"/>
        <v/>
      </c>
      <c r="C374" s="173" t="str">
        <f t="shared" si="94"/>
        <v/>
      </c>
      <c r="D374" s="172" t="str">
        <f t="shared" si="95"/>
        <v/>
      </c>
      <c r="E374" s="152" t="str">
        <f t="shared" si="100"/>
        <v/>
      </c>
      <c r="F374" s="289" t="str">
        <f t="shared" si="96"/>
        <v/>
      </c>
      <c r="G374" s="154" t="str">
        <f>IF($A374="","",'Priseestimat gj.strømming'!$C$15)</f>
        <v/>
      </c>
      <c r="H374" s="155" t="str" cm="1">
        <f t="array" ref="H374">IF(M374=Hjelpeark!$E$7,_xlfn.XLOOKUP(IF(T374="Naturlig",S374,T374),Temp_VT_FV,_xlfn.XLOOKUP('Beregninger gj.strømming'!F374,Fiskevekt_VT_FV,'Veksttabell FV'!$B$5:$T$21,,-1),,-1)*G374,IF('Beregninger gj.strømming'!M374=Hjelpeark!$D$7,_xlfn.XLOOKUP(IF(T374="Naturlig",S374,T374),'Veksttabell SV'!$A$6:$A$22,_xlfn.XLOOKUP('Beregninger gj.strømming'!F374,'Veksttabell SV'!$B$5:$AU$5,'Veksttabell SV'!$B$6:$AU$22,,-1),,-1)*G374,""))</f>
        <v/>
      </c>
      <c r="I374" s="155" t="str">
        <f t="shared" si="85"/>
        <v/>
      </c>
      <c r="J374" s="159" t="str">
        <f t="shared" si="86"/>
        <v/>
      </c>
      <c r="K374" s="173" t="str">
        <f>IF(A374="","",'Priseestimat gj.strømming'!$C$10)</f>
        <v/>
      </c>
      <c r="L374" s="173" t="str">
        <f>IF(A374="","",'Priseestimat gj.strømming'!$C$11)</f>
        <v/>
      </c>
      <c r="M374" s="173" t="str">
        <f>IF(A374="","",'Priseestimat gj.strømming'!$C$12)</f>
        <v/>
      </c>
      <c r="N374" s="173" t="str">
        <f>IF($A374="","",'Priseestimat gj.strømming'!$C$6)</f>
        <v/>
      </c>
      <c r="O374" s="174" t="str" cm="1">
        <f t="array" ref="O374">IF(M374=Hjelpeark!$D$7,_xlfn.XLOOKUP(IF(T374="Naturlig",S374,T374),'Vannbehov SV'!$A$5:$A$13,_xlfn.XLOOKUP('Beregninger gj.strømming'!F374,'Vannbehov SV'!$B$4:$O$4,'Vannbehov SV'!$B$5:$O$13,,-1),,-1),IF(M374=Hjelpeark!$E$7,_xlfn.XLOOKUP(IF(T374="Naturlig",S374,T374),'Vannbehov FV'!$A$5:$A$20,_xlfn.XLOOKUP('Beregninger gj.strømming'!F374,'Vannbehov FV'!$B$4:$O$4,'Vannbehov FV'!$B$5:$O$20,,-1),,-1),""))</f>
        <v/>
      </c>
      <c r="P374" s="173" t="str">
        <f t="shared" si="97"/>
        <v/>
      </c>
      <c r="Q374" s="174" t="str">
        <f t="shared" si="98"/>
        <v/>
      </c>
      <c r="R374" s="174" t="str">
        <f t="shared" si="87"/>
        <v/>
      </c>
      <c r="S374" s="152" t="str">
        <f>IFERROR(IF(M374=Hjelpeark!$D$7,_xlfn.XLOOKUP('Beregninger gj.strømming'!C374,Hjelpeark!$C$8:$C$19,Hjelpeark!$D$8:$D$19),_xlfn.XLOOKUP('Beregninger gj.strømming'!C374,Hjelpeark!$C$8:$C$19,Hjelpeark!$E$8:$E$19)),"")</f>
        <v/>
      </c>
      <c r="T374" s="152" t="str">
        <f t="shared" si="101"/>
        <v/>
      </c>
      <c r="U374" s="152" t="str">
        <f>IFERROR(IF(T374=Hjelpeark!$B$4,0,ABS(T374-S374)),"")</f>
        <v/>
      </c>
      <c r="V374" s="175" t="str">
        <f>IFERROR(IF(A374="","",_xlfn.XLOOKUP(D374,Prisliste!$C$4:$F$4,Prisliste!$C$20:$F$20)),"")</f>
        <v/>
      </c>
      <c r="W374" s="175" t="str">
        <f>IFERROR(U374*_xlfn.XLOOKUP(D374,Prisliste!$C$4:$F$4,Prisliste!$C$21:$F$21),"")</f>
        <v/>
      </c>
      <c r="X374" s="175" t="str">
        <f>IFERROR(IF(A374="","",IF(N374="Ja",_xlfn.XLOOKUP('Beregninger gj.strømming'!D374,Prisliste!$C$4:$F$4,Prisliste!$C$24:$F$24),0)),"")</f>
        <v/>
      </c>
      <c r="Y374" s="288" t="str">
        <f t="shared" si="88"/>
        <v/>
      </c>
      <c r="Z374" s="175" t="str">
        <f t="shared" si="99"/>
        <v/>
      </c>
      <c r="AA374" s="175" t="str">
        <f t="shared" si="89"/>
        <v/>
      </c>
      <c r="AB374" s="175" t="str">
        <f t="shared" si="90"/>
        <v/>
      </c>
      <c r="AC374" s="288" t="str">
        <f t="shared" si="91"/>
        <v/>
      </c>
      <c r="AD374" s="152" t="str">
        <f t="shared" si="92"/>
        <v/>
      </c>
      <c r="AF374" s="155" t="str">
        <f>IFERROR(_xlfn.XLOOKUP(D374,Prisliste!$C$4:$F$4,Prisliste!$C$19:$F$19)*AD374,"")</f>
        <v/>
      </c>
    </row>
    <row r="375" spans="1:32" ht="14.4">
      <c r="A375" s="171" t="str">
        <f>IF(A374="","",IF(A374+1&lt;=f_slutt,'Beregninger gj.strømming'!A374+1,""))</f>
        <v/>
      </c>
      <c r="B375" s="172" t="str">
        <f t="shared" si="93"/>
        <v/>
      </c>
      <c r="C375" s="173" t="str">
        <f t="shared" si="94"/>
        <v/>
      </c>
      <c r="D375" s="172" t="str">
        <f t="shared" si="95"/>
        <v/>
      </c>
      <c r="E375" s="152" t="str">
        <f t="shared" si="100"/>
        <v/>
      </c>
      <c r="F375" s="289" t="str">
        <f t="shared" si="96"/>
        <v/>
      </c>
      <c r="G375" s="154" t="str">
        <f>IF($A375="","",'Priseestimat gj.strømming'!$C$15)</f>
        <v/>
      </c>
      <c r="H375" s="155" t="str" cm="1">
        <f t="array" ref="H375">IF(M375=Hjelpeark!$E$7,_xlfn.XLOOKUP(IF(T375="Naturlig",S375,T375),Temp_VT_FV,_xlfn.XLOOKUP('Beregninger gj.strømming'!F375,Fiskevekt_VT_FV,'Veksttabell FV'!$B$5:$T$21,,-1),,-1)*G375,IF('Beregninger gj.strømming'!M375=Hjelpeark!$D$7,_xlfn.XLOOKUP(IF(T375="Naturlig",S375,T375),'Veksttabell SV'!$A$6:$A$22,_xlfn.XLOOKUP('Beregninger gj.strømming'!F375,'Veksttabell SV'!$B$5:$AU$5,'Veksttabell SV'!$B$6:$AU$22,,-1),,-1)*G375,""))</f>
        <v/>
      </c>
      <c r="I375" s="155" t="str">
        <f t="shared" si="85"/>
        <v/>
      </c>
      <c r="J375" s="159" t="str">
        <f t="shared" si="86"/>
        <v/>
      </c>
      <c r="K375" s="173" t="str">
        <f>IF(A375="","",'Priseestimat gj.strømming'!$C$10)</f>
        <v/>
      </c>
      <c r="L375" s="173" t="str">
        <f>IF(A375="","",'Priseestimat gj.strømming'!$C$11)</f>
        <v/>
      </c>
      <c r="M375" s="173" t="str">
        <f>IF(A375="","",'Priseestimat gj.strømming'!$C$12)</f>
        <v/>
      </c>
      <c r="N375" s="173" t="str">
        <f>IF($A375="","",'Priseestimat gj.strømming'!$C$6)</f>
        <v/>
      </c>
      <c r="O375" s="174" t="str" cm="1">
        <f t="array" ref="O375">IF(M375=Hjelpeark!$D$7,_xlfn.XLOOKUP(IF(T375="Naturlig",S375,T375),'Vannbehov SV'!$A$5:$A$13,_xlfn.XLOOKUP('Beregninger gj.strømming'!F375,'Vannbehov SV'!$B$4:$O$4,'Vannbehov SV'!$B$5:$O$13,,-1),,-1),IF(M375=Hjelpeark!$E$7,_xlfn.XLOOKUP(IF(T375="Naturlig",S375,T375),'Vannbehov FV'!$A$5:$A$20,_xlfn.XLOOKUP('Beregninger gj.strømming'!F375,'Vannbehov FV'!$B$4:$O$4,'Vannbehov FV'!$B$5:$O$20,,-1),,-1),""))</f>
        <v/>
      </c>
      <c r="P375" s="173" t="str">
        <f t="shared" si="97"/>
        <v/>
      </c>
      <c r="Q375" s="174" t="str">
        <f t="shared" si="98"/>
        <v/>
      </c>
      <c r="R375" s="174" t="str">
        <f t="shared" si="87"/>
        <v/>
      </c>
      <c r="S375" s="152" t="str">
        <f>IFERROR(IF(M375=Hjelpeark!$D$7,_xlfn.XLOOKUP('Beregninger gj.strømming'!C375,Hjelpeark!$C$8:$C$19,Hjelpeark!$D$8:$D$19),_xlfn.XLOOKUP('Beregninger gj.strømming'!C375,Hjelpeark!$C$8:$C$19,Hjelpeark!$E$8:$E$19)),"")</f>
        <v/>
      </c>
      <c r="T375" s="152" t="str">
        <f t="shared" si="101"/>
        <v/>
      </c>
      <c r="U375" s="152" t="str">
        <f>IFERROR(IF(T375=Hjelpeark!$B$4,0,ABS(T375-S375)),"")</f>
        <v/>
      </c>
      <c r="V375" s="175" t="str">
        <f>IFERROR(IF(A375="","",_xlfn.XLOOKUP(D375,Prisliste!$C$4:$F$4,Prisliste!$C$20:$F$20)),"")</f>
        <v/>
      </c>
      <c r="W375" s="175" t="str">
        <f>IFERROR(U375*_xlfn.XLOOKUP(D375,Prisliste!$C$4:$F$4,Prisliste!$C$21:$F$21),"")</f>
        <v/>
      </c>
      <c r="X375" s="175" t="str">
        <f>IFERROR(IF(A375="","",IF(N375="Ja",_xlfn.XLOOKUP('Beregninger gj.strømming'!D375,Prisliste!$C$4:$F$4,Prisliste!$C$24:$F$24),0)),"")</f>
        <v/>
      </c>
      <c r="Y375" s="288" t="str">
        <f t="shared" si="88"/>
        <v/>
      </c>
      <c r="Z375" s="175" t="str">
        <f t="shared" si="99"/>
        <v/>
      </c>
      <c r="AA375" s="175" t="str">
        <f t="shared" si="89"/>
        <v/>
      </c>
      <c r="AB375" s="175" t="str">
        <f t="shared" si="90"/>
        <v/>
      </c>
      <c r="AC375" s="288" t="str">
        <f t="shared" si="91"/>
        <v/>
      </c>
      <c r="AD375" s="152" t="str">
        <f t="shared" si="92"/>
        <v/>
      </c>
      <c r="AF375" s="155" t="str">
        <f>IFERROR(_xlfn.XLOOKUP(D375,Prisliste!$C$4:$F$4,Prisliste!$C$19:$F$19)*AD375,"")</f>
        <v/>
      </c>
    </row>
    <row r="376" spans="1:32" ht="14.4">
      <c r="A376" s="171" t="str">
        <f>IF(A375="","",IF(A375+1&lt;=f_slutt,'Beregninger gj.strømming'!A375+1,""))</f>
        <v/>
      </c>
      <c r="B376" s="172" t="str">
        <f t="shared" si="93"/>
        <v/>
      </c>
      <c r="C376" s="173" t="str">
        <f t="shared" si="94"/>
        <v/>
      </c>
      <c r="D376" s="172" t="str">
        <f t="shared" si="95"/>
        <v/>
      </c>
      <c r="E376" s="152" t="str">
        <f t="shared" si="100"/>
        <v/>
      </c>
      <c r="F376" s="289" t="str">
        <f t="shared" si="96"/>
        <v/>
      </c>
      <c r="G376" s="154" t="str">
        <f>IF($A376="","",'Priseestimat gj.strømming'!$C$15)</f>
        <v/>
      </c>
      <c r="H376" s="155" t="str" cm="1">
        <f t="array" ref="H376">IF(M376=Hjelpeark!$E$7,_xlfn.XLOOKUP(IF(T376="Naturlig",S376,T376),Temp_VT_FV,_xlfn.XLOOKUP('Beregninger gj.strømming'!F376,Fiskevekt_VT_FV,'Veksttabell FV'!$B$5:$T$21,,-1),,-1)*G376,IF('Beregninger gj.strømming'!M376=Hjelpeark!$D$7,_xlfn.XLOOKUP(IF(T376="Naturlig",S376,T376),'Veksttabell SV'!$A$6:$A$22,_xlfn.XLOOKUP('Beregninger gj.strømming'!F376,'Veksttabell SV'!$B$5:$AU$5,'Veksttabell SV'!$B$6:$AU$22,,-1),,-1)*G376,""))</f>
        <v/>
      </c>
      <c r="I376" s="155" t="str">
        <f t="shared" si="85"/>
        <v/>
      </c>
      <c r="J376" s="159" t="str">
        <f t="shared" si="86"/>
        <v/>
      </c>
      <c r="K376" s="173" t="str">
        <f>IF(A376="","",'Priseestimat gj.strømming'!$C$10)</f>
        <v/>
      </c>
      <c r="L376" s="173" t="str">
        <f>IF(A376="","",'Priseestimat gj.strømming'!$C$11)</f>
        <v/>
      </c>
      <c r="M376" s="173" t="str">
        <f>IF(A376="","",'Priseestimat gj.strømming'!$C$12)</f>
        <v/>
      </c>
      <c r="N376" s="173" t="str">
        <f>IF($A376="","",'Priseestimat gj.strømming'!$C$6)</f>
        <v/>
      </c>
      <c r="O376" s="174" t="str" cm="1">
        <f t="array" ref="O376">IF(M376=Hjelpeark!$D$7,_xlfn.XLOOKUP(IF(T376="Naturlig",S376,T376),'Vannbehov SV'!$A$5:$A$13,_xlfn.XLOOKUP('Beregninger gj.strømming'!F376,'Vannbehov SV'!$B$4:$O$4,'Vannbehov SV'!$B$5:$O$13,,-1),,-1),IF(M376=Hjelpeark!$E$7,_xlfn.XLOOKUP(IF(T376="Naturlig",S376,T376),'Vannbehov FV'!$A$5:$A$20,_xlfn.XLOOKUP('Beregninger gj.strømming'!F376,'Vannbehov FV'!$B$4:$O$4,'Vannbehov FV'!$B$5:$O$20,,-1),,-1),""))</f>
        <v/>
      </c>
      <c r="P376" s="173" t="str">
        <f t="shared" si="97"/>
        <v/>
      </c>
      <c r="Q376" s="174" t="str">
        <f t="shared" si="98"/>
        <v/>
      </c>
      <c r="R376" s="174" t="str">
        <f t="shared" si="87"/>
        <v/>
      </c>
      <c r="S376" s="152" t="str">
        <f>IFERROR(IF(M376=Hjelpeark!$D$7,_xlfn.XLOOKUP('Beregninger gj.strømming'!C376,Hjelpeark!$C$8:$C$19,Hjelpeark!$D$8:$D$19),_xlfn.XLOOKUP('Beregninger gj.strømming'!C376,Hjelpeark!$C$8:$C$19,Hjelpeark!$E$8:$E$19)),"")</f>
        <v/>
      </c>
      <c r="T376" s="152" t="str">
        <f t="shared" si="101"/>
        <v/>
      </c>
      <c r="U376" s="152" t="str">
        <f>IFERROR(IF(T376=Hjelpeark!$B$4,0,ABS(T376-S376)),"")</f>
        <v/>
      </c>
      <c r="V376" s="175" t="str">
        <f>IFERROR(IF(A376="","",_xlfn.XLOOKUP(D376,Prisliste!$C$4:$F$4,Prisliste!$C$20:$F$20)),"")</f>
        <v/>
      </c>
      <c r="W376" s="175" t="str">
        <f>IFERROR(U376*_xlfn.XLOOKUP(D376,Prisliste!$C$4:$F$4,Prisliste!$C$21:$F$21),"")</f>
        <v/>
      </c>
      <c r="X376" s="175" t="str">
        <f>IFERROR(IF(A376="","",IF(N376="Ja",_xlfn.XLOOKUP('Beregninger gj.strømming'!D376,Prisliste!$C$4:$F$4,Prisliste!$C$24:$F$24),0)),"")</f>
        <v/>
      </c>
      <c r="Y376" s="288" t="str">
        <f t="shared" si="88"/>
        <v/>
      </c>
      <c r="Z376" s="175" t="str">
        <f t="shared" si="99"/>
        <v/>
      </c>
      <c r="AA376" s="175" t="str">
        <f t="shared" si="89"/>
        <v/>
      </c>
      <c r="AB376" s="175" t="str">
        <f t="shared" si="90"/>
        <v/>
      </c>
      <c r="AC376" s="288" t="str">
        <f t="shared" si="91"/>
        <v/>
      </c>
      <c r="AD376" s="152" t="str">
        <f t="shared" si="92"/>
        <v/>
      </c>
      <c r="AF376" s="155" t="str">
        <f>IFERROR(_xlfn.XLOOKUP(D376,Prisliste!$C$4:$F$4,Prisliste!$C$19:$F$19)*AD376,"")</f>
        <v/>
      </c>
    </row>
    <row r="377" spans="1:32" ht="14.4">
      <c r="A377" s="171" t="str">
        <f>IF(A376="","",IF(A376+1&lt;=f_slutt,'Beregninger gj.strømming'!A376+1,""))</f>
        <v/>
      </c>
      <c r="B377" s="172" t="str">
        <f t="shared" si="93"/>
        <v/>
      </c>
      <c r="C377" s="173" t="str">
        <f t="shared" si="94"/>
        <v/>
      </c>
      <c r="D377" s="172" t="str">
        <f t="shared" si="95"/>
        <v/>
      </c>
      <c r="E377" s="152" t="str">
        <f t="shared" si="100"/>
        <v/>
      </c>
      <c r="F377" s="289" t="str">
        <f t="shared" si="96"/>
        <v/>
      </c>
      <c r="G377" s="154" t="str">
        <f>IF($A377="","",'Priseestimat gj.strømming'!$C$15)</f>
        <v/>
      </c>
      <c r="H377" s="155" t="str" cm="1">
        <f t="array" ref="H377">IF(M377=Hjelpeark!$E$7,_xlfn.XLOOKUP(IF(T377="Naturlig",S377,T377),Temp_VT_FV,_xlfn.XLOOKUP('Beregninger gj.strømming'!F377,Fiskevekt_VT_FV,'Veksttabell FV'!$B$5:$T$21,,-1),,-1)*G377,IF('Beregninger gj.strømming'!M377=Hjelpeark!$D$7,_xlfn.XLOOKUP(IF(T377="Naturlig",S377,T377),'Veksttabell SV'!$A$6:$A$22,_xlfn.XLOOKUP('Beregninger gj.strømming'!F377,'Veksttabell SV'!$B$5:$AU$5,'Veksttabell SV'!$B$6:$AU$22,,-1),,-1)*G377,""))</f>
        <v/>
      </c>
      <c r="I377" s="155" t="str">
        <f t="shared" si="85"/>
        <v/>
      </c>
      <c r="J377" s="159" t="str">
        <f t="shared" si="86"/>
        <v/>
      </c>
      <c r="K377" s="173" t="str">
        <f>IF(A377="","",'Priseestimat gj.strømming'!$C$10)</f>
        <v/>
      </c>
      <c r="L377" s="173" t="str">
        <f>IF(A377="","",'Priseestimat gj.strømming'!$C$11)</f>
        <v/>
      </c>
      <c r="M377" s="173" t="str">
        <f>IF(A377="","",'Priseestimat gj.strømming'!$C$12)</f>
        <v/>
      </c>
      <c r="N377" s="173" t="str">
        <f>IF($A377="","",'Priseestimat gj.strømming'!$C$6)</f>
        <v/>
      </c>
      <c r="O377" s="174" t="str" cm="1">
        <f t="array" ref="O377">IF(M377=Hjelpeark!$D$7,_xlfn.XLOOKUP(IF(T377="Naturlig",S377,T377),'Vannbehov SV'!$A$5:$A$13,_xlfn.XLOOKUP('Beregninger gj.strømming'!F377,'Vannbehov SV'!$B$4:$O$4,'Vannbehov SV'!$B$5:$O$13,,-1),,-1),IF(M377=Hjelpeark!$E$7,_xlfn.XLOOKUP(IF(T377="Naturlig",S377,T377),'Vannbehov FV'!$A$5:$A$20,_xlfn.XLOOKUP('Beregninger gj.strømming'!F377,'Vannbehov FV'!$B$4:$O$4,'Vannbehov FV'!$B$5:$O$20,,-1),,-1),""))</f>
        <v/>
      </c>
      <c r="P377" s="173" t="str">
        <f t="shared" si="97"/>
        <v/>
      </c>
      <c r="Q377" s="174" t="str">
        <f t="shared" si="98"/>
        <v/>
      </c>
      <c r="R377" s="174" t="str">
        <f t="shared" si="87"/>
        <v/>
      </c>
      <c r="S377" s="152" t="str">
        <f>IFERROR(IF(M377=Hjelpeark!$D$7,_xlfn.XLOOKUP('Beregninger gj.strømming'!C377,Hjelpeark!$C$8:$C$19,Hjelpeark!$D$8:$D$19),_xlfn.XLOOKUP('Beregninger gj.strømming'!C377,Hjelpeark!$C$8:$C$19,Hjelpeark!$E$8:$E$19)),"")</f>
        <v/>
      </c>
      <c r="T377" s="152" t="str">
        <f t="shared" si="101"/>
        <v/>
      </c>
      <c r="U377" s="152" t="str">
        <f>IFERROR(IF(T377=Hjelpeark!$B$4,0,ABS(T377-S377)),"")</f>
        <v/>
      </c>
      <c r="V377" s="175" t="str">
        <f>IFERROR(IF(A377="","",_xlfn.XLOOKUP(D377,Prisliste!$C$4:$F$4,Prisliste!$C$20:$F$20)),"")</f>
        <v/>
      </c>
      <c r="W377" s="175" t="str">
        <f>IFERROR(U377*_xlfn.XLOOKUP(D377,Prisliste!$C$4:$F$4,Prisliste!$C$21:$F$21),"")</f>
        <v/>
      </c>
      <c r="X377" s="175" t="str">
        <f>IFERROR(IF(A377="","",IF(N377="Ja",_xlfn.XLOOKUP('Beregninger gj.strømming'!D377,Prisliste!$C$4:$F$4,Prisliste!$C$24:$F$24),0)),"")</f>
        <v/>
      </c>
      <c r="Y377" s="288" t="str">
        <f t="shared" si="88"/>
        <v/>
      </c>
      <c r="Z377" s="175" t="str">
        <f t="shared" si="99"/>
        <v/>
      </c>
      <c r="AA377" s="175" t="str">
        <f t="shared" si="89"/>
        <v/>
      </c>
      <c r="AB377" s="175" t="str">
        <f t="shared" si="90"/>
        <v/>
      </c>
      <c r="AC377" s="288" t="str">
        <f t="shared" si="91"/>
        <v/>
      </c>
      <c r="AD377" s="152" t="str">
        <f t="shared" si="92"/>
        <v/>
      </c>
      <c r="AF377" s="155" t="str">
        <f>IFERROR(_xlfn.XLOOKUP(D377,Prisliste!$C$4:$F$4,Prisliste!$C$19:$F$19)*AD377,"")</f>
        <v/>
      </c>
    </row>
    <row r="378" spans="1:32" ht="14.4">
      <c r="A378" s="171" t="str">
        <f>IF(A377="","",IF(A377+1&lt;=f_slutt,'Beregninger gj.strømming'!A377+1,""))</f>
        <v/>
      </c>
      <c r="B378" s="172" t="str">
        <f t="shared" si="93"/>
        <v/>
      </c>
      <c r="C378" s="173" t="str">
        <f t="shared" si="94"/>
        <v/>
      </c>
      <c r="D378" s="172" t="str">
        <f t="shared" si="95"/>
        <v/>
      </c>
      <c r="E378" s="152" t="str">
        <f t="shared" si="100"/>
        <v/>
      </c>
      <c r="F378" s="289" t="str">
        <f t="shared" si="96"/>
        <v/>
      </c>
      <c r="G378" s="154" t="str">
        <f>IF($A378="","",'Priseestimat gj.strømming'!$C$15)</f>
        <v/>
      </c>
      <c r="H378" s="155" t="str" cm="1">
        <f t="array" ref="H378">IF(M378=Hjelpeark!$E$7,_xlfn.XLOOKUP(IF(T378="Naturlig",S378,T378),Temp_VT_FV,_xlfn.XLOOKUP('Beregninger gj.strømming'!F378,Fiskevekt_VT_FV,'Veksttabell FV'!$B$5:$T$21,,-1),,-1)*G378,IF('Beregninger gj.strømming'!M378=Hjelpeark!$D$7,_xlfn.XLOOKUP(IF(T378="Naturlig",S378,T378),'Veksttabell SV'!$A$6:$A$22,_xlfn.XLOOKUP('Beregninger gj.strømming'!F378,'Veksttabell SV'!$B$5:$AU$5,'Veksttabell SV'!$B$6:$AU$22,,-1),,-1)*G378,""))</f>
        <v/>
      </c>
      <c r="I378" s="155" t="str">
        <f t="shared" si="85"/>
        <v/>
      </c>
      <c r="J378" s="159" t="str">
        <f t="shared" si="86"/>
        <v/>
      </c>
      <c r="K378" s="173" t="str">
        <f>IF(A378="","",'Priseestimat gj.strømming'!$C$10)</f>
        <v/>
      </c>
      <c r="L378" s="173" t="str">
        <f>IF(A378="","",'Priseestimat gj.strømming'!$C$11)</f>
        <v/>
      </c>
      <c r="M378" s="173" t="str">
        <f>IF(A378="","",'Priseestimat gj.strømming'!$C$12)</f>
        <v/>
      </c>
      <c r="N378" s="173" t="str">
        <f>IF($A378="","",'Priseestimat gj.strømming'!$C$6)</f>
        <v/>
      </c>
      <c r="O378" s="174" t="str" cm="1">
        <f t="array" ref="O378">IF(M378=Hjelpeark!$D$7,_xlfn.XLOOKUP(IF(T378="Naturlig",S378,T378),'Vannbehov SV'!$A$5:$A$13,_xlfn.XLOOKUP('Beregninger gj.strømming'!F378,'Vannbehov SV'!$B$4:$O$4,'Vannbehov SV'!$B$5:$O$13,,-1),,-1),IF(M378=Hjelpeark!$E$7,_xlfn.XLOOKUP(IF(T378="Naturlig",S378,T378),'Vannbehov FV'!$A$5:$A$20,_xlfn.XLOOKUP('Beregninger gj.strømming'!F378,'Vannbehov FV'!$B$4:$O$4,'Vannbehov FV'!$B$5:$O$20,,-1),,-1),""))</f>
        <v/>
      </c>
      <c r="P378" s="173" t="str">
        <f t="shared" si="97"/>
        <v/>
      </c>
      <c r="Q378" s="174" t="str">
        <f t="shared" si="98"/>
        <v/>
      </c>
      <c r="R378" s="174" t="str">
        <f t="shared" si="87"/>
        <v/>
      </c>
      <c r="S378" s="152" t="str">
        <f>IFERROR(IF(M378=Hjelpeark!$D$7,_xlfn.XLOOKUP('Beregninger gj.strømming'!C378,Hjelpeark!$C$8:$C$19,Hjelpeark!$D$8:$D$19),_xlfn.XLOOKUP('Beregninger gj.strømming'!C378,Hjelpeark!$C$8:$C$19,Hjelpeark!$E$8:$E$19)),"")</f>
        <v/>
      </c>
      <c r="T378" s="152" t="str">
        <f t="shared" si="101"/>
        <v/>
      </c>
      <c r="U378" s="152" t="str">
        <f>IFERROR(IF(T378=Hjelpeark!$B$4,0,ABS(T378-S378)),"")</f>
        <v/>
      </c>
      <c r="V378" s="175" t="str">
        <f>IFERROR(IF(A378="","",_xlfn.XLOOKUP(D378,Prisliste!$C$4:$F$4,Prisliste!$C$20:$F$20)),"")</f>
        <v/>
      </c>
      <c r="W378" s="175" t="str">
        <f>IFERROR(U378*_xlfn.XLOOKUP(D378,Prisliste!$C$4:$F$4,Prisliste!$C$21:$F$21),"")</f>
        <v/>
      </c>
      <c r="X378" s="175" t="str">
        <f>IFERROR(IF(A378="","",IF(N378="Ja",_xlfn.XLOOKUP('Beregninger gj.strømming'!D378,Prisliste!$C$4:$F$4,Prisliste!$C$24:$F$24),0)),"")</f>
        <v/>
      </c>
      <c r="Y378" s="288" t="str">
        <f t="shared" si="88"/>
        <v/>
      </c>
      <c r="Z378" s="175" t="str">
        <f t="shared" si="99"/>
        <v/>
      </c>
      <c r="AA378" s="175" t="str">
        <f t="shared" si="89"/>
        <v/>
      </c>
      <c r="AB378" s="175" t="str">
        <f t="shared" si="90"/>
        <v/>
      </c>
      <c r="AC378" s="288" t="str">
        <f t="shared" si="91"/>
        <v/>
      </c>
      <c r="AD378" s="152" t="str">
        <f t="shared" si="92"/>
        <v/>
      </c>
      <c r="AF378" s="155" t="str">
        <f>IFERROR(_xlfn.XLOOKUP(D378,Prisliste!$C$4:$F$4,Prisliste!$C$19:$F$19)*AD378,"")</f>
        <v/>
      </c>
    </row>
    <row r="379" spans="1:32" ht="14.4">
      <c r="A379" s="171" t="str">
        <f>IF(A378="","",IF(A378+1&lt;=f_slutt,'Beregninger gj.strømming'!A378+1,""))</f>
        <v/>
      </c>
      <c r="B379" s="172" t="str">
        <f t="shared" si="93"/>
        <v/>
      </c>
      <c r="C379" s="173" t="str">
        <f t="shared" si="94"/>
        <v/>
      </c>
      <c r="D379" s="172" t="str">
        <f t="shared" si="95"/>
        <v/>
      </c>
      <c r="E379" s="152" t="str">
        <f t="shared" si="100"/>
        <v/>
      </c>
      <c r="F379" s="289" t="str">
        <f t="shared" si="96"/>
        <v/>
      </c>
      <c r="G379" s="154" t="str">
        <f>IF($A379="","",'Priseestimat gj.strømming'!$C$15)</f>
        <v/>
      </c>
      <c r="H379" s="155" t="str" cm="1">
        <f t="array" ref="H379">IF(M379=Hjelpeark!$E$7,_xlfn.XLOOKUP(IF(T379="Naturlig",S379,T379),Temp_VT_FV,_xlfn.XLOOKUP('Beregninger gj.strømming'!F379,Fiskevekt_VT_FV,'Veksttabell FV'!$B$5:$T$21,,-1),,-1)*G379,IF('Beregninger gj.strømming'!M379=Hjelpeark!$D$7,_xlfn.XLOOKUP(IF(T379="Naturlig",S379,T379),'Veksttabell SV'!$A$6:$A$22,_xlfn.XLOOKUP('Beregninger gj.strømming'!F379,'Veksttabell SV'!$B$5:$AU$5,'Veksttabell SV'!$B$6:$AU$22,,-1),,-1)*G379,""))</f>
        <v/>
      </c>
      <c r="I379" s="155" t="str">
        <f t="shared" si="85"/>
        <v/>
      </c>
      <c r="J379" s="159" t="str">
        <f t="shared" si="86"/>
        <v/>
      </c>
      <c r="K379" s="173" t="str">
        <f>IF(A379="","",'Priseestimat gj.strømming'!$C$10)</f>
        <v/>
      </c>
      <c r="L379" s="173" t="str">
        <f>IF(A379="","",'Priseestimat gj.strømming'!$C$11)</f>
        <v/>
      </c>
      <c r="M379" s="173" t="str">
        <f>IF(A379="","",'Priseestimat gj.strømming'!$C$12)</f>
        <v/>
      </c>
      <c r="N379" s="173" t="str">
        <f>IF($A379="","",'Priseestimat gj.strømming'!$C$6)</f>
        <v/>
      </c>
      <c r="O379" s="174" t="str" cm="1">
        <f t="array" ref="O379">IF(M379=Hjelpeark!$D$7,_xlfn.XLOOKUP(IF(T379="Naturlig",S379,T379),'Vannbehov SV'!$A$5:$A$13,_xlfn.XLOOKUP('Beregninger gj.strømming'!F379,'Vannbehov SV'!$B$4:$O$4,'Vannbehov SV'!$B$5:$O$13,,-1),,-1),IF(M379=Hjelpeark!$E$7,_xlfn.XLOOKUP(IF(T379="Naturlig",S379,T379),'Vannbehov FV'!$A$5:$A$20,_xlfn.XLOOKUP('Beregninger gj.strømming'!F379,'Vannbehov FV'!$B$4:$O$4,'Vannbehov FV'!$B$5:$O$20,,-1),,-1),""))</f>
        <v/>
      </c>
      <c r="P379" s="173" t="str">
        <f t="shared" si="97"/>
        <v/>
      </c>
      <c r="Q379" s="174" t="str">
        <f t="shared" si="98"/>
        <v/>
      </c>
      <c r="R379" s="174" t="str">
        <f t="shared" si="87"/>
        <v/>
      </c>
      <c r="S379" s="152" t="str">
        <f>IFERROR(IF(M379=Hjelpeark!$D$7,_xlfn.XLOOKUP('Beregninger gj.strømming'!C379,Hjelpeark!$C$8:$C$19,Hjelpeark!$D$8:$D$19),_xlfn.XLOOKUP('Beregninger gj.strømming'!C379,Hjelpeark!$C$8:$C$19,Hjelpeark!$E$8:$E$19)),"")</f>
        <v/>
      </c>
      <c r="T379" s="152" t="str">
        <f t="shared" si="101"/>
        <v/>
      </c>
      <c r="U379" s="152" t="str">
        <f>IFERROR(IF(T379=Hjelpeark!$B$4,0,ABS(T379-S379)),"")</f>
        <v/>
      </c>
      <c r="V379" s="175" t="str">
        <f>IFERROR(IF(A379="","",_xlfn.XLOOKUP(D379,Prisliste!$C$4:$F$4,Prisliste!$C$20:$F$20)),"")</f>
        <v/>
      </c>
      <c r="W379" s="175" t="str">
        <f>IFERROR(U379*_xlfn.XLOOKUP(D379,Prisliste!$C$4:$F$4,Prisliste!$C$21:$F$21),"")</f>
        <v/>
      </c>
      <c r="X379" s="175" t="str">
        <f>IFERROR(IF(A379="","",IF(N379="Ja",_xlfn.XLOOKUP('Beregninger gj.strømming'!D379,Prisliste!$C$4:$F$4,Prisliste!$C$24:$F$24),0)),"")</f>
        <v/>
      </c>
      <c r="Y379" s="288" t="str">
        <f t="shared" si="88"/>
        <v/>
      </c>
      <c r="Z379" s="175" t="str">
        <f t="shared" si="99"/>
        <v/>
      </c>
      <c r="AA379" s="175" t="str">
        <f t="shared" si="89"/>
        <v/>
      </c>
      <c r="AB379" s="175" t="str">
        <f t="shared" si="90"/>
        <v/>
      </c>
      <c r="AC379" s="288" t="str">
        <f t="shared" si="91"/>
        <v/>
      </c>
      <c r="AD379" s="152" t="str">
        <f t="shared" si="92"/>
        <v/>
      </c>
      <c r="AF379" s="155" t="str">
        <f>IFERROR(_xlfn.XLOOKUP(D379,Prisliste!$C$4:$F$4,Prisliste!$C$19:$F$19)*AD379,"")</f>
        <v/>
      </c>
    </row>
    <row r="380" spans="1:32" ht="14.4">
      <c r="A380" s="171" t="str">
        <f>IF(A379="","",IF(A379+1&lt;=f_slutt,'Beregninger gj.strømming'!A379+1,""))</f>
        <v/>
      </c>
      <c r="B380" s="172" t="str">
        <f t="shared" si="93"/>
        <v/>
      </c>
      <c r="C380" s="173" t="str">
        <f t="shared" si="94"/>
        <v/>
      </c>
      <c r="D380" s="172" t="str">
        <f t="shared" si="95"/>
        <v/>
      </c>
      <c r="E380" s="152" t="str">
        <f t="shared" si="100"/>
        <v/>
      </c>
      <c r="F380" s="289" t="str">
        <f t="shared" si="96"/>
        <v/>
      </c>
      <c r="G380" s="154" t="str">
        <f>IF($A380="","",'Priseestimat gj.strømming'!$C$15)</f>
        <v/>
      </c>
      <c r="H380" s="155" t="str" cm="1">
        <f t="array" ref="H380">IF(M380=Hjelpeark!$E$7,_xlfn.XLOOKUP(IF(T380="Naturlig",S380,T380),Temp_VT_FV,_xlfn.XLOOKUP('Beregninger gj.strømming'!F380,Fiskevekt_VT_FV,'Veksttabell FV'!$B$5:$T$21,,-1),,-1)*G380,IF('Beregninger gj.strømming'!M380=Hjelpeark!$D$7,_xlfn.XLOOKUP(IF(T380="Naturlig",S380,T380),'Veksttabell SV'!$A$6:$A$22,_xlfn.XLOOKUP('Beregninger gj.strømming'!F380,'Veksttabell SV'!$B$5:$AU$5,'Veksttabell SV'!$B$6:$AU$22,,-1),,-1)*G380,""))</f>
        <v/>
      </c>
      <c r="I380" s="155" t="str">
        <f t="shared" si="85"/>
        <v/>
      </c>
      <c r="J380" s="159" t="str">
        <f t="shared" si="86"/>
        <v/>
      </c>
      <c r="K380" s="173" t="str">
        <f>IF(A380="","",'Priseestimat gj.strømming'!$C$10)</f>
        <v/>
      </c>
      <c r="L380" s="173" t="str">
        <f>IF(A380="","",'Priseestimat gj.strømming'!$C$11)</f>
        <v/>
      </c>
      <c r="M380" s="173" t="str">
        <f>IF(A380="","",'Priseestimat gj.strømming'!$C$12)</f>
        <v/>
      </c>
      <c r="N380" s="173" t="str">
        <f>IF($A380="","",'Priseestimat gj.strømming'!$C$6)</f>
        <v/>
      </c>
      <c r="O380" s="174" t="str" cm="1">
        <f t="array" ref="O380">IF(M380=Hjelpeark!$D$7,_xlfn.XLOOKUP(IF(T380="Naturlig",S380,T380),'Vannbehov SV'!$A$5:$A$13,_xlfn.XLOOKUP('Beregninger gj.strømming'!F380,'Vannbehov SV'!$B$4:$O$4,'Vannbehov SV'!$B$5:$O$13,,-1),,-1),IF(M380=Hjelpeark!$E$7,_xlfn.XLOOKUP(IF(T380="Naturlig",S380,T380),'Vannbehov FV'!$A$5:$A$20,_xlfn.XLOOKUP('Beregninger gj.strømming'!F380,'Vannbehov FV'!$B$4:$O$4,'Vannbehov FV'!$B$5:$O$20,,-1),,-1),""))</f>
        <v/>
      </c>
      <c r="P380" s="173" t="str">
        <f t="shared" si="97"/>
        <v/>
      </c>
      <c r="Q380" s="174" t="str">
        <f t="shared" si="98"/>
        <v/>
      </c>
      <c r="R380" s="174" t="str">
        <f t="shared" si="87"/>
        <v/>
      </c>
      <c r="S380" s="152" t="str">
        <f>IFERROR(IF(M380=Hjelpeark!$D$7,_xlfn.XLOOKUP('Beregninger gj.strømming'!C380,Hjelpeark!$C$8:$C$19,Hjelpeark!$D$8:$D$19),_xlfn.XLOOKUP('Beregninger gj.strømming'!C380,Hjelpeark!$C$8:$C$19,Hjelpeark!$E$8:$E$19)),"")</f>
        <v/>
      </c>
      <c r="T380" s="152" t="str">
        <f t="shared" si="101"/>
        <v/>
      </c>
      <c r="U380" s="152" t="str">
        <f>IFERROR(IF(T380=Hjelpeark!$B$4,0,ABS(T380-S380)),"")</f>
        <v/>
      </c>
      <c r="V380" s="175" t="str">
        <f>IFERROR(IF(A380="","",_xlfn.XLOOKUP(D380,Prisliste!$C$4:$F$4,Prisliste!$C$20:$F$20)),"")</f>
        <v/>
      </c>
      <c r="W380" s="175" t="str">
        <f>IFERROR(U380*_xlfn.XLOOKUP(D380,Prisliste!$C$4:$F$4,Prisliste!$C$21:$F$21),"")</f>
        <v/>
      </c>
      <c r="X380" s="175" t="str">
        <f>IFERROR(IF(A380="","",IF(N380="Ja",_xlfn.XLOOKUP('Beregninger gj.strømming'!D380,Prisliste!$C$4:$F$4,Prisliste!$C$24:$F$24),0)),"")</f>
        <v/>
      </c>
      <c r="Y380" s="288" t="str">
        <f t="shared" si="88"/>
        <v/>
      </c>
      <c r="Z380" s="175" t="str">
        <f t="shared" si="99"/>
        <v/>
      </c>
      <c r="AA380" s="175" t="str">
        <f t="shared" si="89"/>
        <v/>
      </c>
      <c r="AB380" s="175" t="str">
        <f t="shared" si="90"/>
        <v/>
      </c>
      <c r="AC380" s="288" t="str">
        <f t="shared" si="91"/>
        <v/>
      </c>
      <c r="AD380" s="152" t="str">
        <f t="shared" si="92"/>
        <v/>
      </c>
      <c r="AF380" s="155" t="str">
        <f>IFERROR(_xlfn.XLOOKUP(D380,Prisliste!$C$4:$F$4,Prisliste!$C$19:$F$19)*AD380,"")</f>
        <v/>
      </c>
    </row>
    <row r="381" spans="1:32" ht="14.4">
      <c r="A381" s="171" t="str">
        <f>IF(A380="","",IF(A380+1&lt;=f_slutt,'Beregninger gj.strømming'!A380+1,""))</f>
        <v/>
      </c>
      <c r="B381" s="172" t="str">
        <f t="shared" si="93"/>
        <v/>
      </c>
      <c r="C381" s="173" t="str">
        <f t="shared" si="94"/>
        <v/>
      </c>
      <c r="D381" s="172" t="str">
        <f t="shared" si="95"/>
        <v/>
      </c>
      <c r="E381" s="152" t="str">
        <f t="shared" si="100"/>
        <v/>
      </c>
      <c r="F381" s="289" t="str">
        <f t="shared" si="96"/>
        <v/>
      </c>
      <c r="G381" s="154" t="str">
        <f>IF($A381="","",'Priseestimat gj.strømming'!$C$15)</f>
        <v/>
      </c>
      <c r="H381" s="155" t="str" cm="1">
        <f t="array" ref="H381">IF(M381=Hjelpeark!$E$7,_xlfn.XLOOKUP(IF(T381="Naturlig",S381,T381),Temp_VT_FV,_xlfn.XLOOKUP('Beregninger gj.strømming'!F381,Fiskevekt_VT_FV,'Veksttabell FV'!$B$5:$T$21,,-1),,-1)*G381,IF('Beregninger gj.strømming'!M381=Hjelpeark!$D$7,_xlfn.XLOOKUP(IF(T381="Naturlig",S381,T381),'Veksttabell SV'!$A$6:$A$22,_xlfn.XLOOKUP('Beregninger gj.strømming'!F381,'Veksttabell SV'!$B$5:$AU$5,'Veksttabell SV'!$B$6:$AU$22,,-1),,-1)*G381,""))</f>
        <v/>
      </c>
      <c r="I381" s="155" t="str">
        <f t="shared" si="85"/>
        <v/>
      </c>
      <c r="J381" s="159" t="str">
        <f t="shared" si="86"/>
        <v/>
      </c>
      <c r="K381" s="173" t="str">
        <f>IF(A381="","",'Priseestimat gj.strømming'!$C$10)</f>
        <v/>
      </c>
      <c r="L381" s="173" t="str">
        <f>IF(A381="","",'Priseestimat gj.strømming'!$C$11)</f>
        <v/>
      </c>
      <c r="M381" s="173" t="str">
        <f>IF(A381="","",'Priseestimat gj.strømming'!$C$12)</f>
        <v/>
      </c>
      <c r="N381" s="173" t="str">
        <f>IF($A381="","",'Priseestimat gj.strømming'!$C$6)</f>
        <v/>
      </c>
      <c r="O381" s="174" t="str" cm="1">
        <f t="array" ref="O381">IF(M381=Hjelpeark!$D$7,_xlfn.XLOOKUP(IF(T381="Naturlig",S381,T381),'Vannbehov SV'!$A$5:$A$13,_xlfn.XLOOKUP('Beregninger gj.strømming'!F381,'Vannbehov SV'!$B$4:$O$4,'Vannbehov SV'!$B$5:$O$13,,-1),,-1),IF(M381=Hjelpeark!$E$7,_xlfn.XLOOKUP(IF(T381="Naturlig",S381,T381),'Vannbehov FV'!$A$5:$A$20,_xlfn.XLOOKUP('Beregninger gj.strømming'!F381,'Vannbehov FV'!$B$4:$O$4,'Vannbehov FV'!$B$5:$O$20,,-1),,-1),""))</f>
        <v/>
      </c>
      <c r="P381" s="173" t="str">
        <f t="shared" si="97"/>
        <v/>
      </c>
      <c r="Q381" s="174" t="str">
        <f t="shared" si="98"/>
        <v/>
      </c>
      <c r="R381" s="174" t="str">
        <f t="shared" si="87"/>
        <v/>
      </c>
      <c r="S381" s="152" t="str">
        <f>IFERROR(IF(M381=Hjelpeark!$D$7,_xlfn.XLOOKUP('Beregninger gj.strømming'!C381,Hjelpeark!$C$8:$C$19,Hjelpeark!$D$8:$D$19),_xlfn.XLOOKUP('Beregninger gj.strømming'!C381,Hjelpeark!$C$8:$C$19,Hjelpeark!$E$8:$E$19)),"")</f>
        <v/>
      </c>
      <c r="T381" s="152" t="str">
        <f t="shared" si="101"/>
        <v/>
      </c>
      <c r="U381" s="152" t="str">
        <f>IFERROR(IF(T381=Hjelpeark!$B$4,0,ABS(T381-S381)),"")</f>
        <v/>
      </c>
      <c r="V381" s="175" t="str">
        <f>IFERROR(IF(A381="","",_xlfn.XLOOKUP(D381,Prisliste!$C$4:$F$4,Prisliste!$C$20:$F$20)),"")</f>
        <v/>
      </c>
      <c r="W381" s="175" t="str">
        <f>IFERROR(U381*_xlfn.XLOOKUP(D381,Prisliste!$C$4:$F$4,Prisliste!$C$21:$F$21),"")</f>
        <v/>
      </c>
      <c r="X381" s="175" t="str">
        <f>IFERROR(IF(A381="","",IF(N381="Ja",_xlfn.XLOOKUP('Beregninger gj.strømming'!D381,Prisliste!$C$4:$F$4,Prisliste!$C$24:$F$24),0)),"")</f>
        <v/>
      </c>
      <c r="Y381" s="288" t="str">
        <f t="shared" si="88"/>
        <v/>
      </c>
      <c r="Z381" s="175" t="str">
        <f t="shared" si="99"/>
        <v/>
      </c>
      <c r="AA381" s="175" t="str">
        <f t="shared" si="89"/>
        <v/>
      </c>
      <c r="AB381" s="175" t="str">
        <f t="shared" si="90"/>
        <v/>
      </c>
      <c r="AC381" s="288" t="str">
        <f t="shared" si="91"/>
        <v/>
      </c>
      <c r="AD381" s="152" t="str">
        <f t="shared" si="92"/>
        <v/>
      </c>
      <c r="AF381" s="155" t="str">
        <f>IFERROR(_xlfn.XLOOKUP(D381,Prisliste!$C$4:$F$4,Prisliste!$C$19:$F$19)*AD381,"")</f>
        <v/>
      </c>
    </row>
    <row r="382" spans="1:32" ht="14.4">
      <c r="A382" s="171" t="str">
        <f>IF(A381="","",IF(A381+1&lt;=f_slutt,'Beregninger gj.strømming'!A381+1,""))</f>
        <v/>
      </c>
      <c r="B382" s="172" t="str">
        <f t="shared" si="93"/>
        <v/>
      </c>
      <c r="C382" s="173" t="str">
        <f t="shared" si="94"/>
        <v/>
      </c>
      <c r="D382" s="172" t="str">
        <f t="shared" si="95"/>
        <v/>
      </c>
      <c r="E382" s="152" t="str">
        <f t="shared" si="100"/>
        <v/>
      </c>
      <c r="F382" s="289" t="str">
        <f t="shared" si="96"/>
        <v/>
      </c>
      <c r="G382" s="154" t="str">
        <f>IF($A382="","",'Priseestimat gj.strømming'!$C$15)</f>
        <v/>
      </c>
      <c r="H382" s="155" t="str" cm="1">
        <f t="array" ref="H382">IF(M382=Hjelpeark!$E$7,_xlfn.XLOOKUP(IF(T382="Naturlig",S382,T382),Temp_VT_FV,_xlfn.XLOOKUP('Beregninger gj.strømming'!F382,Fiskevekt_VT_FV,'Veksttabell FV'!$B$5:$T$21,,-1),,-1)*G382,IF('Beregninger gj.strømming'!M382=Hjelpeark!$D$7,_xlfn.XLOOKUP(IF(T382="Naturlig",S382,T382),'Veksttabell SV'!$A$6:$A$22,_xlfn.XLOOKUP('Beregninger gj.strømming'!F382,'Veksttabell SV'!$B$5:$AU$5,'Veksttabell SV'!$B$6:$AU$22,,-1),,-1)*G382,""))</f>
        <v/>
      </c>
      <c r="I382" s="155" t="str">
        <f t="shared" si="85"/>
        <v/>
      </c>
      <c r="J382" s="159" t="str">
        <f t="shared" si="86"/>
        <v/>
      </c>
      <c r="K382" s="173" t="str">
        <f>IF(A382="","",'Priseestimat gj.strømming'!$C$10)</f>
        <v/>
      </c>
      <c r="L382" s="173" t="str">
        <f>IF(A382="","",'Priseestimat gj.strømming'!$C$11)</f>
        <v/>
      </c>
      <c r="M382" s="173" t="str">
        <f>IF(A382="","",'Priseestimat gj.strømming'!$C$12)</f>
        <v/>
      </c>
      <c r="N382" s="173" t="str">
        <f>IF($A382="","",'Priseestimat gj.strømming'!$C$6)</f>
        <v/>
      </c>
      <c r="O382" s="174" t="str" cm="1">
        <f t="array" ref="O382">IF(M382=Hjelpeark!$D$7,_xlfn.XLOOKUP(IF(T382="Naturlig",S382,T382),'Vannbehov SV'!$A$5:$A$13,_xlfn.XLOOKUP('Beregninger gj.strømming'!F382,'Vannbehov SV'!$B$4:$O$4,'Vannbehov SV'!$B$5:$O$13,,-1),,-1),IF(M382=Hjelpeark!$E$7,_xlfn.XLOOKUP(IF(T382="Naturlig",S382,T382),'Vannbehov FV'!$A$5:$A$20,_xlfn.XLOOKUP('Beregninger gj.strømming'!F382,'Vannbehov FV'!$B$4:$O$4,'Vannbehov FV'!$B$5:$O$20,,-1),,-1),""))</f>
        <v/>
      </c>
      <c r="P382" s="173" t="str">
        <f t="shared" si="97"/>
        <v/>
      </c>
      <c r="Q382" s="174" t="str">
        <f t="shared" si="98"/>
        <v/>
      </c>
      <c r="R382" s="174" t="str">
        <f t="shared" si="87"/>
        <v/>
      </c>
      <c r="S382" s="152" t="str">
        <f>IFERROR(IF(M382=Hjelpeark!$D$7,_xlfn.XLOOKUP('Beregninger gj.strømming'!C382,Hjelpeark!$C$8:$C$19,Hjelpeark!$D$8:$D$19),_xlfn.XLOOKUP('Beregninger gj.strømming'!C382,Hjelpeark!$C$8:$C$19,Hjelpeark!$E$8:$E$19)),"")</f>
        <v/>
      </c>
      <c r="T382" s="152" t="str">
        <f t="shared" si="101"/>
        <v/>
      </c>
      <c r="U382" s="152" t="str">
        <f>IFERROR(IF(T382=Hjelpeark!$B$4,0,ABS(T382-S382)),"")</f>
        <v/>
      </c>
      <c r="V382" s="175" t="str">
        <f>IFERROR(IF(A382="","",_xlfn.XLOOKUP(D382,Prisliste!$C$4:$F$4,Prisliste!$C$20:$F$20)),"")</f>
        <v/>
      </c>
      <c r="W382" s="175" t="str">
        <f>IFERROR(U382*_xlfn.XLOOKUP(D382,Prisliste!$C$4:$F$4,Prisliste!$C$21:$F$21),"")</f>
        <v/>
      </c>
      <c r="X382" s="175" t="str">
        <f>IFERROR(IF(A382="","",IF(N382="Ja",_xlfn.XLOOKUP('Beregninger gj.strømming'!D382,Prisliste!$C$4:$F$4,Prisliste!$C$24:$F$24),0)),"")</f>
        <v/>
      </c>
      <c r="Y382" s="288" t="str">
        <f t="shared" si="88"/>
        <v/>
      </c>
      <c r="Z382" s="175" t="str">
        <f t="shared" si="99"/>
        <v/>
      </c>
      <c r="AA382" s="175" t="str">
        <f t="shared" si="89"/>
        <v/>
      </c>
      <c r="AB382" s="175" t="str">
        <f t="shared" si="90"/>
        <v/>
      </c>
      <c r="AC382" s="288" t="str">
        <f t="shared" si="91"/>
        <v/>
      </c>
      <c r="AD382" s="152" t="str">
        <f t="shared" si="92"/>
        <v/>
      </c>
      <c r="AF382" s="155" t="str">
        <f>IFERROR(_xlfn.XLOOKUP(D382,Prisliste!$C$4:$F$4,Prisliste!$C$19:$F$19)*AD382,"")</f>
        <v/>
      </c>
    </row>
    <row r="383" spans="1:32" ht="14.4">
      <c r="A383" s="171" t="str">
        <f>IF(A382="","",IF(A382+1&lt;=f_slutt,'Beregninger gj.strømming'!A382+1,""))</f>
        <v/>
      </c>
      <c r="B383" s="172" t="str">
        <f t="shared" si="93"/>
        <v/>
      </c>
      <c r="C383" s="173" t="str">
        <f t="shared" si="94"/>
        <v/>
      </c>
      <c r="D383" s="172" t="str">
        <f t="shared" si="95"/>
        <v/>
      </c>
      <c r="E383" s="152" t="str">
        <f t="shared" si="100"/>
        <v/>
      </c>
      <c r="F383" s="289" t="str">
        <f t="shared" si="96"/>
        <v/>
      </c>
      <c r="G383" s="154" t="str">
        <f>IF($A383="","",'Priseestimat gj.strømming'!$C$15)</f>
        <v/>
      </c>
      <c r="H383" s="155" t="str" cm="1">
        <f t="array" ref="H383">IF(M383=Hjelpeark!$E$7,_xlfn.XLOOKUP(IF(T383="Naturlig",S383,T383),Temp_VT_FV,_xlfn.XLOOKUP('Beregninger gj.strømming'!F383,Fiskevekt_VT_FV,'Veksttabell FV'!$B$5:$T$21,,-1),,-1)*G383,IF('Beregninger gj.strømming'!M383=Hjelpeark!$D$7,_xlfn.XLOOKUP(IF(T383="Naturlig",S383,T383),'Veksttabell SV'!$A$6:$A$22,_xlfn.XLOOKUP('Beregninger gj.strømming'!F383,'Veksttabell SV'!$B$5:$AU$5,'Veksttabell SV'!$B$6:$AU$22,,-1),,-1)*G383,""))</f>
        <v/>
      </c>
      <c r="I383" s="155" t="str">
        <f t="shared" si="85"/>
        <v/>
      </c>
      <c r="J383" s="159" t="str">
        <f t="shared" si="86"/>
        <v/>
      </c>
      <c r="K383" s="173" t="str">
        <f>IF(A383="","",'Priseestimat gj.strømming'!$C$10)</f>
        <v/>
      </c>
      <c r="L383" s="173" t="str">
        <f>IF(A383="","",'Priseestimat gj.strømming'!$C$11)</f>
        <v/>
      </c>
      <c r="M383" s="173" t="str">
        <f>IF(A383="","",'Priseestimat gj.strømming'!$C$12)</f>
        <v/>
      </c>
      <c r="N383" s="173" t="str">
        <f>IF($A383="","",'Priseestimat gj.strømming'!$C$6)</f>
        <v/>
      </c>
      <c r="O383" s="174" t="str" cm="1">
        <f t="array" ref="O383">IF(M383=Hjelpeark!$D$7,_xlfn.XLOOKUP(IF(T383="Naturlig",S383,T383),'Vannbehov SV'!$A$5:$A$13,_xlfn.XLOOKUP('Beregninger gj.strømming'!F383,'Vannbehov SV'!$B$4:$O$4,'Vannbehov SV'!$B$5:$O$13,,-1),,-1),IF(M383=Hjelpeark!$E$7,_xlfn.XLOOKUP(IF(T383="Naturlig",S383,T383),'Vannbehov FV'!$A$5:$A$20,_xlfn.XLOOKUP('Beregninger gj.strømming'!F383,'Vannbehov FV'!$B$4:$O$4,'Vannbehov FV'!$B$5:$O$20,,-1),,-1),""))</f>
        <v/>
      </c>
      <c r="P383" s="173" t="str">
        <f t="shared" si="97"/>
        <v/>
      </c>
      <c r="Q383" s="174" t="str">
        <f t="shared" si="98"/>
        <v/>
      </c>
      <c r="R383" s="174" t="str">
        <f t="shared" si="87"/>
        <v/>
      </c>
      <c r="S383" s="152" t="str">
        <f>IFERROR(IF(M383=Hjelpeark!$D$7,_xlfn.XLOOKUP('Beregninger gj.strømming'!C383,Hjelpeark!$C$8:$C$19,Hjelpeark!$D$8:$D$19),_xlfn.XLOOKUP('Beregninger gj.strømming'!C383,Hjelpeark!$C$8:$C$19,Hjelpeark!$E$8:$E$19)),"")</f>
        <v/>
      </c>
      <c r="T383" s="152" t="str">
        <f t="shared" si="101"/>
        <v/>
      </c>
      <c r="U383" s="152" t="str">
        <f>IFERROR(IF(T383=Hjelpeark!$B$4,0,ABS(T383-S383)),"")</f>
        <v/>
      </c>
      <c r="V383" s="175" t="str">
        <f>IFERROR(IF(A383="","",_xlfn.XLOOKUP(D383,Prisliste!$C$4:$F$4,Prisliste!$C$20:$F$20)),"")</f>
        <v/>
      </c>
      <c r="W383" s="175" t="str">
        <f>IFERROR(U383*_xlfn.XLOOKUP(D383,Prisliste!$C$4:$F$4,Prisliste!$C$21:$F$21),"")</f>
        <v/>
      </c>
      <c r="X383" s="175" t="str">
        <f>IFERROR(IF(A383="","",IF(N383="Ja",_xlfn.XLOOKUP('Beregninger gj.strømming'!D383,Prisliste!$C$4:$F$4,Prisliste!$C$24:$F$24),0)),"")</f>
        <v/>
      </c>
      <c r="Y383" s="288" t="str">
        <f t="shared" si="88"/>
        <v/>
      </c>
      <c r="Z383" s="175" t="str">
        <f t="shared" si="99"/>
        <v/>
      </c>
      <c r="AA383" s="175" t="str">
        <f t="shared" si="89"/>
        <v/>
      </c>
      <c r="AB383" s="175" t="str">
        <f t="shared" si="90"/>
        <v/>
      </c>
      <c r="AC383" s="288" t="str">
        <f t="shared" si="91"/>
        <v/>
      </c>
      <c r="AD383" s="152" t="str">
        <f t="shared" si="92"/>
        <v/>
      </c>
      <c r="AF383" s="155" t="str">
        <f>IFERROR(_xlfn.XLOOKUP(D383,Prisliste!$C$4:$F$4,Prisliste!$C$19:$F$19)*AD383,"")</f>
        <v/>
      </c>
    </row>
    <row r="384" spans="1:32" ht="14.4">
      <c r="A384" s="171" t="str">
        <f>IF(A383="","",IF(A383+1&lt;=f_slutt,'Beregninger gj.strømming'!A383+1,""))</f>
        <v/>
      </c>
      <c r="B384" s="172" t="str">
        <f t="shared" si="93"/>
        <v/>
      </c>
      <c r="C384" s="173" t="str">
        <f t="shared" si="94"/>
        <v/>
      </c>
      <c r="D384" s="172" t="str">
        <f t="shared" si="95"/>
        <v/>
      </c>
      <c r="E384" s="152" t="str">
        <f t="shared" si="100"/>
        <v/>
      </c>
      <c r="F384" s="289" t="str">
        <f t="shared" si="96"/>
        <v/>
      </c>
      <c r="G384" s="154" t="str">
        <f>IF($A384="","",'Priseestimat gj.strømming'!$C$15)</f>
        <v/>
      </c>
      <c r="H384" s="155" t="str" cm="1">
        <f t="array" ref="H384">IF(M384=Hjelpeark!$E$7,_xlfn.XLOOKUP(IF(T384="Naturlig",S384,T384),Temp_VT_FV,_xlfn.XLOOKUP('Beregninger gj.strømming'!F384,Fiskevekt_VT_FV,'Veksttabell FV'!$B$5:$T$21,,-1),,-1)*G384,IF('Beregninger gj.strømming'!M384=Hjelpeark!$D$7,_xlfn.XLOOKUP(IF(T384="Naturlig",S384,T384),'Veksttabell SV'!$A$6:$A$22,_xlfn.XLOOKUP('Beregninger gj.strømming'!F384,'Veksttabell SV'!$B$5:$AU$5,'Veksttabell SV'!$B$6:$AU$22,,-1),,-1)*G384,""))</f>
        <v/>
      </c>
      <c r="I384" s="155" t="str">
        <f t="shared" si="85"/>
        <v/>
      </c>
      <c r="J384" s="159" t="str">
        <f t="shared" si="86"/>
        <v/>
      </c>
      <c r="K384" s="173" t="str">
        <f>IF(A384="","",'Priseestimat gj.strømming'!$C$10)</f>
        <v/>
      </c>
      <c r="L384" s="173" t="str">
        <f>IF(A384="","",'Priseestimat gj.strømming'!$C$11)</f>
        <v/>
      </c>
      <c r="M384" s="173" t="str">
        <f>IF(A384="","",'Priseestimat gj.strømming'!$C$12)</f>
        <v/>
      </c>
      <c r="N384" s="173" t="str">
        <f>IF($A384="","",'Priseestimat gj.strømming'!$C$6)</f>
        <v/>
      </c>
      <c r="O384" s="174" t="str" cm="1">
        <f t="array" ref="O384">IF(M384=Hjelpeark!$D$7,_xlfn.XLOOKUP(IF(T384="Naturlig",S384,T384),'Vannbehov SV'!$A$5:$A$13,_xlfn.XLOOKUP('Beregninger gj.strømming'!F384,'Vannbehov SV'!$B$4:$O$4,'Vannbehov SV'!$B$5:$O$13,,-1),,-1),IF(M384=Hjelpeark!$E$7,_xlfn.XLOOKUP(IF(T384="Naturlig",S384,T384),'Vannbehov FV'!$A$5:$A$20,_xlfn.XLOOKUP('Beregninger gj.strømming'!F384,'Vannbehov FV'!$B$4:$O$4,'Vannbehov FV'!$B$5:$O$20,,-1),,-1),""))</f>
        <v/>
      </c>
      <c r="P384" s="173" t="str">
        <f t="shared" si="97"/>
        <v/>
      </c>
      <c r="Q384" s="174" t="str">
        <f t="shared" si="98"/>
        <v/>
      </c>
      <c r="R384" s="174" t="str">
        <f t="shared" si="87"/>
        <v/>
      </c>
      <c r="S384" s="152" t="str">
        <f>IFERROR(IF(M384=Hjelpeark!$D$7,_xlfn.XLOOKUP('Beregninger gj.strømming'!C384,Hjelpeark!$C$8:$C$19,Hjelpeark!$D$8:$D$19),_xlfn.XLOOKUP('Beregninger gj.strømming'!C384,Hjelpeark!$C$8:$C$19,Hjelpeark!$E$8:$E$19)),"")</f>
        <v/>
      </c>
      <c r="T384" s="152" t="str">
        <f t="shared" si="101"/>
        <v/>
      </c>
      <c r="U384" s="152" t="str">
        <f>IFERROR(IF(T384=Hjelpeark!$B$4,0,ABS(T384-S384)),"")</f>
        <v/>
      </c>
      <c r="V384" s="175" t="str">
        <f>IFERROR(IF(A384="","",_xlfn.XLOOKUP(D384,Prisliste!$C$4:$F$4,Prisliste!$C$20:$F$20)),"")</f>
        <v/>
      </c>
      <c r="W384" s="175" t="str">
        <f>IFERROR(U384*_xlfn.XLOOKUP(D384,Prisliste!$C$4:$F$4,Prisliste!$C$21:$F$21),"")</f>
        <v/>
      </c>
      <c r="X384" s="175" t="str">
        <f>IFERROR(IF(A384="","",IF(N384="Ja",_xlfn.XLOOKUP('Beregninger gj.strømming'!D384,Prisliste!$C$4:$F$4,Prisliste!$C$24:$F$24),0)),"")</f>
        <v/>
      </c>
      <c r="Y384" s="288" t="str">
        <f t="shared" si="88"/>
        <v/>
      </c>
      <c r="Z384" s="175" t="str">
        <f t="shared" si="99"/>
        <v/>
      </c>
      <c r="AA384" s="175" t="str">
        <f t="shared" si="89"/>
        <v/>
      </c>
      <c r="AB384" s="175" t="str">
        <f t="shared" si="90"/>
        <v/>
      </c>
      <c r="AC384" s="288" t="str">
        <f t="shared" si="91"/>
        <v/>
      </c>
      <c r="AD384" s="152" t="str">
        <f t="shared" si="92"/>
        <v/>
      </c>
      <c r="AF384" s="155" t="str">
        <f>IFERROR(_xlfn.XLOOKUP(D384,Prisliste!$C$4:$F$4,Prisliste!$C$19:$F$19)*AD384,"")</f>
        <v/>
      </c>
    </row>
    <row r="385" spans="1:32" ht="14.4">
      <c r="A385" s="171" t="str">
        <f>IF(A384="","",IF(A384+1&lt;=f_slutt,'Beregninger gj.strømming'!A384+1,""))</f>
        <v/>
      </c>
      <c r="B385" s="172" t="str">
        <f t="shared" si="93"/>
        <v/>
      </c>
      <c r="C385" s="173" t="str">
        <f t="shared" si="94"/>
        <v/>
      </c>
      <c r="D385" s="172" t="str">
        <f t="shared" si="95"/>
        <v/>
      </c>
      <c r="E385" s="152" t="str">
        <f t="shared" si="100"/>
        <v/>
      </c>
      <c r="F385" s="289" t="str">
        <f t="shared" si="96"/>
        <v/>
      </c>
      <c r="G385" s="154" t="str">
        <f>IF($A385="","",'Priseestimat gj.strømming'!$C$15)</f>
        <v/>
      </c>
      <c r="H385" s="155" t="str" cm="1">
        <f t="array" ref="H385">IF(M385=Hjelpeark!$E$7,_xlfn.XLOOKUP(IF(T385="Naturlig",S385,T385),Temp_VT_FV,_xlfn.XLOOKUP('Beregninger gj.strømming'!F385,Fiskevekt_VT_FV,'Veksttabell FV'!$B$5:$T$21,,-1),,-1)*G385,IF('Beregninger gj.strømming'!M385=Hjelpeark!$D$7,_xlfn.XLOOKUP(IF(T385="Naturlig",S385,T385),'Veksttabell SV'!$A$6:$A$22,_xlfn.XLOOKUP('Beregninger gj.strømming'!F385,'Veksttabell SV'!$B$5:$AU$5,'Veksttabell SV'!$B$6:$AU$22,,-1),,-1)*G385,""))</f>
        <v/>
      </c>
      <c r="I385" s="155" t="str">
        <f t="shared" si="85"/>
        <v/>
      </c>
      <c r="J385" s="159" t="str">
        <f t="shared" si="86"/>
        <v/>
      </c>
      <c r="K385" s="173" t="str">
        <f>IF(A385="","",'Priseestimat gj.strømming'!$C$10)</f>
        <v/>
      </c>
      <c r="L385" s="173" t="str">
        <f>IF(A385="","",'Priseestimat gj.strømming'!$C$11)</f>
        <v/>
      </c>
      <c r="M385" s="173" t="str">
        <f>IF(A385="","",'Priseestimat gj.strømming'!$C$12)</f>
        <v/>
      </c>
      <c r="N385" s="173" t="str">
        <f>IF($A385="","",'Priseestimat gj.strømming'!$C$6)</f>
        <v/>
      </c>
      <c r="O385" s="174" t="str" cm="1">
        <f t="array" ref="O385">IF(M385=Hjelpeark!$D$7,_xlfn.XLOOKUP(IF(T385="Naturlig",S385,T385),'Vannbehov SV'!$A$5:$A$13,_xlfn.XLOOKUP('Beregninger gj.strømming'!F385,'Vannbehov SV'!$B$4:$O$4,'Vannbehov SV'!$B$5:$O$13,,-1),,-1),IF(M385=Hjelpeark!$E$7,_xlfn.XLOOKUP(IF(T385="Naturlig",S385,T385),'Vannbehov FV'!$A$5:$A$20,_xlfn.XLOOKUP('Beregninger gj.strømming'!F385,'Vannbehov FV'!$B$4:$O$4,'Vannbehov FV'!$B$5:$O$20,,-1),,-1),""))</f>
        <v/>
      </c>
      <c r="P385" s="173" t="str">
        <f t="shared" si="97"/>
        <v/>
      </c>
      <c r="Q385" s="174" t="str">
        <f t="shared" si="98"/>
        <v/>
      </c>
      <c r="R385" s="174" t="str">
        <f t="shared" si="87"/>
        <v/>
      </c>
      <c r="S385" s="152" t="str">
        <f>IFERROR(IF(M385=Hjelpeark!$D$7,_xlfn.XLOOKUP('Beregninger gj.strømming'!C385,Hjelpeark!$C$8:$C$19,Hjelpeark!$D$8:$D$19),_xlfn.XLOOKUP('Beregninger gj.strømming'!C385,Hjelpeark!$C$8:$C$19,Hjelpeark!$E$8:$E$19)),"")</f>
        <v/>
      </c>
      <c r="T385" s="152" t="str">
        <f t="shared" si="101"/>
        <v/>
      </c>
      <c r="U385" s="152" t="str">
        <f>IFERROR(IF(T385=Hjelpeark!$B$4,0,ABS(T385-S385)),"")</f>
        <v/>
      </c>
      <c r="V385" s="175" t="str">
        <f>IFERROR(IF(A385="","",_xlfn.XLOOKUP(D385,Prisliste!$C$4:$F$4,Prisliste!$C$20:$F$20)),"")</f>
        <v/>
      </c>
      <c r="W385" s="175" t="str">
        <f>IFERROR(U385*_xlfn.XLOOKUP(D385,Prisliste!$C$4:$F$4,Prisliste!$C$21:$F$21),"")</f>
        <v/>
      </c>
      <c r="X385" s="175" t="str">
        <f>IFERROR(IF(A385="","",IF(N385="Ja",_xlfn.XLOOKUP('Beregninger gj.strømming'!D385,Prisliste!$C$4:$F$4,Prisliste!$C$24:$F$24),0)),"")</f>
        <v/>
      </c>
      <c r="Y385" s="288" t="str">
        <f t="shared" si="88"/>
        <v/>
      </c>
      <c r="Z385" s="175" t="str">
        <f t="shared" si="99"/>
        <v/>
      </c>
      <c r="AA385" s="175" t="str">
        <f t="shared" si="89"/>
        <v/>
      </c>
      <c r="AB385" s="175" t="str">
        <f t="shared" si="90"/>
        <v/>
      </c>
      <c r="AC385" s="288" t="str">
        <f t="shared" si="91"/>
        <v/>
      </c>
      <c r="AD385" s="152" t="str">
        <f t="shared" si="92"/>
        <v/>
      </c>
      <c r="AF385" s="155" t="str">
        <f>IFERROR(_xlfn.XLOOKUP(D385,Prisliste!$C$4:$F$4,Prisliste!$C$19:$F$19)*AD385,"")</f>
        <v/>
      </c>
    </row>
    <row r="386" spans="1:32" ht="14.4">
      <c r="A386" s="171" t="str">
        <f>IF(A385="","",IF(A385+1&lt;=f_slutt,'Beregninger gj.strømming'!A385+1,""))</f>
        <v/>
      </c>
      <c r="B386" s="172" t="str">
        <f t="shared" si="93"/>
        <v/>
      </c>
      <c r="C386" s="173" t="str">
        <f t="shared" si="94"/>
        <v/>
      </c>
      <c r="D386" s="172" t="str">
        <f t="shared" si="95"/>
        <v/>
      </c>
      <c r="E386" s="152" t="str">
        <f t="shared" si="100"/>
        <v/>
      </c>
      <c r="F386" s="289" t="str">
        <f t="shared" si="96"/>
        <v/>
      </c>
      <c r="G386" s="154" t="str">
        <f>IF($A386="","",'Priseestimat gj.strømming'!$C$15)</f>
        <v/>
      </c>
      <c r="H386" s="155" t="str" cm="1">
        <f t="array" ref="H386">IF(M386=Hjelpeark!$E$7,_xlfn.XLOOKUP(IF(T386="Naturlig",S386,T386),Temp_VT_FV,_xlfn.XLOOKUP('Beregninger gj.strømming'!F386,Fiskevekt_VT_FV,'Veksttabell FV'!$B$5:$T$21,,-1),,-1)*G386,IF('Beregninger gj.strømming'!M386=Hjelpeark!$D$7,_xlfn.XLOOKUP(IF(T386="Naturlig",S386,T386),'Veksttabell SV'!$A$6:$A$22,_xlfn.XLOOKUP('Beregninger gj.strømming'!F386,'Veksttabell SV'!$B$5:$AU$5,'Veksttabell SV'!$B$6:$AU$22,,-1),,-1)*G386,""))</f>
        <v/>
      </c>
      <c r="I386" s="155" t="str">
        <f t="shared" si="85"/>
        <v/>
      </c>
      <c r="J386" s="159" t="str">
        <f t="shared" si="86"/>
        <v/>
      </c>
      <c r="K386" s="173" t="str">
        <f>IF(A386="","",'Priseestimat gj.strømming'!$C$10)</f>
        <v/>
      </c>
      <c r="L386" s="173" t="str">
        <f>IF(A386="","",'Priseestimat gj.strømming'!$C$11)</f>
        <v/>
      </c>
      <c r="M386" s="173" t="str">
        <f>IF(A386="","",'Priseestimat gj.strømming'!$C$12)</f>
        <v/>
      </c>
      <c r="N386" s="173" t="str">
        <f>IF($A386="","",'Priseestimat gj.strømming'!$C$6)</f>
        <v/>
      </c>
      <c r="O386" s="174" t="str" cm="1">
        <f t="array" ref="O386">IF(M386=Hjelpeark!$D$7,_xlfn.XLOOKUP(IF(T386="Naturlig",S386,T386),'Vannbehov SV'!$A$5:$A$13,_xlfn.XLOOKUP('Beregninger gj.strømming'!F386,'Vannbehov SV'!$B$4:$O$4,'Vannbehov SV'!$B$5:$O$13,,-1),,-1),IF(M386=Hjelpeark!$E$7,_xlfn.XLOOKUP(IF(T386="Naturlig",S386,T386),'Vannbehov FV'!$A$5:$A$20,_xlfn.XLOOKUP('Beregninger gj.strømming'!F386,'Vannbehov FV'!$B$4:$O$4,'Vannbehov FV'!$B$5:$O$20,,-1),,-1),""))</f>
        <v/>
      </c>
      <c r="P386" s="173" t="str">
        <f t="shared" si="97"/>
        <v/>
      </c>
      <c r="Q386" s="174" t="str">
        <f t="shared" si="98"/>
        <v/>
      </c>
      <c r="R386" s="174" t="str">
        <f t="shared" si="87"/>
        <v/>
      </c>
      <c r="S386" s="152" t="str">
        <f>IFERROR(IF(M386=Hjelpeark!$D$7,_xlfn.XLOOKUP('Beregninger gj.strømming'!C386,Hjelpeark!$C$8:$C$19,Hjelpeark!$D$8:$D$19),_xlfn.XLOOKUP('Beregninger gj.strømming'!C386,Hjelpeark!$C$8:$C$19,Hjelpeark!$E$8:$E$19)),"")</f>
        <v/>
      </c>
      <c r="T386" s="152" t="str">
        <f t="shared" si="101"/>
        <v/>
      </c>
      <c r="U386" s="152" t="str">
        <f>IFERROR(IF(T386=Hjelpeark!$B$4,0,ABS(T386-S386)),"")</f>
        <v/>
      </c>
      <c r="V386" s="175" t="str">
        <f>IFERROR(IF(A386="","",_xlfn.XLOOKUP(D386,Prisliste!$C$4:$F$4,Prisliste!$C$20:$F$20)),"")</f>
        <v/>
      </c>
      <c r="W386" s="175" t="str">
        <f>IFERROR(U386*_xlfn.XLOOKUP(D386,Prisliste!$C$4:$F$4,Prisliste!$C$21:$F$21),"")</f>
        <v/>
      </c>
      <c r="X386" s="175" t="str">
        <f>IFERROR(IF(A386="","",IF(N386="Ja",_xlfn.XLOOKUP('Beregninger gj.strømming'!D386,Prisliste!$C$4:$F$4,Prisliste!$C$24:$F$24),0)),"")</f>
        <v/>
      </c>
      <c r="Y386" s="288" t="str">
        <f t="shared" si="88"/>
        <v/>
      </c>
      <c r="Z386" s="175" t="str">
        <f t="shared" si="99"/>
        <v/>
      </c>
      <c r="AA386" s="175" t="str">
        <f t="shared" si="89"/>
        <v/>
      </c>
      <c r="AB386" s="175" t="str">
        <f t="shared" si="90"/>
        <v/>
      </c>
      <c r="AC386" s="288" t="str">
        <f t="shared" si="91"/>
        <v/>
      </c>
      <c r="AD386" s="152" t="str">
        <f t="shared" si="92"/>
        <v/>
      </c>
      <c r="AF386" s="155" t="str">
        <f>IFERROR(_xlfn.XLOOKUP(D386,Prisliste!$C$4:$F$4,Prisliste!$C$19:$F$19)*AD386,"")</f>
        <v/>
      </c>
    </row>
    <row r="387" spans="1:32" ht="14.4">
      <c r="A387" s="171" t="str">
        <f>IF(A386="","",IF(A386+1&lt;=f_slutt,'Beregninger gj.strømming'!A386+1,""))</f>
        <v/>
      </c>
      <c r="B387" s="172" t="str">
        <f t="shared" si="93"/>
        <v/>
      </c>
      <c r="C387" s="173" t="str">
        <f t="shared" si="94"/>
        <v/>
      </c>
      <c r="D387" s="172" t="str">
        <f t="shared" si="95"/>
        <v/>
      </c>
      <c r="E387" s="152" t="str">
        <f t="shared" si="100"/>
        <v/>
      </c>
      <c r="F387" s="289" t="str">
        <f t="shared" si="96"/>
        <v/>
      </c>
      <c r="G387" s="154" t="str">
        <f>IF($A387="","",'Priseestimat gj.strømming'!$C$15)</f>
        <v/>
      </c>
      <c r="H387" s="155" t="str" cm="1">
        <f t="array" ref="H387">IF(M387=Hjelpeark!$E$7,_xlfn.XLOOKUP(IF(T387="Naturlig",S387,T387),Temp_VT_FV,_xlfn.XLOOKUP('Beregninger gj.strømming'!F387,Fiskevekt_VT_FV,'Veksttabell FV'!$B$5:$T$21,,-1),,-1)*G387,IF('Beregninger gj.strømming'!M387=Hjelpeark!$D$7,_xlfn.XLOOKUP(IF(T387="Naturlig",S387,T387),'Veksttabell SV'!$A$6:$A$22,_xlfn.XLOOKUP('Beregninger gj.strømming'!F387,'Veksttabell SV'!$B$5:$AU$5,'Veksttabell SV'!$B$6:$AU$22,,-1),,-1)*G387,""))</f>
        <v/>
      </c>
      <c r="I387" s="155" t="str">
        <f t="shared" si="85"/>
        <v/>
      </c>
      <c r="J387" s="159" t="str">
        <f t="shared" si="86"/>
        <v/>
      </c>
      <c r="K387" s="173" t="str">
        <f>IF(A387="","",'Priseestimat gj.strømming'!$C$10)</f>
        <v/>
      </c>
      <c r="L387" s="173" t="str">
        <f>IF(A387="","",'Priseestimat gj.strømming'!$C$11)</f>
        <v/>
      </c>
      <c r="M387" s="173" t="str">
        <f>IF(A387="","",'Priseestimat gj.strømming'!$C$12)</f>
        <v/>
      </c>
      <c r="N387" s="173" t="str">
        <f>IF($A387="","",'Priseestimat gj.strømming'!$C$6)</f>
        <v/>
      </c>
      <c r="O387" s="174" t="str" cm="1">
        <f t="array" ref="O387">IF(M387=Hjelpeark!$D$7,_xlfn.XLOOKUP(IF(T387="Naturlig",S387,T387),'Vannbehov SV'!$A$5:$A$13,_xlfn.XLOOKUP('Beregninger gj.strømming'!F387,'Vannbehov SV'!$B$4:$O$4,'Vannbehov SV'!$B$5:$O$13,,-1),,-1),IF(M387=Hjelpeark!$E$7,_xlfn.XLOOKUP(IF(T387="Naturlig",S387,T387),'Vannbehov FV'!$A$5:$A$20,_xlfn.XLOOKUP('Beregninger gj.strømming'!F387,'Vannbehov FV'!$B$4:$O$4,'Vannbehov FV'!$B$5:$O$20,,-1),,-1),""))</f>
        <v/>
      </c>
      <c r="P387" s="173" t="str">
        <f t="shared" si="97"/>
        <v/>
      </c>
      <c r="Q387" s="174" t="str">
        <f t="shared" si="98"/>
        <v/>
      </c>
      <c r="R387" s="174" t="str">
        <f t="shared" si="87"/>
        <v/>
      </c>
      <c r="S387" s="152" t="str">
        <f>IFERROR(IF(M387=Hjelpeark!$D$7,_xlfn.XLOOKUP('Beregninger gj.strømming'!C387,Hjelpeark!$C$8:$C$19,Hjelpeark!$D$8:$D$19),_xlfn.XLOOKUP('Beregninger gj.strømming'!C387,Hjelpeark!$C$8:$C$19,Hjelpeark!$E$8:$E$19)),"")</f>
        <v/>
      </c>
      <c r="T387" s="152" t="str">
        <f t="shared" si="101"/>
        <v/>
      </c>
      <c r="U387" s="152" t="str">
        <f>IFERROR(IF(T387=Hjelpeark!$B$4,0,ABS(T387-S387)),"")</f>
        <v/>
      </c>
      <c r="V387" s="175" t="str">
        <f>IFERROR(IF(A387="","",_xlfn.XLOOKUP(D387,Prisliste!$C$4:$F$4,Prisliste!$C$20:$F$20)),"")</f>
        <v/>
      </c>
      <c r="W387" s="175" t="str">
        <f>IFERROR(U387*_xlfn.XLOOKUP(D387,Prisliste!$C$4:$F$4,Prisliste!$C$21:$F$21),"")</f>
        <v/>
      </c>
      <c r="X387" s="175" t="str">
        <f>IFERROR(IF(A387="","",IF(N387="Ja",_xlfn.XLOOKUP('Beregninger gj.strømming'!D387,Prisliste!$C$4:$F$4,Prisliste!$C$24:$F$24),0)),"")</f>
        <v/>
      </c>
      <c r="Y387" s="288" t="str">
        <f t="shared" si="88"/>
        <v/>
      </c>
      <c r="Z387" s="175" t="str">
        <f t="shared" si="99"/>
        <v/>
      </c>
      <c r="AA387" s="175" t="str">
        <f t="shared" si="89"/>
        <v/>
      </c>
      <c r="AB387" s="175" t="str">
        <f t="shared" si="90"/>
        <v/>
      </c>
      <c r="AC387" s="288" t="str">
        <f t="shared" si="91"/>
        <v/>
      </c>
      <c r="AD387" s="152" t="str">
        <f t="shared" si="92"/>
        <v/>
      </c>
      <c r="AF387" s="155" t="str">
        <f>IFERROR(_xlfn.XLOOKUP(D387,Prisliste!$C$4:$F$4,Prisliste!$C$19:$F$19)*AD387,"")</f>
        <v/>
      </c>
    </row>
    <row r="388" spans="1:32" ht="14.4">
      <c r="A388" s="171" t="str">
        <f>IF(A387="","",IF(A387+1&lt;=f_slutt,'Beregninger gj.strømming'!A387+1,""))</f>
        <v/>
      </c>
      <c r="B388" s="172" t="str">
        <f t="shared" si="93"/>
        <v/>
      </c>
      <c r="C388" s="173" t="str">
        <f t="shared" si="94"/>
        <v/>
      </c>
      <c r="D388" s="172" t="str">
        <f t="shared" si="95"/>
        <v/>
      </c>
      <c r="E388" s="152" t="str">
        <f t="shared" si="100"/>
        <v/>
      </c>
      <c r="F388" s="289" t="str">
        <f t="shared" si="96"/>
        <v/>
      </c>
      <c r="G388" s="154" t="str">
        <f>IF($A388="","",'Priseestimat gj.strømming'!$C$15)</f>
        <v/>
      </c>
      <c r="H388" s="155" t="str" cm="1">
        <f t="array" ref="H388">IF(M388=Hjelpeark!$E$7,_xlfn.XLOOKUP(IF(T388="Naturlig",S388,T388),Temp_VT_FV,_xlfn.XLOOKUP('Beregninger gj.strømming'!F388,Fiskevekt_VT_FV,'Veksttabell FV'!$B$5:$T$21,,-1),,-1)*G388,IF('Beregninger gj.strømming'!M388=Hjelpeark!$D$7,_xlfn.XLOOKUP(IF(T388="Naturlig",S388,T388),'Veksttabell SV'!$A$6:$A$22,_xlfn.XLOOKUP('Beregninger gj.strømming'!F388,'Veksttabell SV'!$B$5:$AU$5,'Veksttabell SV'!$B$6:$AU$22,,-1),,-1)*G388,""))</f>
        <v/>
      </c>
      <c r="I388" s="155" t="str">
        <f t="shared" si="102" ref="I388:I451">IF(A388="","",E388*F388/1000)</f>
        <v/>
      </c>
      <c r="J388" s="159" t="str">
        <f t="shared" si="103" ref="J388:J451">IF(A388="","",I388/(L388/1000)/K388)</f>
        <v/>
      </c>
      <c r="K388" s="173" t="str">
        <f>IF(A388="","",'Priseestimat gj.strømming'!$C$10)</f>
        <v/>
      </c>
      <c r="L388" s="173" t="str">
        <f>IF(A388="","",'Priseestimat gj.strømming'!$C$11)</f>
        <v/>
      </c>
      <c r="M388" s="173" t="str">
        <f>IF(A388="","",'Priseestimat gj.strømming'!$C$12)</f>
        <v/>
      </c>
      <c r="N388" s="173" t="str">
        <f>IF($A388="","",'Priseestimat gj.strømming'!$C$6)</f>
        <v/>
      </c>
      <c r="O388" s="174" t="str" cm="1">
        <f t="array" ref="O388">IF(M388=Hjelpeark!$D$7,_xlfn.XLOOKUP(IF(T388="Naturlig",S388,T388),'Vannbehov SV'!$A$5:$A$13,_xlfn.XLOOKUP('Beregninger gj.strømming'!F388,'Vannbehov SV'!$B$4:$O$4,'Vannbehov SV'!$B$5:$O$13,,-1),,-1),IF(M388=Hjelpeark!$E$7,_xlfn.XLOOKUP(IF(T388="Naturlig",S388,T388),'Vannbehov FV'!$A$5:$A$20,_xlfn.XLOOKUP('Beregninger gj.strømming'!F388,'Vannbehov FV'!$B$4:$O$4,'Vannbehov FV'!$B$5:$O$20,,-1),,-1),""))</f>
        <v/>
      </c>
      <c r="P388" s="173" t="str">
        <f t="shared" si="97"/>
        <v/>
      </c>
      <c r="Q388" s="174" t="str">
        <f t="shared" si="98"/>
        <v/>
      </c>
      <c r="R388" s="174" t="str">
        <f t="shared" si="104" ref="R388:R451">IF(A388="","",Q388*K388*1.44)</f>
        <v/>
      </c>
      <c r="S388" s="152" t="str">
        <f>IFERROR(IF(M388=Hjelpeark!$D$7,_xlfn.XLOOKUP('Beregninger gj.strømming'!C388,Hjelpeark!$C$8:$C$19,Hjelpeark!$D$8:$D$19),_xlfn.XLOOKUP('Beregninger gj.strømming'!C388,Hjelpeark!$C$8:$C$19,Hjelpeark!$E$8:$E$19)),"")</f>
        <v/>
      </c>
      <c r="T388" s="152" t="str">
        <f t="shared" si="101"/>
        <v/>
      </c>
      <c r="U388" s="152" t="str">
        <f>IFERROR(IF(T388=Hjelpeark!$B$4,0,ABS(T388-S388)),"")</f>
        <v/>
      </c>
      <c r="V388" s="175" t="str">
        <f>IFERROR(IF(A388="","",_xlfn.XLOOKUP(D388,Prisliste!$C$4:$F$4,Prisliste!$C$20:$F$20)),"")</f>
        <v/>
      </c>
      <c r="W388" s="175" t="str">
        <f>IFERROR(U388*_xlfn.XLOOKUP(D388,Prisliste!$C$4:$F$4,Prisliste!$C$21:$F$21),"")</f>
        <v/>
      </c>
      <c r="X388" s="175" t="str">
        <f>IFERROR(IF(A388="","",IF(N388="Ja",_xlfn.XLOOKUP('Beregninger gj.strømming'!D388,Prisliste!$C$4:$F$4,Prisliste!$C$24:$F$24),0)),"")</f>
        <v/>
      </c>
      <c r="Y388" s="288" t="str">
        <f t="shared" si="105" ref="Y388:Y451">IF(SUM(V388:X388)=0,"",SUM(V388:X388))</f>
        <v/>
      </c>
      <c r="Z388" s="175" t="str">
        <f t="shared" si="99"/>
        <v/>
      </c>
      <c r="AA388" s="175" t="str">
        <f t="shared" si="106" ref="AA388:AA451">IFERROR(IF($A$4="","",W388*$R388),"")</f>
        <v/>
      </c>
      <c r="AB388" s="175" t="str">
        <f t="shared" si="107" ref="AB388:AB451">IFERROR(IF($A$4="","",X388*$R388),"")</f>
        <v/>
      </c>
      <c r="AC388" s="288" t="str">
        <f t="shared" si="108" ref="AC388:AC451">IFERROR(R388*Y388,"")</f>
        <v/>
      </c>
      <c r="AD388" s="152" t="str">
        <f t="shared" si="109" ref="AD388:AD451">K388</f>
        <v/>
      </c>
      <c r="AF388" s="155" t="str">
        <f>IFERROR(_xlfn.XLOOKUP(D388,Prisliste!$C$4:$F$4,Prisliste!$C$19:$F$19)*AD388,"")</f>
        <v/>
      </c>
    </row>
    <row r="389" spans="1:32" ht="14.4">
      <c r="A389" s="171" t="str">
        <f>IF(A388="","",IF(A388+1&lt;=f_slutt,'Beregninger gj.strømming'!A388+1,""))</f>
        <v/>
      </c>
      <c r="B389" s="172" t="str">
        <f t="shared" si="110" ref="B389:B452">IFERROR(_xlfn.ISOWEEKNUM(A389),"")</f>
        <v/>
      </c>
      <c r="C389" s="173" t="str">
        <f t="shared" si="111" ref="C389:C452">IFERROR(MONTH(A389),"")</f>
        <v/>
      </c>
      <c r="D389" s="172" t="str">
        <f t="shared" si="112" ref="D389:D452">IFERROR(YEAR(A389),"")</f>
        <v/>
      </c>
      <c r="E389" s="152" t="str">
        <f t="shared" si="100"/>
        <v/>
      </c>
      <c r="F389" s="289" t="str">
        <f t="shared" si="113" ref="F389:F452">IF(A389="","",F388+(F388*H388/100))</f>
        <v/>
      </c>
      <c r="G389" s="154" t="str">
        <f>IF($A389="","",'Priseestimat gj.strømming'!$C$15)</f>
        <v/>
      </c>
      <c r="H389" s="155" t="str" cm="1">
        <f t="array" ref="H389">IF(M389=Hjelpeark!$E$7,_xlfn.XLOOKUP(IF(T389="Naturlig",S389,T389),Temp_VT_FV,_xlfn.XLOOKUP('Beregninger gj.strømming'!F389,Fiskevekt_VT_FV,'Veksttabell FV'!$B$5:$T$21,,-1),,-1)*G389,IF('Beregninger gj.strømming'!M389=Hjelpeark!$D$7,_xlfn.XLOOKUP(IF(T389="Naturlig",S389,T389),'Veksttabell SV'!$A$6:$A$22,_xlfn.XLOOKUP('Beregninger gj.strømming'!F389,'Veksttabell SV'!$B$5:$AU$5,'Veksttabell SV'!$B$6:$AU$22,,-1),,-1)*G389,""))</f>
        <v/>
      </c>
      <c r="I389" s="155" t="str">
        <f t="shared" si="102"/>
        <v/>
      </c>
      <c r="J389" s="159" t="str">
        <f t="shared" si="103"/>
        <v/>
      </c>
      <c r="K389" s="173" t="str">
        <f>IF(A389="","",'Priseestimat gj.strømming'!$C$10)</f>
        <v/>
      </c>
      <c r="L389" s="173" t="str">
        <f>IF(A389="","",'Priseestimat gj.strømming'!$C$11)</f>
        <v/>
      </c>
      <c r="M389" s="173" t="str">
        <f>IF(A389="","",'Priseestimat gj.strømming'!$C$12)</f>
        <v/>
      </c>
      <c r="N389" s="173" t="str">
        <f>IF($A389="","",'Priseestimat gj.strømming'!$C$6)</f>
        <v/>
      </c>
      <c r="O389" s="174" t="str" cm="1">
        <f t="array" ref="O389">IF(M389=Hjelpeark!$D$7,_xlfn.XLOOKUP(IF(T389="Naturlig",S389,T389),'Vannbehov SV'!$A$5:$A$13,_xlfn.XLOOKUP('Beregninger gj.strømming'!F389,'Vannbehov SV'!$B$4:$O$4,'Vannbehov SV'!$B$5:$O$13,,-1),,-1),IF(M389=Hjelpeark!$E$7,_xlfn.XLOOKUP(IF(T389="Naturlig",S389,T389),'Vannbehov FV'!$A$5:$A$20,_xlfn.XLOOKUP('Beregninger gj.strømming'!F389,'Vannbehov FV'!$B$4:$O$4,'Vannbehov FV'!$B$5:$O$20,,-1),,-1),""))</f>
        <v/>
      </c>
      <c r="P389" s="173" t="str">
        <f t="shared" si="114" ref="P389:P452">IF(A389="","",15)</f>
        <v/>
      </c>
      <c r="Q389" s="174" t="str">
        <f t="shared" si="115" ref="Q389:Q452">IFERROR(IF(A389="","",IF(P389&gt;I389/K389*O389,P389,I389/K389*O389)),"")</f>
        <v/>
      </c>
      <c r="R389" s="174" t="str">
        <f t="shared" si="104"/>
        <v/>
      </c>
      <c r="S389" s="152" t="str">
        <f>IFERROR(IF(M389=Hjelpeark!$D$7,_xlfn.XLOOKUP('Beregninger gj.strømming'!C389,Hjelpeark!$C$8:$C$19,Hjelpeark!$D$8:$D$19),_xlfn.XLOOKUP('Beregninger gj.strømming'!C389,Hjelpeark!$C$8:$C$19,Hjelpeark!$E$8:$E$19)),"")</f>
        <v/>
      </c>
      <c r="T389" s="152" t="str">
        <f t="shared" si="101"/>
        <v/>
      </c>
      <c r="U389" s="152" t="str">
        <f>IFERROR(IF(T389=Hjelpeark!$B$4,0,ABS(T389-S389)),"")</f>
        <v/>
      </c>
      <c r="V389" s="175" t="str">
        <f>IFERROR(IF(A389="","",_xlfn.XLOOKUP(D389,Prisliste!$C$4:$F$4,Prisliste!$C$20:$F$20)),"")</f>
        <v/>
      </c>
      <c r="W389" s="175" t="str">
        <f>IFERROR(U389*_xlfn.XLOOKUP(D389,Prisliste!$C$4:$F$4,Prisliste!$C$21:$F$21),"")</f>
        <v/>
      </c>
      <c r="X389" s="175" t="str">
        <f>IFERROR(IF(A389="","",IF(N389="Ja",_xlfn.XLOOKUP('Beregninger gj.strømming'!D389,Prisliste!$C$4:$F$4,Prisliste!$C$24:$F$24),0)),"")</f>
        <v/>
      </c>
      <c r="Y389" s="288" t="str">
        <f t="shared" si="105"/>
        <v/>
      </c>
      <c r="Z389" s="175" t="str">
        <f t="shared" si="116" ref="Z389:Z452">IF(A389="","",V389*R389)</f>
        <v/>
      </c>
      <c r="AA389" s="175" t="str">
        <f t="shared" si="106"/>
        <v/>
      </c>
      <c r="AB389" s="175" t="str">
        <f t="shared" si="107"/>
        <v/>
      </c>
      <c r="AC389" s="288" t="str">
        <f t="shared" si="108"/>
        <v/>
      </c>
      <c r="AD389" s="152" t="str">
        <f t="shared" si="109"/>
        <v/>
      </c>
      <c r="AF389" s="155" t="str">
        <f>IFERROR(_xlfn.XLOOKUP(D389,Prisliste!$C$4:$F$4,Prisliste!$C$19:$F$19)*AD389,"")</f>
        <v/>
      </c>
    </row>
    <row r="390" spans="1:32" ht="14.4">
      <c r="A390" s="171" t="str">
        <f>IF(A389="","",IF(A389+1&lt;=f_slutt,'Beregninger gj.strømming'!A389+1,""))</f>
        <v/>
      </c>
      <c r="B390" s="172" t="str">
        <f t="shared" si="110"/>
        <v/>
      </c>
      <c r="C390" s="173" t="str">
        <f t="shared" si="111"/>
        <v/>
      </c>
      <c r="D390" s="172" t="str">
        <f t="shared" si="112"/>
        <v/>
      </c>
      <c r="E390" s="152" t="str">
        <f t="shared" si="117" ref="E390:E453">IFERROR(IF(A390="","",E389),"")</f>
        <v/>
      </c>
      <c r="F390" s="289" t="str">
        <f t="shared" si="113"/>
        <v/>
      </c>
      <c r="G390" s="154" t="str">
        <f>IF($A390="","",'Priseestimat gj.strømming'!$C$15)</f>
        <v/>
      </c>
      <c r="H390" s="155" t="str" cm="1">
        <f t="array" ref="H390">IF(M390=Hjelpeark!$E$7,_xlfn.XLOOKUP(IF(T390="Naturlig",S390,T390),Temp_VT_FV,_xlfn.XLOOKUP('Beregninger gj.strømming'!F390,Fiskevekt_VT_FV,'Veksttabell FV'!$B$5:$T$21,,-1),,-1)*G390,IF('Beregninger gj.strømming'!M390=Hjelpeark!$D$7,_xlfn.XLOOKUP(IF(T390="Naturlig",S390,T390),'Veksttabell SV'!$A$6:$A$22,_xlfn.XLOOKUP('Beregninger gj.strømming'!F390,'Veksttabell SV'!$B$5:$AU$5,'Veksttabell SV'!$B$6:$AU$22,,-1),,-1)*G390,""))</f>
        <v/>
      </c>
      <c r="I390" s="155" t="str">
        <f t="shared" si="102"/>
        <v/>
      </c>
      <c r="J390" s="159" t="str">
        <f t="shared" si="103"/>
        <v/>
      </c>
      <c r="K390" s="173" t="str">
        <f>IF(A390="","",'Priseestimat gj.strømming'!$C$10)</f>
        <v/>
      </c>
      <c r="L390" s="173" t="str">
        <f>IF(A390="","",'Priseestimat gj.strømming'!$C$11)</f>
        <v/>
      </c>
      <c r="M390" s="173" t="str">
        <f>IF(A390="","",'Priseestimat gj.strømming'!$C$12)</f>
        <v/>
      </c>
      <c r="N390" s="173" t="str">
        <f>IF($A390="","",'Priseestimat gj.strømming'!$C$6)</f>
        <v/>
      </c>
      <c r="O390" s="174" t="str" cm="1">
        <f t="array" ref="O390">IF(M390=Hjelpeark!$D$7,_xlfn.XLOOKUP(IF(T390="Naturlig",S390,T390),'Vannbehov SV'!$A$5:$A$13,_xlfn.XLOOKUP('Beregninger gj.strømming'!F390,'Vannbehov SV'!$B$4:$O$4,'Vannbehov SV'!$B$5:$O$13,,-1),,-1),IF(M390=Hjelpeark!$E$7,_xlfn.XLOOKUP(IF(T390="Naturlig",S390,T390),'Vannbehov FV'!$A$5:$A$20,_xlfn.XLOOKUP('Beregninger gj.strømming'!F390,'Vannbehov FV'!$B$4:$O$4,'Vannbehov FV'!$B$5:$O$20,,-1),,-1),""))</f>
        <v/>
      </c>
      <c r="P390" s="173" t="str">
        <f t="shared" si="114"/>
        <v/>
      </c>
      <c r="Q390" s="174" t="str">
        <f t="shared" si="115"/>
        <v/>
      </c>
      <c r="R390" s="174" t="str">
        <f t="shared" si="104"/>
        <v/>
      </c>
      <c r="S390" s="152" t="str">
        <f>IFERROR(IF(M390=Hjelpeark!$D$7,_xlfn.XLOOKUP('Beregninger gj.strømming'!C390,Hjelpeark!$C$8:$C$19,Hjelpeark!$D$8:$D$19),_xlfn.XLOOKUP('Beregninger gj.strømming'!C390,Hjelpeark!$C$8:$C$19,Hjelpeark!$E$8:$E$19)),"")</f>
        <v/>
      </c>
      <c r="T390" s="152" t="str">
        <f t="shared" si="118" ref="T390:T453">IF(A390="","",T389)</f>
        <v/>
      </c>
      <c r="U390" s="152" t="str">
        <f>IFERROR(IF(T390=Hjelpeark!$B$4,0,ABS(T390-S390)),"")</f>
        <v/>
      </c>
      <c r="V390" s="175" t="str">
        <f>IFERROR(IF(A390="","",_xlfn.XLOOKUP(D390,Prisliste!$C$4:$F$4,Prisliste!$C$20:$F$20)),"")</f>
        <v/>
      </c>
      <c r="W390" s="175" t="str">
        <f>IFERROR(U390*_xlfn.XLOOKUP(D390,Prisliste!$C$4:$F$4,Prisliste!$C$21:$F$21),"")</f>
        <v/>
      </c>
      <c r="X390" s="175" t="str">
        <f>IFERROR(IF(A390="","",IF(N390="Ja",_xlfn.XLOOKUP('Beregninger gj.strømming'!D390,Prisliste!$C$4:$F$4,Prisliste!$C$24:$F$24),0)),"")</f>
        <v/>
      </c>
      <c r="Y390" s="288" t="str">
        <f t="shared" si="105"/>
        <v/>
      </c>
      <c r="Z390" s="175" t="str">
        <f t="shared" si="116"/>
        <v/>
      </c>
      <c r="AA390" s="175" t="str">
        <f t="shared" si="106"/>
        <v/>
      </c>
      <c r="AB390" s="175" t="str">
        <f t="shared" si="107"/>
        <v/>
      </c>
      <c r="AC390" s="288" t="str">
        <f t="shared" si="108"/>
        <v/>
      </c>
      <c r="AD390" s="152" t="str">
        <f t="shared" si="109"/>
        <v/>
      </c>
      <c r="AF390" s="155" t="str">
        <f>IFERROR(_xlfn.XLOOKUP(D390,Prisliste!$C$4:$F$4,Prisliste!$C$19:$F$19)*AD390,"")</f>
        <v/>
      </c>
    </row>
    <row r="391" spans="1:32" ht="14.4">
      <c r="A391" s="171" t="str">
        <f>IF(A390="","",IF(A390+1&lt;=f_slutt,'Beregninger gj.strømming'!A390+1,""))</f>
        <v/>
      </c>
      <c r="B391" s="172" t="str">
        <f t="shared" si="110"/>
        <v/>
      </c>
      <c r="C391" s="173" t="str">
        <f t="shared" si="111"/>
        <v/>
      </c>
      <c r="D391" s="172" t="str">
        <f t="shared" si="112"/>
        <v/>
      </c>
      <c r="E391" s="152" t="str">
        <f t="shared" si="117"/>
        <v/>
      </c>
      <c r="F391" s="289" t="str">
        <f t="shared" si="113"/>
        <v/>
      </c>
      <c r="G391" s="154" t="str">
        <f>IF($A391="","",'Priseestimat gj.strømming'!$C$15)</f>
        <v/>
      </c>
      <c r="H391" s="155" t="str" cm="1">
        <f t="array" ref="H391">IF(M391=Hjelpeark!$E$7,_xlfn.XLOOKUP(IF(T391="Naturlig",S391,T391),Temp_VT_FV,_xlfn.XLOOKUP('Beregninger gj.strømming'!F391,Fiskevekt_VT_FV,'Veksttabell FV'!$B$5:$T$21,,-1),,-1)*G391,IF('Beregninger gj.strømming'!M391=Hjelpeark!$D$7,_xlfn.XLOOKUP(IF(T391="Naturlig",S391,T391),'Veksttabell SV'!$A$6:$A$22,_xlfn.XLOOKUP('Beregninger gj.strømming'!F391,'Veksttabell SV'!$B$5:$AU$5,'Veksttabell SV'!$B$6:$AU$22,,-1),,-1)*G391,""))</f>
        <v/>
      </c>
      <c r="I391" s="155" t="str">
        <f t="shared" si="102"/>
        <v/>
      </c>
      <c r="J391" s="159" t="str">
        <f t="shared" si="103"/>
        <v/>
      </c>
      <c r="K391" s="173" t="str">
        <f>IF(A391="","",'Priseestimat gj.strømming'!$C$10)</f>
        <v/>
      </c>
      <c r="L391" s="173" t="str">
        <f>IF(A391="","",'Priseestimat gj.strømming'!$C$11)</f>
        <v/>
      </c>
      <c r="M391" s="173" t="str">
        <f>IF(A391="","",'Priseestimat gj.strømming'!$C$12)</f>
        <v/>
      </c>
      <c r="N391" s="173" t="str">
        <f>IF($A391="","",'Priseestimat gj.strømming'!$C$6)</f>
        <v/>
      </c>
      <c r="O391" s="174" t="str" cm="1">
        <f t="array" ref="O391">IF(M391=Hjelpeark!$D$7,_xlfn.XLOOKUP(IF(T391="Naturlig",S391,T391),'Vannbehov SV'!$A$5:$A$13,_xlfn.XLOOKUP('Beregninger gj.strømming'!F391,'Vannbehov SV'!$B$4:$O$4,'Vannbehov SV'!$B$5:$O$13,,-1),,-1),IF(M391=Hjelpeark!$E$7,_xlfn.XLOOKUP(IF(T391="Naturlig",S391,T391),'Vannbehov FV'!$A$5:$A$20,_xlfn.XLOOKUP('Beregninger gj.strømming'!F391,'Vannbehov FV'!$B$4:$O$4,'Vannbehov FV'!$B$5:$O$20,,-1),,-1),""))</f>
        <v/>
      </c>
      <c r="P391" s="173" t="str">
        <f t="shared" si="114"/>
        <v/>
      </c>
      <c r="Q391" s="174" t="str">
        <f t="shared" si="115"/>
        <v/>
      </c>
      <c r="R391" s="174" t="str">
        <f t="shared" si="104"/>
        <v/>
      </c>
      <c r="S391" s="152" t="str">
        <f>IFERROR(IF(M391=Hjelpeark!$D$7,_xlfn.XLOOKUP('Beregninger gj.strømming'!C391,Hjelpeark!$C$8:$C$19,Hjelpeark!$D$8:$D$19),_xlfn.XLOOKUP('Beregninger gj.strømming'!C391,Hjelpeark!$C$8:$C$19,Hjelpeark!$E$8:$E$19)),"")</f>
        <v/>
      </c>
      <c r="T391" s="152" t="str">
        <f t="shared" si="118"/>
        <v/>
      </c>
      <c r="U391" s="152" t="str">
        <f>IFERROR(IF(T391=Hjelpeark!$B$4,0,ABS(T391-S391)),"")</f>
        <v/>
      </c>
      <c r="V391" s="175" t="str">
        <f>IFERROR(IF(A391="","",_xlfn.XLOOKUP(D391,Prisliste!$C$4:$F$4,Prisliste!$C$20:$F$20)),"")</f>
        <v/>
      </c>
      <c r="W391" s="175" t="str">
        <f>IFERROR(U391*_xlfn.XLOOKUP(D391,Prisliste!$C$4:$F$4,Prisliste!$C$21:$F$21),"")</f>
        <v/>
      </c>
      <c r="X391" s="175" t="str">
        <f>IFERROR(IF(A391="","",IF(N391="Ja",_xlfn.XLOOKUP('Beregninger gj.strømming'!D391,Prisliste!$C$4:$F$4,Prisliste!$C$24:$F$24),0)),"")</f>
        <v/>
      </c>
      <c r="Y391" s="288" t="str">
        <f t="shared" si="105"/>
        <v/>
      </c>
      <c r="Z391" s="175" t="str">
        <f t="shared" si="116"/>
        <v/>
      </c>
      <c r="AA391" s="175" t="str">
        <f t="shared" si="106"/>
        <v/>
      </c>
      <c r="AB391" s="175" t="str">
        <f t="shared" si="107"/>
        <v/>
      </c>
      <c r="AC391" s="288" t="str">
        <f t="shared" si="108"/>
        <v/>
      </c>
      <c r="AD391" s="152" t="str">
        <f t="shared" si="109"/>
        <v/>
      </c>
      <c r="AF391" s="155" t="str">
        <f>IFERROR(_xlfn.XLOOKUP(D391,Prisliste!$C$4:$F$4,Prisliste!$C$19:$F$19)*AD391,"")</f>
        <v/>
      </c>
    </row>
    <row r="392" spans="1:32" ht="14.4">
      <c r="A392" s="171" t="str">
        <f>IF(A391="","",IF(A391+1&lt;=f_slutt,'Beregninger gj.strømming'!A391+1,""))</f>
        <v/>
      </c>
      <c r="B392" s="172" t="str">
        <f t="shared" si="110"/>
        <v/>
      </c>
      <c r="C392" s="173" t="str">
        <f t="shared" si="111"/>
        <v/>
      </c>
      <c r="D392" s="172" t="str">
        <f t="shared" si="112"/>
        <v/>
      </c>
      <c r="E392" s="152" t="str">
        <f t="shared" si="117"/>
        <v/>
      </c>
      <c r="F392" s="289" t="str">
        <f t="shared" si="113"/>
        <v/>
      </c>
      <c r="G392" s="154" t="str">
        <f>IF($A392="","",'Priseestimat gj.strømming'!$C$15)</f>
        <v/>
      </c>
      <c r="H392" s="155" t="str" cm="1">
        <f t="array" ref="H392">IF(M392=Hjelpeark!$E$7,_xlfn.XLOOKUP(IF(T392="Naturlig",S392,T392),Temp_VT_FV,_xlfn.XLOOKUP('Beregninger gj.strømming'!F392,Fiskevekt_VT_FV,'Veksttabell FV'!$B$5:$T$21,,-1),,-1)*G392,IF('Beregninger gj.strømming'!M392=Hjelpeark!$D$7,_xlfn.XLOOKUP(IF(T392="Naturlig",S392,T392),'Veksttabell SV'!$A$6:$A$22,_xlfn.XLOOKUP('Beregninger gj.strømming'!F392,'Veksttabell SV'!$B$5:$AU$5,'Veksttabell SV'!$B$6:$AU$22,,-1),,-1)*G392,""))</f>
        <v/>
      </c>
      <c r="I392" s="155" t="str">
        <f t="shared" si="102"/>
        <v/>
      </c>
      <c r="J392" s="159" t="str">
        <f t="shared" si="103"/>
        <v/>
      </c>
      <c r="K392" s="173" t="str">
        <f>IF(A392="","",'Priseestimat gj.strømming'!$C$10)</f>
        <v/>
      </c>
      <c r="L392" s="173" t="str">
        <f>IF(A392="","",'Priseestimat gj.strømming'!$C$11)</f>
        <v/>
      </c>
      <c r="M392" s="173" t="str">
        <f>IF(A392="","",'Priseestimat gj.strømming'!$C$12)</f>
        <v/>
      </c>
      <c r="N392" s="173" t="str">
        <f>IF($A392="","",'Priseestimat gj.strømming'!$C$6)</f>
        <v/>
      </c>
      <c r="O392" s="174" t="str" cm="1">
        <f t="array" ref="O392">IF(M392=Hjelpeark!$D$7,_xlfn.XLOOKUP(IF(T392="Naturlig",S392,T392),'Vannbehov SV'!$A$5:$A$13,_xlfn.XLOOKUP('Beregninger gj.strømming'!F392,'Vannbehov SV'!$B$4:$O$4,'Vannbehov SV'!$B$5:$O$13,,-1),,-1),IF(M392=Hjelpeark!$E$7,_xlfn.XLOOKUP(IF(T392="Naturlig",S392,T392),'Vannbehov FV'!$A$5:$A$20,_xlfn.XLOOKUP('Beregninger gj.strømming'!F392,'Vannbehov FV'!$B$4:$O$4,'Vannbehov FV'!$B$5:$O$20,,-1),,-1),""))</f>
        <v/>
      </c>
      <c r="P392" s="173" t="str">
        <f t="shared" si="114"/>
        <v/>
      </c>
      <c r="Q392" s="174" t="str">
        <f t="shared" si="115"/>
        <v/>
      </c>
      <c r="R392" s="174" t="str">
        <f t="shared" si="104"/>
        <v/>
      </c>
      <c r="S392" s="152" t="str">
        <f>IFERROR(IF(M392=Hjelpeark!$D$7,_xlfn.XLOOKUP('Beregninger gj.strømming'!C392,Hjelpeark!$C$8:$C$19,Hjelpeark!$D$8:$D$19),_xlfn.XLOOKUP('Beregninger gj.strømming'!C392,Hjelpeark!$C$8:$C$19,Hjelpeark!$E$8:$E$19)),"")</f>
        <v/>
      </c>
      <c r="T392" s="152" t="str">
        <f t="shared" si="118"/>
        <v/>
      </c>
      <c r="U392" s="152" t="str">
        <f>IFERROR(IF(T392=Hjelpeark!$B$4,0,ABS(T392-S392)),"")</f>
        <v/>
      </c>
      <c r="V392" s="175" t="str">
        <f>IFERROR(IF(A392="","",_xlfn.XLOOKUP(D392,Prisliste!$C$4:$F$4,Prisliste!$C$20:$F$20)),"")</f>
        <v/>
      </c>
      <c r="W392" s="175" t="str">
        <f>IFERROR(U392*_xlfn.XLOOKUP(D392,Prisliste!$C$4:$F$4,Prisliste!$C$21:$F$21),"")</f>
        <v/>
      </c>
      <c r="X392" s="175" t="str">
        <f>IFERROR(IF(A392="","",IF(N392="Ja",_xlfn.XLOOKUP('Beregninger gj.strømming'!D392,Prisliste!$C$4:$F$4,Prisliste!$C$24:$F$24),0)),"")</f>
        <v/>
      </c>
      <c r="Y392" s="288" t="str">
        <f t="shared" si="105"/>
        <v/>
      </c>
      <c r="Z392" s="175" t="str">
        <f t="shared" si="116"/>
        <v/>
      </c>
      <c r="AA392" s="175" t="str">
        <f t="shared" si="106"/>
        <v/>
      </c>
      <c r="AB392" s="175" t="str">
        <f t="shared" si="107"/>
        <v/>
      </c>
      <c r="AC392" s="288" t="str">
        <f t="shared" si="108"/>
        <v/>
      </c>
      <c r="AD392" s="152" t="str">
        <f t="shared" si="109"/>
        <v/>
      </c>
      <c r="AF392" s="155" t="str">
        <f>IFERROR(_xlfn.XLOOKUP(D392,Prisliste!$C$4:$F$4,Prisliste!$C$19:$F$19)*AD392,"")</f>
        <v/>
      </c>
    </row>
    <row r="393" spans="1:32" ht="14.4">
      <c r="A393" s="171" t="str">
        <f>IF(A392="","",IF(A392+1&lt;=f_slutt,'Beregninger gj.strømming'!A392+1,""))</f>
        <v/>
      </c>
      <c r="B393" s="172" t="str">
        <f t="shared" si="110"/>
        <v/>
      </c>
      <c r="C393" s="173" t="str">
        <f t="shared" si="111"/>
        <v/>
      </c>
      <c r="D393" s="172" t="str">
        <f t="shared" si="112"/>
        <v/>
      </c>
      <c r="E393" s="152" t="str">
        <f t="shared" si="117"/>
        <v/>
      </c>
      <c r="F393" s="289" t="str">
        <f t="shared" si="113"/>
        <v/>
      </c>
      <c r="G393" s="154" t="str">
        <f>IF($A393="","",'Priseestimat gj.strømming'!$C$15)</f>
        <v/>
      </c>
      <c r="H393" s="155" t="str" cm="1">
        <f t="array" ref="H393">IF(M393=Hjelpeark!$E$7,_xlfn.XLOOKUP(IF(T393="Naturlig",S393,T393),Temp_VT_FV,_xlfn.XLOOKUP('Beregninger gj.strømming'!F393,Fiskevekt_VT_FV,'Veksttabell FV'!$B$5:$T$21,,-1),,-1)*G393,IF('Beregninger gj.strømming'!M393=Hjelpeark!$D$7,_xlfn.XLOOKUP(IF(T393="Naturlig",S393,T393),'Veksttabell SV'!$A$6:$A$22,_xlfn.XLOOKUP('Beregninger gj.strømming'!F393,'Veksttabell SV'!$B$5:$AU$5,'Veksttabell SV'!$B$6:$AU$22,,-1),,-1)*G393,""))</f>
        <v/>
      </c>
      <c r="I393" s="155" t="str">
        <f t="shared" si="102"/>
        <v/>
      </c>
      <c r="J393" s="159" t="str">
        <f t="shared" si="103"/>
        <v/>
      </c>
      <c r="K393" s="173" t="str">
        <f>IF(A393="","",'Priseestimat gj.strømming'!$C$10)</f>
        <v/>
      </c>
      <c r="L393" s="173" t="str">
        <f>IF(A393="","",'Priseestimat gj.strømming'!$C$11)</f>
        <v/>
      </c>
      <c r="M393" s="173" t="str">
        <f>IF(A393="","",'Priseestimat gj.strømming'!$C$12)</f>
        <v/>
      </c>
      <c r="N393" s="173" t="str">
        <f>IF($A393="","",'Priseestimat gj.strømming'!$C$6)</f>
        <v/>
      </c>
      <c r="O393" s="174" t="str" cm="1">
        <f t="array" ref="O393">IF(M393=Hjelpeark!$D$7,_xlfn.XLOOKUP(IF(T393="Naturlig",S393,T393),'Vannbehov SV'!$A$5:$A$13,_xlfn.XLOOKUP('Beregninger gj.strømming'!F393,'Vannbehov SV'!$B$4:$O$4,'Vannbehov SV'!$B$5:$O$13,,-1),,-1),IF(M393=Hjelpeark!$E$7,_xlfn.XLOOKUP(IF(T393="Naturlig",S393,T393),'Vannbehov FV'!$A$5:$A$20,_xlfn.XLOOKUP('Beregninger gj.strømming'!F393,'Vannbehov FV'!$B$4:$O$4,'Vannbehov FV'!$B$5:$O$20,,-1),,-1),""))</f>
        <v/>
      </c>
      <c r="P393" s="173" t="str">
        <f t="shared" si="114"/>
        <v/>
      </c>
      <c r="Q393" s="174" t="str">
        <f t="shared" si="115"/>
        <v/>
      </c>
      <c r="R393" s="174" t="str">
        <f t="shared" si="104"/>
        <v/>
      </c>
      <c r="S393" s="152" t="str">
        <f>IFERROR(IF(M393=Hjelpeark!$D$7,_xlfn.XLOOKUP('Beregninger gj.strømming'!C393,Hjelpeark!$C$8:$C$19,Hjelpeark!$D$8:$D$19),_xlfn.XLOOKUP('Beregninger gj.strømming'!C393,Hjelpeark!$C$8:$C$19,Hjelpeark!$E$8:$E$19)),"")</f>
        <v/>
      </c>
      <c r="T393" s="152" t="str">
        <f t="shared" si="118"/>
        <v/>
      </c>
      <c r="U393" s="152" t="str">
        <f>IFERROR(IF(T393=Hjelpeark!$B$4,0,ABS(T393-S393)),"")</f>
        <v/>
      </c>
      <c r="V393" s="175" t="str">
        <f>IFERROR(IF(A393="","",_xlfn.XLOOKUP(D393,Prisliste!$C$4:$F$4,Prisliste!$C$20:$F$20)),"")</f>
        <v/>
      </c>
      <c r="W393" s="175" t="str">
        <f>IFERROR(U393*_xlfn.XLOOKUP(D393,Prisliste!$C$4:$F$4,Prisliste!$C$21:$F$21),"")</f>
        <v/>
      </c>
      <c r="X393" s="175" t="str">
        <f>IFERROR(IF(A393="","",IF(N393="Ja",_xlfn.XLOOKUP('Beregninger gj.strømming'!D393,Prisliste!$C$4:$F$4,Prisliste!$C$24:$F$24),0)),"")</f>
        <v/>
      </c>
      <c r="Y393" s="288" t="str">
        <f t="shared" si="105"/>
        <v/>
      </c>
      <c r="Z393" s="175" t="str">
        <f t="shared" si="116"/>
        <v/>
      </c>
      <c r="AA393" s="175" t="str">
        <f t="shared" si="106"/>
        <v/>
      </c>
      <c r="AB393" s="175" t="str">
        <f t="shared" si="107"/>
        <v/>
      </c>
      <c r="AC393" s="288" t="str">
        <f t="shared" si="108"/>
        <v/>
      </c>
      <c r="AD393" s="152" t="str">
        <f t="shared" si="109"/>
        <v/>
      </c>
      <c r="AF393" s="155" t="str">
        <f>IFERROR(_xlfn.XLOOKUP(D393,Prisliste!$C$4:$F$4,Prisliste!$C$19:$F$19)*AD393,"")</f>
        <v/>
      </c>
    </row>
    <row r="394" spans="1:32" ht="14.4">
      <c r="A394" s="171" t="str">
        <f>IF(A393="","",IF(A393+1&lt;=f_slutt,'Beregninger gj.strømming'!A393+1,""))</f>
        <v/>
      </c>
      <c r="B394" s="172" t="str">
        <f t="shared" si="110"/>
        <v/>
      </c>
      <c r="C394" s="173" t="str">
        <f t="shared" si="111"/>
        <v/>
      </c>
      <c r="D394" s="172" t="str">
        <f t="shared" si="112"/>
        <v/>
      </c>
      <c r="E394" s="152" t="str">
        <f t="shared" si="117"/>
        <v/>
      </c>
      <c r="F394" s="289" t="str">
        <f t="shared" si="113"/>
        <v/>
      </c>
      <c r="G394" s="154" t="str">
        <f>IF($A394="","",'Priseestimat gj.strømming'!$C$15)</f>
        <v/>
      </c>
      <c r="H394" s="155" t="str" cm="1">
        <f t="array" ref="H394">IF(M394=Hjelpeark!$E$7,_xlfn.XLOOKUP(IF(T394="Naturlig",S394,T394),Temp_VT_FV,_xlfn.XLOOKUP('Beregninger gj.strømming'!F394,Fiskevekt_VT_FV,'Veksttabell FV'!$B$5:$T$21,,-1),,-1)*G394,IF('Beregninger gj.strømming'!M394=Hjelpeark!$D$7,_xlfn.XLOOKUP(IF(T394="Naturlig",S394,T394),'Veksttabell SV'!$A$6:$A$22,_xlfn.XLOOKUP('Beregninger gj.strømming'!F394,'Veksttabell SV'!$B$5:$AU$5,'Veksttabell SV'!$B$6:$AU$22,,-1),,-1)*G394,""))</f>
        <v/>
      </c>
      <c r="I394" s="155" t="str">
        <f t="shared" si="102"/>
        <v/>
      </c>
      <c r="J394" s="159" t="str">
        <f t="shared" si="103"/>
        <v/>
      </c>
      <c r="K394" s="173" t="str">
        <f>IF(A394="","",'Priseestimat gj.strømming'!$C$10)</f>
        <v/>
      </c>
      <c r="L394" s="173" t="str">
        <f>IF(A394="","",'Priseestimat gj.strømming'!$C$11)</f>
        <v/>
      </c>
      <c r="M394" s="173" t="str">
        <f>IF(A394="","",'Priseestimat gj.strømming'!$C$12)</f>
        <v/>
      </c>
      <c r="N394" s="173" t="str">
        <f>IF($A394="","",'Priseestimat gj.strømming'!$C$6)</f>
        <v/>
      </c>
      <c r="O394" s="174" t="str" cm="1">
        <f t="array" ref="O394">IF(M394=Hjelpeark!$D$7,_xlfn.XLOOKUP(IF(T394="Naturlig",S394,T394),'Vannbehov SV'!$A$5:$A$13,_xlfn.XLOOKUP('Beregninger gj.strømming'!F394,'Vannbehov SV'!$B$4:$O$4,'Vannbehov SV'!$B$5:$O$13,,-1),,-1),IF(M394=Hjelpeark!$E$7,_xlfn.XLOOKUP(IF(T394="Naturlig",S394,T394),'Vannbehov FV'!$A$5:$A$20,_xlfn.XLOOKUP('Beregninger gj.strømming'!F394,'Vannbehov FV'!$B$4:$O$4,'Vannbehov FV'!$B$5:$O$20,,-1),,-1),""))</f>
        <v/>
      </c>
      <c r="P394" s="173" t="str">
        <f t="shared" si="114"/>
        <v/>
      </c>
      <c r="Q394" s="174" t="str">
        <f t="shared" si="115"/>
        <v/>
      </c>
      <c r="R394" s="174" t="str">
        <f t="shared" si="104"/>
        <v/>
      </c>
      <c r="S394" s="152" t="str">
        <f>IFERROR(IF(M394=Hjelpeark!$D$7,_xlfn.XLOOKUP('Beregninger gj.strømming'!C394,Hjelpeark!$C$8:$C$19,Hjelpeark!$D$8:$D$19),_xlfn.XLOOKUP('Beregninger gj.strømming'!C394,Hjelpeark!$C$8:$C$19,Hjelpeark!$E$8:$E$19)),"")</f>
        <v/>
      </c>
      <c r="T394" s="152" t="str">
        <f t="shared" si="118"/>
        <v/>
      </c>
      <c r="U394" s="152" t="str">
        <f>IFERROR(IF(T394=Hjelpeark!$B$4,0,ABS(T394-S394)),"")</f>
        <v/>
      </c>
      <c r="V394" s="175" t="str">
        <f>IFERROR(IF(A394="","",_xlfn.XLOOKUP(D394,Prisliste!$C$4:$F$4,Prisliste!$C$20:$F$20)),"")</f>
        <v/>
      </c>
      <c r="W394" s="175" t="str">
        <f>IFERROR(U394*_xlfn.XLOOKUP(D394,Prisliste!$C$4:$F$4,Prisliste!$C$21:$F$21),"")</f>
        <v/>
      </c>
      <c r="X394" s="175" t="str">
        <f>IFERROR(IF(A394="","",IF(N394="Ja",_xlfn.XLOOKUP('Beregninger gj.strømming'!D394,Prisliste!$C$4:$F$4,Prisliste!$C$24:$F$24),0)),"")</f>
        <v/>
      </c>
      <c r="Y394" s="288" t="str">
        <f t="shared" si="105"/>
        <v/>
      </c>
      <c r="Z394" s="175" t="str">
        <f t="shared" si="116"/>
        <v/>
      </c>
      <c r="AA394" s="175" t="str">
        <f t="shared" si="106"/>
        <v/>
      </c>
      <c r="AB394" s="175" t="str">
        <f t="shared" si="107"/>
        <v/>
      </c>
      <c r="AC394" s="288" t="str">
        <f t="shared" si="108"/>
        <v/>
      </c>
      <c r="AD394" s="152" t="str">
        <f t="shared" si="109"/>
        <v/>
      </c>
      <c r="AF394" s="155" t="str">
        <f>IFERROR(_xlfn.XLOOKUP(D394,Prisliste!$C$4:$F$4,Prisliste!$C$19:$F$19)*AD394,"")</f>
        <v/>
      </c>
    </row>
    <row r="395" spans="1:32" ht="14.4">
      <c r="A395" s="171" t="str">
        <f>IF(A394="","",IF(A394+1&lt;=f_slutt,'Beregninger gj.strømming'!A394+1,""))</f>
        <v/>
      </c>
      <c r="B395" s="172" t="str">
        <f t="shared" si="110"/>
        <v/>
      </c>
      <c r="C395" s="173" t="str">
        <f t="shared" si="111"/>
        <v/>
      </c>
      <c r="D395" s="172" t="str">
        <f t="shared" si="112"/>
        <v/>
      </c>
      <c r="E395" s="152" t="str">
        <f t="shared" si="117"/>
        <v/>
      </c>
      <c r="F395" s="289" t="str">
        <f t="shared" si="113"/>
        <v/>
      </c>
      <c r="G395" s="154" t="str">
        <f>IF($A395="","",'Priseestimat gj.strømming'!$C$15)</f>
        <v/>
      </c>
      <c r="H395" s="155" t="str" cm="1">
        <f t="array" ref="H395">IF(M395=Hjelpeark!$E$7,_xlfn.XLOOKUP(IF(T395="Naturlig",S395,T395),Temp_VT_FV,_xlfn.XLOOKUP('Beregninger gj.strømming'!F395,Fiskevekt_VT_FV,'Veksttabell FV'!$B$5:$T$21,,-1),,-1)*G395,IF('Beregninger gj.strømming'!M395=Hjelpeark!$D$7,_xlfn.XLOOKUP(IF(T395="Naturlig",S395,T395),'Veksttabell SV'!$A$6:$A$22,_xlfn.XLOOKUP('Beregninger gj.strømming'!F395,'Veksttabell SV'!$B$5:$AU$5,'Veksttabell SV'!$B$6:$AU$22,,-1),,-1)*G395,""))</f>
        <v/>
      </c>
      <c r="I395" s="155" t="str">
        <f t="shared" si="102"/>
        <v/>
      </c>
      <c r="J395" s="159" t="str">
        <f t="shared" si="103"/>
        <v/>
      </c>
      <c r="K395" s="173" t="str">
        <f>IF(A395="","",'Priseestimat gj.strømming'!$C$10)</f>
        <v/>
      </c>
      <c r="L395" s="173" t="str">
        <f>IF(A395="","",'Priseestimat gj.strømming'!$C$11)</f>
        <v/>
      </c>
      <c r="M395" s="173" t="str">
        <f>IF(A395="","",'Priseestimat gj.strømming'!$C$12)</f>
        <v/>
      </c>
      <c r="N395" s="173" t="str">
        <f>IF($A395="","",'Priseestimat gj.strømming'!$C$6)</f>
        <v/>
      </c>
      <c r="O395" s="174" t="str" cm="1">
        <f t="array" ref="O395">IF(M395=Hjelpeark!$D$7,_xlfn.XLOOKUP(IF(T395="Naturlig",S395,T395),'Vannbehov SV'!$A$5:$A$13,_xlfn.XLOOKUP('Beregninger gj.strømming'!F395,'Vannbehov SV'!$B$4:$O$4,'Vannbehov SV'!$B$5:$O$13,,-1),,-1),IF(M395=Hjelpeark!$E$7,_xlfn.XLOOKUP(IF(T395="Naturlig",S395,T395),'Vannbehov FV'!$A$5:$A$20,_xlfn.XLOOKUP('Beregninger gj.strømming'!F395,'Vannbehov FV'!$B$4:$O$4,'Vannbehov FV'!$B$5:$O$20,,-1),,-1),""))</f>
        <v/>
      </c>
      <c r="P395" s="173" t="str">
        <f t="shared" si="114"/>
        <v/>
      </c>
      <c r="Q395" s="174" t="str">
        <f t="shared" si="115"/>
        <v/>
      </c>
      <c r="R395" s="174" t="str">
        <f t="shared" si="104"/>
        <v/>
      </c>
      <c r="S395" s="152" t="str">
        <f>IFERROR(IF(M395=Hjelpeark!$D$7,_xlfn.XLOOKUP('Beregninger gj.strømming'!C395,Hjelpeark!$C$8:$C$19,Hjelpeark!$D$8:$D$19),_xlfn.XLOOKUP('Beregninger gj.strømming'!C395,Hjelpeark!$C$8:$C$19,Hjelpeark!$E$8:$E$19)),"")</f>
        <v/>
      </c>
      <c r="T395" s="152" t="str">
        <f t="shared" si="118"/>
        <v/>
      </c>
      <c r="U395" s="152" t="str">
        <f>IFERROR(IF(T395=Hjelpeark!$B$4,0,ABS(T395-S395)),"")</f>
        <v/>
      </c>
      <c r="V395" s="175" t="str">
        <f>IFERROR(IF(A395="","",_xlfn.XLOOKUP(D395,Prisliste!$C$4:$F$4,Prisliste!$C$20:$F$20)),"")</f>
        <v/>
      </c>
      <c r="W395" s="175" t="str">
        <f>IFERROR(U395*_xlfn.XLOOKUP(D395,Prisliste!$C$4:$F$4,Prisliste!$C$21:$F$21),"")</f>
        <v/>
      </c>
      <c r="X395" s="175" t="str">
        <f>IFERROR(IF(A395="","",IF(N395="Ja",_xlfn.XLOOKUP('Beregninger gj.strømming'!D395,Prisliste!$C$4:$F$4,Prisliste!$C$24:$F$24),0)),"")</f>
        <v/>
      </c>
      <c r="Y395" s="288" t="str">
        <f t="shared" si="105"/>
        <v/>
      </c>
      <c r="Z395" s="175" t="str">
        <f t="shared" si="116"/>
        <v/>
      </c>
      <c r="AA395" s="175" t="str">
        <f t="shared" si="106"/>
        <v/>
      </c>
      <c r="AB395" s="175" t="str">
        <f t="shared" si="107"/>
        <v/>
      </c>
      <c r="AC395" s="288" t="str">
        <f t="shared" si="108"/>
        <v/>
      </c>
      <c r="AD395" s="152" t="str">
        <f t="shared" si="109"/>
        <v/>
      </c>
      <c r="AF395" s="155" t="str">
        <f>IFERROR(_xlfn.XLOOKUP(D395,Prisliste!$C$4:$F$4,Prisliste!$C$19:$F$19)*AD395,"")</f>
        <v/>
      </c>
    </row>
    <row r="396" spans="1:32" ht="14.4">
      <c r="A396" s="171" t="str">
        <f>IF(A395="","",IF(A395+1&lt;=f_slutt,'Beregninger gj.strømming'!A395+1,""))</f>
        <v/>
      </c>
      <c r="B396" s="172" t="str">
        <f t="shared" si="110"/>
        <v/>
      </c>
      <c r="C396" s="173" t="str">
        <f t="shared" si="111"/>
        <v/>
      </c>
      <c r="D396" s="172" t="str">
        <f t="shared" si="112"/>
        <v/>
      </c>
      <c r="E396" s="152" t="str">
        <f t="shared" si="117"/>
        <v/>
      </c>
      <c r="F396" s="289" t="str">
        <f t="shared" si="113"/>
        <v/>
      </c>
      <c r="G396" s="154" t="str">
        <f>IF($A396="","",'Priseestimat gj.strømming'!$C$15)</f>
        <v/>
      </c>
      <c r="H396" s="155" t="str" cm="1">
        <f t="array" ref="H396">IF(M396=Hjelpeark!$E$7,_xlfn.XLOOKUP(IF(T396="Naturlig",S396,T396),Temp_VT_FV,_xlfn.XLOOKUP('Beregninger gj.strømming'!F396,Fiskevekt_VT_FV,'Veksttabell FV'!$B$5:$T$21,,-1),,-1)*G396,IF('Beregninger gj.strømming'!M396=Hjelpeark!$D$7,_xlfn.XLOOKUP(IF(T396="Naturlig",S396,T396),'Veksttabell SV'!$A$6:$A$22,_xlfn.XLOOKUP('Beregninger gj.strømming'!F396,'Veksttabell SV'!$B$5:$AU$5,'Veksttabell SV'!$B$6:$AU$22,,-1),,-1)*G396,""))</f>
        <v/>
      </c>
      <c r="I396" s="155" t="str">
        <f t="shared" si="102"/>
        <v/>
      </c>
      <c r="J396" s="159" t="str">
        <f t="shared" si="103"/>
        <v/>
      </c>
      <c r="K396" s="173" t="str">
        <f>IF(A396="","",'Priseestimat gj.strømming'!$C$10)</f>
        <v/>
      </c>
      <c r="L396" s="173" t="str">
        <f>IF(A396="","",'Priseestimat gj.strømming'!$C$11)</f>
        <v/>
      </c>
      <c r="M396" s="173" t="str">
        <f>IF(A396="","",'Priseestimat gj.strømming'!$C$12)</f>
        <v/>
      </c>
      <c r="N396" s="173" t="str">
        <f>IF($A396="","",'Priseestimat gj.strømming'!$C$6)</f>
        <v/>
      </c>
      <c r="O396" s="174" t="str" cm="1">
        <f t="array" ref="O396">IF(M396=Hjelpeark!$D$7,_xlfn.XLOOKUP(IF(T396="Naturlig",S396,T396),'Vannbehov SV'!$A$5:$A$13,_xlfn.XLOOKUP('Beregninger gj.strømming'!F396,'Vannbehov SV'!$B$4:$O$4,'Vannbehov SV'!$B$5:$O$13,,-1),,-1),IF(M396=Hjelpeark!$E$7,_xlfn.XLOOKUP(IF(T396="Naturlig",S396,T396),'Vannbehov FV'!$A$5:$A$20,_xlfn.XLOOKUP('Beregninger gj.strømming'!F396,'Vannbehov FV'!$B$4:$O$4,'Vannbehov FV'!$B$5:$O$20,,-1),,-1),""))</f>
        <v/>
      </c>
      <c r="P396" s="173" t="str">
        <f t="shared" si="114"/>
        <v/>
      </c>
      <c r="Q396" s="174" t="str">
        <f t="shared" si="115"/>
        <v/>
      </c>
      <c r="R396" s="174" t="str">
        <f t="shared" si="104"/>
        <v/>
      </c>
      <c r="S396" s="152" t="str">
        <f>IFERROR(IF(M396=Hjelpeark!$D$7,_xlfn.XLOOKUP('Beregninger gj.strømming'!C396,Hjelpeark!$C$8:$C$19,Hjelpeark!$D$8:$D$19),_xlfn.XLOOKUP('Beregninger gj.strømming'!C396,Hjelpeark!$C$8:$C$19,Hjelpeark!$E$8:$E$19)),"")</f>
        <v/>
      </c>
      <c r="T396" s="152" t="str">
        <f t="shared" si="118"/>
        <v/>
      </c>
      <c r="U396" s="152" t="str">
        <f>IFERROR(IF(T396=Hjelpeark!$B$4,0,ABS(T396-S396)),"")</f>
        <v/>
      </c>
      <c r="V396" s="175" t="str">
        <f>IFERROR(IF(A396="","",_xlfn.XLOOKUP(D396,Prisliste!$C$4:$F$4,Prisliste!$C$20:$F$20)),"")</f>
        <v/>
      </c>
      <c r="W396" s="175" t="str">
        <f>IFERROR(U396*_xlfn.XLOOKUP(D396,Prisliste!$C$4:$F$4,Prisliste!$C$21:$F$21),"")</f>
        <v/>
      </c>
      <c r="X396" s="175" t="str">
        <f>IFERROR(IF(A396="","",IF(N396="Ja",_xlfn.XLOOKUP('Beregninger gj.strømming'!D396,Prisliste!$C$4:$F$4,Prisliste!$C$24:$F$24),0)),"")</f>
        <v/>
      </c>
      <c r="Y396" s="288" t="str">
        <f t="shared" si="105"/>
        <v/>
      </c>
      <c r="Z396" s="175" t="str">
        <f t="shared" si="116"/>
        <v/>
      </c>
      <c r="AA396" s="175" t="str">
        <f t="shared" si="106"/>
        <v/>
      </c>
      <c r="AB396" s="175" t="str">
        <f t="shared" si="107"/>
        <v/>
      </c>
      <c r="AC396" s="288" t="str">
        <f t="shared" si="108"/>
        <v/>
      </c>
      <c r="AD396" s="152" t="str">
        <f t="shared" si="109"/>
        <v/>
      </c>
      <c r="AF396" s="155" t="str">
        <f>IFERROR(_xlfn.XLOOKUP(D396,Prisliste!$C$4:$F$4,Prisliste!$C$19:$F$19)*AD396,"")</f>
        <v/>
      </c>
    </row>
    <row r="397" spans="1:32" ht="14.4">
      <c r="A397" s="171" t="str">
        <f>IF(A396="","",IF(A396+1&lt;=f_slutt,'Beregninger gj.strømming'!A396+1,""))</f>
        <v/>
      </c>
      <c r="B397" s="172" t="str">
        <f t="shared" si="110"/>
        <v/>
      </c>
      <c r="C397" s="173" t="str">
        <f t="shared" si="111"/>
        <v/>
      </c>
      <c r="D397" s="172" t="str">
        <f t="shared" si="112"/>
        <v/>
      </c>
      <c r="E397" s="152" t="str">
        <f t="shared" si="117"/>
        <v/>
      </c>
      <c r="F397" s="289" t="str">
        <f t="shared" si="113"/>
        <v/>
      </c>
      <c r="G397" s="154" t="str">
        <f>IF($A397="","",'Priseestimat gj.strømming'!$C$15)</f>
        <v/>
      </c>
      <c r="H397" s="155" t="str" cm="1">
        <f t="array" ref="H397">IF(M397=Hjelpeark!$E$7,_xlfn.XLOOKUP(IF(T397="Naturlig",S397,T397),Temp_VT_FV,_xlfn.XLOOKUP('Beregninger gj.strømming'!F397,Fiskevekt_VT_FV,'Veksttabell FV'!$B$5:$T$21,,-1),,-1)*G397,IF('Beregninger gj.strømming'!M397=Hjelpeark!$D$7,_xlfn.XLOOKUP(IF(T397="Naturlig",S397,T397),'Veksttabell SV'!$A$6:$A$22,_xlfn.XLOOKUP('Beregninger gj.strømming'!F397,'Veksttabell SV'!$B$5:$AU$5,'Veksttabell SV'!$B$6:$AU$22,,-1),,-1)*G397,""))</f>
        <v/>
      </c>
      <c r="I397" s="155" t="str">
        <f t="shared" si="102"/>
        <v/>
      </c>
      <c r="J397" s="159" t="str">
        <f t="shared" si="103"/>
        <v/>
      </c>
      <c r="K397" s="173" t="str">
        <f>IF(A397="","",'Priseestimat gj.strømming'!$C$10)</f>
        <v/>
      </c>
      <c r="L397" s="173" t="str">
        <f>IF(A397="","",'Priseestimat gj.strømming'!$C$11)</f>
        <v/>
      </c>
      <c r="M397" s="173" t="str">
        <f>IF(A397="","",'Priseestimat gj.strømming'!$C$12)</f>
        <v/>
      </c>
      <c r="N397" s="173" t="str">
        <f>IF($A397="","",'Priseestimat gj.strømming'!$C$6)</f>
        <v/>
      </c>
      <c r="O397" s="174" t="str" cm="1">
        <f t="array" ref="O397">IF(M397=Hjelpeark!$D$7,_xlfn.XLOOKUP(IF(T397="Naturlig",S397,T397),'Vannbehov SV'!$A$5:$A$13,_xlfn.XLOOKUP('Beregninger gj.strømming'!F397,'Vannbehov SV'!$B$4:$O$4,'Vannbehov SV'!$B$5:$O$13,,-1),,-1),IF(M397=Hjelpeark!$E$7,_xlfn.XLOOKUP(IF(T397="Naturlig",S397,T397),'Vannbehov FV'!$A$5:$A$20,_xlfn.XLOOKUP('Beregninger gj.strømming'!F397,'Vannbehov FV'!$B$4:$O$4,'Vannbehov FV'!$B$5:$O$20,,-1),,-1),""))</f>
        <v/>
      </c>
      <c r="P397" s="173" t="str">
        <f t="shared" si="114"/>
        <v/>
      </c>
      <c r="Q397" s="174" t="str">
        <f t="shared" si="115"/>
        <v/>
      </c>
      <c r="R397" s="174" t="str">
        <f t="shared" si="104"/>
        <v/>
      </c>
      <c r="S397" s="152" t="str">
        <f>IFERROR(IF(M397=Hjelpeark!$D$7,_xlfn.XLOOKUP('Beregninger gj.strømming'!C397,Hjelpeark!$C$8:$C$19,Hjelpeark!$D$8:$D$19),_xlfn.XLOOKUP('Beregninger gj.strømming'!C397,Hjelpeark!$C$8:$C$19,Hjelpeark!$E$8:$E$19)),"")</f>
        <v/>
      </c>
      <c r="T397" s="152" t="str">
        <f t="shared" si="118"/>
        <v/>
      </c>
      <c r="U397" s="152" t="str">
        <f>IFERROR(IF(T397=Hjelpeark!$B$4,0,ABS(T397-S397)),"")</f>
        <v/>
      </c>
      <c r="V397" s="175" t="str">
        <f>IFERROR(IF(A397="","",_xlfn.XLOOKUP(D397,Prisliste!$C$4:$F$4,Prisliste!$C$20:$F$20)),"")</f>
        <v/>
      </c>
      <c r="W397" s="175" t="str">
        <f>IFERROR(U397*_xlfn.XLOOKUP(D397,Prisliste!$C$4:$F$4,Prisliste!$C$21:$F$21),"")</f>
        <v/>
      </c>
      <c r="X397" s="175" t="str">
        <f>IFERROR(IF(A397="","",IF(N397="Ja",_xlfn.XLOOKUP('Beregninger gj.strømming'!D397,Prisliste!$C$4:$F$4,Prisliste!$C$24:$F$24),0)),"")</f>
        <v/>
      </c>
      <c r="Y397" s="288" t="str">
        <f t="shared" si="105"/>
        <v/>
      </c>
      <c r="Z397" s="175" t="str">
        <f t="shared" si="116"/>
        <v/>
      </c>
      <c r="AA397" s="175" t="str">
        <f t="shared" si="106"/>
        <v/>
      </c>
      <c r="AB397" s="175" t="str">
        <f t="shared" si="107"/>
        <v/>
      </c>
      <c r="AC397" s="288" t="str">
        <f t="shared" si="108"/>
        <v/>
      </c>
      <c r="AD397" s="152" t="str">
        <f t="shared" si="109"/>
        <v/>
      </c>
      <c r="AF397" s="155" t="str">
        <f>IFERROR(_xlfn.XLOOKUP(D397,Prisliste!$C$4:$F$4,Prisliste!$C$19:$F$19)*AD397,"")</f>
        <v/>
      </c>
    </row>
    <row r="398" spans="1:32" ht="14.4">
      <c r="A398" s="171" t="str">
        <f>IF(A397="","",IF(A397+1&lt;=f_slutt,'Beregninger gj.strømming'!A397+1,""))</f>
        <v/>
      </c>
      <c r="B398" s="172" t="str">
        <f t="shared" si="110"/>
        <v/>
      </c>
      <c r="C398" s="173" t="str">
        <f t="shared" si="111"/>
        <v/>
      </c>
      <c r="D398" s="172" t="str">
        <f t="shared" si="112"/>
        <v/>
      </c>
      <c r="E398" s="152" t="str">
        <f t="shared" si="117"/>
        <v/>
      </c>
      <c r="F398" s="289" t="str">
        <f t="shared" si="113"/>
        <v/>
      </c>
      <c r="G398" s="154" t="str">
        <f>IF($A398="","",'Priseestimat gj.strømming'!$C$15)</f>
        <v/>
      </c>
      <c r="H398" s="155" t="str" cm="1">
        <f t="array" ref="H398">IF(M398=Hjelpeark!$E$7,_xlfn.XLOOKUP(IF(T398="Naturlig",S398,T398),Temp_VT_FV,_xlfn.XLOOKUP('Beregninger gj.strømming'!F398,Fiskevekt_VT_FV,'Veksttabell FV'!$B$5:$T$21,,-1),,-1)*G398,IF('Beregninger gj.strømming'!M398=Hjelpeark!$D$7,_xlfn.XLOOKUP(IF(T398="Naturlig",S398,T398),'Veksttabell SV'!$A$6:$A$22,_xlfn.XLOOKUP('Beregninger gj.strømming'!F398,'Veksttabell SV'!$B$5:$AU$5,'Veksttabell SV'!$B$6:$AU$22,,-1),,-1)*G398,""))</f>
        <v/>
      </c>
      <c r="I398" s="155" t="str">
        <f t="shared" si="102"/>
        <v/>
      </c>
      <c r="J398" s="159" t="str">
        <f t="shared" si="103"/>
        <v/>
      </c>
      <c r="K398" s="173" t="str">
        <f>IF(A398="","",'Priseestimat gj.strømming'!$C$10)</f>
        <v/>
      </c>
      <c r="L398" s="173" t="str">
        <f>IF(A398="","",'Priseestimat gj.strømming'!$C$11)</f>
        <v/>
      </c>
      <c r="M398" s="173" t="str">
        <f>IF(A398="","",'Priseestimat gj.strømming'!$C$12)</f>
        <v/>
      </c>
      <c r="N398" s="173" t="str">
        <f>IF($A398="","",'Priseestimat gj.strømming'!$C$6)</f>
        <v/>
      </c>
      <c r="O398" s="174" t="str" cm="1">
        <f t="array" ref="O398">IF(M398=Hjelpeark!$D$7,_xlfn.XLOOKUP(IF(T398="Naturlig",S398,T398),'Vannbehov SV'!$A$5:$A$13,_xlfn.XLOOKUP('Beregninger gj.strømming'!F398,'Vannbehov SV'!$B$4:$O$4,'Vannbehov SV'!$B$5:$O$13,,-1),,-1),IF(M398=Hjelpeark!$E$7,_xlfn.XLOOKUP(IF(T398="Naturlig",S398,T398),'Vannbehov FV'!$A$5:$A$20,_xlfn.XLOOKUP('Beregninger gj.strømming'!F398,'Vannbehov FV'!$B$4:$O$4,'Vannbehov FV'!$B$5:$O$20,,-1),,-1),""))</f>
        <v/>
      </c>
      <c r="P398" s="173" t="str">
        <f t="shared" si="114"/>
        <v/>
      </c>
      <c r="Q398" s="174" t="str">
        <f t="shared" si="115"/>
        <v/>
      </c>
      <c r="R398" s="174" t="str">
        <f t="shared" si="104"/>
        <v/>
      </c>
      <c r="S398" s="152" t="str">
        <f>IFERROR(IF(M398=Hjelpeark!$D$7,_xlfn.XLOOKUP('Beregninger gj.strømming'!C398,Hjelpeark!$C$8:$C$19,Hjelpeark!$D$8:$D$19),_xlfn.XLOOKUP('Beregninger gj.strømming'!C398,Hjelpeark!$C$8:$C$19,Hjelpeark!$E$8:$E$19)),"")</f>
        <v/>
      </c>
      <c r="T398" s="152" t="str">
        <f t="shared" si="118"/>
        <v/>
      </c>
      <c r="U398" s="152" t="str">
        <f>IFERROR(IF(T398=Hjelpeark!$B$4,0,ABS(T398-S398)),"")</f>
        <v/>
      </c>
      <c r="V398" s="175" t="str">
        <f>IFERROR(IF(A398="","",_xlfn.XLOOKUP(D398,Prisliste!$C$4:$F$4,Prisliste!$C$20:$F$20)),"")</f>
        <v/>
      </c>
      <c r="W398" s="175" t="str">
        <f>IFERROR(U398*_xlfn.XLOOKUP(D398,Prisliste!$C$4:$F$4,Prisliste!$C$21:$F$21),"")</f>
        <v/>
      </c>
      <c r="X398" s="175" t="str">
        <f>IFERROR(IF(A398="","",IF(N398="Ja",_xlfn.XLOOKUP('Beregninger gj.strømming'!D398,Prisliste!$C$4:$F$4,Prisliste!$C$24:$F$24),0)),"")</f>
        <v/>
      </c>
      <c r="Y398" s="288" t="str">
        <f t="shared" si="105"/>
        <v/>
      </c>
      <c r="Z398" s="175" t="str">
        <f t="shared" si="116"/>
        <v/>
      </c>
      <c r="AA398" s="175" t="str">
        <f t="shared" si="106"/>
        <v/>
      </c>
      <c r="AB398" s="175" t="str">
        <f t="shared" si="107"/>
        <v/>
      </c>
      <c r="AC398" s="288" t="str">
        <f t="shared" si="108"/>
        <v/>
      </c>
      <c r="AD398" s="152" t="str">
        <f t="shared" si="109"/>
        <v/>
      </c>
      <c r="AF398" s="155" t="str">
        <f>IFERROR(_xlfn.XLOOKUP(D398,Prisliste!$C$4:$F$4,Prisliste!$C$19:$F$19)*AD398,"")</f>
        <v/>
      </c>
    </row>
    <row r="399" spans="1:32" ht="14.4">
      <c r="A399" s="171" t="str">
        <f>IF(A398="","",IF(A398+1&lt;=f_slutt,'Beregninger gj.strømming'!A398+1,""))</f>
        <v/>
      </c>
      <c r="B399" s="172" t="str">
        <f t="shared" si="110"/>
        <v/>
      </c>
      <c r="C399" s="173" t="str">
        <f t="shared" si="111"/>
        <v/>
      </c>
      <c r="D399" s="172" t="str">
        <f t="shared" si="112"/>
        <v/>
      </c>
      <c r="E399" s="152" t="str">
        <f t="shared" si="117"/>
        <v/>
      </c>
      <c r="F399" s="289" t="str">
        <f t="shared" si="113"/>
        <v/>
      </c>
      <c r="G399" s="154" t="str">
        <f>IF($A399="","",'Priseestimat gj.strømming'!$C$15)</f>
        <v/>
      </c>
      <c r="H399" s="155" t="str" cm="1">
        <f t="array" ref="H399">IF(M399=Hjelpeark!$E$7,_xlfn.XLOOKUP(IF(T399="Naturlig",S399,T399),Temp_VT_FV,_xlfn.XLOOKUP('Beregninger gj.strømming'!F399,Fiskevekt_VT_FV,'Veksttabell FV'!$B$5:$T$21,,-1),,-1)*G399,IF('Beregninger gj.strømming'!M399=Hjelpeark!$D$7,_xlfn.XLOOKUP(IF(T399="Naturlig",S399,T399),'Veksttabell SV'!$A$6:$A$22,_xlfn.XLOOKUP('Beregninger gj.strømming'!F399,'Veksttabell SV'!$B$5:$AU$5,'Veksttabell SV'!$B$6:$AU$22,,-1),,-1)*G399,""))</f>
        <v/>
      </c>
      <c r="I399" s="155" t="str">
        <f t="shared" si="102"/>
        <v/>
      </c>
      <c r="J399" s="159" t="str">
        <f t="shared" si="103"/>
        <v/>
      </c>
      <c r="K399" s="173" t="str">
        <f>IF(A399="","",'Priseestimat gj.strømming'!$C$10)</f>
        <v/>
      </c>
      <c r="L399" s="173" t="str">
        <f>IF(A399="","",'Priseestimat gj.strømming'!$C$11)</f>
        <v/>
      </c>
      <c r="M399" s="173" t="str">
        <f>IF(A399="","",'Priseestimat gj.strømming'!$C$12)</f>
        <v/>
      </c>
      <c r="N399" s="173" t="str">
        <f>IF($A399="","",'Priseestimat gj.strømming'!$C$6)</f>
        <v/>
      </c>
      <c r="O399" s="174" t="str" cm="1">
        <f t="array" ref="O399">IF(M399=Hjelpeark!$D$7,_xlfn.XLOOKUP(IF(T399="Naturlig",S399,T399),'Vannbehov SV'!$A$5:$A$13,_xlfn.XLOOKUP('Beregninger gj.strømming'!F399,'Vannbehov SV'!$B$4:$O$4,'Vannbehov SV'!$B$5:$O$13,,-1),,-1),IF(M399=Hjelpeark!$E$7,_xlfn.XLOOKUP(IF(T399="Naturlig",S399,T399),'Vannbehov FV'!$A$5:$A$20,_xlfn.XLOOKUP('Beregninger gj.strømming'!F399,'Vannbehov FV'!$B$4:$O$4,'Vannbehov FV'!$B$5:$O$20,,-1),,-1),""))</f>
        <v/>
      </c>
      <c r="P399" s="173" t="str">
        <f t="shared" si="114"/>
        <v/>
      </c>
      <c r="Q399" s="174" t="str">
        <f t="shared" si="115"/>
        <v/>
      </c>
      <c r="R399" s="174" t="str">
        <f t="shared" si="104"/>
        <v/>
      </c>
      <c r="S399" s="152" t="str">
        <f>IFERROR(IF(M399=Hjelpeark!$D$7,_xlfn.XLOOKUP('Beregninger gj.strømming'!C399,Hjelpeark!$C$8:$C$19,Hjelpeark!$D$8:$D$19),_xlfn.XLOOKUP('Beregninger gj.strømming'!C399,Hjelpeark!$C$8:$C$19,Hjelpeark!$E$8:$E$19)),"")</f>
        <v/>
      </c>
      <c r="T399" s="152" t="str">
        <f t="shared" si="118"/>
        <v/>
      </c>
      <c r="U399" s="152" t="str">
        <f>IFERROR(IF(T399=Hjelpeark!$B$4,0,ABS(T399-S399)),"")</f>
        <v/>
      </c>
      <c r="V399" s="175" t="str">
        <f>IFERROR(IF(A399="","",_xlfn.XLOOKUP(D399,Prisliste!$C$4:$F$4,Prisliste!$C$20:$F$20)),"")</f>
        <v/>
      </c>
      <c r="W399" s="175" t="str">
        <f>IFERROR(U399*_xlfn.XLOOKUP(D399,Prisliste!$C$4:$F$4,Prisliste!$C$21:$F$21),"")</f>
        <v/>
      </c>
      <c r="X399" s="175" t="str">
        <f>IFERROR(IF(A399="","",IF(N399="Ja",_xlfn.XLOOKUP('Beregninger gj.strømming'!D399,Prisliste!$C$4:$F$4,Prisliste!$C$24:$F$24),0)),"")</f>
        <v/>
      </c>
      <c r="Y399" s="288" t="str">
        <f t="shared" si="105"/>
        <v/>
      </c>
      <c r="Z399" s="175" t="str">
        <f t="shared" si="116"/>
        <v/>
      </c>
      <c r="AA399" s="175" t="str">
        <f t="shared" si="106"/>
        <v/>
      </c>
      <c r="AB399" s="175" t="str">
        <f t="shared" si="107"/>
        <v/>
      </c>
      <c r="AC399" s="288" t="str">
        <f t="shared" si="108"/>
        <v/>
      </c>
      <c r="AD399" s="152" t="str">
        <f t="shared" si="109"/>
        <v/>
      </c>
      <c r="AF399" s="155" t="str">
        <f>IFERROR(_xlfn.XLOOKUP(D399,Prisliste!$C$4:$F$4,Prisliste!$C$19:$F$19)*AD399,"")</f>
        <v/>
      </c>
    </row>
    <row r="400" spans="1:32" ht="14.4">
      <c r="A400" s="171" t="str">
        <f>IF(A399="","",IF(A399+1&lt;=f_slutt,'Beregninger gj.strømming'!A399+1,""))</f>
        <v/>
      </c>
      <c r="B400" s="172" t="str">
        <f t="shared" si="110"/>
        <v/>
      </c>
      <c r="C400" s="173" t="str">
        <f t="shared" si="111"/>
        <v/>
      </c>
      <c r="D400" s="172" t="str">
        <f t="shared" si="112"/>
        <v/>
      </c>
      <c r="E400" s="152" t="str">
        <f t="shared" si="117"/>
        <v/>
      </c>
      <c r="F400" s="289" t="str">
        <f t="shared" si="113"/>
        <v/>
      </c>
      <c r="G400" s="154" t="str">
        <f>IF($A400="","",'Priseestimat gj.strømming'!$C$15)</f>
        <v/>
      </c>
      <c r="H400" s="155" t="str" cm="1">
        <f t="array" ref="H400">IF(M400=Hjelpeark!$E$7,_xlfn.XLOOKUP(IF(T400="Naturlig",S400,T400),Temp_VT_FV,_xlfn.XLOOKUP('Beregninger gj.strømming'!F400,Fiskevekt_VT_FV,'Veksttabell FV'!$B$5:$T$21,,-1),,-1)*G400,IF('Beregninger gj.strømming'!M400=Hjelpeark!$D$7,_xlfn.XLOOKUP(IF(T400="Naturlig",S400,T400),'Veksttabell SV'!$A$6:$A$22,_xlfn.XLOOKUP('Beregninger gj.strømming'!F400,'Veksttabell SV'!$B$5:$AU$5,'Veksttabell SV'!$B$6:$AU$22,,-1),,-1)*G400,""))</f>
        <v/>
      </c>
      <c r="I400" s="155" t="str">
        <f t="shared" si="102"/>
        <v/>
      </c>
      <c r="J400" s="159" t="str">
        <f t="shared" si="103"/>
        <v/>
      </c>
      <c r="K400" s="173" t="str">
        <f>IF(A400="","",'Priseestimat gj.strømming'!$C$10)</f>
        <v/>
      </c>
      <c r="L400" s="173" t="str">
        <f>IF(A400="","",'Priseestimat gj.strømming'!$C$11)</f>
        <v/>
      </c>
      <c r="M400" s="173" t="str">
        <f>IF(A400="","",'Priseestimat gj.strømming'!$C$12)</f>
        <v/>
      </c>
      <c r="N400" s="173" t="str">
        <f>IF($A400="","",'Priseestimat gj.strømming'!$C$6)</f>
        <v/>
      </c>
      <c r="O400" s="174" t="str" cm="1">
        <f t="array" ref="O400">IF(M400=Hjelpeark!$D$7,_xlfn.XLOOKUP(IF(T400="Naturlig",S400,T400),'Vannbehov SV'!$A$5:$A$13,_xlfn.XLOOKUP('Beregninger gj.strømming'!F400,'Vannbehov SV'!$B$4:$O$4,'Vannbehov SV'!$B$5:$O$13,,-1),,-1),IF(M400=Hjelpeark!$E$7,_xlfn.XLOOKUP(IF(T400="Naturlig",S400,T400),'Vannbehov FV'!$A$5:$A$20,_xlfn.XLOOKUP('Beregninger gj.strømming'!F400,'Vannbehov FV'!$B$4:$O$4,'Vannbehov FV'!$B$5:$O$20,,-1),,-1),""))</f>
        <v/>
      </c>
      <c r="P400" s="173" t="str">
        <f t="shared" si="114"/>
        <v/>
      </c>
      <c r="Q400" s="174" t="str">
        <f t="shared" si="115"/>
        <v/>
      </c>
      <c r="R400" s="174" t="str">
        <f t="shared" si="104"/>
        <v/>
      </c>
      <c r="S400" s="152" t="str">
        <f>IFERROR(IF(M400=Hjelpeark!$D$7,_xlfn.XLOOKUP('Beregninger gj.strømming'!C400,Hjelpeark!$C$8:$C$19,Hjelpeark!$D$8:$D$19),_xlfn.XLOOKUP('Beregninger gj.strømming'!C400,Hjelpeark!$C$8:$C$19,Hjelpeark!$E$8:$E$19)),"")</f>
        <v/>
      </c>
      <c r="T400" s="152" t="str">
        <f t="shared" si="118"/>
        <v/>
      </c>
      <c r="U400" s="152" t="str">
        <f>IFERROR(IF(T400=Hjelpeark!$B$4,0,ABS(T400-S400)),"")</f>
        <v/>
      </c>
      <c r="V400" s="175" t="str">
        <f>IFERROR(IF(A400="","",_xlfn.XLOOKUP(D400,Prisliste!$C$4:$F$4,Prisliste!$C$20:$F$20)),"")</f>
        <v/>
      </c>
      <c r="W400" s="175" t="str">
        <f>IFERROR(U400*_xlfn.XLOOKUP(D400,Prisliste!$C$4:$F$4,Prisliste!$C$21:$F$21),"")</f>
        <v/>
      </c>
      <c r="X400" s="175" t="str">
        <f>IFERROR(IF(A400="","",IF(N400="Ja",_xlfn.XLOOKUP('Beregninger gj.strømming'!D400,Prisliste!$C$4:$F$4,Prisliste!$C$24:$F$24),0)),"")</f>
        <v/>
      </c>
      <c r="Y400" s="288" t="str">
        <f t="shared" si="105"/>
        <v/>
      </c>
      <c r="Z400" s="175" t="str">
        <f t="shared" si="116"/>
        <v/>
      </c>
      <c r="AA400" s="175" t="str">
        <f t="shared" si="106"/>
        <v/>
      </c>
      <c r="AB400" s="175" t="str">
        <f t="shared" si="107"/>
        <v/>
      </c>
      <c r="AC400" s="288" t="str">
        <f t="shared" si="108"/>
        <v/>
      </c>
      <c r="AD400" s="152" t="str">
        <f t="shared" si="109"/>
        <v/>
      </c>
      <c r="AF400" s="155" t="str">
        <f>IFERROR(_xlfn.XLOOKUP(D400,Prisliste!$C$4:$F$4,Prisliste!$C$19:$F$19)*AD400,"")</f>
        <v/>
      </c>
    </row>
    <row r="401" spans="1:32" ht="14.4">
      <c r="A401" s="171" t="str">
        <f>IF(A400="","",IF(A400+1&lt;=f_slutt,'Beregninger gj.strømming'!A400+1,""))</f>
        <v/>
      </c>
      <c r="B401" s="172" t="str">
        <f t="shared" si="110"/>
        <v/>
      </c>
      <c r="C401" s="173" t="str">
        <f t="shared" si="111"/>
        <v/>
      </c>
      <c r="D401" s="172" t="str">
        <f t="shared" si="112"/>
        <v/>
      </c>
      <c r="E401" s="152" t="str">
        <f t="shared" si="117"/>
        <v/>
      </c>
      <c r="F401" s="289" t="str">
        <f t="shared" si="113"/>
        <v/>
      </c>
      <c r="G401" s="154" t="str">
        <f>IF($A401="","",'Priseestimat gj.strømming'!$C$15)</f>
        <v/>
      </c>
      <c r="H401" s="155" t="str" cm="1">
        <f t="array" ref="H401">IF(M401=Hjelpeark!$E$7,_xlfn.XLOOKUP(IF(T401="Naturlig",S401,T401),Temp_VT_FV,_xlfn.XLOOKUP('Beregninger gj.strømming'!F401,Fiskevekt_VT_FV,'Veksttabell FV'!$B$5:$T$21,,-1),,-1)*G401,IF('Beregninger gj.strømming'!M401=Hjelpeark!$D$7,_xlfn.XLOOKUP(IF(T401="Naturlig",S401,T401),'Veksttabell SV'!$A$6:$A$22,_xlfn.XLOOKUP('Beregninger gj.strømming'!F401,'Veksttabell SV'!$B$5:$AU$5,'Veksttabell SV'!$B$6:$AU$22,,-1),,-1)*G401,""))</f>
        <v/>
      </c>
      <c r="I401" s="155" t="str">
        <f t="shared" si="102"/>
        <v/>
      </c>
      <c r="J401" s="159" t="str">
        <f t="shared" si="103"/>
        <v/>
      </c>
      <c r="K401" s="173" t="str">
        <f>IF(A401="","",'Priseestimat gj.strømming'!$C$10)</f>
        <v/>
      </c>
      <c r="L401" s="173" t="str">
        <f>IF(A401="","",'Priseestimat gj.strømming'!$C$11)</f>
        <v/>
      </c>
      <c r="M401" s="173" t="str">
        <f>IF(A401="","",'Priseestimat gj.strømming'!$C$12)</f>
        <v/>
      </c>
      <c r="N401" s="173" t="str">
        <f>IF($A401="","",'Priseestimat gj.strømming'!$C$6)</f>
        <v/>
      </c>
      <c r="O401" s="174" t="str" cm="1">
        <f t="array" ref="O401">IF(M401=Hjelpeark!$D$7,_xlfn.XLOOKUP(IF(T401="Naturlig",S401,T401),'Vannbehov SV'!$A$5:$A$13,_xlfn.XLOOKUP('Beregninger gj.strømming'!F401,'Vannbehov SV'!$B$4:$O$4,'Vannbehov SV'!$B$5:$O$13,,-1),,-1),IF(M401=Hjelpeark!$E$7,_xlfn.XLOOKUP(IF(T401="Naturlig",S401,T401),'Vannbehov FV'!$A$5:$A$20,_xlfn.XLOOKUP('Beregninger gj.strømming'!F401,'Vannbehov FV'!$B$4:$O$4,'Vannbehov FV'!$B$5:$O$20,,-1),,-1),""))</f>
        <v/>
      </c>
      <c r="P401" s="173" t="str">
        <f t="shared" si="114"/>
        <v/>
      </c>
      <c r="Q401" s="174" t="str">
        <f t="shared" si="115"/>
        <v/>
      </c>
      <c r="R401" s="174" t="str">
        <f t="shared" si="104"/>
        <v/>
      </c>
      <c r="S401" s="152" t="str">
        <f>IFERROR(IF(M401=Hjelpeark!$D$7,_xlfn.XLOOKUP('Beregninger gj.strømming'!C401,Hjelpeark!$C$8:$C$19,Hjelpeark!$D$8:$D$19),_xlfn.XLOOKUP('Beregninger gj.strømming'!C401,Hjelpeark!$C$8:$C$19,Hjelpeark!$E$8:$E$19)),"")</f>
        <v/>
      </c>
      <c r="T401" s="152" t="str">
        <f t="shared" si="118"/>
        <v/>
      </c>
      <c r="U401" s="152" t="str">
        <f>IFERROR(IF(T401=Hjelpeark!$B$4,0,ABS(T401-S401)),"")</f>
        <v/>
      </c>
      <c r="V401" s="175" t="str">
        <f>IFERROR(IF(A401="","",_xlfn.XLOOKUP(D401,Prisliste!$C$4:$F$4,Prisliste!$C$20:$F$20)),"")</f>
        <v/>
      </c>
      <c r="W401" s="175" t="str">
        <f>IFERROR(U401*_xlfn.XLOOKUP(D401,Prisliste!$C$4:$F$4,Prisliste!$C$21:$F$21),"")</f>
        <v/>
      </c>
      <c r="X401" s="175" t="str">
        <f>IFERROR(IF(A401="","",IF(N401="Ja",_xlfn.XLOOKUP('Beregninger gj.strømming'!D401,Prisliste!$C$4:$F$4,Prisliste!$C$24:$F$24),0)),"")</f>
        <v/>
      </c>
      <c r="Y401" s="288" t="str">
        <f t="shared" si="105"/>
        <v/>
      </c>
      <c r="Z401" s="175" t="str">
        <f t="shared" si="116"/>
        <v/>
      </c>
      <c r="AA401" s="175" t="str">
        <f t="shared" si="106"/>
        <v/>
      </c>
      <c r="AB401" s="175" t="str">
        <f t="shared" si="107"/>
        <v/>
      </c>
      <c r="AC401" s="288" t="str">
        <f t="shared" si="108"/>
        <v/>
      </c>
      <c r="AD401" s="152" t="str">
        <f t="shared" si="109"/>
        <v/>
      </c>
      <c r="AF401" s="155" t="str">
        <f>IFERROR(_xlfn.XLOOKUP(D401,Prisliste!$C$4:$F$4,Prisliste!$C$19:$F$19)*AD401,"")</f>
        <v/>
      </c>
    </row>
    <row r="402" spans="1:32" ht="14.4">
      <c r="A402" s="171" t="str">
        <f>IF(A401="","",IF(A401+1&lt;=f_slutt,'Beregninger gj.strømming'!A401+1,""))</f>
        <v/>
      </c>
      <c r="B402" s="172" t="str">
        <f t="shared" si="110"/>
        <v/>
      </c>
      <c r="C402" s="173" t="str">
        <f t="shared" si="111"/>
        <v/>
      </c>
      <c r="D402" s="172" t="str">
        <f t="shared" si="112"/>
        <v/>
      </c>
      <c r="E402" s="152" t="str">
        <f t="shared" si="117"/>
        <v/>
      </c>
      <c r="F402" s="289" t="str">
        <f t="shared" si="113"/>
        <v/>
      </c>
      <c r="G402" s="154" t="str">
        <f>IF($A402="","",'Priseestimat gj.strømming'!$C$15)</f>
        <v/>
      </c>
      <c r="H402" s="155" t="str" cm="1">
        <f t="array" ref="H402">IF(M402=Hjelpeark!$E$7,_xlfn.XLOOKUP(IF(T402="Naturlig",S402,T402),Temp_VT_FV,_xlfn.XLOOKUP('Beregninger gj.strømming'!F402,Fiskevekt_VT_FV,'Veksttabell FV'!$B$5:$T$21,,-1),,-1)*G402,IF('Beregninger gj.strømming'!M402=Hjelpeark!$D$7,_xlfn.XLOOKUP(IF(T402="Naturlig",S402,T402),'Veksttabell SV'!$A$6:$A$22,_xlfn.XLOOKUP('Beregninger gj.strømming'!F402,'Veksttabell SV'!$B$5:$AU$5,'Veksttabell SV'!$B$6:$AU$22,,-1),,-1)*G402,""))</f>
        <v/>
      </c>
      <c r="I402" s="155" t="str">
        <f t="shared" si="102"/>
        <v/>
      </c>
      <c r="J402" s="159" t="str">
        <f t="shared" si="103"/>
        <v/>
      </c>
      <c r="K402" s="173" t="str">
        <f>IF(A402="","",'Priseestimat gj.strømming'!$C$10)</f>
        <v/>
      </c>
      <c r="L402" s="173" t="str">
        <f>IF(A402="","",'Priseestimat gj.strømming'!$C$11)</f>
        <v/>
      </c>
      <c r="M402" s="173" t="str">
        <f>IF(A402="","",'Priseestimat gj.strømming'!$C$12)</f>
        <v/>
      </c>
      <c r="N402" s="173" t="str">
        <f>IF($A402="","",'Priseestimat gj.strømming'!$C$6)</f>
        <v/>
      </c>
      <c r="O402" s="174" t="str" cm="1">
        <f t="array" ref="O402">IF(M402=Hjelpeark!$D$7,_xlfn.XLOOKUP(IF(T402="Naturlig",S402,T402),'Vannbehov SV'!$A$5:$A$13,_xlfn.XLOOKUP('Beregninger gj.strømming'!F402,'Vannbehov SV'!$B$4:$O$4,'Vannbehov SV'!$B$5:$O$13,,-1),,-1),IF(M402=Hjelpeark!$E$7,_xlfn.XLOOKUP(IF(T402="Naturlig",S402,T402),'Vannbehov FV'!$A$5:$A$20,_xlfn.XLOOKUP('Beregninger gj.strømming'!F402,'Vannbehov FV'!$B$4:$O$4,'Vannbehov FV'!$B$5:$O$20,,-1),,-1),""))</f>
        <v/>
      </c>
      <c r="P402" s="173" t="str">
        <f t="shared" si="114"/>
        <v/>
      </c>
      <c r="Q402" s="174" t="str">
        <f t="shared" si="115"/>
        <v/>
      </c>
      <c r="R402" s="174" t="str">
        <f t="shared" si="104"/>
        <v/>
      </c>
      <c r="S402" s="152" t="str">
        <f>IFERROR(IF(M402=Hjelpeark!$D$7,_xlfn.XLOOKUP('Beregninger gj.strømming'!C402,Hjelpeark!$C$8:$C$19,Hjelpeark!$D$8:$D$19),_xlfn.XLOOKUP('Beregninger gj.strømming'!C402,Hjelpeark!$C$8:$C$19,Hjelpeark!$E$8:$E$19)),"")</f>
        <v/>
      </c>
      <c r="T402" s="152" t="str">
        <f t="shared" si="118"/>
        <v/>
      </c>
      <c r="U402" s="152" t="str">
        <f>IFERROR(IF(T402=Hjelpeark!$B$4,0,ABS(T402-S402)),"")</f>
        <v/>
      </c>
      <c r="V402" s="175" t="str">
        <f>IFERROR(IF(A402="","",_xlfn.XLOOKUP(D402,Prisliste!$C$4:$F$4,Prisliste!$C$20:$F$20)),"")</f>
        <v/>
      </c>
      <c r="W402" s="175" t="str">
        <f>IFERROR(U402*_xlfn.XLOOKUP(D402,Prisliste!$C$4:$F$4,Prisliste!$C$21:$F$21),"")</f>
        <v/>
      </c>
      <c r="X402" s="175" t="str">
        <f>IFERROR(IF(A402="","",IF(N402="Ja",_xlfn.XLOOKUP('Beregninger gj.strømming'!D402,Prisliste!$C$4:$F$4,Prisliste!$C$24:$F$24),0)),"")</f>
        <v/>
      </c>
      <c r="Y402" s="288" t="str">
        <f t="shared" si="105"/>
        <v/>
      </c>
      <c r="Z402" s="175" t="str">
        <f t="shared" si="116"/>
        <v/>
      </c>
      <c r="AA402" s="175" t="str">
        <f t="shared" si="106"/>
        <v/>
      </c>
      <c r="AB402" s="175" t="str">
        <f t="shared" si="107"/>
        <v/>
      </c>
      <c r="AC402" s="288" t="str">
        <f t="shared" si="108"/>
        <v/>
      </c>
      <c r="AD402" s="152" t="str">
        <f t="shared" si="109"/>
        <v/>
      </c>
      <c r="AF402" s="155" t="str">
        <f>IFERROR(_xlfn.XLOOKUP(D402,Prisliste!$C$4:$F$4,Prisliste!$C$19:$F$19)*AD402,"")</f>
        <v/>
      </c>
    </row>
    <row r="403" spans="1:32" ht="14.4">
      <c r="A403" s="171" t="str">
        <f>IF(A402="","",IF(A402+1&lt;=f_slutt,'Beregninger gj.strømming'!A402+1,""))</f>
        <v/>
      </c>
      <c r="B403" s="172" t="str">
        <f t="shared" si="110"/>
        <v/>
      </c>
      <c r="C403" s="173" t="str">
        <f t="shared" si="111"/>
        <v/>
      </c>
      <c r="D403" s="172" t="str">
        <f t="shared" si="112"/>
        <v/>
      </c>
      <c r="E403" s="152" t="str">
        <f t="shared" si="117"/>
        <v/>
      </c>
      <c r="F403" s="289" t="str">
        <f t="shared" si="113"/>
        <v/>
      </c>
      <c r="G403" s="154" t="str">
        <f>IF($A403="","",'Priseestimat gj.strømming'!$C$15)</f>
        <v/>
      </c>
      <c r="H403" s="155" t="str" cm="1">
        <f t="array" ref="H403">IF(M403=Hjelpeark!$E$7,_xlfn.XLOOKUP(IF(T403="Naturlig",S403,T403),Temp_VT_FV,_xlfn.XLOOKUP('Beregninger gj.strømming'!F403,Fiskevekt_VT_FV,'Veksttabell FV'!$B$5:$T$21,,-1),,-1)*G403,IF('Beregninger gj.strømming'!M403=Hjelpeark!$D$7,_xlfn.XLOOKUP(IF(T403="Naturlig",S403,T403),'Veksttabell SV'!$A$6:$A$22,_xlfn.XLOOKUP('Beregninger gj.strømming'!F403,'Veksttabell SV'!$B$5:$AU$5,'Veksttabell SV'!$B$6:$AU$22,,-1),,-1)*G403,""))</f>
        <v/>
      </c>
      <c r="I403" s="155" t="str">
        <f t="shared" si="102"/>
        <v/>
      </c>
      <c r="J403" s="159" t="str">
        <f t="shared" si="103"/>
        <v/>
      </c>
      <c r="K403" s="173" t="str">
        <f>IF(A403="","",'Priseestimat gj.strømming'!$C$10)</f>
        <v/>
      </c>
      <c r="L403" s="173" t="str">
        <f>IF(A403="","",'Priseestimat gj.strømming'!$C$11)</f>
        <v/>
      </c>
      <c r="M403" s="173" t="str">
        <f>IF(A403="","",'Priseestimat gj.strømming'!$C$12)</f>
        <v/>
      </c>
      <c r="N403" s="173" t="str">
        <f>IF($A403="","",'Priseestimat gj.strømming'!$C$6)</f>
        <v/>
      </c>
      <c r="O403" s="174" t="str" cm="1">
        <f t="array" ref="O403">IF(M403=Hjelpeark!$D$7,_xlfn.XLOOKUP(IF(T403="Naturlig",S403,T403),'Vannbehov SV'!$A$5:$A$13,_xlfn.XLOOKUP('Beregninger gj.strømming'!F403,'Vannbehov SV'!$B$4:$O$4,'Vannbehov SV'!$B$5:$O$13,,-1),,-1),IF(M403=Hjelpeark!$E$7,_xlfn.XLOOKUP(IF(T403="Naturlig",S403,T403),'Vannbehov FV'!$A$5:$A$20,_xlfn.XLOOKUP('Beregninger gj.strømming'!F403,'Vannbehov FV'!$B$4:$O$4,'Vannbehov FV'!$B$5:$O$20,,-1),,-1),""))</f>
        <v/>
      </c>
      <c r="P403" s="173" t="str">
        <f t="shared" si="114"/>
        <v/>
      </c>
      <c r="Q403" s="174" t="str">
        <f t="shared" si="115"/>
        <v/>
      </c>
      <c r="R403" s="174" t="str">
        <f t="shared" si="104"/>
        <v/>
      </c>
      <c r="S403" s="152" t="str">
        <f>IFERROR(IF(M403=Hjelpeark!$D$7,_xlfn.XLOOKUP('Beregninger gj.strømming'!C403,Hjelpeark!$C$8:$C$19,Hjelpeark!$D$8:$D$19),_xlfn.XLOOKUP('Beregninger gj.strømming'!C403,Hjelpeark!$C$8:$C$19,Hjelpeark!$E$8:$E$19)),"")</f>
        <v/>
      </c>
      <c r="T403" s="152" t="str">
        <f t="shared" si="118"/>
        <v/>
      </c>
      <c r="U403" s="152" t="str">
        <f>IFERROR(IF(T403=Hjelpeark!$B$4,0,ABS(T403-S403)),"")</f>
        <v/>
      </c>
      <c r="V403" s="175" t="str">
        <f>IFERROR(IF(A403="","",_xlfn.XLOOKUP(D403,Prisliste!$C$4:$F$4,Prisliste!$C$20:$F$20)),"")</f>
        <v/>
      </c>
      <c r="W403" s="175" t="str">
        <f>IFERROR(U403*_xlfn.XLOOKUP(D403,Prisliste!$C$4:$F$4,Prisliste!$C$21:$F$21),"")</f>
        <v/>
      </c>
      <c r="X403" s="175" t="str">
        <f>IFERROR(IF(A403="","",IF(N403="Ja",_xlfn.XLOOKUP('Beregninger gj.strømming'!D403,Prisliste!$C$4:$F$4,Prisliste!$C$24:$F$24),0)),"")</f>
        <v/>
      </c>
      <c r="Y403" s="288" t="str">
        <f t="shared" si="105"/>
        <v/>
      </c>
      <c r="Z403" s="175" t="str">
        <f t="shared" si="116"/>
        <v/>
      </c>
      <c r="AA403" s="175" t="str">
        <f t="shared" si="106"/>
        <v/>
      </c>
      <c r="AB403" s="175" t="str">
        <f t="shared" si="107"/>
        <v/>
      </c>
      <c r="AC403" s="288" t="str">
        <f t="shared" si="108"/>
        <v/>
      </c>
      <c r="AD403" s="152" t="str">
        <f t="shared" si="109"/>
        <v/>
      </c>
      <c r="AF403" s="155" t="str">
        <f>IFERROR(_xlfn.XLOOKUP(D403,Prisliste!$C$4:$F$4,Prisliste!$C$19:$F$19)*AD403,"")</f>
        <v/>
      </c>
    </row>
    <row r="404" spans="1:32" ht="14.4">
      <c r="A404" s="171" t="str">
        <f>IF(A403="","",IF(A403+1&lt;=f_slutt,'Beregninger gj.strømming'!A403+1,""))</f>
        <v/>
      </c>
      <c r="B404" s="172" t="str">
        <f t="shared" si="110"/>
        <v/>
      </c>
      <c r="C404" s="173" t="str">
        <f t="shared" si="111"/>
        <v/>
      </c>
      <c r="D404" s="172" t="str">
        <f t="shared" si="112"/>
        <v/>
      </c>
      <c r="E404" s="152" t="str">
        <f t="shared" si="117"/>
        <v/>
      </c>
      <c r="F404" s="289" t="str">
        <f t="shared" si="113"/>
        <v/>
      </c>
      <c r="G404" s="154" t="str">
        <f>IF($A404="","",'Priseestimat gj.strømming'!$C$15)</f>
        <v/>
      </c>
      <c r="H404" s="155" t="str" cm="1">
        <f t="array" ref="H404">IF(M404=Hjelpeark!$E$7,_xlfn.XLOOKUP(IF(T404="Naturlig",S404,T404),Temp_VT_FV,_xlfn.XLOOKUP('Beregninger gj.strømming'!F404,Fiskevekt_VT_FV,'Veksttabell FV'!$B$5:$T$21,,-1),,-1)*G404,IF('Beregninger gj.strømming'!M404=Hjelpeark!$D$7,_xlfn.XLOOKUP(IF(T404="Naturlig",S404,T404),'Veksttabell SV'!$A$6:$A$22,_xlfn.XLOOKUP('Beregninger gj.strømming'!F404,'Veksttabell SV'!$B$5:$AU$5,'Veksttabell SV'!$B$6:$AU$22,,-1),,-1)*G404,""))</f>
        <v/>
      </c>
      <c r="I404" s="155" t="str">
        <f t="shared" si="102"/>
        <v/>
      </c>
      <c r="J404" s="159" t="str">
        <f t="shared" si="103"/>
        <v/>
      </c>
      <c r="K404" s="173" t="str">
        <f>IF(A404="","",'Priseestimat gj.strømming'!$C$10)</f>
        <v/>
      </c>
      <c r="L404" s="173" t="str">
        <f>IF(A404="","",'Priseestimat gj.strømming'!$C$11)</f>
        <v/>
      </c>
      <c r="M404" s="173" t="str">
        <f>IF(A404="","",'Priseestimat gj.strømming'!$C$12)</f>
        <v/>
      </c>
      <c r="N404" s="173" t="str">
        <f>IF($A404="","",'Priseestimat gj.strømming'!$C$6)</f>
        <v/>
      </c>
      <c r="O404" s="174" t="str" cm="1">
        <f t="array" ref="O404">IF(M404=Hjelpeark!$D$7,_xlfn.XLOOKUP(IF(T404="Naturlig",S404,T404),'Vannbehov SV'!$A$5:$A$13,_xlfn.XLOOKUP('Beregninger gj.strømming'!F404,'Vannbehov SV'!$B$4:$O$4,'Vannbehov SV'!$B$5:$O$13,,-1),,-1),IF(M404=Hjelpeark!$E$7,_xlfn.XLOOKUP(IF(T404="Naturlig",S404,T404),'Vannbehov FV'!$A$5:$A$20,_xlfn.XLOOKUP('Beregninger gj.strømming'!F404,'Vannbehov FV'!$B$4:$O$4,'Vannbehov FV'!$B$5:$O$20,,-1),,-1),""))</f>
        <v/>
      </c>
      <c r="P404" s="173" t="str">
        <f t="shared" si="114"/>
        <v/>
      </c>
      <c r="Q404" s="174" t="str">
        <f t="shared" si="115"/>
        <v/>
      </c>
      <c r="R404" s="174" t="str">
        <f t="shared" si="104"/>
        <v/>
      </c>
      <c r="S404" s="152" t="str">
        <f>IFERROR(IF(M404=Hjelpeark!$D$7,_xlfn.XLOOKUP('Beregninger gj.strømming'!C404,Hjelpeark!$C$8:$C$19,Hjelpeark!$D$8:$D$19),_xlfn.XLOOKUP('Beregninger gj.strømming'!C404,Hjelpeark!$C$8:$C$19,Hjelpeark!$E$8:$E$19)),"")</f>
        <v/>
      </c>
      <c r="T404" s="152" t="str">
        <f t="shared" si="118"/>
        <v/>
      </c>
      <c r="U404" s="152" t="str">
        <f>IFERROR(IF(T404=Hjelpeark!$B$4,0,ABS(T404-S404)),"")</f>
        <v/>
      </c>
      <c r="V404" s="175" t="str">
        <f>IFERROR(IF(A404="","",_xlfn.XLOOKUP(D404,Prisliste!$C$4:$F$4,Prisliste!$C$20:$F$20)),"")</f>
        <v/>
      </c>
      <c r="W404" s="175" t="str">
        <f>IFERROR(U404*_xlfn.XLOOKUP(D404,Prisliste!$C$4:$F$4,Prisliste!$C$21:$F$21),"")</f>
        <v/>
      </c>
      <c r="X404" s="175" t="str">
        <f>IFERROR(IF(A404="","",IF(N404="Ja",_xlfn.XLOOKUP('Beregninger gj.strømming'!D404,Prisliste!$C$4:$F$4,Prisliste!$C$24:$F$24),0)),"")</f>
        <v/>
      </c>
      <c r="Y404" s="288" t="str">
        <f t="shared" si="105"/>
        <v/>
      </c>
      <c r="Z404" s="175" t="str">
        <f t="shared" si="116"/>
        <v/>
      </c>
      <c r="AA404" s="175" t="str">
        <f t="shared" si="106"/>
        <v/>
      </c>
      <c r="AB404" s="175" t="str">
        <f t="shared" si="107"/>
        <v/>
      </c>
      <c r="AC404" s="288" t="str">
        <f t="shared" si="108"/>
        <v/>
      </c>
      <c r="AD404" s="152" t="str">
        <f t="shared" si="109"/>
        <v/>
      </c>
      <c r="AF404" s="155" t="str">
        <f>IFERROR(_xlfn.XLOOKUP(D404,Prisliste!$C$4:$F$4,Prisliste!$C$19:$F$19)*AD404,"")</f>
        <v/>
      </c>
    </row>
    <row r="405" spans="1:32" ht="14.4">
      <c r="A405" s="171" t="str">
        <f>IF(A404="","",IF(A404+1&lt;=f_slutt,'Beregninger gj.strømming'!A404+1,""))</f>
        <v/>
      </c>
      <c r="B405" s="172" t="str">
        <f t="shared" si="110"/>
        <v/>
      </c>
      <c r="C405" s="173" t="str">
        <f t="shared" si="111"/>
        <v/>
      </c>
      <c r="D405" s="172" t="str">
        <f t="shared" si="112"/>
        <v/>
      </c>
      <c r="E405" s="152" t="str">
        <f t="shared" si="117"/>
        <v/>
      </c>
      <c r="F405" s="289" t="str">
        <f t="shared" si="113"/>
        <v/>
      </c>
      <c r="G405" s="154" t="str">
        <f>IF($A405="","",'Priseestimat gj.strømming'!$C$15)</f>
        <v/>
      </c>
      <c r="H405" s="155" t="str" cm="1">
        <f t="array" ref="H405">IF(M405=Hjelpeark!$E$7,_xlfn.XLOOKUP(IF(T405="Naturlig",S405,T405),Temp_VT_FV,_xlfn.XLOOKUP('Beregninger gj.strømming'!F405,Fiskevekt_VT_FV,'Veksttabell FV'!$B$5:$T$21,,-1),,-1)*G405,IF('Beregninger gj.strømming'!M405=Hjelpeark!$D$7,_xlfn.XLOOKUP(IF(T405="Naturlig",S405,T405),'Veksttabell SV'!$A$6:$A$22,_xlfn.XLOOKUP('Beregninger gj.strømming'!F405,'Veksttabell SV'!$B$5:$AU$5,'Veksttabell SV'!$B$6:$AU$22,,-1),,-1)*G405,""))</f>
        <v/>
      </c>
      <c r="I405" s="155" t="str">
        <f t="shared" si="102"/>
        <v/>
      </c>
      <c r="J405" s="159" t="str">
        <f t="shared" si="103"/>
        <v/>
      </c>
      <c r="K405" s="173" t="str">
        <f>IF(A405="","",'Priseestimat gj.strømming'!$C$10)</f>
        <v/>
      </c>
      <c r="L405" s="173" t="str">
        <f>IF(A405="","",'Priseestimat gj.strømming'!$C$11)</f>
        <v/>
      </c>
      <c r="M405" s="173" t="str">
        <f>IF(A405="","",'Priseestimat gj.strømming'!$C$12)</f>
        <v/>
      </c>
      <c r="N405" s="173" t="str">
        <f>IF($A405="","",'Priseestimat gj.strømming'!$C$6)</f>
        <v/>
      </c>
      <c r="O405" s="174" t="str" cm="1">
        <f t="array" ref="O405">IF(M405=Hjelpeark!$D$7,_xlfn.XLOOKUP(IF(T405="Naturlig",S405,T405),'Vannbehov SV'!$A$5:$A$13,_xlfn.XLOOKUP('Beregninger gj.strømming'!F405,'Vannbehov SV'!$B$4:$O$4,'Vannbehov SV'!$B$5:$O$13,,-1),,-1),IF(M405=Hjelpeark!$E$7,_xlfn.XLOOKUP(IF(T405="Naturlig",S405,T405),'Vannbehov FV'!$A$5:$A$20,_xlfn.XLOOKUP('Beregninger gj.strømming'!F405,'Vannbehov FV'!$B$4:$O$4,'Vannbehov FV'!$B$5:$O$20,,-1),,-1),""))</f>
        <v/>
      </c>
      <c r="P405" s="173" t="str">
        <f t="shared" si="114"/>
        <v/>
      </c>
      <c r="Q405" s="174" t="str">
        <f t="shared" si="115"/>
        <v/>
      </c>
      <c r="R405" s="174" t="str">
        <f t="shared" si="104"/>
        <v/>
      </c>
      <c r="S405" s="152" t="str">
        <f>IFERROR(IF(M405=Hjelpeark!$D$7,_xlfn.XLOOKUP('Beregninger gj.strømming'!C405,Hjelpeark!$C$8:$C$19,Hjelpeark!$D$8:$D$19),_xlfn.XLOOKUP('Beregninger gj.strømming'!C405,Hjelpeark!$C$8:$C$19,Hjelpeark!$E$8:$E$19)),"")</f>
        <v/>
      </c>
      <c r="T405" s="152" t="str">
        <f t="shared" si="118"/>
        <v/>
      </c>
      <c r="U405" s="152" t="str">
        <f>IFERROR(IF(T405=Hjelpeark!$B$4,0,ABS(T405-S405)),"")</f>
        <v/>
      </c>
      <c r="V405" s="175" t="str">
        <f>IFERROR(IF(A405="","",_xlfn.XLOOKUP(D405,Prisliste!$C$4:$F$4,Prisliste!$C$20:$F$20)),"")</f>
        <v/>
      </c>
      <c r="W405" s="175" t="str">
        <f>IFERROR(U405*_xlfn.XLOOKUP(D405,Prisliste!$C$4:$F$4,Prisliste!$C$21:$F$21),"")</f>
        <v/>
      </c>
      <c r="X405" s="175" t="str">
        <f>IFERROR(IF(A405="","",IF(N405="Ja",_xlfn.XLOOKUP('Beregninger gj.strømming'!D405,Prisliste!$C$4:$F$4,Prisliste!$C$24:$F$24),0)),"")</f>
        <v/>
      </c>
      <c r="Y405" s="288" t="str">
        <f t="shared" si="105"/>
        <v/>
      </c>
      <c r="Z405" s="175" t="str">
        <f t="shared" si="116"/>
        <v/>
      </c>
      <c r="AA405" s="175" t="str">
        <f t="shared" si="106"/>
        <v/>
      </c>
      <c r="AB405" s="175" t="str">
        <f t="shared" si="107"/>
        <v/>
      </c>
      <c r="AC405" s="288" t="str">
        <f t="shared" si="108"/>
        <v/>
      </c>
      <c r="AD405" s="152" t="str">
        <f t="shared" si="109"/>
        <v/>
      </c>
      <c r="AF405" s="155" t="str">
        <f>IFERROR(_xlfn.XLOOKUP(D405,Prisliste!$C$4:$F$4,Prisliste!$C$19:$F$19)*AD405,"")</f>
        <v/>
      </c>
    </row>
    <row r="406" spans="1:32" ht="14.4">
      <c r="A406" s="171" t="str">
        <f>IF(A405="","",IF(A405+1&lt;=f_slutt,'Beregninger gj.strømming'!A405+1,""))</f>
        <v/>
      </c>
      <c r="B406" s="172" t="str">
        <f t="shared" si="110"/>
        <v/>
      </c>
      <c r="C406" s="173" t="str">
        <f t="shared" si="111"/>
        <v/>
      </c>
      <c r="D406" s="172" t="str">
        <f t="shared" si="112"/>
        <v/>
      </c>
      <c r="E406" s="152" t="str">
        <f t="shared" si="117"/>
        <v/>
      </c>
      <c r="F406" s="289" t="str">
        <f t="shared" si="113"/>
        <v/>
      </c>
      <c r="G406" s="154" t="str">
        <f>IF($A406="","",'Priseestimat gj.strømming'!$C$15)</f>
        <v/>
      </c>
      <c r="H406" s="155" t="str" cm="1">
        <f t="array" ref="H406">IF(M406=Hjelpeark!$E$7,_xlfn.XLOOKUP(IF(T406="Naturlig",S406,T406),Temp_VT_FV,_xlfn.XLOOKUP('Beregninger gj.strømming'!F406,Fiskevekt_VT_FV,'Veksttabell FV'!$B$5:$T$21,,-1),,-1)*G406,IF('Beregninger gj.strømming'!M406=Hjelpeark!$D$7,_xlfn.XLOOKUP(IF(T406="Naturlig",S406,T406),'Veksttabell SV'!$A$6:$A$22,_xlfn.XLOOKUP('Beregninger gj.strømming'!F406,'Veksttabell SV'!$B$5:$AU$5,'Veksttabell SV'!$B$6:$AU$22,,-1),,-1)*G406,""))</f>
        <v/>
      </c>
      <c r="I406" s="155" t="str">
        <f t="shared" si="102"/>
        <v/>
      </c>
      <c r="J406" s="159" t="str">
        <f t="shared" si="103"/>
        <v/>
      </c>
      <c r="K406" s="173" t="str">
        <f>IF(A406="","",'Priseestimat gj.strømming'!$C$10)</f>
        <v/>
      </c>
      <c r="L406" s="173" t="str">
        <f>IF(A406="","",'Priseestimat gj.strømming'!$C$11)</f>
        <v/>
      </c>
      <c r="M406" s="173" t="str">
        <f>IF(A406="","",'Priseestimat gj.strømming'!$C$12)</f>
        <v/>
      </c>
      <c r="N406" s="173" t="str">
        <f>IF($A406="","",'Priseestimat gj.strømming'!$C$6)</f>
        <v/>
      </c>
      <c r="O406" s="174" t="str" cm="1">
        <f t="array" ref="O406">IF(M406=Hjelpeark!$D$7,_xlfn.XLOOKUP(IF(T406="Naturlig",S406,T406),'Vannbehov SV'!$A$5:$A$13,_xlfn.XLOOKUP('Beregninger gj.strømming'!F406,'Vannbehov SV'!$B$4:$O$4,'Vannbehov SV'!$B$5:$O$13,,-1),,-1),IF(M406=Hjelpeark!$E$7,_xlfn.XLOOKUP(IF(T406="Naturlig",S406,T406),'Vannbehov FV'!$A$5:$A$20,_xlfn.XLOOKUP('Beregninger gj.strømming'!F406,'Vannbehov FV'!$B$4:$O$4,'Vannbehov FV'!$B$5:$O$20,,-1),,-1),""))</f>
        <v/>
      </c>
      <c r="P406" s="173" t="str">
        <f t="shared" si="114"/>
        <v/>
      </c>
      <c r="Q406" s="174" t="str">
        <f t="shared" si="115"/>
        <v/>
      </c>
      <c r="R406" s="174" t="str">
        <f t="shared" si="104"/>
        <v/>
      </c>
      <c r="S406" s="152" t="str">
        <f>IFERROR(IF(M406=Hjelpeark!$D$7,_xlfn.XLOOKUP('Beregninger gj.strømming'!C406,Hjelpeark!$C$8:$C$19,Hjelpeark!$D$8:$D$19),_xlfn.XLOOKUP('Beregninger gj.strømming'!C406,Hjelpeark!$C$8:$C$19,Hjelpeark!$E$8:$E$19)),"")</f>
        <v/>
      </c>
      <c r="T406" s="152" t="str">
        <f t="shared" si="118"/>
        <v/>
      </c>
      <c r="U406" s="152" t="str">
        <f>IFERROR(IF(T406=Hjelpeark!$B$4,0,ABS(T406-S406)),"")</f>
        <v/>
      </c>
      <c r="V406" s="175" t="str">
        <f>IFERROR(IF(A406="","",_xlfn.XLOOKUP(D406,Prisliste!$C$4:$F$4,Prisliste!$C$20:$F$20)),"")</f>
        <v/>
      </c>
      <c r="W406" s="175" t="str">
        <f>IFERROR(U406*_xlfn.XLOOKUP(D406,Prisliste!$C$4:$F$4,Prisliste!$C$21:$F$21),"")</f>
        <v/>
      </c>
      <c r="X406" s="175" t="str">
        <f>IFERROR(IF(A406="","",IF(N406="Ja",_xlfn.XLOOKUP('Beregninger gj.strømming'!D406,Prisliste!$C$4:$F$4,Prisliste!$C$24:$F$24),0)),"")</f>
        <v/>
      </c>
      <c r="Y406" s="288" t="str">
        <f t="shared" si="105"/>
        <v/>
      </c>
      <c r="Z406" s="175" t="str">
        <f t="shared" si="116"/>
        <v/>
      </c>
      <c r="AA406" s="175" t="str">
        <f t="shared" si="106"/>
        <v/>
      </c>
      <c r="AB406" s="175" t="str">
        <f t="shared" si="107"/>
        <v/>
      </c>
      <c r="AC406" s="288" t="str">
        <f t="shared" si="108"/>
        <v/>
      </c>
      <c r="AD406" s="152" t="str">
        <f t="shared" si="109"/>
        <v/>
      </c>
      <c r="AF406" s="155" t="str">
        <f>IFERROR(_xlfn.XLOOKUP(D406,Prisliste!$C$4:$F$4,Prisliste!$C$19:$F$19)*AD406,"")</f>
        <v/>
      </c>
    </row>
    <row r="407" spans="1:32" ht="14.4">
      <c r="A407" s="171" t="str">
        <f>IF(A406="","",IF(A406+1&lt;=f_slutt,'Beregninger gj.strømming'!A406+1,""))</f>
        <v/>
      </c>
      <c r="B407" s="172" t="str">
        <f t="shared" si="110"/>
        <v/>
      </c>
      <c r="C407" s="173" t="str">
        <f t="shared" si="111"/>
        <v/>
      </c>
      <c r="D407" s="172" t="str">
        <f t="shared" si="112"/>
        <v/>
      </c>
      <c r="E407" s="152" t="str">
        <f t="shared" si="117"/>
        <v/>
      </c>
      <c r="F407" s="289" t="str">
        <f t="shared" si="113"/>
        <v/>
      </c>
      <c r="G407" s="154" t="str">
        <f>IF($A407="","",'Priseestimat gj.strømming'!$C$15)</f>
        <v/>
      </c>
      <c r="H407" s="155" t="str" cm="1">
        <f t="array" ref="H407">IF(M407=Hjelpeark!$E$7,_xlfn.XLOOKUP(IF(T407="Naturlig",S407,T407),Temp_VT_FV,_xlfn.XLOOKUP('Beregninger gj.strømming'!F407,Fiskevekt_VT_FV,'Veksttabell FV'!$B$5:$T$21,,-1),,-1)*G407,IF('Beregninger gj.strømming'!M407=Hjelpeark!$D$7,_xlfn.XLOOKUP(IF(T407="Naturlig",S407,T407),'Veksttabell SV'!$A$6:$A$22,_xlfn.XLOOKUP('Beregninger gj.strømming'!F407,'Veksttabell SV'!$B$5:$AU$5,'Veksttabell SV'!$B$6:$AU$22,,-1),,-1)*G407,""))</f>
        <v/>
      </c>
      <c r="I407" s="155" t="str">
        <f t="shared" si="102"/>
        <v/>
      </c>
      <c r="J407" s="159" t="str">
        <f t="shared" si="103"/>
        <v/>
      </c>
      <c r="K407" s="173" t="str">
        <f>IF(A407="","",'Priseestimat gj.strømming'!$C$10)</f>
        <v/>
      </c>
      <c r="L407" s="173" t="str">
        <f>IF(A407="","",'Priseestimat gj.strømming'!$C$11)</f>
        <v/>
      </c>
      <c r="M407" s="173" t="str">
        <f>IF(A407="","",'Priseestimat gj.strømming'!$C$12)</f>
        <v/>
      </c>
      <c r="N407" s="173" t="str">
        <f>IF($A407="","",'Priseestimat gj.strømming'!$C$6)</f>
        <v/>
      </c>
      <c r="O407" s="174" t="str" cm="1">
        <f t="array" ref="O407">IF(M407=Hjelpeark!$D$7,_xlfn.XLOOKUP(IF(T407="Naturlig",S407,T407),'Vannbehov SV'!$A$5:$A$13,_xlfn.XLOOKUP('Beregninger gj.strømming'!F407,'Vannbehov SV'!$B$4:$O$4,'Vannbehov SV'!$B$5:$O$13,,-1),,-1),IF(M407=Hjelpeark!$E$7,_xlfn.XLOOKUP(IF(T407="Naturlig",S407,T407),'Vannbehov FV'!$A$5:$A$20,_xlfn.XLOOKUP('Beregninger gj.strømming'!F407,'Vannbehov FV'!$B$4:$O$4,'Vannbehov FV'!$B$5:$O$20,,-1),,-1),""))</f>
        <v/>
      </c>
      <c r="P407" s="173" t="str">
        <f t="shared" si="114"/>
        <v/>
      </c>
      <c r="Q407" s="174" t="str">
        <f t="shared" si="115"/>
        <v/>
      </c>
      <c r="R407" s="174" t="str">
        <f t="shared" si="104"/>
        <v/>
      </c>
      <c r="S407" s="152" t="str">
        <f>IFERROR(IF(M407=Hjelpeark!$D$7,_xlfn.XLOOKUP('Beregninger gj.strømming'!C407,Hjelpeark!$C$8:$C$19,Hjelpeark!$D$8:$D$19),_xlfn.XLOOKUP('Beregninger gj.strømming'!C407,Hjelpeark!$C$8:$C$19,Hjelpeark!$E$8:$E$19)),"")</f>
        <v/>
      </c>
      <c r="T407" s="152" t="str">
        <f t="shared" si="118"/>
        <v/>
      </c>
      <c r="U407" s="152" t="str">
        <f>IFERROR(IF(T407=Hjelpeark!$B$4,0,ABS(T407-S407)),"")</f>
        <v/>
      </c>
      <c r="V407" s="175" t="str">
        <f>IFERROR(IF(A407="","",_xlfn.XLOOKUP(D407,Prisliste!$C$4:$F$4,Prisliste!$C$20:$F$20)),"")</f>
        <v/>
      </c>
      <c r="W407" s="175" t="str">
        <f>IFERROR(U407*_xlfn.XLOOKUP(D407,Prisliste!$C$4:$F$4,Prisliste!$C$21:$F$21),"")</f>
        <v/>
      </c>
      <c r="X407" s="175" t="str">
        <f>IFERROR(IF(A407="","",IF(N407="Ja",_xlfn.XLOOKUP('Beregninger gj.strømming'!D407,Prisliste!$C$4:$F$4,Prisliste!$C$24:$F$24),0)),"")</f>
        <v/>
      </c>
      <c r="Y407" s="288" t="str">
        <f t="shared" si="105"/>
        <v/>
      </c>
      <c r="Z407" s="175" t="str">
        <f t="shared" si="116"/>
        <v/>
      </c>
      <c r="AA407" s="175" t="str">
        <f t="shared" si="106"/>
        <v/>
      </c>
      <c r="AB407" s="175" t="str">
        <f t="shared" si="107"/>
        <v/>
      </c>
      <c r="AC407" s="288" t="str">
        <f t="shared" si="108"/>
        <v/>
      </c>
      <c r="AD407" s="152" t="str">
        <f t="shared" si="109"/>
        <v/>
      </c>
      <c r="AF407" s="155" t="str">
        <f>IFERROR(_xlfn.XLOOKUP(D407,Prisliste!$C$4:$F$4,Prisliste!$C$19:$F$19)*AD407,"")</f>
        <v/>
      </c>
    </row>
    <row r="408" spans="1:32" ht="14.4">
      <c r="A408" s="171" t="str">
        <f>IF(A407="","",IF(A407+1&lt;=f_slutt,'Beregninger gj.strømming'!A407+1,""))</f>
        <v/>
      </c>
      <c r="B408" s="172" t="str">
        <f t="shared" si="110"/>
        <v/>
      </c>
      <c r="C408" s="173" t="str">
        <f t="shared" si="111"/>
        <v/>
      </c>
      <c r="D408" s="172" t="str">
        <f t="shared" si="112"/>
        <v/>
      </c>
      <c r="E408" s="152" t="str">
        <f t="shared" si="117"/>
        <v/>
      </c>
      <c r="F408" s="289" t="str">
        <f t="shared" si="113"/>
        <v/>
      </c>
      <c r="G408" s="154" t="str">
        <f>IF($A408="","",'Priseestimat gj.strømming'!$C$15)</f>
        <v/>
      </c>
      <c r="H408" s="155" t="str" cm="1">
        <f t="array" ref="H408">IF(M408=Hjelpeark!$E$7,_xlfn.XLOOKUP(IF(T408="Naturlig",S408,T408),Temp_VT_FV,_xlfn.XLOOKUP('Beregninger gj.strømming'!F408,Fiskevekt_VT_FV,'Veksttabell FV'!$B$5:$T$21,,-1),,-1)*G408,IF('Beregninger gj.strømming'!M408=Hjelpeark!$D$7,_xlfn.XLOOKUP(IF(T408="Naturlig",S408,T408),'Veksttabell SV'!$A$6:$A$22,_xlfn.XLOOKUP('Beregninger gj.strømming'!F408,'Veksttabell SV'!$B$5:$AU$5,'Veksttabell SV'!$B$6:$AU$22,,-1),,-1)*G408,""))</f>
        <v/>
      </c>
      <c r="I408" s="155" t="str">
        <f t="shared" si="102"/>
        <v/>
      </c>
      <c r="J408" s="159" t="str">
        <f t="shared" si="103"/>
        <v/>
      </c>
      <c r="K408" s="173" t="str">
        <f>IF(A408="","",'Priseestimat gj.strømming'!$C$10)</f>
        <v/>
      </c>
      <c r="L408" s="173" t="str">
        <f>IF(A408="","",'Priseestimat gj.strømming'!$C$11)</f>
        <v/>
      </c>
      <c r="M408" s="173" t="str">
        <f>IF(A408="","",'Priseestimat gj.strømming'!$C$12)</f>
        <v/>
      </c>
      <c r="N408" s="173" t="str">
        <f>IF($A408="","",'Priseestimat gj.strømming'!$C$6)</f>
        <v/>
      </c>
      <c r="O408" s="174" t="str" cm="1">
        <f t="array" ref="O408">IF(M408=Hjelpeark!$D$7,_xlfn.XLOOKUP(IF(T408="Naturlig",S408,T408),'Vannbehov SV'!$A$5:$A$13,_xlfn.XLOOKUP('Beregninger gj.strømming'!F408,'Vannbehov SV'!$B$4:$O$4,'Vannbehov SV'!$B$5:$O$13,,-1),,-1),IF(M408=Hjelpeark!$E$7,_xlfn.XLOOKUP(IF(T408="Naturlig",S408,T408),'Vannbehov FV'!$A$5:$A$20,_xlfn.XLOOKUP('Beregninger gj.strømming'!F408,'Vannbehov FV'!$B$4:$O$4,'Vannbehov FV'!$B$5:$O$20,,-1),,-1),""))</f>
        <v/>
      </c>
      <c r="P408" s="173" t="str">
        <f t="shared" si="114"/>
        <v/>
      </c>
      <c r="Q408" s="174" t="str">
        <f t="shared" si="115"/>
        <v/>
      </c>
      <c r="R408" s="174" t="str">
        <f t="shared" si="104"/>
        <v/>
      </c>
      <c r="S408" s="152" t="str">
        <f>IFERROR(IF(M408=Hjelpeark!$D$7,_xlfn.XLOOKUP('Beregninger gj.strømming'!C408,Hjelpeark!$C$8:$C$19,Hjelpeark!$D$8:$D$19),_xlfn.XLOOKUP('Beregninger gj.strømming'!C408,Hjelpeark!$C$8:$C$19,Hjelpeark!$E$8:$E$19)),"")</f>
        <v/>
      </c>
      <c r="T408" s="152" t="str">
        <f t="shared" si="118"/>
        <v/>
      </c>
      <c r="U408" s="152" t="str">
        <f>IFERROR(IF(T408=Hjelpeark!$B$4,0,ABS(T408-S408)),"")</f>
        <v/>
      </c>
      <c r="V408" s="175" t="str">
        <f>IFERROR(IF(A408="","",_xlfn.XLOOKUP(D408,Prisliste!$C$4:$F$4,Prisliste!$C$20:$F$20)),"")</f>
        <v/>
      </c>
      <c r="W408" s="175" t="str">
        <f>IFERROR(U408*_xlfn.XLOOKUP(D408,Prisliste!$C$4:$F$4,Prisliste!$C$21:$F$21),"")</f>
        <v/>
      </c>
      <c r="X408" s="175" t="str">
        <f>IFERROR(IF(A408="","",IF(N408="Ja",_xlfn.XLOOKUP('Beregninger gj.strømming'!D408,Prisliste!$C$4:$F$4,Prisliste!$C$24:$F$24),0)),"")</f>
        <v/>
      </c>
      <c r="Y408" s="288" t="str">
        <f t="shared" si="105"/>
        <v/>
      </c>
      <c r="Z408" s="175" t="str">
        <f t="shared" si="116"/>
        <v/>
      </c>
      <c r="AA408" s="175" t="str">
        <f t="shared" si="106"/>
        <v/>
      </c>
      <c r="AB408" s="175" t="str">
        <f t="shared" si="107"/>
        <v/>
      </c>
      <c r="AC408" s="288" t="str">
        <f t="shared" si="108"/>
        <v/>
      </c>
      <c r="AD408" s="152" t="str">
        <f t="shared" si="109"/>
        <v/>
      </c>
      <c r="AF408" s="155" t="str">
        <f>IFERROR(_xlfn.XLOOKUP(D408,Prisliste!$C$4:$F$4,Prisliste!$C$19:$F$19)*AD408,"")</f>
        <v/>
      </c>
    </row>
    <row r="409" spans="1:32" ht="14.4">
      <c r="A409" s="171" t="str">
        <f>IF(A408="","",IF(A408+1&lt;=f_slutt,'Beregninger gj.strømming'!A408+1,""))</f>
        <v/>
      </c>
      <c r="B409" s="172" t="str">
        <f t="shared" si="110"/>
        <v/>
      </c>
      <c r="C409" s="173" t="str">
        <f t="shared" si="111"/>
        <v/>
      </c>
      <c r="D409" s="172" t="str">
        <f t="shared" si="112"/>
        <v/>
      </c>
      <c r="E409" s="152" t="str">
        <f t="shared" si="117"/>
        <v/>
      </c>
      <c r="F409" s="289" t="str">
        <f t="shared" si="113"/>
        <v/>
      </c>
      <c r="G409" s="154" t="str">
        <f>IF($A409="","",'Priseestimat gj.strømming'!$C$15)</f>
        <v/>
      </c>
      <c r="H409" s="155" t="str" cm="1">
        <f t="array" ref="H409">IF(M409=Hjelpeark!$E$7,_xlfn.XLOOKUP(IF(T409="Naturlig",S409,T409),Temp_VT_FV,_xlfn.XLOOKUP('Beregninger gj.strømming'!F409,Fiskevekt_VT_FV,'Veksttabell FV'!$B$5:$T$21,,-1),,-1)*G409,IF('Beregninger gj.strømming'!M409=Hjelpeark!$D$7,_xlfn.XLOOKUP(IF(T409="Naturlig",S409,T409),'Veksttabell SV'!$A$6:$A$22,_xlfn.XLOOKUP('Beregninger gj.strømming'!F409,'Veksttabell SV'!$B$5:$AU$5,'Veksttabell SV'!$B$6:$AU$22,,-1),,-1)*G409,""))</f>
        <v/>
      </c>
      <c r="I409" s="155" t="str">
        <f t="shared" si="102"/>
        <v/>
      </c>
      <c r="J409" s="159" t="str">
        <f t="shared" si="103"/>
        <v/>
      </c>
      <c r="K409" s="173" t="str">
        <f>IF(A409="","",'Priseestimat gj.strømming'!$C$10)</f>
        <v/>
      </c>
      <c r="L409" s="173" t="str">
        <f>IF(A409="","",'Priseestimat gj.strømming'!$C$11)</f>
        <v/>
      </c>
      <c r="M409" s="173" t="str">
        <f>IF(A409="","",'Priseestimat gj.strømming'!$C$12)</f>
        <v/>
      </c>
      <c r="N409" s="173" t="str">
        <f>IF($A409="","",'Priseestimat gj.strømming'!$C$6)</f>
        <v/>
      </c>
      <c r="O409" s="174" t="str" cm="1">
        <f t="array" ref="O409">IF(M409=Hjelpeark!$D$7,_xlfn.XLOOKUP(IF(T409="Naturlig",S409,T409),'Vannbehov SV'!$A$5:$A$13,_xlfn.XLOOKUP('Beregninger gj.strømming'!F409,'Vannbehov SV'!$B$4:$O$4,'Vannbehov SV'!$B$5:$O$13,,-1),,-1),IF(M409=Hjelpeark!$E$7,_xlfn.XLOOKUP(IF(T409="Naturlig",S409,T409),'Vannbehov FV'!$A$5:$A$20,_xlfn.XLOOKUP('Beregninger gj.strømming'!F409,'Vannbehov FV'!$B$4:$O$4,'Vannbehov FV'!$B$5:$O$20,,-1),,-1),""))</f>
        <v/>
      </c>
      <c r="P409" s="173" t="str">
        <f t="shared" si="114"/>
        <v/>
      </c>
      <c r="Q409" s="174" t="str">
        <f t="shared" si="115"/>
        <v/>
      </c>
      <c r="R409" s="174" t="str">
        <f t="shared" si="104"/>
        <v/>
      </c>
      <c r="S409" s="152" t="str">
        <f>IFERROR(IF(M409=Hjelpeark!$D$7,_xlfn.XLOOKUP('Beregninger gj.strømming'!C409,Hjelpeark!$C$8:$C$19,Hjelpeark!$D$8:$D$19),_xlfn.XLOOKUP('Beregninger gj.strømming'!C409,Hjelpeark!$C$8:$C$19,Hjelpeark!$E$8:$E$19)),"")</f>
        <v/>
      </c>
      <c r="T409" s="152" t="str">
        <f t="shared" si="118"/>
        <v/>
      </c>
      <c r="U409" s="152" t="str">
        <f>IFERROR(IF(T409=Hjelpeark!$B$4,0,ABS(T409-S409)),"")</f>
        <v/>
      </c>
      <c r="V409" s="175" t="str">
        <f>IFERROR(IF(A409="","",_xlfn.XLOOKUP(D409,Prisliste!$C$4:$F$4,Prisliste!$C$20:$F$20)),"")</f>
        <v/>
      </c>
      <c r="W409" s="175" t="str">
        <f>IFERROR(U409*_xlfn.XLOOKUP(D409,Prisliste!$C$4:$F$4,Prisliste!$C$21:$F$21),"")</f>
        <v/>
      </c>
      <c r="X409" s="175" t="str">
        <f>IFERROR(IF(A409="","",IF(N409="Ja",_xlfn.XLOOKUP('Beregninger gj.strømming'!D409,Prisliste!$C$4:$F$4,Prisliste!$C$24:$F$24),0)),"")</f>
        <v/>
      </c>
      <c r="Y409" s="288" t="str">
        <f t="shared" si="105"/>
        <v/>
      </c>
      <c r="Z409" s="175" t="str">
        <f t="shared" si="116"/>
        <v/>
      </c>
      <c r="AA409" s="175" t="str">
        <f t="shared" si="106"/>
        <v/>
      </c>
      <c r="AB409" s="175" t="str">
        <f t="shared" si="107"/>
        <v/>
      </c>
      <c r="AC409" s="288" t="str">
        <f t="shared" si="108"/>
        <v/>
      </c>
      <c r="AD409" s="152" t="str">
        <f t="shared" si="109"/>
        <v/>
      </c>
      <c r="AF409" s="155" t="str">
        <f>IFERROR(_xlfn.XLOOKUP(D409,Prisliste!$C$4:$F$4,Prisliste!$C$19:$F$19)*AD409,"")</f>
        <v/>
      </c>
    </row>
    <row r="410" spans="1:32" ht="14.4">
      <c r="A410" s="171" t="str">
        <f>IF(A409="","",IF(A409+1&lt;=f_slutt,'Beregninger gj.strømming'!A409+1,""))</f>
        <v/>
      </c>
      <c r="B410" s="172" t="str">
        <f t="shared" si="110"/>
        <v/>
      </c>
      <c r="C410" s="173" t="str">
        <f t="shared" si="111"/>
        <v/>
      </c>
      <c r="D410" s="172" t="str">
        <f t="shared" si="112"/>
        <v/>
      </c>
      <c r="E410" s="152" t="str">
        <f t="shared" si="117"/>
        <v/>
      </c>
      <c r="F410" s="289" t="str">
        <f t="shared" si="113"/>
        <v/>
      </c>
      <c r="G410" s="154" t="str">
        <f>IF($A410="","",'Priseestimat gj.strømming'!$C$15)</f>
        <v/>
      </c>
      <c r="H410" s="155" t="str" cm="1">
        <f t="array" ref="H410">IF(M410=Hjelpeark!$E$7,_xlfn.XLOOKUP(IF(T410="Naturlig",S410,T410),Temp_VT_FV,_xlfn.XLOOKUP('Beregninger gj.strømming'!F410,Fiskevekt_VT_FV,'Veksttabell FV'!$B$5:$T$21,,-1),,-1)*G410,IF('Beregninger gj.strømming'!M410=Hjelpeark!$D$7,_xlfn.XLOOKUP(IF(T410="Naturlig",S410,T410),'Veksttabell SV'!$A$6:$A$22,_xlfn.XLOOKUP('Beregninger gj.strømming'!F410,'Veksttabell SV'!$B$5:$AU$5,'Veksttabell SV'!$B$6:$AU$22,,-1),,-1)*G410,""))</f>
        <v/>
      </c>
      <c r="I410" s="155" t="str">
        <f t="shared" si="102"/>
        <v/>
      </c>
      <c r="J410" s="159" t="str">
        <f t="shared" si="103"/>
        <v/>
      </c>
      <c r="K410" s="173" t="str">
        <f>IF(A410="","",'Priseestimat gj.strømming'!$C$10)</f>
        <v/>
      </c>
      <c r="L410" s="173" t="str">
        <f>IF(A410="","",'Priseestimat gj.strømming'!$C$11)</f>
        <v/>
      </c>
      <c r="M410" s="173" t="str">
        <f>IF(A410="","",'Priseestimat gj.strømming'!$C$12)</f>
        <v/>
      </c>
      <c r="N410" s="173" t="str">
        <f>IF($A410="","",'Priseestimat gj.strømming'!$C$6)</f>
        <v/>
      </c>
      <c r="O410" s="174" t="str" cm="1">
        <f t="array" ref="O410">IF(M410=Hjelpeark!$D$7,_xlfn.XLOOKUP(IF(T410="Naturlig",S410,T410),'Vannbehov SV'!$A$5:$A$13,_xlfn.XLOOKUP('Beregninger gj.strømming'!F410,'Vannbehov SV'!$B$4:$O$4,'Vannbehov SV'!$B$5:$O$13,,-1),,-1),IF(M410=Hjelpeark!$E$7,_xlfn.XLOOKUP(IF(T410="Naturlig",S410,T410),'Vannbehov FV'!$A$5:$A$20,_xlfn.XLOOKUP('Beregninger gj.strømming'!F410,'Vannbehov FV'!$B$4:$O$4,'Vannbehov FV'!$B$5:$O$20,,-1),,-1),""))</f>
        <v/>
      </c>
      <c r="P410" s="173" t="str">
        <f t="shared" si="114"/>
        <v/>
      </c>
      <c r="Q410" s="174" t="str">
        <f t="shared" si="115"/>
        <v/>
      </c>
      <c r="R410" s="174" t="str">
        <f t="shared" si="104"/>
        <v/>
      </c>
      <c r="S410" s="152" t="str">
        <f>IFERROR(IF(M410=Hjelpeark!$D$7,_xlfn.XLOOKUP('Beregninger gj.strømming'!C410,Hjelpeark!$C$8:$C$19,Hjelpeark!$D$8:$D$19),_xlfn.XLOOKUP('Beregninger gj.strømming'!C410,Hjelpeark!$C$8:$C$19,Hjelpeark!$E$8:$E$19)),"")</f>
        <v/>
      </c>
      <c r="T410" s="152" t="str">
        <f t="shared" si="118"/>
        <v/>
      </c>
      <c r="U410" s="152" t="str">
        <f>IFERROR(IF(T410=Hjelpeark!$B$4,0,ABS(T410-S410)),"")</f>
        <v/>
      </c>
      <c r="V410" s="175" t="str">
        <f>IFERROR(IF(A410="","",_xlfn.XLOOKUP(D410,Prisliste!$C$4:$F$4,Prisliste!$C$20:$F$20)),"")</f>
        <v/>
      </c>
      <c r="W410" s="175" t="str">
        <f>IFERROR(U410*_xlfn.XLOOKUP(D410,Prisliste!$C$4:$F$4,Prisliste!$C$21:$F$21),"")</f>
        <v/>
      </c>
      <c r="X410" s="175" t="str">
        <f>IFERROR(IF(A410="","",IF(N410="Ja",_xlfn.XLOOKUP('Beregninger gj.strømming'!D410,Prisliste!$C$4:$F$4,Prisliste!$C$24:$F$24),0)),"")</f>
        <v/>
      </c>
      <c r="Y410" s="288" t="str">
        <f t="shared" si="105"/>
        <v/>
      </c>
      <c r="Z410" s="175" t="str">
        <f t="shared" si="116"/>
        <v/>
      </c>
      <c r="AA410" s="175" t="str">
        <f t="shared" si="106"/>
        <v/>
      </c>
      <c r="AB410" s="175" t="str">
        <f t="shared" si="107"/>
        <v/>
      </c>
      <c r="AC410" s="288" t="str">
        <f t="shared" si="108"/>
        <v/>
      </c>
      <c r="AD410" s="152" t="str">
        <f t="shared" si="109"/>
        <v/>
      </c>
      <c r="AF410" s="155" t="str">
        <f>IFERROR(_xlfn.XLOOKUP(D410,Prisliste!$C$4:$F$4,Prisliste!$C$19:$F$19)*AD410,"")</f>
        <v/>
      </c>
    </row>
    <row r="411" spans="1:32" ht="14.4">
      <c r="A411" s="171" t="str">
        <f>IF(A410="","",IF(A410+1&lt;=f_slutt,'Beregninger gj.strømming'!A410+1,""))</f>
        <v/>
      </c>
      <c r="B411" s="172" t="str">
        <f t="shared" si="110"/>
        <v/>
      </c>
      <c r="C411" s="173" t="str">
        <f t="shared" si="111"/>
        <v/>
      </c>
      <c r="D411" s="172" t="str">
        <f t="shared" si="112"/>
        <v/>
      </c>
      <c r="E411" s="152" t="str">
        <f t="shared" si="117"/>
        <v/>
      </c>
      <c r="F411" s="289" t="str">
        <f t="shared" si="113"/>
        <v/>
      </c>
      <c r="G411" s="154" t="str">
        <f>IF($A411="","",'Priseestimat gj.strømming'!$C$15)</f>
        <v/>
      </c>
      <c r="H411" s="155" t="str" cm="1">
        <f t="array" ref="H411">IF(M411=Hjelpeark!$E$7,_xlfn.XLOOKUP(IF(T411="Naturlig",S411,T411),Temp_VT_FV,_xlfn.XLOOKUP('Beregninger gj.strømming'!F411,Fiskevekt_VT_FV,'Veksttabell FV'!$B$5:$T$21,,-1),,-1)*G411,IF('Beregninger gj.strømming'!M411=Hjelpeark!$D$7,_xlfn.XLOOKUP(IF(T411="Naturlig",S411,T411),'Veksttabell SV'!$A$6:$A$22,_xlfn.XLOOKUP('Beregninger gj.strømming'!F411,'Veksttabell SV'!$B$5:$AU$5,'Veksttabell SV'!$B$6:$AU$22,,-1),,-1)*G411,""))</f>
        <v/>
      </c>
      <c r="I411" s="155" t="str">
        <f t="shared" si="102"/>
        <v/>
      </c>
      <c r="J411" s="159" t="str">
        <f t="shared" si="103"/>
        <v/>
      </c>
      <c r="K411" s="173" t="str">
        <f>IF(A411="","",'Priseestimat gj.strømming'!$C$10)</f>
        <v/>
      </c>
      <c r="L411" s="173" t="str">
        <f>IF(A411="","",'Priseestimat gj.strømming'!$C$11)</f>
        <v/>
      </c>
      <c r="M411" s="173" t="str">
        <f>IF(A411="","",'Priseestimat gj.strømming'!$C$12)</f>
        <v/>
      </c>
      <c r="N411" s="173" t="str">
        <f>IF($A411="","",'Priseestimat gj.strømming'!$C$6)</f>
        <v/>
      </c>
      <c r="O411" s="174" t="str" cm="1">
        <f t="array" ref="O411">IF(M411=Hjelpeark!$D$7,_xlfn.XLOOKUP(IF(T411="Naturlig",S411,T411),'Vannbehov SV'!$A$5:$A$13,_xlfn.XLOOKUP('Beregninger gj.strømming'!F411,'Vannbehov SV'!$B$4:$O$4,'Vannbehov SV'!$B$5:$O$13,,-1),,-1),IF(M411=Hjelpeark!$E$7,_xlfn.XLOOKUP(IF(T411="Naturlig",S411,T411),'Vannbehov FV'!$A$5:$A$20,_xlfn.XLOOKUP('Beregninger gj.strømming'!F411,'Vannbehov FV'!$B$4:$O$4,'Vannbehov FV'!$B$5:$O$20,,-1),,-1),""))</f>
        <v/>
      </c>
      <c r="P411" s="173" t="str">
        <f t="shared" si="114"/>
        <v/>
      </c>
      <c r="Q411" s="174" t="str">
        <f t="shared" si="115"/>
        <v/>
      </c>
      <c r="R411" s="174" t="str">
        <f t="shared" si="104"/>
        <v/>
      </c>
      <c r="S411" s="152" t="str">
        <f>IFERROR(IF(M411=Hjelpeark!$D$7,_xlfn.XLOOKUP('Beregninger gj.strømming'!C411,Hjelpeark!$C$8:$C$19,Hjelpeark!$D$8:$D$19),_xlfn.XLOOKUP('Beregninger gj.strømming'!C411,Hjelpeark!$C$8:$C$19,Hjelpeark!$E$8:$E$19)),"")</f>
        <v/>
      </c>
      <c r="T411" s="152" t="str">
        <f t="shared" si="118"/>
        <v/>
      </c>
      <c r="U411" s="152" t="str">
        <f>IFERROR(IF(T411=Hjelpeark!$B$4,0,ABS(T411-S411)),"")</f>
        <v/>
      </c>
      <c r="V411" s="175" t="str">
        <f>IFERROR(IF(A411="","",_xlfn.XLOOKUP(D411,Prisliste!$C$4:$F$4,Prisliste!$C$20:$F$20)),"")</f>
        <v/>
      </c>
      <c r="W411" s="175" t="str">
        <f>IFERROR(U411*_xlfn.XLOOKUP(D411,Prisliste!$C$4:$F$4,Prisliste!$C$21:$F$21),"")</f>
        <v/>
      </c>
      <c r="X411" s="175" t="str">
        <f>IFERROR(IF(A411="","",IF(N411="Ja",_xlfn.XLOOKUP('Beregninger gj.strømming'!D411,Prisliste!$C$4:$F$4,Prisliste!$C$24:$F$24),0)),"")</f>
        <v/>
      </c>
      <c r="Y411" s="288" t="str">
        <f t="shared" si="105"/>
        <v/>
      </c>
      <c r="Z411" s="175" t="str">
        <f t="shared" si="116"/>
        <v/>
      </c>
      <c r="AA411" s="175" t="str">
        <f t="shared" si="106"/>
        <v/>
      </c>
      <c r="AB411" s="175" t="str">
        <f t="shared" si="107"/>
        <v/>
      </c>
      <c r="AC411" s="288" t="str">
        <f t="shared" si="108"/>
        <v/>
      </c>
      <c r="AD411" s="152" t="str">
        <f t="shared" si="109"/>
        <v/>
      </c>
      <c r="AF411" s="155" t="str">
        <f>IFERROR(_xlfn.XLOOKUP(D411,Prisliste!$C$4:$F$4,Prisliste!$C$19:$F$19)*AD411,"")</f>
        <v/>
      </c>
    </row>
    <row r="412" spans="1:32" ht="14.4">
      <c r="A412" s="171" t="str">
        <f>IF(A411="","",IF(A411+1&lt;=f_slutt,'Beregninger gj.strømming'!A411+1,""))</f>
        <v/>
      </c>
      <c r="B412" s="172" t="str">
        <f t="shared" si="110"/>
        <v/>
      </c>
      <c r="C412" s="173" t="str">
        <f t="shared" si="111"/>
        <v/>
      </c>
      <c r="D412" s="172" t="str">
        <f t="shared" si="112"/>
        <v/>
      </c>
      <c r="E412" s="152" t="str">
        <f t="shared" si="117"/>
        <v/>
      </c>
      <c r="F412" s="289" t="str">
        <f t="shared" si="113"/>
        <v/>
      </c>
      <c r="G412" s="154" t="str">
        <f>IF($A412="","",'Priseestimat gj.strømming'!$C$15)</f>
        <v/>
      </c>
      <c r="H412" s="155" t="str" cm="1">
        <f t="array" ref="H412">IF(M412=Hjelpeark!$E$7,_xlfn.XLOOKUP(IF(T412="Naturlig",S412,T412),Temp_VT_FV,_xlfn.XLOOKUP('Beregninger gj.strømming'!F412,Fiskevekt_VT_FV,'Veksttabell FV'!$B$5:$T$21,,-1),,-1)*G412,IF('Beregninger gj.strømming'!M412=Hjelpeark!$D$7,_xlfn.XLOOKUP(IF(T412="Naturlig",S412,T412),'Veksttabell SV'!$A$6:$A$22,_xlfn.XLOOKUP('Beregninger gj.strømming'!F412,'Veksttabell SV'!$B$5:$AU$5,'Veksttabell SV'!$B$6:$AU$22,,-1),,-1)*G412,""))</f>
        <v/>
      </c>
      <c r="I412" s="155" t="str">
        <f t="shared" si="102"/>
        <v/>
      </c>
      <c r="J412" s="159" t="str">
        <f t="shared" si="103"/>
        <v/>
      </c>
      <c r="K412" s="173" t="str">
        <f>IF(A412="","",'Priseestimat gj.strømming'!$C$10)</f>
        <v/>
      </c>
      <c r="L412" s="173" t="str">
        <f>IF(A412="","",'Priseestimat gj.strømming'!$C$11)</f>
        <v/>
      </c>
      <c r="M412" s="173" t="str">
        <f>IF(A412="","",'Priseestimat gj.strømming'!$C$12)</f>
        <v/>
      </c>
      <c r="N412" s="173" t="str">
        <f>IF($A412="","",'Priseestimat gj.strømming'!$C$6)</f>
        <v/>
      </c>
      <c r="O412" s="174" t="str" cm="1">
        <f t="array" ref="O412">IF(M412=Hjelpeark!$D$7,_xlfn.XLOOKUP(IF(T412="Naturlig",S412,T412),'Vannbehov SV'!$A$5:$A$13,_xlfn.XLOOKUP('Beregninger gj.strømming'!F412,'Vannbehov SV'!$B$4:$O$4,'Vannbehov SV'!$B$5:$O$13,,-1),,-1),IF(M412=Hjelpeark!$E$7,_xlfn.XLOOKUP(IF(T412="Naturlig",S412,T412),'Vannbehov FV'!$A$5:$A$20,_xlfn.XLOOKUP('Beregninger gj.strømming'!F412,'Vannbehov FV'!$B$4:$O$4,'Vannbehov FV'!$B$5:$O$20,,-1),,-1),""))</f>
        <v/>
      </c>
      <c r="P412" s="173" t="str">
        <f t="shared" si="114"/>
        <v/>
      </c>
      <c r="Q412" s="174" t="str">
        <f t="shared" si="115"/>
        <v/>
      </c>
      <c r="R412" s="174" t="str">
        <f t="shared" si="104"/>
        <v/>
      </c>
      <c r="S412" s="152" t="str">
        <f>IFERROR(IF(M412=Hjelpeark!$D$7,_xlfn.XLOOKUP('Beregninger gj.strømming'!C412,Hjelpeark!$C$8:$C$19,Hjelpeark!$D$8:$D$19),_xlfn.XLOOKUP('Beregninger gj.strømming'!C412,Hjelpeark!$C$8:$C$19,Hjelpeark!$E$8:$E$19)),"")</f>
        <v/>
      </c>
      <c r="T412" s="152" t="str">
        <f t="shared" si="118"/>
        <v/>
      </c>
      <c r="U412" s="152" t="str">
        <f>IFERROR(IF(T412=Hjelpeark!$B$4,0,ABS(T412-S412)),"")</f>
        <v/>
      </c>
      <c r="V412" s="175" t="str">
        <f>IFERROR(IF(A412="","",_xlfn.XLOOKUP(D412,Prisliste!$C$4:$F$4,Prisliste!$C$20:$F$20)),"")</f>
        <v/>
      </c>
      <c r="W412" s="175" t="str">
        <f>IFERROR(U412*_xlfn.XLOOKUP(D412,Prisliste!$C$4:$F$4,Prisliste!$C$21:$F$21),"")</f>
        <v/>
      </c>
      <c r="X412" s="175" t="str">
        <f>IFERROR(IF(A412="","",IF(N412="Ja",_xlfn.XLOOKUP('Beregninger gj.strømming'!D412,Prisliste!$C$4:$F$4,Prisliste!$C$24:$F$24),0)),"")</f>
        <v/>
      </c>
      <c r="Y412" s="288" t="str">
        <f t="shared" si="105"/>
        <v/>
      </c>
      <c r="Z412" s="175" t="str">
        <f t="shared" si="116"/>
        <v/>
      </c>
      <c r="AA412" s="175" t="str">
        <f t="shared" si="106"/>
        <v/>
      </c>
      <c r="AB412" s="175" t="str">
        <f t="shared" si="107"/>
        <v/>
      </c>
      <c r="AC412" s="288" t="str">
        <f t="shared" si="108"/>
        <v/>
      </c>
      <c r="AD412" s="152" t="str">
        <f t="shared" si="109"/>
        <v/>
      </c>
      <c r="AF412" s="155" t="str">
        <f>IFERROR(_xlfn.XLOOKUP(D412,Prisliste!$C$4:$F$4,Prisliste!$C$19:$F$19)*AD412,"")</f>
        <v/>
      </c>
    </row>
    <row r="413" spans="1:32" ht="14.4">
      <c r="A413" s="171" t="str">
        <f>IF(A412="","",IF(A412+1&lt;=f_slutt,'Beregninger gj.strømming'!A412+1,""))</f>
        <v/>
      </c>
      <c r="B413" s="172" t="str">
        <f t="shared" si="110"/>
        <v/>
      </c>
      <c r="C413" s="173" t="str">
        <f t="shared" si="111"/>
        <v/>
      </c>
      <c r="D413" s="172" t="str">
        <f t="shared" si="112"/>
        <v/>
      </c>
      <c r="E413" s="152" t="str">
        <f t="shared" si="117"/>
        <v/>
      </c>
      <c r="F413" s="289" t="str">
        <f t="shared" si="113"/>
        <v/>
      </c>
      <c r="G413" s="154" t="str">
        <f>IF($A413="","",'Priseestimat gj.strømming'!$C$15)</f>
        <v/>
      </c>
      <c r="H413" s="155" t="str" cm="1">
        <f t="array" ref="H413">IF(M413=Hjelpeark!$E$7,_xlfn.XLOOKUP(IF(T413="Naturlig",S413,T413),Temp_VT_FV,_xlfn.XLOOKUP('Beregninger gj.strømming'!F413,Fiskevekt_VT_FV,'Veksttabell FV'!$B$5:$T$21,,-1),,-1)*G413,IF('Beregninger gj.strømming'!M413=Hjelpeark!$D$7,_xlfn.XLOOKUP(IF(T413="Naturlig",S413,T413),'Veksttabell SV'!$A$6:$A$22,_xlfn.XLOOKUP('Beregninger gj.strømming'!F413,'Veksttabell SV'!$B$5:$AU$5,'Veksttabell SV'!$B$6:$AU$22,,-1),,-1)*G413,""))</f>
        <v/>
      </c>
      <c r="I413" s="155" t="str">
        <f t="shared" si="102"/>
        <v/>
      </c>
      <c r="J413" s="159" t="str">
        <f t="shared" si="103"/>
        <v/>
      </c>
      <c r="K413" s="173" t="str">
        <f>IF(A413="","",'Priseestimat gj.strømming'!$C$10)</f>
        <v/>
      </c>
      <c r="L413" s="173" t="str">
        <f>IF(A413="","",'Priseestimat gj.strømming'!$C$11)</f>
        <v/>
      </c>
      <c r="M413" s="173" t="str">
        <f>IF(A413="","",'Priseestimat gj.strømming'!$C$12)</f>
        <v/>
      </c>
      <c r="N413" s="173" t="str">
        <f>IF($A413="","",'Priseestimat gj.strømming'!$C$6)</f>
        <v/>
      </c>
      <c r="O413" s="174" t="str" cm="1">
        <f t="array" ref="O413">IF(M413=Hjelpeark!$D$7,_xlfn.XLOOKUP(IF(T413="Naturlig",S413,T413),'Vannbehov SV'!$A$5:$A$13,_xlfn.XLOOKUP('Beregninger gj.strømming'!F413,'Vannbehov SV'!$B$4:$O$4,'Vannbehov SV'!$B$5:$O$13,,-1),,-1),IF(M413=Hjelpeark!$E$7,_xlfn.XLOOKUP(IF(T413="Naturlig",S413,T413),'Vannbehov FV'!$A$5:$A$20,_xlfn.XLOOKUP('Beregninger gj.strømming'!F413,'Vannbehov FV'!$B$4:$O$4,'Vannbehov FV'!$B$5:$O$20,,-1),,-1),""))</f>
        <v/>
      </c>
      <c r="P413" s="173" t="str">
        <f t="shared" si="114"/>
        <v/>
      </c>
      <c r="Q413" s="174" t="str">
        <f t="shared" si="115"/>
        <v/>
      </c>
      <c r="R413" s="174" t="str">
        <f t="shared" si="104"/>
        <v/>
      </c>
      <c r="S413" s="152" t="str">
        <f>IFERROR(IF(M413=Hjelpeark!$D$7,_xlfn.XLOOKUP('Beregninger gj.strømming'!C413,Hjelpeark!$C$8:$C$19,Hjelpeark!$D$8:$D$19),_xlfn.XLOOKUP('Beregninger gj.strømming'!C413,Hjelpeark!$C$8:$C$19,Hjelpeark!$E$8:$E$19)),"")</f>
        <v/>
      </c>
      <c r="T413" s="152" t="str">
        <f t="shared" si="118"/>
        <v/>
      </c>
      <c r="U413" s="152" t="str">
        <f>IFERROR(IF(T413=Hjelpeark!$B$4,0,ABS(T413-S413)),"")</f>
        <v/>
      </c>
      <c r="V413" s="175" t="str">
        <f>IFERROR(IF(A413="","",_xlfn.XLOOKUP(D413,Prisliste!$C$4:$F$4,Prisliste!$C$20:$F$20)),"")</f>
        <v/>
      </c>
      <c r="W413" s="175" t="str">
        <f>IFERROR(U413*_xlfn.XLOOKUP(D413,Prisliste!$C$4:$F$4,Prisliste!$C$21:$F$21),"")</f>
        <v/>
      </c>
      <c r="X413" s="175" t="str">
        <f>IFERROR(IF(A413="","",IF(N413="Ja",_xlfn.XLOOKUP('Beregninger gj.strømming'!D413,Prisliste!$C$4:$F$4,Prisliste!$C$24:$F$24),0)),"")</f>
        <v/>
      </c>
      <c r="Y413" s="288" t="str">
        <f t="shared" si="105"/>
        <v/>
      </c>
      <c r="Z413" s="175" t="str">
        <f t="shared" si="116"/>
        <v/>
      </c>
      <c r="AA413" s="175" t="str">
        <f t="shared" si="106"/>
        <v/>
      </c>
      <c r="AB413" s="175" t="str">
        <f t="shared" si="107"/>
        <v/>
      </c>
      <c r="AC413" s="288" t="str">
        <f t="shared" si="108"/>
        <v/>
      </c>
      <c r="AD413" s="152" t="str">
        <f t="shared" si="109"/>
        <v/>
      </c>
      <c r="AF413" s="155" t="str">
        <f>IFERROR(_xlfn.XLOOKUP(D413,Prisliste!$C$4:$F$4,Prisliste!$C$19:$F$19)*AD413,"")</f>
        <v/>
      </c>
    </row>
    <row r="414" spans="1:32" ht="14.4">
      <c r="A414" s="171" t="str">
        <f>IF(A413="","",IF(A413+1&lt;=f_slutt,'Beregninger gj.strømming'!A413+1,""))</f>
        <v/>
      </c>
      <c r="B414" s="172" t="str">
        <f t="shared" si="110"/>
        <v/>
      </c>
      <c r="C414" s="173" t="str">
        <f t="shared" si="111"/>
        <v/>
      </c>
      <c r="D414" s="172" t="str">
        <f t="shared" si="112"/>
        <v/>
      </c>
      <c r="E414" s="152" t="str">
        <f t="shared" si="117"/>
        <v/>
      </c>
      <c r="F414" s="289" t="str">
        <f t="shared" si="113"/>
        <v/>
      </c>
      <c r="G414" s="154" t="str">
        <f>IF($A414="","",'Priseestimat gj.strømming'!$C$15)</f>
        <v/>
      </c>
      <c r="H414" s="155" t="str" cm="1">
        <f t="array" ref="H414">IF(M414=Hjelpeark!$E$7,_xlfn.XLOOKUP(IF(T414="Naturlig",S414,T414),Temp_VT_FV,_xlfn.XLOOKUP('Beregninger gj.strømming'!F414,Fiskevekt_VT_FV,'Veksttabell FV'!$B$5:$T$21,,-1),,-1)*G414,IF('Beregninger gj.strømming'!M414=Hjelpeark!$D$7,_xlfn.XLOOKUP(IF(T414="Naturlig",S414,T414),'Veksttabell SV'!$A$6:$A$22,_xlfn.XLOOKUP('Beregninger gj.strømming'!F414,'Veksttabell SV'!$B$5:$AU$5,'Veksttabell SV'!$B$6:$AU$22,,-1),,-1)*G414,""))</f>
        <v/>
      </c>
      <c r="I414" s="155" t="str">
        <f t="shared" si="102"/>
        <v/>
      </c>
      <c r="J414" s="159" t="str">
        <f t="shared" si="103"/>
        <v/>
      </c>
      <c r="K414" s="173" t="str">
        <f>IF(A414="","",'Priseestimat gj.strømming'!$C$10)</f>
        <v/>
      </c>
      <c r="L414" s="173" t="str">
        <f>IF(A414="","",'Priseestimat gj.strømming'!$C$11)</f>
        <v/>
      </c>
      <c r="M414" s="173" t="str">
        <f>IF(A414="","",'Priseestimat gj.strømming'!$C$12)</f>
        <v/>
      </c>
      <c r="N414" s="173" t="str">
        <f>IF($A414="","",'Priseestimat gj.strømming'!$C$6)</f>
        <v/>
      </c>
      <c r="O414" s="174" t="str" cm="1">
        <f t="array" ref="O414">IF(M414=Hjelpeark!$D$7,_xlfn.XLOOKUP(IF(T414="Naturlig",S414,T414),'Vannbehov SV'!$A$5:$A$13,_xlfn.XLOOKUP('Beregninger gj.strømming'!F414,'Vannbehov SV'!$B$4:$O$4,'Vannbehov SV'!$B$5:$O$13,,-1),,-1),IF(M414=Hjelpeark!$E$7,_xlfn.XLOOKUP(IF(T414="Naturlig",S414,T414),'Vannbehov FV'!$A$5:$A$20,_xlfn.XLOOKUP('Beregninger gj.strømming'!F414,'Vannbehov FV'!$B$4:$O$4,'Vannbehov FV'!$B$5:$O$20,,-1),,-1),""))</f>
        <v/>
      </c>
      <c r="P414" s="173" t="str">
        <f t="shared" si="114"/>
        <v/>
      </c>
      <c r="Q414" s="174" t="str">
        <f t="shared" si="115"/>
        <v/>
      </c>
      <c r="R414" s="174" t="str">
        <f t="shared" si="104"/>
        <v/>
      </c>
      <c r="S414" s="152" t="str">
        <f>IFERROR(IF(M414=Hjelpeark!$D$7,_xlfn.XLOOKUP('Beregninger gj.strømming'!C414,Hjelpeark!$C$8:$C$19,Hjelpeark!$D$8:$D$19),_xlfn.XLOOKUP('Beregninger gj.strømming'!C414,Hjelpeark!$C$8:$C$19,Hjelpeark!$E$8:$E$19)),"")</f>
        <v/>
      </c>
      <c r="T414" s="152" t="str">
        <f t="shared" si="118"/>
        <v/>
      </c>
      <c r="U414" s="152" t="str">
        <f>IFERROR(IF(T414=Hjelpeark!$B$4,0,ABS(T414-S414)),"")</f>
        <v/>
      </c>
      <c r="V414" s="175" t="str">
        <f>IFERROR(IF(A414="","",_xlfn.XLOOKUP(D414,Prisliste!$C$4:$F$4,Prisliste!$C$20:$F$20)),"")</f>
        <v/>
      </c>
      <c r="W414" s="175" t="str">
        <f>IFERROR(U414*_xlfn.XLOOKUP(D414,Prisliste!$C$4:$F$4,Prisliste!$C$21:$F$21),"")</f>
        <v/>
      </c>
      <c r="X414" s="175" t="str">
        <f>IFERROR(IF(A414="","",IF(N414="Ja",_xlfn.XLOOKUP('Beregninger gj.strømming'!D414,Prisliste!$C$4:$F$4,Prisliste!$C$24:$F$24),0)),"")</f>
        <v/>
      </c>
      <c r="Y414" s="288" t="str">
        <f t="shared" si="105"/>
        <v/>
      </c>
      <c r="Z414" s="175" t="str">
        <f t="shared" si="116"/>
        <v/>
      </c>
      <c r="AA414" s="175" t="str">
        <f t="shared" si="106"/>
        <v/>
      </c>
      <c r="AB414" s="175" t="str">
        <f t="shared" si="107"/>
        <v/>
      </c>
      <c r="AC414" s="288" t="str">
        <f t="shared" si="108"/>
        <v/>
      </c>
      <c r="AD414" s="152" t="str">
        <f t="shared" si="109"/>
        <v/>
      </c>
      <c r="AF414" s="155" t="str">
        <f>IFERROR(_xlfn.XLOOKUP(D414,Prisliste!$C$4:$F$4,Prisliste!$C$19:$F$19)*AD414,"")</f>
        <v/>
      </c>
    </row>
    <row r="415" spans="1:32" ht="14.4">
      <c r="A415" s="171" t="str">
        <f>IF(A414="","",IF(A414+1&lt;=f_slutt,'Beregninger gj.strømming'!A414+1,""))</f>
        <v/>
      </c>
      <c r="B415" s="172" t="str">
        <f t="shared" si="110"/>
        <v/>
      </c>
      <c r="C415" s="173" t="str">
        <f t="shared" si="111"/>
        <v/>
      </c>
      <c r="D415" s="172" t="str">
        <f t="shared" si="112"/>
        <v/>
      </c>
      <c r="E415" s="152" t="str">
        <f t="shared" si="117"/>
        <v/>
      </c>
      <c r="F415" s="289" t="str">
        <f t="shared" si="113"/>
        <v/>
      </c>
      <c r="G415" s="154" t="str">
        <f>IF($A415="","",'Priseestimat gj.strømming'!$C$15)</f>
        <v/>
      </c>
      <c r="H415" s="155" t="str" cm="1">
        <f t="array" ref="H415">IF(M415=Hjelpeark!$E$7,_xlfn.XLOOKUP(IF(T415="Naturlig",S415,T415),Temp_VT_FV,_xlfn.XLOOKUP('Beregninger gj.strømming'!F415,Fiskevekt_VT_FV,'Veksttabell FV'!$B$5:$T$21,,-1),,-1)*G415,IF('Beregninger gj.strømming'!M415=Hjelpeark!$D$7,_xlfn.XLOOKUP(IF(T415="Naturlig",S415,T415),'Veksttabell SV'!$A$6:$A$22,_xlfn.XLOOKUP('Beregninger gj.strømming'!F415,'Veksttabell SV'!$B$5:$AU$5,'Veksttabell SV'!$B$6:$AU$22,,-1),,-1)*G415,""))</f>
        <v/>
      </c>
      <c r="I415" s="155" t="str">
        <f t="shared" si="102"/>
        <v/>
      </c>
      <c r="J415" s="159" t="str">
        <f t="shared" si="103"/>
        <v/>
      </c>
      <c r="K415" s="173" t="str">
        <f>IF(A415="","",'Priseestimat gj.strømming'!$C$10)</f>
        <v/>
      </c>
      <c r="L415" s="173" t="str">
        <f>IF(A415="","",'Priseestimat gj.strømming'!$C$11)</f>
        <v/>
      </c>
      <c r="M415" s="173" t="str">
        <f>IF(A415="","",'Priseestimat gj.strømming'!$C$12)</f>
        <v/>
      </c>
      <c r="N415" s="173" t="str">
        <f>IF($A415="","",'Priseestimat gj.strømming'!$C$6)</f>
        <v/>
      </c>
      <c r="O415" s="174" t="str" cm="1">
        <f t="array" ref="O415">IF(M415=Hjelpeark!$D$7,_xlfn.XLOOKUP(IF(T415="Naturlig",S415,T415),'Vannbehov SV'!$A$5:$A$13,_xlfn.XLOOKUP('Beregninger gj.strømming'!F415,'Vannbehov SV'!$B$4:$O$4,'Vannbehov SV'!$B$5:$O$13,,-1),,-1),IF(M415=Hjelpeark!$E$7,_xlfn.XLOOKUP(IF(T415="Naturlig",S415,T415),'Vannbehov FV'!$A$5:$A$20,_xlfn.XLOOKUP('Beregninger gj.strømming'!F415,'Vannbehov FV'!$B$4:$O$4,'Vannbehov FV'!$B$5:$O$20,,-1),,-1),""))</f>
        <v/>
      </c>
      <c r="P415" s="173" t="str">
        <f t="shared" si="114"/>
        <v/>
      </c>
      <c r="Q415" s="174" t="str">
        <f t="shared" si="115"/>
        <v/>
      </c>
      <c r="R415" s="174" t="str">
        <f t="shared" si="104"/>
        <v/>
      </c>
      <c r="S415" s="152" t="str">
        <f>IFERROR(IF(M415=Hjelpeark!$D$7,_xlfn.XLOOKUP('Beregninger gj.strømming'!C415,Hjelpeark!$C$8:$C$19,Hjelpeark!$D$8:$D$19),_xlfn.XLOOKUP('Beregninger gj.strømming'!C415,Hjelpeark!$C$8:$C$19,Hjelpeark!$E$8:$E$19)),"")</f>
        <v/>
      </c>
      <c r="T415" s="152" t="str">
        <f t="shared" si="118"/>
        <v/>
      </c>
      <c r="U415" s="152" t="str">
        <f>IFERROR(IF(T415=Hjelpeark!$B$4,0,ABS(T415-S415)),"")</f>
        <v/>
      </c>
      <c r="V415" s="175" t="str">
        <f>IFERROR(IF(A415="","",_xlfn.XLOOKUP(D415,Prisliste!$C$4:$F$4,Prisliste!$C$20:$F$20)),"")</f>
        <v/>
      </c>
      <c r="W415" s="175" t="str">
        <f>IFERROR(U415*_xlfn.XLOOKUP(D415,Prisliste!$C$4:$F$4,Prisliste!$C$21:$F$21),"")</f>
        <v/>
      </c>
      <c r="X415" s="175" t="str">
        <f>IFERROR(IF(A415="","",IF(N415="Ja",_xlfn.XLOOKUP('Beregninger gj.strømming'!D415,Prisliste!$C$4:$F$4,Prisliste!$C$24:$F$24),0)),"")</f>
        <v/>
      </c>
      <c r="Y415" s="288" t="str">
        <f t="shared" si="105"/>
        <v/>
      </c>
      <c r="Z415" s="175" t="str">
        <f t="shared" si="116"/>
        <v/>
      </c>
      <c r="AA415" s="175" t="str">
        <f t="shared" si="106"/>
        <v/>
      </c>
      <c r="AB415" s="175" t="str">
        <f t="shared" si="107"/>
        <v/>
      </c>
      <c r="AC415" s="288" t="str">
        <f t="shared" si="108"/>
        <v/>
      </c>
      <c r="AD415" s="152" t="str">
        <f t="shared" si="109"/>
        <v/>
      </c>
      <c r="AF415" s="155" t="str">
        <f>IFERROR(_xlfn.XLOOKUP(D415,Prisliste!$C$4:$F$4,Prisliste!$C$19:$F$19)*AD415,"")</f>
        <v/>
      </c>
    </row>
    <row r="416" spans="1:32" ht="14.4">
      <c r="A416" s="171" t="str">
        <f>IF(A415="","",IF(A415+1&lt;=f_slutt,'Beregninger gj.strømming'!A415+1,""))</f>
        <v/>
      </c>
      <c r="B416" s="172" t="str">
        <f t="shared" si="110"/>
        <v/>
      </c>
      <c r="C416" s="173" t="str">
        <f t="shared" si="111"/>
        <v/>
      </c>
      <c r="D416" s="172" t="str">
        <f t="shared" si="112"/>
        <v/>
      </c>
      <c r="E416" s="152" t="str">
        <f t="shared" si="117"/>
        <v/>
      </c>
      <c r="F416" s="289" t="str">
        <f t="shared" si="113"/>
        <v/>
      </c>
      <c r="G416" s="154" t="str">
        <f>IF($A416="","",'Priseestimat gj.strømming'!$C$15)</f>
        <v/>
      </c>
      <c r="H416" s="155" t="str" cm="1">
        <f t="array" ref="H416">IF(M416=Hjelpeark!$E$7,_xlfn.XLOOKUP(IF(T416="Naturlig",S416,T416),Temp_VT_FV,_xlfn.XLOOKUP('Beregninger gj.strømming'!F416,Fiskevekt_VT_FV,'Veksttabell FV'!$B$5:$T$21,,-1),,-1)*G416,IF('Beregninger gj.strømming'!M416=Hjelpeark!$D$7,_xlfn.XLOOKUP(IF(T416="Naturlig",S416,T416),'Veksttabell SV'!$A$6:$A$22,_xlfn.XLOOKUP('Beregninger gj.strømming'!F416,'Veksttabell SV'!$B$5:$AU$5,'Veksttabell SV'!$B$6:$AU$22,,-1),,-1)*G416,""))</f>
        <v/>
      </c>
      <c r="I416" s="155" t="str">
        <f t="shared" si="102"/>
        <v/>
      </c>
      <c r="J416" s="159" t="str">
        <f t="shared" si="103"/>
        <v/>
      </c>
      <c r="K416" s="173" t="str">
        <f>IF(A416="","",'Priseestimat gj.strømming'!$C$10)</f>
        <v/>
      </c>
      <c r="L416" s="173" t="str">
        <f>IF(A416="","",'Priseestimat gj.strømming'!$C$11)</f>
        <v/>
      </c>
      <c r="M416" s="173" t="str">
        <f>IF(A416="","",'Priseestimat gj.strømming'!$C$12)</f>
        <v/>
      </c>
      <c r="N416" s="173" t="str">
        <f>IF($A416="","",'Priseestimat gj.strømming'!$C$6)</f>
        <v/>
      </c>
      <c r="O416" s="174" t="str" cm="1">
        <f t="array" ref="O416">IF(M416=Hjelpeark!$D$7,_xlfn.XLOOKUP(IF(T416="Naturlig",S416,T416),'Vannbehov SV'!$A$5:$A$13,_xlfn.XLOOKUP('Beregninger gj.strømming'!F416,'Vannbehov SV'!$B$4:$O$4,'Vannbehov SV'!$B$5:$O$13,,-1),,-1),IF(M416=Hjelpeark!$E$7,_xlfn.XLOOKUP(IF(T416="Naturlig",S416,T416),'Vannbehov FV'!$A$5:$A$20,_xlfn.XLOOKUP('Beregninger gj.strømming'!F416,'Vannbehov FV'!$B$4:$O$4,'Vannbehov FV'!$B$5:$O$20,,-1),,-1),""))</f>
        <v/>
      </c>
      <c r="P416" s="173" t="str">
        <f t="shared" si="114"/>
        <v/>
      </c>
      <c r="Q416" s="174" t="str">
        <f t="shared" si="115"/>
        <v/>
      </c>
      <c r="R416" s="174" t="str">
        <f t="shared" si="104"/>
        <v/>
      </c>
      <c r="S416" s="152" t="str">
        <f>IFERROR(IF(M416=Hjelpeark!$D$7,_xlfn.XLOOKUP('Beregninger gj.strømming'!C416,Hjelpeark!$C$8:$C$19,Hjelpeark!$D$8:$D$19),_xlfn.XLOOKUP('Beregninger gj.strømming'!C416,Hjelpeark!$C$8:$C$19,Hjelpeark!$E$8:$E$19)),"")</f>
        <v/>
      </c>
      <c r="T416" s="152" t="str">
        <f t="shared" si="118"/>
        <v/>
      </c>
      <c r="U416" s="152" t="str">
        <f>IFERROR(IF(T416=Hjelpeark!$B$4,0,ABS(T416-S416)),"")</f>
        <v/>
      </c>
      <c r="V416" s="175" t="str">
        <f>IFERROR(IF(A416="","",_xlfn.XLOOKUP(D416,Prisliste!$C$4:$F$4,Prisliste!$C$20:$F$20)),"")</f>
        <v/>
      </c>
      <c r="W416" s="175" t="str">
        <f>IFERROR(U416*_xlfn.XLOOKUP(D416,Prisliste!$C$4:$F$4,Prisliste!$C$21:$F$21),"")</f>
        <v/>
      </c>
      <c r="X416" s="175" t="str">
        <f>IFERROR(IF(A416="","",IF(N416="Ja",_xlfn.XLOOKUP('Beregninger gj.strømming'!D416,Prisliste!$C$4:$F$4,Prisliste!$C$24:$F$24),0)),"")</f>
        <v/>
      </c>
      <c r="Y416" s="288" t="str">
        <f t="shared" si="105"/>
        <v/>
      </c>
      <c r="Z416" s="175" t="str">
        <f t="shared" si="116"/>
        <v/>
      </c>
      <c r="AA416" s="175" t="str">
        <f t="shared" si="106"/>
        <v/>
      </c>
      <c r="AB416" s="175" t="str">
        <f t="shared" si="107"/>
        <v/>
      </c>
      <c r="AC416" s="288" t="str">
        <f t="shared" si="108"/>
        <v/>
      </c>
      <c r="AD416" s="152" t="str">
        <f t="shared" si="109"/>
        <v/>
      </c>
      <c r="AF416" s="155" t="str">
        <f>IFERROR(_xlfn.XLOOKUP(D416,Prisliste!$C$4:$F$4,Prisliste!$C$19:$F$19)*AD416,"")</f>
        <v/>
      </c>
    </row>
    <row r="417" spans="1:32" ht="14.4">
      <c r="A417" s="171" t="str">
        <f>IF(A416="","",IF(A416+1&lt;=f_slutt,'Beregninger gj.strømming'!A416+1,""))</f>
        <v/>
      </c>
      <c r="B417" s="172" t="str">
        <f t="shared" si="110"/>
        <v/>
      </c>
      <c r="C417" s="173" t="str">
        <f t="shared" si="111"/>
        <v/>
      </c>
      <c r="D417" s="172" t="str">
        <f t="shared" si="112"/>
        <v/>
      </c>
      <c r="E417" s="152" t="str">
        <f t="shared" si="117"/>
        <v/>
      </c>
      <c r="F417" s="289" t="str">
        <f t="shared" si="113"/>
        <v/>
      </c>
      <c r="G417" s="154" t="str">
        <f>IF($A417="","",'Priseestimat gj.strømming'!$C$15)</f>
        <v/>
      </c>
      <c r="H417" s="155" t="str" cm="1">
        <f t="array" ref="H417">IF(M417=Hjelpeark!$E$7,_xlfn.XLOOKUP(IF(T417="Naturlig",S417,T417),Temp_VT_FV,_xlfn.XLOOKUP('Beregninger gj.strømming'!F417,Fiskevekt_VT_FV,'Veksttabell FV'!$B$5:$T$21,,-1),,-1)*G417,IF('Beregninger gj.strømming'!M417=Hjelpeark!$D$7,_xlfn.XLOOKUP(IF(T417="Naturlig",S417,T417),'Veksttabell SV'!$A$6:$A$22,_xlfn.XLOOKUP('Beregninger gj.strømming'!F417,'Veksttabell SV'!$B$5:$AU$5,'Veksttabell SV'!$B$6:$AU$22,,-1),,-1)*G417,""))</f>
        <v/>
      </c>
      <c r="I417" s="155" t="str">
        <f t="shared" si="102"/>
        <v/>
      </c>
      <c r="J417" s="159" t="str">
        <f t="shared" si="103"/>
        <v/>
      </c>
      <c r="K417" s="173" t="str">
        <f>IF(A417="","",'Priseestimat gj.strømming'!$C$10)</f>
        <v/>
      </c>
      <c r="L417" s="173" t="str">
        <f>IF(A417="","",'Priseestimat gj.strømming'!$C$11)</f>
        <v/>
      </c>
      <c r="M417" s="173" t="str">
        <f>IF(A417="","",'Priseestimat gj.strømming'!$C$12)</f>
        <v/>
      </c>
      <c r="N417" s="173" t="str">
        <f>IF($A417="","",'Priseestimat gj.strømming'!$C$6)</f>
        <v/>
      </c>
      <c r="O417" s="174" t="str" cm="1">
        <f t="array" ref="O417">IF(M417=Hjelpeark!$D$7,_xlfn.XLOOKUP(IF(T417="Naturlig",S417,T417),'Vannbehov SV'!$A$5:$A$13,_xlfn.XLOOKUP('Beregninger gj.strømming'!F417,'Vannbehov SV'!$B$4:$O$4,'Vannbehov SV'!$B$5:$O$13,,-1),,-1),IF(M417=Hjelpeark!$E$7,_xlfn.XLOOKUP(IF(T417="Naturlig",S417,T417),'Vannbehov FV'!$A$5:$A$20,_xlfn.XLOOKUP('Beregninger gj.strømming'!F417,'Vannbehov FV'!$B$4:$O$4,'Vannbehov FV'!$B$5:$O$20,,-1),,-1),""))</f>
        <v/>
      </c>
      <c r="P417" s="173" t="str">
        <f t="shared" si="114"/>
        <v/>
      </c>
      <c r="Q417" s="174" t="str">
        <f t="shared" si="115"/>
        <v/>
      </c>
      <c r="R417" s="174" t="str">
        <f t="shared" si="104"/>
        <v/>
      </c>
      <c r="S417" s="152" t="str">
        <f>IFERROR(IF(M417=Hjelpeark!$D$7,_xlfn.XLOOKUP('Beregninger gj.strømming'!C417,Hjelpeark!$C$8:$C$19,Hjelpeark!$D$8:$D$19),_xlfn.XLOOKUP('Beregninger gj.strømming'!C417,Hjelpeark!$C$8:$C$19,Hjelpeark!$E$8:$E$19)),"")</f>
        <v/>
      </c>
      <c r="T417" s="152" t="str">
        <f t="shared" si="118"/>
        <v/>
      </c>
      <c r="U417" s="152" t="str">
        <f>IFERROR(IF(T417=Hjelpeark!$B$4,0,ABS(T417-S417)),"")</f>
        <v/>
      </c>
      <c r="V417" s="175" t="str">
        <f>IFERROR(IF(A417="","",_xlfn.XLOOKUP(D417,Prisliste!$C$4:$F$4,Prisliste!$C$20:$F$20)),"")</f>
        <v/>
      </c>
      <c r="W417" s="175" t="str">
        <f>IFERROR(U417*_xlfn.XLOOKUP(D417,Prisliste!$C$4:$F$4,Prisliste!$C$21:$F$21),"")</f>
        <v/>
      </c>
      <c r="X417" s="175" t="str">
        <f>IFERROR(IF(A417="","",IF(N417="Ja",_xlfn.XLOOKUP('Beregninger gj.strømming'!D417,Prisliste!$C$4:$F$4,Prisliste!$C$24:$F$24),0)),"")</f>
        <v/>
      </c>
      <c r="Y417" s="288" t="str">
        <f t="shared" si="105"/>
        <v/>
      </c>
      <c r="Z417" s="175" t="str">
        <f t="shared" si="116"/>
        <v/>
      </c>
      <c r="AA417" s="175" t="str">
        <f t="shared" si="106"/>
        <v/>
      </c>
      <c r="AB417" s="175" t="str">
        <f t="shared" si="107"/>
        <v/>
      </c>
      <c r="AC417" s="288" t="str">
        <f t="shared" si="108"/>
        <v/>
      </c>
      <c r="AD417" s="152" t="str">
        <f t="shared" si="109"/>
        <v/>
      </c>
      <c r="AF417" s="155" t="str">
        <f>IFERROR(_xlfn.XLOOKUP(D417,Prisliste!$C$4:$F$4,Prisliste!$C$19:$F$19)*AD417,"")</f>
        <v/>
      </c>
    </row>
    <row r="418" spans="1:32" ht="14.4">
      <c r="A418" s="171" t="str">
        <f>IF(A417="","",IF(A417+1&lt;=f_slutt,'Beregninger gj.strømming'!A417+1,""))</f>
        <v/>
      </c>
      <c r="B418" s="172" t="str">
        <f t="shared" si="110"/>
        <v/>
      </c>
      <c r="C418" s="173" t="str">
        <f t="shared" si="111"/>
        <v/>
      </c>
      <c r="D418" s="172" t="str">
        <f t="shared" si="112"/>
        <v/>
      </c>
      <c r="E418" s="152" t="str">
        <f t="shared" si="117"/>
        <v/>
      </c>
      <c r="F418" s="289" t="str">
        <f t="shared" si="113"/>
        <v/>
      </c>
      <c r="G418" s="154" t="str">
        <f>IF($A418="","",'Priseestimat gj.strømming'!$C$15)</f>
        <v/>
      </c>
      <c r="H418" s="155" t="str" cm="1">
        <f t="array" ref="H418">IF(M418=Hjelpeark!$E$7,_xlfn.XLOOKUP(IF(T418="Naturlig",S418,T418),Temp_VT_FV,_xlfn.XLOOKUP('Beregninger gj.strømming'!F418,Fiskevekt_VT_FV,'Veksttabell FV'!$B$5:$T$21,,-1),,-1)*G418,IF('Beregninger gj.strømming'!M418=Hjelpeark!$D$7,_xlfn.XLOOKUP(IF(T418="Naturlig",S418,T418),'Veksttabell SV'!$A$6:$A$22,_xlfn.XLOOKUP('Beregninger gj.strømming'!F418,'Veksttabell SV'!$B$5:$AU$5,'Veksttabell SV'!$B$6:$AU$22,,-1),,-1)*G418,""))</f>
        <v/>
      </c>
      <c r="I418" s="155" t="str">
        <f t="shared" si="102"/>
        <v/>
      </c>
      <c r="J418" s="159" t="str">
        <f t="shared" si="103"/>
        <v/>
      </c>
      <c r="K418" s="173" t="str">
        <f>IF(A418="","",'Priseestimat gj.strømming'!$C$10)</f>
        <v/>
      </c>
      <c r="L418" s="173" t="str">
        <f>IF(A418="","",'Priseestimat gj.strømming'!$C$11)</f>
        <v/>
      </c>
      <c r="M418" s="173" t="str">
        <f>IF(A418="","",'Priseestimat gj.strømming'!$C$12)</f>
        <v/>
      </c>
      <c r="N418" s="173" t="str">
        <f>IF($A418="","",'Priseestimat gj.strømming'!$C$6)</f>
        <v/>
      </c>
      <c r="O418" s="174" t="str" cm="1">
        <f t="array" ref="O418">IF(M418=Hjelpeark!$D$7,_xlfn.XLOOKUP(IF(T418="Naturlig",S418,T418),'Vannbehov SV'!$A$5:$A$13,_xlfn.XLOOKUP('Beregninger gj.strømming'!F418,'Vannbehov SV'!$B$4:$O$4,'Vannbehov SV'!$B$5:$O$13,,-1),,-1),IF(M418=Hjelpeark!$E$7,_xlfn.XLOOKUP(IF(T418="Naturlig",S418,T418),'Vannbehov FV'!$A$5:$A$20,_xlfn.XLOOKUP('Beregninger gj.strømming'!F418,'Vannbehov FV'!$B$4:$O$4,'Vannbehov FV'!$B$5:$O$20,,-1),,-1),""))</f>
        <v/>
      </c>
      <c r="P418" s="173" t="str">
        <f t="shared" si="114"/>
        <v/>
      </c>
      <c r="Q418" s="174" t="str">
        <f t="shared" si="115"/>
        <v/>
      </c>
      <c r="R418" s="174" t="str">
        <f t="shared" si="104"/>
        <v/>
      </c>
      <c r="S418" s="152" t="str">
        <f>IFERROR(IF(M418=Hjelpeark!$D$7,_xlfn.XLOOKUP('Beregninger gj.strømming'!C418,Hjelpeark!$C$8:$C$19,Hjelpeark!$D$8:$D$19),_xlfn.XLOOKUP('Beregninger gj.strømming'!C418,Hjelpeark!$C$8:$C$19,Hjelpeark!$E$8:$E$19)),"")</f>
        <v/>
      </c>
      <c r="T418" s="152" t="str">
        <f t="shared" si="118"/>
        <v/>
      </c>
      <c r="U418" s="152" t="str">
        <f>IFERROR(IF(T418=Hjelpeark!$B$4,0,ABS(T418-S418)),"")</f>
        <v/>
      </c>
      <c r="V418" s="175" t="str">
        <f>IFERROR(IF(A418="","",_xlfn.XLOOKUP(D418,Prisliste!$C$4:$F$4,Prisliste!$C$20:$F$20)),"")</f>
        <v/>
      </c>
      <c r="W418" s="175" t="str">
        <f>IFERROR(U418*_xlfn.XLOOKUP(D418,Prisliste!$C$4:$F$4,Prisliste!$C$21:$F$21),"")</f>
        <v/>
      </c>
      <c r="X418" s="175" t="str">
        <f>IFERROR(IF(A418="","",IF(N418="Ja",_xlfn.XLOOKUP('Beregninger gj.strømming'!D418,Prisliste!$C$4:$F$4,Prisliste!$C$24:$F$24),0)),"")</f>
        <v/>
      </c>
      <c r="Y418" s="288" t="str">
        <f t="shared" si="105"/>
        <v/>
      </c>
      <c r="Z418" s="175" t="str">
        <f t="shared" si="116"/>
        <v/>
      </c>
      <c r="AA418" s="175" t="str">
        <f t="shared" si="106"/>
        <v/>
      </c>
      <c r="AB418" s="175" t="str">
        <f t="shared" si="107"/>
        <v/>
      </c>
      <c r="AC418" s="288" t="str">
        <f t="shared" si="108"/>
        <v/>
      </c>
      <c r="AD418" s="152" t="str">
        <f t="shared" si="109"/>
        <v/>
      </c>
      <c r="AF418" s="155" t="str">
        <f>IFERROR(_xlfn.XLOOKUP(D418,Prisliste!$C$4:$F$4,Prisliste!$C$19:$F$19)*AD418,"")</f>
        <v/>
      </c>
    </row>
    <row r="419" spans="1:32" ht="14.4">
      <c r="A419" s="171" t="str">
        <f>IF(A418="","",IF(A418+1&lt;=f_slutt,'Beregninger gj.strømming'!A418+1,""))</f>
        <v/>
      </c>
      <c r="B419" s="172" t="str">
        <f t="shared" si="110"/>
        <v/>
      </c>
      <c r="C419" s="173" t="str">
        <f t="shared" si="111"/>
        <v/>
      </c>
      <c r="D419" s="172" t="str">
        <f t="shared" si="112"/>
        <v/>
      </c>
      <c r="E419" s="152" t="str">
        <f t="shared" si="117"/>
        <v/>
      </c>
      <c r="F419" s="289" t="str">
        <f t="shared" si="113"/>
        <v/>
      </c>
      <c r="G419" s="154" t="str">
        <f>IF($A419="","",'Priseestimat gj.strømming'!$C$15)</f>
        <v/>
      </c>
      <c r="H419" s="155" t="str" cm="1">
        <f t="array" ref="H419">IF(M419=Hjelpeark!$E$7,_xlfn.XLOOKUP(IF(T419="Naturlig",S419,T419),Temp_VT_FV,_xlfn.XLOOKUP('Beregninger gj.strømming'!F419,Fiskevekt_VT_FV,'Veksttabell FV'!$B$5:$T$21,,-1),,-1)*G419,IF('Beregninger gj.strømming'!M419=Hjelpeark!$D$7,_xlfn.XLOOKUP(IF(T419="Naturlig",S419,T419),'Veksttabell SV'!$A$6:$A$22,_xlfn.XLOOKUP('Beregninger gj.strømming'!F419,'Veksttabell SV'!$B$5:$AU$5,'Veksttabell SV'!$B$6:$AU$22,,-1),,-1)*G419,""))</f>
        <v/>
      </c>
      <c r="I419" s="155" t="str">
        <f t="shared" si="102"/>
        <v/>
      </c>
      <c r="J419" s="159" t="str">
        <f t="shared" si="103"/>
        <v/>
      </c>
      <c r="K419" s="173" t="str">
        <f>IF(A419="","",'Priseestimat gj.strømming'!$C$10)</f>
        <v/>
      </c>
      <c r="L419" s="173" t="str">
        <f>IF(A419="","",'Priseestimat gj.strømming'!$C$11)</f>
        <v/>
      </c>
      <c r="M419" s="173" t="str">
        <f>IF(A419="","",'Priseestimat gj.strømming'!$C$12)</f>
        <v/>
      </c>
      <c r="N419" s="173" t="str">
        <f>IF($A419="","",'Priseestimat gj.strømming'!$C$6)</f>
        <v/>
      </c>
      <c r="O419" s="174" t="str" cm="1">
        <f t="array" ref="O419">IF(M419=Hjelpeark!$D$7,_xlfn.XLOOKUP(IF(T419="Naturlig",S419,T419),'Vannbehov SV'!$A$5:$A$13,_xlfn.XLOOKUP('Beregninger gj.strømming'!F419,'Vannbehov SV'!$B$4:$O$4,'Vannbehov SV'!$B$5:$O$13,,-1),,-1),IF(M419=Hjelpeark!$E$7,_xlfn.XLOOKUP(IF(T419="Naturlig",S419,T419),'Vannbehov FV'!$A$5:$A$20,_xlfn.XLOOKUP('Beregninger gj.strømming'!F419,'Vannbehov FV'!$B$4:$O$4,'Vannbehov FV'!$B$5:$O$20,,-1),,-1),""))</f>
        <v/>
      </c>
      <c r="P419" s="173" t="str">
        <f t="shared" si="114"/>
        <v/>
      </c>
      <c r="Q419" s="174" t="str">
        <f t="shared" si="115"/>
        <v/>
      </c>
      <c r="R419" s="174" t="str">
        <f t="shared" si="104"/>
        <v/>
      </c>
      <c r="S419" s="152" t="str">
        <f>IFERROR(IF(M419=Hjelpeark!$D$7,_xlfn.XLOOKUP('Beregninger gj.strømming'!C419,Hjelpeark!$C$8:$C$19,Hjelpeark!$D$8:$D$19),_xlfn.XLOOKUP('Beregninger gj.strømming'!C419,Hjelpeark!$C$8:$C$19,Hjelpeark!$E$8:$E$19)),"")</f>
        <v/>
      </c>
      <c r="T419" s="152" t="str">
        <f t="shared" si="118"/>
        <v/>
      </c>
      <c r="U419" s="152" t="str">
        <f>IFERROR(IF(T419=Hjelpeark!$B$4,0,ABS(T419-S419)),"")</f>
        <v/>
      </c>
      <c r="V419" s="175" t="str">
        <f>IFERROR(IF(A419="","",_xlfn.XLOOKUP(D419,Prisliste!$C$4:$F$4,Prisliste!$C$20:$F$20)),"")</f>
        <v/>
      </c>
      <c r="W419" s="175" t="str">
        <f>IFERROR(U419*_xlfn.XLOOKUP(D419,Prisliste!$C$4:$F$4,Prisliste!$C$21:$F$21),"")</f>
        <v/>
      </c>
      <c r="X419" s="175" t="str">
        <f>IFERROR(IF(A419="","",IF(N419="Ja",_xlfn.XLOOKUP('Beregninger gj.strømming'!D419,Prisliste!$C$4:$F$4,Prisliste!$C$24:$F$24),0)),"")</f>
        <v/>
      </c>
      <c r="Y419" s="288" t="str">
        <f t="shared" si="105"/>
        <v/>
      </c>
      <c r="Z419" s="175" t="str">
        <f t="shared" si="116"/>
        <v/>
      </c>
      <c r="AA419" s="175" t="str">
        <f t="shared" si="106"/>
        <v/>
      </c>
      <c r="AB419" s="175" t="str">
        <f t="shared" si="107"/>
        <v/>
      </c>
      <c r="AC419" s="288" t="str">
        <f t="shared" si="108"/>
        <v/>
      </c>
      <c r="AD419" s="152" t="str">
        <f t="shared" si="109"/>
        <v/>
      </c>
      <c r="AF419" s="155" t="str">
        <f>IFERROR(_xlfn.XLOOKUP(D419,Prisliste!$C$4:$F$4,Prisliste!$C$19:$F$19)*AD419,"")</f>
        <v/>
      </c>
    </row>
    <row r="420" spans="1:32" ht="14.4">
      <c r="A420" s="171" t="str">
        <f>IF(A419="","",IF(A419+1&lt;=f_slutt,'Beregninger gj.strømming'!A419+1,""))</f>
        <v/>
      </c>
      <c r="B420" s="172" t="str">
        <f t="shared" si="110"/>
        <v/>
      </c>
      <c r="C420" s="173" t="str">
        <f t="shared" si="111"/>
        <v/>
      </c>
      <c r="D420" s="172" t="str">
        <f t="shared" si="112"/>
        <v/>
      </c>
      <c r="E420" s="152" t="str">
        <f t="shared" si="117"/>
        <v/>
      </c>
      <c r="F420" s="289" t="str">
        <f t="shared" si="113"/>
        <v/>
      </c>
      <c r="G420" s="154" t="str">
        <f>IF($A420="","",'Priseestimat gj.strømming'!$C$15)</f>
        <v/>
      </c>
      <c r="H420" s="155" t="str" cm="1">
        <f t="array" ref="H420">IF(M420=Hjelpeark!$E$7,_xlfn.XLOOKUP(IF(T420="Naturlig",S420,T420),Temp_VT_FV,_xlfn.XLOOKUP('Beregninger gj.strømming'!F420,Fiskevekt_VT_FV,'Veksttabell FV'!$B$5:$T$21,,-1),,-1)*G420,IF('Beregninger gj.strømming'!M420=Hjelpeark!$D$7,_xlfn.XLOOKUP(IF(T420="Naturlig",S420,T420),'Veksttabell SV'!$A$6:$A$22,_xlfn.XLOOKUP('Beregninger gj.strømming'!F420,'Veksttabell SV'!$B$5:$AU$5,'Veksttabell SV'!$B$6:$AU$22,,-1),,-1)*G420,""))</f>
        <v/>
      </c>
      <c r="I420" s="155" t="str">
        <f t="shared" si="102"/>
        <v/>
      </c>
      <c r="J420" s="159" t="str">
        <f t="shared" si="103"/>
        <v/>
      </c>
      <c r="K420" s="173" t="str">
        <f>IF(A420="","",'Priseestimat gj.strømming'!$C$10)</f>
        <v/>
      </c>
      <c r="L420" s="173" t="str">
        <f>IF(A420="","",'Priseestimat gj.strømming'!$C$11)</f>
        <v/>
      </c>
      <c r="M420" s="173" t="str">
        <f>IF(A420="","",'Priseestimat gj.strømming'!$C$12)</f>
        <v/>
      </c>
      <c r="N420" s="173" t="str">
        <f>IF($A420="","",'Priseestimat gj.strømming'!$C$6)</f>
        <v/>
      </c>
      <c r="O420" s="174" t="str" cm="1">
        <f t="array" ref="O420">IF(M420=Hjelpeark!$D$7,_xlfn.XLOOKUP(IF(T420="Naturlig",S420,T420),'Vannbehov SV'!$A$5:$A$13,_xlfn.XLOOKUP('Beregninger gj.strømming'!F420,'Vannbehov SV'!$B$4:$O$4,'Vannbehov SV'!$B$5:$O$13,,-1),,-1),IF(M420=Hjelpeark!$E$7,_xlfn.XLOOKUP(IF(T420="Naturlig",S420,T420),'Vannbehov FV'!$A$5:$A$20,_xlfn.XLOOKUP('Beregninger gj.strømming'!F420,'Vannbehov FV'!$B$4:$O$4,'Vannbehov FV'!$B$5:$O$20,,-1),,-1),""))</f>
        <v/>
      </c>
      <c r="P420" s="173" t="str">
        <f t="shared" si="114"/>
        <v/>
      </c>
      <c r="Q420" s="174" t="str">
        <f t="shared" si="115"/>
        <v/>
      </c>
      <c r="R420" s="174" t="str">
        <f t="shared" si="104"/>
        <v/>
      </c>
      <c r="S420" s="152" t="str">
        <f>IFERROR(IF(M420=Hjelpeark!$D$7,_xlfn.XLOOKUP('Beregninger gj.strømming'!C420,Hjelpeark!$C$8:$C$19,Hjelpeark!$D$8:$D$19),_xlfn.XLOOKUP('Beregninger gj.strømming'!C420,Hjelpeark!$C$8:$C$19,Hjelpeark!$E$8:$E$19)),"")</f>
        <v/>
      </c>
      <c r="T420" s="152" t="str">
        <f t="shared" si="118"/>
        <v/>
      </c>
      <c r="U420" s="152" t="str">
        <f>IFERROR(IF(T420=Hjelpeark!$B$4,0,ABS(T420-S420)),"")</f>
        <v/>
      </c>
      <c r="V420" s="175" t="str">
        <f>IFERROR(IF(A420="","",_xlfn.XLOOKUP(D420,Prisliste!$C$4:$F$4,Prisliste!$C$20:$F$20)),"")</f>
        <v/>
      </c>
      <c r="W420" s="175" t="str">
        <f>IFERROR(U420*_xlfn.XLOOKUP(D420,Prisliste!$C$4:$F$4,Prisliste!$C$21:$F$21),"")</f>
        <v/>
      </c>
      <c r="X420" s="175" t="str">
        <f>IFERROR(IF(A420="","",IF(N420="Ja",_xlfn.XLOOKUP('Beregninger gj.strømming'!D420,Prisliste!$C$4:$F$4,Prisliste!$C$24:$F$24),0)),"")</f>
        <v/>
      </c>
      <c r="Y420" s="288" t="str">
        <f t="shared" si="105"/>
        <v/>
      </c>
      <c r="Z420" s="175" t="str">
        <f t="shared" si="116"/>
        <v/>
      </c>
      <c r="AA420" s="175" t="str">
        <f t="shared" si="106"/>
        <v/>
      </c>
      <c r="AB420" s="175" t="str">
        <f t="shared" si="107"/>
        <v/>
      </c>
      <c r="AC420" s="288" t="str">
        <f t="shared" si="108"/>
        <v/>
      </c>
      <c r="AD420" s="152" t="str">
        <f t="shared" si="109"/>
        <v/>
      </c>
      <c r="AF420" s="155" t="str">
        <f>IFERROR(_xlfn.XLOOKUP(D420,Prisliste!$C$4:$F$4,Prisliste!$C$19:$F$19)*AD420,"")</f>
        <v/>
      </c>
    </row>
    <row r="421" spans="1:32" ht="14.4">
      <c r="A421" s="171" t="str">
        <f>IF(A420="","",IF(A420+1&lt;=f_slutt,'Beregninger gj.strømming'!A420+1,""))</f>
        <v/>
      </c>
      <c r="B421" s="172" t="str">
        <f t="shared" si="110"/>
        <v/>
      </c>
      <c r="C421" s="173" t="str">
        <f t="shared" si="111"/>
        <v/>
      </c>
      <c r="D421" s="172" t="str">
        <f t="shared" si="112"/>
        <v/>
      </c>
      <c r="E421" s="152" t="str">
        <f t="shared" si="117"/>
        <v/>
      </c>
      <c r="F421" s="289" t="str">
        <f t="shared" si="113"/>
        <v/>
      </c>
      <c r="G421" s="154" t="str">
        <f>IF($A421="","",'Priseestimat gj.strømming'!$C$15)</f>
        <v/>
      </c>
      <c r="H421" s="155" t="str" cm="1">
        <f t="array" ref="H421">IF(M421=Hjelpeark!$E$7,_xlfn.XLOOKUP(IF(T421="Naturlig",S421,T421),Temp_VT_FV,_xlfn.XLOOKUP('Beregninger gj.strømming'!F421,Fiskevekt_VT_FV,'Veksttabell FV'!$B$5:$T$21,,-1),,-1)*G421,IF('Beregninger gj.strømming'!M421=Hjelpeark!$D$7,_xlfn.XLOOKUP(IF(T421="Naturlig",S421,T421),'Veksttabell SV'!$A$6:$A$22,_xlfn.XLOOKUP('Beregninger gj.strømming'!F421,'Veksttabell SV'!$B$5:$AU$5,'Veksttabell SV'!$B$6:$AU$22,,-1),,-1)*G421,""))</f>
        <v/>
      </c>
      <c r="I421" s="155" t="str">
        <f t="shared" si="102"/>
        <v/>
      </c>
      <c r="J421" s="159" t="str">
        <f t="shared" si="103"/>
        <v/>
      </c>
      <c r="K421" s="173" t="str">
        <f>IF(A421="","",'Priseestimat gj.strømming'!$C$10)</f>
        <v/>
      </c>
      <c r="L421" s="173" t="str">
        <f>IF(A421="","",'Priseestimat gj.strømming'!$C$11)</f>
        <v/>
      </c>
      <c r="M421" s="173" t="str">
        <f>IF(A421="","",'Priseestimat gj.strømming'!$C$12)</f>
        <v/>
      </c>
      <c r="N421" s="173" t="str">
        <f>IF($A421="","",'Priseestimat gj.strømming'!$C$6)</f>
        <v/>
      </c>
      <c r="O421" s="174" t="str" cm="1">
        <f t="array" ref="O421">IF(M421=Hjelpeark!$D$7,_xlfn.XLOOKUP(IF(T421="Naturlig",S421,T421),'Vannbehov SV'!$A$5:$A$13,_xlfn.XLOOKUP('Beregninger gj.strømming'!F421,'Vannbehov SV'!$B$4:$O$4,'Vannbehov SV'!$B$5:$O$13,,-1),,-1),IF(M421=Hjelpeark!$E$7,_xlfn.XLOOKUP(IF(T421="Naturlig",S421,T421),'Vannbehov FV'!$A$5:$A$20,_xlfn.XLOOKUP('Beregninger gj.strømming'!F421,'Vannbehov FV'!$B$4:$O$4,'Vannbehov FV'!$B$5:$O$20,,-1),,-1),""))</f>
        <v/>
      </c>
      <c r="P421" s="173" t="str">
        <f t="shared" si="114"/>
        <v/>
      </c>
      <c r="Q421" s="174" t="str">
        <f t="shared" si="115"/>
        <v/>
      </c>
      <c r="R421" s="174" t="str">
        <f t="shared" si="104"/>
        <v/>
      </c>
      <c r="S421" s="152" t="str">
        <f>IFERROR(IF(M421=Hjelpeark!$D$7,_xlfn.XLOOKUP('Beregninger gj.strømming'!C421,Hjelpeark!$C$8:$C$19,Hjelpeark!$D$8:$D$19),_xlfn.XLOOKUP('Beregninger gj.strømming'!C421,Hjelpeark!$C$8:$C$19,Hjelpeark!$E$8:$E$19)),"")</f>
        <v/>
      </c>
      <c r="T421" s="152" t="str">
        <f t="shared" si="118"/>
        <v/>
      </c>
      <c r="U421" s="152" t="str">
        <f>IFERROR(IF(T421=Hjelpeark!$B$4,0,ABS(T421-S421)),"")</f>
        <v/>
      </c>
      <c r="V421" s="175" t="str">
        <f>IFERROR(IF(A421="","",_xlfn.XLOOKUP(D421,Prisliste!$C$4:$F$4,Prisliste!$C$20:$F$20)),"")</f>
        <v/>
      </c>
      <c r="W421" s="175" t="str">
        <f>IFERROR(U421*_xlfn.XLOOKUP(D421,Prisliste!$C$4:$F$4,Prisliste!$C$21:$F$21),"")</f>
        <v/>
      </c>
      <c r="X421" s="175" t="str">
        <f>IFERROR(IF(A421="","",IF(N421="Ja",_xlfn.XLOOKUP('Beregninger gj.strømming'!D421,Prisliste!$C$4:$F$4,Prisliste!$C$24:$F$24),0)),"")</f>
        <v/>
      </c>
      <c r="Y421" s="288" t="str">
        <f t="shared" si="105"/>
        <v/>
      </c>
      <c r="Z421" s="175" t="str">
        <f t="shared" si="116"/>
        <v/>
      </c>
      <c r="AA421" s="175" t="str">
        <f t="shared" si="106"/>
        <v/>
      </c>
      <c r="AB421" s="175" t="str">
        <f t="shared" si="107"/>
        <v/>
      </c>
      <c r="AC421" s="288" t="str">
        <f t="shared" si="108"/>
        <v/>
      </c>
      <c r="AD421" s="152" t="str">
        <f t="shared" si="109"/>
        <v/>
      </c>
      <c r="AF421" s="155" t="str">
        <f>IFERROR(_xlfn.XLOOKUP(D421,Prisliste!$C$4:$F$4,Prisliste!$C$19:$F$19)*AD421,"")</f>
        <v/>
      </c>
    </row>
    <row r="422" spans="1:32" ht="14.4">
      <c r="A422" s="171" t="str">
        <f>IF(A421="","",IF(A421+1&lt;=f_slutt,'Beregninger gj.strømming'!A421+1,""))</f>
        <v/>
      </c>
      <c r="B422" s="172" t="str">
        <f t="shared" si="110"/>
        <v/>
      </c>
      <c r="C422" s="173" t="str">
        <f t="shared" si="111"/>
        <v/>
      </c>
      <c r="D422" s="172" t="str">
        <f t="shared" si="112"/>
        <v/>
      </c>
      <c r="E422" s="152" t="str">
        <f t="shared" si="117"/>
        <v/>
      </c>
      <c r="F422" s="289" t="str">
        <f t="shared" si="113"/>
        <v/>
      </c>
      <c r="G422" s="154" t="str">
        <f>IF($A422="","",'Priseestimat gj.strømming'!$C$15)</f>
        <v/>
      </c>
      <c r="H422" s="155" t="str" cm="1">
        <f t="array" ref="H422">IF(M422=Hjelpeark!$E$7,_xlfn.XLOOKUP(IF(T422="Naturlig",S422,T422),Temp_VT_FV,_xlfn.XLOOKUP('Beregninger gj.strømming'!F422,Fiskevekt_VT_FV,'Veksttabell FV'!$B$5:$T$21,,-1),,-1)*G422,IF('Beregninger gj.strømming'!M422=Hjelpeark!$D$7,_xlfn.XLOOKUP(IF(T422="Naturlig",S422,T422),'Veksttabell SV'!$A$6:$A$22,_xlfn.XLOOKUP('Beregninger gj.strømming'!F422,'Veksttabell SV'!$B$5:$AU$5,'Veksttabell SV'!$B$6:$AU$22,,-1),,-1)*G422,""))</f>
        <v/>
      </c>
      <c r="I422" s="155" t="str">
        <f t="shared" si="102"/>
        <v/>
      </c>
      <c r="J422" s="159" t="str">
        <f t="shared" si="103"/>
        <v/>
      </c>
      <c r="K422" s="173" t="str">
        <f>IF(A422="","",'Priseestimat gj.strømming'!$C$10)</f>
        <v/>
      </c>
      <c r="L422" s="173" t="str">
        <f>IF(A422="","",'Priseestimat gj.strømming'!$C$11)</f>
        <v/>
      </c>
      <c r="M422" s="173" t="str">
        <f>IF(A422="","",'Priseestimat gj.strømming'!$C$12)</f>
        <v/>
      </c>
      <c r="N422" s="173" t="str">
        <f>IF($A422="","",'Priseestimat gj.strømming'!$C$6)</f>
        <v/>
      </c>
      <c r="O422" s="174" t="str" cm="1">
        <f t="array" ref="O422">IF(M422=Hjelpeark!$D$7,_xlfn.XLOOKUP(IF(T422="Naturlig",S422,T422),'Vannbehov SV'!$A$5:$A$13,_xlfn.XLOOKUP('Beregninger gj.strømming'!F422,'Vannbehov SV'!$B$4:$O$4,'Vannbehov SV'!$B$5:$O$13,,-1),,-1),IF(M422=Hjelpeark!$E$7,_xlfn.XLOOKUP(IF(T422="Naturlig",S422,T422),'Vannbehov FV'!$A$5:$A$20,_xlfn.XLOOKUP('Beregninger gj.strømming'!F422,'Vannbehov FV'!$B$4:$O$4,'Vannbehov FV'!$B$5:$O$20,,-1),,-1),""))</f>
        <v/>
      </c>
      <c r="P422" s="173" t="str">
        <f t="shared" si="114"/>
        <v/>
      </c>
      <c r="Q422" s="174" t="str">
        <f t="shared" si="115"/>
        <v/>
      </c>
      <c r="R422" s="174" t="str">
        <f t="shared" si="104"/>
        <v/>
      </c>
      <c r="S422" s="152" t="str">
        <f>IFERROR(IF(M422=Hjelpeark!$D$7,_xlfn.XLOOKUP('Beregninger gj.strømming'!C422,Hjelpeark!$C$8:$C$19,Hjelpeark!$D$8:$D$19),_xlfn.XLOOKUP('Beregninger gj.strømming'!C422,Hjelpeark!$C$8:$C$19,Hjelpeark!$E$8:$E$19)),"")</f>
        <v/>
      </c>
      <c r="T422" s="152" t="str">
        <f t="shared" si="118"/>
        <v/>
      </c>
      <c r="U422" s="152" t="str">
        <f>IFERROR(IF(T422=Hjelpeark!$B$4,0,ABS(T422-S422)),"")</f>
        <v/>
      </c>
      <c r="V422" s="175" t="str">
        <f>IFERROR(IF(A422="","",_xlfn.XLOOKUP(D422,Prisliste!$C$4:$F$4,Prisliste!$C$20:$F$20)),"")</f>
        <v/>
      </c>
      <c r="W422" s="175" t="str">
        <f>IFERROR(U422*_xlfn.XLOOKUP(D422,Prisliste!$C$4:$F$4,Prisliste!$C$21:$F$21),"")</f>
        <v/>
      </c>
      <c r="X422" s="175" t="str">
        <f>IFERROR(IF(A422="","",IF(N422="Ja",_xlfn.XLOOKUP('Beregninger gj.strømming'!D422,Prisliste!$C$4:$F$4,Prisliste!$C$24:$F$24),0)),"")</f>
        <v/>
      </c>
      <c r="Y422" s="288" t="str">
        <f t="shared" si="105"/>
        <v/>
      </c>
      <c r="Z422" s="175" t="str">
        <f t="shared" si="116"/>
        <v/>
      </c>
      <c r="AA422" s="175" t="str">
        <f t="shared" si="106"/>
        <v/>
      </c>
      <c r="AB422" s="175" t="str">
        <f t="shared" si="107"/>
        <v/>
      </c>
      <c r="AC422" s="288" t="str">
        <f t="shared" si="108"/>
        <v/>
      </c>
      <c r="AD422" s="152" t="str">
        <f t="shared" si="109"/>
        <v/>
      </c>
      <c r="AF422" s="155" t="str">
        <f>IFERROR(_xlfn.XLOOKUP(D422,Prisliste!$C$4:$F$4,Prisliste!$C$19:$F$19)*AD422,"")</f>
        <v/>
      </c>
    </row>
    <row r="423" spans="1:32" ht="14.4">
      <c r="A423" s="171" t="str">
        <f>IF(A422="","",IF(A422+1&lt;=f_slutt,'Beregninger gj.strømming'!A422+1,""))</f>
        <v/>
      </c>
      <c r="B423" s="172" t="str">
        <f t="shared" si="110"/>
        <v/>
      </c>
      <c r="C423" s="173" t="str">
        <f t="shared" si="111"/>
        <v/>
      </c>
      <c r="D423" s="172" t="str">
        <f t="shared" si="112"/>
        <v/>
      </c>
      <c r="E423" s="152" t="str">
        <f t="shared" si="117"/>
        <v/>
      </c>
      <c r="F423" s="289" t="str">
        <f t="shared" si="113"/>
        <v/>
      </c>
      <c r="G423" s="154" t="str">
        <f>IF($A423="","",'Priseestimat gj.strømming'!$C$15)</f>
        <v/>
      </c>
      <c r="H423" s="155" t="str" cm="1">
        <f t="array" ref="H423">IF(M423=Hjelpeark!$E$7,_xlfn.XLOOKUP(IF(T423="Naturlig",S423,T423),Temp_VT_FV,_xlfn.XLOOKUP('Beregninger gj.strømming'!F423,Fiskevekt_VT_FV,'Veksttabell FV'!$B$5:$T$21,,-1),,-1)*G423,IF('Beregninger gj.strømming'!M423=Hjelpeark!$D$7,_xlfn.XLOOKUP(IF(T423="Naturlig",S423,T423),'Veksttabell SV'!$A$6:$A$22,_xlfn.XLOOKUP('Beregninger gj.strømming'!F423,'Veksttabell SV'!$B$5:$AU$5,'Veksttabell SV'!$B$6:$AU$22,,-1),,-1)*G423,""))</f>
        <v/>
      </c>
      <c r="I423" s="155" t="str">
        <f t="shared" si="102"/>
        <v/>
      </c>
      <c r="J423" s="159" t="str">
        <f t="shared" si="103"/>
        <v/>
      </c>
      <c r="K423" s="173" t="str">
        <f>IF(A423="","",'Priseestimat gj.strømming'!$C$10)</f>
        <v/>
      </c>
      <c r="L423" s="173" t="str">
        <f>IF(A423="","",'Priseestimat gj.strømming'!$C$11)</f>
        <v/>
      </c>
      <c r="M423" s="173" t="str">
        <f>IF(A423="","",'Priseestimat gj.strømming'!$C$12)</f>
        <v/>
      </c>
      <c r="N423" s="173" t="str">
        <f>IF($A423="","",'Priseestimat gj.strømming'!$C$6)</f>
        <v/>
      </c>
      <c r="O423" s="174" t="str" cm="1">
        <f t="array" ref="O423">IF(M423=Hjelpeark!$D$7,_xlfn.XLOOKUP(IF(T423="Naturlig",S423,T423),'Vannbehov SV'!$A$5:$A$13,_xlfn.XLOOKUP('Beregninger gj.strømming'!F423,'Vannbehov SV'!$B$4:$O$4,'Vannbehov SV'!$B$5:$O$13,,-1),,-1),IF(M423=Hjelpeark!$E$7,_xlfn.XLOOKUP(IF(T423="Naturlig",S423,T423),'Vannbehov FV'!$A$5:$A$20,_xlfn.XLOOKUP('Beregninger gj.strømming'!F423,'Vannbehov FV'!$B$4:$O$4,'Vannbehov FV'!$B$5:$O$20,,-1),,-1),""))</f>
        <v/>
      </c>
      <c r="P423" s="173" t="str">
        <f t="shared" si="114"/>
        <v/>
      </c>
      <c r="Q423" s="174" t="str">
        <f t="shared" si="115"/>
        <v/>
      </c>
      <c r="R423" s="174" t="str">
        <f t="shared" si="104"/>
        <v/>
      </c>
      <c r="S423" s="152" t="str">
        <f>IFERROR(IF(M423=Hjelpeark!$D$7,_xlfn.XLOOKUP('Beregninger gj.strømming'!C423,Hjelpeark!$C$8:$C$19,Hjelpeark!$D$8:$D$19),_xlfn.XLOOKUP('Beregninger gj.strømming'!C423,Hjelpeark!$C$8:$C$19,Hjelpeark!$E$8:$E$19)),"")</f>
        <v/>
      </c>
      <c r="T423" s="152" t="str">
        <f t="shared" si="118"/>
        <v/>
      </c>
      <c r="U423" s="152" t="str">
        <f>IFERROR(IF(T423=Hjelpeark!$B$4,0,ABS(T423-S423)),"")</f>
        <v/>
      </c>
      <c r="V423" s="175" t="str">
        <f>IFERROR(IF(A423="","",_xlfn.XLOOKUP(D423,Prisliste!$C$4:$F$4,Prisliste!$C$20:$F$20)),"")</f>
        <v/>
      </c>
      <c r="W423" s="175" t="str">
        <f>IFERROR(U423*_xlfn.XLOOKUP(D423,Prisliste!$C$4:$F$4,Prisliste!$C$21:$F$21),"")</f>
        <v/>
      </c>
      <c r="X423" s="175" t="str">
        <f>IFERROR(IF(A423="","",IF(N423="Ja",_xlfn.XLOOKUP('Beregninger gj.strømming'!D423,Prisliste!$C$4:$F$4,Prisliste!$C$24:$F$24),0)),"")</f>
        <v/>
      </c>
      <c r="Y423" s="288" t="str">
        <f t="shared" si="105"/>
        <v/>
      </c>
      <c r="Z423" s="175" t="str">
        <f t="shared" si="116"/>
        <v/>
      </c>
      <c r="AA423" s="175" t="str">
        <f t="shared" si="106"/>
        <v/>
      </c>
      <c r="AB423" s="175" t="str">
        <f t="shared" si="107"/>
        <v/>
      </c>
      <c r="AC423" s="288" t="str">
        <f t="shared" si="108"/>
        <v/>
      </c>
      <c r="AD423" s="152" t="str">
        <f t="shared" si="109"/>
        <v/>
      </c>
      <c r="AF423" s="155" t="str">
        <f>IFERROR(_xlfn.XLOOKUP(D423,Prisliste!$C$4:$F$4,Prisliste!$C$19:$F$19)*AD423,"")</f>
        <v/>
      </c>
    </row>
    <row r="424" spans="1:32" ht="14.4">
      <c r="A424" s="171" t="str">
        <f>IF(A423="","",IF(A423+1&lt;=f_slutt,'Beregninger gj.strømming'!A423+1,""))</f>
        <v/>
      </c>
      <c r="B424" s="172" t="str">
        <f t="shared" si="110"/>
        <v/>
      </c>
      <c r="C424" s="173" t="str">
        <f t="shared" si="111"/>
        <v/>
      </c>
      <c r="D424" s="172" t="str">
        <f t="shared" si="112"/>
        <v/>
      </c>
      <c r="E424" s="152" t="str">
        <f t="shared" si="117"/>
        <v/>
      </c>
      <c r="F424" s="289" t="str">
        <f t="shared" si="113"/>
        <v/>
      </c>
      <c r="G424" s="154" t="str">
        <f>IF($A424="","",'Priseestimat gj.strømming'!$C$15)</f>
        <v/>
      </c>
      <c r="H424" s="155" t="str" cm="1">
        <f t="array" ref="H424">IF(M424=Hjelpeark!$E$7,_xlfn.XLOOKUP(IF(T424="Naturlig",S424,T424),Temp_VT_FV,_xlfn.XLOOKUP('Beregninger gj.strømming'!F424,Fiskevekt_VT_FV,'Veksttabell FV'!$B$5:$T$21,,-1),,-1)*G424,IF('Beregninger gj.strømming'!M424=Hjelpeark!$D$7,_xlfn.XLOOKUP(IF(T424="Naturlig",S424,T424),'Veksttabell SV'!$A$6:$A$22,_xlfn.XLOOKUP('Beregninger gj.strømming'!F424,'Veksttabell SV'!$B$5:$AU$5,'Veksttabell SV'!$B$6:$AU$22,,-1),,-1)*G424,""))</f>
        <v/>
      </c>
      <c r="I424" s="155" t="str">
        <f t="shared" si="102"/>
        <v/>
      </c>
      <c r="J424" s="159" t="str">
        <f t="shared" si="103"/>
        <v/>
      </c>
      <c r="K424" s="173" t="str">
        <f>IF(A424="","",'Priseestimat gj.strømming'!$C$10)</f>
        <v/>
      </c>
      <c r="L424" s="173" t="str">
        <f>IF(A424="","",'Priseestimat gj.strømming'!$C$11)</f>
        <v/>
      </c>
      <c r="M424" s="173" t="str">
        <f>IF(A424="","",'Priseestimat gj.strømming'!$C$12)</f>
        <v/>
      </c>
      <c r="N424" s="173" t="str">
        <f>IF($A424="","",'Priseestimat gj.strømming'!$C$6)</f>
        <v/>
      </c>
      <c r="O424" s="174" t="str" cm="1">
        <f t="array" ref="O424">IF(M424=Hjelpeark!$D$7,_xlfn.XLOOKUP(IF(T424="Naturlig",S424,T424),'Vannbehov SV'!$A$5:$A$13,_xlfn.XLOOKUP('Beregninger gj.strømming'!F424,'Vannbehov SV'!$B$4:$O$4,'Vannbehov SV'!$B$5:$O$13,,-1),,-1),IF(M424=Hjelpeark!$E$7,_xlfn.XLOOKUP(IF(T424="Naturlig",S424,T424),'Vannbehov FV'!$A$5:$A$20,_xlfn.XLOOKUP('Beregninger gj.strømming'!F424,'Vannbehov FV'!$B$4:$O$4,'Vannbehov FV'!$B$5:$O$20,,-1),,-1),""))</f>
        <v/>
      </c>
      <c r="P424" s="173" t="str">
        <f t="shared" si="114"/>
        <v/>
      </c>
      <c r="Q424" s="174" t="str">
        <f t="shared" si="115"/>
        <v/>
      </c>
      <c r="R424" s="174" t="str">
        <f t="shared" si="104"/>
        <v/>
      </c>
      <c r="S424" s="152" t="str">
        <f>IFERROR(IF(M424=Hjelpeark!$D$7,_xlfn.XLOOKUP('Beregninger gj.strømming'!C424,Hjelpeark!$C$8:$C$19,Hjelpeark!$D$8:$D$19),_xlfn.XLOOKUP('Beregninger gj.strømming'!C424,Hjelpeark!$C$8:$C$19,Hjelpeark!$E$8:$E$19)),"")</f>
        <v/>
      </c>
      <c r="T424" s="152" t="str">
        <f t="shared" si="118"/>
        <v/>
      </c>
      <c r="U424" s="152" t="str">
        <f>IFERROR(IF(T424=Hjelpeark!$B$4,0,ABS(T424-S424)),"")</f>
        <v/>
      </c>
      <c r="V424" s="175" t="str">
        <f>IFERROR(IF(A424="","",_xlfn.XLOOKUP(D424,Prisliste!$C$4:$F$4,Prisliste!$C$20:$F$20)),"")</f>
        <v/>
      </c>
      <c r="W424" s="175" t="str">
        <f>IFERROR(U424*_xlfn.XLOOKUP(D424,Prisliste!$C$4:$F$4,Prisliste!$C$21:$F$21),"")</f>
        <v/>
      </c>
      <c r="X424" s="175" t="str">
        <f>IFERROR(IF(A424="","",IF(N424="Ja",_xlfn.XLOOKUP('Beregninger gj.strømming'!D424,Prisliste!$C$4:$F$4,Prisliste!$C$24:$F$24),0)),"")</f>
        <v/>
      </c>
      <c r="Y424" s="288" t="str">
        <f t="shared" si="105"/>
        <v/>
      </c>
      <c r="Z424" s="175" t="str">
        <f t="shared" si="116"/>
        <v/>
      </c>
      <c r="AA424" s="175" t="str">
        <f t="shared" si="106"/>
        <v/>
      </c>
      <c r="AB424" s="175" t="str">
        <f t="shared" si="107"/>
        <v/>
      </c>
      <c r="AC424" s="288" t="str">
        <f t="shared" si="108"/>
        <v/>
      </c>
      <c r="AD424" s="152" t="str">
        <f t="shared" si="109"/>
        <v/>
      </c>
      <c r="AF424" s="155" t="str">
        <f>IFERROR(_xlfn.XLOOKUP(D424,Prisliste!$C$4:$F$4,Prisliste!$C$19:$F$19)*AD424,"")</f>
        <v/>
      </c>
    </row>
    <row r="425" spans="1:32" ht="14.4">
      <c r="A425" s="171" t="str">
        <f>IF(A424="","",IF(A424+1&lt;=f_slutt,'Beregninger gj.strømming'!A424+1,""))</f>
        <v/>
      </c>
      <c r="B425" s="172" t="str">
        <f t="shared" si="110"/>
        <v/>
      </c>
      <c r="C425" s="173" t="str">
        <f t="shared" si="111"/>
        <v/>
      </c>
      <c r="D425" s="172" t="str">
        <f t="shared" si="112"/>
        <v/>
      </c>
      <c r="E425" s="152" t="str">
        <f t="shared" si="117"/>
        <v/>
      </c>
      <c r="F425" s="289" t="str">
        <f t="shared" si="113"/>
        <v/>
      </c>
      <c r="G425" s="154" t="str">
        <f>IF($A425="","",'Priseestimat gj.strømming'!$C$15)</f>
        <v/>
      </c>
      <c r="H425" s="155" t="str" cm="1">
        <f t="array" ref="H425">IF(M425=Hjelpeark!$E$7,_xlfn.XLOOKUP(IF(T425="Naturlig",S425,T425),Temp_VT_FV,_xlfn.XLOOKUP('Beregninger gj.strømming'!F425,Fiskevekt_VT_FV,'Veksttabell FV'!$B$5:$T$21,,-1),,-1)*G425,IF('Beregninger gj.strømming'!M425=Hjelpeark!$D$7,_xlfn.XLOOKUP(IF(T425="Naturlig",S425,T425),'Veksttabell SV'!$A$6:$A$22,_xlfn.XLOOKUP('Beregninger gj.strømming'!F425,'Veksttabell SV'!$B$5:$AU$5,'Veksttabell SV'!$B$6:$AU$22,,-1),,-1)*G425,""))</f>
        <v/>
      </c>
      <c r="I425" s="155" t="str">
        <f t="shared" si="102"/>
        <v/>
      </c>
      <c r="J425" s="159" t="str">
        <f t="shared" si="103"/>
        <v/>
      </c>
      <c r="K425" s="173" t="str">
        <f>IF(A425="","",'Priseestimat gj.strømming'!$C$10)</f>
        <v/>
      </c>
      <c r="L425" s="173" t="str">
        <f>IF(A425="","",'Priseestimat gj.strømming'!$C$11)</f>
        <v/>
      </c>
      <c r="M425" s="173" t="str">
        <f>IF(A425="","",'Priseestimat gj.strømming'!$C$12)</f>
        <v/>
      </c>
      <c r="N425" s="173" t="str">
        <f>IF($A425="","",'Priseestimat gj.strømming'!$C$6)</f>
        <v/>
      </c>
      <c r="O425" s="174" t="str" cm="1">
        <f t="array" ref="O425">IF(M425=Hjelpeark!$D$7,_xlfn.XLOOKUP(IF(T425="Naturlig",S425,T425),'Vannbehov SV'!$A$5:$A$13,_xlfn.XLOOKUP('Beregninger gj.strømming'!F425,'Vannbehov SV'!$B$4:$O$4,'Vannbehov SV'!$B$5:$O$13,,-1),,-1),IF(M425=Hjelpeark!$E$7,_xlfn.XLOOKUP(IF(T425="Naturlig",S425,T425),'Vannbehov FV'!$A$5:$A$20,_xlfn.XLOOKUP('Beregninger gj.strømming'!F425,'Vannbehov FV'!$B$4:$O$4,'Vannbehov FV'!$B$5:$O$20,,-1),,-1),""))</f>
        <v/>
      </c>
      <c r="P425" s="173" t="str">
        <f t="shared" si="114"/>
        <v/>
      </c>
      <c r="Q425" s="174" t="str">
        <f t="shared" si="115"/>
        <v/>
      </c>
      <c r="R425" s="174" t="str">
        <f t="shared" si="104"/>
        <v/>
      </c>
      <c r="S425" s="152" t="str">
        <f>IFERROR(IF(M425=Hjelpeark!$D$7,_xlfn.XLOOKUP('Beregninger gj.strømming'!C425,Hjelpeark!$C$8:$C$19,Hjelpeark!$D$8:$D$19),_xlfn.XLOOKUP('Beregninger gj.strømming'!C425,Hjelpeark!$C$8:$C$19,Hjelpeark!$E$8:$E$19)),"")</f>
        <v/>
      </c>
      <c r="T425" s="152" t="str">
        <f t="shared" si="118"/>
        <v/>
      </c>
      <c r="U425" s="152" t="str">
        <f>IFERROR(IF(T425=Hjelpeark!$B$4,0,ABS(T425-S425)),"")</f>
        <v/>
      </c>
      <c r="V425" s="175" t="str">
        <f>IFERROR(IF(A425="","",_xlfn.XLOOKUP(D425,Prisliste!$C$4:$F$4,Prisliste!$C$20:$F$20)),"")</f>
        <v/>
      </c>
      <c r="W425" s="175" t="str">
        <f>IFERROR(U425*_xlfn.XLOOKUP(D425,Prisliste!$C$4:$F$4,Prisliste!$C$21:$F$21),"")</f>
        <v/>
      </c>
      <c r="X425" s="175" t="str">
        <f>IFERROR(IF(A425="","",IF(N425="Ja",_xlfn.XLOOKUP('Beregninger gj.strømming'!D425,Prisliste!$C$4:$F$4,Prisliste!$C$24:$F$24),0)),"")</f>
        <v/>
      </c>
      <c r="Y425" s="288" t="str">
        <f t="shared" si="105"/>
        <v/>
      </c>
      <c r="Z425" s="175" t="str">
        <f t="shared" si="116"/>
        <v/>
      </c>
      <c r="AA425" s="175" t="str">
        <f t="shared" si="106"/>
        <v/>
      </c>
      <c r="AB425" s="175" t="str">
        <f t="shared" si="107"/>
        <v/>
      </c>
      <c r="AC425" s="288" t="str">
        <f t="shared" si="108"/>
        <v/>
      </c>
      <c r="AD425" s="152" t="str">
        <f t="shared" si="109"/>
        <v/>
      </c>
      <c r="AF425" s="155" t="str">
        <f>IFERROR(_xlfn.XLOOKUP(D425,Prisliste!$C$4:$F$4,Prisliste!$C$19:$F$19)*AD425,"")</f>
        <v/>
      </c>
    </row>
    <row r="426" spans="1:32" ht="14.4">
      <c r="A426" s="171" t="str">
        <f>IF(A425="","",IF(A425+1&lt;=f_slutt,'Beregninger gj.strømming'!A425+1,""))</f>
        <v/>
      </c>
      <c r="B426" s="172" t="str">
        <f t="shared" si="110"/>
        <v/>
      </c>
      <c r="C426" s="173" t="str">
        <f t="shared" si="111"/>
        <v/>
      </c>
      <c r="D426" s="172" t="str">
        <f t="shared" si="112"/>
        <v/>
      </c>
      <c r="E426" s="152" t="str">
        <f t="shared" si="117"/>
        <v/>
      </c>
      <c r="F426" s="289" t="str">
        <f t="shared" si="113"/>
        <v/>
      </c>
      <c r="G426" s="154" t="str">
        <f>IF($A426="","",'Priseestimat gj.strømming'!$C$15)</f>
        <v/>
      </c>
      <c r="H426" s="155" t="str" cm="1">
        <f t="array" ref="H426">IF(M426=Hjelpeark!$E$7,_xlfn.XLOOKUP(IF(T426="Naturlig",S426,T426),Temp_VT_FV,_xlfn.XLOOKUP('Beregninger gj.strømming'!F426,Fiskevekt_VT_FV,'Veksttabell FV'!$B$5:$T$21,,-1),,-1)*G426,IF('Beregninger gj.strømming'!M426=Hjelpeark!$D$7,_xlfn.XLOOKUP(IF(T426="Naturlig",S426,T426),'Veksttabell SV'!$A$6:$A$22,_xlfn.XLOOKUP('Beregninger gj.strømming'!F426,'Veksttabell SV'!$B$5:$AU$5,'Veksttabell SV'!$B$6:$AU$22,,-1),,-1)*G426,""))</f>
        <v/>
      </c>
      <c r="I426" s="155" t="str">
        <f t="shared" si="102"/>
        <v/>
      </c>
      <c r="J426" s="159" t="str">
        <f t="shared" si="103"/>
        <v/>
      </c>
      <c r="K426" s="173" t="str">
        <f>IF(A426="","",'Priseestimat gj.strømming'!$C$10)</f>
        <v/>
      </c>
      <c r="L426" s="173" t="str">
        <f>IF(A426="","",'Priseestimat gj.strømming'!$C$11)</f>
        <v/>
      </c>
      <c r="M426" s="173" t="str">
        <f>IF(A426="","",'Priseestimat gj.strømming'!$C$12)</f>
        <v/>
      </c>
      <c r="N426" s="173" t="str">
        <f>IF($A426="","",'Priseestimat gj.strømming'!$C$6)</f>
        <v/>
      </c>
      <c r="O426" s="174" t="str" cm="1">
        <f t="array" ref="O426">IF(M426=Hjelpeark!$D$7,_xlfn.XLOOKUP(IF(T426="Naturlig",S426,T426),'Vannbehov SV'!$A$5:$A$13,_xlfn.XLOOKUP('Beregninger gj.strømming'!F426,'Vannbehov SV'!$B$4:$O$4,'Vannbehov SV'!$B$5:$O$13,,-1),,-1),IF(M426=Hjelpeark!$E$7,_xlfn.XLOOKUP(IF(T426="Naturlig",S426,T426),'Vannbehov FV'!$A$5:$A$20,_xlfn.XLOOKUP('Beregninger gj.strømming'!F426,'Vannbehov FV'!$B$4:$O$4,'Vannbehov FV'!$B$5:$O$20,,-1),,-1),""))</f>
        <v/>
      </c>
      <c r="P426" s="173" t="str">
        <f t="shared" si="114"/>
        <v/>
      </c>
      <c r="Q426" s="174" t="str">
        <f t="shared" si="115"/>
        <v/>
      </c>
      <c r="R426" s="174" t="str">
        <f t="shared" si="104"/>
        <v/>
      </c>
      <c r="S426" s="152" t="str">
        <f>IFERROR(IF(M426=Hjelpeark!$D$7,_xlfn.XLOOKUP('Beregninger gj.strømming'!C426,Hjelpeark!$C$8:$C$19,Hjelpeark!$D$8:$D$19),_xlfn.XLOOKUP('Beregninger gj.strømming'!C426,Hjelpeark!$C$8:$C$19,Hjelpeark!$E$8:$E$19)),"")</f>
        <v/>
      </c>
      <c r="T426" s="152" t="str">
        <f t="shared" si="118"/>
        <v/>
      </c>
      <c r="U426" s="152" t="str">
        <f>IFERROR(IF(T426=Hjelpeark!$B$4,0,ABS(T426-S426)),"")</f>
        <v/>
      </c>
      <c r="V426" s="175" t="str">
        <f>IFERROR(IF(A426="","",_xlfn.XLOOKUP(D426,Prisliste!$C$4:$F$4,Prisliste!$C$20:$F$20)),"")</f>
        <v/>
      </c>
      <c r="W426" s="175" t="str">
        <f>IFERROR(U426*_xlfn.XLOOKUP(D426,Prisliste!$C$4:$F$4,Prisliste!$C$21:$F$21),"")</f>
        <v/>
      </c>
      <c r="X426" s="175" t="str">
        <f>IFERROR(IF(A426="","",IF(N426="Ja",_xlfn.XLOOKUP('Beregninger gj.strømming'!D426,Prisliste!$C$4:$F$4,Prisliste!$C$24:$F$24),0)),"")</f>
        <v/>
      </c>
      <c r="Y426" s="288" t="str">
        <f t="shared" si="105"/>
        <v/>
      </c>
      <c r="Z426" s="175" t="str">
        <f t="shared" si="116"/>
        <v/>
      </c>
      <c r="AA426" s="175" t="str">
        <f t="shared" si="106"/>
        <v/>
      </c>
      <c r="AB426" s="175" t="str">
        <f t="shared" si="107"/>
        <v/>
      </c>
      <c r="AC426" s="288" t="str">
        <f t="shared" si="108"/>
        <v/>
      </c>
      <c r="AD426" s="152" t="str">
        <f t="shared" si="109"/>
        <v/>
      </c>
      <c r="AF426" s="155" t="str">
        <f>IFERROR(_xlfn.XLOOKUP(D426,Prisliste!$C$4:$F$4,Prisliste!$C$19:$F$19)*AD426,"")</f>
        <v/>
      </c>
    </row>
    <row r="427" spans="1:32" ht="14.4">
      <c r="A427" s="171" t="str">
        <f>IF(A426="","",IF(A426+1&lt;=f_slutt,'Beregninger gj.strømming'!A426+1,""))</f>
        <v/>
      </c>
      <c r="B427" s="172" t="str">
        <f t="shared" si="110"/>
        <v/>
      </c>
      <c r="C427" s="173" t="str">
        <f t="shared" si="111"/>
        <v/>
      </c>
      <c r="D427" s="172" t="str">
        <f t="shared" si="112"/>
        <v/>
      </c>
      <c r="E427" s="152" t="str">
        <f t="shared" si="117"/>
        <v/>
      </c>
      <c r="F427" s="289" t="str">
        <f t="shared" si="113"/>
        <v/>
      </c>
      <c r="G427" s="154" t="str">
        <f>IF($A427="","",'Priseestimat gj.strømming'!$C$15)</f>
        <v/>
      </c>
      <c r="H427" s="155" t="str" cm="1">
        <f t="array" ref="H427">IF(M427=Hjelpeark!$E$7,_xlfn.XLOOKUP(IF(T427="Naturlig",S427,T427),Temp_VT_FV,_xlfn.XLOOKUP('Beregninger gj.strømming'!F427,Fiskevekt_VT_FV,'Veksttabell FV'!$B$5:$T$21,,-1),,-1)*G427,IF('Beregninger gj.strømming'!M427=Hjelpeark!$D$7,_xlfn.XLOOKUP(IF(T427="Naturlig",S427,T427),'Veksttabell SV'!$A$6:$A$22,_xlfn.XLOOKUP('Beregninger gj.strømming'!F427,'Veksttabell SV'!$B$5:$AU$5,'Veksttabell SV'!$B$6:$AU$22,,-1),,-1)*G427,""))</f>
        <v/>
      </c>
      <c r="I427" s="155" t="str">
        <f t="shared" si="102"/>
        <v/>
      </c>
      <c r="J427" s="159" t="str">
        <f t="shared" si="103"/>
        <v/>
      </c>
      <c r="K427" s="173" t="str">
        <f>IF(A427="","",'Priseestimat gj.strømming'!$C$10)</f>
        <v/>
      </c>
      <c r="L427" s="173" t="str">
        <f>IF(A427="","",'Priseestimat gj.strømming'!$C$11)</f>
        <v/>
      </c>
      <c r="M427" s="173" t="str">
        <f>IF(A427="","",'Priseestimat gj.strømming'!$C$12)</f>
        <v/>
      </c>
      <c r="N427" s="173" t="str">
        <f>IF($A427="","",'Priseestimat gj.strømming'!$C$6)</f>
        <v/>
      </c>
      <c r="O427" s="174" t="str" cm="1">
        <f t="array" ref="O427">IF(M427=Hjelpeark!$D$7,_xlfn.XLOOKUP(IF(T427="Naturlig",S427,T427),'Vannbehov SV'!$A$5:$A$13,_xlfn.XLOOKUP('Beregninger gj.strømming'!F427,'Vannbehov SV'!$B$4:$O$4,'Vannbehov SV'!$B$5:$O$13,,-1),,-1),IF(M427=Hjelpeark!$E$7,_xlfn.XLOOKUP(IF(T427="Naturlig",S427,T427),'Vannbehov FV'!$A$5:$A$20,_xlfn.XLOOKUP('Beregninger gj.strømming'!F427,'Vannbehov FV'!$B$4:$O$4,'Vannbehov FV'!$B$5:$O$20,,-1),,-1),""))</f>
        <v/>
      </c>
      <c r="P427" s="173" t="str">
        <f t="shared" si="114"/>
        <v/>
      </c>
      <c r="Q427" s="174" t="str">
        <f t="shared" si="115"/>
        <v/>
      </c>
      <c r="R427" s="174" t="str">
        <f t="shared" si="104"/>
        <v/>
      </c>
      <c r="S427" s="152" t="str">
        <f>IFERROR(IF(M427=Hjelpeark!$D$7,_xlfn.XLOOKUP('Beregninger gj.strømming'!C427,Hjelpeark!$C$8:$C$19,Hjelpeark!$D$8:$D$19),_xlfn.XLOOKUP('Beregninger gj.strømming'!C427,Hjelpeark!$C$8:$C$19,Hjelpeark!$E$8:$E$19)),"")</f>
        <v/>
      </c>
      <c r="T427" s="152" t="str">
        <f t="shared" si="118"/>
        <v/>
      </c>
      <c r="U427" s="152" t="str">
        <f>IFERROR(IF(T427=Hjelpeark!$B$4,0,ABS(T427-S427)),"")</f>
        <v/>
      </c>
      <c r="V427" s="175" t="str">
        <f>IFERROR(IF(A427="","",_xlfn.XLOOKUP(D427,Prisliste!$C$4:$F$4,Prisliste!$C$20:$F$20)),"")</f>
        <v/>
      </c>
      <c r="W427" s="175" t="str">
        <f>IFERROR(U427*_xlfn.XLOOKUP(D427,Prisliste!$C$4:$F$4,Prisliste!$C$21:$F$21),"")</f>
        <v/>
      </c>
      <c r="X427" s="175" t="str">
        <f>IFERROR(IF(A427="","",IF(N427="Ja",_xlfn.XLOOKUP('Beregninger gj.strømming'!D427,Prisliste!$C$4:$F$4,Prisliste!$C$24:$F$24),0)),"")</f>
        <v/>
      </c>
      <c r="Y427" s="288" t="str">
        <f t="shared" si="105"/>
        <v/>
      </c>
      <c r="Z427" s="175" t="str">
        <f t="shared" si="116"/>
        <v/>
      </c>
      <c r="AA427" s="175" t="str">
        <f t="shared" si="106"/>
        <v/>
      </c>
      <c r="AB427" s="175" t="str">
        <f t="shared" si="107"/>
        <v/>
      </c>
      <c r="AC427" s="288" t="str">
        <f t="shared" si="108"/>
        <v/>
      </c>
      <c r="AD427" s="152" t="str">
        <f t="shared" si="109"/>
        <v/>
      </c>
      <c r="AF427" s="155" t="str">
        <f>IFERROR(_xlfn.XLOOKUP(D427,Prisliste!$C$4:$F$4,Prisliste!$C$19:$F$19)*AD427,"")</f>
        <v/>
      </c>
    </row>
    <row r="428" spans="1:32" ht="14.4">
      <c r="A428" s="171" t="str">
        <f>IF(A427="","",IF(A427+1&lt;=f_slutt,'Beregninger gj.strømming'!A427+1,""))</f>
        <v/>
      </c>
      <c r="B428" s="172" t="str">
        <f t="shared" si="110"/>
        <v/>
      </c>
      <c r="C428" s="173" t="str">
        <f t="shared" si="111"/>
        <v/>
      </c>
      <c r="D428" s="172" t="str">
        <f t="shared" si="112"/>
        <v/>
      </c>
      <c r="E428" s="152" t="str">
        <f t="shared" si="117"/>
        <v/>
      </c>
      <c r="F428" s="289" t="str">
        <f t="shared" si="113"/>
        <v/>
      </c>
      <c r="G428" s="154" t="str">
        <f>IF($A428="","",'Priseestimat gj.strømming'!$C$15)</f>
        <v/>
      </c>
      <c r="H428" s="155" t="str" cm="1">
        <f t="array" ref="H428">IF(M428=Hjelpeark!$E$7,_xlfn.XLOOKUP(IF(T428="Naturlig",S428,T428),Temp_VT_FV,_xlfn.XLOOKUP('Beregninger gj.strømming'!F428,Fiskevekt_VT_FV,'Veksttabell FV'!$B$5:$T$21,,-1),,-1)*G428,IF('Beregninger gj.strømming'!M428=Hjelpeark!$D$7,_xlfn.XLOOKUP(IF(T428="Naturlig",S428,T428),'Veksttabell SV'!$A$6:$A$22,_xlfn.XLOOKUP('Beregninger gj.strømming'!F428,'Veksttabell SV'!$B$5:$AU$5,'Veksttabell SV'!$B$6:$AU$22,,-1),,-1)*G428,""))</f>
        <v/>
      </c>
      <c r="I428" s="155" t="str">
        <f t="shared" si="102"/>
        <v/>
      </c>
      <c r="J428" s="159" t="str">
        <f t="shared" si="103"/>
        <v/>
      </c>
      <c r="K428" s="173" t="str">
        <f>IF(A428="","",'Priseestimat gj.strømming'!$C$10)</f>
        <v/>
      </c>
      <c r="L428" s="173" t="str">
        <f>IF(A428="","",'Priseestimat gj.strømming'!$C$11)</f>
        <v/>
      </c>
      <c r="M428" s="173" t="str">
        <f>IF(A428="","",'Priseestimat gj.strømming'!$C$12)</f>
        <v/>
      </c>
      <c r="N428" s="173" t="str">
        <f>IF($A428="","",'Priseestimat gj.strømming'!$C$6)</f>
        <v/>
      </c>
      <c r="O428" s="174" t="str" cm="1">
        <f t="array" ref="O428">IF(M428=Hjelpeark!$D$7,_xlfn.XLOOKUP(IF(T428="Naturlig",S428,T428),'Vannbehov SV'!$A$5:$A$13,_xlfn.XLOOKUP('Beregninger gj.strømming'!F428,'Vannbehov SV'!$B$4:$O$4,'Vannbehov SV'!$B$5:$O$13,,-1),,-1),IF(M428=Hjelpeark!$E$7,_xlfn.XLOOKUP(IF(T428="Naturlig",S428,T428),'Vannbehov FV'!$A$5:$A$20,_xlfn.XLOOKUP('Beregninger gj.strømming'!F428,'Vannbehov FV'!$B$4:$O$4,'Vannbehov FV'!$B$5:$O$20,,-1),,-1),""))</f>
        <v/>
      </c>
      <c r="P428" s="173" t="str">
        <f t="shared" si="114"/>
        <v/>
      </c>
      <c r="Q428" s="174" t="str">
        <f t="shared" si="115"/>
        <v/>
      </c>
      <c r="R428" s="174" t="str">
        <f t="shared" si="104"/>
        <v/>
      </c>
      <c r="S428" s="152" t="str">
        <f>IFERROR(IF(M428=Hjelpeark!$D$7,_xlfn.XLOOKUP('Beregninger gj.strømming'!C428,Hjelpeark!$C$8:$C$19,Hjelpeark!$D$8:$D$19),_xlfn.XLOOKUP('Beregninger gj.strømming'!C428,Hjelpeark!$C$8:$C$19,Hjelpeark!$E$8:$E$19)),"")</f>
        <v/>
      </c>
      <c r="T428" s="152" t="str">
        <f t="shared" si="118"/>
        <v/>
      </c>
      <c r="U428" s="152" t="str">
        <f>IFERROR(IF(T428=Hjelpeark!$B$4,0,ABS(T428-S428)),"")</f>
        <v/>
      </c>
      <c r="V428" s="175" t="str">
        <f>IFERROR(IF(A428="","",_xlfn.XLOOKUP(D428,Prisliste!$C$4:$F$4,Prisliste!$C$20:$F$20)),"")</f>
        <v/>
      </c>
      <c r="W428" s="175" t="str">
        <f>IFERROR(U428*_xlfn.XLOOKUP(D428,Prisliste!$C$4:$F$4,Prisliste!$C$21:$F$21),"")</f>
        <v/>
      </c>
      <c r="X428" s="175" t="str">
        <f>IFERROR(IF(A428="","",IF(N428="Ja",_xlfn.XLOOKUP('Beregninger gj.strømming'!D428,Prisliste!$C$4:$F$4,Prisliste!$C$24:$F$24),0)),"")</f>
        <v/>
      </c>
      <c r="Y428" s="288" t="str">
        <f t="shared" si="105"/>
        <v/>
      </c>
      <c r="Z428" s="175" t="str">
        <f t="shared" si="116"/>
        <v/>
      </c>
      <c r="AA428" s="175" t="str">
        <f t="shared" si="106"/>
        <v/>
      </c>
      <c r="AB428" s="175" t="str">
        <f t="shared" si="107"/>
        <v/>
      </c>
      <c r="AC428" s="288" t="str">
        <f t="shared" si="108"/>
        <v/>
      </c>
      <c r="AD428" s="152" t="str">
        <f t="shared" si="109"/>
        <v/>
      </c>
      <c r="AF428" s="155" t="str">
        <f>IFERROR(_xlfn.XLOOKUP(D428,Prisliste!$C$4:$F$4,Prisliste!$C$19:$F$19)*AD428,"")</f>
        <v/>
      </c>
    </row>
    <row r="429" spans="1:32" ht="14.4">
      <c r="A429" s="171" t="str">
        <f>IF(A428="","",IF(A428+1&lt;=f_slutt,'Beregninger gj.strømming'!A428+1,""))</f>
        <v/>
      </c>
      <c r="B429" s="172" t="str">
        <f t="shared" si="110"/>
        <v/>
      </c>
      <c r="C429" s="173" t="str">
        <f t="shared" si="111"/>
        <v/>
      </c>
      <c r="D429" s="172" t="str">
        <f t="shared" si="112"/>
        <v/>
      </c>
      <c r="E429" s="152" t="str">
        <f t="shared" si="117"/>
        <v/>
      </c>
      <c r="F429" s="289" t="str">
        <f t="shared" si="113"/>
        <v/>
      </c>
      <c r="G429" s="154" t="str">
        <f>IF($A429="","",'Priseestimat gj.strømming'!$C$15)</f>
        <v/>
      </c>
      <c r="H429" s="155" t="str" cm="1">
        <f t="array" ref="H429">IF(M429=Hjelpeark!$E$7,_xlfn.XLOOKUP(IF(T429="Naturlig",S429,T429),Temp_VT_FV,_xlfn.XLOOKUP('Beregninger gj.strømming'!F429,Fiskevekt_VT_FV,'Veksttabell FV'!$B$5:$T$21,,-1),,-1)*G429,IF('Beregninger gj.strømming'!M429=Hjelpeark!$D$7,_xlfn.XLOOKUP(IF(T429="Naturlig",S429,T429),'Veksttabell SV'!$A$6:$A$22,_xlfn.XLOOKUP('Beregninger gj.strømming'!F429,'Veksttabell SV'!$B$5:$AU$5,'Veksttabell SV'!$B$6:$AU$22,,-1),,-1)*G429,""))</f>
        <v/>
      </c>
      <c r="I429" s="155" t="str">
        <f t="shared" si="102"/>
        <v/>
      </c>
      <c r="J429" s="159" t="str">
        <f t="shared" si="103"/>
        <v/>
      </c>
      <c r="K429" s="173" t="str">
        <f>IF(A429="","",'Priseestimat gj.strømming'!$C$10)</f>
        <v/>
      </c>
      <c r="L429" s="173" t="str">
        <f>IF(A429="","",'Priseestimat gj.strømming'!$C$11)</f>
        <v/>
      </c>
      <c r="M429" s="173" t="str">
        <f>IF(A429="","",'Priseestimat gj.strømming'!$C$12)</f>
        <v/>
      </c>
      <c r="N429" s="173" t="str">
        <f>IF($A429="","",'Priseestimat gj.strømming'!$C$6)</f>
        <v/>
      </c>
      <c r="O429" s="174" t="str" cm="1">
        <f t="array" ref="O429">IF(M429=Hjelpeark!$D$7,_xlfn.XLOOKUP(IF(T429="Naturlig",S429,T429),'Vannbehov SV'!$A$5:$A$13,_xlfn.XLOOKUP('Beregninger gj.strømming'!F429,'Vannbehov SV'!$B$4:$O$4,'Vannbehov SV'!$B$5:$O$13,,-1),,-1),IF(M429=Hjelpeark!$E$7,_xlfn.XLOOKUP(IF(T429="Naturlig",S429,T429),'Vannbehov FV'!$A$5:$A$20,_xlfn.XLOOKUP('Beregninger gj.strømming'!F429,'Vannbehov FV'!$B$4:$O$4,'Vannbehov FV'!$B$5:$O$20,,-1),,-1),""))</f>
        <v/>
      </c>
      <c r="P429" s="173" t="str">
        <f t="shared" si="114"/>
        <v/>
      </c>
      <c r="Q429" s="174" t="str">
        <f t="shared" si="115"/>
        <v/>
      </c>
      <c r="R429" s="174" t="str">
        <f t="shared" si="104"/>
        <v/>
      </c>
      <c r="S429" s="152" t="str">
        <f>IFERROR(IF(M429=Hjelpeark!$D$7,_xlfn.XLOOKUP('Beregninger gj.strømming'!C429,Hjelpeark!$C$8:$C$19,Hjelpeark!$D$8:$D$19),_xlfn.XLOOKUP('Beregninger gj.strømming'!C429,Hjelpeark!$C$8:$C$19,Hjelpeark!$E$8:$E$19)),"")</f>
        <v/>
      </c>
      <c r="T429" s="152" t="str">
        <f t="shared" si="118"/>
        <v/>
      </c>
      <c r="U429" s="152" t="str">
        <f>IFERROR(IF(T429=Hjelpeark!$B$4,0,ABS(T429-S429)),"")</f>
        <v/>
      </c>
      <c r="V429" s="175" t="str">
        <f>IFERROR(IF(A429="","",_xlfn.XLOOKUP(D429,Prisliste!$C$4:$F$4,Prisliste!$C$20:$F$20)),"")</f>
        <v/>
      </c>
      <c r="W429" s="175" t="str">
        <f>IFERROR(U429*_xlfn.XLOOKUP(D429,Prisliste!$C$4:$F$4,Prisliste!$C$21:$F$21),"")</f>
        <v/>
      </c>
      <c r="X429" s="175" t="str">
        <f>IFERROR(IF(A429="","",IF(N429="Ja",_xlfn.XLOOKUP('Beregninger gj.strømming'!D429,Prisliste!$C$4:$F$4,Prisliste!$C$24:$F$24),0)),"")</f>
        <v/>
      </c>
      <c r="Y429" s="288" t="str">
        <f t="shared" si="105"/>
        <v/>
      </c>
      <c r="Z429" s="175" t="str">
        <f t="shared" si="116"/>
        <v/>
      </c>
      <c r="AA429" s="175" t="str">
        <f t="shared" si="106"/>
        <v/>
      </c>
      <c r="AB429" s="175" t="str">
        <f t="shared" si="107"/>
        <v/>
      </c>
      <c r="AC429" s="288" t="str">
        <f t="shared" si="108"/>
        <v/>
      </c>
      <c r="AD429" s="152" t="str">
        <f t="shared" si="109"/>
        <v/>
      </c>
      <c r="AF429" s="155" t="str">
        <f>IFERROR(_xlfn.XLOOKUP(D429,Prisliste!$C$4:$F$4,Prisliste!$C$19:$F$19)*AD429,"")</f>
        <v/>
      </c>
    </row>
    <row r="430" spans="1:32" ht="14.4">
      <c r="A430" s="171" t="str">
        <f>IF(A429="","",IF(A429+1&lt;=f_slutt,'Beregninger gj.strømming'!A429+1,""))</f>
        <v/>
      </c>
      <c r="B430" s="172" t="str">
        <f t="shared" si="110"/>
        <v/>
      </c>
      <c r="C430" s="173" t="str">
        <f t="shared" si="111"/>
        <v/>
      </c>
      <c r="D430" s="172" t="str">
        <f t="shared" si="112"/>
        <v/>
      </c>
      <c r="E430" s="152" t="str">
        <f t="shared" si="117"/>
        <v/>
      </c>
      <c r="F430" s="289" t="str">
        <f t="shared" si="113"/>
        <v/>
      </c>
      <c r="G430" s="154" t="str">
        <f>IF($A430="","",'Priseestimat gj.strømming'!$C$15)</f>
        <v/>
      </c>
      <c r="H430" s="155" t="str" cm="1">
        <f t="array" ref="H430">IF(M430=Hjelpeark!$E$7,_xlfn.XLOOKUP(IF(T430="Naturlig",S430,T430),Temp_VT_FV,_xlfn.XLOOKUP('Beregninger gj.strømming'!F430,Fiskevekt_VT_FV,'Veksttabell FV'!$B$5:$T$21,,-1),,-1)*G430,IF('Beregninger gj.strømming'!M430=Hjelpeark!$D$7,_xlfn.XLOOKUP(IF(T430="Naturlig",S430,T430),'Veksttabell SV'!$A$6:$A$22,_xlfn.XLOOKUP('Beregninger gj.strømming'!F430,'Veksttabell SV'!$B$5:$AU$5,'Veksttabell SV'!$B$6:$AU$22,,-1),,-1)*G430,""))</f>
        <v/>
      </c>
      <c r="I430" s="155" t="str">
        <f t="shared" si="102"/>
        <v/>
      </c>
      <c r="J430" s="159" t="str">
        <f t="shared" si="103"/>
        <v/>
      </c>
      <c r="K430" s="173" t="str">
        <f>IF(A430="","",'Priseestimat gj.strømming'!$C$10)</f>
        <v/>
      </c>
      <c r="L430" s="173" t="str">
        <f>IF(A430="","",'Priseestimat gj.strømming'!$C$11)</f>
        <v/>
      </c>
      <c r="M430" s="173" t="str">
        <f>IF(A430="","",'Priseestimat gj.strømming'!$C$12)</f>
        <v/>
      </c>
      <c r="N430" s="173" t="str">
        <f>IF($A430="","",'Priseestimat gj.strømming'!$C$6)</f>
        <v/>
      </c>
      <c r="O430" s="174" t="str" cm="1">
        <f t="array" ref="O430">IF(M430=Hjelpeark!$D$7,_xlfn.XLOOKUP(IF(T430="Naturlig",S430,T430),'Vannbehov SV'!$A$5:$A$13,_xlfn.XLOOKUP('Beregninger gj.strømming'!F430,'Vannbehov SV'!$B$4:$O$4,'Vannbehov SV'!$B$5:$O$13,,-1),,-1),IF(M430=Hjelpeark!$E$7,_xlfn.XLOOKUP(IF(T430="Naturlig",S430,T430),'Vannbehov FV'!$A$5:$A$20,_xlfn.XLOOKUP('Beregninger gj.strømming'!F430,'Vannbehov FV'!$B$4:$O$4,'Vannbehov FV'!$B$5:$O$20,,-1),,-1),""))</f>
        <v/>
      </c>
      <c r="P430" s="173" t="str">
        <f t="shared" si="114"/>
        <v/>
      </c>
      <c r="Q430" s="174" t="str">
        <f t="shared" si="115"/>
        <v/>
      </c>
      <c r="R430" s="174" t="str">
        <f t="shared" si="104"/>
        <v/>
      </c>
      <c r="S430" s="152" t="str">
        <f>IFERROR(IF(M430=Hjelpeark!$D$7,_xlfn.XLOOKUP('Beregninger gj.strømming'!C430,Hjelpeark!$C$8:$C$19,Hjelpeark!$D$8:$D$19),_xlfn.XLOOKUP('Beregninger gj.strømming'!C430,Hjelpeark!$C$8:$C$19,Hjelpeark!$E$8:$E$19)),"")</f>
        <v/>
      </c>
      <c r="T430" s="152" t="str">
        <f t="shared" si="118"/>
        <v/>
      </c>
      <c r="U430" s="152" t="str">
        <f>IFERROR(IF(T430=Hjelpeark!$B$4,0,ABS(T430-S430)),"")</f>
        <v/>
      </c>
      <c r="V430" s="175" t="str">
        <f>IFERROR(IF(A430="","",_xlfn.XLOOKUP(D430,Prisliste!$C$4:$F$4,Prisliste!$C$20:$F$20)),"")</f>
        <v/>
      </c>
      <c r="W430" s="175" t="str">
        <f>IFERROR(U430*_xlfn.XLOOKUP(D430,Prisliste!$C$4:$F$4,Prisliste!$C$21:$F$21),"")</f>
        <v/>
      </c>
      <c r="X430" s="175" t="str">
        <f>IFERROR(IF(A430="","",IF(N430="Ja",_xlfn.XLOOKUP('Beregninger gj.strømming'!D430,Prisliste!$C$4:$F$4,Prisliste!$C$24:$F$24),0)),"")</f>
        <v/>
      </c>
      <c r="Y430" s="288" t="str">
        <f t="shared" si="105"/>
        <v/>
      </c>
      <c r="Z430" s="175" t="str">
        <f t="shared" si="116"/>
        <v/>
      </c>
      <c r="AA430" s="175" t="str">
        <f t="shared" si="106"/>
        <v/>
      </c>
      <c r="AB430" s="175" t="str">
        <f t="shared" si="107"/>
        <v/>
      </c>
      <c r="AC430" s="288" t="str">
        <f t="shared" si="108"/>
        <v/>
      </c>
      <c r="AD430" s="152" t="str">
        <f t="shared" si="109"/>
        <v/>
      </c>
      <c r="AF430" s="155" t="str">
        <f>IFERROR(_xlfn.XLOOKUP(D430,Prisliste!$C$4:$F$4,Prisliste!$C$19:$F$19)*AD430,"")</f>
        <v/>
      </c>
    </row>
    <row r="431" spans="1:32" ht="14.4">
      <c r="A431" s="171" t="str">
        <f>IF(A430="","",IF(A430+1&lt;=f_slutt,'Beregninger gj.strømming'!A430+1,""))</f>
        <v/>
      </c>
      <c r="B431" s="172" t="str">
        <f t="shared" si="110"/>
        <v/>
      </c>
      <c r="C431" s="173" t="str">
        <f t="shared" si="111"/>
        <v/>
      </c>
      <c r="D431" s="172" t="str">
        <f t="shared" si="112"/>
        <v/>
      </c>
      <c r="E431" s="152" t="str">
        <f t="shared" si="117"/>
        <v/>
      </c>
      <c r="F431" s="289" t="str">
        <f t="shared" si="113"/>
        <v/>
      </c>
      <c r="G431" s="154" t="str">
        <f>IF($A431="","",'Priseestimat gj.strømming'!$C$15)</f>
        <v/>
      </c>
      <c r="H431" s="155" t="str" cm="1">
        <f t="array" ref="H431">IF(M431=Hjelpeark!$E$7,_xlfn.XLOOKUP(IF(T431="Naturlig",S431,T431),Temp_VT_FV,_xlfn.XLOOKUP('Beregninger gj.strømming'!F431,Fiskevekt_VT_FV,'Veksttabell FV'!$B$5:$T$21,,-1),,-1)*G431,IF('Beregninger gj.strømming'!M431=Hjelpeark!$D$7,_xlfn.XLOOKUP(IF(T431="Naturlig",S431,T431),'Veksttabell SV'!$A$6:$A$22,_xlfn.XLOOKUP('Beregninger gj.strømming'!F431,'Veksttabell SV'!$B$5:$AU$5,'Veksttabell SV'!$B$6:$AU$22,,-1),,-1)*G431,""))</f>
        <v/>
      </c>
      <c r="I431" s="155" t="str">
        <f t="shared" si="102"/>
        <v/>
      </c>
      <c r="J431" s="159" t="str">
        <f t="shared" si="103"/>
        <v/>
      </c>
      <c r="K431" s="173" t="str">
        <f>IF(A431="","",'Priseestimat gj.strømming'!$C$10)</f>
        <v/>
      </c>
      <c r="L431" s="173" t="str">
        <f>IF(A431="","",'Priseestimat gj.strømming'!$C$11)</f>
        <v/>
      </c>
      <c r="M431" s="173" t="str">
        <f>IF(A431="","",'Priseestimat gj.strømming'!$C$12)</f>
        <v/>
      </c>
      <c r="N431" s="173" t="str">
        <f>IF($A431="","",'Priseestimat gj.strømming'!$C$6)</f>
        <v/>
      </c>
      <c r="O431" s="174" t="str" cm="1">
        <f t="array" ref="O431">IF(M431=Hjelpeark!$D$7,_xlfn.XLOOKUP(IF(T431="Naturlig",S431,T431),'Vannbehov SV'!$A$5:$A$13,_xlfn.XLOOKUP('Beregninger gj.strømming'!F431,'Vannbehov SV'!$B$4:$O$4,'Vannbehov SV'!$B$5:$O$13,,-1),,-1),IF(M431=Hjelpeark!$E$7,_xlfn.XLOOKUP(IF(T431="Naturlig",S431,T431),'Vannbehov FV'!$A$5:$A$20,_xlfn.XLOOKUP('Beregninger gj.strømming'!F431,'Vannbehov FV'!$B$4:$O$4,'Vannbehov FV'!$B$5:$O$20,,-1),,-1),""))</f>
        <v/>
      </c>
      <c r="P431" s="173" t="str">
        <f t="shared" si="114"/>
        <v/>
      </c>
      <c r="Q431" s="174" t="str">
        <f t="shared" si="115"/>
        <v/>
      </c>
      <c r="R431" s="174" t="str">
        <f t="shared" si="104"/>
        <v/>
      </c>
      <c r="S431" s="152" t="str">
        <f>IFERROR(IF(M431=Hjelpeark!$D$7,_xlfn.XLOOKUP('Beregninger gj.strømming'!C431,Hjelpeark!$C$8:$C$19,Hjelpeark!$D$8:$D$19),_xlfn.XLOOKUP('Beregninger gj.strømming'!C431,Hjelpeark!$C$8:$C$19,Hjelpeark!$E$8:$E$19)),"")</f>
        <v/>
      </c>
      <c r="T431" s="152" t="str">
        <f t="shared" si="118"/>
        <v/>
      </c>
      <c r="U431" s="152" t="str">
        <f>IFERROR(IF(T431=Hjelpeark!$B$4,0,ABS(T431-S431)),"")</f>
        <v/>
      </c>
      <c r="V431" s="175" t="str">
        <f>IFERROR(IF(A431="","",_xlfn.XLOOKUP(D431,Prisliste!$C$4:$F$4,Prisliste!$C$20:$F$20)),"")</f>
        <v/>
      </c>
      <c r="W431" s="175" t="str">
        <f>IFERROR(U431*_xlfn.XLOOKUP(D431,Prisliste!$C$4:$F$4,Prisliste!$C$21:$F$21),"")</f>
        <v/>
      </c>
      <c r="X431" s="175" t="str">
        <f>IFERROR(IF(A431="","",IF(N431="Ja",_xlfn.XLOOKUP('Beregninger gj.strømming'!D431,Prisliste!$C$4:$F$4,Prisliste!$C$24:$F$24),0)),"")</f>
        <v/>
      </c>
      <c r="Y431" s="288" t="str">
        <f t="shared" si="105"/>
        <v/>
      </c>
      <c r="Z431" s="175" t="str">
        <f t="shared" si="116"/>
        <v/>
      </c>
      <c r="AA431" s="175" t="str">
        <f t="shared" si="106"/>
        <v/>
      </c>
      <c r="AB431" s="175" t="str">
        <f t="shared" si="107"/>
        <v/>
      </c>
      <c r="AC431" s="288" t="str">
        <f t="shared" si="108"/>
        <v/>
      </c>
      <c r="AD431" s="152" t="str">
        <f t="shared" si="109"/>
        <v/>
      </c>
      <c r="AF431" s="155" t="str">
        <f>IFERROR(_xlfn.XLOOKUP(D431,Prisliste!$C$4:$F$4,Prisliste!$C$19:$F$19)*AD431,"")</f>
        <v/>
      </c>
    </row>
    <row r="432" spans="1:32" ht="14.4">
      <c r="A432" s="171" t="str">
        <f>IF(A431="","",IF(A431+1&lt;=f_slutt,'Beregninger gj.strømming'!A431+1,""))</f>
        <v/>
      </c>
      <c r="B432" s="172" t="str">
        <f t="shared" si="110"/>
        <v/>
      </c>
      <c r="C432" s="173" t="str">
        <f t="shared" si="111"/>
        <v/>
      </c>
      <c r="D432" s="172" t="str">
        <f t="shared" si="112"/>
        <v/>
      </c>
      <c r="E432" s="152" t="str">
        <f t="shared" si="117"/>
        <v/>
      </c>
      <c r="F432" s="289" t="str">
        <f t="shared" si="113"/>
        <v/>
      </c>
      <c r="G432" s="154" t="str">
        <f>IF($A432="","",'Priseestimat gj.strømming'!$C$15)</f>
        <v/>
      </c>
      <c r="H432" s="155" t="str" cm="1">
        <f t="array" ref="H432">IF(M432=Hjelpeark!$E$7,_xlfn.XLOOKUP(IF(T432="Naturlig",S432,T432),Temp_VT_FV,_xlfn.XLOOKUP('Beregninger gj.strømming'!F432,Fiskevekt_VT_FV,'Veksttabell FV'!$B$5:$T$21,,-1),,-1)*G432,IF('Beregninger gj.strømming'!M432=Hjelpeark!$D$7,_xlfn.XLOOKUP(IF(T432="Naturlig",S432,T432),'Veksttabell SV'!$A$6:$A$22,_xlfn.XLOOKUP('Beregninger gj.strømming'!F432,'Veksttabell SV'!$B$5:$AU$5,'Veksttabell SV'!$B$6:$AU$22,,-1),,-1)*G432,""))</f>
        <v/>
      </c>
      <c r="I432" s="155" t="str">
        <f t="shared" si="102"/>
        <v/>
      </c>
      <c r="J432" s="159" t="str">
        <f t="shared" si="103"/>
        <v/>
      </c>
      <c r="K432" s="173" t="str">
        <f>IF(A432="","",'Priseestimat gj.strømming'!$C$10)</f>
        <v/>
      </c>
      <c r="L432" s="173" t="str">
        <f>IF(A432="","",'Priseestimat gj.strømming'!$C$11)</f>
        <v/>
      </c>
      <c r="M432" s="173" t="str">
        <f>IF(A432="","",'Priseestimat gj.strømming'!$C$12)</f>
        <v/>
      </c>
      <c r="N432" s="173" t="str">
        <f>IF($A432="","",'Priseestimat gj.strømming'!$C$6)</f>
        <v/>
      </c>
      <c r="O432" s="174" t="str" cm="1">
        <f t="array" ref="O432">IF(M432=Hjelpeark!$D$7,_xlfn.XLOOKUP(IF(T432="Naturlig",S432,T432),'Vannbehov SV'!$A$5:$A$13,_xlfn.XLOOKUP('Beregninger gj.strømming'!F432,'Vannbehov SV'!$B$4:$O$4,'Vannbehov SV'!$B$5:$O$13,,-1),,-1),IF(M432=Hjelpeark!$E$7,_xlfn.XLOOKUP(IF(T432="Naturlig",S432,T432),'Vannbehov FV'!$A$5:$A$20,_xlfn.XLOOKUP('Beregninger gj.strømming'!F432,'Vannbehov FV'!$B$4:$O$4,'Vannbehov FV'!$B$5:$O$20,,-1),,-1),""))</f>
        <v/>
      </c>
      <c r="P432" s="173" t="str">
        <f t="shared" si="114"/>
        <v/>
      </c>
      <c r="Q432" s="174" t="str">
        <f t="shared" si="115"/>
        <v/>
      </c>
      <c r="R432" s="174" t="str">
        <f t="shared" si="104"/>
        <v/>
      </c>
      <c r="S432" s="152" t="str">
        <f>IFERROR(IF(M432=Hjelpeark!$D$7,_xlfn.XLOOKUP('Beregninger gj.strømming'!C432,Hjelpeark!$C$8:$C$19,Hjelpeark!$D$8:$D$19),_xlfn.XLOOKUP('Beregninger gj.strømming'!C432,Hjelpeark!$C$8:$C$19,Hjelpeark!$E$8:$E$19)),"")</f>
        <v/>
      </c>
      <c r="T432" s="152" t="str">
        <f t="shared" si="118"/>
        <v/>
      </c>
      <c r="U432" s="152" t="str">
        <f>IFERROR(IF(T432=Hjelpeark!$B$4,0,ABS(T432-S432)),"")</f>
        <v/>
      </c>
      <c r="V432" s="175" t="str">
        <f>IFERROR(IF(A432="","",_xlfn.XLOOKUP(D432,Prisliste!$C$4:$F$4,Prisliste!$C$20:$F$20)),"")</f>
        <v/>
      </c>
      <c r="W432" s="175" t="str">
        <f>IFERROR(U432*_xlfn.XLOOKUP(D432,Prisliste!$C$4:$F$4,Prisliste!$C$21:$F$21),"")</f>
        <v/>
      </c>
      <c r="X432" s="175" t="str">
        <f>IFERROR(IF(A432="","",IF(N432="Ja",_xlfn.XLOOKUP('Beregninger gj.strømming'!D432,Prisliste!$C$4:$F$4,Prisliste!$C$24:$F$24),0)),"")</f>
        <v/>
      </c>
      <c r="Y432" s="288" t="str">
        <f t="shared" si="105"/>
        <v/>
      </c>
      <c r="Z432" s="175" t="str">
        <f t="shared" si="116"/>
        <v/>
      </c>
      <c r="AA432" s="175" t="str">
        <f t="shared" si="106"/>
        <v/>
      </c>
      <c r="AB432" s="175" t="str">
        <f t="shared" si="107"/>
        <v/>
      </c>
      <c r="AC432" s="288" t="str">
        <f t="shared" si="108"/>
        <v/>
      </c>
      <c r="AD432" s="152" t="str">
        <f t="shared" si="109"/>
        <v/>
      </c>
      <c r="AF432" s="155" t="str">
        <f>IFERROR(_xlfn.XLOOKUP(D432,Prisliste!$C$4:$F$4,Prisliste!$C$19:$F$19)*AD432,"")</f>
        <v/>
      </c>
    </row>
    <row r="433" spans="1:32" ht="14.4">
      <c r="A433" s="171" t="str">
        <f>IF(A432="","",IF(A432+1&lt;=f_slutt,'Beregninger gj.strømming'!A432+1,""))</f>
        <v/>
      </c>
      <c r="B433" s="172" t="str">
        <f t="shared" si="110"/>
        <v/>
      </c>
      <c r="C433" s="173" t="str">
        <f t="shared" si="111"/>
        <v/>
      </c>
      <c r="D433" s="172" t="str">
        <f t="shared" si="112"/>
        <v/>
      </c>
      <c r="E433" s="152" t="str">
        <f t="shared" si="117"/>
        <v/>
      </c>
      <c r="F433" s="289" t="str">
        <f t="shared" si="113"/>
        <v/>
      </c>
      <c r="G433" s="154" t="str">
        <f>IF($A433="","",'Priseestimat gj.strømming'!$C$15)</f>
        <v/>
      </c>
      <c r="H433" s="155" t="str" cm="1">
        <f t="array" ref="H433">IF(M433=Hjelpeark!$E$7,_xlfn.XLOOKUP(IF(T433="Naturlig",S433,T433),Temp_VT_FV,_xlfn.XLOOKUP('Beregninger gj.strømming'!F433,Fiskevekt_VT_FV,'Veksttabell FV'!$B$5:$T$21,,-1),,-1)*G433,IF('Beregninger gj.strømming'!M433=Hjelpeark!$D$7,_xlfn.XLOOKUP(IF(T433="Naturlig",S433,T433),'Veksttabell SV'!$A$6:$A$22,_xlfn.XLOOKUP('Beregninger gj.strømming'!F433,'Veksttabell SV'!$B$5:$AU$5,'Veksttabell SV'!$B$6:$AU$22,,-1),,-1)*G433,""))</f>
        <v/>
      </c>
      <c r="I433" s="155" t="str">
        <f t="shared" si="102"/>
        <v/>
      </c>
      <c r="J433" s="159" t="str">
        <f t="shared" si="103"/>
        <v/>
      </c>
      <c r="K433" s="173" t="str">
        <f>IF(A433="","",'Priseestimat gj.strømming'!$C$10)</f>
        <v/>
      </c>
      <c r="L433" s="173" t="str">
        <f>IF(A433="","",'Priseestimat gj.strømming'!$C$11)</f>
        <v/>
      </c>
      <c r="M433" s="173" t="str">
        <f>IF(A433="","",'Priseestimat gj.strømming'!$C$12)</f>
        <v/>
      </c>
      <c r="N433" s="173" t="str">
        <f>IF($A433="","",'Priseestimat gj.strømming'!$C$6)</f>
        <v/>
      </c>
      <c r="O433" s="174" t="str" cm="1">
        <f t="array" ref="O433">IF(M433=Hjelpeark!$D$7,_xlfn.XLOOKUP(IF(T433="Naturlig",S433,T433),'Vannbehov SV'!$A$5:$A$13,_xlfn.XLOOKUP('Beregninger gj.strømming'!F433,'Vannbehov SV'!$B$4:$O$4,'Vannbehov SV'!$B$5:$O$13,,-1),,-1),IF(M433=Hjelpeark!$E$7,_xlfn.XLOOKUP(IF(T433="Naturlig",S433,T433),'Vannbehov FV'!$A$5:$A$20,_xlfn.XLOOKUP('Beregninger gj.strømming'!F433,'Vannbehov FV'!$B$4:$O$4,'Vannbehov FV'!$B$5:$O$20,,-1),,-1),""))</f>
        <v/>
      </c>
      <c r="P433" s="173" t="str">
        <f t="shared" si="114"/>
        <v/>
      </c>
      <c r="Q433" s="174" t="str">
        <f t="shared" si="115"/>
        <v/>
      </c>
      <c r="R433" s="174" t="str">
        <f t="shared" si="104"/>
        <v/>
      </c>
      <c r="S433" s="152" t="str">
        <f>IFERROR(IF(M433=Hjelpeark!$D$7,_xlfn.XLOOKUP('Beregninger gj.strømming'!C433,Hjelpeark!$C$8:$C$19,Hjelpeark!$D$8:$D$19),_xlfn.XLOOKUP('Beregninger gj.strømming'!C433,Hjelpeark!$C$8:$C$19,Hjelpeark!$E$8:$E$19)),"")</f>
        <v/>
      </c>
      <c r="T433" s="152" t="str">
        <f t="shared" si="118"/>
        <v/>
      </c>
      <c r="U433" s="152" t="str">
        <f>IFERROR(IF(T433=Hjelpeark!$B$4,0,ABS(T433-S433)),"")</f>
        <v/>
      </c>
      <c r="V433" s="175" t="str">
        <f>IFERROR(IF(A433="","",_xlfn.XLOOKUP(D433,Prisliste!$C$4:$F$4,Prisliste!$C$20:$F$20)),"")</f>
        <v/>
      </c>
      <c r="W433" s="175" t="str">
        <f>IFERROR(U433*_xlfn.XLOOKUP(D433,Prisliste!$C$4:$F$4,Prisliste!$C$21:$F$21),"")</f>
        <v/>
      </c>
      <c r="X433" s="175" t="str">
        <f>IFERROR(IF(A433="","",IF(N433="Ja",_xlfn.XLOOKUP('Beregninger gj.strømming'!D433,Prisliste!$C$4:$F$4,Prisliste!$C$24:$F$24),0)),"")</f>
        <v/>
      </c>
      <c r="Y433" s="288" t="str">
        <f t="shared" si="105"/>
        <v/>
      </c>
      <c r="Z433" s="175" t="str">
        <f t="shared" si="116"/>
        <v/>
      </c>
      <c r="AA433" s="175" t="str">
        <f t="shared" si="106"/>
        <v/>
      </c>
      <c r="AB433" s="175" t="str">
        <f t="shared" si="107"/>
        <v/>
      </c>
      <c r="AC433" s="288" t="str">
        <f t="shared" si="108"/>
        <v/>
      </c>
      <c r="AD433" s="152" t="str">
        <f t="shared" si="109"/>
        <v/>
      </c>
      <c r="AF433" s="155" t="str">
        <f>IFERROR(_xlfn.XLOOKUP(D433,Prisliste!$C$4:$F$4,Prisliste!$C$19:$F$19)*AD433,"")</f>
        <v/>
      </c>
    </row>
    <row r="434" spans="1:32" ht="14.4">
      <c r="A434" s="171" t="str">
        <f>IF(A433="","",IF(A433+1&lt;=f_slutt,'Beregninger gj.strømming'!A433+1,""))</f>
        <v/>
      </c>
      <c r="B434" s="172" t="str">
        <f t="shared" si="110"/>
        <v/>
      </c>
      <c r="C434" s="173" t="str">
        <f t="shared" si="111"/>
        <v/>
      </c>
      <c r="D434" s="172" t="str">
        <f t="shared" si="112"/>
        <v/>
      </c>
      <c r="E434" s="152" t="str">
        <f t="shared" si="117"/>
        <v/>
      </c>
      <c r="F434" s="289" t="str">
        <f t="shared" si="113"/>
        <v/>
      </c>
      <c r="G434" s="154" t="str">
        <f>IF($A434="","",'Priseestimat gj.strømming'!$C$15)</f>
        <v/>
      </c>
      <c r="H434" s="155" t="str" cm="1">
        <f t="array" ref="H434">IF(M434=Hjelpeark!$E$7,_xlfn.XLOOKUP(IF(T434="Naturlig",S434,T434),Temp_VT_FV,_xlfn.XLOOKUP('Beregninger gj.strømming'!F434,Fiskevekt_VT_FV,'Veksttabell FV'!$B$5:$T$21,,-1),,-1)*G434,IF('Beregninger gj.strømming'!M434=Hjelpeark!$D$7,_xlfn.XLOOKUP(IF(T434="Naturlig",S434,T434),'Veksttabell SV'!$A$6:$A$22,_xlfn.XLOOKUP('Beregninger gj.strømming'!F434,'Veksttabell SV'!$B$5:$AU$5,'Veksttabell SV'!$B$6:$AU$22,,-1),,-1)*G434,""))</f>
        <v/>
      </c>
      <c r="I434" s="155" t="str">
        <f t="shared" si="102"/>
        <v/>
      </c>
      <c r="J434" s="159" t="str">
        <f t="shared" si="103"/>
        <v/>
      </c>
      <c r="K434" s="173" t="str">
        <f>IF(A434="","",'Priseestimat gj.strømming'!$C$10)</f>
        <v/>
      </c>
      <c r="L434" s="173" t="str">
        <f>IF(A434="","",'Priseestimat gj.strømming'!$C$11)</f>
        <v/>
      </c>
      <c r="M434" s="173" t="str">
        <f>IF(A434="","",'Priseestimat gj.strømming'!$C$12)</f>
        <v/>
      </c>
      <c r="N434" s="173" t="str">
        <f>IF($A434="","",'Priseestimat gj.strømming'!$C$6)</f>
        <v/>
      </c>
      <c r="O434" s="174" t="str" cm="1">
        <f t="array" ref="O434">IF(M434=Hjelpeark!$D$7,_xlfn.XLOOKUP(IF(T434="Naturlig",S434,T434),'Vannbehov SV'!$A$5:$A$13,_xlfn.XLOOKUP('Beregninger gj.strømming'!F434,'Vannbehov SV'!$B$4:$O$4,'Vannbehov SV'!$B$5:$O$13,,-1),,-1),IF(M434=Hjelpeark!$E$7,_xlfn.XLOOKUP(IF(T434="Naturlig",S434,T434),'Vannbehov FV'!$A$5:$A$20,_xlfn.XLOOKUP('Beregninger gj.strømming'!F434,'Vannbehov FV'!$B$4:$O$4,'Vannbehov FV'!$B$5:$O$20,,-1),,-1),""))</f>
        <v/>
      </c>
      <c r="P434" s="173" t="str">
        <f t="shared" si="114"/>
        <v/>
      </c>
      <c r="Q434" s="174" t="str">
        <f t="shared" si="115"/>
        <v/>
      </c>
      <c r="R434" s="174" t="str">
        <f t="shared" si="104"/>
        <v/>
      </c>
      <c r="S434" s="152" t="str">
        <f>IFERROR(IF(M434=Hjelpeark!$D$7,_xlfn.XLOOKUP('Beregninger gj.strømming'!C434,Hjelpeark!$C$8:$C$19,Hjelpeark!$D$8:$D$19),_xlfn.XLOOKUP('Beregninger gj.strømming'!C434,Hjelpeark!$C$8:$C$19,Hjelpeark!$E$8:$E$19)),"")</f>
        <v/>
      </c>
      <c r="T434" s="152" t="str">
        <f t="shared" si="118"/>
        <v/>
      </c>
      <c r="U434" s="152" t="str">
        <f>IFERROR(IF(T434=Hjelpeark!$B$4,0,ABS(T434-S434)),"")</f>
        <v/>
      </c>
      <c r="V434" s="175" t="str">
        <f>IFERROR(IF(A434="","",_xlfn.XLOOKUP(D434,Prisliste!$C$4:$F$4,Prisliste!$C$20:$F$20)),"")</f>
        <v/>
      </c>
      <c r="W434" s="175" t="str">
        <f>IFERROR(U434*_xlfn.XLOOKUP(D434,Prisliste!$C$4:$F$4,Prisliste!$C$21:$F$21),"")</f>
        <v/>
      </c>
      <c r="X434" s="175" t="str">
        <f>IFERROR(IF(A434="","",IF(N434="Ja",_xlfn.XLOOKUP('Beregninger gj.strømming'!D434,Prisliste!$C$4:$F$4,Prisliste!$C$24:$F$24),0)),"")</f>
        <v/>
      </c>
      <c r="Y434" s="288" t="str">
        <f t="shared" si="105"/>
        <v/>
      </c>
      <c r="Z434" s="175" t="str">
        <f t="shared" si="116"/>
        <v/>
      </c>
      <c r="AA434" s="175" t="str">
        <f t="shared" si="106"/>
        <v/>
      </c>
      <c r="AB434" s="175" t="str">
        <f t="shared" si="107"/>
        <v/>
      </c>
      <c r="AC434" s="288" t="str">
        <f t="shared" si="108"/>
        <v/>
      </c>
      <c r="AD434" s="152" t="str">
        <f t="shared" si="109"/>
        <v/>
      </c>
      <c r="AF434" s="155" t="str">
        <f>IFERROR(_xlfn.XLOOKUP(D434,Prisliste!$C$4:$F$4,Prisliste!$C$19:$F$19)*AD434,"")</f>
        <v/>
      </c>
    </row>
    <row r="435" spans="1:32" ht="14.4">
      <c r="A435" s="171" t="str">
        <f>IF(A434="","",IF(A434+1&lt;=f_slutt,'Beregninger gj.strømming'!A434+1,""))</f>
        <v/>
      </c>
      <c r="B435" s="172" t="str">
        <f t="shared" si="110"/>
        <v/>
      </c>
      <c r="C435" s="173" t="str">
        <f t="shared" si="111"/>
        <v/>
      </c>
      <c r="D435" s="172" t="str">
        <f t="shared" si="112"/>
        <v/>
      </c>
      <c r="E435" s="152" t="str">
        <f t="shared" si="117"/>
        <v/>
      </c>
      <c r="F435" s="289" t="str">
        <f t="shared" si="113"/>
        <v/>
      </c>
      <c r="G435" s="154" t="str">
        <f>IF($A435="","",'Priseestimat gj.strømming'!$C$15)</f>
        <v/>
      </c>
      <c r="H435" s="155" t="str" cm="1">
        <f t="array" ref="H435">IF(M435=Hjelpeark!$E$7,_xlfn.XLOOKUP(IF(T435="Naturlig",S435,T435),Temp_VT_FV,_xlfn.XLOOKUP('Beregninger gj.strømming'!F435,Fiskevekt_VT_FV,'Veksttabell FV'!$B$5:$T$21,,-1),,-1)*G435,IF('Beregninger gj.strømming'!M435=Hjelpeark!$D$7,_xlfn.XLOOKUP(IF(T435="Naturlig",S435,T435),'Veksttabell SV'!$A$6:$A$22,_xlfn.XLOOKUP('Beregninger gj.strømming'!F435,'Veksttabell SV'!$B$5:$AU$5,'Veksttabell SV'!$B$6:$AU$22,,-1),,-1)*G435,""))</f>
        <v/>
      </c>
      <c r="I435" s="155" t="str">
        <f t="shared" si="102"/>
        <v/>
      </c>
      <c r="J435" s="159" t="str">
        <f t="shared" si="103"/>
        <v/>
      </c>
      <c r="K435" s="173" t="str">
        <f>IF(A435="","",'Priseestimat gj.strømming'!$C$10)</f>
        <v/>
      </c>
      <c r="L435" s="173" t="str">
        <f>IF(A435="","",'Priseestimat gj.strømming'!$C$11)</f>
        <v/>
      </c>
      <c r="M435" s="173" t="str">
        <f>IF(A435="","",'Priseestimat gj.strømming'!$C$12)</f>
        <v/>
      </c>
      <c r="N435" s="173" t="str">
        <f>IF($A435="","",'Priseestimat gj.strømming'!$C$6)</f>
        <v/>
      </c>
      <c r="O435" s="174" t="str" cm="1">
        <f t="array" ref="O435">IF(M435=Hjelpeark!$D$7,_xlfn.XLOOKUP(IF(T435="Naturlig",S435,T435),'Vannbehov SV'!$A$5:$A$13,_xlfn.XLOOKUP('Beregninger gj.strømming'!F435,'Vannbehov SV'!$B$4:$O$4,'Vannbehov SV'!$B$5:$O$13,,-1),,-1),IF(M435=Hjelpeark!$E$7,_xlfn.XLOOKUP(IF(T435="Naturlig",S435,T435),'Vannbehov FV'!$A$5:$A$20,_xlfn.XLOOKUP('Beregninger gj.strømming'!F435,'Vannbehov FV'!$B$4:$O$4,'Vannbehov FV'!$B$5:$O$20,,-1),,-1),""))</f>
        <v/>
      </c>
      <c r="P435" s="173" t="str">
        <f t="shared" si="114"/>
        <v/>
      </c>
      <c r="Q435" s="174" t="str">
        <f t="shared" si="115"/>
        <v/>
      </c>
      <c r="R435" s="174" t="str">
        <f t="shared" si="104"/>
        <v/>
      </c>
      <c r="S435" s="152" t="str">
        <f>IFERROR(IF(M435=Hjelpeark!$D$7,_xlfn.XLOOKUP('Beregninger gj.strømming'!C435,Hjelpeark!$C$8:$C$19,Hjelpeark!$D$8:$D$19),_xlfn.XLOOKUP('Beregninger gj.strømming'!C435,Hjelpeark!$C$8:$C$19,Hjelpeark!$E$8:$E$19)),"")</f>
        <v/>
      </c>
      <c r="T435" s="152" t="str">
        <f t="shared" si="118"/>
        <v/>
      </c>
      <c r="U435" s="152" t="str">
        <f>IFERROR(IF(T435=Hjelpeark!$B$4,0,ABS(T435-S435)),"")</f>
        <v/>
      </c>
      <c r="V435" s="175" t="str">
        <f>IFERROR(IF(A435="","",_xlfn.XLOOKUP(D435,Prisliste!$C$4:$F$4,Prisliste!$C$20:$F$20)),"")</f>
        <v/>
      </c>
      <c r="W435" s="175" t="str">
        <f>IFERROR(U435*_xlfn.XLOOKUP(D435,Prisliste!$C$4:$F$4,Prisliste!$C$21:$F$21),"")</f>
        <v/>
      </c>
      <c r="X435" s="175" t="str">
        <f>IFERROR(IF(A435="","",IF(N435="Ja",_xlfn.XLOOKUP('Beregninger gj.strømming'!D435,Prisliste!$C$4:$F$4,Prisliste!$C$24:$F$24),0)),"")</f>
        <v/>
      </c>
      <c r="Y435" s="288" t="str">
        <f t="shared" si="105"/>
        <v/>
      </c>
      <c r="Z435" s="175" t="str">
        <f t="shared" si="116"/>
        <v/>
      </c>
      <c r="AA435" s="175" t="str">
        <f t="shared" si="106"/>
        <v/>
      </c>
      <c r="AB435" s="175" t="str">
        <f t="shared" si="107"/>
        <v/>
      </c>
      <c r="AC435" s="288" t="str">
        <f t="shared" si="108"/>
        <v/>
      </c>
      <c r="AD435" s="152" t="str">
        <f t="shared" si="109"/>
        <v/>
      </c>
      <c r="AF435" s="155" t="str">
        <f>IFERROR(_xlfn.XLOOKUP(D435,Prisliste!$C$4:$F$4,Prisliste!$C$19:$F$19)*AD435,"")</f>
        <v/>
      </c>
    </row>
    <row r="436" spans="1:32" ht="14.4">
      <c r="A436" s="171" t="str">
        <f>IF(A435="","",IF(A435+1&lt;=f_slutt,'Beregninger gj.strømming'!A435+1,""))</f>
        <v/>
      </c>
      <c r="B436" s="172" t="str">
        <f t="shared" si="110"/>
        <v/>
      </c>
      <c r="C436" s="173" t="str">
        <f t="shared" si="111"/>
        <v/>
      </c>
      <c r="D436" s="172" t="str">
        <f t="shared" si="112"/>
        <v/>
      </c>
      <c r="E436" s="152" t="str">
        <f t="shared" si="117"/>
        <v/>
      </c>
      <c r="F436" s="289" t="str">
        <f t="shared" si="113"/>
        <v/>
      </c>
      <c r="G436" s="154" t="str">
        <f>IF($A436="","",'Priseestimat gj.strømming'!$C$15)</f>
        <v/>
      </c>
      <c r="H436" s="155" t="str" cm="1">
        <f t="array" ref="H436">IF(M436=Hjelpeark!$E$7,_xlfn.XLOOKUP(IF(T436="Naturlig",S436,T436),Temp_VT_FV,_xlfn.XLOOKUP('Beregninger gj.strømming'!F436,Fiskevekt_VT_FV,'Veksttabell FV'!$B$5:$T$21,,-1),,-1)*G436,IF('Beregninger gj.strømming'!M436=Hjelpeark!$D$7,_xlfn.XLOOKUP(IF(T436="Naturlig",S436,T436),'Veksttabell SV'!$A$6:$A$22,_xlfn.XLOOKUP('Beregninger gj.strømming'!F436,'Veksttabell SV'!$B$5:$AU$5,'Veksttabell SV'!$B$6:$AU$22,,-1),,-1)*G436,""))</f>
        <v/>
      </c>
      <c r="I436" s="155" t="str">
        <f t="shared" si="102"/>
        <v/>
      </c>
      <c r="J436" s="159" t="str">
        <f t="shared" si="103"/>
        <v/>
      </c>
      <c r="K436" s="173" t="str">
        <f>IF(A436="","",'Priseestimat gj.strømming'!$C$10)</f>
        <v/>
      </c>
      <c r="L436" s="173" t="str">
        <f>IF(A436="","",'Priseestimat gj.strømming'!$C$11)</f>
        <v/>
      </c>
      <c r="M436" s="173" t="str">
        <f>IF(A436="","",'Priseestimat gj.strømming'!$C$12)</f>
        <v/>
      </c>
      <c r="N436" s="173" t="str">
        <f>IF($A436="","",'Priseestimat gj.strømming'!$C$6)</f>
        <v/>
      </c>
      <c r="O436" s="174" t="str" cm="1">
        <f t="array" ref="O436">IF(M436=Hjelpeark!$D$7,_xlfn.XLOOKUP(IF(T436="Naturlig",S436,T436),'Vannbehov SV'!$A$5:$A$13,_xlfn.XLOOKUP('Beregninger gj.strømming'!F436,'Vannbehov SV'!$B$4:$O$4,'Vannbehov SV'!$B$5:$O$13,,-1),,-1),IF(M436=Hjelpeark!$E$7,_xlfn.XLOOKUP(IF(T436="Naturlig",S436,T436),'Vannbehov FV'!$A$5:$A$20,_xlfn.XLOOKUP('Beregninger gj.strømming'!F436,'Vannbehov FV'!$B$4:$O$4,'Vannbehov FV'!$B$5:$O$20,,-1),,-1),""))</f>
        <v/>
      </c>
      <c r="P436" s="173" t="str">
        <f t="shared" si="114"/>
        <v/>
      </c>
      <c r="Q436" s="174" t="str">
        <f t="shared" si="115"/>
        <v/>
      </c>
      <c r="R436" s="174" t="str">
        <f t="shared" si="104"/>
        <v/>
      </c>
      <c r="S436" s="152" t="str">
        <f>IFERROR(IF(M436=Hjelpeark!$D$7,_xlfn.XLOOKUP('Beregninger gj.strømming'!C436,Hjelpeark!$C$8:$C$19,Hjelpeark!$D$8:$D$19),_xlfn.XLOOKUP('Beregninger gj.strømming'!C436,Hjelpeark!$C$8:$C$19,Hjelpeark!$E$8:$E$19)),"")</f>
        <v/>
      </c>
      <c r="T436" s="152" t="str">
        <f t="shared" si="118"/>
        <v/>
      </c>
      <c r="U436" s="152" t="str">
        <f>IFERROR(IF(T436=Hjelpeark!$B$4,0,ABS(T436-S436)),"")</f>
        <v/>
      </c>
      <c r="V436" s="175" t="str">
        <f>IFERROR(IF(A436="","",_xlfn.XLOOKUP(D436,Prisliste!$C$4:$F$4,Prisliste!$C$20:$F$20)),"")</f>
        <v/>
      </c>
      <c r="W436" s="175" t="str">
        <f>IFERROR(U436*_xlfn.XLOOKUP(D436,Prisliste!$C$4:$F$4,Prisliste!$C$21:$F$21),"")</f>
        <v/>
      </c>
      <c r="X436" s="175" t="str">
        <f>IFERROR(IF(A436="","",IF(N436="Ja",_xlfn.XLOOKUP('Beregninger gj.strømming'!D436,Prisliste!$C$4:$F$4,Prisliste!$C$24:$F$24),0)),"")</f>
        <v/>
      </c>
      <c r="Y436" s="288" t="str">
        <f t="shared" si="105"/>
        <v/>
      </c>
      <c r="Z436" s="175" t="str">
        <f t="shared" si="116"/>
        <v/>
      </c>
      <c r="AA436" s="175" t="str">
        <f t="shared" si="106"/>
        <v/>
      </c>
      <c r="AB436" s="175" t="str">
        <f t="shared" si="107"/>
        <v/>
      </c>
      <c r="AC436" s="288" t="str">
        <f t="shared" si="108"/>
        <v/>
      </c>
      <c r="AD436" s="152" t="str">
        <f t="shared" si="109"/>
        <v/>
      </c>
      <c r="AF436" s="155" t="str">
        <f>IFERROR(_xlfn.XLOOKUP(D436,Prisliste!$C$4:$F$4,Prisliste!$C$19:$F$19)*AD436,"")</f>
        <v/>
      </c>
    </row>
    <row r="437" spans="1:32" ht="14.4">
      <c r="A437" s="171" t="str">
        <f>IF(A436="","",IF(A436+1&lt;=f_slutt,'Beregninger gj.strømming'!A436+1,""))</f>
        <v/>
      </c>
      <c r="B437" s="172" t="str">
        <f t="shared" si="110"/>
        <v/>
      </c>
      <c r="C437" s="173" t="str">
        <f t="shared" si="111"/>
        <v/>
      </c>
      <c r="D437" s="172" t="str">
        <f t="shared" si="112"/>
        <v/>
      </c>
      <c r="E437" s="152" t="str">
        <f t="shared" si="117"/>
        <v/>
      </c>
      <c r="F437" s="289" t="str">
        <f t="shared" si="113"/>
        <v/>
      </c>
      <c r="G437" s="154" t="str">
        <f>IF($A437="","",'Priseestimat gj.strømming'!$C$15)</f>
        <v/>
      </c>
      <c r="H437" s="155" t="str" cm="1">
        <f t="array" ref="H437">IF(M437=Hjelpeark!$E$7,_xlfn.XLOOKUP(IF(T437="Naturlig",S437,T437),Temp_VT_FV,_xlfn.XLOOKUP('Beregninger gj.strømming'!F437,Fiskevekt_VT_FV,'Veksttabell FV'!$B$5:$T$21,,-1),,-1)*G437,IF('Beregninger gj.strømming'!M437=Hjelpeark!$D$7,_xlfn.XLOOKUP(IF(T437="Naturlig",S437,T437),'Veksttabell SV'!$A$6:$A$22,_xlfn.XLOOKUP('Beregninger gj.strømming'!F437,'Veksttabell SV'!$B$5:$AU$5,'Veksttabell SV'!$B$6:$AU$22,,-1),,-1)*G437,""))</f>
        <v/>
      </c>
      <c r="I437" s="155" t="str">
        <f t="shared" si="102"/>
        <v/>
      </c>
      <c r="J437" s="159" t="str">
        <f t="shared" si="103"/>
        <v/>
      </c>
      <c r="K437" s="173" t="str">
        <f>IF(A437="","",'Priseestimat gj.strømming'!$C$10)</f>
        <v/>
      </c>
      <c r="L437" s="173" t="str">
        <f>IF(A437="","",'Priseestimat gj.strømming'!$C$11)</f>
        <v/>
      </c>
      <c r="M437" s="173" t="str">
        <f>IF(A437="","",'Priseestimat gj.strømming'!$C$12)</f>
        <v/>
      </c>
      <c r="N437" s="173" t="str">
        <f>IF($A437="","",'Priseestimat gj.strømming'!$C$6)</f>
        <v/>
      </c>
      <c r="O437" s="174" t="str" cm="1">
        <f t="array" ref="O437">IF(M437=Hjelpeark!$D$7,_xlfn.XLOOKUP(IF(T437="Naturlig",S437,T437),'Vannbehov SV'!$A$5:$A$13,_xlfn.XLOOKUP('Beregninger gj.strømming'!F437,'Vannbehov SV'!$B$4:$O$4,'Vannbehov SV'!$B$5:$O$13,,-1),,-1),IF(M437=Hjelpeark!$E$7,_xlfn.XLOOKUP(IF(T437="Naturlig",S437,T437),'Vannbehov FV'!$A$5:$A$20,_xlfn.XLOOKUP('Beregninger gj.strømming'!F437,'Vannbehov FV'!$B$4:$O$4,'Vannbehov FV'!$B$5:$O$20,,-1),,-1),""))</f>
        <v/>
      </c>
      <c r="P437" s="173" t="str">
        <f t="shared" si="114"/>
        <v/>
      </c>
      <c r="Q437" s="174" t="str">
        <f t="shared" si="115"/>
        <v/>
      </c>
      <c r="R437" s="174" t="str">
        <f t="shared" si="104"/>
        <v/>
      </c>
      <c r="S437" s="152" t="str">
        <f>IFERROR(IF(M437=Hjelpeark!$D$7,_xlfn.XLOOKUP('Beregninger gj.strømming'!C437,Hjelpeark!$C$8:$C$19,Hjelpeark!$D$8:$D$19),_xlfn.XLOOKUP('Beregninger gj.strømming'!C437,Hjelpeark!$C$8:$C$19,Hjelpeark!$E$8:$E$19)),"")</f>
        <v/>
      </c>
      <c r="T437" s="152" t="str">
        <f t="shared" si="118"/>
        <v/>
      </c>
      <c r="U437" s="152" t="str">
        <f>IFERROR(IF(T437=Hjelpeark!$B$4,0,ABS(T437-S437)),"")</f>
        <v/>
      </c>
      <c r="V437" s="175" t="str">
        <f>IFERROR(IF(A437="","",_xlfn.XLOOKUP(D437,Prisliste!$C$4:$F$4,Prisliste!$C$20:$F$20)),"")</f>
        <v/>
      </c>
      <c r="W437" s="175" t="str">
        <f>IFERROR(U437*_xlfn.XLOOKUP(D437,Prisliste!$C$4:$F$4,Prisliste!$C$21:$F$21),"")</f>
        <v/>
      </c>
      <c r="X437" s="175" t="str">
        <f>IFERROR(IF(A437="","",IF(N437="Ja",_xlfn.XLOOKUP('Beregninger gj.strømming'!D437,Prisliste!$C$4:$F$4,Prisliste!$C$24:$F$24),0)),"")</f>
        <v/>
      </c>
      <c r="Y437" s="288" t="str">
        <f t="shared" si="105"/>
        <v/>
      </c>
      <c r="Z437" s="175" t="str">
        <f t="shared" si="116"/>
        <v/>
      </c>
      <c r="AA437" s="175" t="str">
        <f t="shared" si="106"/>
        <v/>
      </c>
      <c r="AB437" s="175" t="str">
        <f t="shared" si="107"/>
        <v/>
      </c>
      <c r="AC437" s="288" t="str">
        <f t="shared" si="108"/>
        <v/>
      </c>
      <c r="AD437" s="152" t="str">
        <f t="shared" si="109"/>
        <v/>
      </c>
      <c r="AF437" s="155" t="str">
        <f>IFERROR(_xlfn.XLOOKUP(D437,Prisliste!$C$4:$F$4,Prisliste!$C$19:$F$19)*AD437,"")</f>
        <v/>
      </c>
    </row>
    <row r="438" spans="1:32" ht="14.4">
      <c r="A438" s="171" t="str">
        <f>IF(A437="","",IF(A437+1&lt;=f_slutt,'Beregninger gj.strømming'!A437+1,""))</f>
        <v/>
      </c>
      <c r="B438" s="172" t="str">
        <f t="shared" si="110"/>
        <v/>
      </c>
      <c r="C438" s="173" t="str">
        <f t="shared" si="111"/>
        <v/>
      </c>
      <c r="D438" s="172" t="str">
        <f t="shared" si="112"/>
        <v/>
      </c>
      <c r="E438" s="152" t="str">
        <f t="shared" si="117"/>
        <v/>
      </c>
      <c r="F438" s="289" t="str">
        <f t="shared" si="113"/>
        <v/>
      </c>
      <c r="G438" s="154" t="str">
        <f>IF($A438="","",'Priseestimat gj.strømming'!$C$15)</f>
        <v/>
      </c>
      <c r="H438" s="155" t="str" cm="1">
        <f t="array" ref="H438">IF(M438=Hjelpeark!$E$7,_xlfn.XLOOKUP(IF(T438="Naturlig",S438,T438),Temp_VT_FV,_xlfn.XLOOKUP('Beregninger gj.strømming'!F438,Fiskevekt_VT_FV,'Veksttabell FV'!$B$5:$T$21,,-1),,-1)*G438,IF('Beregninger gj.strømming'!M438=Hjelpeark!$D$7,_xlfn.XLOOKUP(IF(T438="Naturlig",S438,T438),'Veksttabell SV'!$A$6:$A$22,_xlfn.XLOOKUP('Beregninger gj.strømming'!F438,'Veksttabell SV'!$B$5:$AU$5,'Veksttabell SV'!$B$6:$AU$22,,-1),,-1)*G438,""))</f>
        <v/>
      </c>
      <c r="I438" s="155" t="str">
        <f t="shared" si="102"/>
        <v/>
      </c>
      <c r="J438" s="159" t="str">
        <f t="shared" si="103"/>
        <v/>
      </c>
      <c r="K438" s="173" t="str">
        <f>IF(A438="","",'Priseestimat gj.strømming'!$C$10)</f>
        <v/>
      </c>
      <c r="L438" s="173" t="str">
        <f>IF(A438="","",'Priseestimat gj.strømming'!$C$11)</f>
        <v/>
      </c>
      <c r="M438" s="173" t="str">
        <f>IF(A438="","",'Priseestimat gj.strømming'!$C$12)</f>
        <v/>
      </c>
      <c r="N438" s="173" t="str">
        <f>IF($A438="","",'Priseestimat gj.strømming'!$C$6)</f>
        <v/>
      </c>
      <c r="O438" s="174" t="str" cm="1">
        <f t="array" ref="O438">IF(M438=Hjelpeark!$D$7,_xlfn.XLOOKUP(IF(T438="Naturlig",S438,T438),'Vannbehov SV'!$A$5:$A$13,_xlfn.XLOOKUP('Beregninger gj.strømming'!F438,'Vannbehov SV'!$B$4:$O$4,'Vannbehov SV'!$B$5:$O$13,,-1),,-1),IF(M438=Hjelpeark!$E$7,_xlfn.XLOOKUP(IF(T438="Naturlig",S438,T438),'Vannbehov FV'!$A$5:$A$20,_xlfn.XLOOKUP('Beregninger gj.strømming'!F438,'Vannbehov FV'!$B$4:$O$4,'Vannbehov FV'!$B$5:$O$20,,-1),,-1),""))</f>
        <v/>
      </c>
      <c r="P438" s="173" t="str">
        <f t="shared" si="114"/>
        <v/>
      </c>
      <c r="Q438" s="174" t="str">
        <f t="shared" si="115"/>
        <v/>
      </c>
      <c r="R438" s="174" t="str">
        <f t="shared" si="104"/>
        <v/>
      </c>
      <c r="S438" s="152" t="str">
        <f>IFERROR(IF(M438=Hjelpeark!$D$7,_xlfn.XLOOKUP('Beregninger gj.strømming'!C438,Hjelpeark!$C$8:$C$19,Hjelpeark!$D$8:$D$19),_xlfn.XLOOKUP('Beregninger gj.strømming'!C438,Hjelpeark!$C$8:$C$19,Hjelpeark!$E$8:$E$19)),"")</f>
        <v/>
      </c>
      <c r="T438" s="152" t="str">
        <f t="shared" si="118"/>
        <v/>
      </c>
      <c r="U438" s="152" t="str">
        <f>IFERROR(IF(T438=Hjelpeark!$B$4,0,ABS(T438-S438)),"")</f>
        <v/>
      </c>
      <c r="V438" s="175" t="str">
        <f>IFERROR(IF(A438="","",_xlfn.XLOOKUP(D438,Prisliste!$C$4:$F$4,Prisliste!$C$20:$F$20)),"")</f>
        <v/>
      </c>
      <c r="W438" s="175" t="str">
        <f>IFERROR(U438*_xlfn.XLOOKUP(D438,Prisliste!$C$4:$F$4,Prisliste!$C$21:$F$21),"")</f>
        <v/>
      </c>
      <c r="X438" s="175" t="str">
        <f>IFERROR(IF(A438="","",IF(N438="Ja",_xlfn.XLOOKUP('Beregninger gj.strømming'!D438,Prisliste!$C$4:$F$4,Prisliste!$C$24:$F$24),0)),"")</f>
        <v/>
      </c>
      <c r="Y438" s="288" t="str">
        <f t="shared" si="105"/>
        <v/>
      </c>
      <c r="Z438" s="175" t="str">
        <f t="shared" si="116"/>
        <v/>
      </c>
      <c r="AA438" s="175" t="str">
        <f t="shared" si="106"/>
        <v/>
      </c>
      <c r="AB438" s="175" t="str">
        <f t="shared" si="107"/>
        <v/>
      </c>
      <c r="AC438" s="288" t="str">
        <f t="shared" si="108"/>
        <v/>
      </c>
      <c r="AD438" s="152" t="str">
        <f t="shared" si="109"/>
        <v/>
      </c>
      <c r="AF438" s="155" t="str">
        <f>IFERROR(_xlfn.XLOOKUP(D438,Prisliste!$C$4:$F$4,Prisliste!$C$19:$F$19)*AD438,"")</f>
        <v/>
      </c>
    </row>
    <row r="439" spans="1:32" ht="14.4">
      <c r="A439" s="171" t="str">
        <f>IF(A438="","",IF(A438+1&lt;=f_slutt,'Beregninger gj.strømming'!A438+1,""))</f>
        <v/>
      </c>
      <c r="B439" s="172" t="str">
        <f t="shared" si="110"/>
        <v/>
      </c>
      <c r="C439" s="173" t="str">
        <f t="shared" si="111"/>
        <v/>
      </c>
      <c r="D439" s="172" t="str">
        <f t="shared" si="112"/>
        <v/>
      </c>
      <c r="E439" s="152" t="str">
        <f t="shared" si="117"/>
        <v/>
      </c>
      <c r="F439" s="289" t="str">
        <f t="shared" si="113"/>
        <v/>
      </c>
      <c r="G439" s="154" t="str">
        <f>IF($A439="","",'Priseestimat gj.strømming'!$C$15)</f>
        <v/>
      </c>
      <c r="H439" s="155" t="str" cm="1">
        <f t="array" ref="H439">IF(M439=Hjelpeark!$E$7,_xlfn.XLOOKUP(IF(T439="Naturlig",S439,T439),Temp_VT_FV,_xlfn.XLOOKUP('Beregninger gj.strømming'!F439,Fiskevekt_VT_FV,'Veksttabell FV'!$B$5:$T$21,,-1),,-1)*G439,IF('Beregninger gj.strømming'!M439=Hjelpeark!$D$7,_xlfn.XLOOKUP(IF(T439="Naturlig",S439,T439),'Veksttabell SV'!$A$6:$A$22,_xlfn.XLOOKUP('Beregninger gj.strømming'!F439,'Veksttabell SV'!$B$5:$AU$5,'Veksttabell SV'!$B$6:$AU$22,,-1),,-1)*G439,""))</f>
        <v/>
      </c>
      <c r="I439" s="155" t="str">
        <f t="shared" si="102"/>
        <v/>
      </c>
      <c r="J439" s="159" t="str">
        <f t="shared" si="103"/>
        <v/>
      </c>
      <c r="K439" s="173" t="str">
        <f>IF(A439="","",'Priseestimat gj.strømming'!$C$10)</f>
        <v/>
      </c>
      <c r="L439" s="173" t="str">
        <f>IF(A439="","",'Priseestimat gj.strømming'!$C$11)</f>
        <v/>
      </c>
      <c r="M439" s="173" t="str">
        <f>IF(A439="","",'Priseestimat gj.strømming'!$C$12)</f>
        <v/>
      </c>
      <c r="N439" s="173" t="str">
        <f>IF($A439="","",'Priseestimat gj.strømming'!$C$6)</f>
        <v/>
      </c>
      <c r="O439" s="174" t="str" cm="1">
        <f t="array" ref="O439">IF(M439=Hjelpeark!$D$7,_xlfn.XLOOKUP(IF(T439="Naturlig",S439,T439),'Vannbehov SV'!$A$5:$A$13,_xlfn.XLOOKUP('Beregninger gj.strømming'!F439,'Vannbehov SV'!$B$4:$O$4,'Vannbehov SV'!$B$5:$O$13,,-1),,-1),IF(M439=Hjelpeark!$E$7,_xlfn.XLOOKUP(IF(T439="Naturlig",S439,T439),'Vannbehov FV'!$A$5:$A$20,_xlfn.XLOOKUP('Beregninger gj.strømming'!F439,'Vannbehov FV'!$B$4:$O$4,'Vannbehov FV'!$B$5:$O$20,,-1),,-1),""))</f>
        <v/>
      </c>
      <c r="P439" s="173" t="str">
        <f t="shared" si="114"/>
        <v/>
      </c>
      <c r="Q439" s="174" t="str">
        <f t="shared" si="115"/>
        <v/>
      </c>
      <c r="R439" s="174" t="str">
        <f t="shared" si="104"/>
        <v/>
      </c>
      <c r="S439" s="152" t="str">
        <f>IFERROR(IF(M439=Hjelpeark!$D$7,_xlfn.XLOOKUP('Beregninger gj.strømming'!C439,Hjelpeark!$C$8:$C$19,Hjelpeark!$D$8:$D$19),_xlfn.XLOOKUP('Beregninger gj.strømming'!C439,Hjelpeark!$C$8:$C$19,Hjelpeark!$E$8:$E$19)),"")</f>
        <v/>
      </c>
      <c r="T439" s="152" t="str">
        <f t="shared" si="118"/>
        <v/>
      </c>
      <c r="U439" s="152" t="str">
        <f>IFERROR(IF(T439=Hjelpeark!$B$4,0,ABS(T439-S439)),"")</f>
        <v/>
      </c>
      <c r="V439" s="175" t="str">
        <f>IFERROR(IF(A439="","",_xlfn.XLOOKUP(D439,Prisliste!$C$4:$F$4,Prisliste!$C$20:$F$20)),"")</f>
        <v/>
      </c>
      <c r="W439" s="175" t="str">
        <f>IFERROR(U439*_xlfn.XLOOKUP(D439,Prisliste!$C$4:$F$4,Prisliste!$C$21:$F$21),"")</f>
        <v/>
      </c>
      <c r="X439" s="175" t="str">
        <f>IFERROR(IF(A439="","",IF(N439="Ja",_xlfn.XLOOKUP('Beregninger gj.strømming'!D439,Prisliste!$C$4:$F$4,Prisliste!$C$24:$F$24),0)),"")</f>
        <v/>
      </c>
      <c r="Y439" s="288" t="str">
        <f t="shared" si="105"/>
        <v/>
      </c>
      <c r="Z439" s="175" t="str">
        <f t="shared" si="116"/>
        <v/>
      </c>
      <c r="AA439" s="175" t="str">
        <f t="shared" si="106"/>
        <v/>
      </c>
      <c r="AB439" s="175" t="str">
        <f t="shared" si="107"/>
        <v/>
      </c>
      <c r="AC439" s="288" t="str">
        <f t="shared" si="108"/>
        <v/>
      </c>
      <c r="AD439" s="152" t="str">
        <f t="shared" si="109"/>
        <v/>
      </c>
      <c r="AF439" s="155" t="str">
        <f>IFERROR(_xlfn.XLOOKUP(D439,Prisliste!$C$4:$F$4,Prisliste!$C$19:$F$19)*AD439,"")</f>
        <v/>
      </c>
    </row>
    <row r="440" spans="1:32" ht="14.4">
      <c r="A440" s="171" t="str">
        <f>IF(A439="","",IF(A439+1&lt;=f_slutt,'Beregninger gj.strømming'!A439+1,""))</f>
        <v/>
      </c>
      <c r="B440" s="172" t="str">
        <f t="shared" si="110"/>
        <v/>
      </c>
      <c r="C440" s="173" t="str">
        <f t="shared" si="111"/>
        <v/>
      </c>
      <c r="D440" s="172" t="str">
        <f t="shared" si="112"/>
        <v/>
      </c>
      <c r="E440" s="152" t="str">
        <f t="shared" si="117"/>
        <v/>
      </c>
      <c r="F440" s="289" t="str">
        <f t="shared" si="113"/>
        <v/>
      </c>
      <c r="G440" s="154" t="str">
        <f>IF($A440="","",'Priseestimat gj.strømming'!$C$15)</f>
        <v/>
      </c>
      <c r="H440" s="155" t="str" cm="1">
        <f t="array" ref="H440">IF(M440=Hjelpeark!$E$7,_xlfn.XLOOKUP(IF(T440="Naturlig",S440,T440),Temp_VT_FV,_xlfn.XLOOKUP('Beregninger gj.strømming'!F440,Fiskevekt_VT_FV,'Veksttabell FV'!$B$5:$T$21,,-1),,-1)*G440,IF('Beregninger gj.strømming'!M440=Hjelpeark!$D$7,_xlfn.XLOOKUP(IF(T440="Naturlig",S440,T440),'Veksttabell SV'!$A$6:$A$22,_xlfn.XLOOKUP('Beregninger gj.strømming'!F440,'Veksttabell SV'!$B$5:$AU$5,'Veksttabell SV'!$B$6:$AU$22,,-1),,-1)*G440,""))</f>
        <v/>
      </c>
      <c r="I440" s="155" t="str">
        <f t="shared" si="102"/>
        <v/>
      </c>
      <c r="J440" s="159" t="str">
        <f t="shared" si="103"/>
        <v/>
      </c>
      <c r="K440" s="173" t="str">
        <f>IF(A440="","",'Priseestimat gj.strømming'!$C$10)</f>
        <v/>
      </c>
      <c r="L440" s="173" t="str">
        <f>IF(A440="","",'Priseestimat gj.strømming'!$C$11)</f>
        <v/>
      </c>
      <c r="M440" s="173" t="str">
        <f>IF(A440="","",'Priseestimat gj.strømming'!$C$12)</f>
        <v/>
      </c>
      <c r="N440" s="173" t="str">
        <f>IF($A440="","",'Priseestimat gj.strømming'!$C$6)</f>
        <v/>
      </c>
      <c r="O440" s="174" t="str" cm="1">
        <f t="array" ref="O440">IF(M440=Hjelpeark!$D$7,_xlfn.XLOOKUP(IF(T440="Naturlig",S440,T440),'Vannbehov SV'!$A$5:$A$13,_xlfn.XLOOKUP('Beregninger gj.strømming'!F440,'Vannbehov SV'!$B$4:$O$4,'Vannbehov SV'!$B$5:$O$13,,-1),,-1),IF(M440=Hjelpeark!$E$7,_xlfn.XLOOKUP(IF(T440="Naturlig",S440,T440),'Vannbehov FV'!$A$5:$A$20,_xlfn.XLOOKUP('Beregninger gj.strømming'!F440,'Vannbehov FV'!$B$4:$O$4,'Vannbehov FV'!$B$5:$O$20,,-1),,-1),""))</f>
        <v/>
      </c>
      <c r="P440" s="173" t="str">
        <f t="shared" si="114"/>
        <v/>
      </c>
      <c r="Q440" s="174" t="str">
        <f t="shared" si="115"/>
        <v/>
      </c>
      <c r="R440" s="174" t="str">
        <f t="shared" si="104"/>
        <v/>
      </c>
      <c r="S440" s="152" t="str">
        <f>IFERROR(IF(M440=Hjelpeark!$D$7,_xlfn.XLOOKUP('Beregninger gj.strømming'!C440,Hjelpeark!$C$8:$C$19,Hjelpeark!$D$8:$D$19),_xlfn.XLOOKUP('Beregninger gj.strømming'!C440,Hjelpeark!$C$8:$C$19,Hjelpeark!$E$8:$E$19)),"")</f>
        <v/>
      </c>
      <c r="T440" s="152" t="str">
        <f t="shared" si="118"/>
        <v/>
      </c>
      <c r="U440" s="152" t="str">
        <f>IFERROR(IF(T440=Hjelpeark!$B$4,0,ABS(T440-S440)),"")</f>
        <v/>
      </c>
      <c r="V440" s="175" t="str">
        <f>IFERROR(IF(A440="","",_xlfn.XLOOKUP(D440,Prisliste!$C$4:$F$4,Prisliste!$C$20:$F$20)),"")</f>
        <v/>
      </c>
      <c r="W440" s="175" t="str">
        <f>IFERROR(U440*_xlfn.XLOOKUP(D440,Prisliste!$C$4:$F$4,Prisliste!$C$21:$F$21),"")</f>
        <v/>
      </c>
      <c r="X440" s="175" t="str">
        <f>IFERROR(IF(A440="","",IF(N440="Ja",_xlfn.XLOOKUP('Beregninger gj.strømming'!D440,Prisliste!$C$4:$F$4,Prisliste!$C$24:$F$24),0)),"")</f>
        <v/>
      </c>
      <c r="Y440" s="288" t="str">
        <f t="shared" si="105"/>
        <v/>
      </c>
      <c r="Z440" s="175" t="str">
        <f t="shared" si="116"/>
        <v/>
      </c>
      <c r="AA440" s="175" t="str">
        <f t="shared" si="106"/>
        <v/>
      </c>
      <c r="AB440" s="175" t="str">
        <f t="shared" si="107"/>
        <v/>
      </c>
      <c r="AC440" s="288" t="str">
        <f t="shared" si="108"/>
        <v/>
      </c>
      <c r="AD440" s="152" t="str">
        <f t="shared" si="109"/>
        <v/>
      </c>
      <c r="AF440" s="155" t="str">
        <f>IFERROR(_xlfn.XLOOKUP(D440,Prisliste!$C$4:$F$4,Prisliste!$C$19:$F$19)*AD440,"")</f>
        <v/>
      </c>
    </row>
    <row r="441" spans="1:32" ht="14.4">
      <c r="A441" s="171" t="str">
        <f>IF(A440="","",IF(A440+1&lt;=f_slutt,'Beregninger gj.strømming'!A440+1,""))</f>
        <v/>
      </c>
      <c r="B441" s="172" t="str">
        <f t="shared" si="110"/>
        <v/>
      </c>
      <c r="C441" s="173" t="str">
        <f t="shared" si="111"/>
        <v/>
      </c>
      <c r="D441" s="172" t="str">
        <f t="shared" si="112"/>
        <v/>
      </c>
      <c r="E441" s="152" t="str">
        <f t="shared" si="117"/>
        <v/>
      </c>
      <c r="F441" s="289" t="str">
        <f t="shared" si="113"/>
        <v/>
      </c>
      <c r="G441" s="154" t="str">
        <f>IF($A441="","",'Priseestimat gj.strømming'!$C$15)</f>
        <v/>
      </c>
      <c r="H441" s="155" t="str" cm="1">
        <f t="array" ref="H441">IF(M441=Hjelpeark!$E$7,_xlfn.XLOOKUP(IF(T441="Naturlig",S441,T441),Temp_VT_FV,_xlfn.XLOOKUP('Beregninger gj.strømming'!F441,Fiskevekt_VT_FV,'Veksttabell FV'!$B$5:$T$21,,-1),,-1)*G441,IF('Beregninger gj.strømming'!M441=Hjelpeark!$D$7,_xlfn.XLOOKUP(IF(T441="Naturlig",S441,T441),'Veksttabell SV'!$A$6:$A$22,_xlfn.XLOOKUP('Beregninger gj.strømming'!F441,'Veksttabell SV'!$B$5:$AU$5,'Veksttabell SV'!$B$6:$AU$22,,-1),,-1)*G441,""))</f>
        <v/>
      </c>
      <c r="I441" s="155" t="str">
        <f t="shared" si="102"/>
        <v/>
      </c>
      <c r="J441" s="159" t="str">
        <f t="shared" si="103"/>
        <v/>
      </c>
      <c r="K441" s="173" t="str">
        <f>IF(A441="","",'Priseestimat gj.strømming'!$C$10)</f>
        <v/>
      </c>
      <c r="L441" s="173" t="str">
        <f>IF(A441="","",'Priseestimat gj.strømming'!$C$11)</f>
        <v/>
      </c>
      <c r="M441" s="173" t="str">
        <f>IF(A441="","",'Priseestimat gj.strømming'!$C$12)</f>
        <v/>
      </c>
      <c r="N441" s="173" t="str">
        <f>IF($A441="","",'Priseestimat gj.strømming'!$C$6)</f>
        <v/>
      </c>
      <c r="O441" s="174" t="str" cm="1">
        <f t="array" ref="O441">IF(M441=Hjelpeark!$D$7,_xlfn.XLOOKUP(IF(T441="Naturlig",S441,T441),'Vannbehov SV'!$A$5:$A$13,_xlfn.XLOOKUP('Beregninger gj.strømming'!F441,'Vannbehov SV'!$B$4:$O$4,'Vannbehov SV'!$B$5:$O$13,,-1),,-1),IF(M441=Hjelpeark!$E$7,_xlfn.XLOOKUP(IF(T441="Naturlig",S441,T441),'Vannbehov FV'!$A$5:$A$20,_xlfn.XLOOKUP('Beregninger gj.strømming'!F441,'Vannbehov FV'!$B$4:$O$4,'Vannbehov FV'!$B$5:$O$20,,-1),,-1),""))</f>
        <v/>
      </c>
      <c r="P441" s="173" t="str">
        <f t="shared" si="114"/>
        <v/>
      </c>
      <c r="Q441" s="174" t="str">
        <f t="shared" si="115"/>
        <v/>
      </c>
      <c r="R441" s="174" t="str">
        <f t="shared" si="104"/>
        <v/>
      </c>
      <c r="S441" s="152" t="str">
        <f>IFERROR(IF(M441=Hjelpeark!$D$7,_xlfn.XLOOKUP('Beregninger gj.strømming'!C441,Hjelpeark!$C$8:$C$19,Hjelpeark!$D$8:$D$19),_xlfn.XLOOKUP('Beregninger gj.strømming'!C441,Hjelpeark!$C$8:$C$19,Hjelpeark!$E$8:$E$19)),"")</f>
        <v/>
      </c>
      <c r="T441" s="152" t="str">
        <f t="shared" si="118"/>
        <v/>
      </c>
      <c r="U441" s="152" t="str">
        <f>IFERROR(IF(T441=Hjelpeark!$B$4,0,ABS(T441-S441)),"")</f>
        <v/>
      </c>
      <c r="V441" s="175" t="str">
        <f>IFERROR(IF(A441="","",_xlfn.XLOOKUP(D441,Prisliste!$C$4:$F$4,Prisliste!$C$20:$F$20)),"")</f>
        <v/>
      </c>
      <c r="W441" s="175" t="str">
        <f>IFERROR(U441*_xlfn.XLOOKUP(D441,Prisliste!$C$4:$F$4,Prisliste!$C$21:$F$21),"")</f>
        <v/>
      </c>
      <c r="X441" s="175" t="str">
        <f>IFERROR(IF(A441="","",IF(N441="Ja",_xlfn.XLOOKUP('Beregninger gj.strømming'!D441,Prisliste!$C$4:$F$4,Prisliste!$C$24:$F$24),0)),"")</f>
        <v/>
      </c>
      <c r="Y441" s="288" t="str">
        <f t="shared" si="105"/>
        <v/>
      </c>
      <c r="Z441" s="175" t="str">
        <f t="shared" si="116"/>
        <v/>
      </c>
      <c r="AA441" s="175" t="str">
        <f t="shared" si="106"/>
        <v/>
      </c>
      <c r="AB441" s="175" t="str">
        <f t="shared" si="107"/>
        <v/>
      </c>
      <c r="AC441" s="288" t="str">
        <f t="shared" si="108"/>
        <v/>
      </c>
      <c r="AD441" s="152" t="str">
        <f t="shared" si="109"/>
        <v/>
      </c>
      <c r="AF441" s="155" t="str">
        <f>IFERROR(_xlfn.XLOOKUP(D441,Prisliste!$C$4:$F$4,Prisliste!$C$19:$F$19)*AD441,"")</f>
        <v/>
      </c>
    </row>
    <row r="442" spans="1:32" ht="14.4">
      <c r="A442" s="171" t="str">
        <f>IF(A441="","",IF(A441+1&lt;=f_slutt,'Beregninger gj.strømming'!A441+1,""))</f>
        <v/>
      </c>
      <c r="B442" s="172" t="str">
        <f t="shared" si="110"/>
        <v/>
      </c>
      <c r="C442" s="173" t="str">
        <f t="shared" si="111"/>
        <v/>
      </c>
      <c r="D442" s="172" t="str">
        <f t="shared" si="112"/>
        <v/>
      </c>
      <c r="E442" s="152" t="str">
        <f t="shared" si="117"/>
        <v/>
      </c>
      <c r="F442" s="289" t="str">
        <f t="shared" si="113"/>
        <v/>
      </c>
      <c r="G442" s="154" t="str">
        <f>IF($A442="","",'Priseestimat gj.strømming'!$C$15)</f>
        <v/>
      </c>
      <c r="H442" s="155" t="str" cm="1">
        <f t="array" ref="H442">IF(M442=Hjelpeark!$E$7,_xlfn.XLOOKUP(IF(T442="Naturlig",S442,T442),Temp_VT_FV,_xlfn.XLOOKUP('Beregninger gj.strømming'!F442,Fiskevekt_VT_FV,'Veksttabell FV'!$B$5:$T$21,,-1),,-1)*G442,IF('Beregninger gj.strømming'!M442=Hjelpeark!$D$7,_xlfn.XLOOKUP(IF(T442="Naturlig",S442,T442),'Veksttabell SV'!$A$6:$A$22,_xlfn.XLOOKUP('Beregninger gj.strømming'!F442,'Veksttabell SV'!$B$5:$AU$5,'Veksttabell SV'!$B$6:$AU$22,,-1),,-1)*G442,""))</f>
        <v/>
      </c>
      <c r="I442" s="155" t="str">
        <f t="shared" si="102"/>
        <v/>
      </c>
      <c r="J442" s="159" t="str">
        <f t="shared" si="103"/>
        <v/>
      </c>
      <c r="K442" s="173" t="str">
        <f>IF(A442="","",'Priseestimat gj.strømming'!$C$10)</f>
        <v/>
      </c>
      <c r="L442" s="173" t="str">
        <f>IF(A442="","",'Priseestimat gj.strømming'!$C$11)</f>
        <v/>
      </c>
      <c r="M442" s="173" t="str">
        <f>IF(A442="","",'Priseestimat gj.strømming'!$C$12)</f>
        <v/>
      </c>
      <c r="N442" s="173" t="str">
        <f>IF($A442="","",'Priseestimat gj.strømming'!$C$6)</f>
        <v/>
      </c>
      <c r="O442" s="174" t="str" cm="1">
        <f t="array" ref="O442">IF(M442=Hjelpeark!$D$7,_xlfn.XLOOKUP(IF(T442="Naturlig",S442,T442),'Vannbehov SV'!$A$5:$A$13,_xlfn.XLOOKUP('Beregninger gj.strømming'!F442,'Vannbehov SV'!$B$4:$O$4,'Vannbehov SV'!$B$5:$O$13,,-1),,-1),IF(M442=Hjelpeark!$E$7,_xlfn.XLOOKUP(IF(T442="Naturlig",S442,T442),'Vannbehov FV'!$A$5:$A$20,_xlfn.XLOOKUP('Beregninger gj.strømming'!F442,'Vannbehov FV'!$B$4:$O$4,'Vannbehov FV'!$B$5:$O$20,,-1),,-1),""))</f>
        <v/>
      </c>
      <c r="P442" s="173" t="str">
        <f t="shared" si="114"/>
        <v/>
      </c>
      <c r="Q442" s="174" t="str">
        <f t="shared" si="115"/>
        <v/>
      </c>
      <c r="R442" s="174" t="str">
        <f t="shared" si="104"/>
        <v/>
      </c>
      <c r="S442" s="152" t="str">
        <f>IFERROR(IF(M442=Hjelpeark!$D$7,_xlfn.XLOOKUP('Beregninger gj.strømming'!C442,Hjelpeark!$C$8:$C$19,Hjelpeark!$D$8:$D$19),_xlfn.XLOOKUP('Beregninger gj.strømming'!C442,Hjelpeark!$C$8:$C$19,Hjelpeark!$E$8:$E$19)),"")</f>
        <v/>
      </c>
      <c r="T442" s="152" t="str">
        <f t="shared" si="118"/>
        <v/>
      </c>
      <c r="U442" s="152" t="str">
        <f>IFERROR(IF(T442=Hjelpeark!$B$4,0,ABS(T442-S442)),"")</f>
        <v/>
      </c>
      <c r="V442" s="175" t="str">
        <f>IFERROR(IF(A442="","",_xlfn.XLOOKUP(D442,Prisliste!$C$4:$F$4,Prisliste!$C$20:$F$20)),"")</f>
        <v/>
      </c>
      <c r="W442" s="175" t="str">
        <f>IFERROR(U442*_xlfn.XLOOKUP(D442,Prisliste!$C$4:$F$4,Prisliste!$C$21:$F$21),"")</f>
        <v/>
      </c>
      <c r="X442" s="175" t="str">
        <f>IFERROR(IF(A442="","",IF(N442="Ja",_xlfn.XLOOKUP('Beregninger gj.strømming'!D442,Prisliste!$C$4:$F$4,Prisliste!$C$24:$F$24),0)),"")</f>
        <v/>
      </c>
      <c r="Y442" s="288" t="str">
        <f t="shared" si="105"/>
        <v/>
      </c>
      <c r="Z442" s="175" t="str">
        <f t="shared" si="116"/>
        <v/>
      </c>
      <c r="AA442" s="175" t="str">
        <f t="shared" si="106"/>
        <v/>
      </c>
      <c r="AB442" s="175" t="str">
        <f t="shared" si="107"/>
        <v/>
      </c>
      <c r="AC442" s="288" t="str">
        <f t="shared" si="108"/>
        <v/>
      </c>
      <c r="AD442" s="152" t="str">
        <f t="shared" si="109"/>
        <v/>
      </c>
      <c r="AF442" s="155" t="str">
        <f>IFERROR(_xlfn.XLOOKUP(D442,Prisliste!$C$4:$F$4,Prisliste!$C$19:$F$19)*AD442,"")</f>
        <v/>
      </c>
    </row>
    <row r="443" spans="1:32" ht="14.4">
      <c r="A443" s="171" t="str">
        <f>IF(A442="","",IF(A442+1&lt;=f_slutt,'Beregninger gj.strømming'!A442+1,""))</f>
        <v/>
      </c>
      <c r="B443" s="172" t="str">
        <f t="shared" si="110"/>
        <v/>
      </c>
      <c r="C443" s="173" t="str">
        <f t="shared" si="111"/>
        <v/>
      </c>
      <c r="D443" s="172" t="str">
        <f t="shared" si="112"/>
        <v/>
      </c>
      <c r="E443" s="152" t="str">
        <f t="shared" si="117"/>
        <v/>
      </c>
      <c r="F443" s="289" t="str">
        <f t="shared" si="113"/>
        <v/>
      </c>
      <c r="G443" s="154" t="str">
        <f>IF($A443="","",'Priseestimat gj.strømming'!$C$15)</f>
        <v/>
      </c>
      <c r="H443" s="155" t="str" cm="1">
        <f t="array" ref="H443">IF(M443=Hjelpeark!$E$7,_xlfn.XLOOKUP(IF(T443="Naturlig",S443,T443),Temp_VT_FV,_xlfn.XLOOKUP('Beregninger gj.strømming'!F443,Fiskevekt_VT_FV,'Veksttabell FV'!$B$5:$T$21,,-1),,-1)*G443,IF('Beregninger gj.strømming'!M443=Hjelpeark!$D$7,_xlfn.XLOOKUP(IF(T443="Naturlig",S443,T443),'Veksttabell SV'!$A$6:$A$22,_xlfn.XLOOKUP('Beregninger gj.strømming'!F443,'Veksttabell SV'!$B$5:$AU$5,'Veksttabell SV'!$B$6:$AU$22,,-1),,-1)*G443,""))</f>
        <v/>
      </c>
      <c r="I443" s="155" t="str">
        <f t="shared" si="102"/>
        <v/>
      </c>
      <c r="J443" s="159" t="str">
        <f t="shared" si="103"/>
        <v/>
      </c>
      <c r="K443" s="173" t="str">
        <f>IF(A443="","",'Priseestimat gj.strømming'!$C$10)</f>
        <v/>
      </c>
      <c r="L443" s="173" t="str">
        <f>IF(A443="","",'Priseestimat gj.strømming'!$C$11)</f>
        <v/>
      </c>
      <c r="M443" s="173" t="str">
        <f>IF(A443="","",'Priseestimat gj.strømming'!$C$12)</f>
        <v/>
      </c>
      <c r="N443" s="173" t="str">
        <f>IF($A443="","",'Priseestimat gj.strømming'!$C$6)</f>
        <v/>
      </c>
      <c r="O443" s="174" t="str" cm="1">
        <f t="array" ref="O443">IF(M443=Hjelpeark!$D$7,_xlfn.XLOOKUP(IF(T443="Naturlig",S443,T443),'Vannbehov SV'!$A$5:$A$13,_xlfn.XLOOKUP('Beregninger gj.strømming'!F443,'Vannbehov SV'!$B$4:$O$4,'Vannbehov SV'!$B$5:$O$13,,-1),,-1),IF(M443=Hjelpeark!$E$7,_xlfn.XLOOKUP(IF(T443="Naturlig",S443,T443),'Vannbehov FV'!$A$5:$A$20,_xlfn.XLOOKUP('Beregninger gj.strømming'!F443,'Vannbehov FV'!$B$4:$O$4,'Vannbehov FV'!$B$5:$O$20,,-1),,-1),""))</f>
        <v/>
      </c>
      <c r="P443" s="173" t="str">
        <f t="shared" si="114"/>
        <v/>
      </c>
      <c r="Q443" s="174" t="str">
        <f t="shared" si="115"/>
        <v/>
      </c>
      <c r="R443" s="174" t="str">
        <f t="shared" si="104"/>
        <v/>
      </c>
      <c r="S443" s="152" t="str">
        <f>IFERROR(IF(M443=Hjelpeark!$D$7,_xlfn.XLOOKUP('Beregninger gj.strømming'!C443,Hjelpeark!$C$8:$C$19,Hjelpeark!$D$8:$D$19),_xlfn.XLOOKUP('Beregninger gj.strømming'!C443,Hjelpeark!$C$8:$C$19,Hjelpeark!$E$8:$E$19)),"")</f>
        <v/>
      </c>
      <c r="T443" s="152" t="str">
        <f t="shared" si="118"/>
        <v/>
      </c>
      <c r="U443" s="152" t="str">
        <f>IFERROR(IF(T443=Hjelpeark!$B$4,0,ABS(T443-S443)),"")</f>
        <v/>
      </c>
      <c r="V443" s="175" t="str">
        <f>IFERROR(IF(A443="","",_xlfn.XLOOKUP(D443,Prisliste!$C$4:$F$4,Prisliste!$C$20:$F$20)),"")</f>
        <v/>
      </c>
      <c r="W443" s="175" t="str">
        <f>IFERROR(U443*_xlfn.XLOOKUP(D443,Prisliste!$C$4:$F$4,Prisliste!$C$21:$F$21),"")</f>
        <v/>
      </c>
      <c r="X443" s="175" t="str">
        <f>IFERROR(IF(A443="","",IF(N443="Ja",_xlfn.XLOOKUP('Beregninger gj.strømming'!D443,Prisliste!$C$4:$F$4,Prisliste!$C$24:$F$24),0)),"")</f>
        <v/>
      </c>
      <c r="Y443" s="288" t="str">
        <f t="shared" si="105"/>
        <v/>
      </c>
      <c r="Z443" s="175" t="str">
        <f t="shared" si="116"/>
        <v/>
      </c>
      <c r="AA443" s="175" t="str">
        <f t="shared" si="106"/>
        <v/>
      </c>
      <c r="AB443" s="175" t="str">
        <f t="shared" si="107"/>
        <v/>
      </c>
      <c r="AC443" s="288" t="str">
        <f t="shared" si="108"/>
        <v/>
      </c>
      <c r="AD443" s="152" t="str">
        <f t="shared" si="109"/>
        <v/>
      </c>
      <c r="AF443" s="155" t="str">
        <f>IFERROR(_xlfn.XLOOKUP(D443,Prisliste!$C$4:$F$4,Prisliste!$C$19:$F$19)*AD443,"")</f>
        <v/>
      </c>
    </row>
    <row r="444" spans="1:32" ht="14.4">
      <c r="A444" s="171" t="str">
        <f>IF(A443="","",IF(A443+1&lt;=f_slutt,'Beregninger gj.strømming'!A443+1,""))</f>
        <v/>
      </c>
      <c r="B444" s="172" t="str">
        <f t="shared" si="110"/>
        <v/>
      </c>
      <c r="C444" s="173" t="str">
        <f t="shared" si="111"/>
        <v/>
      </c>
      <c r="D444" s="172" t="str">
        <f t="shared" si="112"/>
        <v/>
      </c>
      <c r="E444" s="152" t="str">
        <f t="shared" si="117"/>
        <v/>
      </c>
      <c r="F444" s="289" t="str">
        <f t="shared" si="113"/>
        <v/>
      </c>
      <c r="G444" s="154" t="str">
        <f>IF($A444="","",'Priseestimat gj.strømming'!$C$15)</f>
        <v/>
      </c>
      <c r="H444" s="155" t="str" cm="1">
        <f t="array" ref="H444">IF(M444=Hjelpeark!$E$7,_xlfn.XLOOKUP(IF(T444="Naturlig",S444,T444),Temp_VT_FV,_xlfn.XLOOKUP('Beregninger gj.strømming'!F444,Fiskevekt_VT_FV,'Veksttabell FV'!$B$5:$T$21,,-1),,-1)*G444,IF('Beregninger gj.strømming'!M444=Hjelpeark!$D$7,_xlfn.XLOOKUP(IF(T444="Naturlig",S444,T444),'Veksttabell SV'!$A$6:$A$22,_xlfn.XLOOKUP('Beregninger gj.strømming'!F444,'Veksttabell SV'!$B$5:$AU$5,'Veksttabell SV'!$B$6:$AU$22,,-1),,-1)*G444,""))</f>
        <v/>
      </c>
      <c r="I444" s="155" t="str">
        <f t="shared" si="102"/>
        <v/>
      </c>
      <c r="J444" s="159" t="str">
        <f t="shared" si="103"/>
        <v/>
      </c>
      <c r="K444" s="173" t="str">
        <f>IF(A444="","",'Priseestimat gj.strømming'!$C$10)</f>
        <v/>
      </c>
      <c r="L444" s="173" t="str">
        <f>IF(A444="","",'Priseestimat gj.strømming'!$C$11)</f>
        <v/>
      </c>
      <c r="M444" s="173" t="str">
        <f>IF(A444="","",'Priseestimat gj.strømming'!$C$12)</f>
        <v/>
      </c>
      <c r="N444" s="173" t="str">
        <f>IF($A444="","",'Priseestimat gj.strømming'!$C$6)</f>
        <v/>
      </c>
      <c r="O444" s="174" t="str" cm="1">
        <f t="array" ref="O444">IF(M444=Hjelpeark!$D$7,_xlfn.XLOOKUP(IF(T444="Naturlig",S444,T444),'Vannbehov SV'!$A$5:$A$13,_xlfn.XLOOKUP('Beregninger gj.strømming'!F444,'Vannbehov SV'!$B$4:$O$4,'Vannbehov SV'!$B$5:$O$13,,-1),,-1),IF(M444=Hjelpeark!$E$7,_xlfn.XLOOKUP(IF(T444="Naturlig",S444,T444),'Vannbehov FV'!$A$5:$A$20,_xlfn.XLOOKUP('Beregninger gj.strømming'!F444,'Vannbehov FV'!$B$4:$O$4,'Vannbehov FV'!$B$5:$O$20,,-1),,-1),""))</f>
        <v/>
      </c>
      <c r="P444" s="173" t="str">
        <f t="shared" si="114"/>
        <v/>
      </c>
      <c r="Q444" s="174" t="str">
        <f t="shared" si="115"/>
        <v/>
      </c>
      <c r="R444" s="174" t="str">
        <f t="shared" si="104"/>
        <v/>
      </c>
      <c r="S444" s="152" t="str">
        <f>IFERROR(IF(M444=Hjelpeark!$D$7,_xlfn.XLOOKUP('Beregninger gj.strømming'!C444,Hjelpeark!$C$8:$C$19,Hjelpeark!$D$8:$D$19),_xlfn.XLOOKUP('Beregninger gj.strømming'!C444,Hjelpeark!$C$8:$C$19,Hjelpeark!$E$8:$E$19)),"")</f>
        <v/>
      </c>
      <c r="T444" s="152" t="str">
        <f t="shared" si="118"/>
        <v/>
      </c>
      <c r="U444" s="152" t="str">
        <f>IFERROR(IF(T444=Hjelpeark!$B$4,0,ABS(T444-S444)),"")</f>
        <v/>
      </c>
      <c r="V444" s="175" t="str">
        <f>IFERROR(IF(A444="","",_xlfn.XLOOKUP(D444,Prisliste!$C$4:$F$4,Prisliste!$C$20:$F$20)),"")</f>
        <v/>
      </c>
      <c r="W444" s="175" t="str">
        <f>IFERROR(U444*_xlfn.XLOOKUP(D444,Prisliste!$C$4:$F$4,Prisliste!$C$21:$F$21),"")</f>
        <v/>
      </c>
      <c r="X444" s="175" t="str">
        <f>IFERROR(IF(A444="","",IF(N444="Ja",_xlfn.XLOOKUP('Beregninger gj.strømming'!D444,Prisliste!$C$4:$F$4,Prisliste!$C$24:$F$24),0)),"")</f>
        <v/>
      </c>
      <c r="Y444" s="288" t="str">
        <f t="shared" si="105"/>
        <v/>
      </c>
      <c r="Z444" s="175" t="str">
        <f t="shared" si="116"/>
        <v/>
      </c>
      <c r="AA444" s="175" t="str">
        <f t="shared" si="106"/>
        <v/>
      </c>
      <c r="AB444" s="175" t="str">
        <f t="shared" si="107"/>
        <v/>
      </c>
      <c r="AC444" s="288" t="str">
        <f t="shared" si="108"/>
        <v/>
      </c>
      <c r="AD444" s="152" t="str">
        <f t="shared" si="109"/>
        <v/>
      </c>
      <c r="AF444" s="155" t="str">
        <f>IFERROR(_xlfn.XLOOKUP(D444,Prisliste!$C$4:$F$4,Prisliste!$C$19:$F$19)*AD444,"")</f>
        <v/>
      </c>
    </row>
    <row r="445" spans="1:32" ht="14.4">
      <c r="A445" s="171" t="str">
        <f>IF(A444="","",IF(A444+1&lt;=f_slutt,'Beregninger gj.strømming'!A444+1,""))</f>
        <v/>
      </c>
      <c r="B445" s="172" t="str">
        <f t="shared" si="110"/>
        <v/>
      </c>
      <c r="C445" s="173" t="str">
        <f t="shared" si="111"/>
        <v/>
      </c>
      <c r="D445" s="172" t="str">
        <f t="shared" si="112"/>
        <v/>
      </c>
      <c r="E445" s="152" t="str">
        <f t="shared" si="117"/>
        <v/>
      </c>
      <c r="F445" s="289" t="str">
        <f t="shared" si="113"/>
        <v/>
      </c>
      <c r="G445" s="154" t="str">
        <f>IF($A445="","",'Priseestimat gj.strømming'!$C$15)</f>
        <v/>
      </c>
      <c r="H445" s="155" t="str" cm="1">
        <f t="array" ref="H445">IF(M445=Hjelpeark!$E$7,_xlfn.XLOOKUP(IF(T445="Naturlig",S445,T445),Temp_VT_FV,_xlfn.XLOOKUP('Beregninger gj.strømming'!F445,Fiskevekt_VT_FV,'Veksttabell FV'!$B$5:$T$21,,-1),,-1)*G445,IF('Beregninger gj.strømming'!M445=Hjelpeark!$D$7,_xlfn.XLOOKUP(IF(T445="Naturlig",S445,T445),'Veksttabell SV'!$A$6:$A$22,_xlfn.XLOOKUP('Beregninger gj.strømming'!F445,'Veksttabell SV'!$B$5:$AU$5,'Veksttabell SV'!$B$6:$AU$22,,-1),,-1)*G445,""))</f>
        <v/>
      </c>
      <c r="I445" s="155" t="str">
        <f t="shared" si="102"/>
        <v/>
      </c>
      <c r="J445" s="159" t="str">
        <f t="shared" si="103"/>
        <v/>
      </c>
      <c r="K445" s="173" t="str">
        <f>IF(A445="","",'Priseestimat gj.strømming'!$C$10)</f>
        <v/>
      </c>
      <c r="L445" s="173" t="str">
        <f>IF(A445="","",'Priseestimat gj.strømming'!$C$11)</f>
        <v/>
      </c>
      <c r="M445" s="173" t="str">
        <f>IF(A445="","",'Priseestimat gj.strømming'!$C$12)</f>
        <v/>
      </c>
      <c r="N445" s="173" t="str">
        <f>IF($A445="","",'Priseestimat gj.strømming'!$C$6)</f>
        <v/>
      </c>
      <c r="O445" s="174" t="str" cm="1">
        <f t="array" ref="O445">IF(M445=Hjelpeark!$D$7,_xlfn.XLOOKUP(IF(T445="Naturlig",S445,T445),'Vannbehov SV'!$A$5:$A$13,_xlfn.XLOOKUP('Beregninger gj.strømming'!F445,'Vannbehov SV'!$B$4:$O$4,'Vannbehov SV'!$B$5:$O$13,,-1),,-1),IF(M445=Hjelpeark!$E$7,_xlfn.XLOOKUP(IF(T445="Naturlig",S445,T445),'Vannbehov FV'!$A$5:$A$20,_xlfn.XLOOKUP('Beregninger gj.strømming'!F445,'Vannbehov FV'!$B$4:$O$4,'Vannbehov FV'!$B$5:$O$20,,-1),,-1),""))</f>
        <v/>
      </c>
      <c r="P445" s="173" t="str">
        <f t="shared" si="114"/>
        <v/>
      </c>
      <c r="Q445" s="174" t="str">
        <f t="shared" si="115"/>
        <v/>
      </c>
      <c r="R445" s="174" t="str">
        <f t="shared" si="104"/>
        <v/>
      </c>
      <c r="S445" s="152" t="str">
        <f>IFERROR(IF(M445=Hjelpeark!$D$7,_xlfn.XLOOKUP('Beregninger gj.strømming'!C445,Hjelpeark!$C$8:$C$19,Hjelpeark!$D$8:$D$19),_xlfn.XLOOKUP('Beregninger gj.strømming'!C445,Hjelpeark!$C$8:$C$19,Hjelpeark!$E$8:$E$19)),"")</f>
        <v/>
      </c>
      <c r="T445" s="152" t="str">
        <f t="shared" si="118"/>
        <v/>
      </c>
      <c r="U445" s="152" t="str">
        <f>IFERROR(IF(T445=Hjelpeark!$B$4,0,ABS(T445-S445)),"")</f>
        <v/>
      </c>
      <c r="V445" s="175" t="str">
        <f>IFERROR(IF(A445="","",_xlfn.XLOOKUP(D445,Prisliste!$C$4:$F$4,Prisliste!$C$20:$F$20)),"")</f>
        <v/>
      </c>
      <c r="W445" s="175" t="str">
        <f>IFERROR(U445*_xlfn.XLOOKUP(D445,Prisliste!$C$4:$F$4,Prisliste!$C$21:$F$21),"")</f>
        <v/>
      </c>
      <c r="X445" s="175" t="str">
        <f>IFERROR(IF(A445="","",IF(N445="Ja",_xlfn.XLOOKUP('Beregninger gj.strømming'!D445,Prisliste!$C$4:$F$4,Prisliste!$C$24:$F$24),0)),"")</f>
        <v/>
      </c>
      <c r="Y445" s="288" t="str">
        <f t="shared" si="105"/>
        <v/>
      </c>
      <c r="Z445" s="175" t="str">
        <f t="shared" si="116"/>
        <v/>
      </c>
      <c r="AA445" s="175" t="str">
        <f t="shared" si="106"/>
        <v/>
      </c>
      <c r="AB445" s="175" t="str">
        <f t="shared" si="107"/>
        <v/>
      </c>
      <c r="AC445" s="288" t="str">
        <f t="shared" si="108"/>
        <v/>
      </c>
      <c r="AD445" s="152" t="str">
        <f t="shared" si="109"/>
        <v/>
      </c>
      <c r="AF445" s="155" t="str">
        <f>IFERROR(_xlfn.XLOOKUP(D445,Prisliste!$C$4:$F$4,Prisliste!$C$19:$F$19)*AD445,"")</f>
        <v/>
      </c>
    </row>
    <row r="446" spans="1:32" ht="14.4">
      <c r="A446" s="171" t="str">
        <f>IF(A445="","",IF(A445+1&lt;=f_slutt,'Beregninger gj.strømming'!A445+1,""))</f>
        <v/>
      </c>
      <c r="B446" s="172" t="str">
        <f t="shared" si="110"/>
        <v/>
      </c>
      <c r="C446" s="173" t="str">
        <f t="shared" si="111"/>
        <v/>
      </c>
      <c r="D446" s="172" t="str">
        <f t="shared" si="112"/>
        <v/>
      </c>
      <c r="E446" s="152" t="str">
        <f t="shared" si="117"/>
        <v/>
      </c>
      <c r="F446" s="289" t="str">
        <f t="shared" si="113"/>
        <v/>
      </c>
      <c r="G446" s="154" t="str">
        <f>IF($A446="","",'Priseestimat gj.strømming'!$C$15)</f>
        <v/>
      </c>
      <c r="H446" s="155" t="str" cm="1">
        <f t="array" ref="H446">IF(M446=Hjelpeark!$E$7,_xlfn.XLOOKUP(IF(T446="Naturlig",S446,T446),Temp_VT_FV,_xlfn.XLOOKUP('Beregninger gj.strømming'!F446,Fiskevekt_VT_FV,'Veksttabell FV'!$B$5:$T$21,,-1),,-1)*G446,IF('Beregninger gj.strømming'!M446=Hjelpeark!$D$7,_xlfn.XLOOKUP(IF(T446="Naturlig",S446,T446),'Veksttabell SV'!$A$6:$A$22,_xlfn.XLOOKUP('Beregninger gj.strømming'!F446,'Veksttabell SV'!$B$5:$AU$5,'Veksttabell SV'!$B$6:$AU$22,,-1),,-1)*G446,""))</f>
        <v/>
      </c>
      <c r="I446" s="155" t="str">
        <f t="shared" si="102"/>
        <v/>
      </c>
      <c r="J446" s="159" t="str">
        <f t="shared" si="103"/>
        <v/>
      </c>
      <c r="K446" s="173" t="str">
        <f>IF(A446="","",'Priseestimat gj.strømming'!$C$10)</f>
        <v/>
      </c>
      <c r="L446" s="173" t="str">
        <f>IF(A446="","",'Priseestimat gj.strømming'!$C$11)</f>
        <v/>
      </c>
      <c r="M446" s="173" t="str">
        <f>IF(A446="","",'Priseestimat gj.strømming'!$C$12)</f>
        <v/>
      </c>
      <c r="N446" s="173" t="str">
        <f>IF($A446="","",'Priseestimat gj.strømming'!$C$6)</f>
        <v/>
      </c>
      <c r="O446" s="174" t="str" cm="1">
        <f t="array" ref="O446">IF(M446=Hjelpeark!$D$7,_xlfn.XLOOKUP(IF(T446="Naturlig",S446,T446),'Vannbehov SV'!$A$5:$A$13,_xlfn.XLOOKUP('Beregninger gj.strømming'!F446,'Vannbehov SV'!$B$4:$O$4,'Vannbehov SV'!$B$5:$O$13,,-1),,-1),IF(M446=Hjelpeark!$E$7,_xlfn.XLOOKUP(IF(T446="Naturlig",S446,T446),'Vannbehov FV'!$A$5:$A$20,_xlfn.XLOOKUP('Beregninger gj.strømming'!F446,'Vannbehov FV'!$B$4:$O$4,'Vannbehov FV'!$B$5:$O$20,,-1),,-1),""))</f>
        <v/>
      </c>
      <c r="P446" s="173" t="str">
        <f t="shared" si="114"/>
        <v/>
      </c>
      <c r="Q446" s="174" t="str">
        <f t="shared" si="115"/>
        <v/>
      </c>
      <c r="R446" s="174" t="str">
        <f t="shared" si="104"/>
        <v/>
      </c>
      <c r="S446" s="152" t="str">
        <f>IFERROR(IF(M446=Hjelpeark!$D$7,_xlfn.XLOOKUP('Beregninger gj.strømming'!C446,Hjelpeark!$C$8:$C$19,Hjelpeark!$D$8:$D$19),_xlfn.XLOOKUP('Beregninger gj.strømming'!C446,Hjelpeark!$C$8:$C$19,Hjelpeark!$E$8:$E$19)),"")</f>
        <v/>
      </c>
      <c r="T446" s="152" t="str">
        <f t="shared" si="118"/>
        <v/>
      </c>
      <c r="U446" s="152" t="str">
        <f>IFERROR(IF(T446=Hjelpeark!$B$4,0,ABS(T446-S446)),"")</f>
        <v/>
      </c>
      <c r="V446" s="175" t="str">
        <f>IFERROR(IF(A446="","",_xlfn.XLOOKUP(D446,Prisliste!$C$4:$F$4,Prisliste!$C$20:$F$20)),"")</f>
        <v/>
      </c>
      <c r="W446" s="175" t="str">
        <f>IFERROR(U446*_xlfn.XLOOKUP(D446,Prisliste!$C$4:$F$4,Prisliste!$C$21:$F$21),"")</f>
        <v/>
      </c>
      <c r="X446" s="175" t="str">
        <f>IFERROR(IF(A446="","",IF(N446="Ja",_xlfn.XLOOKUP('Beregninger gj.strømming'!D446,Prisliste!$C$4:$F$4,Prisliste!$C$24:$F$24),0)),"")</f>
        <v/>
      </c>
      <c r="Y446" s="288" t="str">
        <f t="shared" si="105"/>
        <v/>
      </c>
      <c r="Z446" s="175" t="str">
        <f t="shared" si="116"/>
        <v/>
      </c>
      <c r="AA446" s="175" t="str">
        <f t="shared" si="106"/>
        <v/>
      </c>
      <c r="AB446" s="175" t="str">
        <f t="shared" si="107"/>
        <v/>
      </c>
      <c r="AC446" s="288" t="str">
        <f t="shared" si="108"/>
        <v/>
      </c>
      <c r="AD446" s="152" t="str">
        <f t="shared" si="109"/>
        <v/>
      </c>
      <c r="AF446" s="155" t="str">
        <f>IFERROR(_xlfn.XLOOKUP(D446,Prisliste!$C$4:$F$4,Prisliste!$C$19:$F$19)*AD446,"")</f>
        <v/>
      </c>
    </row>
    <row r="447" spans="1:32" ht="14.4">
      <c r="A447" s="171" t="str">
        <f>IF(A446="","",IF(A446+1&lt;=f_slutt,'Beregninger gj.strømming'!A446+1,""))</f>
        <v/>
      </c>
      <c r="B447" s="172" t="str">
        <f t="shared" si="110"/>
        <v/>
      </c>
      <c r="C447" s="173" t="str">
        <f t="shared" si="111"/>
        <v/>
      </c>
      <c r="D447" s="172" t="str">
        <f t="shared" si="112"/>
        <v/>
      </c>
      <c r="E447" s="152" t="str">
        <f t="shared" si="117"/>
        <v/>
      </c>
      <c r="F447" s="289" t="str">
        <f t="shared" si="113"/>
        <v/>
      </c>
      <c r="G447" s="154" t="str">
        <f>IF($A447="","",'Priseestimat gj.strømming'!$C$15)</f>
        <v/>
      </c>
      <c r="H447" s="155" t="str" cm="1">
        <f t="array" ref="H447">IF(M447=Hjelpeark!$E$7,_xlfn.XLOOKUP(IF(T447="Naturlig",S447,T447),Temp_VT_FV,_xlfn.XLOOKUP('Beregninger gj.strømming'!F447,Fiskevekt_VT_FV,'Veksttabell FV'!$B$5:$T$21,,-1),,-1)*G447,IF('Beregninger gj.strømming'!M447=Hjelpeark!$D$7,_xlfn.XLOOKUP(IF(T447="Naturlig",S447,T447),'Veksttabell SV'!$A$6:$A$22,_xlfn.XLOOKUP('Beregninger gj.strømming'!F447,'Veksttabell SV'!$B$5:$AU$5,'Veksttabell SV'!$B$6:$AU$22,,-1),,-1)*G447,""))</f>
        <v/>
      </c>
      <c r="I447" s="155" t="str">
        <f t="shared" si="102"/>
        <v/>
      </c>
      <c r="J447" s="159" t="str">
        <f t="shared" si="103"/>
        <v/>
      </c>
      <c r="K447" s="173" t="str">
        <f>IF(A447="","",'Priseestimat gj.strømming'!$C$10)</f>
        <v/>
      </c>
      <c r="L447" s="173" t="str">
        <f>IF(A447="","",'Priseestimat gj.strømming'!$C$11)</f>
        <v/>
      </c>
      <c r="M447" s="173" t="str">
        <f>IF(A447="","",'Priseestimat gj.strømming'!$C$12)</f>
        <v/>
      </c>
      <c r="N447" s="173" t="str">
        <f>IF($A447="","",'Priseestimat gj.strømming'!$C$6)</f>
        <v/>
      </c>
      <c r="O447" s="174" t="str" cm="1">
        <f t="array" ref="O447">IF(M447=Hjelpeark!$D$7,_xlfn.XLOOKUP(IF(T447="Naturlig",S447,T447),'Vannbehov SV'!$A$5:$A$13,_xlfn.XLOOKUP('Beregninger gj.strømming'!F447,'Vannbehov SV'!$B$4:$O$4,'Vannbehov SV'!$B$5:$O$13,,-1),,-1),IF(M447=Hjelpeark!$E$7,_xlfn.XLOOKUP(IF(T447="Naturlig",S447,T447),'Vannbehov FV'!$A$5:$A$20,_xlfn.XLOOKUP('Beregninger gj.strømming'!F447,'Vannbehov FV'!$B$4:$O$4,'Vannbehov FV'!$B$5:$O$20,,-1),,-1),""))</f>
        <v/>
      </c>
      <c r="P447" s="173" t="str">
        <f t="shared" si="114"/>
        <v/>
      </c>
      <c r="Q447" s="174" t="str">
        <f t="shared" si="115"/>
        <v/>
      </c>
      <c r="R447" s="174" t="str">
        <f t="shared" si="104"/>
        <v/>
      </c>
      <c r="S447" s="152" t="str">
        <f>IFERROR(IF(M447=Hjelpeark!$D$7,_xlfn.XLOOKUP('Beregninger gj.strømming'!C447,Hjelpeark!$C$8:$C$19,Hjelpeark!$D$8:$D$19),_xlfn.XLOOKUP('Beregninger gj.strømming'!C447,Hjelpeark!$C$8:$C$19,Hjelpeark!$E$8:$E$19)),"")</f>
        <v/>
      </c>
      <c r="T447" s="152" t="str">
        <f t="shared" si="118"/>
        <v/>
      </c>
      <c r="U447" s="152" t="str">
        <f>IFERROR(IF(T447=Hjelpeark!$B$4,0,ABS(T447-S447)),"")</f>
        <v/>
      </c>
      <c r="V447" s="175" t="str">
        <f>IFERROR(IF(A447="","",_xlfn.XLOOKUP(D447,Prisliste!$C$4:$F$4,Prisliste!$C$20:$F$20)),"")</f>
        <v/>
      </c>
      <c r="W447" s="175" t="str">
        <f>IFERROR(U447*_xlfn.XLOOKUP(D447,Prisliste!$C$4:$F$4,Prisliste!$C$21:$F$21),"")</f>
        <v/>
      </c>
      <c r="X447" s="175" t="str">
        <f>IFERROR(IF(A447="","",IF(N447="Ja",_xlfn.XLOOKUP('Beregninger gj.strømming'!D447,Prisliste!$C$4:$F$4,Prisliste!$C$24:$F$24),0)),"")</f>
        <v/>
      </c>
      <c r="Y447" s="288" t="str">
        <f t="shared" si="105"/>
        <v/>
      </c>
      <c r="Z447" s="175" t="str">
        <f t="shared" si="116"/>
        <v/>
      </c>
      <c r="AA447" s="175" t="str">
        <f t="shared" si="106"/>
        <v/>
      </c>
      <c r="AB447" s="175" t="str">
        <f t="shared" si="107"/>
        <v/>
      </c>
      <c r="AC447" s="288" t="str">
        <f t="shared" si="108"/>
        <v/>
      </c>
      <c r="AD447" s="152" t="str">
        <f t="shared" si="109"/>
        <v/>
      </c>
      <c r="AF447" s="155" t="str">
        <f>IFERROR(_xlfn.XLOOKUP(D447,Prisliste!$C$4:$F$4,Prisliste!$C$19:$F$19)*AD447,"")</f>
        <v/>
      </c>
    </row>
    <row r="448" spans="1:32" ht="14.4">
      <c r="A448" s="171" t="str">
        <f>IF(A447="","",IF(A447+1&lt;=f_slutt,'Beregninger gj.strømming'!A447+1,""))</f>
        <v/>
      </c>
      <c r="B448" s="172" t="str">
        <f t="shared" si="110"/>
        <v/>
      </c>
      <c r="C448" s="173" t="str">
        <f t="shared" si="111"/>
        <v/>
      </c>
      <c r="D448" s="172" t="str">
        <f t="shared" si="112"/>
        <v/>
      </c>
      <c r="E448" s="152" t="str">
        <f t="shared" si="117"/>
        <v/>
      </c>
      <c r="F448" s="289" t="str">
        <f t="shared" si="113"/>
        <v/>
      </c>
      <c r="G448" s="154" t="str">
        <f>IF($A448="","",'Priseestimat gj.strømming'!$C$15)</f>
        <v/>
      </c>
      <c r="H448" s="155" t="str" cm="1">
        <f t="array" ref="H448">IF(M448=Hjelpeark!$E$7,_xlfn.XLOOKUP(IF(T448="Naturlig",S448,T448),Temp_VT_FV,_xlfn.XLOOKUP('Beregninger gj.strømming'!F448,Fiskevekt_VT_FV,'Veksttabell FV'!$B$5:$T$21,,-1),,-1)*G448,IF('Beregninger gj.strømming'!M448=Hjelpeark!$D$7,_xlfn.XLOOKUP(IF(T448="Naturlig",S448,T448),'Veksttabell SV'!$A$6:$A$22,_xlfn.XLOOKUP('Beregninger gj.strømming'!F448,'Veksttabell SV'!$B$5:$AU$5,'Veksttabell SV'!$B$6:$AU$22,,-1),,-1)*G448,""))</f>
        <v/>
      </c>
      <c r="I448" s="155" t="str">
        <f t="shared" si="102"/>
        <v/>
      </c>
      <c r="J448" s="159" t="str">
        <f t="shared" si="103"/>
        <v/>
      </c>
      <c r="K448" s="173" t="str">
        <f>IF(A448="","",'Priseestimat gj.strømming'!$C$10)</f>
        <v/>
      </c>
      <c r="L448" s="173" t="str">
        <f>IF(A448="","",'Priseestimat gj.strømming'!$C$11)</f>
        <v/>
      </c>
      <c r="M448" s="173" t="str">
        <f>IF(A448="","",'Priseestimat gj.strømming'!$C$12)</f>
        <v/>
      </c>
      <c r="N448" s="173" t="str">
        <f>IF($A448="","",'Priseestimat gj.strømming'!$C$6)</f>
        <v/>
      </c>
      <c r="O448" s="174" t="str" cm="1">
        <f t="array" ref="O448">IF(M448=Hjelpeark!$D$7,_xlfn.XLOOKUP(IF(T448="Naturlig",S448,T448),'Vannbehov SV'!$A$5:$A$13,_xlfn.XLOOKUP('Beregninger gj.strømming'!F448,'Vannbehov SV'!$B$4:$O$4,'Vannbehov SV'!$B$5:$O$13,,-1),,-1),IF(M448=Hjelpeark!$E$7,_xlfn.XLOOKUP(IF(T448="Naturlig",S448,T448),'Vannbehov FV'!$A$5:$A$20,_xlfn.XLOOKUP('Beregninger gj.strømming'!F448,'Vannbehov FV'!$B$4:$O$4,'Vannbehov FV'!$B$5:$O$20,,-1),,-1),""))</f>
        <v/>
      </c>
      <c r="P448" s="173" t="str">
        <f t="shared" si="114"/>
        <v/>
      </c>
      <c r="Q448" s="174" t="str">
        <f t="shared" si="115"/>
        <v/>
      </c>
      <c r="R448" s="174" t="str">
        <f t="shared" si="104"/>
        <v/>
      </c>
      <c r="S448" s="152" t="str">
        <f>IFERROR(IF(M448=Hjelpeark!$D$7,_xlfn.XLOOKUP('Beregninger gj.strømming'!C448,Hjelpeark!$C$8:$C$19,Hjelpeark!$D$8:$D$19),_xlfn.XLOOKUP('Beregninger gj.strømming'!C448,Hjelpeark!$C$8:$C$19,Hjelpeark!$E$8:$E$19)),"")</f>
        <v/>
      </c>
      <c r="T448" s="152" t="str">
        <f t="shared" si="118"/>
        <v/>
      </c>
      <c r="U448" s="152" t="str">
        <f>IFERROR(IF(T448=Hjelpeark!$B$4,0,ABS(T448-S448)),"")</f>
        <v/>
      </c>
      <c r="V448" s="175" t="str">
        <f>IFERROR(IF(A448="","",_xlfn.XLOOKUP(D448,Prisliste!$C$4:$F$4,Prisliste!$C$20:$F$20)),"")</f>
        <v/>
      </c>
      <c r="W448" s="175" t="str">
        <f>IFERROR(U448*_xlfn.XLOOKUP(D448,Prisliste!$C$4:$F$4,Prisliste!$C$21:$F$21),"")</f>
        <v/>
      </c>
      <c r="X448" s="175" t="str">
        <f>IFERROR(IF(A448="","",IF(N448="Ja",_xlfn.XLOOKUP('Beregninger gj.strømming'!D448,Prisliste!$C$4:$F$4,Prisliste!$C$24:$F$24),0)),"")</f>
        <v/>
      </c>
      <c r="Y448" s="288" t="str">
        <f t="shared" si="105"/>
        <v/>
      </c>
      <c r="Z448" s="175" t="str">
        <f t="shared" si="116"/>
        <v/>
      </c>
      <c r="AA448" s="175" t="str">
        <f t="shared" si="106"/>
        <v/>
      </c>
      <c r="AB448" s="175" t="str">
        <f t="shared" si="107"/>
        <v/>
      </c>
      <c r="AC448" s="288" t="str">
        <f t="shared" si="108"/>
        <v/>
      </c>
      <c r="AD448" s="152" t="str">
        <f t="shared" si="109"/>
        <v/>
      </c>
      <c r="AF448" s="155" t="str">
        <f>IFERROR(_xlfn.XLOOKUP(D448,Prisliste!$C$4:$F$4,Prisliste!$C$19:$F$19)*AD448,"")</f>
        <v/>
      </c>
    </row>
    <row r="449" spans="1:32" ht="14.4">
      <c r="A449" s="171" t="str">
        <f>IF(A448="","",IF(A448+1&lt;=f_slutt,'Beregninger gj.strømming'!A448+1,""))</f>
        <v/>
      </c>
      <c r="B449" s="172" t="str">
        <f t="shared" si="110"/>
        <v/>
      </c>
      <c r="C449" s="173" t="str">
        <f t="shared" si="111"/>
        <v/>
      </c>
      <c r="D449" s="172" t="str">
        <f t="shared" si="112"/>
        <v/>
      </c>
      <c r="E449" s="152" t="str">
        <f t="shared" si="117"/>
        <v/>
      </c>
      <c r="F449" s="289" t="str">
        <f t="shared" si="113"/>
        <v/>
      </c>
      <c r="G449" s="154" t="str">
        <f>IF($A449="","",'Priseestimat gj.strømming'!$C$15)</f>
        <v/>
      </c>
      <c r="H449" s="155" t="str" cm="1">
        <f t="array" ref="H449">IF(M449=Hjelpeark!$E$7,_xlfn.XLOOKUP(IF(T449="Naturlig",S449,T449),Temp_VT_FV,_xlfn.XLOOKUP('Beregninger gj.strømming'!F449,Fiskevekt_VT_FV,'Veksttabell FV'!$B$5:$T$21,,-1),,-1)*G449,IF('Beregninger gj.strømming'!M449=Hjelpeark!$D$7,_xlfn.XLOOKUP(IF(T449="Naturlig",S449,T449),'Veksttabell SV'!$A$6:$A$22,_xlfn.XLOOKUP('Beregninger gj.strømming'!F449,'Veksttabell SV'!$B$5:$AU$5,'Veksttabell SV'!$B$6:$AU$22,,-1),,-1)*G449,""))</f>
        <v/>
      </c>
      <c r="I449" s="155" t="str">
        <f t="shared" si="102"/>
        <v/>
      </c>
      <c r="J449" s="159" t="str">
        <f t="shared" si="103"/>
        <v/>
      </c>
      <c r="K449" s="173" t="str">
        <f>IF(A449="","",'Priseestimat gj.strømming'!$C$10)</f>
        <v/>
      </c>
      <c r="L449" s="173" t="str">
        <f>IF(A449="","",'Priseestimat gj.strømming'!$C$11)</f>
        <v/>
      </c>
      <c r="M449" s="173" t="str">
        <f>IF(A449="","",'Priseestimat gj.strømming'!$C$12)</f>
        <v/>
      </c>
      <c r="N449" s="173" t="str">
        <f>IF($A449="","",'Priseestimat gj.strømming'!$C$6)</f>
        <v/>
      </c>
      <c r="O449" s="174" t="str" cm="1">
        <f t="array" ref="O449">IF(M449=Hjelpeark!$D$7,_xlfn.XLOOKUP(IF(T449="Naturlig",S449,T449),'Vannbehov SV'!$A$5:$A$13,_xlfn.XLOOKUP('Beregninger gj.strømming'!F449,'Vannbehov SV'!$B$4:$O$4,'Vannbehov SV'!$B$5:$O$13,,-1),,-1),IF(M449=Hjelpeark!$E$7,_xlfn.XLOOKUP(IF(T449="Naturlig",S449,T449),'Vannbehov FV'!$A$5:$A$20,_xlfn.XLOOKUP('Beregninger gj.strømming'!F449,'Vannbehov FV'!$B$4:$O$4,'Vannbehov FV'!$B$5:$O$20,,-1),,-1),""))</f>
        <v/>
      </c>
      <c r="P449" s="173" t="str">
        <f t="shared" si="114"/>
        <v/>
      </c>
      <c r="Q449" s="174" t="str">
        <f t="shared" si="115"/>
        <v/>
      </c>
      <c r="R449" s="174" t="str">
        <f t="shared" si="104"/>
        <v/>
      </c>
      <c r="S449" s="152" t="str">
        <f>IFERROR(IF(M449=Hjelpeark!$D$7,_xlfn.XLOOKUP('Beregninger gj.strømming'!C449,Hjelpeark!$C$8:$C$19,Hjelpeark!$D$8:$D$19),_xlfn.XLOOKUP('Beregninger gj.strømming'!C449,Hjelpeark!$C$8:$C$19,Hjelpeark!$E$8:$E$19)),"")</f>
        <v/>
      </c>
      <c r="T449" s="152" t="str">
        <f t="shared" si="118"/>
        <v/>
      </c>
      <c r="U449" s="152" t="str">
        <f>IFERROR(IF(T449=Hjelpeark!$B$4,0,ABS(T449-S449)),"")</f>
        <v/>
      </c>
      <c r="V449" s="175" t="str">
        <f>IFERROR(IF(A449="","",_xlfn.XLOOKUP(D449,Prisliste!$C$4:$F$4,Prisliste!$C$20:$F$20)),"")</f>
        <v/>
      </c>
      <c r="W449" s="175" t="str">
        <f>IFERROR(U449*_xlfn.XLOOKUP(D449,Prisliste!$C$4:$F$4,Prisliste!$C$21:$F$21),"")</f>
        <v/>
      </c>
      <c r="X449" s="175" t="str">
        <f>IFERROR(IF(A449="","",IF(N449="Ja",_xlfn.XLOOKUP('Beregninger gj.strømming'!D449,Prisliste!$C$4:$F$4,Prisliste!$C$24:$F$24),0)),"")</f>
        <v/>
      </c>
      <c r="Y449" s="288" t="str">
        <f t="shared" si="105"/>
        <v/>
      </c>
      <c r="Z449" s="175" t="str">
        <f t="shared" si="116"/>
        <v/>
      </c>
      <c r="AA449" s="175" t="str">
        <f t="shared" si="106"/>
        <v/>
      </c>
      <c r="AB449" s="175" t="str">
        <f t="shared" si="107"/>
        <v/>
      </c>
      <c r="AC449" s="288" t="str">
        <f t="shared" si="108"/>
        <v/>
      </c>
      <c r="AD449" s="152" t="str">
        <f t="shared" si="109"/>
        <v/>
      </c>
      <c r="AF449" s="155" t="str">
        <f>IFERROR(_xlfn.XLOOKUP(D449,Prisliste!$C$4:$F$4,Prisliste!$C$19:$F$19)*AD449,"")</f>
        <v/>
      </c>
    </row>
    <row r="450" spans="1:32" ht="14.4">
      <c r="A450" s="171" t="str">
        <f>IF(A449="","",IF(A449+1&lt;=f_slutt,'Beregninger gj.strømming'!A449+1,""))</f>
        <v/>
      </c>
      <c r="B450" s="172" t="str">
        <f t="shared" si="110"/>
        <v/>
      </c>
      <c r="C450" s="173" t="str">
        <f t="shared" si="111"/>
        <v/>
      </c>
      <c r="D450" s="172" t="str">
        <f t="shared" si="112"/>
        <v/>
      </c>
      <c r="E450" s="152" t="str">
        <f t="shared" si="117"/>
        <v/>
      </c>
      <c r="F450" s="289" t="str">
        <f t="shared" si="113"/>
        <v/>
      </c>
      <c r="G450" s="154" t="str">
        <f>IF($A450="","",'Priseestimat gj.strømming'!$C$15)</f>
        <v/>
      </c>
      <c r="H450" s="155" t="str" cm="1">
        <f t="array" ref="H450">IF(M450=Hjelpeark!$E$7,_xlfn.XLOOKUP(IF(T450="Naturlig",S450,T450),Temp_VT_FV,_xlfn.XLOOKUP('Beregninger gj.strømming'!F450,Fiskevekt_VT_FV,'Veksttabell FV'!$B$5:$T$21,,-1),,-1)*G450,IF('Beregninger gj.strømming'!M450=Hjelpeark!$D$7,_xlfn.XLOOKUP(IF(T450="Naturlig",S450,T450),'Veksttabell SV'!$A$6:$A$22,_xlfn.XLOOKUP('Beregninger gj.strømming'!F450,'Veksttabell SV'!$B$5:$AU$5,'Veksttabell SV'!$B$6:$AU$22,,-1),,-1)*G450,""))</f>
        <v/>
      </c>
      <c r="I450" s="155" t="str">
        <f t="shared" si="102"/>
        <v/>
      </c>
      <c r="J450" s="159" t="str">
        <f t="shared" si="103"/>
        <v/>
      </c>
      <c r="K450" s="173" t="str">
        <f>IF(A450="","",'Priseestimat gj.strømming'!$C$10)</f>
        <v/>
      </c>
      <c r="L450" s="173" t="str">
        <f>IF(A450="","",'Priseestimat gj.strømming'!$C$11)</f>
        <v/>
      </c>
      <c r="M450" s="173" t="str">
        <f>IF(A450="","",'Priseestimat gj.strømming'!$C$12)</f>
        <v/>
      </c>
      <c r="N450" s="173" t="str">
        <f>IF($A450="","",'Priseestimat gj.strømming'!$C$6)</f>
        <v/>
      </c>
      <c r="O450" s="174" t="str" cm="1">
        <f t="array" ref="O450">IF(M450=Hjelpeark!$D$7,_xlfn.XLOOKUP(IF(T450="Naturlig",S450,T450),'Vannbehov SV'!$A$5:$A$13,_xlfn.XLOOKUP('Beregninger gj.strømming'!F450,'Vannbehov SV'!$B$4:$O$4,'Vannbehov SV'!$B$5:$O$13,,-1),,-1),IF(M450=Hjelpeark!$E$7,_xlfn.XLOOKUP(IF(T450="Naturlig",S450,T450),'Vannbehov FV'!$A$5:$A$20,_xlfn.XLOOKUP('Beregninger gj.strømming'!F450,'Vannbehov FV'!$B$4:$O$4,'Vannbehov FV'!$B$5:$O$20,,-1),,-1),""))</f>
        <v/>
      </c>
      <c r="P450" s="173" t="str">
        <f t="shared" si="114"/>
        <v/>
      </c>
      <c r="Q450" s="174" t="str">
        <f t="shared" si="115"/>
        <v/>
      </c>
      <c r="R450" s="174" t="str">
        <f t="shared" si="104"/>
        <v/>
      </c>
      <c r="S450" s="152" t="str">
        <f>IFERROR(IF(M450=Hjelpeark!$D$7,_xlfn.XLOOKUP('Beregninger gj.strømming'!C450,Hjelpeark!$C$8:$C$19,Hjelpeark!$D$8:$D$19),_xlfn.XLOOKUP('Beregninger gj.strømming'!C450,Hjelpeark!$C$8:$C$19,Hjelpeark!$E$8:$E$19)),"")</f>
        <v/>
      </c>
      <c r="T450" s="152" t="str">
        <f t="shared" si="118"/>
        <v/>
      </c>
      <c r="U450" s="152" t="str">
        <f>IFERROR(IF(T450=Hjelpeark!$B$4,0,ABS(T450-S450)),"")</f>
        <v/>
      </c>
      <c r="V450" s="175" t="str">
        <f>IFERROR(IF(A450="","",_xlfn.XLOOKUP(D450,Prisliste!$C$4:$F$4,Prisliste!$C$20:$F$20)),"")</f>
        <v/>
      </c>
      <c r="W450" s="175" t="str">
        <f>IFERROR(U450*_xlfn.XLOOKUP(D450,Prisliste!$C$4:$F$4,Prisliste!$C$21:$F$21),"")</f>
        <v/>
      </c>
      <c r="X450" s="175" t="str">
        <f>IFERROR(IF(A450="","",IF(N450="Ja",_xlfn.XLOOKUP('Beregninger gj.strømming'!D450,Prisliste!$C$4:$F$4,Prisliste!$C$24:$F$24),0)),"")</f>
        <v/>
      </c>
      <c r="Y450" s="288" t="str">
        <f t="shared" si="105"/>
        <v/>
      </c>
      <c r="Z450" s="175" t="str">
        <f t="shared" si="116"/>
        <v/>
      </c>
      <c r="AA450" s="175" t="str">
        <f t="shared" si="106"/>
        <v/>
      </c>
      <c r="AB450" s="175" t="str">
        <f t="shared" si="107"/>
        <v/>
      </c>
      <c r="AC450" s="288" t="str">
        <f t="shared" si="108"/>
        <v/>
      </c>
      <c r="AD450" s="152" t="str">
        <f t="shared" si="109"/>
        <v/>
      </c>
      <c r="AF450" s="155" t="str">
        <f>IFERROR(_xlfn.XLOOKUP(D450,Prisliste!$C$4:$F$4,Prisliste!$C$19:$F$19)*AD450,"")</f>
        <v/>
      </c>
    </row>
    <row r="451" spans="1:32" ht="14.4">
      <c r="A451" s="171" t="str">
        <f>IF(A450="","",IF(A450+1&lt;=f_slutt,'Beregninger gj.strømming'!A450+1,""))</f>
        <v/>
      </c>
      <c r="B451" s="172" t="str">
        <f t="shared" si="110"/>
        <v/>
      </c>
      <c r="C451" s="173" t="str">
        <f t="shared" si="111"/>
        <v/>
      </c>
      <c r="D451" s="172" t="str">
        <f t="shared" si="112"/>
        <v/>
      </c>
      <c r="E451" s="152" t="str">
        <f t="shared" si="117"/>
        <v/>
      </c>
      <c r="F451" s="289" t="str">
        <f t="shared" si="113"/>
        <v/>
      </c>
      <c r="G451" s="154" t="str">
        <f>IF($A451="","",'Priseestimat gj.strømming'!$C$15)</f>
        <v/>
      </c>
      <c r="H451" s="155" t="str" cm="1">
        <f t="array" ref="H451">IF(M451=Hjelpeark!$E$7,_xlfn.XLOOKUP(IF(T451="Naturlig",S451,T451),Temp_VT_FV,_xlfn.XLOOKUP('Beregninger gj.strømming'!F451,Fiskevekt_VT_FV,'Veksttabell FV'!$B$5:$T$21,,-1),,-1)*G451,IF('Beregninger gj.strømming'!M451=Hjelpeark!$D$7,_xlfn.XLOOKUP(IF(T451="Naturlig",S451,T451),'Veksttabell SV'!$A$6:$A$22,_xlfn.XLOOKUP('Beregninger gj.strømming'!F451,'Veksttabell SV'!$B$5:$AU$5,'Veksttabell SV'!$B$6:$AU$22,,-1),,-1)*G451,""))</f>
        <v/>
      </c>
      <c r="I451" s="155" t="str">
        <f t="shared" si="102"/>
        <v/>
      </c>
      <c r="J451" s="159" t="str">
        <f t="shared" si="103"/>
        <v/>
      </c>
      <c r="K451" s="173" t="str">
        <f>IF(A451="","",'Priseestimat gj.strømming'!$C$10)</f>
        <v/>
      </c>
      <c r="L451" s="173" t="str">
        <f>IF(A451="","",'Priseestimat gj.strømming'!$C$11)</f>
        <v/>
      </c>
      <c r="M451" s="173" t="str">
        <f>IF(A451="","",'Priseestimat gj.strømming'!$C$12)</f>
        <v/>
      </c>
      <c r="N451" s="173" t="str">
        <f>IF($A451="","",'Priseestimat gj.strømming'!$C$6)</f>
        <v/>
      </c>
      <c r="O451" s="174" t="str" cm="1">
        <f t="array" ref="O451">IF(M451=Hjelpeark!$D$7,_xlfn.XLOOKUP(IF(T451="Naturlig",S451,T451),'Vannbehov SV'!$A$5:$A$13,_xlfn.XLOOKUP('Beregninger gj.strømming'!F451,'Vannbehov SV'!$B$4:$O$4,'Vannbehov SV'!$B$5:$O$13,,-1),,-1),IF(M451=Hjelpeark!$E$7,_xlfn.XLOOKUP(IF(T451="Naturlig",S451,T451),'Vannbehov FV'!$A$5:$A$20,_xlfn.XLOOKUP('Beregninger gj.strømming'!F451,'Vannbehov FV'!$B$4:$O$4,'Vannbehov FV'!$B$5:$O$20,,-1),,-1),""))</f>
        <v/>
      </c>
      <c r="P451" s="173" t="str">
        <f t="shared" si="114"/>
        <v/>
      </c>
      <c r="Q451" s="174" t="str">
        <f t="shared" si="115"/>
        <v/>
      </c>
      <c r="R451" s="174" t="str">
        <f t="shared" si="104"/>
        <v/>
      </c>
      <c r="S451" s="152" t="str">
        <f>IFERROR(IF(M451=Hjelpeark!$D$7,_xlfn.XLOOKUP('Beregninger gj.strømming'!C451,Hjelpeark!$C$8:$C$19,Hjelpeark!$D$8:$D$19),_xlfn.XLOOKUP('Beregninger gj.strømming'!C451,Hjelpeark!$C$8:$C$19,Hjelpeark!$E$8:$E$19)),"")</f>
        <v/>
      </c>
      <c r="T451" s="152" t="str">
        <f t="shared" si="118"/>
        <v/>
      </c>
      <c r="U451" s="152" t="str">
        <f>IFERROR(IF(T451=Hjelpeark!$B$4,0,ABS(T451-S451)),"")</f>
        <v/>
      </c>
      <c r="V451" s="175" t="str">
        <f>IFERROR(IF(A451="","",_xlfn.XLOOKUP(D451,Prisliste!$C$4:$F$4,Prisliste!$C$20:$F$20)),"")</f>
        <v/>
      </c>
      <c r="W451" s="175" t="str">
        <f>IFERROR(U451*_xlfn.XLOOKUP(D451,Prisliste!$C$4:$F$4,Prisliste!$C$21:$F$21),"")</f>
        <v/>
      </c>
      <c r="X451" s="175" t="str">
        <f>IFERROR(IF(A451="","",IF(N451="Ja",_xlfn.XLOOKUP('Beregninger gj.strømming'!D451,Prisliste!$C$4:$F$4,Prisliste!$C$24:$F$24),0)),"")</f>
        <v/>
      </c>
      <c r="Y451" s="288" t="str">
        <f t="shared" si="105"/>
        <v/>
      </c>
      <c r="Z451" s="175" t="str">
        <f t="shared" si="116"/>
        <v/>
      </c>
      <c r="AA451" s="175" t="str">
        <f t="shared" si="106"/>
        <v/>
      </c>
      <c r="AB451" s="175" t="str">
        <f t="shared" si="107"/>
        <v/>
      </c>
      <c r="AC451" s="288" t="str">
        <f t="shared" si="108"/>
        <v/>
      </c>
      <c r="AD451" s="152" t="str">
        <f t="shared" si="109"/>
        <v/>
      </c>
      <c r="AF451" s="155" t="str">
        <f>IFERROR(_xlfn.XLOOKUP(D451,Prisliste!$C$4:$F$4,Prisliste!$C$19:$F$19)*AD451,"")</f>
        <v/>
      </c>
    </row>
    <row r="452" spans="1:32" ht="14.4">
      <c r="A452" s="171" t="str">
        <f>IF(A451="","",IF(A451+1&lt;=f_slutt,'Beregninger gj.strømming'!A451+1,""))</f>
        <v/>
      </c>
      <c r="B452" s="172" t="str">
        <f t="shared" si="110"/>
        <v/>
      </c>
      <c r="C452" s="173" t="str">
        <f t="shared" si="111"/>
        <v/>
      </c>
      <c r="D452" s="172" t="str">
        <f t="shared" si="112"/>
        <v/>
      </c>
      <c r="E452" s="152" t="str">
        <f t="shared" si="117"/>
        <v/>
      </c>
      <c r="F452" s="289" t="str">
        <f t="shared" si="113"/>
        <v/>
      </c>
      <c r="G452" s="154" t="str">
        <f>IF($A452="","",'Priseestimat gj.strømming'!$C$15)</f>
        <v/>
      </c>
      <c r="H452" s="155" t="str" cm="1">
        <f t="array" ref="H452">IF(M452=Hjelpeark!$E$7,_xlfn.XLOOKUP(IF(T452="Naturlig",S452,T452),Temp_VT_FV,_xlfn.XLOOKUP('Beregninger gj.strømming'!F452,Fiskevekt_VT_FV,'Veksttabell FV'!$B$5:$T$21,,-1),,-1)*G452,IF('Beregninger gj.strømming'!M452=Hjelpeark!$D$7,_xlfn.XLOOKUP(IF(T452="Naturlig",S452,T452),'Veksttabell SV'!$A$6:$A$22,_xlfn.XLOOKUP('Beregninger gj.strømming'!F452,'Veksttabell SV'!$B$5:$AU$5,'Veksttabell SV'!$B$6:$AU$22,,-1),,-1)*G452,""))</f>
        <v/>
      </c>
      <c r="I452" s="155" t="str">
        <f t="shared" si="119" ref="I452:I515">IF(A452="","",E452*F452/1000)</f>
        <v/>
      </c>
      <c r="J452" s="159" t="str">
        <f t="shared" si="120" ref="J452:J515">IF(A452="","",I452/(L452/1000)/K452)</f>
        <v/>
      </c>
      <c r="K452" s="173" t="str">
        <f>IF(A452="","",'Priseestimat gj.strømming'!$C$10)</f>
        <v/>
      </c>
      <c r="L452" s="173" t="str">
        <f>IF(A452="","",'Priseestimat gj.strømming'!$C$11)</f>
        <v/>
      </c>
      <c r="M452" s="173" t="str">
        <f>IF(A452="","",'Priseestimat gj.strømming'!$C$12)</f>
        <v/>
      </c>
      <c r="N452" s="173" t="str">
        <f>IF($A452="","",'Priseestimat gj.strømming'!$C$6)</f>
        <v/>
      </c>
      <c r="O452" s="174" t="str" cm="1">
        <f t="array" ref="O452">IF(M452=Hjelpeark!$D$7,_xlfn.XLOOKUP(IF(T452="Naturlig",S452,T452),'Vannbehov SV'!$A$5:$A$13,_xlfn.XLOOKUP('Beregninger gj.strømming'!F452,'Vannbehov SV'!$B$4:$O$4,'Vannbehov SV'!$B$5:$O$13,,-1),,-1),IF(M452=Hjelpeark!$E$7,_xlfn.XLOOKUP(IF(T452="Naturlig",S452,T452),'Vannbehov FV'!$A$5:$A$20,_xlfn.XLOOKUP('Beregninger gj.strømming'!F452,'Vannbehov FV'!$B$4:$O$4,'Vannbehov FV'!$B$5:$O$20,,-1),,-1),""))</f>
        <v/>
      </c>
      <c r="P452" s="173" t="str">
        <f t="shared" si="114"/>
        <v/>
      </c>
      <c r="Q452" s="174" t="str">
        <f t="shared" si="115"/>
        <v/>
      </c>
      <c r="R452" s="174" t="str">
        <f t="shared" si="121" ref="R452:R515">IF(A452="","",Q452*K452*1.44)</f>
        <v/>
      </c>
      <c r="S452" s="152" t="str">
        <f>IFERROR(IF(M452=Hjelpeark!$D$7,_xlfn.XLOOKUP('Beregninger gj.strømming'!C452,Hjelpeark!$C$8:$C$19,Hjelpeark!$D$8:$D$19),_xlfn.XLOOKUP('Beregninger gj.strømming'!C452,Hjelpeark!$C$8:$C$19,Hjelpeark!$E$8:$E$19)),"")</f>
        <v/>
      </c>
      <c r="T452" s="152" t="str">
        <f t="shared" si="118"/>
        <v/>
      </c>
      <c r="U452" s="152" t="str">
        <f>IFERROR(IF(T452=Hjelpeark!$B$4,0,ABS(T452-S452)),"")</f>
        <v/>
      </c>
      <c r="V452" s="175" t="str">
        <f>IFERROR(IF(A452="","",_xlfn.XLOOKUP(D452,Prisliste!$C$4:$F$4,Prisliste!$C$20:$F$20)),"")</f>
        <v/>
      </c>
      <c r="W452" s="175" t="str">
        <f>IFERROR(U452*_xlfn.XLOOKUP(D452,Prisliste!$C$4:$F$4,Prisliste!$C$21:$F$21),"")</f>
        <v/>
      </c>
      <c r="X452" s="175" t="str">
        <f>IFERROR(IF(A452="","",IF(N452="Ja",_xlfn.XLOOKUP('Beregninger gj.strømming'!D452,Prisliste!$C$4:$F$4,Prisliste!$C$24:$F$24),0)),"")</f>
        <v/>
      </c>
      <c r="Y452" s="288" t="str">
        <f t="shared" si="122" ref="Y452:Y515">IF(SUM(V452:X452)=0,"",SUM(V452:X452))</f>
        <v/>
      </c>
      <c r="Z452" s="175" t="str">
        <f t="shared" si="116"/>
        <v/>
      </c>
      <c r="AA452" s="175" t="str">
        <f t="shared" si="123" ref="AA452:AA515">IFERROR(IF($A$4="","",W452*$R452),"")</f>
        <v/>
      </c>
      <c r="AB452" s="175" t="str">
        <f t="shared" si="124" ref="AB452:AB515">IFERROR(IF($A$4="","",X452*$R452),"")</f>
        <v/>
      </c>
      <c r="AC452" s="288" t="str">
        <f t="shared" si="125" ref="AC452:AC515">IFERROR(R452*Y452,"")</f>
        <v/>
      </c>
      <c r="AD452" s="152" t="str">
        <f t="shared" si="126" ref="AD452:AD515">K452</f>
        <v/>
      </c>
      <c r="AF452" s="155" t="str">
        <f>IFERROR(_xlfn.XLOOKUP(D452,Prisliste!$C$4:$F$4,Prisliste!$C$19:$F$19)*AD452,"")</f>
        <v/>
      </c>
    </row>
    <row r="453" spans="1:32" ht="14.4">
      <c r="A453" s="171" t="str">
        <f>IF(A452="","",IF(A452+1&lt;=f_slutt,'Beregninger gj.strømming'!A452+1,""))</f>
        <v/>
      </c>
      <c r="B453" s="172" t="str">
        <f t="shared" si="127" ref="B453:B516">IFERROR(_xlfn.ISOWEEKNUM(A453),"")</f>
        <v/>
      </c>
      <c r="C453" s="173" t="str">
        <f t="shared" si="128" ref="C453:C516">IFERROR(MONTH(A453),"")</f>
        <v/>
      </c>
      <c r="D453" s="172" t="str">
        <f t="shared" si="129" ref="D453:D516">IFERROR(YEAR(A453),"")</f>
        <v/>
      </c>
      <c r="E453" s="152" t="str">
        <f t="shared" si="117"/>
        <v/>
      </c>
      <c r="F453" s="289" t="str">
        <f t="shared" si="130" ref="F453:F516">IF(A453="","",F452+(F452*H452/100))</f>
        <v/>
      </c>
      <c r="G453" s="154" t="str">
        <f>IF($A453="","",'Priseestimat gj.strømming'!$C$15)</f>
        <v/>
      </c>
      <c r="H453" s="155" t="str" cm="1">
        <f t="array" ref="H453">IF(M453=Hjelpeark!$E$7,_xlfn.XLOOKUP(IF(T453="Naturlig",S453,T453),Temp_VT_FV,_xlfn.XLOOKUP('Beregninger gj.strømming'!F453,Fiskevekt_VT_FV,'Veksttabell FV'!$B$5:$T$21,,-1),,-1)*G453,IF('Beregninger gj.strømming'!M453=Hjelpeark!$D$7,_xlfn.XLOOKUP(IF(T453="Naturlig",S453,T453),'Veksttabell SV'!$A$6:$A$22,_xlfn.XLOOKUP('Beregninger gj.strømming'!F453,'Veksttabell SV'!$B$5:$AU$5,'Veksttabell SV'!$B$6:$AU$22,,-1),,-1)*G453,""))</f>
        <v/>
      </c>
      <c r="I453" s="155" t="str">
        <f t="shared" si="119"/>
        <v/>
      </c>
      <c r="J453" s="159" t="str">
        <f t="shared" si="120"/>
        <v/>
      </c>
      <c r="K453" s="173" t="str">
        <f>IF(A453="","",'Priseestimat gj.strømming'!$C$10)</f>
        <v/>
      </c>
      <c r="L453" s="173" t="str">
        <f>IF(A453="","",'Priseestimat gj.strømming'!$C$11)</f>
        <v/>
      </c>
      <c r="M453" s="173" t="str">
        <f>IF(A453="","",'Priseestimat gj.strømming'!$C$12)</f>
        <v/>
      </c>
      <c r="N453" s="173" t="str">
        <f>IF($A453="","",'Priseestimat gj.strømming'!$C$6)</f>
        <v/>
      </c>
      <c r="O453" s="174" t="str" cm="1">
        <f t="array" ref="O453">IF(M453=Hjelpeark!$D$7,_xlfn.XLOOKUP(IF(T453="Naturlig",S453,T453),'Vannbehov SV'!$A$5:$A$13,_xlfn.XLOOKUP('Beregninger gj.strømming'!F453,'Vannbehov SV'!$B$4:$O$4,'Vannbehov SV'!$B$5:$O$13,,-1),,-1),IF(M453=Hjelpeark!$E$7,_xlfn.XLOOKUP(IF(T453="Naturlig",S453,T453),'Vannbehov FV'!$A$5:$A$20,_xlfn.XLOOKUP('Beregninger gj.strømming'!F453,'Vannbehov FV'!$B$4:$O$4,'Vannbehov FV'!$B$5:$O$20,,-1),,-1),""))</f>
        <v/>
      </c>
      <c r="P453" s="173" t="str">
        <f t="shared" si="131" ref="P453:P516">IF(A453="","",15)</f>
        <v/>
      </c>
      <c r="Q453" s="174" t="str">
        <f t="shared" si="132" ref="Q453:Q516">IFERROR(IF(A453="","",IF(P453&gt;I453/K453*O453,P453,I453/K453*O453)),"")</f>
        <v/>
      </c>
      <c r="R453" s="174" t="str">
        <f t="shared" si="121"/>
        <v/>
      </c>
      <c r="S453" s="152" t="str">
        <f>IFERROR(IF(M453=Hjelpeark!$D$7,_xlfn.XLOOKUP('Beregninger gj.strømming'!C453,Hjelpeark!$C$8:$C$19,Hjelpeark!$D$8:$D$19),_xlfn.XLOOKUP('Beregninger gj.strømming'!C453,Hjelpeark!$C$8:$C$19,Hjelpeark!$E$8:$E$19)),"")</f>
        <v/>
      </c>
      <c r="T453" s="152" t="str">
        <f t="shared" si="118"/>
        <v/>
      </c>
      <c r="U453" s="152" t="str">
        <f>IFERROR(IF(T453=Hjelpeark!$B$4,0,ABS(T453-S453)),"")</f>
        <v/>
      </c>
      <c r="V453" s="175" t="str">
        <f>IFERROR(IF(A453="","",_xlfn.XLOOKUP(D453,Prisliste!$C$4:$F$4,Prisliste!$C$20:$F$20)),"")</f>
        <v/>
      </c>
      <c r="W453" s="175" t="str">
        <f>IFERROR(U453*_xlfn.XLOOKUP(D453,Prisliste!$C$4:$F$4,Prisliste!$C$21:$F$21),"")</f>
        <v/>
      </c>
      <c r="X453" s="175" t="str">
        <f>IFERROR(IF(A453="","",IF(N453="Ja",_xlfn.XLOOKUP('Beregninger gj.strømming'!D453,Prisliste!$C$4:$F$4,Prisliste!$C$24:$F$24),0)),"")</f>
        <v/>
      </c>
      <c r="Y453" s="288" t="str">
        <f t="shared" si="122"/>
        <v/>
      </c>
      <c r="Z453" s="175" t="str">
        <f t="shared" si="133" ref="Z453:Z516">IF(A453="","",V453*R453)</f>
        <v/>
      </c>
      <c r="AA453" s="175" t="str">
        <f t="shared" si="123"/>
        <v/>
      </c>
      <c r="AB453" s="175" t="str">
        <f t="shared" si="124"/>
        <v/>
      </c>
      <c r="AC453" s="288" t="str">
        <f t="shared" si="125"/>
        <v/>
      </c>
      <c r="AD453" s="152" t="str">
        <f t="shared" si="126"/>
        <v/>
      </c>
      <c r="AF453" s="155" t="str">
        <f>IFERROR(_xlfn.XLOOKUP(D453,Prisliste!$C$4:$F$4,Prisliste!$C$19:$F$19)*AD453,"")</f>
        <v/>
      </c>
    </row>
    <row r="454" spans="1:32" ht="14.4">
      <c r="A454" s="171" t="str">
        <f>IF(A453="","",IF(A453+1&lt;=f_slutt,'Beregninger gj.strømming'!A453+1,""))</f>
        <v/>
      </c>
      <c r="B454" s="172" t="str">
        <f t="shared" si="127"/>
        <v/>
      </c>
      <c r="C454" s="173" t="str">
        <f t="shared" si="128"/>
        <v/>
      </c>
      <c r="D454" s="172" t="str">
        <f t="shared" si="129"/>
        <v/>
      </c>
      <c r="E454" s="152" t="str">
        <f t="shared" si="134" ref="E454:E517">IFERROR(IF(A454="","",E453),"")</f>
        <v/>
      </c>
      <c r="F454" s="289" t="str">
        <f t="shared" si="130"/>
        <v/>
      </c>
      <c r="G454" s="154" t="str">
        <f>IF($A454="","",'Priseestimat gj.strømming'!$C$15)</f>
        <v/>
      </c>
      <c r="H454" s="155" t="str" cm="1">
        <f t="array" ref="H454">IF(M454=Hjelpeark!$E$7,_xlfn.XLOOKUP(IF(T454="Naturlig",S454,T454),Temp_VT_FV,_xlfn.XLOOKUP('Beregninger gj.strømming'!F454,Fiskevekt_VT_FV,'Veksttabell FV'!$B$5:$T$21,,-1),,-1)*G454,IF('Beregninger gj.strømming'!M454=Hjelpeark!$D$7,_xlfn.XLOOKUP(IF(T454="Naturlig",S454,T454),'Veksttabell SV'!$A$6:$A$22,_xlfn.XLOOKUP('Beregninger gj.strømming'!F454,'Veksttabell SV'!$B$5:$AU$5,'Veksttabell SV'!$B$6:$AU$22,,-1),,-1)*G454,""))</f>
        <v/>
      </c>
      <c r="I454" s="155" t="str">
        <f t="shared" si="119"/>
        <v/>
      </c>
      <c r="J454" s="159" t="str">
        <f t="shared" si="120"/>
        <v/>
      </c>
      <c r="K454" s="173" t="str">
        <f>IF(A454="","",'Priseestimat gj.strømming'!$C$10)</f>
        <v/>
      </c>
      <c r="L454" s="173" t="str">
        <f>IF(A454="","",'Priseestimat gj.strømming'!$C$11)</f>
        <v/>
      </c>
      <c r="M454" s="173" t="str">
        <f>IF(A454="","",'Priseestimat gj.strømming'!$C$12)</f>
        <v/>
      </c>
      <c r="N454" s="173" t="str">
        <f>IF($A454="","",'Priseestimat gj.strømming'!$C$6)</f>
        <v/>
      </c>
      <c r="O454" s="174" t="str" cm="1">
        <f t="array" ref="O454">IF(M454=Hjelpeark!$D$7,_xlfn.XLOOKUP(IF(T454="Naturlig",S454,T454),'Vannbehov SV'!$A$5:$A$13,_xlfn.XLOOKUP('Beregninger gj.strømming'!F454,'Vannbehov SV'!$B$4:$O$4,'Vannbehov SV'!$B$5:$O$13,,-1),,-1),IF(M454=Hjelpeark!$E$7,_xlfn.XLOOKUP(IF(T454="Naturlig",S454,T454),'Vannbehov FV'!$A$5:$A$20,_xlfn.XLOOKUP('Beregninger gj.strømming'!F454,'Vannbehov FV'!$B$4:$O$4,'Vannbehov FV'!$B$5:$O$20,,-1),,-1),""))</f>
        <v/>
      </c>
      <c r="P454" s="173" t="str">
        <f t="shared" si="131"/>
        <v/>
      </c>
      <c r="Q454" s="174" t="str">
        <f t="shared" si="132"/>
        <v/>
      </c>
      <c r="R454" s="174" t="str">
        <f t="shared" si="121"/>
        <v/>
      </c>
      <c r="S454" s="152" t="str">
        <f>IFERROR(IF(M454=Hjelpeark!$D$7,_xlfn.XLOOKUP('Beregninger gj.strømming'!C454,Hjelpeark!$C$8:$C$19,Hjelpeark!$D$8:$D$19),_xlfn.XLOOKUP('Beregninger gj.strømming'!C454,Hjelpeark!$C$8:$C$19,Hjelpeark!$E$8:$E$19)),"")</f>
        <v/>
      </c>
      <c r="T454" s="152" t="str">
        <f t="shared" si="135" ref="T454:T517">IF(A454="","",T453)</f>
        <v/>
      </c>
      <c r="U454" s="152" t="str">
        <f>IFERROR(IF(T454=Hjelpeark!$B$4,0,ABS(T454-S454)),"")</f>
        <v/>
      </c>
      <c r="V454" s="175" t="str">
        <f>IFERROR(IF(A454="","",_xlfn.XLOOKUP(D454,Prisliste!$C$4:$F$4,Prisliste!$C$20:$F$20)),"")</f>
        <v/>
      </c>
      <c r="W454" s="175" t="str">
        <f>IFERROR(U454*_xlfn.XLOOKUP(D454,Prisliste!$C$4:$F$4,Prisliste!$C$21:$F$21),"")</f>
        <v/>
      </c>
      <c r="X454" s="175" t="str">
        <f>IFERROR(IF(A454="","",IF(N454="Ja",_xlfn.XLOOKUP('Beregninger gj.strømming'!D454,Prisliste!$C$4:$F$4,Prisliste!$C$24:$F$24),0)),"")</f>
        <v/>
      </c>
      <c r="Y454" s="288" t="str">
        <f t="shared" si="122"/>
        <v/>
      </c>
      <c r="Z454" s="175" t="str">
        <f t="shared" si="133"/>
        <v/>
      </c>
      <c r="AA454" s="175" t="str">
        <f t="shared" si="123"/>
        <v/>
      </c>
      <c r="AB454" s="175" t="str">
        <f t="shared" si="124"/>
        <v/>
      </c>
      <c r="AC454" s="288" t="str">
        <f t="shared" si="125"/>
        <v/>
      </c>
      <c r="AD454" s="152" t="str">
        <f t="shared" si="126"/>
        <v/>
      </c>
      <c r="AF454" s="155" t="str">
        <f>IFERROR(_xlfn.XLOOKUP(D454,Prisliste!$C$4:$F$4,Prisliste!$C$19:$F$19)*AD454,"")</f>
        <v/>
      </c>
    </row>
    <row r="455" spans="1:32" ht="14.4">
      <c r="A455" s="171" t="str">
        <f>IF(A454="","",IF(A454+1&lt;=f_slutt,'Beregninger gj.strømming'!A454+1,""))</f>
        <v/>
      </c>
      <c r="B455" s="172" t="str">
        <f t="shared" si="127"/>
        <v/>
      </c>
      <c r="C455" s="173" t="str">
        <f t="shared" si="128"/>
        <v/>
      </c>
      <c r="D455" s="172" t="str">
        <f t="shared" si="129"/>
        <v/>
      </c>
      <c r="E455" s="152" t="str">
        <f t="shared" si="134"/>
        <v/>
      </c>
      <c r="F455" s="289" t="str">
        <f t="shared" si="130"/>
        <v/>
      </c>
      <c r="G455" s="154" t="str">
        <f>IF($A455="","",'Priseestimat gj.strømming'!$C$15)</f>
        <v/>
      </c>
      <c r="H455" s="155" t="str" cm="1">
        <f t="array" ref="H455">IF(M455=Hjelpeark!$E$7,_xlfn.XLOOKUP(IF(T455="Naturlig",S455,T455),Temp_VT_FV,_xlfn.XLOOKUP('Beregninger gj.strømming'!F455,Fiskevekt_VT_FV,'Veksttabell FV'!$B$5:$T$21,,-1),,-1)*G455,IF('Beregninger gj.strømming'!M455=Hjelpeark!$D$7,_xlfn.XLOOKUP(IF(T455="Naturlig",S455,T455),'Veksttabell SV'!$A$6:$A$22,_xlfn.XLOOKUP('Beregninger gj.strømming'!F455,'Veksttabell SV'!$B$5:$AU$5,'Veksttabell SV'!$B$6:$AU$22,,-1),,-1)*G455,""))</f>
        <v/>
      </c>
      <c r="I455" s="155" t="str">
        <f t="shared" si="119"/>
        <v/>
      </c>
      <c r="J455" s="159" t="str">
        <f t="shared" si="120"/>
        <v/>
      </c>
      <c r="K455" s="173" t="str">
        <f>IF(A455="","",'Priseestimat gj.strømming'!$C$10)</f>
        <v/>
      </c>
      <c r="L455" s="173" t="str">
        <f>IF(A455="","",'Priseestimat gj.strømming'!$C$11)</f>
        <v/>
      </c>
      <c r="M455" s="173" t="str">
        <f>IF(A455="","",'Priseestimat gj.strømming'!$C$12)</f>
        <v/>
      </c>
      <c r="N455" s="173" t="str">
        <f>IF($A455="","",'Priseestimat gj.strømming'!$C$6)</f>
        <v/>
      </c>
      <c r="O455" s="174" t="str" cm="1">
        <f t="array" ref="O455">IF(M455=Hjelpeark!$D$7,_xlfn.XLOOKUP(IF(T455="Naturlig",S455,T455),'Vannbehov SV'!$A$5:$A$13,_xlfn.XLOOKUP('Beregninger gj.strømming'!F455,'Vannbehov SV'!$B$4:$O$4,'Vannbehov SV'!$B$5:$O$13,,-1),,-1),IF(M455=Hjelpeark!$E$7,_xlfn.XLOOKUP(IF(T455="Naturlig",S455,T455),'Vannbehov FV'!$A$5:$A$20,_xlfn.XLOOKUP('Beregninger gj.strømming'!F455,'Vannbehov FV'!$B$4:$O$4,'Vannbehov FV'!$B$5:$O$20,,-1),,-1),""))</f>
        <v/>
      </c>
      <c r="P455" s="173" t="str">
        <f t="shared" si="131"/>
        <v/>
      </c>
      <c r="Q455" s="174" t="str">
        <f t="shared" si="132"/>
        <v/>
      </c>
      <c r="R455" s="174" t="str">
        <f t="shared" si="121"/>
        <v/>
      </c>
      <c r="S455" s="152" t="str">
        <f>IFERROR(IF(M455=Hjelpeark!$D$7,_xlfn.XLOOKUP('Beregninger gj.strømming'!C455,Hjelpeark!$C$8:$C$19,Hjelpeark!$D$8:$D$19),_xlfn.XLOOKUP('Beregninger gj.strømming'!C455,Hjelpeark!$C$8:$C$19,Hjelpeark!$E$8:$E$19)),"")</f>
        <v/>
      </c>
      <c r="T455" s="152" t="str">
        <f t="shared" si="135"/>
        <v/>
      </c>
      <c r="U455" s="152" t="str">
        <f>IFERROR(IF(T455=Hjelpeark!$B$4,0,ABS(T455-S455)),"")</f>
        <v/>
      </c>
      <c r="V455" s="175" t="str">
        <f>IFERROR(IF(A455="","",_xlfn.XLOOKUP(D455,Prisliste!$C$4:$F$4,Prisliste!$C$20:$F$20)),"")</f>
        <v/>
      </c>
      <c r="W455" s="175" t="str">
        <f>IFERROR(U455*_xlfn.XLOOKUP(D455,Prisliste!$C$4:$F$4,Prisliste!$C$21:$F$21),"")</f>
        <v/>
      </c>
      <c r="X455" s="175" t="str">
        <f>IFERROR(IF(A455="","",IF(N455="Ja",_xlfn.XLOOKUP('Beregninger gj.strømming'!D455,Prisliste!$C$4:$F$4,Prisliste!$C$24:$F$24),0)),"")</f>
        <v/>
      </c>
      <c r="Y455" s="288" t="str">
        <f t="shared" si="122"/>
        <v/>
      </c>
      <c r="Z455" s="175" t="str">
        <f t="shared" si="133"/>
        <v/>
      </c>
      <c r="AA455" s="175" t="str">
        <f t="shared" si="123"/>
        <v/>
      </c>
      <c r="AB455" s="175" t="str">
        <f t="shared" si="124"/>
        <v/>
      </c>
      <c r="AC455" s="288" t="str">
        <f t="shared" si="125"/>
        <v/>
      </c>
      <c r="AD455" s="152" t="str">
        <f t="shared" si="126"/>
        <v/>
      </c>
      <c r="AF455" s="155" t="str">
        <f>IFERROR(_xlfn.XLOOKUP(D455,Prisliste!$C$4:$F$4,Prisliste!$C$19:$F$19)*AD455,"")</f>
        <v/>
      </c>
    </row>
    <row r="456" spans="1:32" ht="14.4">
      <c r="A456" s="171" t="str">
        <f>IF(A455="","",IF(A455+1&lt;=f_slutt,'Beregninger gj.strømming'!A455+1,""))</f>
        <v/>
      </c>
      <c r="B456" s="172" t="str">
        <f t="shared" si="127"/>
        <v/>
      </c>
      <c r="C456" s="173" t="str">
        <f t="shared" si="128"/>
        <v/>
      </c>
      <c r="D456" s="172" t="str">
        <f t="shared" si="129"/>
        <v/>
      </c>
      <c r="E456" s="152" t="str">
        <f t="shared" si="134"/>
        <v/>
      </c>
      <c r="F456" s="289" t="str">
        <f t="shared" si="130"/>
        <v/>
      </c>
      <c r="G456" s="154" t="str">
        <f>IF($A456="","",'Priseestimat gj.strømming'!$C$15)</f>
        <v/>
      </c>
      <c r="H456" s="155" t="str" cm="1">
        <f t="array" ref="H456">IF(M456=Hjelpeark!$E$7,_xlfn.XLOOKUP(IF(T456="Naturlig",S456,T456),Temp_VT_FV,_xlfn.XLOOKUP('Beregninger gj.strømming'!F456,Fiskevekt_VT_FV,'Veksttabell FV'!$B$5:$T$21,,-1),,-1)*G456,IF('Beregninger gj.strømming'!M456=Hjelpeark!$D$7,_xlfn.XLOOKUP(IF(T456="Naturlig",S456,T456),'Veksttabell SV'!$A$6:$A$22,_xlfn.XLOOKUP('Beregninger gj.strømming'!F456,'Veksttabell SV'!$B$5:$AU$5,'Veksttabell SV'!$B$6:$AU$22,,-1),,-1)*G456,""))</f>
        <v/>
      </c>
      <c r="I456" s="155" t="str">
        <f t="shared" si="119"/>
        <v/>
      </c>
      <c r="J456" s="159" t="str">
        <f t="shared" si="120"/>
        <v/>
      </c>
      <c r="K456" s="173" t="str">
        <f>IF(A456="","",'Priseestimat gj.strømming'!$C$10)</f>
        <v/>
      </c>
      <c r="L456" s="173" t="str">
        <f>IF(A456="","",'Priseestimat gj.strømming'!$C$11)</f>
        <v/>
      </c>
      <c r="M456" s="173" t="str">
        <f>IF(A456="","",'Priseestimat gj.strømming'!$C$12)</f>
        <v/>
      </c>
      <c r="N456" s="173" t="str">
        <f>IF($A456="","",'Priseestimat gj.strømming'!$C$6)</f>
        <v/>
      </c>
      <c r="O456" s="174" t="str" cm="1">
        <f t="array" ref="O456">IF(M456=Hjelpeark!$D$7,_xlfn.XLOOKUP(IF(T456="Naturlig",S456,T456),'Vannbehov SV'!$A$5:$A$13,_xlfn.XLOOKUP('Beregninger gj.strømming'!F456,'Vannbehov SV'!$B$4:$O$4,'Vannbehov SV'!$B$5:$O$13,,-1),,-1),IF(M456=Hjelpeark!$E$7,_xlfn.XLOOKUP(IF(T456="Naturlig",S456,T456),'Vannbehov FV'!$A$5:$A$20,_xlfn.XLOOKUP('Beregninger gj.strømming'!F456,'Vannbehov FV'!$B$4:$O$4,'Vannbehov FV'!$B$5:$O$20,,-1),,-1),""))</f>
        <v/>
      </c>
      <c r="P456" s="173" t="str">
        <f t="shared" si="131"/>
        <v/>
      </c>
      <c r="Q456" s="174" t="str">
        <f t="shared" si="132"/>
        <v/>
      </c>
      <c r="R456" s="174" t="str">
        <f t="shared" si="121"/>
        <v/>
      </c>
      <c r="S456" s="152" t="str">
        <f>IFERROR(IF(M456=Hjelpeark!$D$7,_xlfn.XLOOKUP('Beregninger gj.strømming'!C456,Hjelpeark!$C$8:$C$19,Hjelpeark!$D$8:$D$19),_xlfn.XLOOKUP('Beregninger gj.strømming'!C456,Hjelpeark!$C$8:$C$19,Hjelpeark!$E$8:$E$19)),"")</f>
        <v/>
      </c>
      <c r="T456" s="152" t="str">
        <f t="shared" si="135"/>
        <v/>
      </c>
      <c r="U456" s="152" t="str">
        <f>IFERROR(IF(T456=Hjelpeark!$B$4,0,ABS(T456-S456)),"")</f>
        <v/>
      </c>
      <c r="V456" s="175" t="str">
        <f>IFERROR(IF(A456="","",_xlfn.XLOOKUP(D456,Prisliste!$C$4:$F$4,Prisliste!$C$20:$F$20)),"")</f>
        <v/>
      </c>
      <c r="W456" s="175" t="str">
        <f>IFERROR(U456*_xlfn.XLOOKUP(D456,Prisliste!$C$4:$F$4,Prisliste!$C$21:$F$21),"")</f>
        <v/>
      </c>
      <c r="X456" s="175" t="str">
        <f>IFERROR(IF(A456="","",IF(N456="Ja",_xlfn.XLOOKUP('Beregninger gj.strømming'!D456,Prisliste!$C$4:$F$4,Prisliste!$C$24:$F$24),0)),"")</f>
        <v/>
      </c>
      <c r="Y456" s="288" t="str">
        <f t="shared" si="122"/>
        <v/>
      </c>
      <c r="Z456" s="175" t="str">
        <f t="shared" si="133"/>
        <v/>
      </c>
      <c r="AA456" s="175" t="str">
        <f t="shared" si="123"/>
        <v/>
      </c>
      <c r="AB456" s="175" t="str">
        <f t="shared" si="124"/>
        <v/>
      </c>
      <c r="AC456" s="288" t="str">
        <f t="shared" si="125"/>
        <v/>
      </c>
      <c r="AD456" s="152" t="str">
        <f t="shared" si="126"/>
        <v/>
      </c>
      <c r="AF456" s="155" t="str">
        <f>IFERROR(_xlfn.XLOOKUP(D456,Prisliste!$C$4:$F$4,Prisliste!$C$19:$F$19)*AD456,"")</f>
        <v/>
      </c>
    </row>
    <row r="457" spans="1:32" ht="14.4">
      <c r="A457" s="171" t="str">
        <f>IF(A456="","",IF(A456+1&lt;=f_slutt,'Beregninger gj.strømming'!A456+1,""))</f>
        <v/>
      </c>
      <c r="B457" s="172" t="str">
        <f t="shared" si="127"/>
        <v/>
      </c>
      <c r="C457" s="173" t="str">
        <f t="shared" si="128"/>
        <v/>
      </c>
      <c r="D457" s="172" t="str">
        <f t="shared" si="129"/>
        <v/>
      </c>
      <c r="E457" s="152" t="str">
        <f t="shared" si="134"/>
        <v/>
      </c>
      <c r="F457" s="289" t="str">
        <f t="shared" si="130"/>
        <v/>
      </c>
      <c r="G457" s="154" t="str">
        <f>IF($A457="","",'Priseestimat gj.strømming'!$C$15)</f>
        <v/>
      </c>
      <c r="H457" s="155" t="str" cm="1">
        <f t="array" ref="H457">IF(M457=Hjelpeark!$E$7,_xlfn.XLOOKUP(IF(T457="Naturlig",S457,T457),Temp_VT_FV,_xlfn.XLOOKUP('Beregninger gj.strømming'!F457,Fiskevekt_VT_FV,'Veksttabell FV'!$B$5:$T$21,,-1),,-1)*G457,IF('Beregninger gj.strømming'!M457=Hjelpeark!$D$7,_xlfn.XLOOKUP(IF(T457="Naturlig",S457,T457),'Veksttabell SV'!$A$6:$A$22,_xlfn.XLOOKUP('Beregninger gj.strømming'!F457,'Veksttabell SV'!$B$5:$AU$5,'Veksttabell SV'!$B$6:$AU$22,,-1),,-1)*G457,""))</f>
        <v/>
      </c>
      <c r="I457" s="155" t="str">
        <f t="shared" si="119"/>
        <v/>
      </c>
      <c r="J457" s="159" t="str">
        <f t="shared" si="120"/>
        <v/>
      </c>
      <c r="K457" s="173" t="str">
        <f>IF(A457="","",'Priseestimat gj.strømming'!$C$10)</f>
        <v/>
      </c>
      <c r="L457" s="173" t="str">
        <f>IF(A457="","",'Priseestimat gj.strømming'!$C$11)</f>
        <v/>
      </c>
      <c r="M457" s="173" t="str">
        <f>IF(A457="","",'Priseestimat gj.strømming'!$C$12)</f>
        <v/>
      </c>
      <c r="N457" s="173" t="str">
        <f>IF($A457="","",'Priseestimat gj.strømming'!$C$6)</f>
        <v/>
      </c>
      <c r="O457" s="174" t="str" cm="1">
        <f t="array" ref="O457">IF(M457=Hjelpeark!$D$7,_xlfn.XLOOKUP(IF(T457="Naturlig",S457,T457),'Vannbehov SV'!$A$5:$A$13,_xlfn.XLOOKUP('Beregninger gj.strømming'!F457,'Vannbehov SV'!$B$4:$O$4,'Vannbehov SV'!$B$5:$O$13,,-1),,-1),IF(M457=Hjelpeark!$E$7,_xlfn.XLOOKUP(IF(T457="Naturlig",S457,T457),'Vannbehov FV'!$A$5:$A$20,_xlfn.XLOOKUP('Beregninger gj.strømming'!F457,'Vannbehov FV'!$B$4:$O$4,'Vannbehov FV'!$B$5:$O$20,,-1),,-1),""))</f>
        <v/>
      </c>
      <c r="P457" s="173" t="str">
        <f t="shared" si="131"/>
        <v/>
      </c>
      <c r="Q457" s="174" t="str">
        <f t="shared" si="132"/>
        <v/>
      </c>
      <c r="R457" s="174" t="str">
        <f t="shared" si="121"/>
        <v/>
      </c>
      <c r="S457" s="152" t="str">
        <f>IFERROR(IF(M457=Hjelpeark!$D$7,_xlfn.XLOOKUP('Beregninger gj.strømming'!C457,Hjelpeark!$C$8:$C$19,Hjelpeark!$D$8:$D$19),_xlfn.XLOOKUP('Beregninger gj.strømming'!C457,Hjelpeark!$C$8:$C$19,Hjelpeark!$E$8:$E$19)),"")</f>
        <v/>
      </c>
      <c r="T457" s="152" t="str">
        <f t="shared" si="135"/>
        <v/>
      </c>
      <c r="U457" s="152" t="str">
        <f>IFERROR(IF(T457=Hjelpeark!$B$4,0,ABS(T457-S457)),"")</f>
        <v/>
      </c>
      <c r="V457" s="175" t="str">
        <f>IFERROR(IF(A457="","",_xlfn.XLOOKUP(D457,Prisliste!$C$4:$F$4,Prisliste!$C$20:$F$20)),"")</f>
        <v/>
      </c>
      <c r="W457" s="175" t="str">
        <f>IFERROR(U457*_xlfn.XLOOKUP(D457,Prisliste!$C$4:$F$4,Prisliste!$C$21:$F$21),"")</f>
        <v/>
      </c>
      <c r="X457" s="175" t="str">
        <f>IFERROR(IF(A457="","",IF(N457="Ja",_xlfn.XLOOKUP('Beregninger gj.strømming'!D457,Prisliste!$C$4:$F$4,Prisliste!$C$24:$F$24),0)),"")</f>
        <v/>
      </c>
      <c r="Y457" s="288" t="str">
        <f t="shared" si="122"/>
        <v/>
      </c>
      <c r="Z457" s="175" t="str">
        <f t="shared" si="133"/>
        <v/>
      </c>
      <c r="AA457" s="175" t="str">
        <f t="shared" si="123"/>
        <v/>
      </c>
      <c r="AB457" s="175" t="str">
        <f t="shared" si="124"/>
        <v/>
      </c>
      <c r="AC457" s="288" t="str">
        <f t="shared" si="125"/>
        <v/>
      </c>
      <c r="AD457" s="152" t="str">
        <f t="shared" si="126"/>
        <v/>
      </c>
      <c r="AF457" s="155" t="str">
        <f>IFERROR(_xlfn.XLOOKUP(D457,Prisliste!$C$4:$F$4,Prisliste!$C$19:$F$19)*AD457,"")</f>
        <v/>
      </c>
    </row>
    <row r="458" spans="1:32" ht="14.4">
      <c r="A458" s="171" t="str">
        <f>IF(A457="","",IF(A457+1&lt;=f_slutt,'Beregninger gj.strømming'!A457+1,""))</f>
        <v/>
      </c>
      <c r="B458" s="172" t="str">
        <f t="shared" si="127"/>
        <v/>
      </c>
      <c r="C458" s="173" t="str">
        <f t="shared" si="128"/>
        <v/>
      </c>
      <c r="D458" s="172" t="str">
        <f t="shared" si="129"/>
        <v/>
      </c>
      <c r="E458" s="152" t="str">
        <f t="shared" si="134"/>
        <v/>
      </c>
      <c r="F458" s="289" t="str">
        <f t="shared" si="130"/>
        <v/>
      </c>
      <c r="G458" s="154" t="str">
        <f>IF($A458="","",'Priseestimat gj.strømming'!$C$15)</f>
        <v/>
      </c>
      <c r="H458" s="155" t="str" cm="1">
        <f t="array" ref="H458">IF(M458=Hjelpeark!$E$7,_xlfn.XLOOKUP(IF(T458="Naturlig",S458,T458),Temp_VT_FV,_xlfn.XLOOKUP('Beregninger gj.strømming'!F458,Fiskevekt_VT_FV,'Veksttabell FV'!$B$5:$T$21,,-1),,-1)*G458,IF('Beregninger gj.strømming'!M458=Hjelpeark!$D$7,_xlfn.XLOOKUP(IF(T458="Naturlig",S458,T458),'Veksttabell SV'!$A$6:$A$22,_xlfn.XLOOKUP('Beregninger gj.strømming'!F458,'Veksttabell SV'!$B$5:$AU$5,'Veksttabell SV'!$B$6:$AU$22,,-1),,-1)*G458,""))</f>
        <v/>
      </c>
      <c r="I458" s="155" t="str">
        <f t="shared" si="119"/>
        <v/>
      </c>
      <c r="J458" s="159" t="str">
        <f t="shared" si="120"/>
        <v/>
      </c>
      <c r="K458" s="173" t="str">
        <f>IF(A458="","",'Priseestimat gj.strømming'!$C$10)</f>
        <v/>
      </c>
      <c r="L458" s="173" t="str">
        <f>IF(A458="","",'Priseestimat gj.strømming'!$C$11)</f>
        <v/>
      </c>
      <c r="M458" s="173" t="str">
        <f>IF(A458="","",'Priseestimat gj.strømming'!$C$12)</f>
        <v/>
      </c>
      <c r="N458" s="173" t="str">
        <f>IF($A458="","",'Priseestimat gj.strømming'!$C$6)</f>
        <v/>
      </c>
      <c r="O458" s="174" t="str" cm="1">
        <f t="array" ref="O458">IF(M458=Hjelpeark!$D$7,_xlfn.XLOOKUP(IF(T458="Naturlig",S458,T458),'Vannbehov SV'!$A$5:$A$13,_xlfn.XLOOKUP('Beregninger gj.strømming'!F458,'Vannbehov SV'!$B$4:$O$4,'Vannbehov SV'!$B$5:$O$13,,-1),,-1),IF(M458=Hjelpeark!$E$7,_xlfn.XLOOKUP(IF(T458="Naturlig",S458,T458),'Vannbehov FV'!$A$5:$A$20,_xlfn.XLOOKUP('Beregninger gj.strømming'!F458,'Vannbehov FV'!$B$4:$O$4,'Vannbehov FV'!$B$5:$O$20,,-1),,-1),""))</f>
        <v/>
      </c>
      <c r="P458" s="173" t="str">
        <f t="shared" si="131"/>
        <v/>
      </c>
      <c r="Q458" s="174" t="str">
        <f t="shared" si="132"/>
        <v/>
      </c>
      <c r="R458" s="174" t="str">
        <f t="shared" si="121"/>
        <v/>
      </c>
      <c r="S458" s="152" t="str">
        <f>IFERROR(IF(M458=Hjelpeark!$D$7,_xlfn.XLOOKUP('Beregninger gj.strømming'!C458,Hjelpeark!$C$8:$C$19,Hjelpeark!$D$8:$D$19),_xlfn.XLOOKUP('Beregninger gj.strømming'!C458,Hjelpeark!$C$8:$C$19,Hjelpeark!$E$8:$E$19)),"")</f>
        <v/>
      </c>
      <c r="T458" s="152" t="str">
        <f t="shared" si="135"/>
        <v/>
      </c>
      <c r="U458" s="152" t="str">
        <f>IFERROR(IF(T458=Hjelpeark!$B$4,0,ABS(T458-S458)),"")</f>
        <v/>
      </c>
      <c r="V458" s="175" t="str">
        <f>IFERROR(IF(A458="","",_xlfn.XLOOKUP(D458,Prisliste!$C$4:$F$4,Prisliste!$C$20:$F$20)),"")</f>
        <v/>
      </c>
      <c r="W458" s="175" t="str">
        <f>IFERROR(U458*_xlfn.XLOOKUP(D458,Prisliste!$C$4:$F$4,Prisliste!$C$21:$F$21),"")</f>
        <v/>
      </c>
      <c r="X458" s="175" t="str">
        <f>IFERROR(IF(A458="","",IF(N458="Ja",_xlfn.XLOOKUP('Beregninger gj.strømming'!D458,Prisliste!$C$4:$F$4,Prisliste!$C$24:$F$24),0)),"")</f>
        <v/>
      </c>
      <c r="Y458" s="288" t="str">
        <f t="shared" si="122"/>
        <v/>
      </c>
      <c r="Z458" s="175" t="str">
        <f t="shared" si="133"/>
        <v/>
      </c>
      <c r="AA458" s="175" t="str">
        <f t="shared" si="123"/>
        <v/>
      </c>
      <c r="AB458" s="175" t="str">
        <f t="shared" si="124"/>
        <v/>
      </c>
      <c r="AC458" s="288" t="str">
        <f t="shared" si="125"/>
        <v/>
      </c>
      <c r="AD458" s="152" t="str">
        <f t="shared" si="126"/>
        <v/>
      </c>
      <c r="AF458" s="155" t="str">
        <f>IFERROR(_xlfn.XLOOKUP(D458,Prisliste!$C$4:$F$4,Prisliste!$C$19:$F$19)*AD458,"")</f>
        <v/>
      </c>
    </row>
    <row r="459" spans="1:32" ht="14.4">
      <c r="A459" s="171" t="str">
        <f>IF(A458="","",IF(A458+1&lt;=f_slutt,'Beregninger gj.strømming'!A458+1,""))</f>
        <v/>
      </c>
      <c r="B459" s="172" t="str">
        <f t="shared" si="127"/>
        <v/>
      </c>
      <c r="C459" s="173" t="str">
        <f t="shared" si="128"/>
        <v/>
      </c>
      <c r="D459" s="172" t="str">
        <f t="shared" si="129"/>
        <v/>
      </c>
      <c r="E459" s="152" t="str">
        <f t="shared" si="134"/>
        <v/>
      </c>
      <c r="F459" s="289" t="str">
        <f t="shared" si="130"/>
        <v/>
      </c>
      <c r="G459" s="154" t="str">
        <f>IF($A459="","",'Priseestimat gj.strømming'!$C$15)</f>
        <v/>
      </c>
      <c r="H459" s="155" t="str" cm="1">
        <f t="array" ref="H459">IF(M459=Hjelpeark!$E$7,_xlfn.XLOOKUP(IF(T459="Naturlig",S459,T459),Temp_VT_FV,_xlfn.XLOOKUP('Beregninger gj.strømming'!F459,Fiskevekt_VT_FV,'Veksttabell FV'!$B$5:$T$21,,-1),,-1)*G459,IF('Beregninger gj.strømming'!M459=Hjelpeark!$D$7,_xlfn.XLOOKUP(IF(T459="Naturlig",S459,T459),'Veksttabell SV'!$A$6:$A$22,_xlfn.XLOOKUP('Beregninger gj.strømming'!F459,'Veksttabell SV'!$B$5:$AU$5,'Veksttabell SV'!$B$6:$AU$22,,-1),,-1)*G459,""))</f>
        <v/>
      </c>
      <c r="I459" s="155" t="str">
        <f t="shared" si="119"/>
        <v/>
      </c>
      <c r="J459" s="159" t="str">
        <f t="shared" si="120"/>
        <v/>
      </c>
      <c r="K459" s="173" t="str">
        <f>IF(A459="","",'Priseestimat gj.strømming'!$C$10)</f>
        <v/>
      </c>
      <c r="L459" s="173" t="str">
        <f>IF(A459="","",'Priseestimat gj.strømming'!$C$11)</f>
        <v/>
      </c>
      <c r="M459" s="173" t="str">
        <f>IF(A459="","",'Priseestimat gj.strømming'!$C$12)</f>
        <v/>
      </c>
      <c r="N459" s="173" t="str">
        <f>IF($A459="","",'Priseestimat gj.strømming'!$C$6)</f>
        <v/>
      </c>
      <c r="O459" s="174" t="str" cm="1">
        <f t="array" ref="O459">IF(M459=Hjelpeark!$D$7,_xlfn.XLOOKUP(IF(T459="Naturlig",S459,T459),'Vannbehov SV'!$A$5:$A$13,_xlfn.XLOOKUP('Beregninger gj.strømming'!F459,'Vannbehov SV'!$B$4:$O$4,'Vannbehov SV'!$B$5:$O$13,,-1),,-1),IF(M459=Hjelpeark!$E$7,_xlfn.XLOOKUP(IF(T459="Naturlig",S459,T459),'Vannbehov FV'!$A$5:$A$20,_xlfn.XLOOKUP('Beregninger gj.strømming'!F459,'Vannbehov FV'!$B$4:$O$4,'Vannbehov FV'!$B$5:$O$20,,-1),,-1),""))</f>
        <v/>
      </c>
      <c r="P459" s="173" t="str">
        <f t="shared" si="131"/>
        <v/>
      </c>
      <c r="Q459" s="174" t="str">
        <f t="shared" si="132"/>
        <v/>
      </c>
      <c r="R459" s="174" t="str">
        <f t="shared" si="121"/>
        <v/>
      </c>
      <c r="S459" s="152" t="str">
        <f>IFERROR(IF(M459=Hjelpeark!$D$7,_xlfn.XLOOKUP('Beregninger gj.strømming'!C459,Hjelpeark!$C$8:$C$19,Hjelpeark!$D$8:$D$19),_xlfn.XLOOKUP('Beregninger gj.strømming'!C459,Hjelpeark!$C$8:$C$19,Hjelpeark!$E$8:$E$19)),"")</f>
        <v/>
      </c>
      <c r="T459" s="152" t="str">
        <f t="shared" si="135"/>
        <v/>
      </c>
      <c r="U459" s="152" t="str">
        <f>IFERROR(IF(T459=Hjelpeark!$B$4,0,ABS(T459-S459)),"")</f>
        <v/>
      </c>
      <c r="V459" s="175" t="str">
        <f>IFERROR(IF(A459="","",_xlfn.XLOOKUP(D459,Prisliste!$C$4:$F$4,Prisliste!$C$20:$F$20)),"")</f>
        <v/>
      </c>
      <c r="W459" s="175" t="str">
        <f>IFERROR(U459*_xlfn.XLOOKUP(D459,Prisliste!$C$4:$F$4,Prisliste!$C$21:$F$21),"")</f>
        <v/>
      </c>
      <c r="X459" s="175" t="str">
        <f>IFERROR(IF(A459="","",IF(N459="Ja",_xlfn.XLOOKUP('Beregninger gj.strømming'!D459,Prisliste!$C$4:$F$4,Prisliste!$C$24:$F$24),0)),"")</f>
        <v/>
      </c>
      <c r="Y459" s="288" t="str">
        <f t="shared" si="122"/>
        <v/>
      </c>
      <c r="Z459" s="175" t="str">
        <f t="shared" si="133"/>
        <v/>
      </c>
      <c r="AA459" s="175" t="str">
        <f t="shared" si="123"/>
        <v/>
      </c>
      <c r="AB459" s="175" t="str">
        <f t="shared" si="124"/>
        <v/>
      </c>
      <c r="AC459" s="288" t="str">
        <f t="shared" si="125"/>
        <v/>
      </c>
      <c r="AD459" s="152" t="str">
        <f t="shared" si="126"/>
        <v/>
      </c>
      <c r="AF459" s="155" t="str">
        <f>IFERROR(_xlfn.XLOOKUP(D459,Prisliste!$C$4:$F$4,Prisliste!$C$19:$F$19)*AD459,"")</f>
        <v/>
      </c>
    </row>
    <row r="460" spans="1:32" ht="14.4">
      <c r="A460" s="171" t="str">
        <f>IF(A459="","",IF(A459+1&lt;=f_slutt,'Beregninger gj.strømming'!A459+1,""))</f>
        <v/>
      </c>
      <c r="B460" s="172" t="str">
        <f t="shared" si="127"/>
        <v/>
      </c>
      <c r="C460" s="173" t="str">
        <f t="shared" si="128"/>
        <v/>
      </c>
      <c r="D460" s="172" t="str">
        <f t="shared" si="129"/>
        <v/>
      </c>
      <c r="E460" s="152" t="str">
        <f t="shared" si="134"/>
        <v/>
      </c>
      <c r="F460" s="289" t="str">
        <f t="shared" si="130"/>
        <v/>
      </c>
      <c r="G460" s="154" t="str">
        <f>IF($A460="","",'Priseestimat gj.strømming'!$C$15)</f>
        <v/>
      </c>
      <c r="H460" s="155" t="str" cm="1">
        <f t="array" ref="H460">IF(M460=Hjelpeark!$E$7,_xlfn.XLOOKUP(IF(T460="Naturlig",S460,T460),Temp_VT_FV,_xlfn.XLOOKUP('Beregninger gj.strømming'!F460,Fiskevekt_VT_FV,'Veksttabell FV'!$B$5:$T$21,,-1),,-1)*G460,IF('Beregninger gj.strømming'!M460=Hjelpeark!$D$7,_xlfn.XLOOKUP(IF(T460="Naturlig",S460,T460),'Veksttabell SV'!$A$6:$A$22,_xlfn.XLOOKUP('Beregninger gj.strømming'!F460,'Veksttabell SV'!$B$5:$AU$5,'Veksttabell SV'!$B$6:$AU$22,,-1),,-1)*G460,""))</f>
        <v/>
      </c>
      <c r="I460" s="155" t="str">
        <f t="shared" si="119"/>
        <v/>
      </c>
      <c r="J460" s="159" t="str">
        <f t="shared" si="120"/>
        <v/>
      </c>
      <c r="K460" s="173" t="str">
        <f>IF(A460="","",'Priseestimat gj.strømming'!$C$10)</f>
        <v/>
      </c>
      <c r="L460" s="173" t="str">
        <f>IF(A460="","",'Priseestimat gj.strømming'!$C$11)</f>
        <v/>
      </c>
      <c r="M460" s="173" t="str">
        <f>IF(A460="","",'Priseestimat gj.strømming'!$C$12)</f>
        <v/>
      </c>
      <c r="N460" s="173" t="str">
        <f>IF($A460="","",'Priseestimat gj.strømming'!$C$6)</f>
        <v/>
      </c>
      <c r="O460" s="174" t="str" cm="1">
        <f t="array" ref="O460">IF(M460=Hjelpeark!$D$7,_xlfn.XLOOKUP(IF(T460="Naturlig",S460,T460),'Vannbehov SV'!$A$5:$A$13,_xlfn.XLOOKUP('Beregninger gj.strømming'!F460,'Vannbehov SV'!$B$4:$O$4,'Vannbehov SV'!$B$5:$O$13,,-1),,-1),IF(M460=Hjelpeark!$E$7,_xlfn.XLOOKUP(IF(T460="Naturlig",S460,T460),'Vannbehov FV'!$A$5:$A$20,_xlfn.XLOOKUP('Beregninger gj.strømming'!F460,'Vannbehov FV'!$B$4:$O$4,'Vannbehov FV'!$B$5:$O$20,,-1),,-1),""))</f>
        <v/>
      </c>
      <c r="P460" s="173" t="str">
        <f t="shared" si="131"/>
        <v/>
      </c>
      <c r="Q460" s="174" t="str">
        <f t="shared" si="132"/>
        <v/>
      </c>
      <c r="R460" s="174" t="str">
        <f t="shared" si="121"/>
        <v/>
      </c>
      <c r="S460" s="152" t="str">
        <f>IFERROR(IF(M460=Hjelpeark!$D$7,_xlfn.XLOOKUP('Beregninger gj.strømming'!C460,Hjelpeark!$C$8:$C$19,Hjelpeark!$D$8:$D$19),_xlfn.XLOOKUP('Beregninger gj.strømming'!C460,Hjelpeark!$C$8:$C$19,Hjelpeark!$E$8:$E$19)),"")</f>
        <v/>
      </c>
      <c r="T460" s="152" t="str">
        <f t="shared" si="135"/>
        <v/>
      </c>
      <c r="U460" s="152" t="str">
        <f>IFERROR(IF(T460=Hjelpeark!$B$4,0,ABS(T460-S460)),"")</f>
        <v/>
      </c>
      <c r="V460" s="175" t="str">
        <f>IFERROR(IF(A460="","",_xlfn.XLOOKUP(D460,Prisliste!$C$4:$F$4,Prisliste!$C$20:$F$20)),"")</f>
        <v/>
      </c>
      <c r="W460" s="175" t="str">
        <f>IFERROR(U460*_xlfn.XLOOKUP(D460,Prisliste!$C$4:$F$4,Prisliste!$C$21:$F$21),"")</f>
        <v/>
      </c>
      <c r="X460" s="175" t="str">
        <f>IFERROR(IF(A460="","",IF(N460="Ja",_xlfn.XLOOKUP('Beregninger gj.strømming'!D460,Prisliste!$C$4:$F$4,Prisliste!$C$24:$F$24),0)),"")</f>
        <v/>
      </c>
      <c r="Y460" s="288" t="str">
        <f t="shared" si="122"/>
        <v/>
      </c>
      <c r="Z460" s="175" t="str">
        <f t="shared" si="133"/>
        <v/>
      </c>
      <c r="AA460" s="175" t="str">
        <f t="shared" si="123"/>
        <v/>
      </c>
      <c r="AB460" s="175" t="str">
        <f t="shared" si="124"/>
        <v/>
      </c>
      <c r="AC460" s="288" t="str">
        <f t="shared" si="125"/>
        <v/>
      </c>
      <c r="AD460" s="152" t="str">
        <f t="shared" si="126"/>
        <v/>
      </c>
      <c r="AF460" s="155" t="str">
        <f>IFERROR(_xlfn.XLOOKUP(D460,Prisliste!$C$4:$F$4,Prisliste!$C$19:$F$19)*AD460,"")</f>
        <v/>
      </c>
    </row>
    <row r="461" spans="1:32" ht="14.4">
      <c r="A461" s="171" t="str">
        <f>IF(A460="","",IF(A460+1&lt;=f_slutt,'Beregninger gj.strømming'!A460+1,""))</f>
        <v/>
      </c>
      <c r="B461" s="172" t="str">
        <f t="shared" si="127"/>
        <v/>
      </c>
      <c r="C461" s="173" t="str">
        <f t="shared" si="128"/>
        <v/>
      </c>
      <c r="D461" s="172" t="str">
        <f t="shared" si="129"/>
        <v/>
      </c>
      <c r="E461" s="152" t="str">
        <f t="shared" si="134"/>
        <v/>
      </c>
      <c r="F461" s="289" t="str">
        <f t="shared" si="130"/>
        <v/>
      </c>
      <c r="G461" s="154" t="str">
        <f>IF($A461="","",'Priseestimat gj.strømming'!$C$15)</f>
        <v/>
      </c>
      <c r="H461" s="155" t="str" cm="1">
        <f t="array" ref="H461">IF(M461=Hjelpeark!$E$7,_xlfn.XLOOKUP(IF(T461="Naturlig",S461,T461),Temp_VT_FV,_xlfn.XLOOKUP('Beregninger gj.strømming'!F461,Fiskevekt_VT_FV,'Veksttabell FV'!$B$5:$T$21,,-1),,-1)*G461,IF('Beregninger gj.strømming'!M461=Hjelpeark!$D$7,_xlfn.XLOOKUP(IF(T461="Naturlig",S461,T461),'Veksttabell SV'!$A$6:$A$22,_xlfn.XLOOKUP('Beregninger gj.strømming'!F461,'Veksttabell SV'!$B$5:$AU$5,'Veksttabell SV'!$B$6:$AU$22,,-1),,-1)*G461,""))</f>
        <v/>
      </c>
      <c r="I461" s="155" t="str">
        <f t="shared" si="119"/>
        <v/>
      </c>
      <c r="J461" s="159" t="str">
        <f t="shared" si="120"/>
        <v/>
      </c>
      <c r="K461" s="173" t="str">
        <f>IF(A461="","",'Priseestimat gj.strømming'!$C$10)</f>
        <v/>
      </c>
      <c r="L461" s="173" t="str">
        <f>IF(A461="","",'Priseestimat gj.strømming'!$C$11)</f>
        <v/>
      </c>
      <c r="M461" s="173" t="str">
        <f>IF(A461="","",'Priseestimat gj.strømming'!$C$12)</f>
        <v/>
      </c>
      <c r="N461" s="173" t="str">
        <f>IF($A461="","",'Priseestimat gj.strømming'!$C$6)</f>
        <v/>
      </c>
      <c r="O461" s="174" t="str" cm="1">
        <f t="array" ref="O461">IF(M461=Hjelpeark!$D$7,_xlfn.XLOOKUP(IF(T461="Naturlig",S461,T461),'Vannbehov SV'!$A$5:$A$13,_xlfn.XLOOKUP('Beregninger gj.strømming'!F461,'Vannbehov SV'!$B$4:$O$4,'Vannbehov SV'!$B$5:$O$13,,-1),,-1),IF(M461=Hjelpeark!$E$7,_xlfn.XLOOKUP(IF(T461="Naturlig",S461,T461),'Vannbehov FV'!$A$5:$A$20,_xlfn.XLOOKUP('Beregninger gj.strømming'!F461,'Vannbehov FV'!$B$4:$O$4,'Vannbehov FV'!$B$5:$O$20,,-1),,-1),""))</f>
        <v/>
      </c>
      <c r="P461" s="173" t="str">
        <f t="shared" si="131"/>
        <v/>
      </c>
      <c r="Q461" s="174" t="str">
        <f t="shared" si="132"/>
        <v/>
      </c>
      <c r="R461" s="174" t="str">
        <f t="shared" si="121"/>
        <v/>
      </c>
      <c r="S461" s="152" t="str">
        <f>IFERROR(IF(M461=Hjelpeark!$D$7,_xlfn.XLOOKUP('Beregninger gj.strømming'!C461,Hjelpeark!$C$8:$C$19,Hjelpeark!$D$8:$D$19),_xlfn.XLOOKUP('Beregninger gj.strømming'!C461,Hjelpeark!$C$8:$C$19,Hjelpeark!$E$8:$E$19)),"")</f>
        <v/>
      </c>
      <c r="T461" s="152" t="str">
        <f t="shared" si="135"/>
        <v/>
      </c>
      <c r="U461" s="152" t="str">
        <f>IFERROR(IF(T461=Hjelpeark!$B$4,0,ABS(T461-S461)),"")</f>
        <v/>
      </c>
      <c r="V461" s="175" t="str">
        <f>IFERROR(IF(A461="","",_xlfn.XLOOKUP(D461,Prisliste!$C$4:$F$4,Prisliste!$C$20:$F$20)),"")</f>
        <v/>
      </c>
      <c r="W461" s="175" t="str">
        <f>IFERROR(U461*_xlfn.XLOOKUP(D461,Prisliste!$C$4:$F$4,Prisliste!$C$21:$F$21),"")</f>
        <v/>
      </c>
      <c r="X461" s="175" t="str">
        <f>IFERROR(IF(A461="","",IF(N461="Ja",_xlfn.XLOOKUP('Beregninger gj.strømming'!D461,Prisliste!$C$4:$F$4,Prisliste!$C$24:$F$24),0)),"")</f>
        <v/>
      </c>
      <c r="Y461" s="288" t="str">
        <f t="shared" si="122"/>
        <v/>
      </c>
      <c r="Z461" s="175" t="str">
        <f t="shared" si="133"/>
        <v/>
      </c>
      <c r="AA461" s="175" t="str">
        <f t="shared" si="123"/>
        <v/>
      </c>
      <c r="AB461" s="175" t="str">
        <f t="shared" si="124"/>
        <v/>
      </c>
      <c r="AC461" s="288" t="str">
        <f t="shared" si="125"/>
        <v/>
      </c>
      <c r="AD461" s="152" t="str">
        <f t="shared" si="126"/>
        <v/>
      </c>
      <c r="AF461" s="155" t="str">
        <f>IFERROR(_xlfn.XLOOKUP(D461,Prisliste!$C$4:$F$4,Prisliste!$C$19:$F$19)*AD461,"")</f>
        <v/>
      </c>
    </row>
    <row r="462" spans="1:32" ht="14.4">
      <c r="A462" s="171" t="str">
        <f>IF(A461="","",IF(A461+1&lt;=f_slutt,'Beregninger gj.strømming'!A461+1,""))</f>
        <v/>
      </c>
      <c r="B462" s="172" t="str">
        <f t="shared" si="127"/>
        <v/>
      </c>
      <c r="C462" s="173" t="str">
        <f t="shared" si="128"/>
        <v/>
      </c>
      <c r="D462" s="172" t="str">
        <f t="shared" si="129"/>
        <v/>
      </c>
      <c r="E462" s="152" t="str">
        <f t="shared" si="134"/>
        <v/>
      </c>
      <c r="F462" s="289" t="str">
        <f t="shared" si="130"/>
        <v/>
      </c>
      <c r="G462" s="154" t="str">
        <f>IF($A462="","",'Priseestimat gj.strømming'!$C$15)</f>
        <v/>
      </c>
      <c r="H462" s="155" t="str" cm="1">
        <f t="array" ref="H462">IF(M462=Hjelpeark!$E$7,_xlfn.XLOOKUP(IF(T462="Naturlig",S462,T462),Temp_VT_FV,_xlfn.XLOOKUP('Beregninger gj.strømming'!F462,Fiskevekt_VT_FV,'Veksttabell FV'!$B$5:$T$21,,-1),,-1)*G462,IF('Beregninger gj.strømming'!M462=Hjelpeark!$D$7,_xlfn.XLOOKUP(IF(T462="Naturlig",S462,T462),'Veksttabell SV'!$A$6:$A$22,_xlfn.XLOOKUP('Beregninger gj.strømming'!F462,'Veksttabell SV'!$B$5:$AU$5,'Veksttabell SV'!$B$6:$AU$22,,-1),,-1)*G462,""))</f>
        <v/>
      </c>
      <c r="I462" s="155" t="str">
        <f t="shared" si="119"/>
        <v/>
      </c>
      <c r="J462" s="159" t="str">
        <f t="shared" si="120"/>
        <v/>
      </c>
      <c r="K462" s="173" t="str">
        <f>IF(A462="","",'Priseestimat gj.strømming'!$C$10)</f>
        <v/>
      </c>
      <c r="L462" s="173" t="str">
        <f>IF(A462="","",'Priseestimat gj.strømming'!$C$11)</f>
        <v/>
      </c>
      <c r="M462" s="173" t="str">
        <f>IF(A462="","",'Priseestimat gj.strømming'!$C$12)</f>
        <v/>
      </c>
      <c r="N462" s="173" t="str">
        <f>IF($A462="","",'Priseestimat gj.strømming'!$C$6)</f>
        <v/>
      </c>
      <c r="O462" s="174" t="str" cm="1">
        <f t="array" ref="O462">IF(M462=Hjelpeark!$D$7,_xlfn.XLOOKUP(IF(T462="Naturlig",S462,T462),'Vannbehov SV'!$A$5:$A$13,_xlfn.XLOOKUP('Beregninger gj.strømming'!F462,'Vannbehov SV'!$B$4:$O$4,'Vannbehov SV'!$B$5:$O$13,,-1),,-1),IF(M462=Hjelpeark!$E$7,_xlfn.XLOOKUP(IF(T462="Naturlig",S462,T462),'Vannbehov FV'!$A$5:$A$20,_xlfn.XLOOKUP('Beregninger gj.strømming'!F462,'Vannbehov FV'!$B$4:$O$4,'Vannbehov FV'!$B$5:$O$20,,-1),,-1),""))</f>
        <v/>
      </c>
      <c r="P462" s="173" t="str">
        <f t="shared" si="131"/>
        <v/>
      </c>
      <c r="Q462" s="174" t="str">
        <f t="shared" si="132"/>
        <v/>
      </c>
      <c r="R462" s="174" t="str">
        <f t="shared" si="121"/>
        <v/>
      </c>
      <c r="S462" s="152" t="str">
        <f>IFERROR(IF(M462=Hjelpeark!$D$7,_xlfn.XLOOKUP('Beregninger gj.strømming'!C462,Hjelpeark!$C$8:$C$19,Hjelpeark!$D$8:$D$19),_xlfn.XLOOKUP('Beregninger gj.strømming'!C462,Hjelpeark!$C$8:$C$19,Hjelpeark!$E$8:$E$19)),"")</f>
        <v/>
      </c>
      <c r="T462" s="152" t="str">
        <f t="shared" si="135"/>
        <v/>
      </c>
      <c r="U462" s="152" t="str">
        <f>IFERROR(IF(T462=Hjelpeark!$B$4,0,ABS(T462-S462)),"")</f>
        <v/>
      </c>
      <c r="V462" s="175" t="str">
        <f>IFERROR(IF(A462="","",_xlfn.XLOOKUP(D462,Prisliste!$C$4:$F$4,Prisliste!$C$20:$F$20)),"")</f>
        <v/>
      </c>
      <c r="W462" s="175" t="str">
        <f>IFERROR(U462*_xlfn.XLOOKUP(D462,Prisliste!$C$4:$F$4,Prisliste!$C$21:$F$21),"")</f>
        <v/>
      </c>
      <c r="X462" s="175" t="str">
        <f>IFERROR(IF(A462="","",IF(N462="Ja",_xlfn.XLOOKUP('Beregninger gj.strømming'!D462,Prisliste!$C$4:$F$4,Prisliste!$C$24:$F$24),0)),"")</f>
        <v/>
      </c>
      <c r="Y462" s="288" t="str">
        <f t="shared" si="122"/>
        <v/>
      </c>
      <c r="Z462" s="175" t="str">
        <f t="shared" si="133"/>
        <v/>
      </c>
      <c r="AA462" s="175" t="str">
        <f t="shared" si="123"/>
        <v/>
      </c>
      <c r="AB462" s="175" t="str">
        <f t="shared" si="124"/>
        <v/>
      </c>
      <c r="AC462" s="288" t="str">
        <f t="shared" si="125"/>
        <v/>
      </c>
      <c r="AD462" s="152" t="str">
        <f t="shared" si="126"/>
        <v/>
      </c>
      <c r="AF462" s="155" t="str">
        <f>IFERROR(_xlfn.XLOOKUP(D462,Prisliste!$C$4:$F$4,Prisliste!$C$19:$F$19)*AD462,"")</f>
        <v/>
      </c>
    </row>
    <row r="463" spans="1:32" ht="14.4">
      <c r="A463" s="171" t="str">
        <f>IF(A462="","",IF(A462+1&lt;=f_slutt,'Beregninger gj.strømming'!A462+1,""))</f>
        <v/>
      </c>
      <c r="B463" s="172" t="str">
        <f t="shared" si="127"/>
        <v/>
      </c>
      <c r="C463" s="173" t="str">
        <f t="shared" si="128"/>
        <v/>
      </c>
      <c r="D463" s="172" t="str">
        <f t="shared" si="129"/>
        <v/>
      </c>
      <c r="E463" s="152" t="str">
        <f t="shared" si="134"/>
        <v/>
      </c>
      <c r="F463" s="289" t="str">
        <f t="shared" si="130"/>
        <v/>
      </c>
      <c r="G463" s="154" t="str">
        <f>IF($A463="","",'Priseestimat gj.strømming'!$C$15)</f>
        <v/>
      </c>
      <c r="H463" s="155" t="str" cm="1">
        <f t="array" ref="H463">IF(M463=Hjelpeark!$E$7,_xlfn.XLOOKUP(IF(T463="Naturlig",S463,T463),Temp_VT_FV,_xlfn.XLOOKUP('Beregninger gj.strømming'!F463,Fiskevekt_VT_FV,'Veksttabell FV'!$B$5:$T$21,,-1),,-1)*G463,IF('Beregninger gj.strømming'!M463=Hjelpeark!$D$7,_xlfn.XLOOKUP(IF(T463="Naturlig",S463,T463),'Veksttabell SV'!$A$6:$A$22,_xlfn.XLOOKUP('Beregninger gj.strømming'!F463,'Veksttabell SV'!$B$5:$AU$5,'Veksttabell SV'!$B$6:$AU$22,,-1),,-1)*G463,""))</f>
        <v/>
      </c>
      <c r="I463" s="155" t="str">
        <f t="shared" si="119"/>
        <v/>
      </c>
      <c r="J463" s="159" t="str">
        <f t="shared" si="120"/>
        <v/>
      </c>
      <c r="K463" s="173" t="str">
        <f>IF(A463="","",'Priseestimat gj.strømming'!$C$10)</f>
        <v/>
      </c>
      <c r="L463" s="173" t="str">
        <f>IF(A463="","",'Priseestimat gj.strømming'!$C$11)</f>
        <v/>
      </c>
      <c r="M463" s="173" t="str">
        <f>IF(A463="","",'Priseestimat gj.strømming'!$C$12)</f>
        <v/>
      </c>
      <c r="N463" s="173" t="str">
        <f>IF($A463="","",'Priseestimat gj.strømming'!$C$6)</f>
        <v/>
      </c>
      <c r="O463" s="174" t="str" cm="1">
        <f t="array" ref="O463">IF(M463=Hjelpeark!$D$7,_xlfn.XLOOKUP(IF(T463="Naturlig",S463,T463),'Vannbehov SV'!$A$5:$A$13,_xlfn.XLOOKUP('Beregninger gj.strømming'!F463,'Vannbehov SV'!$B$4:$O$4,'Vannbehov SV'!$B$5:$O$13,,-1),,-1),IF(M463=Hjelpeark!$E$7,_xlfn.XLOOKUP(IF(T463="Naturlig",S463,T463),'Vannbehov FV'!$A$5:$A$20,_xlfn.XLOOKUP('Beregninger gj.strømming'!F463,'Vannbehov FV'!$B$4:$O$4,'Vannbehov FV'!$B$5:$O$20,,-1),,-1),""))</f>
        <v/>
      </c>
      <c r="P463" s="173" t="str">
        <f t="shared" si="131"/>
        <v/>
      </c>
      <c r="Q463" s="174" t="str">
        <f t="shared" si="132"/>
        <v/>
      </c>
      <c r="R463" s="174" t="str">
        <f t="shared" si="121"/>
        <v/>
      </c>
      <c r="S463" s="152" t="str">
        <f>IFERROR(IF(M463=Hjelpeark!$D$7,_xlfn.XLOOKUP('Beregninger gj.strømming'!C463,Hjelpeark!$C$8:$C$19,Hjelpeark!$D$8:$D$19),_xlfn.XLOOKUP('Beregninger gj.strømming'!C463,Hjelpeark!$C$8:$C$19,Hjelpeark!$E$8:$E$19)),"")</f>
        <v/>
      </c>
      <c r="T463" s="152" t="str">
        <f t="shared" si="135"/>
        <v/>
      </c>
      <c r="U463" s="152" t="str">
        <f>IFERROR(IF(T463=Hjelpeark!$B$4,0,ABS(T463-S463)),"")</f>
        <v/>
      </c>
      <c r="V463" s="175" t="str">
        <f>IFERROR(IF(A463="","",_xlfn.XLOOKUP(D463,Prisliste!$C$4:$F$4,Prisliste!$C$20:$F$20)),"")</f>
        <v/>
      </c>
      <c r="W463" s="175" t="str">
        <f>IFERROR(U463*_xlfn.XLOOKUP(D463,Prisliste!$C$4:$F$4,Prisliste!$C$21:$F$21),"")</f>
        <v/>
      </c>
      <c r="X463" s="175" t="str">
        <f>IFERROR(IF(A463="","",IF(N463="Ja",_xlfn.XLOOKUP('Beregninger gj.strømming'!D463,Prisliste!$C$4:$F$4,Prisliste!$C$24:$F$24),0)),"")</f>
        <v/>
      </c>
      <c r="Y463" s="288" t="str">
        <f t="shared" si="122"/>
        <v/>
      </c>
      <c r="Z463" s="175" t="str">
        <f t="shared" si="133"/>
        <v/>
      </c>
      <c r="AA463" s="175" t="str">
        <f t="shared" si="123"/>
        <v/>
      </c>
      <c r="AB463" s="175" t="str">
        <f t="shared" si="124"/>
        <v/>
      </c>
      <c r="AC463" s="288" t="str">
        <f t="shared" si="125"/>
        <v/>
      </c>
      <c r="AD463" s="152" t="str">
        <f t="shared" si="126"/>
        <v/>
      </c>
      <c r="AF463" s="155" t="str">
        <f>IFERROR(_xlfn.XLOOKUP(D463,Prisliste!$C$4:$F$4,Prisliste!$C$19:$F$19)*AD463,"")</f>
        <v/>
      </c>
    </row>
    <row r="464" spans="1:32" ht="14.4">
      <c r="A464" s="171" t="str">
        <f>IF(A463="","",IF(A463+1&lt;=f_slutt,'Beregninger gj.strømming'!A463+1,""))</f>
        <v/>
      </c>
      <c r="B464" s="172" t="str">
        <f t="shared" si="127"/>
        <v/>
      </c>
      <c r="C464" s="173" t="str">
        <f t="shared" si="128"/>
        <v/>
      </c>
      <c r="D464" s="172" t="str">
        <f t="shared" si="129"/>
        <v/>
      </c>
      <c r="E464" s="152" t="str">
        <f t="shared" si="134"/>
        <v/>
      </c>
      <c r="F464" s="289" t="str">
        <f t="shared" si="130"/>
        <v/>
      </c>
      <c r="G464" s="154" t="str">
        <f>IF($A464="","",'Priseestimat gj.strømming'!$C$15)</f>
        <v/>
      </c>
      <c r="H464" s="155" t="str" cm="1">
        <f t="array" ref="H464">IF(M464=Hjelpeark!$E$7,_xlfn.XLOOKUP(IF(T464="Naturlig",S464,T464),Temp_VT_FV,_xlfn.XLOOKUP('Beregninger gj.strømming'!F464,Fiskevekt_VT_FV,'Veksttabell FV'!$B$5:$T$21,,-1),,-1)*G464,IF('Beregninger gj.strømming'!M464=Hjelpeark!$D$7,_xlfn.XLOOKUP(IF(T464="Naturlig",S464,T464),'Veksttabell SV'!$A$6:$A$22,_xlfn.XLOOKUP('Beregninger gj.strømming'!F464,'Veksttabell SV'!$B$5:$AU$5,'Veksttabell SV'!$B$6:$AU$22,,-1),,-1)*G464,""))</f>
        <v/>
      </c>
      <c r="I464" s="155" t="str">
        <f t="shared" si="119"/>
        <v/>
      </c>
      <c r="J464" s="159" t="str">
        <f t="shared" si="120"/>
        <v/>
      </c>
      <c r="K464" s="173" t="str">
        <f>IF(A464="","",'Priseestimat gj.strømming'!$C$10)</f>
        <v/>
      </c>
      <c r="L464" s="173" t="str">
        <f>IF(A464="","",'Priseestimat gj.strømming'!$C$11)</f>
        <v/>
      </c>
      <c r="M464" s="173" t="str">
        <f>IF(A464="","",'Priseestimat gj.strømming'!$C$12)</f>
        <v/>
      </c>
      <c r="N464" s="173" t="str">
        <f>IF($A464="","",'Priseestimat gj.strømming'!$C$6)</f>
        <v/>
      </c>
      <c r="O464" s="174" t="str" cm="1">
        <f t="array" ref="O464">IF(M464=Hjelpeark!$D$7,_xlfn.XLOOKUP(IF(T464="Naturlig",S464,T464),'Vannbehov SV'!$A$5:$A$13,_xlfn.XLOOKUP('Beregninger gj.strømming'!F464,'Vannbehov SV'!$B$4:$O$4,'Vannbehov SV'!$B$5:$O$13,,-1),,-1),IF(M464=Hjelpeark!$E$7,_xlfn.XLOOKUP(IF(T464="Naturlig",S464,T464),'Vannbehov FV'!$A$5:$A$20,_xlfn.XLOOKUP('Beregninger gj.strømming'!F464,'Vannbehov FV'!$B$4:$O$4,'Vannbehov FV'!$B$5:$O$20,,-1),,-1),""))</f>
        <v/>
      </c>
      <c r="P464" s="173" t="str">
        <f t="shared" si="131"/>
        <v/>
      </c>
      <c r="Q464" s="174" t="str">
        <f t="shared" si="132"/>
        <v/>
      </c>
      <c r="R464" s="174" t="str">
        <f t="shared" si="121"/>
        <v/>
      </c>
      <c r="S464" s="152" t="str">
        <f>IFERROR(IF(M464=Hjelpeark!$D$7,_xlfn.XLOOKUP('Beregninger gj.strømming'!C464,Hjelpeark!$C$8:$C$19,Hjelpeark!$D$8:$D$19),_xlfn.XLOOKUP('Beregninger gj.strømming'!C464,Hjelpeark!$C$8:$C$19,Hjelpeark!$E$8:$E$19)),"")</f>
        <v/>
      </c>
      <c r="T464" s="152" t="str">
        <f t="shared" si="135"/>
        <v/>
      </c>
      <c r="U464" s="152" t="str">
        <f>IFERROR(IF(T464=Hjelpeark!$B$4,0,ABS(T464-S464)),"")</f>
        <v/>
      </c>
      <c r="V464" s="175" t="str">
        <f>IFERROR(IF(A464="","",_xlfn.XLOOKUP(D464,Prisliste!$C$4:$F$4,Prisliste!$C$20:$F$20)),"")</f>
        <v/>
      </c>
      <c r="W464" s="175" t="str">
        <f>IFERROR(U464*_xlfn.XLOOKUP(D464,Prisliste!$C$4:$F$4,Prisliste!$C$21:$F$21),"")</f>
        <v/>
      </c>
      <c r="X464" s="175" t="str">
        <f>IFERROR(IF(A464="","",IF(N464="Ja",_xlfn.XLOOKUP('Beregninger gj.strømming'!D464,Prisliste!$C$4:$F$4,Prisliste!$C$24:$F$24),0)),"")</f>
        <v/>
      </c>
      <c r="Y464" s="288" t="str">
        <f t="shared" si="122"/>
        <v/>
      </c>
      <c r="Z464" s="175" t="str">
        <f t="shared" si="133"/>
        <v/>
      </c>
      <c r="AA464" s="175" t="str">
        <f t="shared" si="123"/>
        <v/>
      </c>
      <c r="AB464" s="175" t="str">
        <f t="shared" si="124"/>
        <v/>
      </c>
      <c r="AC464" s="288" t="str">
        <f t="shared" si="125"/>
        <v/>
      </c>
      <c r="AD464" s="152" t="str">
        <f t="shared" si="126"/>
        <v/>
      </c>
      <c r="AF464" s="155" t="str">
        <f>IFERROR(_xlfn.XLOOKUP(D464,Prisliste!$C$4:$F$4,Prisliste!$C$19:$F$19)*AD464,"")</f>
        <v/>
      </c>
    </row>
    <row r="465" spans="1:32" ht="14.4">
      <c r="A465" s="171" t="str">
        <f>IF(A464="","",IF(A464+1&lt;=f_slutt,'Beregninger gj.strømming'!A464+1,""))</f>
        <v/>
      </c>
      <c r="B465" s="172" t="str">
        <f t="shared" si="127"/>
        <v/>
      </c>
      <c r="C465" s="173" t="str">
        <f t="shared" si="128"/>
        <v/>
      </c>
      <c r="D465" s="172" t="str">
        <f t="shared" si="129"/>
        <v/>
      </c>
      <c r="E465" s="152" t="str">
        <f t="shared" si="134"/>
        <v/>
      </c>
      <c r="F465" s="289" t="str">
        <f t="shared" si="130"/>
        <v/>
      </c>
      <c r="G465" s="154" t="str">
        <f>IF($A465="","",'Priseestimat gj.strømming'!$C$15)</f>
        <v/>
      </c>
      <c r="H465" s="155" t="str" cm="1">
        <f t="array" ref="H465">IF(M465=Hjelpeark!$E$7,_xlfn.XLOOKUP(IF(T465="Naturlig",S465,T465),Temp_VT_FV,_xlfn.XLOOKUP('Beregninger gj.strømming'!F465,Fiskevekt_VT_FV,'Veksttabell FV'!$B$5:$T$21,,-1),,-1)*G465,IF('Beregninger gj.strømming'!M465=Hjelpeark!$D$7,_xlfn.XLOOKUP(IF(T465="Naturlig",S465,T465),'Veksttabell SV'!$A$6:$A$22,_xlfn.XLOOKUP('Beregninger gj.strømming'!F465,'Veksttabell SV'!$B$5:$AU$5,'Veksttabell SV'!$B$6:$AU$22,,-1),,-1)*G465,""))</f>
        <v/>
      </c>
      <c r="I465" s="155" t="str">
        <f t="shared" si="119"/>
        <v/>
      </c>
      <c r="J465" s="159" t="str">
        <f t="shared" si="120"/>
        <v/>
      </c>
      <c r="K465" s="173" t="str">
        <f>IF(A465="","",'Priseestimat gj.strømming'!$C$10)</f>
        <v/>
      </c>
      <c r="L465" s="173" t="str">
        <f>IF(A465="","",'Priseestimat gj.strømming'!$C$11)</f>
        <v/>
      </c>
      <c r="M465" s="173" t="str">
        <f>IF(A465="","",'Priseestimat gj.strømming'!$C$12)</f>
        <v/>
      </c>
      <c r="N465" s="173" t="str">
        <f>IF($A465="","",'Priseestimat gj.strømming'!$C$6)</f>
        <v/>
      </c>
      <c r="O465" s="174" t="str" cm="1">
        <f t="array" ref="O465">IF(M465=Hjelpeark!$D$7,_xlfn.XLOOKUP(IF(T465="Naturlig",S465,T465),'Vannbehov SV'!$A$5:$A$13,_xlfn.XLOOKUP('Beregninger gj.strømming'!F465,'Vannbehov SV'!$B$4:$O$4,'Vannbehov SV'!$B$5:$O$13,,-1),,-1),IF(M465=Hjelpeark!$E$7,_xlfn.XLOOKUP(IF(T465="Naturlig",S465,T465),'Vannbehov FV'!$A$5:$A$20,_xlfn.XLOOKUP('Beregninger gj.strømming'!F465,'Vannbehov FV'!$B$4:$O$4,'Vannbehov FV'!$B$5:$O$20,,-1),,-1),""))</f>
        <v/>
      </c>
      <c r="P465" s="173" t="str">
        <f t="shared" si="131"/>
        <v/>
      </c>
      <c r="Q465" s="174" t="str">
        <f t="shared" si="132"/>
        <v/>
      </c>
      <c r="R465" s="174" t="str">
        <f t="shared" si="121"/>
        <v/>
      </c>
      <c r="S465" s="152" t="str">
        <f>IFERROR(IF(M465=Hjelpeark!$D$7,_xlfn.XLOOKUP('Beregninger gj.strømming'!C465,Hjelpeark!$C$8:$C$19,Hjelpeark!$D$8:$D$19),_xlfn.XLOOKUP('Beregninger gj.strømming'!C465,Hjelpeark!$C$8:$C$19,Hjelpeark!$E$8:$E$19)),"")</f>
        <v/>
      </c>
      <c r="T465" s="152" t="str">
        <f t="shared" si="135"/>
        <v/>
      </c>
      <c r="U465" s="152" t="str">
        <f>IFERROR(IF(T465=Hjelpeark!$B$4,0,ABS(T465-S465)),"")</f>
        <v/>
      </c>
      <c r="V465" s="175" t="str">
        <f>IFERROR(IF(A465="","",_xlfn.XLOOKUP(D465,Prisliste!$C$4:$F$4,Prisliste!$C$20:$F$20)),"")</f>
        <v/>
      </c>
      <c r="W465" s="175" t="str">
        <f>IFERROR(U465*_xlfn.XLOOKUP(D465,Prisliste!$C$4:$F$4,Prisliste!$C$21:$F$21),"")</f>
        <v/>
      </c>
      <c r="X465" s="175" t="str">
        <f>IFERROR(IF(A465="","",IF(N465="Ja",_xlfn.XLOOKUP('Beregninger gj.strømming'!D465,Prisliste!$C$4:$F$4,Prisliste!$C$24:$F$24),0)),"")</f>
        <v/>
      </c>
      <c r="Y465" s="288" t="str">
        <f t="shared" si="122"/>
        <v/>
      </c>
      <c r="Z465" s="175" t="str">
        <f t="shared" si="133"/>
        <v/>
      </c>
      <c r="AA465" s="175" t="str">
        <f t="shared" si="123"/>
        <v/>
      </c>
      <c r="AB465" s="175" t="str">
        <f t="shared" si="124"/>
        <v/>
      </c>
      <c r="AC465" s="288" t="str">
        <f t="shared" si="125"/>
        <v/>
      </c>
      <c r="AD465" s="152" t="str">
        <f t="shared" si="126"/>
        <v/>
      </c>
      <c r="AF465" s="155" t="str">
        <f>IFERROR(_xlfn.XLOOKUP(D465,Prisliste!$C$4:$F$4,Prisliste!$C$19:$F$19)*AD465,"")</f>
        <v/>
      </c>
    </row>
    <row r="466" spans="1:32" ht="14.4">
      <c r="A466" s="171" t="str">
        <f>IF(A465="","",IF(A465+1&lt;=f_slutt,'Beregninger gj.strømming'!A465+1,""))</f>
        <v/>
      </c>
      <c r="B466" s="172" t="str">
        <f t="shared" si="127"/>
        <v/>
      </c>
      <c r="C466" s="173" t="str">
        <f t="shared" si="128"/>
        <v/>
      </c>
      <c r="D466" s="172" t="str">
        <f t="shared" si="129"/>
        <v/>
      </c>
      <c r="E466" s="152" t="str">
        <f t="shared" si="134"/>
        <v/>
      </c>
      <c r="F466" s="289" t="str">
        <f t="shared" si="130"/>
        <v/>
      </c>
      <c r="G466" s="154" t="str">
        <f>IF($A466="","",'Priseestimat gj.strømming'!$C$15)</f>
        <v/>
      </c>
      <c r="H466" s="155" t="str" cm="1">
        <f t="array" ref="H466">IF(M466=Hjelpeark!$E$7,_xlfn.XLOOKUP(IF(T466="Naturlig",S466,T466),Temp_VT_FV,_xlfn.XLOOKUP('Beregninger gj.strømming'!F466,Fiskevekt_VT_FV,'Veksttabell FV'!$B$5:$T$21,,-1),,-1)*G466,IF('Beregninger gj.strømming'!M466=Hjelpeark!$D$7,_xlfn.XLOOKUP(IF(T466="Naturlig",S466,T466),'Veksttabell SV'!$A$6:$A$22,_xlfn.XLOOKUP('Beregninger gj.strømming'!F466,'Veksttabell SV'!$B$5:$AU$5,'Veksttabell SV'!$B$6:$AU$22,,-1),,-1)*G466,""))</f>
        <v/>
      </c>
      <c r="I466" s="155" t="str">
        <f t="shared" si="119"/>
        <v/>
      </c>
      <c r="J466" s="159" t="str">
        <f t="shared" si="120"/>
        <v/>
      </c>
      <c r="K466" s="173" t="str">
        <f>IF(A466="","",'Priseestimat gj.strømming'!$C$10)</f>
        <v/>
      </c>
      <c r="L466" s="173" t="str">
        <f>IF(A466="","",'Priseestimat gj.strømming'!$C$11)</f>
        <v/>
      </c>
      <c r="M466" s="173" t="str">
        <f>IF(A466="","",'Priseestimat gj.strømming'!$C$12)</f>
        <v/>
      </c>
      <c r="N466" s="173" t="str">
        <f>IF($A466="","",'Priseestimat gj.strømming'!$C$6)</f>
        <v/>
      </c>
      <c r="O466" s="174" t="str" cm="1">
        <f t="array" ref="O466">IF(M466=Hjelpeark!$D$7,_xlfn.XLOOKUP(IF(T466="Naturlig",S466,T466),'Vannbehov SV'!$A$5:$A$13,_xlfn.XLOOKUP('Beregninger gj.strømming'!F466,'Vannbehov SV'!$B$4:$O$4,'Vannbehov SV'!$B$5:$O$13,,-1),,-1),IF(M466=Hjelpeark!$E$7,_xlfn.XLOOKUP(IF(T466="Naturlig",S466,T466),'Vannbehov FV'!$A$5:$A$20,_xlfn.XLOOKUP('Beregninger gj.strømming'!F466,'Vannbehov FV'!$B$4:$O$4,'Vannbehov FV'!$B$5:$O$20,,-1),,-1),""))</f>
        <v/>
      </c>
      <c r="P466" s="173" t="str">
        <f t="shared" si="131"/>
        <v/>
      </c>
      <c r="Q466" s="174" t="str">
        <f t="shared" si="132"/>
        <v/>
      </c>
      <c r="R466" s="174" t="str">
        <f t="shared" si="121"/>
        <v/>
      </c>
      <c r="S466" s="152" t="str">
        <f>IFERROR(IF(M466=Hjelpeark!$D$7,_xlfn.XLOOKUP('Beregninger gj.strømming'!C466,Hjelpeark!$C$8:$C$19,Hjelpeark!$D$8:$D$19),_xlfn.XLOOKUP('Beregninger gj.strømming'!C466,Hjelpeark!$C$8:$C$19,Hjelpeark!$E$8:$E$19)),"")</f>
        <v/>
      </c>
      <c r="T466" s="152" t="str">
        <f t="shared" si="135"/>
        <v/>
      </c>
      <c r="U466" s="152" t="str">
        <f>IFERROR(IF(T466=Hjelpeark!$B$4,0,ABS(T466-S466)),"")</f>
        <v/>
      </c>
      <c r="V466" s="175" t="str">
        <f>IFERROR(IF(A466="","",_xlfn.XLOOKUP(D466,Prisliste!$C$4:$F$4,Prisliste!$C$20:$F$20)),"")</f>
        <v/>
      </c>
      <c r="W466" s="175" t="str">
        <f>IFERROR(U466*_xlfn.XLOOKUP(D466,Prisliste!$C$4:$F$4,Prisliste!$C$21:$F$21),"")</f>
        <v/>
      </c>
      <c r="X466" s="175" t="str">
        <f>IFERROR(IF(A466="","",IF(N466="Ja",_xlfn.XLOOKUP('Beregninger gj.strømming'!D466,Prisliste!$C$4:$F$4,Prisliste!$C$24:$F$24),0)),"")</f>
        <v/>
      </c>
      <c r="Y466" s="288" t="str">
        <f t="shared" si="122"/>
        <v/>
      </c>
      <c r="Z466" s="175" t="str">
        <f t="shared" si="133"/>
        <v/>
      </c>
      <c r="AA466" s="175" t="str">
        <f t="shared" si="123"/>
        <v/>
      </c>
      <c r="AB466" s="175" t="str">
        <f t="shared" si="124"/>
        <v/>
      </c>
      <c r="AC466" s="288" t="str">
        <f t="shared" si="125"/>
        <v/>
      </c>
      <c r="AD466" s="152" t="str">
        <f t="shared" si="126"/>
        <v/>
      </c>
      <c r="AF466" s="155" t="str">
        <f>IFERROR(_xlfn.XLOOKUP(D466,Prisliste!$C$4:$F$4,Prisliste!$C$19:$F$19)*AD466,"")</f>
        <v/>
      </c>
    </row>
    <row r="467" spans="1:32" ht="14.4">
      <c r="A467" s="171" t="str">
        <f>IF(A466="","",IF(A466+1&lt;=f_slutt,'Beregninger gj.strømming'!A466+1,""))</f>
        <v/>
      </c>
      <c r="B467" s="172" t="str">
        <f t="shared" si="127"/>
        <v/>
      </c>
      <c r="C467" s="173" t="str">
        <f t="shared" si="128"/>
        <v/>
      </c>
      <c r="D467" s="172" t="str">
        <f t="shared" si="129"/>
        <v/>
      </c>
      <c r="E467" s="152" t="str">
        <f t="shared" si="134"/>
        <v/>
      </c>
      <c r="F467" s="289" t="str">
        <f t="shared" si="130"/>
        <v/>
      </c>
      <c r="G467" s="154" t="str">
        <f>IF($A467="","",'Priseestimat gj.strømming'!$C$15)</f>
        <v/>
      </c>
      <c r="H467" s="155" t="str" cm="1">
        <f t="array" ref="H467">IF(M467=Hjelpeark!$E$7,_xlfn.XLOOKUP(IF(T467="Naturlig",S467,T467),Temp_VT_FV,_xlfn.XLOOKUP('Beregninger gj.strømming'!F467,Fiskevekt_VT_FV,'Veksttabell FV'!$B$5:$T$21,,-1),,-1)*G467,IF('Beregninger gj.strømming'!M467=Hjelpeark!$D$7,_xlfn.XLOOKUP(IF(T467="Naturlig",S467,T467),'Veksttabell SV'!$A$6:$A$22,_xlfn.XLOOKUP('Beregninger gj.strømming'!F467,'Veksttabell SV'!$B$5:$AU$5,'Veksttabell SV'!$B$6:$AU$22,,-1),,-1)*G467,""))</f>
        <v/>
      </c>
      <c r="I467" s="155" t="str">
        <f t="shared" si="119"/>
        <v/>
      </c>
      <c r="J467" s="159" t="str">
        <f t="shared" si="120"/>
        <v/>
      </c>
      <c r="K467" s="173" t="str">
        <f>IF(A467="","",'Priseestimat gj.strømming'!$C$10)</f>
        <v/>
      </c>
      <c r="L467" s="173" t="str">
        <f>IF(A467="","",'Priseestimat gj.strømming'!$C$11)</f>
        <v/>
      </c>
      <c r="M467" s="173" t="str">
        <f>IF(A467="","",'Priseestimat gj.strømming'!$C$12)</f>
        <v/>
      </c>
      <c r="N467" s="173" t="str">
        <f>IF($A467="","",'Priseestimat gj.strømming'!$C$6)</f>
        <v/>
      </c>
      <c r="O467" s="174" t="str" cm="1">
        <f t="array" ref="O467">IF(M467=Hjelpeark!$D$7,_xlfn.XLOOKUP(IF(T467="Naturlig",S467,T467),'Vannbehov SV'!$A$5:$A$13,_xlfn.XLOOKUP('Beregninger gj.strømming'!F467,'Vannbehov SV'!$B$4:$O$4,'Vannbehov SV'!$B$5:$O$13,,-1),,-1),IF(M467=Hjelpeark!$E$7,_xlfn.XLOOKUP(IF(T467="Naturlig",S467,T467),'Vannbehov FV'!$A$5:$A$20,_xlfn.XLOOKUP('Beregninger gj.strømming'!F467,'Vannbehov FV'!$B$4:$O$4,'Vannbehov FV'!$B$5:$O$20,,-1),,-1),""))</f>
        <v/>
      </c>
      <c r="P467" s="173" t="str">
        <f t="shared" si="131"/>
        <v/>
      </c>
      <c r="Q467" s="174" t="str">
        <f t="shared" si="132"/>
        <v/>
      </c>
      <c r="R467" s="174" t="str">
        <f t="shared" si="121"/>
        <v/>
      </c>
      <c r="S467" s="152" t="str">
        <f>IFERROR(IF(M467=Hjelpeark!$D$7,_xlfn.XLOOKUP('Beregninger gj.strømming'!C467,Hjelpeark!$C$8:$C$19,Hjelpeark!$D$8:$D$19),_xlfn.XLOOKUP('Beregninger gj.strømming'!C467,Hjelpeark!$C$8:$C$19,Hjelpeark!$E$8:$E$19)),"")</f>
        <v/>
      </c>
      <c r="T467" s="152" t="str">
        <f t="shared" si="135"/>
        <v/>
      </c>
      <c r="U467" s="152" t="str">
        <f>IFERROR(IF(T467=Hjelpeark!$B$4,0,ABS(T467-S467)),"")</f>
        <v/>
      </c>
      <c r="V467" s="175" t="str">
        <f>IFERROR(IF(A467="","",_xlfn.XLOOKUP(D467,Prisliste!$C$4:$F$4,Prisliste!$C$20:$F$20)),"")</f>
        <v/>
      </c>
      <c r="W467" s="175" t="str">
        <f>IFERROR(U467*_xlfn.XLOOKUP(D467,Prisliste!$C$4:$F$4,Prisliste!$C$21:$F$21),"")</f>
        <v/>
      </c>
      <c r="X467" s="175" t="str">
        <f>IFERROR(IF(A467="","",IF(N467="Ja",_xlfn.XLOOKUP('Beregninger gj.strømming'!D467,Prisliste!$C$4:$F$4,Prisliste!$C$24:$F$24),0)),"")</f>
        <v/>
      </c>
      <c r="Y467" s="288" t="str">
        <f t="shared" si="122"/>
        <v/>
      </c>
      <c r="Z467" s="175" t="str">
        <f t="shared" si="133"/>
        <v/>
      </c>
      <c r="AA467" s="175" t="str">
        <f t="shared" si="123"/>
        <v/>
      </c>
      <c r="AB467" s="175" t="str">
        <f t="shared" si="124"/>
        <v/>
      </c>
      <c r="AC467" s="288" t="str">
        <f t="shared" si="125"/>
        <v/>
      </c>
      <c r="AD467" s="152" t="str">
        <f t="shared" si="126"/>
        <v/>
      </c>
      <c r="AF467" s="155" t="str">
        <f>IFERROR(_xlfn.XLOOKUP(D467,Prisliste!$C$4:$F$4,Prisliste!$C$19:$F$19)*AD467,"")</f>
        <v/>
      </c>
    </row>
    <row r="468" spans="1:32" ht="14.4">
      <c r="A468" s="171" t="str">
        <f>IF(A467="","",IF(A467+1&lt;=f_slutt,'Beregninger gj.strømming'!A467+1,""))</f>
        <v/>
      </c>
      <c r="B468" s="172" t="str">
        <f t="shared" si="127"/>
        <v/>
      </c>
      <c r="C468" s="173" t="str">
        <f t="shared" si="128"/>
        <v/>
      </c>
      <c r="D468" s="172" t="str">
        <f t="shared" si="129"/>
        <v/>
      </c>
      <c r="E468" s="152" t="str">
        <f t="shared" si="134"/>
        <v/>
      </c>
      <c r="F468" s="289" t="str">
        <f t="shared" si="130"/>
        <v/>
      </c>
      <c r="G468" s="154" t="str">
        <f>IF($A468="","",'Priseestimat gj.strømming'!$C$15)</f>
        <v/>
      </c>
      <c r="H468" s="155" t="str" cm="1">
        <f t="array" ref="H468">IF(M468=Hjelpeark!$E$7,_xlfn.XLOOKUP(IF(T468="Naturlig",S468,T468),Temp_VT_FV,_xlfn.XLOOKUP('Beregninger gj.strømming'!F468,Fiskevekt_VT_FV,'Veksttabell FV'!$B$5:$T$21,,-1),,-1)*G468,IF('Beregninger gj.strømming'!M468=Hjelpeark!$D$7,_xlfn.XLOOKUP(IF(T468="Naturlig",S468,T468),'Veksttabell SV'!$A$6:$A$22,_xlfn.XLOOKUP('Beregninger gj.strømming'!F468,'Veksttabell SV'!$B$5:$AU$5,'Veksttabell SV'!$B$6:$AU$22,,-1),,-1)*G468,""))</f>
        <v/>
      </c>
      <c r="I468" s="155" t="str">
        <f t="shared" si="119"/>
        <v/>
      </c>
      <c r="J468" s="159" t="str">
        <f t="shared" si="120"/>
        <v/>
      </c>
      <c r="K468" s="173" t="str">
        <f>IF(A468="","",'Priseestimat gj.strømming'!$C$10)</f>
        <v/>
      </c>
      <c r="L468" s="173" t="str">
        <f>IF(A468="","",'Priseestimat gj.strømming'!$C$11)</f>
        <v/>
      </c>
      <c r="M468" s="173" t="str">
        <f>IF(A468="","",'Priseestimat gj.strømming'!$C$12)</f>
        <v/>
      </c>
      <c r="N468" s="173" t="str">
        <f>IF($A468="","",'Priseestimat gj.strømming'!$C$6)</f>
        <v/>
      </c>
      <c r="O468" s="174" t="str" cm="1">
        <f t="array" ref="O468">IF(M468=Hjelpeark!$D$7,_xlfn.XLOOKUP(IF(T468="Naturlig",S468,T468),'Vannbehov SV'!$A$5:$A$13,_xlfn.XLOOKUP('Beregninger gj.strømming'!F468,'Vannbehov SV'!$B$4:$O$4,'Vannbehov SV'!$B$5:$O$13,,-1),,-1),IF(M468=Hjelpeark!$E$7,_xlfn.XLOOKUP(IF(T468="Naturlig",S468,T468),'Vannbehov FV'!$A$5:$A$20,_xlfn.XLOOKUP('Beregninger gj.strømming'!F468,'Vannbehov FV'!$B$4:$O$4,'Vannbehov FV'!$B$5:$O$20,,-1),,-1),""))</f>
        <v/>
      </c>
      <c r="P468" s="173" t="str">
        <f t="shared" si="131"/>
        <v/>
      </c>
      <c r="Q468" s="174" t="str">
        <f t="shared" si="132"/>
        <v/>
      </c>
      <c r="R468" s="174" t="str">
        <f t="shared" si="121"/>
        <v/>
      </c>
      <c r="S468" s="152" t="str">
        <f>IFERROR(IF(M468=Hjelpeark!$D$7,_xlfn.XLOOKUP('Beregninger gj.strømming'!C468,Hjelpeark!$C$8:$C$19,Hjelpeark!$D$8:$D$19),_xlfn.XLOOKUP('Beregninger gj.strømming'!C468,Hjelpeark!$C$8:$C$19,Hjelpeark!$E$8:$E$19)),"")</f>
        <v/>
      </c>
      <c r="T468" s="152" t="str">
        <f t="shared" si="135"/>
        <v/>
      </c>
      <c r="U468" s="152" t="str">
        <f>IFERROR(IF(T468=Hjelpeark!$B$4,0,ABS(T468-S468)),"")</f>
        <v/>
      </c>
      <c r="V468" s="175" t="str">
        <f>IFERROR(IF(A468="","",_xlfn.XLOOKUP(D468,Prisliste!$C$4:$F$4,Prisliste!$C$20:$F$20)),"")</f>
        <v/>
      </c>
      <c r="W468" s="175" t="str">
        <f>IFERROR(U468*_xlfn.XLOOKUP(D468,Prisliste!$C$4:$F$4,Prisliste!$C$21:$F$21),"")</f>
        <v/>
      </c>
      <c r="X468" s="175" t="str">
        <f>IFERROR(IF(A468="","",IF(N468="Ja",_xlfn.XLOOKUP('Beregninger gj.strømming'!D468,Prisliste!$C$4:$F$4,Prisliste!$C$24:$F$24),0)),"")</f>
        <v/>
      </c>
      <c r="Y468" s="288" t="str">
        <f t="shared" si="122"/>
        <v/>
      </c>
      <c r="Z468" s="175" t="str">
        <f t="shared" si="133"/>
        <v/>
      </c>
      <c r="AA468" s="175" t="str">
        <f t="shared" si="123"/>
        <v/>
      </c>
      <c r="AB468" s="175" t="str">
        <f t="shared" si="124"/>
        <v/>
      </c>
      <c r="AC468" s="288" t="str">
        <f t="shared" si="125"/>
        <v/>
      </c>
      <c r="AD468" s="152" t="str">
        <f t="shared" si="126"/>
        <v/>
      </c>
      <c r="AF468" s="155" t="str">
        <f>IFERROR(_xlfn.XLOOKUP(D468,Prisliste!$C$4:$F$4,Prisliste!$C$19:$F$19)*AD468,"")</f>
        <v/>
      </c>
    </row>
    <row r="469" spans="1:32" ht="14.4">
      <c r="A469" s="171" t="str">
        <f>IF(A468="","",IF(A468+1&lt;=f_slutt,'Beregninger gj.strømming'!A468+1,""))</f>
        <v/>
      </c>
      <c r="B469" s="172" t="str">
        <f t="shared" si="127"/>
        <v/>
      </c>
      <c r="C469" s="173" t="str">
        <f t="shared" si="128"/>
        <v/>
      </c>
      <c r="D469" s="172" t="str">
        <f t="shared" si="129"/>
        <v/>
      </c>
      <c r="E469" s="152" t="str">
        <f t="shared" si="134"/>
        <v/>
      </c>
      <c r="F469" s="289" t="str">
        <f t="shared" si="130"/>
        <v/>
      </c>
      <c r="G469" s="154" t="str">
        <f>IF($A469="","",'Priseestimat gj.strømming'!$C$15)</f>
        <v/>
      </c>
      <c r="H469" s="155" t="str" cm="1">
        <f t="array" ref="H469">IF(M469=Hjelpeark!$E$7,_xlfn.XLOOKUP(IF(T469="Naturlig",S469,T469),Temp_VT_FV,_xlfn.XLOOKUP('Beregninger gj.strømming'!F469,Fiskevekt_VT_FV,'Veksttabell FV'!$B$5:$T$21,,-1),,-1)*G469,IF('Beregninger gj.strømming'!M469=Hjelpeark!$D$7,_xlfn.XLOOKUP(IF(T469="Naturlig",S469,T469),'Veksttabell SV'!$A$6:$A$22,_xlfn.XLOOKUP('Beregninger gj.strømming'!F469,'Veksttabell SV'!$B$5:$AU$5,'Veksttabell SV'!$B$6:$AU$22,,-1),,-1)*G469,""))</f>
        <v/>
      </c>
      <c r="I469" s="155" t="str">
        <f t="shared" si="119"/>
        <v/>
      </c>
      <c r="J469" s="159" t="str">
        <f t="shared" si="120"/>
        <v/>
      </c>
      <c r="K469" s="173" t="str">
        <f>IF(A469="","",'Priseestimat gj.strømming'!$C$10)</f>
        <v/>
      </c>
      <c r="L469" s="173" t="str">
        <f>IF(A469="","",'Priseestimat gj.strømming'!$C$11)</f>
        <v/>
      </c>
      <c r="M469" s="173" t="str">
        <f>IF(A469="","",'Priseestimat gj.strømming'!$C$12)</f>
        <v/>
      </c>
      <c r="N469" s="173" t="str">
        <f>IF($A469="","",'Priseestimat gj.strømming'!$C$6)</f>
        <v/>
      </c>
      <c r="O469" s="174" t="str" cm="1">
        <f t="array" ref="O469">IF(M469=Hjelpeark!$D$7,_xlfn.XLOOKUP(IF(T469="Naturlig",S469,T469),'Vannbehov SV'!$A$5:$A$13,_xlfn.XLOOKUP('Beregninger gj.strømming'!F469,'Vannbehov SV'!$B$4:$O$4,'Vannbehov SV'!$B$5:$O$13,,-1),,-1),IF(M469=Hjelpeark!$E$7,_xlfn.XLOOKUP(IF(T469="Naturlig",S469,T469),'Vannbehov FV'!$A$5:$A$20,_xlfn.XLOOKUP('Beregninger gj.strømming'!F469,'Vannbehov FV'!$B$4:$O$4,'Vannbehov FV'!$B$5:$O$20,,-1),,-1),""))</f>
        <v/>
      </c>
      <c r="P469" s="173" t="str">
        <f t="shared" si="131"/>
        <v/>
      </c>
      <c r="Q469" s="174" t="str">
        <f t="shared" si="132"/>
        <v/>
      </c>
      <c r="R469" s="174" t="str">
        <f t="shared" si="121"/>
        <v/>
      </c>
      <c r="S469" s="152" t="str">
        <f>IFERROR(IF(M469=Hjelpeark!$D$7,_xlfn.XLOOKUP('Beregninger gj.strømming'!C469,Hjelpeark!$C$8:$C$19,Hjelpeark!$D$8:$D$19),_xlfn.XLOOKUP('Beregninger gj.strømming'!C469,Hjelpeark!$C$8:$C$19,Hjelpeark!$E$8:$E$19)),"")</f>
        <v/>
      </c>
      <c r="T469" s="152" t="str">
        <f t="shared" si="135"/>
        <v/>
      </c>
      <c r="U469" s="152" t="str">
        <f>IFERROR(IF(T469=Hjelpeark!$B$4,0,ABS(T469-S469)),"")</f>
        <v/>
      </c>
      <c r="V469" s="175" t="str">
        <f>IFERROR(IF(A469="","",_xlfn.XLOOKUP(D469,Prisliste!$C$4:$F$4,Prisliste!$C$20:$F$20)),"")</f>
        <v/>
      </c>
      <c r="W469" s="175" t="str">
        <f>IFERROR(U469*_xlfn.XLOOKUP(D469,Prisliste!$C$4:$F$4,Prisliste!$C$21:$F$21),"")</f>
        <v/>
      </c>
      <c r="X469" s="175" t="str">
        <f>IFERROR(IF(A469="","",IF(N469="Ja",_xlfn.XLOOKUP('Beregninger gj.strømming'!D469,Prisliste!$C$4:$F$4,Prisliste!$C$24:$F$24),0)),"")</f>
        <v/>
      </c>
      <c r="Y469" s="288" t="str">
        <f t="shared" si="122"/>
        <v/>
      </c>
      <c r="Z469" s="175" t="str">
        <f t="shared" si="133"/>
        <v/>
      </c>
      <c r="AA469" s="175" t="str">
        <f t="shared" si="123"/>
        <v/>
      </c>
      <c r="AB469" s="175" t="str">
        <f t="shared" si="124"/>
        <v/>
      </c>
      <c r="AC469" s="288" t="str">
        <f t="shared" si="125"/>
        <v/>
      </c>
      <c r="AD469" s="152" t="str">
        <f t="shared" si="126"/>
        <v/>
      </c>
      <c r="AF469" s="155" t="str">
        <f>IFERROR(_xlfn.XLOOKUP(D469,Prisliste!$C$4:$F$4,Prisliste!$C$19:$F$19)*AD469,"")</f>
        <v/>
      </c>
    </row>
    <row r="470" spans="1:32" ht="14.4">
      <c r="A470" s="171" t="str">
        <f>IF(A469="","",IF(A469+1&lt;=f_slutt,'Beregninger gj.strømming'!A469+1,""))</f>
        <v/>
      </c>
      <c r="B470" s="172" t="str">
        <f t="shared" si="127"/>
        <v/>
      </c>
      <c r="C470" s="173" t="str">
        <f t="shared" si="128"/>
        <v/>
      </c>
      <c r="D470" s="172" t="str">
        <f t="shared" si="129"/>
        <v/>
      </c>
      <c r="E470" s="152" t="str">
        <f t="shared" si="134"/>
        <v/>
      </c>
      <c r="F470" s="289" t="str">
        <f t="shared" si="130"/>
        <v/>
      </c>
      <c r="G470" s="154" t="str">
        <f>IF($A470="","",'Priseestimat gj.strømming'!$C$15)</f>
        <v/>
      </c>
      <c r="H470" s="155" t="str" cm="1">
        <f t="array" ref="H470">IF(M470=Hjelpeark!$E$7,_xlfn.XLOOKUP(IF(T470="Naturlig",S470,T470),Temp_VT_FV,_xlfn.XLOOKUP('Beregninger gj.strømming'!F470,Fiskevekt_VT_FV,'Veksttabell FV'!$B$5:$T$21,,-1),,-1)*G470,IF('Beregninger gj.strømming'!M470=Hjelpeark!$D$7,_xlfn.XLOOKUP(IF(T470="Naturlig",S470,T470),'Veksttabell SV'!$A$6:$A$22,_xlfn.XLOOKUP('Beregninger gj.strømming'!F470,'Veksttabell SV'!$B$5:$AU$5,'Veksttabell SV'!$B$6:$AU$22,,-1),,-1)*G470,""))</f>
        <v/>
      </c>
      <c r="I470" s="155" t="str">
        <f t="shared" si="119"/>
        <v/>
      </c>
      <c r="J470" s="159" t="str">
        <f t="shared" si="120"/>
        <v/>
      </c>
      <c r="K470" s="173" t="str">
        <f>IF(A470="","",'Priseestimat gj.strømming'!$C$10)</f>
        <v/>
      </c>
      <c r="L470" s="173" t="str">
        <f>IF(A470="","",'Priseestimat gj.strømming'!$C$11)</f>
        <v/>
      </c>
      <c r="M470" s="173" t="str">
        <f>IF(A470="","",'Priseestimat gj.strømming'!$C$12)</f>
        <v/>
      </c>
      <c r="N470" s="173" t="str">
        <f>IF($A470="","",'Priseestimat gj.strømming'!$C$6)</f>
        <v/>
      </c>
      <c r="O470" s="174" t="str" cm="1">
        <f t="array" ref="O470">IF(M470=Hjelpeark!$D$7,_xlfn.XLOOKUP(IF(T470="Naturlig",S470,T470),'Vannbehov SV'!$A$5:$A$13,_xlfn.XLOOKUP('Beregninger gj.strømming'!F470,'Vannbehov SV'!$B$4:$O$4,'Vannbehov SV'!$B$5:$O$13,,-1),,-1),IF(M470=Hjelpeark!$E$7,_xlfn.XLOOKUP(IF(T470="Naturlig",S470,T470),'Vannbehov FV'!$A$5:$A$20,_xlfn.XLOOKUP('Beregninger gj.strømming'!F470,'Vannbehov FV'!$B$4:$O$4,'Vannbehov FV'!$B$5:$O$20,,-1),,-1),""))</f>
        <v/>
      </c>
      <c r="P470" s="173" t="str">
        <f t="shared" si="131"/>
        <v/>
      </c>
      <c r="Q470" s="174" t="str">
        <f t="shared" si="132"/>
        <v/>
      </c>
      <c r="R470" s="174" t="str">
        <f t="shared" si="121"/>
        <v/>
      </c>
      <c r="S470" s="152" t="str">
        <f>IFERROR(IF(M470=Hjelpeark!$D$7,_xlfn.XLOOKUP('Beregninger gj.strømming'!C470,Hjelpeark!$C$8:$C$19,Hjelpeark!$D$8:$D$19),_xlfn.XLOOKUP('Beregninger gj.strømming'!C470,Hjelpeark!$C$8:$C$19,Hjelpeark!$E$8:$E$19)),"")</f>
        <v/>
      </c>
      <c r="T470" s="152" t="str">
        <f t="shared" si="135"/>
        <v/>
      </c>
      <c r="U470" s="152" t="str">
        <f>IFERROR(IF(T470=Hjelpeark!$B$4,0,ABS(T470-S470)),"")</f>
        <v/>
      </c>
      <c r="V470" s="175" t="str">
        <f>IFERROR(IF(A470="","",_xlfn.XLOOKUP(D470,Prisliste!$C$4:$F$4,Prisliste!$C$20:$F$20)),"")</f>
        <v/>
      </c>
      <c r="W470" s="175" t="str">
        <f>IFERROR(U470*_xlfn.XLOOKUP(D470,Prisliste!$C$4:$F$4,Prisliste!$C$21:$F$21),"")</f>
        <v/>
      </c>
      <c r="X470" s="175" t="str">
        <f>IFERROR(IF(A470="","",IF(N470="Ja",_xlfn.XLOOKUP('Beregninger gj.strømming'!D470,Prisliste!$C$4:$F$4,Prisliste!$C$24:$F$24),0)),"")</f>
        <v/>
      </c>
      <c r="Y470" s="288" t="str">
        <f t="shared" si="122"/>
        <v/>
      </c>
      <c r="Z470" s="175" t="str">
        <f t="shared" si="133"/>
        <v/>
      </c>
      <c r="AA470" s="175" t="str">
        <f t="shared" si="123"/>
        <v/>
      </c>
      <c r="AB470" s="175" t="str">
        <f t="shared" si="124"/>
        <v/>
      </c>
      <c r="AC470" s="288" t="str">
        <f t="shared" si="125"/>
        <v/>
      </c>
      <c r="AD470" s="152" t="str">
        <f t="shared" si="126"/>
        <v/>
      </c>
      <c r="AF470" s="155" t="str">
        <f>IFERROR(_xlfn.XLOOKUP(D470,Prisliste!$C$4:$F$4,Prisliste!$C$19:$F$19)*AD470,"")</f>
        <v/>
      </c>
    </row>
    <row r="471" spans="1:32" ht="14.4">
      <c r="A471" s="171" t="str">
        <f>IF(A470="","",IF(A470+1&lt;=f_slutt,'Beregninger gj.strømming'!A470+1,""))</f>
        <v/>
      </c>
      <c r="B471" s="172" t="str">
        <f t="shared" si="127"/>
        <v/>
      </c>
      <c r="C471" s="173" t="str">
        <f t="shared" si="128"/>
        <v/>
      </c>
      <c r="D471" s="172" t="str">
        <f t="shared" si="129"/>
        <v/>
      </c>
      <c r="E471" s="152" t="str">
        <f t="shared" si="134"/>
        <v/>
      </c>
      <c r="F471" s="289" t="str">
        <f t="shared" si="130"/>
        <v/>
      </c>
      <c r="G471" s="154" t="str">
        <f>IF($A471="","",'Priseestimat gj.strømming'!$C$15)</f>
        <v/>
      </c>
      <c r="H471" s="155" t="str" cm="1">
        <f t="array" ref="H471">IF(M471=Hjelpeark!$E$7,_xlfn.XLOOKUP(IF(T471="Naturlig",S471,T471),Temp_VT_FV,_xlfn.XLOOKUP('Beregninger gj.strømming'!F471,Fiskevekt_VT_FV,'Veksttabell FV'!$B$5:$T$21,,-1),,-1)*G471,IF('Beregninger gj.strømming'!M471=Hjelpeark!$D$7,_xlfn.XLOOKUP(IF(T471="Naturlig",S471,T471),'Veksttabell SV'!$A$6:$A$22,_xlfn.XLOOKUP('Beregninger gj.strømming'!F471,'Veksttabell SV'!$B$5:$AU$5,'Veksttabell SV'!$B$6:$AU$22,,-1),,-1)*G471,""))</f>
        <v/>
      </c>
      <c r="I471" s="155" t="str">
        <f t="shared" si="119"/>
        <v/>
      </c>
      <c r="J471" s="159" t="str">
        <f t="shared" si="120"/>
        <v/>
      </c>
      <c r="K471" s="173" t="str">
        <f>IF(A471="","",'Priseestimat gj.strømming'!$C$10)</f>
        <v/>
      </c>
      <c r="L471" s="173" t="str">
        <f>IF(A471="","",'Priseestimat gj.strømming'!$C$11)</f>
        <v/>
      </c>
      <c r="M471" s="173" t="str">
        <f>IF(A471="","",'Priseestimat gj.strømming'!$C$12)</f>
        <v/>
      </c>
      <c r="N471" s="173" t="str">
        <f>IF($A471="","",'Priseestimat gj.strømming'!$C$6)</f>
        <v/>
      </c>
      <c r="O471" s="174" t="str" cm="1">
        <f t="array" ref="O471">IF(M471=Hjelpeark!$D$7,_xlfn.XLOOKUP(IF(T471="Naturlig",S471,T471),'Vannbehov SV'!$A$5:$A$13,_xlfn.XLOOKUP('Beregninger gj.strømming'!F471,'Vannbehov SV'!$B$4:$O$4,'Vannbehov SV'!$B$5:$O$13,,-1),,-1),IF(M471=Hjelpeark!$E$7,_xlfn.XLOOKUP(IF(T471="Naturlig",S471,T471),'Vannbehov FV'!$A$5:$A$20,_xlfn.XLOOKUP('Beregninger gj.strømming'!F471,'Vannbehov FV'!$B$4:$O$4,'Vannbehov FV'!$B$5:$O$20,,-1),,-1),""))</f>
        <v/>
      </c>
      <c r="P471" s="173" t="str">
        <f t="shared" si="131"/>
        <v/>
      </c>
      <c r="Q471" s="174" t="str">
        <f t="shared" si="132"/>
        <v/>
      </c>
      <c r="R471" s="174" t="str">
        <f t="shared" si="121"/>
        <v/>
      </c>
      <c r="S471" s="152" t="str">
        <f>IFERROR(IF(M471=Hjelpeark!$D$7,_xlfn.XLOOKUP('Beregninger gj.strømming'!C471,Hjelpeark!$C$8:$C$19,Hjelpeark!$D$8:$D$19),_xlfn.XLOOKUP('Beregninger gj.strømming'!C471,Hjelpeark!$C$8:$C$19,Hjelpeark!$E$8:$E$19)),"")</f>
        <v/>
      </c>
      <c r="T471" s="152" t="str">
        <f t="shared" si="135"/>
        <v/>
      </c>
      <c r="U471" s="152" t="str">
        <f>IFERROR(IF(T471=Hjelpeark!$B$4,0,ABS(T471-S471)),"")</f>
        <v/>
      </c>
      <c r="V471" s="175" t="str">
        <f>IFERROR(IF(A471="","",_xlfn.XLOOKUP(D471,Prisliste!$C$4:$F$4,Prisliste!$C$20:$F$20)),"")</f>
        <v/>
      </c>
      <c r="W471" s="175" t="str">
        <f>IFERROR(U471*_xlfn.XLOOKUP(D471,Prisliste!$C$4:$F$4,Prisliste!$C$21:$F$21),"")</f>
        <v/>
      </c>
      <c r="X471" s="175" t="str">
        <f>IFERROR(IF(A471="","",IF(N471="Ja",_xlfn.XLOOKUP('Beregninger gj.strømming'!D471,Prisliste!$C$4:$F$4,Prisliste!$C$24:$F$24),0)),"")</f>
        <v/>
      </c>
      <c r="Y471" s="288" t="str">
        <f t="shared" si="122"/>
        <v/>
      </c>
      <c r="Z471" s="175" t="str">
        <f t="shared" si="133"/>
        <v/>
      </c>
      <c r="AA471" s="175" t="str">
        <f t="shared" si="123"/>
        <v/>
      </c>
      <c r="AB471" s="175" t="str">
        <f t="shared" si="124"/>
        <v/>
      </c>
      <c r="AC471" s="288" t="str">
        <f t="shared" si="125"/>
        <v/>
      </c>
      <c r="AD471" s="152" t="str">
        <f t="shared" si="126"/>
        <v/>
      </c>
      <c r="AF471" s="155" t="str">
        <f>IFERROR(_xlfn.XLOOKUP(D471,Prisliste!$C$4:$F$4,Prisliste!$C$19:$F$19)*AD471,"")</f>
        <v/>
      </c>
    </row>
    <row r="472" spans="1:32" ht="14.4">
      <c r="A472" s="171" t="str">
        <f>IF(A471="","",IF(A471+1&lt;=f_slutt,'Beregninger gj.strømming'!A471+1,""))</f>
        <v/>
      </c>
      <c r="B472" s="172" t="str">
        <f t="shared" si="127"/>
        <v/>
      </c>
      <c r="C472" s="173" t="str">
        <f t="shared" si="128"/>
        <v/>
      </c>
      <c r="D472" s="172" t="str">
        <f t="shared" si="129"/>
        <v/>
      </c>
      <c r="E472" s="152" t="str">
        <f t="shared" si="134"/>
        <v/>
      </c>
      <c r="F472" s="289" t="str">
        <f t="shared" si="130"/>
        <v/>
      </c>
      <c r="G472" s="154" t="str">
        <f>IF($A472="","",'Priseestimat gj.strømming'!$C$15)</f>
        <v/>
      </c>
      <c r="H472" s="155" t="str" cm="1">
        <f t="array" ref="H472">IF(M472=Hjelpeark!$E$7,_xlfn.XLOOKUP(IF(T472="Naturlig",S472,T472),Temp_VT_FV,_xlfn.XLOOKUP('Beregninger gj.strømming'!F472,Fiskevekt_VT_FV,'Veksttabell FV'!$B$5:$T$21,,-1),,-1)*G472,IF('Beregninger gj.strømming'!M472=Hjelpeark!$D$7,_xlfn.XLOOKUP(IF(T472="Naturlig",S472,T472),'Veksttabell SV'!$A$6:$A$22,_xlfn.XLOOKUP('Beregninger gj.strømming'!F472,'Veksttabell SV'!$B$5:$AU$5,'Veksttabell SV'!$B$6:$AU$22,,-1),,-1)*G472,""))</f>
        <v/>
      </c>
      <c r="I472" s="155" t="str">
        <f t="shared" si="119"/>
        <v/>
      </c>
      <c r="J472" s="159" t="str">
        <f t="shared" si="120"/>
        <v/>
      </c>
      <c r="K472" s="173" t="str">
        <f>IF(A472="","",'Priseestimat gj.strømming'!$C$10)</f>
        <v/>
      </c>
      <c r="L472" s="173" t="str">
        <f>IF(A472="","",'Priseestimat gj.strømming'!$C$11)</f>
        <v/>
      </c>
      <c r="M472" s="173" t="str">
        <f>IF(A472="","",'Priseestimat gj.strømming'!$C$12)</f>
        <v/>
      </c>
      <c r="N472" s="173" t="str">
        <f>IF($A472="","",'Priseestimat gj.strømming'!$C$6)</f>
        <v/>
      </c>
      <c r="O472" s="174" t="str" cm="1">
        <f t="array" ref="O472">IF(M472=Hjelpeark!$D$7,_xlfn.XLOOKUP(IF(T472="Naturlig",S472,T472),'Vannbehov SV'!$A$5:$A$13,_xlfn.XLOOKUP('Beregninger gj.strømming'!F472,'Vannbehov SV'!$B$4:$O$4,'Vannbehov SV'!$B$5:$O$13,,-1),,-1),IF(M472=Hjelpeark!$E$7,_xlfn.XLOOKUP(IF(T472="Naturlig",S472,T472),'Vannbehov FV'!$A$5:$A$20,_xlfn.XLOOKUP('Beregninger gj.strømming'!F472,'Vannbehov FV'!$B$4:$O$4,'Vannbehov FV'!$B$5:$O$20,,-1),,-1),""))</f>
        <v/>
      </c>
      <c r="P472" s="173" t="str">
        <f t="shared" si="131"/>
        <v/>
      </c>
      <c r="Q472" s="174" t="str">
        <f t="shared" si="132"/>
        <v/>
      </c>
      <c r="R472" s="174" t="str">
        <f t="shared" si="121"/>
        <v/>
      </c>
      <c r="S472" s="152" t="str">
        <f>IFERROR(IF(M472=Hjelpeark!$D$7,_xlfn.XLOOKUP('Beregninger gj.strømming'!C472,Hjelpeark!$C$8:$C$19,Hjelpeark!$D$8:$D$19),_xlfn.XLOOKUP('Beregninger gj.strømming'!C472,Hjelpeark!$C$8:$C$19,Hjelpeark!$E$8:$E$19)),"")</f>
        <v/>
      </c>
      <c r="T472" s="152" t="str">
        <f t="shared" si="135"/>
        <v/>
      </c>
      <c r="U472" s="152" t="str">
        <f>IFERROR(IF(T472=Hjelpeark!$B$4,0,ABS(T472-S472)),"")</f>
        <v/>
      </c>
      <c r="V472" s="175" t="str">
        <f>IFERROR(IF(A472="","",_xlfn.XLOOKUP(D472,Prisliste!$C$4:$F$4,Prisliste!$C$20:$F$20)),"")</f>
        <v/>
      </c>
      <c r="W472" s="175" t="str">
        <f>IFERROR(U472*_xlfn.XLOOKUP(D472,Prisliste!$C$4:$F$4,Prisliste!$C$21:$F$21),"")</f>
        <v/>
      </c>
      <c r="X472" s="175" t="str">
        <f>IFERROR(IF(A472="","",IF(N472="Ja",_xlfn.XLOOKUP('Beregninger gj.strømming'!D472,Prisliste!$C$4:$F$4,Prisliste!$C$24:$F$24),0)),"")</f>
        <v/>
      </c>
      <c r="Y472" s="288" t="str">
        <f t="shared" si="122"/>
        <v/>
      </c>
      <c r="Z472" s="175" t="str">
        <f t="shared" si="133"/>
        <v/>
      </c>
      <c r="AA472" s="175" t="str">
        <f t="shared" si="123"/>
        <v/>
      </c>
      <c r="AB472" s="175" t="str">
        <f t="shared" si="124"/>
        <v/>
      </c>
      <c r="AC472" s="288" t="str">
        <f t="shared" si="125"/>
        <v/>
      </c>
      <c r="AD472" s="152" t="str">
        <f t="shared" si="126"/>
        <v/>
      </c>
      <c r="AF472" s="155" t="str">
        <f>IFERROR(_xlfn.XLOOKUP(D472,Prisliste!$C$4:$F$4,Prisliste!$C$19:$F$19)*AD472,"")</f>
        <v/>
      </c>
    </row>
    <row r="473" spans="1:32" ht="14.4">
      <c r="A473" s="171" t="str">
        <f>IF(A472="","",IF(A472+1&lt;=f_slutt,'Beregninger gj.strømming'!A472+1,""))</f>
        <v/>
      </c>
      <c r="B473" s="172" t="str">
        <f t="shared" si="127"/>
        <v/>
      </c>
      <c r="C473" s="173" t="str">
        <f t="shared" si="128"/>
        <v/>
      </c>
      <c r="D473" s="172" t="str">
        <f t="shared" si="129"/>
        <v/>
      </c>
      <c r="E473" s="152" t="str">
        <f t="shared" si="134"/>
        <v/>
      </c>
      <c r="F473" s="289" t="str">
        <f t="shared" si="130"/>
        <v/>
      </c>
      <c r="G473" s="154" t="str">
        <f>IF($A473="","",'Priseestimat gj.strømming'!$C$15)</f>
        <v/>
      </c>
      <c r="H473" s="155" t="str" cm="1">
        <f t="array" ref="H473">IF(M473=Hjelpeark!$E$7,_xlfn.XLOOKUP(IF(T473="Naturlig",S473,T473),Temp_VT_FV,_xlfn.XLOOKUP('Beregninger gj.strømming'!F473,Fiskevekt_VT_FV,'Veksttabell FV'!$B$5:$T$21,,-1),,-1)*G473,IF('Beregninger gj.strømming'!M473=Hjelpeark!$D$7,_xlfn.XLOOKUP(IF(T473="Naturlig",S473,T473),'Veksttabell SV'!$A$6:$A$22,_xlfn.XLOOKUP('Beregninger gj.strømming'!F473,'Veksttabell SV'!$B$5:$AU$5,'Veksttabell SV'!$B$6:$AU$22,,-1),,-1)*G473,""))</f>
        <v/>
      </c>
      <c r="I473" s="155" t="str">
        <f t="shared" si="119"/>
        <v/>
      </c>
      <c r="J473" s="159" t="str">
        <f t="shared" si="120"/>
        <v/>
      </c>
      <c r="K473" s="173" t="str">
        <f>IF(A473="","",'Priseestimat gj.strømming'!$C$10)</f>
        <v/>
      </c>
      <c r="L473" s="173" t="str">
        <f>IF(A473="","",'Priseestimat gj.strømming'!$C$11)</f>
        <v/>
      </c>
      <c r="M473" s="173" t="str">
        <f>IF(A473="","",'Priseestimat gj.strømming'!$C$12)</f>
        <v/>
      </c>
      <c r="N473" s="173" t="str">
        <f>IF($A473="","",'Priseestimat gj.strømming'!$C$6)</f>
        <v/>
      </c>
      <c r="O473" s="174" t="str" cm="1">
        <f t="array" ref="O473">IF(M473=Hjelpeark!$D$7,_xlfn.XLOOKUP(IF(T473="Naturlig",S473,T473),'Vannbehov SV'!$A$5:$A$13,_xlfn.XLOOKUP('Beregninger gj.strømming'!F473,'Vannbehov SV'!$B$4:$O$4,'Vannbehov SV'!$B$5:$O$13,,-1),,-1),IF(M473=Hjelpeark!$E$7,_xlfn.XLOOKUP(IF(T473="Naturlig",S473,T473),'Vannbehov FV'!$A$5:$A$20,_xlfn.XLOOKUP('Beregninger gj.strømming'!F473,'Vannbehov FV'!$B$4:$O$4,'Vannbehov FV'!$B$5:$O$20,,-1),,-1),""))</f>
        <v/>
      </c>
      <c r="P473" s="173" t="str">
        <f t="shared" si="131"/>
        <v/>
      </c>
      <c r="Q473" s="174" t="str">
        <f t="shared" si="132"/>
        <v/>
      </c>
      <c r="R473" s="174" t="str">
        <f t="shared" si="121"/>
        <v/>
      </c>
      <c r="S473" s="152" t="str">
        <f>IFERROR(IF(M473=Hjelpeark!$D$7,_xlfn.XLOOKUP('Beregninger gj.strømming'!C473,Hjelpeark!$C$8:$C$19,Hjelpeark!$D$8:$D$19),_xlfn.XLOOKUP('Beregninger gj.strømming'!C473,Hjelpeark!$C$8:$C$19,Hjelpeark!$E$8:$E$19)),"")</f>
        <v/>
      </c>
      <c r="T473" s="152" t="str">
        <f t="shared" si="135"/>
        <v/>
      </c>
      <c r="U473" s="152" t="str">
        <f>IFERROR(IF(T473=Hjelpeark!$B$4,0,ABS(T473-S473)),"")</f>
        <v/>
      </c>
      <c r="V473" s="175" t="str">
        <f>IFERROR(IF(A473="","",_xlfn.XLOOKUP(D473,Prisliste!$C$4:$F$4,Prisliste!$C$20:$F$20)),"")</f>
        <v/>
      </c>
      <c r="W473" s="175" t="str">
        <f>IFERROR(U473*_xlfn.XLOOKUP(D473,Prisliste!$C$4:$F$4,Prisliste!$C$21:$F$21),"")</f>
        <v/>
      </c>
      <c r="X473" s="175" t="str">
        <f>IFERROR(IF(A473="","",IF(N473="Ja",_xlfn.XLOOKUP('Beregninger gj.strømming'!D473,Prisliste!$C$4:$F$4,Prisliste!$C$24:$F$24),0)),"")</f>
        <v/>
      </c>
      <c r="Y473" s="288" t="str">
        <f t="shared" si="122"/>
        <v/>
      </c>
      <c r="Z473" s="175" t="str">
        <f t="shared" si="133"/>
        <v/>
      </c>
      <c r="AA473" s="175" t="str">
        <f t="shared" si="123"/>
        <v/>
      </c>
      <c r="AB473" s="175" t="str">
        <f t="shared" si="124"/>
        <v/>
      </c>
      <c r="AC473" s="288" t="str">
        <f t="shared" si="125"/>
        <v/>
      </c>
      <c r="AD473" s="152" t="str">
        <f t="shared" si="126"/>
        <v/>
      </c>
      <c r="AF473" s="155" t="str">
        <f>IFERROR(_xlfn.XLOOKUP(D473,Prisliste!$C$4:$F$4,Prisliste!$C$19:$F$19)*AD473,"")</f>
        <v/>
      </c>
    </row>
    <row r="474" spans="1:32" ht="14.4">
      <c r="A474" s="171" t="str">
        <f>IF(A473="","",IF(A473+1&lt;=f_slutt,'Beregninger gj.strømming'!A473+1,""))</f>
        <v/>
      </c>
      <c r="B474" s="172" t="str">
        <f t="shared" si="127"/>
        <v/>
      </c>
      <c r="C474" s="173" t="str">
        <f t="shared" si="128"/>
        <v/>
      </c>
      <c r="D474" s="172" t="str">
        <f t="shared" si="129"/>
        <v/>
      </c>
      <c r="E474" s="152" t="str">
        <f t="shared" si="134"/>
        <v/>
      </c>
      <c r="F474" s="289" t="str">
        <f t="shared" si="130"/>
        <v/>
      </c>
      <c r="G474" s="154" t="str">
        <f>IF($A474="","",'Priseestimat gj.strømming'!$C$15)</f>
        <v/>
      </c>
      <c r="H474" s="155" t="str" cm="1">
        <f t="array" ref="H474">IF(M474=Hjelpeark!$E$7,_xlfn.XLOOKUP(IF(T474="Naturlig",S474,T474),Temp_VT_FV,_xlfn.XLOOKUP('Beregninger gj.strømming'!F474,Fiskevekt_VT_FV,'Veksttabell FV'!$B$5:$T$21,,-1),,-1)*G474,IF('Beregninger gj.strømming'!M474=Hjelpeark!$D$7,_xlfn.XLOOKUP(IF(T474="Naturlig",S474,T474),'Veksttabell SV'!$A$6:$A$22,_xlfn.XLOOKUP('Beregninger gj.strømming'!F474,'Veksttabell SV'!$B$5:$AU$5,'Veksttabell SV'!$B$6:$AU$22,,-1),,-1)*G474,""))</f>
        <v/>
      </c>
      <c r="I474" s="155" t="str">
        <f t="shared" si="119"/>
        <v/>
      </c>
      <c r="J474" s="159" t="str">
        <f t="shared" si="120"/>
        <v/>
      </c>
      <c r="K474" s="173" t="str">
        <f>IF(A474="","",'Priseestimat gj.strømming'!$C$10)</f>
        <v/>
      </c>
      <c r="L474" s="173" t="str">
        <f>IF(A474="","",'Priseestimat gj.strømming'!$C$11)</f>
        <v/>
      </c>
      <c r="M474" s="173" t="str">
        <f>IF(A474="","",'Priseestimat gj.strømming'!$C$12)</f>
        <v/>
      </c>
      <c r="N474" s="173" t="str">
        <f>IF($A474="","",'Priseestimat gj.strømming'!$C$6)</f>
        <v/>
      </c>
      <c r="O474" s="174" t="str" cm="1">
        <f t="array" ref="O474">IF(M474=Hjelpeark!$D$7,_xlfn.XLOOKUP(IF(T474="Naturlig",S474,T474),'Vannbehov SV'!$A$5:$A$13,_xlfn.XLOOKUP('Beregninger gj.strømming'!F474,'Vannbehov SV'!$B$4:$O$4,'Vannbehov SV'!$B$5:$O$13,,-1),,-1),IF(M474=Hjelpeark!$E$7,_xlfn.XLOOKUP(IF(T474="Naturlig",S474,T474),'Vannbehov FV'!$A$5:$A$20,_xlfn.XLOOKUP('Beregninger gj.strømming'!F474,'Vannbehov FV'!$B$4:$O$4,'Vannbehov FV'!$B$5:$O$20,,-1),,-1),""))</f>
        <v/>
      </c>
      <c r="P474" s="173" t="str">
        <f t="shared" si="131"/>
        <v/>
      </c>
      <c r="Q474" s="174" t="str">
        <f t="shared" si="132"/>
        <v/>
      </c>
      <c r="R474" s="174" t="str">
        <f t="shared" si="121"/>
        <v/>
      </c>
      <c r="S474" s="152" t="str">
        <f>IFERROR(IF(M474=Hjelpeark!$D$7,_xlfn.XLOOKUP('Beregninger gj.strømming'!C474,Hjelpeark!$C$8:$C$19,Hjelpeark!$D$8:$D$19),_xlfn.XLOOKUP('Beregninger gj.strømming'!C474,Hjelpeark!$C$8:$C$19,Hjelpeark!$E$8:$E$19)),"")</f>
        <v/>
      </c>
      <c r="T474" s="152" t="str">
        <f t="shared" si="135"/>
        <v/>
      </c>
      <c r="U474" s="152" t="str">
        <f>IFERROR(IF(T474=Hjelpeark!$B$4,0,ABS(T474-S474)),"")</f>
        <v/>
      </c>
      <c r="V474" s="175" t="str">
        <f>IFERROR(IF(A474="","",_xlfn.XLOOKUP(D474,Prisliste!$C$4:$F$4,Prisliste!$C$20:$F$20)),"")</f>
        <v/>
      </c>
      <c r="W474" s="175" t="str">
        <f>IFERROR(U474*_xlfn.XLOOKUP(D474,Prisliste!$C$4:$F$4,Prisliste!$C$21:$F$21),"")</f>
        <v/>
      </c>
      <c r="X474" s="175" t="str">
        <f>IFERROR(IF(A474="","",IF(N474="Ja",_xlfn.XLOOKUP('Beregninger gj.strømming'!D474,Prisliste!$C$4:$F$4,Prisliste!$C$24:$F$24),0)),"")</f>
        <v/>
      </c>
      <c r="Y474" s="288" t="str">
        <f t="shared" si="122"/>
        <v/>
      </c>
      <c r="Z474" s="175" t="str">
        <f t="shared" si="133"/>
        <v/>
      </c>
      <c r="AA474" s="175" t="str">
        <f t="shared" si="123"/>
        <v/>
      </c>
      <c r="AB474" s="175" t="str">
        <f t="shared" si="124"/>
        <v/>
      </c>
      <c r="AC474" s="288" t="str">
        <f t="shared" si="125"/>
        <v/>
      </c>
      <c r="AD474" s="152" t="str">
        <f t="shared" si="126"/>
        <v/>
      </c>
      <c r="AF474" s="155" t="str">
        <f>IFERROR(_xlfn.XLOOKUP(D474,Prisliste!$C$4:$F$4,Prisliste!$C$19:$F$19)*AD474,"")</f>
        <v/>
      </c>
    </row>
    <row r="475" spans="1:32" ht="14.4">
      <c r="A475" s="171" t="str">
        <f>IF(A474="","",IF(A474+1&lt;=f_slutt,'Beregninger gj.strømming'!A474+1,""))</f>
        <v/>
      </c>
      <c r="B475" s="172" t="str">
        <f t="shared" si="127"/>
        <v/>
      </c>
      <c r="C475" s="173" t="str">
        <f t="shared" si="128"/>
        <v/>
      </c>
      <c r="D475" s="172" t="str">
        <f t="shared" si="129"/>
        <v/>
      </c>
      <c r="E475" s="152" t="str">
        <f t="shared" si="134"/>
        <v/>
      </c>
      <c r="F475" s="289" t="str">
        <f t="shared" si="130"/>
        <v/>
      </c>
      <c r="G475" s="154" t="str">
        <f>IF($A475="","",'Priseestimat gj.strømming'!$C$15)</f>
        <v/>
      </c>
      <c r="H475" s="155" t="str" cm="1">
        <f t="array" ref="H475">IF(M475=Hjelpeark!$E$7,_xlfn.XLOOKUP(IF(T475="Naturlig",S475,T475),Temp_VT_FV,_xlfn.XLOOKUP('Beregninger gj.strømming'!F475,Fiskevekt_VT_FV,'Veksttabell FV'!$B$5:$T$21,,-1),,-1)*G475,IF('Beregninger gj.strømming'!M475=Hjelpeark!$D$7,_xlfn.XLOOKUP(IF(T475="Naturlig",S475,T475),'Veksttabell SV'!$A$6:$A$22,_xlfn.XLOOKUP('Beregninger gj.strømming'!F475,'Veksttabell SV'!$B$5:$AU$5,'Veksttabell SV'!$B$6:$AU$22,,-1),,-1)*G475,""))</f>
        <v/>
      </c>
      <c r="I475" s="155" t="str">
        <f t="shared" si="119"/>
        <v/>
      </c>
      <c r="J475" s="159" t="str">
        <f t="shared" si="120"/>
        <v/>
      </c>
      <c r="K475" s="173" t="str">
        <f>IF(A475="","",'Priseestimat gj.strømming'!$C$10)</f>
        <v/>
      </c>
      <c r="L475" s="173" t="str">
        <f>IF(A475="","",'Priseestimat gj.strømming'!$C$11)</f>
        <v/>
      </c>
      <c r="M475" s="173" t="str">
        <f>IF(A475="","",'Priseestimat gj.strømming'!$C$12)</f>
        <v/>
      </c>
      <c r="N475" s="173" t="str">
        <f>IF($A475="","",'Priseestimat gj.strømming'!$C$6)</f>
        <v/>
      </c>
      <c r="O475" s="174" t="str" cm="1">
        <f t="array" ref="O475">IF(M475=Hjelpeark!$D$7,_xlfn.XLOOKUP(IF(T475="Naturlig",S475,T475),'Vannbehov SV'!$A$5:$A$13,_xlfn.XLOOKUP('Beregninger gj.strømming'!F475,'Vannbehov SV'!$B$4:$O$4,'Vannbehov SV'!$B$5:$O$13,,-1),,-1),IF(M475=Hjelpeark!$E$7,_xlfn.XLOOKUP(IF(T475="Naturlig",S475,T475),'Vannbehov FV'!$A$5:$A$20,_xlfn.XLOOKUP('Beregninger gj.strømming'!F475,'Vannbehov FV'!$B$4:$O$4,'Vannbehov FV'!$B$5:$O$20,,-1),,-1),""))</f>
        <v/>
      </c>
      <c r="P475" s="173" t="str">
        <f t="shared" si="131"/>
        <v/>
      </c>
      <c r="Q475" s="174" t="str">
        <f t="shared" si="132"/>
        <v/>
      </c>
      <c r="R475" s="174" t="str">
        <f t="shared" si="121"/>
        <v/>
      </c>
      <c r="S475" s="152" t="str">
        <f>IFERROR(IF(M475=Hjelpeark!$D$7,_xlfn.XLOOKUP('Beregninger gj.strømming'!C475,Hjelpeark!$C$8:$C$19,Hjelpeark!$D$8:$D$19),_xlfn.XLOOKUP('Beregninger gj.strømming'!C475,Hjelpeark!$C$8:$C$19,Hjelpeark!$E$8:$E$19)),"")</f>
        <v/>
      </c>
      <c r="T475" s="152" t="str">
        <f t="shared" si="135"/>
        <v/>
      </c>
      <c r="U475" s="152" t="str">
        <f>IFERROR(IF(T475=Hjelpeark!$B$4,0,ABS(T475-S475)),"")</f>
        <v/>
      </c>
      <c r="V475" s="175" t="str">
        <f>IFERROR(IF(A475="","",_xlfn.XLOOKUP(D475,Prisliste!$C$4:$F$4,Prisliste!$C$20:$F$20)),"")</f>
        <v/>
      </c>
      <c r="W475" s="175" t="str">
        <f>IFERROR(U475*_xlfn.XLOOKUP(D475,Prisliste!$C$4:$F$4,Prisliste!$C$21:$F$21),"")</f>
        <v/>
      </c>
      <c r="X475" s="175" t="str">
        <f>IFERROR(IF(A475="","",IF(N475="Ja",_xlfn.XLOOKUP('Beregninger gj.strømming'!D475,Prisliste!$C$4:$F$4,Prisliste!$C$24:$F$24),0)),"")</f>
        <v/>
      </c>
      <c r="Y475" s="288" t="str">
        <f t="shared" si="122"/>
        <v/>
      </c>
      <c r="Z475" s="175" t="str">
        <f t="shared" si="133"/>
        <v/>
      </c>
      <c r="AA475" s="175" t="str">
        <f t="shared" si="123"/>
        <v/>
      </c>
      <c r="AB475" s="175" t="str">
        <f t="shared" si="124"/>
        <v/>
      </c>
      <c r="AC475" s="288" t="str">
        <f t="shared" si="125"/>
        <v/>
      </c>
      <c r="AD475" s="152" t="str">
        <f t="shared" si="126"/>
        <v/>
      </c>
      <c r="AF475" s="155" t="str">
        <f>IFERROR(_xlfn.XLOOKUP(D475,Prisliste!$C$4:$F$4,Prisliste!$C$19:$F$19)*AD475,"")</f>
        <v/>
      </c>
    </row>
    <row r="476" spans="1:32" ht="14.4">
      <c r="A476" s="171" t="str">
        <f>IF(A475="","",IF(A475+1&lt;=f_slutt,'Beregninger gj.strømming'!A475+1,""))</f>
        <v/>
      </c>
      <c r="B476" s="172" t="str">
        <f t="shared" si="127"/>
        <v/>
      </c>
      <c r="C476" s="173" t="str">
        <f t="shared" si="128"/>
        <v/>
      </c>
      <c r="D476" s="172" t="str">
        <f t="shared" si="129"/>
        <v/>
      </c>
      <c r="E476" s="152" t="str">
        <f t="shared" si="134"/>
        <v/>
      </c>
      <c r="F476" s="289" t="str">
        <f t="shared" si="130"/>
        <v/>
      </c>
      <c r="G476" s="154" t="str">
        <f>IF($A476="","",'Priseestimat gj.strømming'!$C$15)</f>
        <v/>
      </c>
      <c r="H476" s="155" t="str" cm="1">
        <f t="array" ref="H476">IF(M476=Hjelpeark!$E$7,_xlfn.XLOOKUP(IF(T476="Naturlig",S476,T476),Temp_VT_FV,_xlfn.XLOOKUP('Beregninger gj.strømming'!F476,Fiskevekt_VT_FV,'Veksttabell FV'!$B$5:$T$21,,-1),,-1)*G476,IF('Beregninger gj.strømming'!M476=Hjelpeark!$D$7,_xlfn.XLOOKUP(IF(T476="Naturlig",S476,T476),'Veksttabell SV'!$A$6:$A$22,_xlfn.XLOOKUP('Beregninger gj.strømming'!F476,'Veksttabell SV'!$B$5:$AU$5,'Veksttabell SV'!$B$6:$AU$22,,-1),,-1)*G476,""))</f>
        <v/>
      </c>
      <c r="I476" s="155" t="str">
        <f t="shared" si="119"/>
        <v/>
      </c>
      <c r="J476" s="159" t="str">
        <f t="shared" si="120"/>
        <v/>
      </c>
      <c r="K476" s="173" t="str">
        <f>IF(A476="","",'Priseestimat gj.strømming'!$C$10)</f>
        <v/>
      </c>
      <c r="L476" s="173" t="str">
        <f>IF(A476="","",'Priseestimat gj.strømming'!$C$11)</f>
        <v/>
      </c>
      <c r="M476" s="173" t="str">
        <f>IF(A476="","",'Priseestimat gj.strømming'!$C$12)</f>
        <v/>
      </c>
      <c r="N476" s="173" t="str">
        <f>IF($A476="","",'Priseestimat gj.strømming'!$C$6)</f>
        <v/>
      </c>
      <c r="O476" s="174" t="str" cm="1">
        <f t="array" ref="O476">IF(M476=Hjelpeark!$D$7,_xlfn.XLOOKUP(IF(T476="Naturlig",S476,T476),'Vannbehov SV'!$A$5:$A$13,_xlfn.XLOOKUP('Beregninger gj.strømming'!F476,'Vannbehov SV'!$B$4:$O$4,'Vannbehov SV'!$B$5:$O$13,,-1),,-1),IF(M476=Hjelpeark!$E$7,_xlfn.XLOOKUP(IF(T476="Naturlig",S476,T476),'Vannbehov FV'!$A$5:$A$20,_xlfn.XLOOKUP('Beregninger gj.strømming'!F476,'Vannbehov FV'!$B$4:$O$4,'Vannbehov FV'!$B$5:$O$20,,-1),,-1),""))</f>
        <v/>
      </c>
      <c r="P476" s="173" t="str">
        <f t="shared" si="131"/>
        <v/>
      </c>
      <c r="Q476" s="174" t="str">
        <f t="shared" si="132"/>
        <v/>
      </c>
      <c r="R476" s="174" t="str">
        <f t="shared" si="121"/>
        <v/>
      </c>
      <c r="S476" s="152" t="str">
        <f>IFERROR(IF(M476=Hjelpeark!$D$7,_xlfn.XLOOKUP('Beregninger gj.strømming'!C476,Hjelpeark!$C$8:$C$19,Hjelpeark!$D$8:$D$19),_xlfn.XLOOKUP('Beregninger gj.strømming'!C476,Hjelpeark!$C$8:$C$19,Hjelpeark!$E$8:$E$19)),"")</f>
        <v/>
      </c>
      <c r="T476" s="152" t="str">
        <f t="shared" si="135"/>
        <v/>
      </c>
      <c r="U476" s="152" t="str">
        <f>IFERROR(IF(T476=Hjelpeark!$B$4,0,ABS(T476-S476)),"")</f>
        <v/>
      </c>
      <c r="V476" s="175" t="str">
        <f>IFERROR(IF(A476="","",_xlfn.XLOOKUP(D476,Prisliste!$C$4:$F$4,Prisliste!$C$20:$F$20)),"")</f>
        <v/>
      </c>
      <c r="W476" s="175" t="str">
        <f>IFERROR(U476*_xlfn.XLOOKUP(D476,Prisliste!$C$4:$F$4,Prisliste!$C$21:$F$21),"")</f>
        <v/>
      </c>
      <c r="X476" s="175" t="str">
        <f>IFERROR(IF(A476="","",IF(N476="Ja",_xlfn.XLOOKUP('Beregninger gj.strømming'!D476,Prisliste!$C$4:$F$4,Prisliste!$C$24:$F$24),0)),"")</f>
        <v/>
      </c>
      <c r="Y476" s="288" t="str">
        <f t="shared" si="122"/>
        <v/>
      </c>
      <c r="Z476" s="175" t="str">
        <f t="shared" si="133"/>
        <v/>
      </c>
      <c r="AA476" s="175" t="str">
        <f t="shared" si="123"/>
        <v/>
      </c>
      <c r="AB476" s="175" t="str">
        <f t="shared" si="124"/>
        <v/>
      </c>
      <c r="AC476" s="288" t="str">
        <f t="shared" si="125"/>
        <v/>
      </c>
      <c r="AD476" s="152" t="str">
        <f t="shared" si="126"/>
        <v/>
      </c>
      <c r="AF476" s="155" t="str">
        <f>IFERROR(_xlfn.XLOOKUP(D476,Prisliste!$C$4:$F$4,Prisliste!$C$19:$F$19)*AD476,"")</f>
        <v/>
      </c>
    </row>
    <row r="477" spans="1:32" ht="14.4">
      <c r="A477" s="171" t="str">
        <f>IF(A476="","",IF(A476+1&lt;=f_slutt,'Beregninger gj.strømming'!A476+1,""))</f>
        <v/>
      </c>
      <c r="B477" s="172" t="str">
        <f t="shared" si="127"/>
        <v/>
      </c>
      <c r="C477" s="173" t="str">
        <f t="shared" si="128"/>
        <v/>
      </c>
      <c r="D477" s="172" t="str">
        <f t="shared" si="129"/>
        <v/>
      </c>
      <c r="E477" s="152" t="str">
        <f t="shared" si="134"/>
        <v/>
      </c>
      <c r="F477" s="289" t="str">
        <f t="shared" si="130"/>
        <v/>
      </c>
      <c r="G477" s="154" t="str">
        <f>IF($A477="","",'Priseestimat gj.strømming'!$C$15)</f>
        <v/>
      </c>
      <c r="H477" s="155" t="str" cm="1">
        <f t="array" ref="H477">IF(M477=Hjelpeark!$E$7,_xlfn.XLOOKUP(IF(T477="Naturlig",S477,T477),Temp_VT_FV,_xlfn.XLOOKUP('Beregninger gj.strømming'!F477,Fiskevekt_VT_FV,'Veksttabell FV'!$B$5:$T$21,,-1),,-1)*G477,IF('Beregninger gj.strømming'!M477=Hjelpeark!$D$7,_xlfn.XLOOKUP(IF(T477="Naturlig",S477,T477),'Veksttabell SV'!$A$6:$A$22,_xlfn.XLOOKUP('Beregninger gj.strømming'!F477,'Veksttabell SV'!$B$5:$AU$5,'Veksttabell SV'!$B$6:$AU$22,,-1),,-1)*G477,""))</f>
        <v/>
      </c>
      <c r="I477" s="155" t="str">
        <f t="shared" si="119"/>
        <v/>
      </c>
      <c r="J477" s="159" t="str">
        <f t="shared" si="120"/>
        <v/>
      </c>
      <c r="K477" s="173" t="str">
        <f>IF(A477="","",'Priseestimat gj.strømming'!$C$10)</f>
        <v/>
      </c>
      <c r="L477" s="173" t="str">
        <f>IF(A477="","",'Priseestimat gj.strømming'!$C$11)</f>
        <v/>
      </c>
      <c r="M477" s="173" t="str">
        <f>IF(A477="","",'Priseestimat gj.strømming'!$C$12)</f>
        <v/>
      </c>
      <c r="N477" s="173" t="str">
        <f>IF($A477="","",'Priseestimat gj.strømming'!$C$6)</f>
        <v/>
      </c>
      <c r="O477" s="174" t="str" cm="1">
        <f t="array" ref="O477">IF(M477=Hjelpeark!$D$7,_xlfn.XLOOKUP(IF(T477="Naturlig",S477,T477),'Vannbehov SV'!$A$5:$A$13,_xlfn.XLOOKUP('Beregninger gj.strømming'!F477,'Vannbehov SV'!$B$4:$O$4,'Vannbehov SV'!$B$5:$O$13,,-1),,-1),IF(M477=Hjelpeark!$E$7,_xlfn.XLOOKUP(IF(T477="Naturlig",S477,T477),'Vannbehov FV'!$A$5:$A$20,_xlfn.XLOOKUP('Beregninger gj.strømming'!F477,'Vannbehov FV'!$B$4:$O$4,'Vannbehov FV'!$B$5:$O$20,,-1),,-1),""))</f>
        <v/>
      </c>
      <c r="P477" s="173" t="str">
        <f t="shared" si="131"/>
        <v/>
      </c>
      <c r="Q477" s="174" t="str">
        <f t="shared" si="132"/>
        <v/>
      </c>
      <c r="R477" s="174" t="str">
        <f t="shared" si="121"/>
        <v/>
      </c>
      <c r="S477" s="152" t="str">
        <f>IFERROR(IF(M477=Hjelpeark!$D$7,_xlfn.XLOOKUP('Beregninger gj.strømming'!C477,Hjelpeark!$C$8:$C$19,Hjelpeark!$D$8:$D$19),_xlfn.XLOOKUP('Beregninger gj.strømming'!C477,Hjelpeark!$C$8:$C$19,Hjelpeark!$E$8:$E$19)),"")</f>
        <v/>
      </c>
      <c r="T477" s="152" t="str">
        <f t="shared" si="135"/>
        <v/>
      </c>
      <c r="U477" s="152" t="str">
        <f>IFERROR(IF(T477=Hjelpeark!$B$4,0,ABS(T477-S477)),"")</f>
        <v/>
      </c>
      <c r="V477" s="175" t="str">
        <f>IFERROR(IF(A477="","",_xlfn.XLOOKUP(D477,Prisliste!$C$4:$F$4,Prisliste!$C$20:$F$20)),"")</f>
        <v/>
      </c>
      <c r="W477" s="175" t="str">
        <f>IFERROR(U477*_xlfn.XLOOKUP(D477,Prisliste!$C$4:$F$4,Prisliste!$C$21:$F$21),"")</f>
        <v/>
      </c>
      <c r="X477" s="175" t="str">
        <f>IFERROR(IF(A477="","",IF(N477="Ja",_xlfn.XLOOKUP('Beregninger gj.strømming'!D477,Prisliste!$C$4:$F$4,Prisliste!$C$24:$F$24),0)),"")</f>
        <v/>
      </c>
      <c r="Y477" s="288" t="str">
        <f t="shared" si="122"/>
        <v/>
      </c>
      <c r="Z477" s="175" t="str">
        <f t="shared" si="133"/>
        <v/>
      </c>
      <c r="AA477" s="175" t="str">
        <f t="shared" si="123"/>
        <v/>
      </c>
      <c r="AB477" s="175" t="str">
        <f t="shared" si="124"/>
        <v/>
      </c>
      <c r="AC477" s="288" t="str">
        <f t="shared" si="125"/>
        <v/>
      </c>
      <c r="AD477" s="152" t="str">
        <f t="shared" si="126"/>
        <v/>
      </c>
      <c r="AF477" s="155" t="str">
        <f>IFERROR(_xlfn.XLOOKUP(D477,Prisliste!$C$4:$F$4,Prisliste!$C$19:$F$19)*AD477,"")</f>
        <v/>
      </c>
    </row>
    <row r="478" spans="1:32" ht="14.4">
      <c r="A478" s="171" t="str">
        <f>IF(A477="","",IF(A477+1&lt;=f_slutt,'Beregninger gj.strømming'!A477+1,""))</f>
        <v/>
      </c>
      <c r="B478" s="172" t="str">
        <f t="shared" si="127"/>
        <v/>
      </c>
      <c r="C478" s="173" t="str">
        <f t="shared" si="128"/>
        <v/>
      </c>
      <c r="D478" s="172" t="str">
        <f t="shared" si="129"/>
        <v/>
      </c>
      <c r="E478" s="152" t="str">
        <f t="shared" si="134"/>
        <v/>
      </c>
      <c r="F478" s="289" t="str">
        <f t="shared" si="130"/>
        <v/>
      </c>
      <c r="G478" s="154" t="str">
        <f>IF($A478="","",'Priseestimat gj.strømming'!$C$15)</f>
        <v/>
      </c>
      <c r="H478" s="155" t="str" cm="1">
        <f t="array" ref="H478">IF(M478=Hjelpeark!$E$7,_xlfn.XLOOKUP(IF(T478="Naturlig",S478,T478),Temp_VT_FV,_xlfn.XLOOKUP('Beregninger gj.strømming'!F478,Fiskevekt_VT_FV,'Veksttabell FV'!$B$5:$T$21,,-1),,-1)*G478,IF('Beregninger gj.strømming'!M478=Hjelpeark!$D$7,_xlfn.XLOOKUP(IF(T478="Naturlig",S478,T478),'Veksttabell SV'!$A$6:$A$22,_xlfn.XLOOKUP('Beregninger gj.strømming'!F478,'Veksttabell SV'!$B$5:$AU$5,'Veksttabell SV'!$B$6:$AU$22,,-1),,-1)*G478,""))</f>
        <v/>
      </c>
      <c r="I478" s="155" t="str">
        <f t="shared" si="119"/>
        <v/>
      </c>
      <c r="J478" s="159" t="str">
        <f t="shared" si="120"/>
        <v/>
      </c>
      <c r="K478" s="173" t="str">
        <f>IF(A478="","",'Priseestimat gj.strømming'!$C$10)</f>
        <v/>
      </c>
      <c r="L478" s="173" t="str">
        <f>IF(A478="","",'Priseestimat gj.strømming'!$C$11)</f>
        <v/>
      </c>
      <c r="M478" s="173" t="str">
        <f>IF(A478="","",'Priseestimat gj.strømming'!$C$12)</f>
        <v/>
      </c>
      <c r="N478" s="173" t="str">
        <f>IF($A478="","",'Priseestimat gj.strømming'!$C$6)</f>
        <v/>
      </c>
      <c r="O478" s="174" t="str" cm="1">
        <f t="array" ref="O478">IF(M478=Hjelpeark!$D$7,_xlfn.XLOOKUP(IF(T478="Naturlig",S478,T478),'Vannbehov SV'!$A$5:$A$13,_xlfn.XLOOKUP('Beregninger gj.strømming'!F478,'Vannbehov SV'!$B$4:$O$4,'Vannbehov SV'!$B$5:$O$13,,-1),,-1),IF(M478=Hjelpeark!$E$7,_xlfn.XLOOKUP(IF(T478="Naturlig",S478,T478),'Vannbehov FV'!$A$5:$A$20,_xlfn.XLOOKUP('Beregninger gj.strømming'!F478,'Vannbehov FV'!$B$4:$O$4,'Vannbehov FV'!$B$5:$O$20,,-1),,-1),""))</f>
        <v/>
      </c>
      <c r="P478" s="173" t="str">
        <f t="shared" si="131"/>
        <v/>
      </c>
      <c r="Q478" s="174" t="str">
        <f t="shared" si="132"/>
        <v/>
      </c>
      <c r="R478" s="174" t="str">
        <f t="shared" si="121"/>
        <v/>
      </c>
      <c r="S478" s="152" t="str">
        <f>IFERROR(IF(M478=Hjelpeark!$D$7,_xlfn.XLOOKUP('Beregninger gj.strømming'!C478,Hjelpeark!$C$8:$C$19,Hjelpeark!$D$8:$D$19),_xlfn.XLOOKUP('Beregninger gj.strømming'!C478,Hjelpeark!$C$8:$C$19,Hjelpeark!$E$8:$E$19)),"")</f>
        <v/>
      </c>
      <c r="T478" s="152" t="str">
        <f t="shared" si="135"/>
        <v/>
      </c>
      <c r="U478" s="152" t="str">
        <f>IFERROR(IF(T478=Hjelpeark!$B$4,0,ABS(T478-S478)),"")</f>
        <v/>
      </c>
      <c r="V478" s="175" t="str">
        <f>IFERROR(IF(A478="","",_xlfn.XLOOKUP(D478,Prisliste!$C$4:$F$4,Prisliste!$C$20:$F$20)),"")</f>
        <v/>
      </c>
      <c r="W478" s="175" t="str">
        <f>IFERROR(U478*_xlfn.XLOOKUP(D478,Prisliste!$C$4:$F$4,Prisliste!$C$21:$F$21),"")</f>
        <v/>
      </c>
      <c r="X478" s="175" t="str">
        <f>IFERROR(IF(A478="","",IF(N478="Ja",_xlfn.XLOOKUP('Beregninger gj.strømming'!D478,Prisliste!$C$4:$F$4,Prisliste!$C$24:$F$24),0)),"")</f>
        <v/>
      </c>
      <c r="Y478" s="288" t="str">
        <f t="shared" si="122"/>
        <v/>
      </c>
      <c r="Z478" s="175" t="str">
        <f t="shared" si="133"/>
        <v/>
      </c>
      <c r="AA478" s="175" t="str">
        <f t="shared" si="123"/>
        <v/>
      </c>
      <c r="AB478" s="175" t="str">
        <f t="shared" si="124"/>
        <v/>
      </c>
      <c r="AC478" s="288" t="str">
        <f t="shared" si="125"/>
        <v/>
      </c>
      <c r="AD478" s="152" t="str">
        <f t="shared" si="126"/>
        <v/>
      </c>
      <c r="AF478" s="155" t="str">
        <f>IFERROR(_xlfn.XLOOKUP(D478,Prisliste!$C$4:$F$4,Prisliste!$C$19:$F$19)*AD478,"")</f>
        <v/>
      </c>
    </row>
    <row r="479" spans="1:32" ht="14.4">
      <c r="A479" s="171" t="str">
        <f>IF(A478="","",IF(A478+1&lt;=f_slutt,'Beregninger gj.strømming'!A478+1,""))</f>
        <v/>
      </c>
      <c r="B479" s="172" t="str">
        <f t="shared" si="127"/>
        <v/>
      </c>
      <c r="C479" s="173" t="str">
        <f t="shared" si="128"/>
        <v/>
      </c>
      <c r="D479" s="172" t="str">
        <f t="shared" si="129"/>
        <v/>
      </c>
      <c r="E479" s="152" t="str">
        <f t="shared" si="134"/>
        <v/>
      </c>
      <c r="F479" s="289" t="str">
        <f t="shared" si="130"/>
        <v/>
      </c>
      <c r="G479" s="154" t="str">
        <f>IF($A479="","",'Priseestimat gj.strømming'!$C$15)</f>
        <v/>
      </c>
      <c r="H479" s="155" t="str" cm="1">
        <f t="array" ref="H479">IF(M479=Hjelpeark!$E$7,_xlfn.XLOOKUP(IF(T479="Naturlig",S479,T479),Temp_VT_FV,_xlfn.XLOOKUP('Beregninger gj.strømming'!F479,Fiskevekt_VT_FV,'Veksttabell FV'!$B$5:$T$21,,-1),,-1)*G479,IF('Beregninger gj.strømming'!M479=Hjelpeark!$D$7,_xlfn.XLOOKUP(IF(T479="Naturlig",S479,T479),'Veksttabell SV'!$A$6:$A$22,_xlfn.XLOOKUP('Beregninger gj.strømming'!F479,'Veksttabell SV'!$B$5:$AU$5,'Veksttabell SV'!$B$6:$AU$22,,-1),,-1)*G479,""))</f>
        <v/>
      </c>
      <c r="I479" s="155" t="str">
        <f t="shared" si="119"/>
        <v/>
      </c>
      <c r="J479" s="159" t="str">
        <f t="shared" si="120"/>
        <v/>
      </c>
      <c r="K479" s="173" t="str">
        <f>IF(A479="","",'Priseestimat gj.strømming'!$C$10)</f>
        <v/>
      </c>
      <c r="L479" s="173" t="str">
        <f>IF(A479="","",'Priseestimat gj.strømming'!$C$11)</f>
        <v/>
      </c>
      <c r="M479" s="173" t="str">
        <f>IF(A479="","",'Priseestimat gj.strømming'!$C$12)</f>
        <v/>
      </c>
      <c r="N479" s="173" t="str">
        <f>IF($A479="","",'Priseestimat gj.strømming'!$C$6)</f>
        <v/>
      </c>
      <c r="O479" s="174" t="str" cm="1">
        <f t="array" ref="O479">IF(M479=Hjelpeark!$D$7,_xlfn.XLOOKUP(IF(T479="Naturlig",S479,T479),'Vannbehov SV'!$A$5:$A$13,_xlfn.XLOOKUP('Beregninger gj.strømming'!F479,'Vannbehov SV'!$B$4:$O$4,'Vannbehov SV'!$B$5:$O$13,,-1),,-1),IF(M479=Hjelpeark!$E$7,_xlfn.XLOOKUP(IF(T479="Naturlig",S479,T479),'Vannbehov FV'!$A$5:$A$20,_xlfn.XLOOKUP('Beregninger gj.strømming'!F479,'Vannbehov FV'!$B$4:$O$4,'Vannbehov FV'!$B$5:$O$20,,-1),,-1),""))</f>
        <v/>
      </c>
      <c r="P479" s="173" t="str">
        <f t="shared" si="131"/>
        <v/>
      </c>
      <c r="Q479" s="174" t="str">
        <f t="shared" si="132"/>
        <v/>
      </c>
      <c r="R479" s="174" t="str">
        <f t="shared" si="121"/>
        <v/>
      </c>
      <c r="S479" s="152" t="str">
        <f>IFERROR(IF(M479=Hjelpeark!$D$7,_xlfn.XLOOKUP('Beregninger gj.strømming'!C479,Hjelpeark!$C$8:$C$19,Hjelpeark!$D$8:$D$19),_xlfn.XLOOKUP('Beregninger gj.strømming'!C479,Hjelpeark!$C$8:$C$19,Hjelpeark!$E$8:$E$19)),"")</f>
        <v/>
      </c>
      <c r="T479" s="152" t="str">
        <f t="shared" si="135"/>
        <v/>
      </c>
      <c r="U479" s="152" t="str">
        <f>IFERROR(IF(T479=Hjelpeark!$B$4,0,ABS(T479-S479)),"")</f>
        <v/>
      </c>
      <c r="V479" s="175" t="str">
        <f>IFERROR(IF(A479="","",_xlfn.XLOOKUP(D479,Prisliste!$C$4:$F$4,Prisliste!$C$20:$F$20)),"")</f>
        <v/>
      </c>
      <c r="W479" s="175" t="str">
        <f>IFERROR(U479*_xlfn.XLOOKUP(D479,Prisliste!$C$4:$F$4,Prisliste!$C$21:$F$21),"")</f>
        <v/>
      </c>
      <c r="X479" s="175" t="str">
        <f>IFERROR(IF(A479="","",IF(N479="Ja",_xlfn.XLOOKUP('Beregninger gj.strømming'!D479,Prisliste!$C$4:$F$4,Prisliste!$C$24:$F$24),0)),"")</f>
        <v/>
      </c>
      <c r="Y479" s="288" t="str">
        <f t="shared" si="122"/>
        <v/>
      </c>
      <c r="Z479" s="175" t="str">
        <f t="shared" si="133"/>
        <v/>
      </c>
      <c r="AA479" s="175" t="str">
        <f t="shared" si="123"/>
        <v/>
      </c>
      <c r="AB479" s="175" t="str">
        <f t="shared" si="124"/>
        <v/>
      </c>
      <c r="AC479" s="288" t="str">
        <f t="shared" si="125"/>
        <v/>
      </c>
      <c r="AD479" s="152" t="str">
        <f t="shared" si="126"/>
        <v/>
      </c>
      <c r="AF479" s="155" t="str">
        <f>IFERROR(_xlfn.XLOOKUP(D479,Prisliste!$C$4:$F$4,Prisliste!$C$19:$F$19)*AD479,"")</f>
        <v/>
      </c>
    </row>
    <row r="480" spans="1:32" ht="14.4">
      <c r="A480" s="171" t="str">
        <f>IF(A479="","",IF(A479+1&lt;=f_slutt,'Beregninger gj.strømming'!A479+1,""))</f>
        <v/>
      </c>
      <c r="B480" s="172" t="str">
        <f t="shared" si="127"/>
        <v/>
      </c>
      <c r="C480" s="173" t="str">
        <f t="shared" si="128"/>
        <v/>
      </c>
      <c r="D480" s="172" t="str">
        <f t="shared" si="129"/>
        <v/>
      </c>
      <c r="E480" s="152" t="str">
        <f t="shared" si="134"/>
        <v/>
      </c>
      <c r="F480" s="289" t="str">
        <f t="shared" si="130"/>
        <v/>
      </c>
      <c r="G480" s="154" t="str">
        <f>IF($A480="","",'Priseestimat gj.strømming'!$C$15)</f>
        <v/>
      </c>
      <c r="H480" s="155" t="str" cm="1">
        <f t="array" ref="H480">IF(M480=Hjelpeark!$E$7,_xlfn.XLOOKUP(IF(T480="Naturlig",S480,T480),Temp_VT_FV,_xlfn.XLOOKUP('Beregninger gj.strømming'!F480,Fiskevekt_VT_FV,'Veksttabell FV'!$B$5:$T$21,,-1),,-1)*G480,IF('Beregninger gj.strømming'!M480=Hjelpeark!$D$7,_xlfn.XLOOKUP(IF(T480="Naturlig",S480,T480),'Veksttabell SV'!$A$6:$A$22,_xlfn.XLOOKUP('Beregninger gj.strømming'!F480,'Veksttabell SV'!$B$5:$AU$5,'Veksttabell SV'!$B$6:$AU$22,,-1),,-1)*G480,""))</f>
        <v/>
      </c>
      <c r="I480" s="155" t="str">
        <f t="shared" si="119"/>
        <v/>
      </c>
      <c r="J480" s="159" t="str">
        <f t="shared" si="120"/>
        <v/>
      </c>
      <c r="K480" s="173" t="str">
        <f>IF(A480="","",'Priseestimat gj.strømming'!$C$10)</f>
        <v/>
      </c>
      <c r="L480" s="173" t="str">
        <f>IF(A480="","",'Priseestimat gj.strømming'!$C$11)</f>
        <v/>
      </c>
      <c r="M480" s="173" t="str">
        <f>IF(A480="","",'Priseestimat gj.strømming'!$C$12)</f>
        <v/>
      </c>
      <c r="N480" s="173" t="str">
        <f>IF($A480="","",'Priseestimat gj.strømming'!$C$6)</f>
        <v/>
      </c>
      <c r="O480" s="174" t="str" cm="1">
        <f t="array" ref="O480">IF(M480=Hjelpeark!$D$7,_xlfn.XLOOKUP(IF(T480="Naturlig",S480,T480),'Vannbehov SV'!$A$5:$A$13,_xlfn.XLOOKUP('Beregninger gj.strømming'!F480,'Vannbehov SV'!$B$4:$O$4,'Vannbehov SV'!$B$5:$O$13,,-1),,-1),IF(M480=Hjelpeark!$E$7,_xlfn.XLOOKUP(IF(T480="Naturlig",S480,T480),'Vannbehov FV'!$A$5:$A$20,_xlfn.XLOOKUP('Beregninger gj.strømming'!F480,'Vannbehov FV'!$B$4:$O$4,'Vannbehov FV'!$B$5:$O$20,,-1),,-1),""))</f>
        <v/>
      </c>
      <c r="P480" s="173" t="str">
        <f t="shared" si="131"/>
        <v/>
      </c>
      <c r="Q480" s="174" t="str">
        <f t="shared" si="132"/>
        <v/>
      </c>
      <c r="R480" s="174" t="str">
        <f t="shared" si="121"/>
        <v/>
      </c>
      <c r="S480" s="152" t="str">
        <f>IFERROR(IF(M480=Hjelpeark!$D$7,_xlfn.XLOOKUP('Beregninger gj.strømming'!C480,Hjelpeark!$C$8:$C$19,Hjelpeark!$D$8:$D$19),_xlfn.XLOOKUP('Beregninger gj.strømming'!C480,Hjelpeark!$C$8:$C$19,Hjelpeark!$E$8:$E$19)),"")</f>
        <v/>
      </c>
      <c r="T480" s="152" t="str">
        <f t="shared" si="135"/>
        <v/>
      </c>
      <c r="U480" s="152" t="str">
        <f>IFERROR(IF(T480=Hjelpeark!$B$4,0,ABS(T480-S480)),"")</f>
        <v/>
      </c>
      <c r="V480" s="175" t="str">
        <f>IFERROR(IF(A480="","",_xlfn.XLOOKUP(D480,Prisliste!$C$4:$F$4,Prisliste!$C$20:$F$20)),"")</f>
        <v/>
      </c>
      <c r="W480" s="175" t="str">
        <f>IFERROR(U480*_xlfn.XLOOKUP(D480,Prisliste!$C$4:$F$4,Prisliste!$C$21:$F$21),"")</f>
        <v/>
      </c>
      <c r="X480" s="175" t="str">
        <f>IFERROR(IF(A480="","",IF(N480="Ja",_xlfn.XLOOKUP('Beregninger gj.strømming'!D480,Prisliste!$C$4:$F$4,Prisliste!$C$24:$F$24),0)),"")</f>
        <v/>
      </c>
      <c r="Y480" s="288" t="str">
        <f t="shared" si="122"/>
        <v/>
      </c>
      <c r="Z480" s="175" t="str">
        <f t="shared" si="133"/>
        <v/>
      </c>
      <c r="AA480" s="175" t="str">
        <f t="shared" si="123"/>
        <v/>
      </c>
      <c r="AB480" s="175" t="str">
        <f t="shared" si="124"/>
        <v/>
      </c>
      <c r="AC480" s="288" t="str">
        <f t="shared" si="125"/>
        <v/>
      </c>
      <c r="AD480" s="152" t="str">
        <f t="shared" si="126"/>
        <v/>
      </c>
      <c r="AF480" s="155" t="str">
        <f>IFERROR(_xlfn.XLOOKUP(D480,Prisliste!$C$4:$F$4,Prisliste!$C$19:$F$19)*AD480,"")</f>
        <v/>
      </c>
    </row>
    <row r="481" spans="1:32" ht="14.4">
      <c r="A481" s="171" t="str">
        <f>IF(A480="","",IF(A480+1&lt;=f_slutt,'Beregninger gj.strømming'!A480+1,""))</f>
        <v/>
      </c>
      <c r="B481" s="172" t="str">
        <f t="shared" si="127"/>
        <v/>
      </c>
      <c r="C481" s="173" t="str">
        <f t="shared" si="128"/>
        <v/>
      </c>
      <c r="D481" s="172" t="str">
        <f t="shared" si="129"/>
        <v/>
      </c>
      <c r="E481" s="152" t="str">
        <f t="shared" si="134"/>
        <v/>
      </c>
      <c r="F481" s="289" t="str">
        <f t="shared" si="130"/>
        <v/>
      </c>
      <c r="G481" s="154" t="str">
        <f>IF($A481="","",'Priseestimat gj.strømming'!$C$15)</f>
        <v/>
      </c>
      <c r="H481" s="155" t="str" cm="1">
        <f t="array" ref="H481">IF(M481=Hjelpeark!$E$7,_xlfn.XLOOKUP(IF(T481="Naturlig",S481,T481),Temp_VT_FV,_xlfn.XLOOKUP('Beregninger gj.strømming'!F481,Fiskevekt_VT_FV,'Veksttabell FV'!$B$5:$T$21,,-1),,-1)*G481,IF('Beregninger gj.strømming'!M481=Hjelpeark!$D$7,_xlfn.XLOOKUP(IF(T481="Naturlig",S481,T481),'Veksttabell SV'!$A$6:$A$22,_xlfn.XLOOKUP('Beregninger gj.strømming'!F481,'Veksttabell SV'!$B$5:$AU$5,'Veksttabell SV'!$B$6:$AU$22,,-1),,-1)*G481,""))</f>
        <v/>
      </c>
      <c r="I481" s="155" t="str">
        <f t="shared" si="119"/>
        <v/>
      </c>
      <c r="J481" s="159" t="str">
        <f t="shared" si="120"/>
        <v/>
      </c>
      <c r="K481" s="173" t="str">
        <f>IF(A481="","",'Priseestimat gj.strømming'!$C$10)</f>
        <v/>
      </c>
      <c r="L481" s="173" t="str">
        <f>IF(A481="","",'Priseestimat gj.strømming'!$C$11)</f>
        <v/>
      </c>
      <c r="M481" s="173" t="str">
        <f>IF(A481="","",'Priseestimat gj.strømming'!$C$12)</f>
        <v/>
      </c>
      <c r="N481" s="173" t="str">
        <f>IF($A481="","",'Priseestimat gj.strømming'!$C$6)</f>
        <v/>
      </c>
      <c r="O481" s="174" t="str" cm="1">
        <f t="array" ref="O481">IF(M481=Hjelpeark!$D$7,_xlfn.XLOOKUP(IF(T481="Naturlig",S481,T481),'Vannbehov SV'!$A$5:$A$13,_xlfn.XLOOKUP('Beregninger gj.strømming'!F481,'Vannbehov SV'!$B$4:$O$4,'Vannbehov SV'!$B$5:$O$13,,-1),,-1),IF(M481=Hjelpeark!$E$7,_xlfn.XLOOKUP(IF(T481="Naturlig",S481,T481),'Vannbehov FV'!$A$5:$A$20,_xlfn.XLOOKUP('Beregninger gj.strømming'!F481,'Vannbehov FV'!$B$4:$O$4,'Vannbehov FV'!$B$5:$O$20,,-1),,-1),""))</f>
        <v/>
      </c>
      <c r="P481" s="173" t="str">
        <f t="shared" si="131"/>
        <v/>
      </c>
      <c r="Q481" s="174" t="str">
        <f t="shared" si="132"/>
        <v/>
      </c>
      <c r="R481" s="174" t="str">
        <f t="shared" si="121"/>
        <v/>
      </c>
      <c r="S481" s="152" t="str">
        <f>IFERROR(IF(M481=Hjelpeark!$D$7,_xlfn.XLOOKUP('Beregninger gj.strømming'!C481,Hjelpeark!$C$8:$C$19,Hjelpeark!$D$8:$D$19),_xlfn.XLOOKUP('Beregninger gj.strømming'!C481,Hjelpeark!$C$8:$C$19,Hjelpeark!$E$8:$E$19)),"")</f>
        <v/>
      </c>
      <c r="T481" s="152" t="str">
        <f t="shared" si="135"/>
        <v/>
      </c>
      <c r="U481" s="152" t="str">
        <f>IFERROR(IF(T481=Hjelpeark!$B$4,0,ABS(T481-S481)),"")</f>
        <v/>
      </c>
      <c r="V481" s="175" t="str">
        <f>IFERROR(IF(A481="","",_xlfn.XLOOKUP(D481,Prisliste!$C$4:$F$4,Prisliste!$C$20:$F$20)),"")</f>
        <v/>
      </c>
      <c r="W481" s="175" t="str">
        <f>IFERROR(U481*_xlfn.XLOOKUP(D481,Prisliste!$C$4:$F$4,Prisliste!$C$21:$F$21),"")</f>
        <v/>
      </c>
      <c r="X481" s="175" t="str">
        <f>IFERROR(IF(A481="","",IF(N481="Ja",_xlfn.XLOOKUP('Beregninger gj.strømming'!D481,Prisliste!$C$4:$F$4,Prisliste!$C$24:$F$24),0)),"")</f>
        <v/>
      </c>
      <c r="Y481" s="288" t="str">
        <f t="shared" si="122"/>
        <v/>
      </c>
      <c r="Z481" s="175" t="str">
        <f t="shared" si="133"/>
        <v/>
      </c>
      <c r="AA481" s="175" t="str">
        <f t="shared" si="123"/>
        <v/>
      </c>
      <c r="AB481" s="175" t="str">
        <f t="shared" si="124"/>
        <v/>
      </c>
      <c r="AC481" s="288" t="str">
        <f t="shared" si="125"/>
        <v/>
      </c>
      <c r="AD481" s="152" t="str">
        <f t="shared" si="126"/>
        <v/>
      </c>
      <c r="AF481" s="155" t="str">
        <f>IFERROR(_xlfn.XLOOKUP(D481,Prisliste!$C$4:$F$4,Prisliste!$C$19:$F$19)*AD481,"")</f>
        <v/>
      </c>
    </row>
    <row r="482" spans="1:32" ht="14.4">
      <c r="A482" s="171" t="str">
        <f>IF(A481="","",IF(A481+1&lt;=f_slutt,'Beregninger gj.strømming'!A481+1,""))</f>
        <v/>
      </c>
      <c r="B482" s="172" t="str">
        <f t="shared" si="127"/>
        <v/>
      </c>
      <c r="C482" s="173" t="str">
        <f t="shared" si="128"/>
        <v/>
      </c>
      <c r="D482" s="172" t="str">
        <f t="shared" si="129"/>
        <v/>
      </c>
      <c r="E482" s="152" t="str">
        <f t="shared" si="134"/>
        <v/>
      </c>
      <c r="F482" s="289" t="str">
        <f t="shared" si="130"/>
        <v/>
      </c>
      <c r="G482" s="154" t="str">
        <f>IF($A482="","",'Priseestimat gj.strømming'!$C$15)</f>
        <v/>
      </c>
      <c r="H482" s="155" t="str" cm="1">
        <f t="array" ref="H482">IF(M482=Hjelpeark!$E$7,_xlfn.XLOOKUP(IF(T482="Naturlig",S482,T482),Temp_VT_FV,_xlfn.XLOOKUP('Beregninger gj.strømming'!F482,Fiskevekt_VT_FV,'Veksttabell FV'!$B$5:$T$21,,-1),,-1)*G482,IF('Beregninger gj.strømming'!M482=Hjelpeark!$D$7,_xlfn.XLOOKUP(IF(T482="Naturlig",S482,T482),'Veksttabell SV'!$A$6:$A$22,_xlfn.XLOOKUP('Beregninger gj.strømming'!F482,'Veksttabell SV'!$B$5:$AU$5,'Veksttabell SV'!$B$6:$AU$22,,-1),,-1)*G482,""))</f>
        <v/>
      </c>
      <c r="I482" s="155" t="str">
        <f t="shared" si="119"/>
        <v/>
      </c>
      <c r="J482" s="159" t="str">
        <f t="shared" si="120"/>
        <v/>
      </c>
      <c r="K482" s="173" t="str">
        <f>IF(A482="","",'Priseestimat gj.strømming'!$C$10)</f>
        <v/>
      </c>
      <c r="L482" s="173" t="str">
        <f>IF(A482="","",'Priseestimat gj.strømming'!$C$11)</f>
        <v/>
      </c>
      <c r="M482" s="173" t="str">
        <f>IF(A482="","",'Priseestimat gj.strømming'!$C$12)</f>
        <v/>
      </c>
      <c r="N482" s="173" t="str">
        <f>IF($A482="","",'Priseestimat gj.strømming'!$C$6)</f>
        <v/>
      </c>
      <c r="O482" s="174" t="str" cm="1">
        <f t="array" ref="O482">IF(M482=Hjelpeark!$D$7,_xlfn.XLOOKUP(IF(T482="Naturlig",S482,T482),'Vannbehov SV'!$A$5:$A$13,_xlfn.XLOOKUP('Beregninger gj.strømming'!F482,'Vannbehov SV'!$B$4:$O$4,'Vannbehov SV'!$B$5:$O$13,,-1),,-1),IF(M482=Hjelpeark!$E$7,_xlfn.XLOOKUP(IF(T482="Naturlig",S482,T482),'Vannbehov FV'!$A$5:$A$20,_xlfn.XLOOKUP('Beregninger gj.strømming'!F482,'Vannbehov FV'!$B$4:$O$4,'Vannbehov FV'!$B$5:$O$20,,-1),,-1),""))</f>
        <v/>
      </c>
      <c r="P482" s="173" t="str">
        <f t="shared" si="131"/>
        <v/>
      </c>
      <c r="Q482" s="174" t="str">
        <f t="shared" si="132"/>
        <v/>
      </c>
      <c r="R482" s="174" t="str">
        <f t="shared" si="121"/>
        <v/>
      </c>
      <c r="S482" s="152" t="str">
        <f>IFERROR(IF(M482=Hjelpeark!$D$7,_xlfn.XLOOKUP('Beregninger gj.strømming'!C482,Hjelpeark!$C$8:$C$19,Hjelpeark!$D$8:$D$19),_xlfn.XLOOKUP('Beregninger gj.strømming'!C482,Hjelpeark!$C$8:$C$19,Hjelpeark!$E$8:$E$19)),"")</f>
        <v/>
      </c>
      <c r="T482" s="152" t="str">
        <f t="shared" si="135"/>
        <v/>
      </c>
      <c r="U482" s="152" t="str">
        <f>IFERROR(IF(T482=Hjelpeark!$B$4,0,ABS(T482-S482)),"")</f>
        <v/>
      </c>
      <c r="V482" s="175" t="str">
        <f>IFERROR(IF(A482="","",_xlfn.XLOOKUP(D482,Prisliste!$C$4:$F$4,Prisliste!$C$20:$F$20)),"")</f>
        <v/>
      </c>
      <c r="W482" s="175" t="str">
        <f>IFERROR(U482*_xlfn.XLOOKUP(D482,Prisliste!$C$4:$F$4,Prisliste!$C$21:$F$21),"")</f>
        <v/>
      </c>
      <c r="X482" s="175" t="str">
        <f>IFERROR(IF(A482="","",IF(N482="Ja",_xlfn.XLOOKUP('Beregninger gj.strømming'!D482,Prisliste!$C$4:$F$4,Prisliste!$C$24:$F$24),0)),"")</f>
        <v/>
      </c>
      <c r="Y482" s="288" t="str">
        <f t="shared" si="122"/>
        <v/>
      </c>
      <c r="Z482" s="175" t="str">
        <f t="shared" si="133"/>
        <v/>
      </c>
      <c r="AA482" s="175" t="str">
        <f t="shared" si="123"/>
        <v/>
      </c>
      <c r="AB482" s="175" t="str">
        <f t="shared" si="124"/>
        <v/>
      </c>
      <c r="AC482" s="288" t="str">
        <f t="shared" si="125"/>
        <v/>
      </c>
      <c r="AD482" s="152" t="str">
        <f t="shared" si="126"/>
        <v/>
      </c>
      <c r="AF482" s="155" t="str">
        <f>IFERROR(_xlfn.XLOOKUP(D482,Prisliste!$C$4:$F$4,Prisliste!$C$19:$F$19)*AD482,"")</f>
        <v/>
      </c>
    </row>
    <row r="483" spans="1:32" ht="14.4">
      <c r="A483" s="171" t="str">
        <f>IF(A482="","",IF(A482+1&lt;=f_slutt,'Beregninger gj.strømming'!A482+1,""))</f>
        <v/>
      </c>
      <c r="B483" s="172" t="str">
        <f t="shared" si="127"/>
        <v/>
      </c>
      <c r="C483" s="173" t="str">
        <f t="shared" si="128"/>
        <v/>
      </c>
      <c r="D483" s="172" t="str">
        <f t="shared" si="129"/>
        <v/>
      </c>
      <c r="E483" s="152" t="str">
        <f t="shared" si="134"/>
        <v/>
      </c>
      <c r="F483" s="289" t="str">
        <f t="shared" si="130"/>
        <v/>
      </c>
      <c r="G483" s="154" t="str">
        <f>IF($A483="","",'Priseestimat gj.strømming'!$C$15)</f>
        <v/>
      </c>
      <c r="H483" s="155" t="str" cm="1">
        <f t="array" ref="H483">IF(M483=Hjelpeark!$E$7,_xlfn.XLOOKUP(IF(T483="Naturlig",S483,T483),Temp_VT_FV,_xlfn.XLOOKUP('Beregninger gj.strømming'!F483,Fiskevekt_VT_FV,'Veksttabell FV'!$B$5:$T$21,,-1),,-1)*G483,IF('Beregninger gj.strømming'!M483=Hjelpeark!$D$7,_xlfn.XLOOKUP(IF(T483="Naturlig",S483,T483),'Veksttabell SV'!$A$6:$A$22,_xlfn.XLOOKUP('Beregninger gj.strømming'!F483,'Veksttabell SV'!$B$5:$AU$5,'Veksttabell SV'!$B$6:$AU$22,,-1),,-1)*G483,""))</f>
        <v/>
      </c>
      <c r="I483" s="155" t="str">
        <f t="shared" si="119"/>
        <v/>
      </c>
      <c r="J483" s="159" t="str">
        <f t="shared" si="120"/>
        <v/>
      </c>
      <c r="K483" s="173" t="str">
        <f>IF(A483="","",'Priseestimat gj.strømming'!$C$10)</f>
        <v/>
      </c>
      <c r="L483" s="173" t="str">
        <f>IF(A483="","",'Priseestimat gj.strømming'!$C$11)</f>
        <v/>
      </c>
      <c r="M483" s="173" t="str">
        <f>IF(A483="","",'Priseestimat gj.strømming'!$C$12)</f>
        <v/>
      </c>
      <c r="N483" s="173" t="str">
        <f>IF($A483="","",'Priseestimat gj.strømming'!$C$6)</f>
        <v/>
      </c>
      <c r="O483" s="174" t="str" cm="1">
        <f t="array" ref="O483">IF(M483=Hjelpeark!$D$7,_xlfn.XLOOKUP(IF(T483="Naturlig",S483,T483),'Vannbehov SV'!$A$5:$A$13,_xlfn.XLOOKUP('Beregninger gj.strømming'!F483,'Vannbehov SV'!$B$4:$O$4,'Vannbehov SV'!$B$5:$O$13,,-1),,-1),IF(M483=Hjelpeark!$E$7,_xlfn.XLOOKUP(IF(T483="Naturlig",S483,T483),'Vannbehov FV'!$A$5:$A$20,_xlfn.XLOOKUP('Beregninger gj.strømming'!F483,'Vannbehov FV'!$B$4:$O$4,'Vannbehov FV'!$B$5:$O$20,,-1),,-1),""))</f>
        <v/>
      </c>
      <c r="P483" s="173" t="str">
        <f t="shared" si="131"/>
        <v/>
      </c>
      <c r="Q483" s="174" t="str">
        <f t="shared" si="132"/>
        <v/>
      </c>
      <c r="R483" s="174" t="str">
        <f t="shared" si="121"/>
        <v/>
      </c>
      <c r="S483" s="152" t="str">
        <f>IFERROR(IF(M483=Hjelpeark!$D$7,_xlfn.XLOOKUP('Beregninger gj.strømming'!C483,Hjelpeark!$C$8:$C$19,Hjelpeark!$D$8:$D$19),_xlfn.XLOOKUP('Beregninger gj.strømming'!C483,Hjelpeark!$C$8:$C$19,Hjelpeark!$E$8:$E$19)),"")</f>
        <v/>
      </c>
      <c r="T483" s="152" t="str">
        <f t="shared" si="135"/>
        <v/>
      </c>
      <c r="U483" s="152" t="str">
        <f>IFERROR(IF(T483=Hjelpeark!$B$4,0,ABS(T483-S483)),"")</f>
        <v/>
      </c>
      <c r="V483" s="175" t="str">
        <f>IFERROR(IF(A483="","",_xlfn.XLOOKUP(D483,Prisliste!$C$4:$F$4,Prisliste!$C$20:$F$20)),"")</f>
        <v/>
      </c>
      <c r="W483" s="175" t="str">
        <f>IFERROR(U483*_xlfn.XLOOKUP(D483,Prisliste!$C$4:$F$4,Prisliste!$C$21:$F$21),"")</f>
        <v/>
      </c>
      <c r="X483" s="175" t="str">
        <f>IFERROR(IF(A483="","",IF(N483="Ja",_xlfn.XLOOKUP('Beregninger gj.strømming'!D483,Prisliste!$C$4:$F$4,Prisliste!$C$24:$F$24),0)),"")</f>
        <v/>
      </c>
      <c r="Y483" s="288" t="str">
        <f t="shared" si="122"/>
        <v/>
      </c>
      <c r="Z483" s="175" t="str">
        <f t="shared" si="133"/>
        <v/>
      </c>
      <c r="AA483" s="175" t="str">
        <f t="shared" si="123"/>
        <v/>
      </c>
      <c r="AB483" s="175" t="str">
        <f t="shared" si="124"/>
        <v/>
      </c>
      <c r="AC483" s="288" t="str">
        <f t="shared" si="125"/>
        <v/>
      </c>
      <c r="AD483" s="152" t="str">
        <f t="shared" si="126"/>
        <v/>
      </c>
      <c r="AF483" s="155" t="str">
        <f>IFERROR(_xlfn.XLOOKUP(D483,Prisliste!$C$4:$F$4,Prisliste!$C$19:$F$19)*AD483,"")</f>
        <v/>
      </c>
    </row>
    <row r="484" spans="1:32" ht="14.4">
      <c r="A484" s="171" t="str">
        <f>IF(A483="","",IF(A483+1&lt;=f_slutt,'Beregninger gj.strømming'!A483+1,""))</f>
        <v/>
      </c>
      <c r="B484" s="172" t="str">
        <f t="shared" si="127"/>
        <v/>
      </c>
      <c r="C484" s="173" t="str">
        <f t="shared" si="128"/>
        <v/>
      </c>
      <c r="D484" s="172" t="str">
        <f t="shared" si="129"/>
        <v/>
      </c>
      <c r="E484" s="152" t="str">
        <f t="shared" si="134"/>
        <v/>
      </c>
      <c r="F484" s="289" t="str">
        <f t="shared" si="130"/>
        <v/>
      </c>
      <c r="G484" s="154" t="str">
        <f>IF($A484="","",'Priseestimat gj.strømming'!$C$15)</f>
        <v/>
      </c>
      <c r="H484" s="155" t="str" cm="1">
        <f t="array" ref="H484">IF(M484=Hjelpeark!$E$7,_xlfn.XLOOKUP(IF(T484="Naturlig",S484,T484),Temp_VT_FV,_xlfn.XLOOKUP('Beregninger gj.strømming'!F484,Fiskevekt_VT_FV,'Veksttabell FV'!$B$5:$T$21,,-1),,-1)*G484,IF('Beregninger gj.strømming'!M484=Hjelpeark!$D$7,_xlfn.XLOOKUP(IF(T484="Naturlig",S484,T484),'Veksttabell SV'!$A$6:$A$22,_xlfn.XLOOKUP('Beregninger gj.strømming'!F484,'Veksttabell SV'!$B$5:$AU$5,'Veksttabell SV'!$B$6:$AU$22,,-1),,-1)*G484,""))</f>
        <v/>
      </c>
      <c r="I484" s="155" t="str">
        <f t="shared" si="119"/>
        <v/>
      </c>
      <c r="J484" s="159" t="str">
        <f t="shared" si="120"/>
        <v/>
      </c>
      <c r="K484" s="173" t="str">
        <f>IF(A484="","",'Priseestimat gj.strømming'!$C$10)</f>
        <v/>
      </c>
      <c r="L484" s="173" t="str">
        <f>IF(A484="","",'Priseestimat gj.strømming'!$C$11)</f>
        <v/>
      </c>
      <c r="M484" s="173" t="str">
        <f>IF(A484="","",'Priseestimat gj.strømming'!$C$12)</f>
        <v/>
      </c>
      <c r="N484" s="173" t="str">
        <f>IF($A484="","",'Priseestimat gj.strømming'!$C$6)</f>
        <v/>
      </c>
      <c r="O484" s="174" t="str" cm="1">
        <f t="array" ref="O484">IF(M484=Hjelpeark!$D$7,_xlfn.XLOOKUP(IF(T484="Naturlig",S484,T484),'Vannbehov SV'!$A$5:$A$13,_xlfn.XLOOKUP('Beregninger gj.strømming'!F484,'Vannbehov SV'!$B$4:$O$4,'Vannbehov SV'!$B$5:$O$13,,-1),,-1),IF(M484=Hjelpeark!$E$7,_xlfn.XLOOKUP(IF(T484="Naturlig",S484,T484),'Vannbehov FV'!$A$5:$A$20,_xlfn.XLOOKUP('Beregninger gj.strømming'!F484,'Vannbehov FV'!$B$4:$O$4,'Vannbehov FV'!$B$5:$O$20,,-1),,-1),""))</f>
        <v/>
      </c>
      <c r="P484" s="173" t="str">
        <f t="shared" si="131"/>
        <v/>
      </c>
      <c r="Q484" s="174" t="str">
        <f t="shared" si="132"/>
        <v/>
      </c>
      <c r="R484" s="174" t="str">
        <f t="shared" si="121"/>
        <v/>
      </c>
      <c r="S484" s="152" t="str">
        <f>IFERROR(IF(M484=Hjelpeark!$D$7,_xlfn.XLOOKUP('Beregninger gj.strømming'!C484,Hjelpeark!$C$8:$C$19,Hjelpeark!$D$8:$D$19),_xlfn.XLOOKUP('Beregninger gj.strømming'!C484,Hjelpeark!$C$8:$C$19,Hjelpeark!$E$8:$E$19)),"")</f>
        <v/>
      </c>
      <c r="T484" s="152" t="str">
        <f t="shared" si="135"/>
        <v/>
      </c>
      <c r="U484" s="152" t="str">
        <f>IFERROR(IF(T484=Hjelpeark!$B$4,0,ABS(T484-S484)),"")</f>
        <v/>
      </c>
      <c r="V484" s="175" t="str">
        <f>IFERROR(IF(A484="","",_xlfn.XLOOKUP(D484,Prisliste!$C$4:$F$4,Prisliste!$C$20:$F$20)),"")</f>
        <v/>
      </c>
      <c r="W484" s="175" t="str">
        <f>IFERROR(U484*_xlfn.XLOOKUP(D484,Prisliste!$C$4:$F$4,Prisliste!$C$21:$F$21),"")</f>
        <v/>
      </c>
      <c r="X484" s="175" t="str">
        <f>IFERROR(IF(A484="","",IF(N484="Ja",_xlfn.XLOOKUP('Beregninger gj.strømming'!D484,Prisliste!$C$4:$F$4,Prisliste!$C$24:$F$24),0)),"")</f>
        <v/>
      </c>
      <c r="Y484" s="288" t="str">
        <f t="shared" si="122"/>
        <v/>
      </c>
      <c r="Z484" s="175" t="str">
        <f t="shared" si="133"/>
        <v/>
      </c>
      <c r="AA484" s="175" t="str">
        <f t="shared" si="123"/>
        <v/>
      </c>
      <c r="AB484" s="175" t="str">
        <f t="shared" si="124"/>
        <v/>
      </c>
      <c r="AC484" s="288" t="str">
        <f t="shared" si="125"/>
        <v/>
      </c>
      <c r="AD484" s="152" t="str">
        <f t="shared" si="126"/>
        <v/>
      </c>
      <c r="AF484" s="155" t="str">
        <f>IFERROR(_xlfn.XLOOKUP(D484,Prisliste!$C$4:$F$4,Prisliste!$C$19:$F$19)*AD484,"")</f>
        <v/>
      </c>
    </row>
    <row r="485" spans="1:32" ht="14.4">
      <c r="A485" s="171" t="str">
        <f>IF(A484="","",IF(A484+1&lt;=f_slutt,'Beregninger gj.strømming'!A484+1,""))</f>
        <v/>
      </c>
      <c r="B485" s="172" t="str">
        <f t="shared" si="127"/>
        <v/>
      </c>
      <c r="C485" s="173" t="str">
        <f t="shared" si="128"/>
        <v/>
      </c>
      <c r="D485" s="172" t="str">
        <f t="shared" si="129"/>
        <v/>
      </c>
      <c r="E485" s="152" t="str">
        <f t="shared" si="134"/>
        <v/>
      </c>
      <c r="F485" s="289" t="str">
        <f t="shared" si="130"/>
        <v/>
      </c>
      <c r="G485" s="154" t="str">
        <f>IF($A485="","",'Priseestimat gj.strømming'!$C$15)</f>
        <v/>
      </c>
      <c r="H485" s="155" t="str" cm="1">
        <f t="array" ref="H485">IF(M485=Hjelpeark!$E$7,_xlfn.XLOOKUP(IF(T485="Naturlig",S485,T485),Temp_VT_FV,_xlfn.XLOOKUP('Beregninger gj.strømming'!F485,Fiskevekt_VT_FV,'Veksttabell FV'!$B$5:$T$21,,-1),,-1)*G485,IF('Beregninger gj.strømming'!M485=Hjelpeark!$D$7,_xlfn.XLOOKUP(IF(T485="Naturlig",S485,T485),'Veksttabell SV'!$A$6:$A$22,_xlfn.XLOOKUP('Beregninger gj.strømming'!F485,'Veksttabell SV'!$B$5:$AU$5,'Veksttabell SV'!$B$6:$AU$22,,-1),,-1)*G485,""))</f>
        <v/>
      </c>
      <c r="I485" s="155" t="str">
        <f t="shared" si="119"/>
        <v/>
      </c>
      <c r="J485" s="159" t="str">
        <f t="shared" si="120"/>
        <v/>
      </c>
      <c r="K485" s="173" t="str">
        <f>IF(A485="","",'Priseestimat gj.strømming'!$C$10)</f>
        <v/>
      </c>
      <c r="L485" s="173" t="str">
        <f>IF(A485="","",'Priseestimat gj.strømming'!$C$11)</f>
        <v/>
      </c>
      <c r="M485" s="173" t="str">
        <f>IF(A485="","",'Priseestimat gj.strømming'!$C$12)</f>
        <v/>
      </c>
      <c r="N485" s="173" t="str">
        <f>IF($A485="","",'Priseestimat gj.strømming'!$C$6)</f>
        <v/>
      </c>
      <c r="O485" s="174" t="str" cm="1">
        <f t="array" ref="O485">IF(M485=Hjelpeark!$D$7,_xlfn.XLOOKUP(IF(T485="Naturlig",S485,T485),'Vannbehov SV'!$A$5:$A$13,_xlfn.XLOOKUP('Beregninger gj.strømming'!F485,'Vannbehov SV'!$B$4:$O$4,'Vannbehov SV'!$B$5:$O$13,,-1),,-1),IF(M485=Hjelpeark!$E$7,_xlfn.XLOOKUP(IF(T485="Naturlig",S485,T485),'Vannbehov FV'!$A$5:$A$20,_xlfn.XLOOKUP('Beregninger gj.strømming'!F485,'Vannbehov FV'!$B$4:$O$4,'Vannbehov FV'!$B$5:$O$20,,-1),,-1),""))</f>
        <v/>
      </c>
      <c r="P485" s="173" t="str">
        <f t="shared" si="131"/>
        <v/>
      </c>
      <c r="Q485" s="174" t="str">
        <f t="shared" si="132"/>
        <v/>
      </c>
      <c r="R485" s="174" t="str">
        <f t="shared" si="121"/>
        <v/>
      </c>
      <c r="S485" s="152" t="str">
        <f>IFERROR(IF(M485=Hjelpeark!$D$7,_xlfn.XLOOKUP('Beregninger gj.strømming'!C485,Hjelpeark!$C$8:$C$19,Hjelpeark!$D$8:$D$19),_xlfn.XLOOKUP('Beregninger gj.strømming'!C485,Hjelpeark!$C$8:$C$19,Hjelpeark!$E$8:$E$19)),"")</f>
        <v/>
      </c>
      <c r="T485" s="152" t="str">
        <f t="shared" si="135"/>
        <v/>
      </c>
      <c r="U485" s="152" t="str">
        <f>IFERROR(IF(T485=Hjelpeark!$B$4,0,ABS(T485-S485)),"")</f>
        <v/>
      </c>
      <c r="V485" s="175" t="str">
        <f>IFERROR(IF(A485="","",_xlfn.XLOOKUP(D485,Prisliste!$C$4:$F$4,Prisliste!$C$20:$F$20)),"")</f>
        <v/>
      </c>
      <c r="W485" s="175" t="str">
        <f>IFERROR(U485*_xlfn.XLOOKUP(D485,Prisliste!$C$4:$F$4,Prisliste!$C$21:$F$21),"")</f>
        <v/>
      </c>
      <c r="X485" s="175" t="str">
        <f>IFERROR(IF(A485="","",IF(N485="Ja",_xlfn.XLOOKUP('Beregninger gj.strømming'!D485,Prisliste!$C$4:$F$4,Prisliste!$C$24:$F$24),0)),"")</f>
        <v/>
      </c>
      <c r="Y485" s="288" t="str">
        <f t="shared" si="122"/>
        <v/>
      </c>
      <c r="Z485" s="175" t="str">
        <f t="shared" si="133"/>
        <v/>
      </c>
      <c r="AA485" s="175" t="str">
        <f t="shared" si="123"/>
        <v/>
      </c>
      <c r="AB485" s="175" t="str">
        <f t="shared" si="124"/>
        <v/>
      </c>
      <c r="AC485" s="288" t="str">
        <f t="shared" si="125"/>
        <v/>
      </c>
      <c r="AD485" s="152" t="str">
        <f t="shared" si="126"/>
        <v/>
      </c>
      <c r="AF485" s="155" t="str">
        <f>IFERROR(_xlfn.XLOOKUP(D485,Prisliste!$C$4:$F$4,Prisliste!$C$19:$F$19)*AD485,"")</f>
        <v/>
      </c>
    </row>
    <row r="486" spans="1:32" ht="14.4">
      <c r="A486" s="171" t="str">
        <f>IF(A485="","",IF(A485+1&lt;=f_slutt,'Beregninger gj.strømming'!A485+1,""))</f>
        <v/>
      </c>
      <c r="B486" s="172" t="str">
        <f t="shared" si="127"/>
        <v/>
      </c>
      <c r="C486" s="173" t="str">
        <f t="shared" si="128"/>
        <v/>
      </c>
      <c r="D486" s="172" t="str">
        <f t="shared" si="129"/>
        <v/>
      </c>
      <c r="E486" s="152" t="str">
        <f t="shared" si="134"/>
        <v/>
      </c>
      <c r="F486" s="289" t="str">
        <f t="shared" si="130"/>
        <v/>
      </c>
      <c r="G486" s="154" t="str">
        <f>IF($A486="","",'Priseestimat gj.strømming'!$C$15)</f>
        <v/>
      </c>
      <c r="H486" s="155" t="str" cm="1">
        <f t="array" ref="H486">IF(M486=Hjelpeark!$E$7,_xlfn.XLOOKUP(IF(T486="Naturlig",S486,T486),Temp_VT_FV,_xlfn.XLOOKUP('Beregninger gj.strømming'!F486,Fiskevekt_VT_FV,'Veksttabell FV'!$B$5:$T$21,,-1),,-1)*G486,IF('Beregninger gj.strømming'!M486=Hjelpeark!$D$7,_xlfn.XLOOKUP(IF(T486="Naturlig",S486,T486),'Veksttabell SV'!$A$6:$A$22,_xlfn.XLOOKUP('Beregninger gj.strømming'!F486,'Veksttabell SV'!$B$5:$AU$5,'Veksttabell SV'!$B$6:$AU$22,,-1),,-1)*G486,""))</f>
        <v/>
      </c>
      <c r="I486" s="155" t="str">
        <f t="shared" si="119"/>
        <v/>
      </c>
      <c r="J486" s="159" t="str">
        <f t="shared" si="120"/>
        <v/>
      </c>
      <c r="K486" s="173" t="str">
        <f>IF(A486="","",'Priseestimat gj.strømming'!$C$10)</f>
        <v/>
      </c>
      <c r="L486" s="173" t="str">
        <f>IF(A486="","",'Priseestimat gj.strømming'!$C$11)</f>
        <v/>
      </c>
      <c r="M486" s="173" t="str">
        <f>IF(A486="","",'Priseestimat gj.strømming'!$C$12)</f>
        <v/>
      </c>
      <c r="N486" s="173" t="str">
        <f>IF($A486="","",'Priseestimat gj.strømming'!$C$6)</f>
        <v/>
      </c>
      <c r="O486" s="174" t="str" cm="1">
        <f t="array" ref="O486">IF(M486=Hjelpeark!$D$7,_xlfn.XLOOKUP(IF(T486="Naturlig",S486,T486),'Vannbehov SV'!$A$5:$A$13,_xlfn.XLOOKUP('Beregninger gj.strømming'!F486,'Vannbehov SV'!$B$4:$O$4,'Vannbehov SV'!$B$5:$O$13,,-1),,-1),IF(M486=Hjelpeark!$E$7,_xlfn.XLOOKUP(IF(T486="Naturlig",S486,T486),'Vannbehov FV'!$A$5:$A$20,_xlfn.XLOOKUP('Beregninger gj.strømming'!F486,'Vannbehov FV'!$B$4:$O$4,'Vannbehov FV'!$B$5:$O$20,,-1),,-1),""))</f>
        <v/>
      </c>
      <c r="P486" s="173" t="str">
        <f t="shared" si="131"/>
        <v/>
      </c>
      <c r="Q486" s="174" t="str">
        <f t="shared" si="132"/>
        <v/>
      </c>
      <c r="R486" s="174" t="str">
        <f t="shared" si="121"/>
        <v/>
      </c>
      <c r="S486" s="152" t="str">
        <f>IFERROR(IF(M486=Hjelpeark!$D$7,_xlfn.XLOOKUP('Beregninger gj.strømming'!C486,Hjelpeark!$C$8:$C$19,Hjelpeark!$D$8:$D$19),_xlfn.XLOOKUP('Beregninger gj.strømming'!C486,Hjelpeark!$C$8:$C$19,Hjelpeark!$E$8:$E$19)),"")</f>
        <v/>
      </c>
      <c r="T486" s="152" t="str">
        <f t="shared" si="135"/>
        <v/>
      </c>
      <c r="U486" s="152" t="str">
        <f>IFERROR(IF(T486=Hjelpeark!$B$4,0,ABS(T486-S486)),"")</f>
        <v/>
      </c>
      <c r="V486" s="175" t="str">
        <f>IFERROR(IF(A486="","",_xlfn.XLOOKUP(D486,Prisliste!$C$4:$F$4,Prisliste!$C$20:$F$20)),"")</f>
        <v/>
      </c>
      <c r="W486" s="175" t="str">
        <f>IFERROR(U486*_xlfn.XLOOKUP(D486,Prisliste!$C$4:$F$4,Prisliste!$C$21:$F$21),"")</f>
        <v/>
      </c>
      <c r="X486" s="175" t="str">
        <f>IFERROR(IF(A486="","",IF(N486="Ja",_xlfn.XLOOKUP('Beregninger gj.strømming'!D486,Prisliste!$C$4:$F$4,Prisliste!$C$24:$F$24),0)),"")</f>
        <v/>
      </c>
      <c r="Y486" s="288" t="str">
        <f t="shared" si="122"/>
        <v/>
      </c>
      <c r="Z486" s="175" t="str">
        <f t="shared" si="133"/>
        <v/>
      </c>
      <c r="AA486" s="175" t="str">
        <f t="shared" si="123"/>
        <v/>
      </c>
      <c r="AB486" s="175" t="str">
        <f t="shared" si="124"/>
        <v/>
      </c>
      <c r="AC486" s="288" t="str">
        <f t="shared" si="125"/>
        <v/>
      </c>
      <c r="AD486" s="152" t="str">
        <f t="shared" si="126"/>
        <v/>
      </c>
      <c r="AF486" s="155" t="str">
        <f>IFERROR(_xlfn.XLOOKUP(D486,Prisliste!$C$4:$F$4,Prisliste!$C$19:$F$19)*AD486,"")</f>
        <v/>
      </c>
    </row>
    <row r="487" spans="1:32" ht="14.4">
      <c r="A487" s="171" t="str">
        <f>IF(A486="","",IF(A486+1&lt;=f_slutt,'Beregninger gj.strømming'!A486+1,""))</f>
        <v/>
      </c>
      <c r="B487" s="172" t="str">
        <f t="shared" si="127"/>
        <v/>
      </c>
      <c r="C487" s="173" t="str">
        <f t="shared" si="128"/>
        <v/>
      </c>
      <c r="D487" s="172" t="str">
        <f t="shared" si="129"/>
        <v/>
      </c>
      <c r="E487" s="152" t="str">
        <f t="shared" si="134"/>
        <v/>
      </c>
      <c r="F487" s="289" t="str">
        <f t="shared" si="130"/>
        <v/>
      </c>
      <c r="G487" s="154" t="str">
        <f>IF($A487="","",'Priseestimat gj.strømming'!$C$15)</f>
        <v/>
      </c>
      <c r="H487" s="155" t="str" cm="1">
        <f t="array" ref="H487">IF(M487=Hjelpeark!$E$7,_xlfn.XLOOKUP(IF(T487="Naturlig",S487,T487),Temp_VT_FV,_xlfn.XLOOKUP('Beregninger gj.strømming'!F487,Fiskevekt_VT_FV,'Veksttabell FV'!$B$5:$T$21,,-1),,-1)*G487,IF('Beregninger gj.strømming'!M487=Hjelpeark!$D$7,_xlfn.XLOOKUP(IF(T487="Naturlig",S487,T487),'Veksttabell SV'!$A$6:$A$22,_xlfn.XLOOKUP('Beregninger gj.strømming'!F487,'Veksttabell SV'!$B$5:$AU$5,'Veksttabell SV'!$B$6:$AU$22,,-1),,-1)*G487,""))</f>
        <v/>
      </c>
      <c r="I487" s="155" t="str">
        <f t="shared" si="119"/>
        <v/>
      </c>
      <c r="J487" s="159" t="str">
        <f t="shared" si="120"/>
        <v/>
      </c>
      <c r="K487" s="173" t="str">
        <f>IF(A487="","",'Priseestimat gj.strømming'!$C$10)</f>
        <v/>
      </c>
      <c r="L487" s="173" t="str">
        <f>IF(A487="","",'Priseestimat gj.strømming'!$C$11)</f>
        <v/>
      </c>
      <c r="M487" s="173" t="str">
        <f>IF(A487="","",'Priseestimat gj.strømming'!$C$12)</f>
        <v/>
      </c>
      <c r="N487" s="173" t="str">
        <f>IF($A487="","",'Priseestimat gj.strømming'!$C$6)</f>
        <v/>
      </c>
      <c r="O487" s="174" t="str" cm="1">
        <f t="array" ref="O487">IF(M487=Hjelpeark!$D$7,_xlfn.XLOOKUP(IF(T487="Naturlig",S487,T487),'Vannbehov SV'!$A$5:$A$13,_xlfn.XLOOKUP('Beregninger gj.strømming'!F487,'Vannbehov SV'!$B$4:$O$4,'Vannbehov SV'!$B$5:$O$13,,-1),,-1),IF(M487=Hjelpeark!$E$7,_xlfn.XLOOKUP(IF(T487="Naturlig",S487,T487),'Vannbehov FV'!$A$5:$A$20,_xlfn.XLOOKUP('Beregninger gj.strømming'!F487,'Vannbehov FV'!$B$4:$O$4,'Vannbehov FV'!$B$5:$O$20,,-1),,-1),""))</f>
        <v/>
      </c>
      <c r="P487" s="173" t="str">
        <f t="shared" si="131"/>
        <v/>
      </c>
      <c r="Q487" s="174" t="str">
        <f t="shared" si="132"/>
        <v/>
      </c>
      <c r="R487" s="174" t="str">
        <f t="shared" si="121"/>
        <v/>
      </c>
      <c r="S487" s="152" t="str">
        <f>IFERROR(IF(M487=Hjelpeark!$D$7,_xlfn.XLOOKUP('Beregninger gj.strømming'!C487,Hjelpeark!$C$8:$C$19,Hjelpeark!$D$8:$D$19),_xlfn.XLOOKUP('Beregninger gj.strømming'!C487,Hjelpeark!$C$8:$C$19,Hjelpeark!$E$8:$E$19)),"")</f>
        <v/>
      </c>
      <c r="T487" s="152" t="str">
        <f t="shared" si="135"/>
        <v/>
      </c>
      <c r="U487" s="152" t="str">
        <f>IFERROR(IF(T487=Hjelpeark!$B$4,0,ABS(T487-S487)),"")</f>
        <v/>
      </c>
      <c r="V487" s="175" t="str">
        <f>IFERROR(IF(A487="","",_xlfn.XLOOKUP(D487,Prisliste!$C$4:$F$4,Prisliste!$C$20:$F$20)),"")</f>
        <v/>
      </c>
      <c r="W487" s="175" t="str">
        <f>IFERROR(U487*_xlfn.XLOOKUP(D487,Prisliste!$C$4:$F$4,Prisliste!$C$21:$F$21),"")</f>
        <v/>
      </c>
      <c r="X487" s="175" t="str">
        <f>IFERROR(IF(A487="","",IF(N487="Ja",_xlfn.XLOOKUP('Beregninger gj.strømming'!D487,Prisliste!$C$4:$F$4,Prisliste!$C$24:$F$24),0)),"")</f>
        <v/>
      </c>
      <c r="Y487" s="288" t="str">
        <f t="shared" si="122"/>
        <v/>
      </c>
      <c r="Z487" s="175" t="str">
        <f t="shared" si="133"/>
        <v/>
      </c>
      <c r="AA487" s="175" t="str">
        <f t="shared" si="123"/>
        <v/>
      </c>
      <c r="AB487" s="175" t="str">
        <f t="shared" si="124"/>
        <v/>
      </c>
      <c r="AC487" s="288" t="str">
        <f t="shared" si="125"/>
        <v/>
      </c>
      <c r="AD487" s="152" t="str">
        <f t="shared" si="126"/>
        <v/>
      </c>
      <c r="AF487" s="155" t="str">
        <f>IFERROR(_xlfn.XLOOKUP(D487,Prisliste!$C$4:$F$4,Prisliste!$C$19:$F$19)*AD487,"")</f>
        <v/>
      </c>
    </row>
    <row r="488" spans="1:32" ht="14.4">
      <c r="A488" s="171" t="str">
        <f>IF(A487="","",IF(A487+1&lt;=f_slutt,'Beregninger gj.strømming'!A487+1,""))</f>
        <v/>
      </c>
      <c r="B488" s="172" t="str">
        <f t="shared" si="127"/>
        <v/>
      </c>
      <c r="C488" s="173" t="str">
        <f t="shared" si="128"/>
        <v/>
      </c>
      <c r="D488" s="172" t="str">
        <f t="shared" si="129"/>
        <v/>
      </c>
      <c r="E488" s="152" t="str">
        <f t="shared" si="134"/>
        <v/>
      </c>
      <c r="F488" s="289" t="str">
        <f t="shared" si="130"/>
        <v/>
      </c>
      <c r="G488" s="154" t="str">
        <f>IF($A488="","",'Priseestimat gj.strømming'!$C$15)</f>
        <v/>
      </c>
      <c r="H488" s="155" t="str" cm="1">
        <f t="array" ref="H488">IF(M488=Hjelpeark!$E$7,_xlfn.XLOOKUP(IF(T488="Naturlig",S488,T488),Temp_VT_FV,_xlfn.XLOOKUP('Beregninger gj.strømming'!F488,Fiskevekt_VT_FV,'Veksttabell FV'!$B$5:$T$21,,-1),,-1)*G488,IF('Beregninger gj.strømming'!M488=Hjelpeark!$D$7,_xlfn.XLOOKUP(IF(T488="Naturlig",S488,T488),'Veksttabell SV'!$A$6:$A$22,_xlfn.XLOOKUP('Beregninger gj.strømming'!F488,'Veksttabell SV'!$B$5:$AU$5,'Veksttabell SV'!$B$6:$AU$22,,-1),,-1)*G488,""))</f>
        <v/>
      </c>
      <c r="I488" s="155" t="str">
        <f t="shared" si="119"/>
        <v/>
      </c>
      <c r="J488" s="159" t="str">
        <f t="shared" si="120"/>
        <v/>
      </c>
      <c r="K488" s="173" t="str">
        <f>IF(A488="","",'Priseestimat gj.strømming'!$C$10)</f>
        <v/>
      </c>
      <c r="L488" s="173" t="str">
        <f>IF(A488="","",'Priseestimat gj.strømming'!$C$11)</f>
        <v/>
      </c>
      <c r="M488" s="173" t="str">
        <f>IF(A488="","",'Priseestimat gj.strømming'!$C$12)</f>
        <v/>
      </c>
      <c r="N488" s="173" t="str">
        <f>IF($A488="","",'Priseestimat gj.strømming'!$C$6)</f>
        <v/>
      </c>
      <c r="O488" s="174" t="str" cm="1">
        <f t="array" ref="O488">IF(M488=Hjelpeark!$D$7,_xlfn.XLOOKUP(IF(T488="Naturlig",S488,T488),'Vannbehov SV'!$A$5:$A$13,_xlfn.XLOOKUP('Beregninger gj.strømming'!F488,'Vannbehov SV'!$B$4:$O$4,'Vannbehov SV'!$B$5:$O$13,,-1),,-1),IF(M488=Hjelpeark!$E$7,_xlfn.XLOOKUP(IF(T488="Naturlig",S488,T488),'Vannbehov FV'!$A$5:$A$20,_xlfn.XLOOKUP('Beregninger gj.strømming'!F488,'Vannbehov FV'!$B$4:$O$4,'Vannbehov FV'!$B$5:$O$20,,-1),,-1),""))</f>
        <v/>
      </c>
      <c r="P488" s="173" t="str">
        <f t="shared" si="131"/>
        <v/>
      </c>
      <c r="Q488" s="174" t="str">
        <f t="shared" si="132"/>
        <v/>
      </c>
      <c r="R488" s="174" t="str">
        <f t="shared" si="121"/>
        <v/>
      </c>
      <c r="S488" s="152" t="str">
        <f>IFERROR(IF(M488=Hjelpeark!$D$7,_xlfn.XLOOKUP('Beregninger gj.strømming'!C488,Hjelpeark!$C$8:$C$19,Hjelpeark!$D$8:$D$19),_xlfn.XLOOKUP('Beregninger gj.strømming'!C488,Hjelpeark!$C$8:$C$19,Hjelpeark!$E$8:$E$19)),"")</f>
        <v/>
      </c>
      <c r="T488" s="152" t="str">
        <f t="shared" si="135"/>
        <v/>
      </c>
      <c r="U488" s="152" t="str">
        <f>IFERROR(IF(T488=Hjelpeark!$B$4,0,ABS(T488-S488)),"")</f>
        <v/>
      </c>
      <c r="V488" s="175" t="str">
        <f>IFERROR(IF(A488="","",_xlfn.XLOOKUP(D488,Prisliste!$C$4:$F$4,Prisliste!$C$20:$F$20)),"")</f>
        <v/>
      </c>
      <c r="W488" s="175" t="str">
        <f>IFERROR(U488*_xlfn.XLOOKUP(D488,Prisliste!$C$4:$F$4,Prisliste!$C$21:$F$21),"")</f>
        <v/>
      </c>
      <c r="X488" s="175" t="str">
        <f>IFERROR(IF(A488="","",IF(N488="Ja",_xlfn.XLOOKUP('Beregninger gj.strømming'!D488,Prisliste!$C$4:$F$4,Prisliste!$C$24:$F$24),0)),"")</f>
        <v/>
      </c>
      <c r="Y488" s="288" t="str">
        <f t="shared" si="122"/>
        <v/>
      </c>
      <c r="Z488" s="175" t="str">
        <f t="shared" si="133"/>
        <v/>
      </c>
      <c r="AA488" s="175" t="str">
        <f t="shared" si="123"/>
        <v/>
      </c>
      <c r="AB488" s="175" t="str">
        <f t="shared" si="124"/>
        <v/>
      </c>
      <c r="AC488" s="288" t="str">
        <f t="shared" si="125"/>
        <v/>
      </c>
      <c r="AD488" s="152" t="str">
        <f t="shared" si="126"/>
        <v/>
      </c>
      <c r="AF488" s="155" t="str">
        <f>IFERROR(_xlfn.XLOOKUP(D488,Prisliste!$C$4:$F$4,Prisliste!$C$19:$F$19)*AD488,"")</f>
        <v/>
      </c>
    </row>
    <row r="489" spans="1:32" ht="14.4">
      <c r="A489" s="171" t="str">
        <f>IF(A488="","",IF(A488+1&lt;=f_slutt,'Beregninger gj.strømming'!A488+1,""))</f>
        <v/>
      </c>
      <c r="B489" s="172" t="str">
        <f t="shared" si="127"/>
        <v/>
      </c>
      <c r="C489" s="173" t="str">
        <f t="shared" si="128"/>
        <v/>
      </c>
      <c r="D489" s="172" t="str">
        <f t="shared" si="129"/>
        <v/>
      </c>
      <c r="E489" s="152" t="str">
        <f t="shared" si="134"/>
        <v/>
      </c>
      <c r="F489" s="289" t="str">
        <f t="shared" si="130"/>
        <v/>
      </c>
      <c r="G489" s="154" t="str">
        <f>IF($A489="","",'Priseestimat gj.strømming'!$C$15)</f>
        <v/>
      </c>
      <c r="H489" s="155" t="str" cm="1">
        <f t="array" ref="H489">IF(M489=Hjelpeark!$E$7,_xlfn.XLOOKUP(IF(T489="Naturlig",S489,T489),Temp_VT_FV,_xlfn.XLOOKUP('Beregninger gj.strømming'!F489,Fiskevekt_VT_FV,'Veksttabell FV'!$B$5:$T$21,,-1),,-1)*G489,IF('Beregninger gj.strømming'!M489=Hjelpeark!$D$7,_xlfn.XLOOKUP(IF(T489="Naturlig",S489,T489),'Veksttabell SV'!$A$6:$A$22,_xlfn.XLOOKUP('Beregninger gj.strømming'!F489,'Veksttabell SV'!$B$5:$AU$5,'Veksttabell SV'!$B$6:$AU$22,,-1),,-1)*G489,""))</f>
        <v/>
      </c>
      <c r="I489" s="155" t="str">
        <f t="shared" si="119"/>
        <v/>
      </c>
      <c r="J489" s="159" t="str">
        <f t="shared" si="120"/>
        <v/>
      </c>
      <c r="K489" s="173" t="str">
        <f>IF(A489="","",'Priseestimat gj.strømming'!$C$10)</f>
        <v/>
      </c>
      <c r="L489" s="173" t="str">
        <f>IF(A489="","",'Priseestimat gj.strømming'!$C$11)</f>
        <v/>
      </c>
      <c r="M489" s="173" t="str">
        <f>IF(A489="","",'Priseestimat gj.strømming'!$C$12)</f>
        <v/>
      </c>
      <c r="N489" s="173" t="str">
        <f>IF($A489="","",'Priseestimat gj.strømming'!$C$6)</f>
        <v/>
      </c>
      <c r="O489" s="174" t="str" cm="1">
        <f t="array" ref="O489">IF(M489=Hjelpeark!$D$7,_xlfn.XLOOKUP(IF(T489="Naturlig",S489,T489),'Vannbehov SV'!$A$5:$A$13,_xlfn.XLOOKUP('Beregninger gj.strømming'!F489,'Vannbehov SV'!$B$4:$O$4,'Vannbehov SV'!$B$5:$O$13,,-1),,-1),IF(M489=Hjelpeark!$E$7,_xlfn.XLOOKUP(IF(T489="Naturlig",S489,T489),'Vannbehov FV'!$A$5:$A$20,_xlfn.XLOOKUP('Beregninger gj.strømming'!F489,'Vannbehov FV'!$B$4:$O$4,'Vannbehov FV'!$B$5:$O$20,,-1),,-1),""))</f>
        <v/>
      </c>
      <c r="P489" s="173" t="str">
        <f t="shared" si="131"/>
        <v/>
      </c>
      <c r="Q489" s="174" t="str">
        <f t="shared" si="132"/>
        <v/>
      </c>
      <c r="R489" s="174" t="str">
        <f t="shared" si="121"/>
        <v/>
      </c>
      <c r="S489" s="152" t="str">
        <f>IFERROR(IF(M489=Hjelpeark!$D$7,_xlfn.XLOOKUP('Beregninger gj.strømming'!C489,Hjelpeark!$C$8:$C$19,Hjelpeark!$D$8:$D$19),_xlfn.XLOOKUP('Beregninger gj.strømming'!C489,Hjelpeark!$C$8:$C$19,Hjelpeark!$E$8:$E$19)),"")</f>
        <v/>
      </c>
      <c r="T489" s="152" t="str">
        <f t="shared" si="135"/>
        <v/>
      </c>
      <c r="U489" s="152" t="str">
        <f>IFERROR(IF(T489=Hjelpeark!$B$4,0,ABS(T489-S489)),"")</f>
        <v/>
      </c>
      <c r="V489" s="175" t="str">
        <f>IFERROR(IF(A489="","",_xlfn.XLOOKUP(D489,Prisliste!$C$4:$F$4,Prisliste!$C$20:$F$20)),"")</f>
        <v/>
      </c>
      <c r="W489" s="175" t="str">
        <f>IFERROR(U489*_xlfn.XLOOKUP(D489,Prisliste!$C$4:$F$4,Prisliste!$C$21:$F$21),"")</f>
        <v/>
      </c>
      <c r="X489" s="175" t="str">
        <f>IFERROR(IF(A489="","",IF(N489="Ja",_xlfn.XLOOKUP('Beregninger gj.strømming'!D489,Prisliste!$C$4:$F$4,Prisliste!$C$24:$F$24),0)),"")</f>
        <v/>
      </c>
      <c r="Y489" s="288" t="str">
        <f t="shared" si="122"/>
        <v/>
      </c>
      <c r="Z489" s="175" t="str">
        <f t="shared" si="133"/>
        <v/>
      </c>
      <c r="AA489" s="175" t="str">
        <f t="shared" si="123"/>
        <v/>
      </c>
      <c r="AB489" s="175" t="str">
        <f t="shared" si="124"/>
        <v/>
      </c>
      <c r="AC489" s="288" t="str">
        <f t="shared" si="125"/>
        <v/>
      </c>
      <c r="AD489" s="152" t="str">
        <f t="shared" si="126"/>
        <v/>
      </c>
      <c r="AF489" s="155" t="str">
        <f>IFERROR(_xlfn.XLOOKUP(D489,Prisliste!$C$4:$F$4,Prisliste!$C$19:$F$19)*AD489,"")</f>
        <v/>
      </c>
    </row>
    <row r="490" spans="1:32" ht="14.4">
      <c r="A490" s="171" t="str">
        <f>IF(A489="","",IF(A489+1&lt;=f_slutt,'Beregninger gj.strømming'!A489+1,""))</f>
        <v/>
      </c>
      <c r="B490" s="172" t="str">
        <f t="shared" si="127"/>
        <v/>
      </c>
      <c r="C490" s="173" t="str">
        <f t="shared" si="128"/>
        <v/>
      </c>
      <c r="D490" s="172" t="str">
        <f t="shared" si="129"/>
        <v/>
      </c>
      <c r="E490" s="152" t="str">
        <f t="shared" si="134"/>
        <v/>
      </c>
      <c r="F490" s="289" t="str">
        <f t="shared" si="130"/>
        <v/>
      </c>
      <c r="G490" s="154" t="str">
        <f>IF($A490="","",'Priseestimat gj.strømming'!$C$15)</f>
        <v/>
      </c>
      <c r="H490" s="155" t="str" cm="1">
        <f t="array" ref="H490">IF(M490=Hjelpeark!$E$7,_xlfn.XLOOKUP(IF(T490="Naturlig",S490,T490),Temp_VT_FV,_xlfn.XLOOKUP('Beregninger gj.strømming'!F490,Fiskevekt_VT_FV,'Veksttabell FV'!$B$5:$T$21,,-1),,-1)*G490,IF('Beregninger gj.strømming'!M490=Hjelpeark!$D$7,_xlfn.XLOOKUP(IF(T490="Naturlig",S490,T490),'Veksttabell SV'!$A$6:$A$22,_xlfn.XLOOKUP('Beregninger gj.strømming'!F490,'Veksttabell SV'!$B$5:$AU$5,'Veksttabell SV'!$B$6:$AU$22,,-1),,-1)*G490,""))</f>
        <v/>
      </c>
      <c r="I490" s="155" t="str">
        <f t="shared" si="119"/>
        <v/>
      </c>
      <c r="J490" s="159" t="str">
        <f t="shared" si="120"/>
        <v/>
      </c>
      <c r="K490" s="173" t="str">
        <f>IF(A490="","",'Priseestimat gj.strømming'!$C$10)</f>
        <v/>
      </c>
      <c r="L490" s="173" t="str">
        <f>IF(A490="","",'Priseestimat gj.strømming'!$C$11)</f>
        <v/>
      </c>
      <c r="M490" s="173" t="str">
        <f>IF(A490="","",'Priseestimat gj.strømming'!$C$12)</f>
        <v/>
      </c>
      <c r="N490" s="173" t="str">
        <f>IF($A490="","",'Priseestimat gj.strømming'!$C$6)</f>
        <v/>
      </c>
      <c r="O490" s="174" t="str" cm="1">
        <f t="array" ref="O490">IF(M490=Hjelpeark!$D$7,_xlfn.XLOOKUP(IF(T490="Naturlig",S490,T490),'Vannbehov SV'!$A$5:$A$13,_xlfn.XLOOKUP('Beregninger gj.strømming'!F490,'Vannbehov SV'!$B$4:$O$4,'Vannbehov SV'!$B$5:$O$13,,-1),,-1),IF(M490=Hjelpeark!$E$7,_xlfn.XLOOKUP(IF(T490="Naturlig",S490,T490),'Vannbehov FV'!$A$5:$A$20,_xlfn.XLOOKUP('Beregninger gj.strømming'!F490,'Vannbehov FV'!$B$4:$O$4,'Vannbehov FV'!$B$5:$O$20,,-1),,-1),""))</f>
        <v/>
      </c>
      <c r="P490" s="173" t="str">
        <f t="shared" si="131"/>
        <v/>
      </c>
      <c r="Q490" s="174" t="str">
        <f t="shared" si="132"/>
        <v/>
      </c>
      <c r="R490" s="174" t="str">
        <f t="shared" si="121"/>
        <v/>
      </c>
      <c r="S490" s="152" t="str">
        <f>IFERROR(IF(M490=Hjelpeark!$D$7,_xlfn.XLOOKUP('Beregninger gj.strømming'!C490,Hjelpeark!$C$8:$C$19,Hjelpeark!$D$8:$D$19),_xlfn.XLOOKUP('Beregninger gj.strømming'!C490,Hjelpeark!$C$8:$C$19,Hjelpeark!$E$8:$E$19)),"")</f>
        <v/>
      </c>
      <c r="T490" s="152" t="str">
        <f t="shared" si="135"/>
        <v/>
      </c>
      <c r="U490" s="152" t="str">
        <f>IFERROR(IF(T490=Hjelpeark!$B$4,0,ABS(T490-S490)),"")</f>
        <v/>
      </c>
      <c r="V490" s="175" t="str">
        <f>IFERROR(IF(A490="","",_xlfn.XLOOKUP(D490,Prisliste!$C$4:$F$4,Prisliste!$C$20:$F$20)),"")</f>
        <v/>
      </c>
      <c r="W490" s="175" t="str">
        <f>IFERROR(U490*_xlfn.XLOOKUP(D490,Prisliste!$C$4:$F$4,Prisliste!$C$21:$F$21),"")</f>
        <v/>
      </c>
      <c r="X490" s="175" t="str">
        <f>IFERROR(IF(A490="","",IF(N490="Ja",_xlfn.XLOOKUP('Beregninger gj.strømming'!D490,Prisliste!$C$4:$F$4,Prisliste!$C$24:$F$24),0)),"")</f>
        <v/>
      </c>
      <c r="Y490" s="288" t="str">
        <f t="shared" si="122"/>
        <v/>
      </c>
      <c r="Z490" s="175" t="str">
        <f t="shared" si="133"/>
        <v/>
      </c>
      <c r="AA490" s="175" t="str">
        <f t="shared" si="123"/>
        <v/>
      </c>
      <c r="AB490" s="175" t="str">
        <f t="shared" si="124"/>
        <v/>
      </c>
      <c r="AC490" s="288" t="str">
        <f t="shared" si="125"/>
        <v/>
      </c>
      <c r="AD490" s="152" t="str">
        <f t="shared" si="126"/>
        <v/>
      </c>
      <c r="AF490" s="155" t="str">
        <f>IFERROR(_xlfn.XLOOKUP(D490,Prisliste!$C$4:$F$4,Prisliste!$C$19:$F$19)*AD490,"")</f>
        <v/>
      </c>
    </row>
    <row r="491" spans="1:32" ht="14.4">
      <c r="A491" s="171" t="str">
        <f>IF(A490="","",IF(A490+1&lt;=f_slutt,'Beregninger gj.strømming'!A490+1,""))</f>
        <v/>
      </c>
      <c r="B491" s="172" t="str">
        <f t="shared" si="127"/>
        <v/>
      </c>
      <c r="C491" s="173" t="str">
        <f t="shared" si="128"/>
        <v/>
      </c>
      <c r="D491" s="172" t="str">
        <f t="shared" si="129"/>
        <v/>
      </c>
      <c r="E491" s="152" t="str">
        <f t="shared" si="134"/>
        <v/>
      </c>
      <c r="F491" s="289" t="str">
        <f t="shared" si="130"/>
        <v/>
      </c>
      <c r="G491" s="154" t="str">
        <f>IF($A491="","",'Priseestimat gj.strømming'!$C$15)</f>
        <v/>
      </c>
      <c r="H491" s="155" t="str" cm="1">
        <f t="array" ref="H491">IF(M491=Hjelpeark!$E$7,_xlfn.XLOOKUP(IF(T491="Naturlig",S491,T491),Temp_VT_FV,_xlfn.XLOOKUP('Beregninger gj.strømming'!F491,Fiskevekt_VT_FV,'Veksttabell FV'!$B$5:$T$21,,-1),,-1)*G491,IF('Beregninger gj.strømming'!M491=Hjelpeark!$D$7,_xlfn.XLOOKUP(IF(T491="Naturlig",S491,T491),'Veksttabell SV'!$A$6:$A$22,_xlfn.XLOOKUP('Beregninger gj.strømming'!F491,'Veksttabell SV'!$B$5:$AU$5,'Veksttabell SV'!$B$6:$AU$22,,-1),,-1)*G491,""))</f>
        <v/>
      </c>
      <c r="I491" s="155" t="str">
        <f t="shared" si="119"/>
        <v/>
      </c>
      <c r="J491" s="159" t="str">
        <f t="shared" si="120"/>
        <v/>
      </c>
      <c r="K491" s="173" t="str">
        <f>IF(A491="","",'Priseestimat gj.strømming'!$C$10)</f>
        <v/>
      </c>
      <c r="L491" s="173" t="str">
        <f>IF(A491="","",'Priseestimat gj.strømming'!$C$11)</f>
        <v/>
      </c>
      <c r="M491" s="173" t="str">
        <f>IF(A491="","",'Priseestimat gj.strømming'!$C$12)</f>
        <v/>
      </c>
      <c r="N491" s="173" t="str">
        <f>IF($A491="","",'Priseestimat gj.strømming'!$C$6)</f>
        <v/>
      </c>
      <c r="O491" s="174" t="str" cm="1">
        <f t="array" ref="O491">IF(M491=Hjelpeark!$D$7,_xlfn.XLOOKUP(IF(T491="Naturlig",S491,T491),'Vannbehov SV'!$A$5:$A$13,_xlfn.XLOOKUP('Beregninger gj.strømming'!F491,'Vannbehov SV'!$B$4:$O$4,'Vannbehov SV'!$B$5:$O$13,,-1),,-1),IF(M491=Hjelpeark!$E$7,_xlfn.XLOOKUP(IF(T491="Naturlig",S491,T491),'Vannbehov FV'!$A$5:$A$20,_xlfn.XLOOKUP('Beregninger gj.strømming'!F491,'Vannbehov FV'!$B$4:$O$4,'Vannbehov FV'!$B$5:$O$20,,-1),,-1),""))</f>
        <v/>
      </c>
      <c r="P491" s="173" t="str">
        <f t="shared" si="131"/>
        <v/>
      </c>
      <c r="Q491" s="174" t="str">
        <f t="shared" si="132"/>
        <v/>
      </c>
      <c r="R491" s="174" t="str">
        <f t="shared" si="121"/>
        <v/>
      </c>
      <c r="S491" s="152" t="str">
        <f>IFERROR(IF(M491=Hjelpeark!$D$7,_xlfn.XLOOKUP('Beregninger gj.strømming'!C491,Hjelpeark!$C$8:$C$19,Hjelpeark!$D$8:$D$19),_xlfn.XLOOKUP('Beregninger gj.strømming'!C491,Hjelpeark!$C$8:$C$19,Hjelpeark!$E$8:$E$19)),"")</f>
        <v/>
      </c>
      <c r="T491" s="152" t="str">
        <f t="shared" si="135"/>
        <v/>
      </c>
      <c r="U491" s="152" t="str">
        <f>IFERROR(IF(T491=Hjelpeark!$B$4,0,ABS(T491-S491)),"")</f>
        <v/>
      </c>
      <c r="V491" s="175" t="str">
        <f>IFERROR(IF(A491="","",_xlfn.XLOOKUP(D491,Prisliste!$C$4:$F$4,Prisliste!$C$20:$F$20)),"")</f>
        <v/>
      </c>
      <c r="W491" s="175" t="str">
        <f>IFERROR(U491*_xlfn.XLOOKUP(D491,Prisliste!$C$4:$F$4,Prisliste!$C$21:$F$21),"")</f>
        <v/>
      </c>
      <c r="X491" s="175" t="str">
        <f>IFERROR(IF(A491="","",IF(N491="Ja",_xlfn.XLOOKUP('Beregninger gj.strømming'!D491,Prisliste!$C$4:$F$4,Prisliste!$C$24:$F$24),0)),"")</f>
        <v/>
      </c>
      <c r="Y491" s="288" t="str">
        <f t="shared" si="122"/>
        <v/>
      </c>
      <c r="Z491" s="175" t="str">
        <f t="shared" si="133"/>
        <v/>
      </c>
      <c r="AA491" s="175" t="str">
        <f t="shared" si="123"/>
        <v/>
      </c>
      <c r="AB491" s="175" t="str">
        <f t="shared" si="124"/>
        <v/>
      </c>
      <c r="AC491" s="288" t="str">
        <f t="shared" si="125"/>
        <v/>
      </c>
      <c r="AD491" s="152" t="str">
        <f t="shared" si="126"/>
        <v/>
      </c>
      <c r="AF491" s="155" t="str">
        <f>IFERROR(_xlfn.XLOOKUP(D491,Prisliste!$C$4:$F$4,Prisliste!$C$19:$F$19)*AD491,"")</f>
        <v/>
      </c>
    </row>
    <row r="492" spans="1:32" ht="14.4">
      <c r="A492" s="171" t="str">
        <f>IF(A491="","",IF(A491+1&lt;=f_slutt,'Beregninger gj.strømming'!A491+1,""))</f>
        <v/>
      </c>
      <c r="B492" s="172" t="str">
        <f t="shared" si="127"/>
        <v/>
      </c>
      <c r="C492" s="173" t="str">
        <f t="shared" si="128"/>
        <v/>
      </c>
      <c r="D492" s="172" t="str">
        <f t="shared" si="129"/>
        <v/>
      </c>
      <c r="E492" s="152" t="str">
        <f t="shared" si="134"/>
        <v/>
      </c>
      <c r="F492" s="289" t="str">
        <f t="shared" si="130"/>
        <v/>
      </c>
      <c r="G492" s="154" t="str">
        <f>IF($A492="","",'Priseestimat gj.strømming'!$C$15)</f>
        <v/>
      </c>
      <c r="H492" s="155" t="str" cm="1">
        <f t="array" ref="H492">IF(M492=Hjelpeark!$E$7,_xlfn.XLOOKUP(IF(T492="Naturlig",S492,T492),Temp_VT_FV,_xlfn.XLOOKUP('Beregninger gj.strømming'!F492,Fiskevekt_VT_FV,'Veksttabell FV'!$B$5:$T$21,,-1),,-1)*G492,IF('Beregninger gj.strømming'!M492=Hjelpeark!$D$7,_xlfn.XLOOKUP(IF(T492="Naturlig",S492,T492),'Veksttabell SV'!$A$6:$A$22,_xlfn.XLOOKUP('Beregninger gj.strømming'!F492,'Veksttabell SV'!$B$5:$AU$5,'Veksttabell SV'!$B$6:$AU$22,,-1),,-1)*G492,""))</f>
        <v/>
      </c>
      <c r="I492" s="155" t="str">
        <f t="shared" si="119"/>
        <v/>
      </c>
      <c r="J492" s="159" t="str">
        <f t="shared" si="120"/>
        <v/>
      </c>
      <c r="K492" s="173" t="str">
        <f>IF(A492="","",'Priseestimat gj.strømming'!$C$10)</f>
        <v/>
      </c>
      <c r="L492" s="173" t="str">
        <f>IF(A492="","",'Priseestimat gj.strømming'!$C$11)</f>
        <v/>
      </c>
      <c r="M492" s="173" t="str">
        <f>IF(A492="","",'Priseestimat gj.strømming'!$C$12)</f>
        <v/>
      </c>
      <c r="N492" s="173" t="str">
        <f>IF($A492="","",'Priseestimat gj.strømming'!$C$6)</f>
        <v/>
      </c>
      <c r="O492" s="174" t="str" cm="1">
        <f t="array" ref="O492">IF(M492=Hjelpeark!$D$7,_xlfn.XLOOKUP(IF(T492="Naturlig",S492,T492),'Vannbehov SV'!$A$5:$A$13,_xlfn.XLOOKUP('Beregninger gj.strømming'!F492,'Vannbehov SV'!$B$4:$O$4,'Vannbehov SV'!$B$5:$O$13,,-1),,-1),IF(M492=Hjelpeark!$E$7,_xlfn.XLOOKUP(IF(T492="Naturlig",S492,T492),'Vannbehov FV'!$A$5:$A$20,_xlfn.XLOOKUP('Beregninger gj.strømming'!F492,'Vannbehov FV'!$B$4:$O$4,'Vannbehov FV'!$B$5:$O$20,,-1),,-1),""))</f>
        <v/>
      </c>
      <c r="P492" s="173" t="str">
        <f t="shared" si="131"/>
        <v/>
      </c>
      <c r="Q492" s="174" t="str">
        <f t="shared" si="132"/>
        <v/>
      </c>
      <c r="R492" s="174" t="str">
        <f t="shared" si="121"/>
        <v/>
      </c>
      <c r="S492" s="152" t="str">
        <f>IFERROR(IF(M492=Hjelpeark!$D$7,_xlfn.XLOOKUP('Beregninger gj.strømming'!C492,Hjelpeark!$C$8:$C$19,Hjelpeark!$D$8:$D$19),_xlfn.XLOOKUP('Beregninger gj.strømming'!C492,Hjelpeark!$C$8:$C$19,Hjelpeark!$E$8:$E$19)),"")</f>
        <v/>
      </c>
      <c r="T492" s="152" t="str">
        <f t="shared" si="135"/>
        <v/>
      </c>
      <c r="U492" s="152" t="str">
        <f>IFERROR(IF(T492=Hjelpeark!$B$4,0,ABS(T492-S492)),"")</f>
        <v/>
      </c>
      <c r="V492" s="175" t="str">
        <f>IFERROR(IF(A492="","",_xlfn.XLOOKUP(D492,Prisliste!$C$4:$F$4,Prisliste!$C$20:$F$20)),"")</f>
        <v/>
      </c>
      <c r="W492" s="175" t="str">
        <f>IFERROR(U492*_xlfn.XLOOKUP(D492,Prisliste!$C$4:$F$4,Prisliste!$C$21:$F$21),"")</f>
        <v/>
      </c>
      <c r="X492" s="175" t="str">
        <f>IFERROR(IF(A492="","",IF(N492="Ja",_xlfn.XLOOKUP('Beregninger gj.strømming'!D492,Prisliste!$C$4:$F$4,Prisliste!$C$24:$F$24),0)),"")</f>
        <v/>
      </c>
      <c r="Y492" s="288" t="str">
        <f t="shared" si="122"/>
        <v/>
      </c>
      <c r="Z492" s="175" t="str">
        <f t="shared" si="133"/>
        <v/>
      </c>
      <c r="AA492" s="175" t="str">
        <f t="shared" si="123"/>
        <v/>
      </c>
      <c r="AB492" s="175" t="str">
        <f t="shared" si="124"/>
        <v/>
      </c>
      <c r="AC492" s="288" t="str">
        <f t="shared" si="125"/>
        <v/>
      </c>
      <c r="AD492" s="152" t="str">
        <f t="shared" si="126"/>
        <v/>
      </c>
      <c r="AF492" s="155" t="str">
        <f>IFERROR(_xlfn.XLOOKUP(D492,Prisliste!$C$4:$F$4,Prisliste!$C$19:$F$19)*AD492,"")</f>
        <v/>
      </c>
    </row>
    <row r="493" spans="1:32" ht="14.4">
      <c r="A493" s="171" t="str">
        <f>IF(A492="","",IF(A492+1&lt;=f_slutt,'Beregninger gj.strømming'!A492+1,""))</f>
        <v/>
      </c>
      <c r="B493" s="172" t="str">
        <f t="shared" si="127"/>
        <v/>
      </c>
      <c r="C493" s="173" t="str">
        <f t="shared" si="128"/>
        <v/>
      </c>
      <c r="D493" s="172" t="str">
        <f t="shared" si="129"/>
        <v/>
      </c>
      <c r="E493" s="152" t="str">
        <f t="shared" si="134"/>
        <v/>
      </c>
      <c r="F493" s="289" t="str">
        <f t="shared" si="130"/>
        <v/>
      </c>
      <c r="G493" s="154" t="str">
        <f>IF($A493="","",'Priseestimat gj.strømming'!$C$15)</f>
        <v/>
      </c>
      <c r="H493" s="155" t="str" cm="1">
        <f t="array" ref="H493">IF(M493=Hjelpeark!$E$7,_xlfn.XLOOKUP(IF(T493="Naturlig",S493,T493),Temp_VT_FV,_xlfn.XLOOKUP('Beregninger gj.strømming'!F493,Fiskevekt_VT_FV,'Veksttabell FV'!$B$5:$T$21,,-1),,-1)*G493,IF('Beregninger gj.strømming'!M493=Hjelpeark!$D$7,_xlfn.XLOOKUP(IF(T493="Naturlig",S493,T493),'Veksttabell SV'!$A$6:$A$22,_xlfn.XLOOKUP('Beregninger gj.strømming'!F493,'Veksttabell SV'!$B$5:$AU$5,'Veksttabell SV'!$B$6:$AU$22,,-1),,-1)*G493,""))</f>
        <v/>
      </c>
      <c r="I493" s="155" t="str">
        <f t="shared" si="119"/>
        <v/>
      </c>
      <c r="J493" s="159" t="str">
        <f t="shared" si="120"/>
        <v/>
      </c>
      <c r="K493" s="173" t="str">
        <f>IF(A493="","",'Priseestimat gj.strømming'!$C$10)</f>
        <v/>
      </c>
      <c r="L493" s="173" t="str">
        <f>IF(A493="","",'Priseestimat gj.strømming'!$C$11)</f>
        <v/>
      </c>
      <c r="M493" s="173" t="str">
        <f>IF(A493="","",'Priseestimat gj.strømming'!$C$12)</f>
        <v/>
      </c>
      <c r="N493" s="173" t="str">
        <f>IF($A493="","",'Priseestimat gj.strømming'!$C$6)</f>
        <v/>
      </c>
      <c r="O493" s="174" t="str" cm="1">
        <f t="array" ref="O493">IF(M493=Hjelpeark!$D$7,_xlfn.XLOOKUP(IF(T493="Naturlig",S493,T493),'Vannbehov SV'!$A$5:$A$13,_xlfn.XLOOKUP('Beregninger gj.strømming'!F493,'Vannbehov SV'!$B$4:$O$4,'Vannbehov SV'!$B$5:$O$13,,-1),,-1),IF(M493=Hjelpeark!$E$7,_xlfn.XLOOKUP(IF(T493="Naturlig",S493,T493),'Vannbehov FV'!$A$5:$A$20,_xlfn.XLOOKUP('Beregninger gj.strømming'!F493,'Vannbehov FV'!$B$4:$O$4,'Vannbehov FV'!$B$5:$O$20,,-1),,-1),""))</f>
        <v/>
      </c>
      <c r="P493" s="173" t="str">
        <f t="shared" si="131"/>
        <v/>
      </c>
      <c r="Q493" s="174" t="str">
        <f t="shared" si="132"/>
        <v/>
      </c>
      <c r="R493" s="174" t="str">
        <f t="shared" si="121"/>
        <v/>
      </c>
      <c r="S493" s="152" t="str">
        <f>IFERROR(IF(M493=Hjelpeark!$D$7,_xlfn.XLOOKUP('Beregninger gj.strømming'!C493,Hjelpeark!$C$8:$C$19,Hjelpeark!$D$8:$D$19),_xlfn.XLOOKUP('Beregninger gj.strømming'!C493,Hjelpeark!$C$8:$C$19,Hjelpeark!$E$8:$E$19)),"")</f>
        <v/>
      </c>
      <c r="T493" s="152" t="str">
        <f t="shared" si="135"/>
        <v/>
      </c>
      <c r="U493" s="152" t="str">
        <f>IFERROR(IF(T493=Hjelpeark!$B$4,0,ABS(T493-S493)),"")</f>
        <v/>
      </c>
      <c r="V493" s="175" t="str">
        <f>IFERROR(IF(A493="","",_xlfn.XLOOKUP(D493,Prisliste!$C$4:$F$4,Prisliste!$C$20:$F$20)),"")</f>
        <v/>
      </c>
      <c r="W493" s="175" t="str">
        <f>IFERROR(U493*_xlfn.XLOOKUP(D493,Prisliste!$C$4:$F$4,Prisliste!$C$21:$F$21),"")</f>
        <v/>
      </c>
      <c r="X493" s="175" t="str">
        <f>IFERROR(IF(A493="","",IF(N493="Ja",_xlfn.XLOOKUP('Beregninger gj.strømming'!D493,Prisliste!$C$4:$F$4,Prisliste!$C$24:$F$24),0)),"")</f>
        <v/>
      </c>
      <c r="Y493" s="288" t="str">
        <f t="shared" si="122"/>
        <v/>
      </c>
      <c r="Z493" s="175" t="str">
        <f t="shared" si="133"/>
        <v/>
      </c>
      <c r="AA493" s="175" t="str">
        <f t="shared" si="123"/>
        <v/>
      </c>
      <c r="AB493" s="175" t="str">
        <f t="shared" si="124"/>
        <v/>
      </c>
      <c r="AC493" s="288" t="str">
        <f t="shared" si="125"/>
        <v/>
      </c>
      <c r="AD493" s="152" t="str">
        <f t="shared" si="126"/>
        <v/>
      </c>
      <c r="AF493" s="155" t="str">
        <f>IFERROR(_xlfn.XLOOKUP(D493,Prisliste!$C$4:$F$4,Prisliste!$C$19:$F$19)*AD493,"")</f>
        <v/>
      </c>
    </row>
    <row r="494" spans="1:32" ht="14.4">
      <c r="A494" s="171" t="str">
        <f>IF(A493="","",IF(A493+1&lt;=f_slutt,'Beregninger gj.strømming'!A493+1,""))</f>
        <v/>
      </c>
      <c r="B494" s="172" t="str">
        <f t="shared" si="127"/>
        <v/>
      </c>
      <c r="C494" s="173" t="str">
        <f t="shared" si="128"/>
        <v/>
      </c>
      <c r="D494" s="172" t="str">
        <f t="shared" si="129"/>
        <v/>
      </c>
      <c r="E494" s="152" t="str">
        <f t="shared" si="134"/>
        <v/>
      </c>
      <c r="F494" s="289" t="str">
        <f t="shared" si="130"/>
        <v/>
      </c>
      <c r="G494" s="154" t="str">
        <f>IF($A494="","",'Priseestimat gj.strømming'!$C$15)</f>
        <v/>
      </c>
      <c r="H494" s="155" t="str" cm="1">
        <f t="array" ref="H494">IF(M494=Hjelpeark!$E$7,_xlfn.XLOOKUP(IF(T494="Naturlig",S494,T494),Temp_VT_FV,_xlfn.XLOOKUP('Beregninger gj.strømming'!F494,Fiskevekt_VT_FV,'Veksttabell FV'!$B$5:$T$21,,-1),,-1)*G494,IF('Beregninger gj.strømming'!M494=Hjelpeark!$D$7,_xlfn.XLOOKUP(IF(T494="Naturlig",S494,T494),'Veksttabell SV'!$A$6:$A$22,_xlfn.XLOOKUP('Beregninger gj.strømming'!F494,'Veksttabell SV'!$B$5:$AU$5,'Veksttabell SV'!$B$6:$AU$22,,-1),,-1)*G494,""))</f>
        <v/>
      </c>
      <c r="I494" s="155" t="str">
        <f t="shared" si="119"/>
        <v/>
      </c>
      <c r="J494" s="159" t="str">
        <f t="shared" si="120"/>
        <v/>
      </c>
      <c r="K494" s="173" t="str">
        <f>IF(A494="","",'Priseestimat gj.strømming'!$C$10)</f>
        <v/>
      </c>
      <c r="L494" s="173" t="str">
        <f>IF(A494="","",'Priseestimat gj.strømming'!$C$11)</f>
        <v/>
      </c>
      <c r="M494" s="173" t="str">
        <f>IF(A494="","",'Priseestimat gj.strømming'!$C$12)</f>
        <v/>
      </c>
      <c r="N494" s="173" t="str">
        <f>IF($A494="","",'Priseestimat gj.strømming'!$C$6)</f>
        <v/>
      </c>
      <c r="O494" s="174" t="str" cm="1">
        <f t="array" ref="O494">IF(M494=Hjelpeark!$D$7,_xlfn.XLOOKUP(IF(T494="Naturlig",S494,T494),'Vannbehov SV'!$A$5:$A$13,_xlfn.XLOOKUP('Beregninger gj.strømming'!F494,'Vannbehov SV'!$B$4:$O$4,'Vannbehov SV'!$B$5:$O$13,,-1),,-1),IF(M494=Hjelpeark!$E$7,_xlfn.XLOOKUP(IF(T494="Naturlig",S494,T494),'Vannbehov FV'!$A$5:$A$20,_xlfn.XLOOKUP('Beregninger gj.strømming'!F494,'Vannbehov FV'!$B$4:$O$4,'Vannbehov FV'!$B$5:$O$20,,-1),,-1),""))</f>
        <v/>
      </c>
      <c r="P494" s="173" t="str">
        <f t="shared" si="131"/>
        <v/>
      </c>
      <c r="Q494" s="174" t="str">
        <f t="shared" si="132"/>
        <v/>
      </c>
      <c r="R494" s="174" t="str">
        <f t="shared" si="121"/>
        <v/>
      </c>
      <c r="S494" s="152" t="str">
        <f>IFERROR(IF(M494=Hjelpeark!$D$7,_xlfn.XLOOKUP('Beregninger gj.strømming'!C494,Hjelpeark!$C$8:$C$19,Hjelpeark!$D$8:$D$19),_xlfn.XLOOKUP('Beregninger gj.strømming'!C494,Hjelpeark!$C$8:$C$19,Hjelpeark!$E$8:$E$19)),"")</f>
        <v/>
      </c>
      <c r="T494" s="152" t="str">
        <f t="shared" si="135"/>
        <v/>
      </c>
      <c r="U494" s="152" t="str">
        <f>IFERROR(IF(T494=Hjelpeark!$B$4,0,ABS(T494-S494)),"")</f>
        <v/>
      </c>
      <c r="V494" s="175" t="str">
        <f>IFERROR(IF(A494="","",_xlfn.XLOOKUP(D494,Prisliste!$C$4:$F$4,Prisliste!$C$20:$F$20)),"")</f>
        <v/>
      </c>
      <c r="W494" s="175" t="str">
        <f>IFERROR(U494*_xlfn.XLOOKUP(D494,Prisliste!$C$4:$F$4,Prisliste!$C$21:$F$21),"")</f>
        <v/>
      </c>
      <c r="X494" s="175" t="str">
        <f>IFERROR(IF(A494="","",IF(N494="Ja",_xlfn.XLOOKUP('Beregninger gj.strømming'!D494,Prisliste!$C$4:$F$4,Prisliste!$C$24:$F$24),0)),"")</f>
        <v/>
      </c>
      <c r="Y494" s="288" t="str">
        <f t="shared" si="122"/>
        <v/>
      </c>
      <c r="Z494" s="175" t="str">
        <f t="shared" si="133"/>
        <v/>
      </c>
      <c r="AA494" s="175" t="str">
        <f t="shared" si="123"/>
        <v/>
      </c>
      <c r="AB494" s="175" t="str">
        <f t="shared" si="124"/>
        <v/>
      </c>
      <c r="AC494" s="288" t="str">
        <f t="shared" si="125"/>
        <v/>
      </c>
      <c r="AD494" s="152" t="str">
        <f t="shared" si="126"/>
        <v/>
      </c>
      <c r="AF494" s="155" t="str">
        <f>IFERROR(_xlfn.XLOOKUP(D494,Prisliste!$C$4:$F$4,Prisliste!$C$19:$F$19)*AD494,"")</f>
        <v/>
      </c>
    </row>
    <row r="495" spans="1:32" ht="14.4">
      <c r="A495" s="171" t="str">
        <f>IF(A494="","",IF(A494+1&lt;=f_slutt,'Beregninger gj.strømming'!A494+1,""))</f>
        <v/>
      </c>
      <c r="B495" s="172" t="str">
        <f t="shared" si="127"/>
        <v/>
      </c>
      <c r="C495" s="173" t="str">
        <f t="shared" si="128"/>
        <v/>
      </c>
      <c r="D495" s="172" t="str">
        <f t="shared" si="129"/>
        <v/>
      </c>
      <c r="E495" s="152" t="str">
        <f t="shared" si="134"/>
        <v/>
      </c>
      <c r="F495" s="289" t="str">
        <f t="shared" si="130"/>
        <v/>
      </c>
      <c r="G495" s="154" t="str">
        <f>IF($A495="","",'Priseestimat gj.strømming'!$C$15)</f>
        <v/>
      </c>
      <c r="H495" s="155" t="str" cm="1">
        <f t="array" ref="H495">IF(M495=Hjelpeark!$E$7,_xlfn.XLOOKUP(IF(T495="Naturlig",S495,T495),Temp_VT_FV,_xlfn.XLOOKUP('Beregninger gj.strømming'!F495,Fiskevekt_VT_FV,'Veksttabell FV'!$B$5:$T$21,,-1),,-1)*G495,IF('Beregninger gj.strømming'!M495=Hjelpeark!$D$7,_xlfn.XLOOKUP(IF(T495="Naturlig",S495,T495),'Veksttabell SV'!$A$6:$A$22,_xlfn.XLOOKUP('Beregninger gj.strømming'!F495,'Veksttabell SV'!$B$5:$AU$5,'Veksttabell SV'!$B$6:$AU$22,,-1),,-1)*G495,""))</f>
        <v/>
      </c>
      <c r="I495" s="155" t="str">
        <f t="shared" si="119"/>
        <v/>
      </c>
      <c r="J495" s="159" t="str">
        <f t="shared" si="120"/>
        <v/>
      </c>
      <c r="K495" s="173" t="str">
        <f>IF(A495="","",'Priseestimat gj.strømming'!$C$10)</f>
        <v/>
      </c>
      <c r="L495" s="173" t="str">
        <f>IF(A495="","",'Priseestimat gj.strømming'!$C$11)</f>
        <v/>
      </c>
      <c r="M495" s="173" t="str">
        <f>IF(A495="","",'Priseestimat gj.strømming'!$C$12)</f>
        <v/>
      </c>
      <c r="N495" s="173" t="str">
        <f>IF($A495="","",'Priseestimat gj.strømming'!$C$6)</f>
        <v/>
      </c>
      <c r="O495" s="174" t="str" cm="1">
        <f t="array" ref="O495">IF(M495=Hjelpeark!$D$7,_xlfn.XLOOKUP(IF(T495="Naturlig",S495,T495),'Vannbehov SV'!$A$5:$A$13,_xlfn.XLOOKUP('Beregninger gj.strømming'!F495,'Vannbehov SV'!$B$4:$O$4,'Vannbehov SV'!$B$5:$O$13,,-1),,-1),IF(M495=Hjelpeark!$E$7,_xlfn.XLOOKUP(IF(T495="Naturlig",S495,T495),'Vannbehov FV'!$A$5:$A$20,_xlfn.XLOOKUP('Beregninger gj.strømming'!F495,'Vannbehov FV'!$B$4:$O$4,'Vannbehov FV'!$B$5:$O$20,,-1),,-1),""))</f>
        <v/>
      </c>
      <c r="P495" s="173" t="str">
        <f t="shared" si="131"/>
        <v/>
      </c>
      <c r="Q495" s="174" t="str">
        <f t="shared" si="132"/>
        <v/>
      </c>
      <c r="R495" s="174" t="str">
        <f t="shared" si="121"/>
        <v/>
      </c>
      <c r="S495" s="152" t="str">
        <f>IFERROR(IF(M495=Hjelpeark!$D$7,_xlfn.XLOOKUP('Beregninger gj.strømming'!C495,Hjelpeark!$C$8:$C$19,Hjelpeark!$D$8:$D$19),_xlfn.XLOOKUP('Beregninger gj.strømming'!C495,Hjelpeark!$C$8:$C$19,Hjelpeark!$E$8:$E$19)),"")</f>
        <v/>
      </c>
      <c r="T495" s="152" t="str">
        <f t="shared" si="135"/>
        <v/>
      </c>
      <c r="U495" s="152" t="str">
        <f>IFERROR(IF(T495=Hjelpeark!$B$4,0,ABS(T495-S495)),"")</f>
        <v/>
      </c>
      <c r="V495" s="175" t="str">
        <f>IFERROR(IF(A495="","",_xlfn.XLOOKUP(D495,Prisliste!$C$4:$F$4,Prisliste!$C$20:$F$20)),"")</f>
        <v/>
      </c>
      <c r="W495" s="175" t="str">
        <f>IFERROR(U495*_xlfn.XLOOKUP(D495,Prisliste!$C$4:$F$4,Prisliste!$C$21:$F$21),"")</f>
        <v/>
      </c>
      <c r="X495" s="175" t="str">
        <f>IFERROR(IF(A495="","",IF(N495="Ja",_xlfn.XLOOKUP('Beregninger gj.strømming'!D495,Prisliste!$C$4:$F$4,Prisliste!$C$24:$F$24),0)),"")</f>
        <v/>
      </c>
      <c r="Y495" s="288" t="str">
        <f t="shared" si="122"/>
        <v/>
      </c>
      <c r="Z495" s="175" t="str">
        <f t="shared" si="133"/>
        <v/>
      </c>
      <c r="AA495" s="175" t="str">
        <f t="shared" si="123"/>
        <v/>
      </c>
      <c r="AB495" s="175" t="str">
        <f t="shared" si="124"/>
        <v/>
      </c>
      <c r="AC495" s="288" t="str">
        <f t="shared" si="125"/>
        <v/>
      </c>
      <c r="AD495" s="152" t="str">
        <f t="shared" si="126"/>
        <v/>
      </c>
      <c r="AF495" s="155" t="str">
        <f>IFERROR(_xlfn.XLOOKUP(D495,Prisliste!$C$4:$F$4,Prisliste!$C$19:$F$19)*AD495,"")</f>
        <v/>
      </c>
    </row>
    <row r="496" spans="1:32" ht="14.4">
      <c r="A496" s="171" t="str">
        <f>IF(A495="","",IF(A495+1&lt;=f_slutt,'Beregninger gj.strømming'!A495+1,""))</f>
        <v/>
      </c>
      <c r="B496" s="172" t="str">
        <f t="shared" si="127"/>
        <v/>
      </c>
      <c r="C496" s="173" t="str">
        <f t="shared" si="128"/>
        <v/>
      </c>
      <c r="D496" s="172" t="str">
        <f t="shared" si="129"/>
        <v/>
      </c>
      <c r="E496" s="152" t="str">
        <f t="shared" si="134"/>
        <v/>
      </c>
      <c r="F496" s="289" t="str">
        <f t="shared" si="130"/>
        <v/>
      </c>
      <c r="G496" s="154" t="str">
        <f>IF($A496="","",'Priseestimat gj.strømming'!$C$15)</f>
        <v/>
      </c>
      <c r="H496" s="155" t="str" cm="1">
        <f t="array" ref="H496">IF(M496=Hjelpeark!$E$7,_xlfn.XLOOKUP(IF(T496="Naturlig",S496,T496),Temp_VT_FV,_xlfn.XLOOKUP('Beregninger gj.strømming'!F496,Fiskevekt_VT_FV,'Veksttabell FV'!$B$5:$T$21,,-1),,-1)*G496,IF('Beregninger gj.strømming'!M496=Hjelpeark!$D$7,_xlfn.XLOOKUP(IF(T496="Naturlig",S496,T496),'Veksttabell SV'!$A$6:$A$22,_xlfn.XLOOKUP('Beregninger gj.strømming'!F496,'Veksttabell SV'!$B$5:$AU$5,'Veksttabell SV'!$B$6:$AU$22,,-1),,-1)*G496,""))</f>
        <v/>
      </c>
      <c r="I496" s="155" t="str">
        <f t="shared" si="119"/>
        <v/>
      </c>
      <c r="J496" s="159" t="str">
        <f t="shared" si="120"/>
        <v/>
      </c>
      <c r="K496" s="173" t="str">
        <f>IF(A496="","",'Priseestimat gj.strømming'!$C$10)</f>
        <v/>
      </c>
      <c r="L496" s="173" t="str">
        <f>IF(A496="","",'Priseestimat gj.strømming'!$C$11)</f>
        <v/>
      </c>
      <c r="M496" s="173" t="str">
        <f>IF(A496="","",'Priseestimat gj.strømming'!$C$12)</f>
        <v/>
      </c>
      <c r="N496" s="173" t="str">
        <f>IF($A496="","",'Priseestimat gj.strømming'!$C$6)</f>
        <v/>
      </c>
      <c r="O496" s="174" t="str" cm="1">
        <f t="array" ref="O496">IF(M496=Hjelpeark!$D$7,_xlfn.XLOOKUP(IF(T496="Naturlig",S496,T496),'Vannbehov SV'!$A$5:$A$13,_xlfn.XLOOKUP('Beregninger gj.strømming'!F496,'Vannbehov SV'!$B$4:$O$4,'Vannbehov SV'!$B$5:$O$13,,-1),,-1),IF(M496=Hjelpeark!$E$7,_xlfn.XLOOKUP(IF(T496="Naturlig",S496,T496),'Vannbehov FV'!$A$5:$A$20,_xlfn.XLOOKUP('Beregninger gj.strømming'!F496,'Vannbehov FV'!$B$4:$O$4,'Vannbehov FV'!$B$5:$O$20,,-1),,-1),""))</f>
        <v/>
      </c>
      <c r="P496" s="173" t="str">
        <f t="shared" si="131"/>
        <v/>
      </c>
      <c r="Q496" s="174" t="str">
        <f t="shared" si="132"/>
        <v/>
      </c>
      <c r="R496" s="174" t="str">
        <f t="shared" si="121"/>
        <v/>
      </c>
      <c r="S496" s="152" t="str">
        <f>IFERROR(IF(M496=Hjelpeark!$D$7,_xlfn.XLOOKUP('Beregninger gj.strømming'!C496,Hjelpeark!$C$8:$C$19,Hjelpeark!$D$8:$D$19),_xlfn.XLOOKUP('Beregninger gj.strømming'!C496,Hjelpeark!$C$8:$C$19,Hjelpeark!$E$8:$E$19)),"")</f>
        <v/>
      </c>
      <c r="T496" s="152" t="str">
        <f t="shared" si="135"/>
        <v/>
      </c>
      <c r="U496" s="152" t="str">
        <f>IFERROR(IF(T496=Hjelpeark!$B$4,0,ABS(T496-S496)),"")</f>
        <v/>
      </c>
      <c r="V496" s="175" t="str">
        <f>IFERROR(IF(A496="","",_xlfn.XLOOKUP(D496,Prisliste!$C$4:$F$4,Prisliste!$C$20:$F$20)),"")</f>
        <v/>
      </c>
      <c r="W496" s="175" t="str">
        <f>IFERROR(U496*_xlfn.XLOOKUP(D496,Prisliste!$C$4:$F$4,Prisliste!$C$21:$F$21),"")</f>
        <v/>
      </c>
      <c r="X496" s="175" t="str">
        <f>IFERROR(IF(A496="","",IF(N496="Ja",_xlfn.XLOOKUP('Beregninger gj.strømming'!D496,Prisliste!$C$4:$F$4,Prisliste!$C$24:$F$24),0)),"")</f>
        <v/>
      </c>
      <c r="Y496" s="288" t="str">
        <f t="shared" si="122"/>
        <v/>
      </c>
      <c r="Z496" s="175" t="str">
        <f t="shared" si="133"/>
        <v/>
      </c>
      <c r="AA496" s="175" t="str">
        <f t="shared" si="123"/>
        <v/>
      </c>
      <c r="AB496" s="175" t="str">
        <f t="shared" si="124"/>
        <v/>
      </c>
      <c r="AC496" s="288" t="str">
        <f t="shared" si="125"/>
        <v/>
      </c>
      <c r="AD496" s="152" t="str">
        <f t="shared" si="126"/>
        <v/>
      </c>
      <c r="AF496" s="155" t="str">
        <f>IFERROR(_xlfn.XLOOKUP(D496,Prisliste!$C$4:$F$4,Prisliste!$C$19:$F$19)*AD496,"")</f>
        <v/>
      </c>
    </row>
    <row r="497" spans="1:32" ht="14.4">
      <c r="A497" s="171" t="str">
        <f>IF(A496="","",IF(A496+1&lt;=f_slutt,'Beregninger gj.strømming'!A496+1,""))</f>
        <v/>
      </c>
      <c r="B497" s="172" t="str">
        <f t="shared" si="127"/>
        <v/>
      </c>
      <c r="C497" s="173" t="str">
        <f t="shared" si="128"/>
        <v/>
      </c>
      <c r="D497" s="172" t="str">
        <f t="shared" si="129"/>
        <v/>
      </c>
      <c r="E497" s="152" t="str">
        <f t="shared" si="134"/>
        <v/>
      </c>
      <c r="F497" s="289" t="str">
        <f t="shared" si="130"/>
        <v/>
      </c>
      <c r="G497" s="154" t="str">
        <f>IF($A497="","",'Priseestimat gj.strømming'!$C$15)</f>
        <v/>
      </c>
      <c r="H497" s="155" t="str" cm="1">
        <f t="array" ref="H497">IF(M497=Hjelpeark!$E$7,_xlfn.XLOOKUP(IF(T497="Naturlig",S497,T497),Temp_VT_FV,_xlfn.XLOOKUP('Beregninger gj.strømming'!F497,Fiskevekt_VT_FV,'Veksttabell FV'!$B$5:$T$21,,-1),,-1)*G497,IF('Beregninger gj.strømming'!M497=Hjelpeark!$D$7,_xlfn.XLOOKUP(IF(T497="Naturlig",S497,T497),'Veksttabell SV'!$A$6:$A$22,_xlfn.XLOOKUP('Beregninger gj.strømming'!F497,'Veksttabell SV'!$B$5:$AU$5,'Veksttabell SV'!$B$6:$AU$22,,-1),,-1)*G497,""))</f>
        <v/>
      </c>
      <c r="I497" s="155" t="str">
        <f t="shared" si="119"/>
        <v/>
      </c>
      <c r="J497" s="159" t="str">
        <f t="shared" si="120"/>
        <v/>
      </c>
      <c r="K497" s="173" t="str">
        <f>IF(A497="","",'Priseestimat gj.strømming'!$C$10)</f>
        <v/>
      </c>
      <c r="L497" s="173" t="str">
        <f>IF(A497="","",'Priseestimat gj.strømming'!$C$11)</f>
        <v/>
      </c>
      <c r="M497" s="173" t="str">
        <f>IF(A497="","",'Priseestimat gj.strømming'!$C$12)</f>
        <v/>
      </c>
      <c r="N497" s="173" t="str">
        <f>IF($A497="","",'Priseestimat gj.strømming'!$C$6)</f>
        <v/>
      </c>
      <c r="O497" s="174" t="str" cm="1">
        <f t="array" ref="O497">IF(M497=Hjelpeark!$D$7,_xlfn.XLOOKUP(IF(T497="Naturlig",S497,T497),'Vannbehov SV'!$A$5:$A$13,_xlfn.XLOOKUP('Beregninger gj.strømming'!F497,'Vannbehov SV'!$B$4:$O$4,'Vannbehov SV'!$B$5:$O$13,,-1),,-1),IF(M497=Hjelpeark!$E$7,_xlfn.XLOOKUP(IF(T497="Naturlig",S497,T497),'Vannbehov FV'!$A$5:$A$20,_xlfn.XLOOKUP('Beregninger gj.strømming'!F497,'Vannbehov FV'!$B$4:$O$4,'Vannbehov FV'!$B$5:$O$20,,-1),,-1),""))</f>
        <v/>
      </c>
      <c r="P497" s="173" t="str">
        <f t="shared" si="131"/>
        <v/>
      </c>
      <c r="Q497" s="174" t="str">
        <f t="shared" si="132"/>
        <v/>
      </c>
      <c r="R497" s="174" t="str">
        <f t="shared" si="121"/>
        <v/>
      </c>
      <c r="S497" s="152" t="str">
        <f>IFERROR(IF(M497=Hjelpeark!$D$7,_xlfn.XLOOKUP('Beregninger gj.strømming'!C497,Hjelpeark!$C$8:$C$19,Hjelpeark!$D$8:$D$19),_xlfn.XLOOKUP('Beregninger gj.strømming'!C497,Hjelpeark!$C$8:$C$19,Hjelpeark!$E$8:$E$19)),"")</f>
        <v/>
      </c>
      <c r="T497" s="152" t="str">
        <f t="shared" si="135"/>
        <v/>
      </c>
      <c r="U497" s="152" t="str">
        <f>IFERROR(IF(T497=Hjelpeark!$B$4,0,ABS(T497-S497)),"")</f>
        <v/>
      </c>
      <c r="V497" s="175" t="str">
        <f>IFERROR(IF(A497="","",_xlfn.XLOOKUP(D497,Prisliste!$C$4:$F$4,Prisliste!$C$20:$F$20)),"")</f>
        <v/>
      </c>
      <c r="W497" s="175" t="str">
        <f>IFERROR(U497*_xlfn.XLOOKUP(D497,Prisliste!$C$4:$F$4,Prisliste!$C$21:$F$21),"")</f>
        <v/>
      </c>
      <c r="X497" s="175" t="str">
        <f>IFERROR(IF(A497="","",IF(N497="Ja",_xlfn.XLOOKUP('Beregninger gj.strømming'!D497,Prisliste!$C$4:$F$4,Prisliste!$C$24:$F$24),0)),"")</f>
        <v/>
      </c>
      <c r="Y497" s="288" t="str">
        <f t="shared" si="122"/>
        <v/>
      </c>
      <c r="Z497" s="175" t="str">
        <f t="shared" si="133"/>
        <v/>
      </c>
      <c r="AA497" s="175" t="str">
        <f t="shared" si="123"/>
        <v/>
      </c>
      <c r="AB497" s="175" t="str">
        <f t="shared" si="124"/>
        <v/>
      </c>
      <c r="AC497" s="288" t="str">
        <f t="shared" si="125"/>
        <v/>
      </c>
      <c r="AD497" s="152" t="str">
        <f t="shared" si="126"/>
        <v/>
      </c>
      <c r="AF497" s="155" t="str">
        <f>IFERROR(_xlfn.XLOOKUP(D497,Prisliste!$C$4:$F$4,Prisliste!$C$19:$F$19)*AD497,"")</f>
        <v/>
      </c>
    </row>
    <row r="498" spans="1:32" ht="14.4">
      <c r="A498" s="171" t="str">
        <f>IF(A497="","",IF(A497+1&lt;=f_slutt,'Beregninger gj.strømming'!A497+1,""))</f>
        <v/>
      </c>
      <c r="B498" s="172" t="str">
        <f t="shared" si="127"/>
        <v/>
      </c>
      <c r="C498" s="173" t="str">
        <f t="shared" si="128"/>
        <v/>
      </c>
      <c r="D498" s="172" t="str">
        <f t="shared" si="129"/>
        <v/>
      </c>
      <c r="E498" s="152" t="str">
        <f t="shared" si="134"/>
        <v/>
      </c>
      <c r="F498" s="289" t="str">
        <f t="shared" si="130"/>
        <v/>
      </c>
      <c r="G498" s="154" t="str">
        <f>IF($A498="","",'Priseestimat gj.strømming'!$C$15)</f>
        <v/>
      </c>
      <c r="H498" s="155" t="str" cm="1">
        <f t="array" ref="H498">IF(M498=Hjelpeark!$E$7,_xlfn.XLOOKUP(IF(T498="Naturlig",S498,T498),Temp_VT_FV,_xlfn.XLOOKUP('Beregninger gj.strømming'!F498,Fiskevekt_VT_FV,'Veksttabell FV'!$B$5:$T$21,,-1),,-1)*G498,IF('Beregninger gj.strømming'!M498=Hjelpeark!$D$7,_xlfn.XLOOKUP(IF(T498="Naturlig",S498,T498),'Veksttabell SV'!$A$6:$A$22,_xlfn.XLOOKUP('Beregninger gj.strømming'!F498,'Veksttabell SV'!$B$5:$AU$5,'Veksttabell SV'!$B$6:$AU$22,,-1),,-1)*G498,""))</f>
        <v/>
      </c>
      <c r="I498" s="155" t="str">
        <f t="shared" si="119"/>
        <v/>
      </c>
      <c r="J498" s="159" t="str">
        <f t="shared" si="120"/>
        <v/>
      </c>
      <c r="K498" s="173" t="str">
        <f>IF(A498="","",'Priseestimat gj.strømming'!$C$10)</f>
        <v/>
      </c>
      <c r="L498" s="173" t="str">
        <f>IF(A498="","",'Priseestimat gj.strømming'!$C$11)</f>
        <v/>
      </c>
      <c r="M498" s="173" t="str">
        <f>IF(A498="","",'Priseestimat gj.strømming'!$C$12)</f>
        <v/>
      </c>
      <c r="N498" s="173" t="str">
        <f>IF($A498="","",'Priseestimat gj.strømming'!$C$6)</f>
        <v/>
      </c>
      <c r="O498" s="174" t="str" cm="1">
        <f t="array" ref="O498">IF(M498=Hjelpeark!$D$7,_xlfn.XLOOKUP(IF(T498="Naturlig",S498,T498),'Vannbehov SV'!$A$5:$A$13,_xlfn.XLOOKUP('Beregninger gj.strømming'!F498,'Vannbehov SV'!$B$4:$O$4,'Vannbehov SV'!$B$5:$O$13,,-1),,-1),IF(M498=Hjelpeark!$E$7,_xlfn.XLOOKUP(IF(T498="Naturlig",S498,T498),'Vannbehov FV'!$A$5:$A$20,_xlfn.XLOOKUP('Beregninger gj.strømming'!F498,'Vannbehov FV'!$B$4:$O$4,'Vannbehov FV'!$B$5:$O$20,,-1),,-1),""))</f>
        <v/>
      </c>
      <c r="P498" s="173" t="str">
        <f t="shared" si="131"/>
        <v/>
      </c>
      <c r="Q498" s="174" t="str">
        <f t="shared" si="132"/>
        <v/>
      </c>
      <c r="R498" s="174" t="str">
        <f t="shared" si="121"/>
        <v/>
      </c>
      <c r="S498" s="152" t="str">
        <f>IFERROR(IF(M498=Hjelpeark!$D$7,_xlfn.XLOOKUP('Beregninger gj.strømming'!C498,Hjelpeark!$C$8:$C$19,Hjelpeark!$D$8:$D$19),_xlfn.XLOOKUP('Beregninger gj.strømming'!C498,Hjelpeark!$C$8:$C$19,Hjelpeark!$E$8:$E$19)),"")</f>
        <v/>
      </c>
      <c r="T498" s="152" t="str">
        <f t="shared" si="135"/>
        <v/>
      </c>
      <c r="U498" s="152" t="str">
        <f>IFERROR(IF(T498=Hjelpeark!$B$4,0,ABS(T498-S498)),"")</f>
        <v/>
      </c>
      <c r="V498" s="175" t="str">
        <f>IFERROR(IF(A498="","",_xlfn.XLOOKUP(D498,Prisliste!$C$4:$F$4,Prisliste!$C$20:$F$20)),"")</f>
        <v/>
      </c>
      <c r="W498" s="175" t="str">
        <f>IFERROR(U498*_xlfn.XLOOKUP(D498,Prisliste!$C$4:$F$4,Prisliste!$C$21:$F$21),"")</f>
        <v/>
      </c>
      <c r="X498" s="175" t="str">
        <f>IFERROR(IF(A498="","",IF(N498="Ja",_xlfn.XLOOKUP('Beregninger gj.strømming'!D498,Prisliste!$C$4:$F$4,Prisliste!$C$24:$F$24),0)),"")</f>
        <v/>
      </c>
      <c r="Y498" s="288" t="str">
        <f t="shared" si="122"/>
        <v/>
      </c>
      <c r="Z498" s="175" t="str">
        <f t="shared" si="133"/>
        <v/>
      </c>
      <c r="AA498" s="175" t="str">
        <f t="shared" si="123"/>
        <v/>
      </c>
      <c r="AB498" s="175" t="str">
        <f t="shared" si="124"/>
        <v/>
      </c>
      <c r="AC498" s="288" t="str">
        <f t="shared" si="125"/>
        <v/>
      </c>
      <c r="AD498" s="152" t="str">
        <f t="shared" si="126"/>
        <v/>
      </c>
      <c r="AF498" s="155" t="str">
        <f>IFERROR(_xlfn.XLOOKUP(D498,Prisliste!$C$4:$F$4,Prisliste!$C$19:$F$19)*AD498,"")</f>
        <v/>
      </c>
    </row>
    <row r="499" spans="1:32" ht="14.4">
      <c r="A499" s="171" t="str">
        <f>IF(A498="","",IF(A498+1&lt;=f_slutt,'Beregninger gj.strømming'!A498+1,""))</f>
        <v/>
      </c>
      <c r="B499" s="172" t="str">
        <f t="shared" si="127"/>
        <v/>
      </c>
      <c r="C499" s="173" t="str">
        <f t="shared" si="128"/>
        <v/>
      </c>
      <c r="D499" s="172" t="str">
        <f t="shared" si="129"/>
        <v/>
      </c>
      <c r="E499" s="152" t="str">
        <f t="shared" si="134"/>
        <v/>
      </c>
      <c r="F499" s="289" t="str">
        <f t="shared" si="130"/>
        <v/>
      </c>
      <c r="G499" s="154" t="str">
        <f>IF($A499="","",'Priseestimat gj.strømming'!$C$15)</f>
        <v/>
      </c>
      <c r="H499" s="155" t="str" cm="1">
        <f t="array" ref="H499">IF(M499=Hjelpeark!$E$7,_xlfn.XLOOKUP(IF(T499="Naturlig",S499,T499),Temp_VT_FV,_xlfn.XLOOKUP('Beregninger gj.strømming'!F499,Fiskevekt_VT_FV,'Veksttabell FV'!$B$5:$T$21,,-1),,-1)*G499,IF('Beregninger gj.strømming'!M499=Hjelpeark!$D$7,_xlfn.XLOOKUP(IF(T499="Naturlig",S499,T499),'Veksttabell SV'!$A$6:$A$22,_xlfn.XLOOKUP('Beregninger gj.strømming'!F499,'Veksttabell SV'!$B$5:$AU$5,'Veksttabell SV'!$B$6:$AU$22,,-1),,-1)*G499,""))</f>
        <v/>
      </c>
      <c r="I499" s="155" t="str">
        <f t="shared" si="119"/>
        <v/>
      </c>
      <c r="J499" s="159" t="str">
        <f t="shared" si="120"/>
        <v/>
      </c>
      <c r="K499" s="173" t="str">
        <f>IF(A499="","",'Priseestimat gj.strømming'!$C$10)</f>
        <v/>
      </c>
      <c r="L499" s="173" t="str">
        <f>IF(A499="","",'Priseestimat gj.strømming'!$C$11)</f>
        <v/>
      </c>
      <c r="M499" s="173" t="str">
        <f>IF(A499="","",'Priseestimat gj.strømming'!$C$12)</f>
        <v/>
      </c>
      <c r="N499" s="173" t="str">
        <f>IF($A499="","",'Priseestimat gj.strømming'!$C$6)</f>
        <v/>
      </c>
      <c r="O499" s="174" t="str" cm="1">
        <f t="array" ref="O499">IF(M499=Hjelpeark!$D$7,_xlfn.XLOOKUP(IF(T499="Naturlig",S499,T499),'Vannbehov SV'!$A$5:$A$13,_xlfn.XLOOKUP('Beregninger gj.strømming'!F499,'Vannbehov SV'!$B$4:$O$4,'Vannbehov SV'!$B$5:$O$13,,-1),,-1),IF(M499=Hjelpeark!$E$7,_xlfn.XLOOKUP(IF(T499="Naturlig",S499,T499),'Vannbehov FV'!$A$5:$A$20,_xlfn.XLOOKUP('Beregninger gj.strømming'!F499,'Vannbehov FV'!$B$4:$O$4,'Vannbehov FV'!$B$5:$O$20,,-1),,-1),""))</f>
        <v/>
      </c>
      <c r="P499" s="173" t="str">
        <f t="shared" si="131"/>
        <v/>
      </c>
      <c r="Q499" s="174" t="str">
        <f t="shared" si="132"/>
        <v/>
      </c>
      <c r="R499" s="174" t="str">
        <f t="shared" si="121"/>
        <v/>
      </c>
      <c r="S499" s="152" t="str">
        <f>IFERROR(IF(M499=Hjelpeark!$D$7,_xlfn.XLOOKUP('Beregninger gj.strømming'!C499,Hjelpeark!$C$8:$C$19,Hjelpeark!$D$8:$D$19),_xlfn.XLOOKUP('Beregninger gj.strømming'!C499,Hjelpeark!$C$8:$C$19,Hjelpeark!$E$8:$E$19)),"")</f>
        <v/>
      </c>
      <c r="T499" s="152" t="str">
        <f t="shared" si="135"/>
        <v/>
      </c>
      <c r="U499" s="152" t="str">
        <f>IFERROR(IF(T499=Hjelpeark!$B$4,0,ABS(T499-S499)),"")</f>
        <v/>
      </c>
      <c r="V499" s="175" t="str">
        <f>IFERROR(IF(A499="","",_xlfn.XLOOKUP(D499,Prisliste!$C$4:$F$4,Prisliste!$C$20:$F$20)),"")</f>
        <v/>
      </c>
      <c r="W499" s="175" t="str">
        <f>IFERROR(U499*_xlfn.XLOOKUP(D499,Prisliste!$C$4:$F$4,Prisliste!$C$21:$F$21),"")</f>
        <v/>
      </c>
      <c r="X499" s="175" t="str">
        <f>IFERROR(IF(A499="","",IF(N499="Ja",_xlfn.XLOOKUP('Beregninger gj.strømming'!D499,Prisliste!$C$4:$F$4,Prisliste!$C$24:$F$24),0)),"")</f>
        <v/>
      </c>
      <c r="Y499" s="288" t="str">
        <f t="shared" si="122"/>
        <v/>
      </c>
      <c r="Z499" s="175" t="str">
        <f t="shared" si="133"/>
        <v/>
      </c>
      <c r="AA499" s="175" t="str">
        <f t="shared" si="123"/>
        <v/>
      </c>
      <c r="AB499" s="175" t="str">
        <f t="shared" si="124"/>
        <v/>
      </c>
      <c r="AC499" s="288" t="str">
        <f t="shared" si="125"/>
        <v/>
      </c>
      <c r="AD499" s="152" t="str">
        <f t="shared" si="126"/>
        <v/>
      </c>
      <c r="AF499" s="155" t="str">
        <f>IFERROR(_xlfn.XLOOKUP(D499,Prisliste!$C$4:$F$4,Prisliste!$C$19:$F$19)*AD499,"")</f>
        <v/>
      </c>
    </row>
    <row r="500" spans="1:32" ht="14.4">
      <c r="A500" s="171" t="str">
        <f>IF(A499="","",IF(A499+1&lt;=f_slutt,'Beregninger gj.strømming'!A499+1,""))</f>
        <v/>
      </c>
      <c r="B500" s="172" t="str">
        <f t="shared" si="127"/>
        <v/>
      </c>
      <c r="C500" s="173" t="str">
        <f t="shared" si="128"/>
        <v/>
      </c>
      <c r="D500" s="172" t="str">
        <f t="shared" si="129"/>
        <v/>
      </c>
      <c r="E500" s="152" t="str">
        <f t="shared" si="134"/>
        <v/>
      </c>
      <c r="F500" s="289" t="str">
        <f t="shared" si="130"/>
        <v/>
      </c>
      <c r="G500" s="154" t="str">
        <f>IF($A500="","",'Priseestimat gj.strømming'!$C$15)</f>
        <v/>
      </c>
      <c r="H500" s="155" t="str" cm="1">
        <f t="array" ref="H500">IF(M500=Hjelpeark!$E$7,_xlfn.XLOOKUP(IF(T500="Naturlig",S500,T500),Temp_VT_FV,_xlfn.XLOOKUP('Beregninger gj.strømming'!F500,Fiskevekt_VT_FV,'Veksttabell FV'!$B$5:$T$21,,-1),,-1)*G500,IF('Beregninger gj.strømming'!M500=Hjelpeark!$D$7,_xlfn.XLOOKUP(IF(T500="Naturlig",S500,T500),'Veksttabell SV'!$A$6:$A$22,_xlfn.XLOOKUP('Beregninger gj.strømming'!F500,'Veksttabell SV'!$B$5:$AU$5,'Veksttabell SV'!$B$6:$AU$22,,-1),,-1)*G500,""))</f>
        <v/>
      </c>
      <c r="I500" s="155" t="str">
        <f t="shared" si="119"/>
        <v/>
      </c>
      <c r="J500" s="159" t="str">
        <f t="shared" si="120"/>
        <v/>
      </c>
      <c r="K500" s="173" t="str">
        <f>IF(A500="","",'Priseestimat gj.strømming'!$C$10)</f>
        <v/>
      </c>
      <c r="L500" s="173" t="str">
        <f>IF(A500="","",'Priseestimat gj.strømming'!$C$11)</f>
        <v/>
      </c>
      <c r="M500" s="173" t="str">
        <f>IF(A500="","",'Priseestimat gj.strømming'!$C$12)</f>
        <v/>
      </c>
      <c r="N500" s="173" t="str">
        <f>IF($A500="","",'Priseestimat gj.strømming'!$C$6)</f>
        <v/>
      </c>
      <c r="O500" s="174" t="str" cm="1">
        <f t="array" ref="O500">IF(M500=Hjelpeark!$D$7,_xlfn.XLOOKUP(IF(T500="Naturlig",S500,T500),'Vannbehov SV'!$A$5:$A$13,_xlfn.XLOOKUP('Beregninger gj.strømming'!F500,'Vannbehov SV'!$B$4:$O$4,'Vannbehov SV'!$B$5:$O$13,,-1),,-1),IF(M500=Hjelpeark!$E$7,_xlfn.XLOOKUP(IF(T500="Naturlig",S500,T500),'Vannbehov FV'!$A$5:$A$20,_xlfn.XLOOKUP('Beregninger gj.strømming'!F500,'Vannbehov FV'!$B$4:$O$4,'Vannbehov FV'!$B$5:$O$20,,-1),,-1),""))</f>
        <v/>
      </c>
      <c r="P500" s="173" t="str">
        <f t="shared" si="131"/>
        <v/>
      </c>
      <c r="Q500" s="174" t="str">
        <f t="shared" si="132"/>
        <v/>
      </c>
      <c r="R500" s="174" t="str">
        <f t="shared" si="121"/>
        <v/>
      </c>
      <c r="S500" s="152" t="str">
        <f>IFERROR(IF(M500=Hjelpeark!$D$7,_xlfn.XLOOKUP('Beregninger gj.strømming'!C500,Hjelpeark!$C$8:$C$19,Hjelpeark!$D$8:$D$19),_xlfn.XLOOKUP('Beregninger gj.strømming'!C500,Hjelpeark!$C$8:$C$19,Hjelpeark!$E$8:$E$19)),"")</f>
        <v/>
      </c>
      <c r="T500" s="152" t="str">
        <f t="shared" si="135"/>
        <v/>
      </c>
      <c r="U500" s="152" t="str">
        <f>IFERROR(IF(T500=Hjelpeark!$B$4,0,ABS(T500-S500)),"")</f>
        <v/>
      </c>
      <c r="V500" s="175" t="str">
        <f>IFERROR(IF(A500="","",_xlfn.XLOOKUP(D500,Prisliste!$C$4:$F$4,Prisliste!$C$20:$F$20)),"")</f>
        <v/>
      </c>
      <c r="W500" s="175" t="str">
        <f>IFERROR(U500*_xlfn.XLOOKUP(D500,Prisliste!$C$4:$F$4,Prisliste!$C$21:$F$21),"")</f>
        <v/>
      </c>
      <c r="X500" s="175" t="str">
        <f>IFERROR(IF(A500="","",IF(N500="Ja",_xlfn.XLOOKUP('Beregninger gj.strømming'!D500,Prisliste!$C$4:$F$4,Prisliste!$C$24:$F$24),0)),"")</f>
        <v/>
      </c>
      <c r="Y500" s="288" t="str">
        <f t="shared" si="122"/>
        <v/>
      </c>
      <c r="Z500" s="175" t="str">
        <f t="shared" si="133"/>
        <v/>
      </c>
      <c r="AA500" s="175" t="str">
        <f t="shared" si="123"/>
        <v/>
      </c>
      <c r="AB500" s="175" t="str">
        <f t="shared" si="124"/>
        <v/>
      </c>
      <c r="AC500" s="288" t="str">
        <f t="shared" si="125"/>
        <v/>
      </c>
      <c r="AD500" s="152" t="str">
        <f t="shared" si="126"/>
        <v/>
      </c>
      <c r="AF500" s="155" t="str">
        <f>IFERROR(_xlfn.XLOOKUP(D500,Prisliste!$C$4:$F$4,Prisliste!$C$19:$F$19)*AD500,"")</f>
        <v/>
      </c>
    </row>
    <row r="501" spans="1:32" ht="14.4">
      <c r="A501" s="171" t="str">
        <f>IF(A500="","",IF(A500+1&lt;=f_slutt,'Beregninger gj.strømming'!A500+1,""))</f>
        <v/>
      </c>
      <c r="B501" s="172" t="str">
        <f t="shared" si="127"/>
        <v/>
      </c>
      <c r="C501" s="173" t="str">
        <f t="shared" si="128"/>
        <v/>
      </c>
      <c r="D501" s="172" t="str">
        <f t="shared" si="129"/>
        <v/>
      </c>
      <c r="E501" s="152" t="str">
        <f t="shared" si="134"/>
        <v/>
      </c>
      <c r="F501" s="289" t="str">
        <f t="shared" si="130"/>
        <v/>
      </c>
      <c r="G501" s="154" t="str">
        <f>IF($A501="","",'Priseestimat gj.strømming'!$C$15)</f>
        <v/>
      </c>
      <c r="H501" s="155" t="str" cm="1">
        <f t="array" ref="H501">IF(M501=Hjelpeark!$E$7,_xlfn.XLOOKUP(IF(T501="Naturlig",S501,T501),Temp_VT_FV,_xlfn.XLOOKUP('Beregninger gj.strømming'!F501,Fiskevekt_VT_FV,'Veksttabell FV'!$B$5:$T$21,,-1),,-1)*G501,IF('Beregninger gj.strømming'!M501=Hjelpeark!$D$7,_xlfn.XLOOKUP(IF(T501="Naturlig",S501,T501),'Veksttabell SV'!$A$6:$A$22,_xlfn.XLOOKUP('Beregninger gj.strømming'!F501,'Veksttabell SV'!$B$5:$AU$5,'Veksttabell SV'!$B$6:$AU$22,,-1),,-1)*G501,""))</f>
        <v/>
      </c>
      <c r="I501" s="155" t="str">
        <f t="shared" si="119"/>
        <v/>
      </c>
      <c r="J501" s="159" t="str">
        <f t="shared" si="120"/>
        <v/>
      </c>
      <c r="K501" s="173" t="str">
        <f>IF(A501="","",'Priseestimat gj.strømming'!$C$10)</f>
        <v/>
      </c>
      <c r="L501" s="173" t="str">
        <f>IF(A501="","",'Priseestimat gj.strømming'!$C$11)</f>
        <v/>
      </c>
      <c r="M501" s="173" t="str">
        <f>IF(A501="","",'Priseestimat gj.strømming'!$C$12)</f>
        <v/>
      </c>
      <c r="N501" s="173" t="str">
        <f>IF($A501="","",'Priseestimat gj.strømming'!$C$6)</f>
        <v/>
      </c>
      <c r="O501" s="174" t="str" cm="1">
        <f t="array" ref="O501">IF(M501=Hjelpeark!$D$7,_xlfn.XLOOKUP(IF(T501="Naturlig",S501,T501),'Vannbehov SV'!$A$5:$A$13,_xlfn.XLOOKUP('Beregninger gj.strømming'!F501,'Vannbehov SV'!$B$4:$O$4,'Vannbehov SV'!$B$5:$O$13,,-1),,-1),IF(M501=Hjelpeark!$E$7,_xlfn.XLOOKUP(IF(T501="Naturlig",S501,T501),'Vannbehov FV'!$A$5:$A$20,_xlfn.XLOOKUP('Beregninger gj.strømming'!F501,'Vannbehov FV'!$B$4:$O$4,'Vannbehov FV'!$B$5:$O$20,,-1),,-1),""))</f>
        <v/>
      </c>
      <c r="P501" s="173" t="str">
        <f t="shared" si="131"/>
        <v/>
      </c>
      <c r="Q501" s="174" t="str">
        <f t="shared" si="132"/>
        <v/>
      </c>
      <c r="R501" s="174" t="str">
        <f t="shared" si="121"/>
        <v/>
      </c>
      <c r="S501" s="152" t="str">
        <f>IFERROR(IF(M501=Hjelpeark!$D$7,_xlfn.XLOOKUP('Beregninger gj.strømming'!C501,Hjelpeark!$C$8:$C$19,Hjelpeark!$D$8:$D$19),_xlfn.XLOOKUP('Beregninger gj.strømming'!C501,Hjelpeark!$C$8:$C$19,Hjelpeark!$E$8:$E$19)),"")</f>
        <v/>
      </c>
      <c r="T501" s="152" t="str">
        <f t="shared" si="135"/>
        <v/>
      </c>
      <c r="U501" s="152" t="str">
        <f>IFERROR(IF(T501=Hjelpeark!$B$4,0,ABS(T501-S501)),"")</f>
        <v/>
      </c>
      <c r="V501" s="175" t="str">
        <f>IFERROR(IF(A501="","",_xlfn.XLOOKUP(D501,Prisliste!$C$4:$F$4,Prisliste!$C$20:$F$20)),"")</f>
        <v/>
      </c>
      <c r="W501" s="175" t="str">
        <f>IFERROR(U501*_xlfn.XLOOKUP(D501,Prisliste!$C$4:$F$4,Prisliste!$C$21:$F$21),"")</f>
        <v/>
      </c>
      <c r="X501" s="175" t="str">
        <f>IFERROR(IF(A501="","",IF(N501="Ja",_xlfn.XLOOKUP('Beregninger gj.strømming'!D501,Prisliste!$C$4:$F$4,Prisliste!$C$24:$F$24),0)),"")</f>
        <v/>
      </c>
      <c r="Y501" s="288" t="str">
        <f t="shared" si="122"/>
        <v/>
      </c>
      <c r="Z501" s="175" t="str">
        <f t="shared" si="133"/>
        <v/>
      </c>
      <c r="AA501" s="175" t="str">
        <f t="shared" si="123"/>
        <v/>
      </c>
      <c r="AB501" s="175" t="str">
        <f t="shared" si="124"/>
        <v/>
      </c>
      <c r="AC501" s="288" t="str">
        <f t="shared" si="125"/>
        <v/>
      </c>
      <c r="AD501" s="152" t="str">
        <f t="shared" si="126"/>
        <v/>
      </c>
      <c r="AF501" s="155" t="str">
        <f>IFERROR(_xlfn.XLOOKUP(D501,Prisliste!$C$4:$F$4,Prisliste!$C$19:$F$19)*AD501,"")</f>
        <v/>
      </c>
    </row>
    <row r="502" spans="1:32" ht="14.4">
      <c r="A502" s="171" t="str">
        <f>IF(A501="","",IF(A501+1&lt;=f_slutt,'Beregninger gj.strømming'!A501+1,""))</f>
        <v/>
      </c>
      <c r="B502" s="172" t="str">
        <f t="shared" si="127"/>
        <v/>
      </c>
      <c r="C502" s="173" t="str">
        <f t="shared" si="128"/>
        <v/>
      </c>
      <c r="D502" s="172" t="str">
        <f t="shared" si="129"/>
        <v/>
      </c>
      <c r="E502" s="152" t="str">
        <f t="shared" si="134"/>
        <v/>
      </c>
      <c r="F502" s="289" t="str">
        <f t="shared" si="130"/>
        <v/>
      </c>
      <c r="G502" s="154" t="str">
        <f>IF($A502="","",'Priseestimat gj.strømming'!$C$15)</f>
        <v/>
      </c>
      <c r="H502" s="155" t="str" cm="1">
        <f t="array" ref="H502">IF(M502=Hjelpeark!$E$7,_xlfn.XLOOKUP(IF(T502="Naturlig",S502,T502),Temp_VT_FV,_xlfn.XLOOKUP('Beregninger gj.strømming'!F502,Fiskevekt_VT_FV,'Veksttabell FV'!$B$5:$T$21,,-1),,-1)*G502,IF('Beregninger gj.strømming'!M502=Hjelpeark!$D$7,_xlfn.XLOOKUP(IF(T502="Naturlig",S502,T502),'Veksttabell SV'!$A$6:$A$22,_xlfn.XLOOKUP('Beregninger gj.strømming'!F502,'Veksttabell SV'!$B$5:$AU$5,'Veksttabell SV'!$B$6:$AU$22,,-1),,-1)*G502,""))</f>
        <v/>
      </c>
      <c r="I502" s="155" t="str">
        <f t="shared" si="119"/>
        <v/>
      </c>
      <c r="J502" s="159" t="str">
        <f t="shared" si="120"/>
        <v/>
      </c>
      <c r="K502" s="173" t="str">
        <f>IF(A502="","",'Priseestimat gj.strømming'!$C$10)</f>
        <v/>
      </c>
      <c r="L502" s="173" t="str">
        <f>IF(A502="","",'Priseestimat gj.strømming'!$C$11)</f>
        <v/>
      </c>
      <c r="M502" s="173" t="str">
        <f>IF(A502="","",'Priseestimat gj.strømming'!$C$12)</f>
        <v/>
      </c>
      <c r="N502" s="173" t="str">
        <f>IF($A502="","",'Priseestimat gj.strømming'!$C$6)</f>
        <v/>
      </c>
      <c r="O502" s="174" t="str" cm="1">
        <f t="array" ref="O502">IF(M502=Hjelpeark!$D$7,_xlfn.XLOOKUP(IF(T502="Naturlig",S502,T502),'Vannbehov SV'!$A$5:$A$13,_xlfn.XLOOKUP('Beregninger gj.strømming'!F502,'Vannbehov SV'!$B$4:$O$4,'Vannbehov SV'!$B$5:$O$13,,-1),,-1),IF(M502=Hjelpeark!$E$7,_xlfn.XLOOKUP(IF(T502="Naturlig",S502,T502),'Vannbehov FV'!$A$5:$A$20,_xlfn.XLOOKUP('Beregninger gj.strømming'!F502,'Vannbehov FV'!$B$4:$O$4,'Vannbehov FV'!$B$5:$O$20,,-1),,-1),""))</f>
        <v/>
      </c>
      <c r="P502" s="173" t="str">
        <f t="shared" si="131"/>
        <v/>
      </c>
      <c r="Q502" s="174" t="str">
        <f t="shared" si="132"/>
        <v/>
      </c>
      <c r="R502" s="174" t="str">
        <f t="shared" si="121"/>
        <v/>
      </c>
      <c r="S502" s="152" t="str">
        <f>IFERROR(IF(M502=Hjelpeark!$D$7,_xlfn.XLOOKUP('Beregninger gj.strømming'!C502,Hjelpeark!$C$8:$C$19,Hjelpeark!$D$8:$D$19),_xlfn.XLOOKUP('Beregninger gj.strømming'!C502,Hjelpeark!$C$8:$C$19,Hjelpeark!$E$8:$E$19)),"")</f>
        <v/>
      </c>
      <c r="T502" s="152" t="str">
        <f t="shared" si="135"/>
        <v/>
      </c>
      <c r="U502" s="152" t="str">
        <f>IFERROR(IF(T502=Hjelpeark!$B$4,0,ABS(T502-S502)),"")</f>
        <v/>
      </c>
      <c r="V502" s="175" t="str">
        <f>IFERROR(IF(A502="","",_xlfn.XLOOKUP(D502,Prisliste!$C$4:$F$4,Prisliste!$C$20:$F$20)),"")</f>
        <v/>
      </c>
      <c r="W502" s="175" t="str">
        <f>IFERROR(U502*_xlfn.XLOOKUP(D502,Prisliste!$C$4:$F$4,Prisliste!$C$21:$F$21),"")</f>
        <v/>
      </c>
      <c r="X502" s="175" t="str">
        <f>IFERROR(IF(A502="","",IF(N502="Ja",_xlfn.XLOOKUP('Beregninger gj.strømming'!D502,Prisliste!$C$4:$F$4,Prisliste!$C$24:$F$24),0)),"")</f>
        <v/>
      </c>
      <c r="Y502" s="288" t="str">
        <f t="shared" si="122"/>
        <v/>
      </c>
      <c r="Z502" s="175" t="str">
        <f t="shared" si="133"/>
        <v/>
      </c>
      <c r="AA502" s="175" t="str">
        <f t="shared" si="123"/>
        <v/>
      </c>
      <c r="AB502" s="175" t="str">
        <f t="shared" si="124"/>
        <v/>
      </c>
      <c r="AC502" s="288" t="str">
        <f t="shared" si="125"/>
        <v/>
      </c>
      <c r="AD502" s="152" t="str">
        <f t="shared" si="126"/>
        <v/>
      </c>
      <c r="AF502" s="155" t="str">
        <f>IFERROR(_xlfn.XLOOKUP(D502,Prisliste!$C$4:$F$4,Prisliste!$C$19:$F$19)*AD502,"")</f>
        <v/>
      </c>
    </row>
    <row r="503" spans="1:32" ht="14.4">
      <c r="A503" s="171" t="str">
        <f>IF(A502="","",IF(A502+1&lt;=f_slutt,'Beregninger gj.strømming'!A502+1,""))</f>
        <v/>
      </c>
      <c r="B503" s="172" t="str">
        <f t="shared" si="127"/>
        <v/>
      </c>
      <c r="C503" s="173" t="str">
        <f t="shared" si="128"/>
        <v/>
      </c>
      <c r="D503" s="172" t="str">
        <f t="shared" si="129"/>
        <v/>
      </c>
      <c r="E503" s="152" t="str">
        <f t="shared" si="134"/>
        <v/>
      </c>
      <c r="F503" s="289" t="str">
        <f t="shared" si="130"/>
        <v/>
      </c>
      <c r="G503" s="154" t="str">
        <f>IF($A503="","",'Priseestimat gj.strømming'!$C$15)</f>
        <v/>
      </c>
      <c r="H503" s="155" t="str" cm="1">
        <f t="array" ref="H503">IF(M503=Hjelpeark!$E$7,_xlfn.XLOOKUP(IF(T503="Naturlig",S503,T503),Temp_VT_FV,_xlfn.XLOOKUP('Beregninger gj.strømming'!F503,Fiskevekt_VT_FV,'Veksttabell FV'!$B$5:$T$21,,-1),,-1)*G503,IF('Beregninger gj.strømming'!M503=Hjelpeark!$D$7,_xlfn.XLOOKUP(IF(T503="Naturlig",S503,T503),'Veksttabell SV'!$A$6:$A$22,_xlfn.XLOOKUP('Beregninger gj.strømming'!F503,'Veksttabell SV'!$B$5:$AU$5,'Veksttabell SV'!$B$6:$AU$22,,-1),,-1)*G503,""))</f>
        <v/>
      </c>
      <c r="I503" s="155" t="str">
        <f t="shared" si="119"/>
        <v/>
      </c>
      <c r="J503" s="159" t="str">
        <f t="shared" si="120"/>
        <v/>
      </c>
      <c r="K503" s="173" t="str">
        <f>IF(A503="","",'Priseestimat gj.strømming'!$C$10)</f>
        <v/>
      </c>
      <c r="L503" s="173" t="str">
        <f>IF(A503="","",'Priseestimat gj.strømming'!$C$11)</f>
        <v/>
      </c>
      <c r="M503" s="173" t="str">
        <f>IF(A503="","",'Priseestimat gj.strømming'!$C$12)</f>
        <v/>
      </c>
      <c r="N503" s="173" t="str">
        <f>IF($A503="","",'Priseestimat gj.strømming'!$C$6)</f>
        <v/>
      </c>
      <c r="O503" s="174" t="str" cm="1">
        <f t="array" ref="O503">IF(M503=Hjelpeark!$D$7,_xlfn.XLOOKUP(IF(T503="Naturlig",S503,T503),'Vannbehov SV'!$A$5:$A$13,_xlfn.XLOOKUP('Beregninger gj.strømming'!F503,'Vannbehov SV'!$B$4:$O$4,'Vannbehov SV'!$B$5:$O$13,,-1),,-1),IF(M503=Hjelpeark!$E$7,_xlfn.XLOOKUP(IF(T503="Naturlig",S503,T503),'Vannbehov FV'!$A$5:$A$20,_xlfn.XLOOKUP('Beregninger gj.strømming'!F503,'Vannbehov FV'!$B$4:$O$4,'Vannbehov FV'!$B$5:$O$20,,-1),,-1),""))</f>
        <v/>
      </c>
      <c r="P503" s="173" t="str">
        <f t="shared" si="131"/>
        <v/>
      </c>
      <c r="Q503" s="174" t="str">
        <f t="shared" si="132"/>
        <v/>
      </c>
      <c r="R503" s="174" t="str">
        <f t="shared" si="121"/>
        <v/>
      </c>
      <c r="S503" s="152" t="str">
        <f>IFERROR(IF(M503=Hjelpeark!$D$7,_xlfn.XLOOKUP('Beregninger gj.strømming'!C503,Hjelpeark!$C$8:$C$19,Hjelpeark!$D$8:$D$19),_xlfn.XLOOKUP('Beregninger gj.strømming'!C503,Hjelpeark!$C$8:$C$19,Hjelpeark!$E$8:$E$19)),"")</f>
        <v/>
      </c>
      <c r="T503" s="152" t="str">
        <f t="shared" si="135"/>
        <v/>
      </c>
      <c r="U503" s="152" t="str">
        <f>IFERROR(IF(T503=Hjelpeark!$B$4,0,ABS(T503-S503)),"")</f>
        <v/>
      </c>
      <c r="V503" s="175" t="str">
        <f>IFERROR(IF(A503="","",_xlfn.XLOOKUP(D503,Prisliste!$C$4:$F$4,Prisliste!$C$20:$F$20)),"")</f>
        <v/>
      </c>
      <c r="W503" s="175" t="str">
        <f>IFERROR(U503*_xlfn.XLOOKUP(D503,Prisliste!$C$4:$F$4,Prisliste!$C$21:$F$21),"")</f>
        <v/>
      </c>
      <c r="X503" s="175" t="str">
        <f>IFERROR(IF(A503="","",IF(N503="Ja",_xlfn.XLOOKUP('Beregninger gj.strømming'!D503,Prisliste!$C$4:$F$4,Prisliste!$C$24:$F$24),0)),"")</f>
        <v/>
      </c>
      <c r="Y503" s="288" t="str">
        <f t="shared" si="122"/>
        <v/>
      </c>
      <c r="Z503" s="175" t="str">
        <f t="shared" si="133"/>
        <v/>
      </c>
      <c r="AA503" s="175" t="str">
        <f t="shared" si="123"/>
        <v/>
      </c>
      <c r="AB503" s="175" t="str">
        <f t="shared" si="124"/>
        <v/>
      </c>
      <c r="AC503" s="288" t="str">
        <f t="shared" si="125"/>
        <v/>
      </c>
      <c r="AD503" s="152" t="str">
        <f t="shared" si="126"/>
        <v/>
      </c>
      <c r="AF503" s="155" t="str">
        <f>IFERROR(_xlfn.XLOOKUP(D503,Prisliste!$C$4:$F$4,Prisliste!$C$19:$F$19)*AD503,"")</f>
        <v/>
      </c>
    </row>
    <row r="504" spans="1:32" ht="14.4">
      <c r="A504" s="171" t="str">
        <f>IF(A503="","",IF(A503+1&lt;=f_slutt,'Beregninger gj.strømming'!A503+1,""))</f>
        <v/>
      </c>
      <c r="B504" s="172" t="str">
        <f t="shared" si="127"/>
        <v/>
      </c>
      <c r="C504" s="173" t="str">
        <f t="shared" si="128"/>
        <v/>
      </c>
      <c r="D504" s="172" t="str">
        <f t="shared" si="129"/>
        <v/>
      </c>
      <c r="E504" s="152" t="str">
        <f t="shared" si="134"/>
        <v/>
      </c>
      <c r="F504" s="289" t="str">
        <f t="shared" si="130"/>
        <v/>
      </c>
      <c r="G504" s="154" t="str">
        <f>IF($A504="","",'Priseestimat gj.strømming'!$C$15)</f>
        <v/>
      </c>
      <c r="H504" s="155" t="str" cm="1">
        <f t="array" ref="H504">IF(M504=Hjelpeark!$E$7,_xlfn.XLOOKUP(IF(T504="Naturlig",S504,T504),Temp_VT_FV,_xlfn.XLOOKUP('Beregninger gj.strømming'!F504,Fiskevekt_VT_FV,'Veksttabell FV'!$B$5:$T$21,,-1),,-1)*G504,IF('Beregninger gj.strømming'!M504=Hjelpeark!$D$7,_xlfn.XLOOKUP(IF(T504="Naturlig",S504,T504),'Veksttabell SV'!$A$6:$A$22,_xlfn.XLOOKUP('Beregninger gj.strømming'!F504,'Veksttabell SV'!$B$5:$AU$5,'Veksttabell SV'!$B$6:$AU$22,,-1),,-1)*G504,""))</f>
        <v/>
      </c>
      <c r="I504" s="155" t="str">
        <f t="shared" si="119"/>
        <v/>
      </c>
      <c r="J504" s="159" t="str">
        <f t="shared" si="120"/>
        <v/>
      </c>
      <c r="K504" s="173" t="str">
        <f>IF(A504="","",'Priseestimat gj.strømming'!$C$10)</f>
        <v/>
      </c>
      <c r="L504" s="173" t="str">
        <f>IF(A504="","",'Priseestimat gj.strømming'!$C$11)</f>
        <v/>
      </c>
      <c r="M504" s="173" t="str">
        <f>IF(A504="","",'Priseestimat gj.strømming'!$C$12)</f>
        <v/>
      </c>
      <c r="N504" s="173" t="str">
        <f>IF($A504="","",'Priseestimat gj.strømming'!$C$6)</f>
        <v/>
      </c>
      <c r="O504" s="174" t="str" cm="1">
        <f t="array" ref="O504">IF(M504=Hjelpeark!$D$7,_xlfn.XLOOKUP(IF(T504="Naturlig",S504,T504),'Vannbehov SV'!$A$5:$A$13,_xlfn.XLOOKUP('Beregninger gj.strømming'!F504,'Vannbehov SV'!$B$4:$O$4,'Vannbehov SV'!$B$5:$O$13,,-1),,-1),IF(M504=Hjelpeark!$E$7,_xlfn.XLOOKUP(IF(T504="Naturlig",S504,T504),'Vannbehov FV'!$A$5:$A$20,_xlfn.XLOOKUP('Beregninger gj.strømming'!F504,'Vannbehov FV'!$B$4:$O$4,'Vannbehov FV'!$B$5:$O$20,,-1),,-1),""))</f>
        <v/>
      </c>
      <c r="P504" s="173" t="str">
        <f t="shared" si="131"/>
        <v/>
      </c>
      <c r="Q504" s="174" t="str">
        <f t="shared" si="132"/>
        <v/>
      </c>
      <c r="R504" s="174" t="str">
        <f t="shared" si="121"/>
        <v/>
      </c>
      <c r="S504" s="152" t="str">
        <f>IFERROR(IF(M504=Hjelpeark!$D$7,_xlfn.XLOOKUP('Beregninger gj.strømming'!C504,Hjelpeark!$C$8:$C$19,Hjelpeark!$D$8:$D$19),_xlfn.XLOOKUP('Beregninger gj.strømming'!C504,Hjelpeark!$C$8:$C$19,Hjelpeark!$E$8:$E$19)),"")</f>
        <v/>
      </c>
      <c r="T504" s="152" t="str">
        <f t="shared" si="135"/>
        <v/>
      </c>
      <c r="U504" s="152" t="str">
        <f>IFERROR(IF(T504=Hjelpeark!$B$4,0,ABS(T504-S504)),"")</f>
        <v/>
      </c>
      <c r="V504" s="175" t="str">
        <f>IFERROR(IF(A504="","",_xlfn.XLOOKUP(D504,Prisliste!$C$4:$F$4,Prisliste!$C$20:$F$20)),"")</f>
        <v/>
      </c>
      <c r="W504" s="175" t="str">
        <f>IFERROR(U504*_xlfn.XLOOKUP(D504,Prisliste!$C$4:$F$4,Prisliste!$C$21:$F$21),"")</f>
        <v/>
      </c>
      <c r="X504" s="175" t="str">
        <f>IFERROR(IF(A504="","",IF(N504="Ja",_xlfn.XLOOKUP('Beregninger gj.strømming'!D504,Prisliste!$C$4:$F$4,Prisliste!$C$24:$F$24),0)),"")</f>
        <v/>
      </c>
      <c r="Y504" s="288" t="str">
        <f t="shared" si="122"/>
        <v/>
      </c>
      <c r="Z504" s="175" t="str">
        <f t="shared" si="133"/>
        <v/>
      </c>
      <c r="AA504" s="175" t="str">
        <f t="shared" si="123"/>
        <v/>
      </c>
      <c r="AB504" s="175" t="str">
        <f t="shared" si="124"/>
        <v/>
      </c>
      <c r="AC504" s="288" t="str">
        <f t="shared" si="125"/>
        <v/>
      </c>
      <c r="AD504" s="152" t="str">
        <f t="shared" si="126"/>
        <v/>
      </c>
      <c r="AF504" s="155" t="str">
        <f>IFERROR(_xlfn.XLOOKUP(D504,Prisliste!$C$4:$F$4,Prisliste!$C$19:$F$19)*AD504,"")</f>
        <v/>
      </c>
    </row>
    <row r="505" spans="1:32" ht="14.4">
      <c r="A505" s="171" t="str">
        <f>IF(A504="","",IF(A504+1&lt;=f_slutt,'Beregninger gj.strømming'!A504+1,""))</f>
        <v/>
      </c>
      <c r="B505" s="172" t="str">
        <f t="shared" si="127"/>
        <v/>
      </c>
      <c r="C505" s="173" t="str">
        <f t="shared" si="128"/>
        <v/>
      </c>
      <c r="D505" s="172" t="str">
        <f t="shared" si="129"/>
        <v/>
      </c>
      <c r="E505" s="152" t="str">
        <f t="shared" si="134"/>
        <v/>
      </c>
      <c r="F505" s="289" t="str">
        <f t="shared" si="130"/>
        <v/>
      </c>
      <c r="G505" s="154" t="str">
        <f>IF($A505="","",'Priseestimat gj.strømming'!$C$15)</f>
        <v/>
      </c>
      <c r="H505" s="155" t="str" cm="1">
        <f t="array" ref="H505">IF(M505=Hjelpeark!$E$7,_xlfn.XLOOKUP(IF(T505="Naturlig",S505,T505),Temp_VT_FV,_xlfn.XLOOKUP('Beregninger gj.strømming'!F505,Fiskevekt_VT_FV,'Veksttabell FV'!$B$5:$T$21,,-1),,-1)*G505,IF('Beregninger gj.strømming'!M505=Hjelpeark!$D$7,_xlfn.XLOOKUP(IF(T505="Naturlig",S505,T505),'Veksttabell SV'!$A$6:$A$22,_xlfn.XLOOKUP('Beregninger gj.strømming'!F505,'Veksttabell SV'!$B$5:$AU$5,'Veksttabell SV'!$B$6:$AU$22,,-1),,-1)*G505,""))</f>
        <v/>
      </c>
      <c r="I505" s="155" t="str">
        <f t="shared" si="119"/>
        <v/>
      </c>
      <c r="J505" s="159" t="str">
        <f t="shared" si="120"/>
        <v/>
      </c>
      <c r="K505" s="173" t="str">
        <f>IF(A505="","",'Priseestimat gj.strømming'!$C$10)</f>
        <v/>
      </c>
      <c r="L505" s="173" t="str">
        <f>IF(A505="","",'Priseestimat gj.strømming'!$C$11)</f>
        <v/>
      </c>
      <c r="M505" s="173" t="str">
        <f>IF(A505="","",'Priseestimat gj.strømming'!$C$12)</f>
        <v/>
      </c>
      <c r="N505" s="173" t="str">
        <f>IF($A505="","",'Priseestimat gj.strømming'!$C$6)</f>
        <v/>
      </c>
      <c r="O505" s="174" t="str" cm="1">
        <f t="array" ref="O505">IF(M505=Hjelpeark!$D$7,_xlfn.XLOOKUP(IF(T505="Naturlig",S505,T505),'Vannbehov SV'!$A$5:$A$13,_xlfn.XLOOKUP('Beregninger gj.strømming'!F505,'Vannbehov SV'!$B$4:$O$4,'Vannbehov SV'!$B$5:$O$13,,-1),,-1),IF(M505=Hjelpeark!$E$7,_xlfn.XLOOKUP(IF(T505="Naturlig",S505,T505),'Vannbehov FV'!$A$5:$A$20,_xlfn.XLOOKUP('Beregninger gj.strømming'!F505,'Vannbehov FV'!$B$4:$O$4,'Vannbehov FV'!$B$5:$O$20,,-1),,-1),""))</f>
        <v/>
      </c>
      <c r="P505" s="173" t="str">
        <f t="shared" si="131"/>
        <v/>
      </c>
      <c r="Q505" s="174" t="str">
        <f t="shared" si="132"/>
        <v/>
      </c>
      <c r="R505" s="174" t="str">
        <f t="shared" si="121"/>
        <v/>
      </c>
      <c r="S505" s="152" t="str">
        <f>IFERROR(IF(M505=Hjelpeark!$D$7,_xlfn.XLOOKUP('Beregninger gj.strømming'!C505,Hjelpeark!$C$8:$C$19,Hjelpeark!$D$8:$D$19),_xlfn.XLOOKUP('Beregninger gj.strømming'!C505,Hjelpeark!$C$8:$C$19,Hjelpeark!$E$8:$E$19)),"")</f>
        <v/>
      </c>
      <c r="T505" s="152" t="str">
        <f t="shared" si="135"/>
        <v/>
      </c>
      <c r="U505" s="152" t="str">
        <f>IFERROR(IF(T505=Hjelpeark!$B$4,0,ABS(T505-S505)),"")</f>
        <v/>
      </c>
      <c r="V505" s="175" t="str">
        <f>IFERROR(IF(A505="","",_xlfn.XLOOKUP(D505,Prisliste!$C$4:$F$4,Prisliste!$C$20:$F$20)),"")</f>
        <v/>
      </c>
      <c r="W505" s="175" t="str">
        <f>IFERROR(U505*_xlfn.XLOOKUP(D505,Prisliste!$C$4:$F$4,Prisliste!$C$21:$F$21),"")</f>
        <v/>
      </c>
      <c r="X505" s="175" t="str">
        <f>IFERROR(IF(A505="","",IF(N505="Ja",_xlfn.XLOOKUP('Beregninger gj.strømming'!D505,Prisliste!$C$4:$F$4,Prisliste!$C$24:$F$24),0)),"")</f>
        <v/>
      </c>
      <c r="Y505" s="288" t="str">
        <f t="shared" si="122"/>
        <v/>
      </c>
      <c r="Z505" s="175" t="str">
        <f t="shared" si="133"/>
        <v/>
      </c>
      <c r="AA505" s="175" t="str">
        <f t="shared" si="123"/>
        <v/>
      </c>
      <c r="AB505" s="175" t="str">
        <f t="shared" si="124"/>
        <v/>
      </c>
      <c r="AC505" s="288" t="str">
        <f t="shared" si="125"/>
        <v/>
      </c>
      <c r="AD505" s="152" t="str">
        <f t="shared" si="126"/>
        <v/>
      </c>
      <c r="AF505" s="155" t="str">
        <f>IFERROR(_xlfn.XLOOKUP(D505,Prisliste!$C$4:$F$4,Prisliste!$C$19:$F$19)*AD505,"")</f>
        <v/>
      </c>
    </row>
    <row r="506" spans="1:32" ht="14.4">
      <c r="A506" s="171" t="str">
        <f>IF(A505="","",IF(A505+1&lt;=f_slutt,'Beregninger gj.strømming'!A505+1,""))</f>
        <v/>
      </c>
      <c r="B506" s="172" t="str">
        <f t="shared" si="127"/>
        <v/>
      </c>
      <c r="C506" s="173" t="str">
        <f t="shared" si="128"/>
        <v/>
      </c>
      <c r="D506" s="172" t="str">
        <f t="shared" si="129"/>
        <v/>
      </c>
      <c r="E506" s="152" t="str">
        <f t="shared" si="134"/>
        <v/>
      </c>
      <c r="F506" s="289" t="str">
        <f t="shared" si="130"/>
        <v/>
      </c>
      <c r="G506" s="154" t="str">
        <f>IF($A506="","",'Priseestimat gj.strømming'!$C$15)</f>
        <v/>
      </c>
      <c r="H506" s="155" t="str" cm="1">
        <f t="array" ref="H506">IF(M506=Hjelpeark!$E$7,_xlfn.XLOOKUP(IF(T506="Naturlig",S506,T506),Temp_VT_FV,_xlfn.XLOOKUP('Beregninger gj.strømming'!F506,Fiskevekt_VT_FV,'Veksttabell FV'!$B$5:$T$21,,-1),,-1)*G506,IF('Beregninger gj.strømming'!M506=Hjelpeark!$D$7,_xlfn.XLOOKUP(IF(T506="Naturlig",S506,T506),'Veksttabell SV'!$A$6:$A$22,_xlfn.XLOOKUP('Beregninger gj.strømming'!F506,'Veksttabell SV'!$B$5:$AU$5,'Veksttabell SV'!$B$6:$AU$22,,-1),,-1)*G506,""))</f>
        <v/>
      </c>
      <c r="I506" s="155" t="str">
        <f t="shared" si="119"/>
        <v/>
      </c>
      <c r="J506" s="159" t="str">
        <f t="shared" si="120"/>
        <v/>
      </c>
      <c r="K506" s="173" t="str">
        <f>IF(A506="","",'Priseestimat gj.strømming'!$C$10)</f>
        <v/>
      </c>
      <c r="L506" s="173" t="str">
        <f>IF(A506="","",'Priseestimat gj.strømming'!$C$11)</f>
        <v/>
      </c>
      <c r="M506" s="173" t="str">
        <f>IF(A506="","",'Priseestimat gj.strømming'!$C$12)</f>
        <v/>
      </c>
      <c r="N506" s="173" t="str">
        <f>IF($A506="","",'Priseestimat gj.strømming'!$C$6)</f>
        <v/>
      </c>
      <c r="O506" s="174" t="str" cm="1">
        <f t="array" ref="O506">IF(M506=Hjelpeark!$D$7,_xlfn.XLOOKUP(IF(T506="Naturlig",S506,T506),'Vannbehov SV'!$A$5:$A$13,_xlfn.XLOOKUP('Beregninger gj.strømming'!F506,'Vannbehov SV'!$B$4:$O$4,'Vannbehov SV'!$B$5:$O$13,,-1),,-1),IF(M506=Hjelpeark!$E$7,_xlfn.XLOOKUP(IF(T506="Naturlig",S506,T506),'Vannbehov FV'!$A$5:$A$20,_xlfn.XLOOKUP('Beregninger gj.strømming'!F506,'Vannbehov FV'!$B$4:$O$4,'Vannbehov FV'!$B$5:$O$20,,-1),,-1),""))</f>
        <v/>
      </c>
      <c r="P506" s="173" t="str">
        <f t="shared" si="131"/>
        <v/>
      </c>
      <c r="Q506" s="174" t="str">
        <f t="shared" si="132"/>
        <v/>
      </c>
      <c r="R506" s="174" t="str">
        <f t="shared" si="121"/>
        <v/>
      </c>
      <c r="S506" s="152" t="str">
        <f>IFERROR(IF(M506=Hjelpeark!$D$7,_xlfn.XLOOKUP('Beregninger gj.strømming'!C506,Hjelpeark!$C$8:$C$19,Hjelpeark!$D$8:$D$19),_xlfn.XLOOKUP('Beregninger gj.strømming'!C506,Hjelpeark!$C$8:$C$19,Hjelpeark!$E$8:$E$19)),"")</f>
        <v/>
      </c>
      <c r="T506" s="152" t="str">
        <f t="shared" si="135"/>
        <v/>
      </c>
      <c r="U506" s="152" t="str">
        <f>IFERROR(IF(T506=Hjelpeark!$B$4,0,ABS(T506-S506)),"")</f>
        <v/>
      </c>
      <c r="V506" s="175" t="str">
        <f>IFERROR(IF(A506="","",_xlfn.XLOOKUP(D506,Prisliste!$C$4:$F$4,Prisliste!$C$20:$F$20)),"")</f>
        <v/>
      </c>
      <c r="W506" s="175" t="str">
        <f>IFERROR(U506*_xlfn.XLOOKUP(D506,Prisliste!$C$4:$F$4,Prisliste!$C$21:$F$21),"")</f>
        <v/>
      </c>
      <c r="X506" s="175" t="str">
        <f>IFERROR(IF(A506="","",IF(N506="Ja",_xlfn.XLOOKUP('Beregninger gj.strømming'!D506,Prisliste!$C$4:$F$4,Prisliste!$C$24:$F$24),0)),"")</f>
        <v/>
      </c>
      <c r="Y506" s="288" t="str">
        <f t="shared" si="122"/>
        <v/>
      </c>
      <c r="Z506" s="175" t="str">
        <f t="shared" si="133"/>
        <v/>
      </c>
      <c r="AA506" s="175" t="str">
        <f t="shared" si="123"/>
        <v/>
      </c>
      <c r="AB506" s="175" t="str">
        <f t="shared" si="124"/>
        <v/>
      </c>
      <c r="AC506" s="288" t="str">
        <f t="shared" si="125"/>
        <v/>
      </c>
      <c r="AD506" s="152" t="str">
        <f t="shared" si="126"/>
        <v/>
      </c>
      <c r="AF506" s="155" t="str">
        <f>IFERROR(_xlfn.XLOOKUP(D506,Prisliste!$C$4:$F$4,Prisliste!$C$19:$F$19)*AD506,"")</f>
        <v/>
      </c>
    </row>
    <row r="507" spans="1:32" ht="14.4">
      <c r="A507" s="171" t="str">
        <f>IF(A506="","",IF(A506+1&lt;=f_slutt,'Beregninger gj.strømming'!A506+1,""))</f>
        <v/>
      </c>
      <c r="B507" s="172" t="str">
        <f t="shared" si="127"/>
        <v/>
      </c>
      <c r="C507" s="173" t="str">
        <f t="shared" si="128"/>
        <v/>
      </c>
      <c r="D507" s="172" t="str">
        <f t="shared" si="129"/>
        <v/>
      </c>
      <c r="E507" s="152" t="str">
        <f t="shared" si="134"/>
        <v/>
      </c>
      <c r="F507" s="289" t="str">
        <f t="shared" si="130"/>
        <v/>
      </c>
      <c r="G507" s="154" t="str">
        <f>IF($A507="","",'Priseestimat gj.strømming'!$C$15)</f>
        <v/>
      </c>
      <c r="H507" s="155" t="str" cm="1">
        <f t="array" ref="H507">IF(M507=Hjelpeark!$E$7,_xlfn.XLOOKUP(IF(T507="Naturlig",S507,T507),Temp_VT_FV,_xlfn.XLOOKUP('Beregninger gj.strømming'!F507,Fiskevekt_VT_FV,'Veksttabell FV'!$B$5:$T$21,,-1),,-1)*G507,IF('Beregninger gj.strømming'!M507=Hjelpeark!$D$7,_xlfn.XLOOKUP(IF(T507="Naturlig",S507,T507),'Veksttabell SV'!$A$6:$A$22,_xlfn.XLOOKUP('Beregninger gj.strømming'!F507,'Veksttabell SV'!$B$5:$AU$5,'Veksttabell SV'!$B$6:$AU$22,,-1),,-1)*G507,""))</f>
        <v/>
      </c>
      <c r="I507" s="155" t="str">
        <f t="shared" si="119"/>
        <v/>
      </c>
      <c r="J507" s="159" t="str">
        <f t="shared" si="120"/>
        <v/>
      </c>
      <c r="K507" s="173" t="str">
        <f>IF(A507="","",'Priseestimat gj.strømming'!$C$10)</f>
        <v/>
      </c>
      <c r="L507" s="173" t="str">
        <f>IF(A507="","",'Priseestimat gj.strømming'!$C$11)</f>
        <v/>
      </c>
      <c r="M507" s="173" t="str">
        <f>IF(A507="","",'Priseestimat gj.strømming'!$C$12)</f>
        <v/>
      </c>
      <c r="N507" s="173" t="str">
        <f>IF($A507="","",'Priseestimat gj.strømming'!$C$6)</f>
        <v/>
      </c>
      <c r="O507" s="174" t="str" cm="1">
        <f t="array" ref="O507">IF(M507=Hjelpeark!$D$7,_xlfn.XLOOKUP(IF(T507="Naturlig",S507,T507),'Vannbehov SV'!$A$5:$A$13,_xlfn.XLOOKUP('Beregninger gj.strømming'!F507,'Vannbehov SV'!$B$4:$O$4,'Vannbehov SV'!$B$5:$O$13,,-1),,-1),IF(M507=Hjelpeark!$E$7,_xlfn.XLOOKUP(IF(T507="Naturlig",S507,T507),'Vannbehov FV'!$A$5:$A$20,_xlfn.XLOOKUP('Beregninger gj.strømming'!F507,'Vannbehov FV'!$B$4:$O$4,'Vannbehov FV'!$B$5:$O$20,,-1),,-1),""))</f>
        <v/>
      </c>
      <c r="P507" s="173" t="str">
        <f t="shared" si="131"/>
        <v/>
      </c>
      <c r="Q507" s="174" t="str">
        <f t="shared" si="132"/>
        <v/>
      </c>
      <c r="R507" s="174" t="str">
        <f t="shared" si="121"/>
        <v/>
      </c>
      <c r="S507" s="152" t="str">
        <f>IFERROR(IF(M507=Hjelpeark!$D$7,_xlfn.XLOOKUP('Beregninger gj.strømming'!C507,Hjelpeark!$C$8:$C$19,Hjelpeark!$D$8:$D$19),_xlfn.XLOOKUP('Beregninger gj.strømming'!C507,Hjelpeark!$C$8:$C$19,Hjelpeark!$E$8:$E$19)),"")</f>
        <v/>
      </c>
      <c r="T507" s="152" t="str">
        <f t="shared" si="135"/>
        <v/>
      </c>
      <c r="U507" s="152" t="str">
        <f>IFERROR(IF(T507=Hjelpeark!$B$4,0,ABS(T507-S507)),"")</f>
        <v/>
      </c>
      <c r="V507" s="175" t="str">
        <f>IFERROR(IF(A507="","",_xlfn.XLOOKUP(D507,Prisliste!$C$4:$F$4,Prisliste!$C$20:$F$20)),"")</f>
        <v/>
      </c>
      <c r="W507" s="175" t="str">
        <f>IFERROR(U507*_xlfn.XLOOKUP(D507,Prisliste!$C$4:$F$4,Prisliste!$C$21:$F$21),"")</f>
        <v/>
      </c>
      <c r="X507" s="175" t="str">
        <f>IFERROR(IF(A507="","",IF(N507="Ja",_xlfn.XLOOKUP('Beregninger gj.strømming'!D507,Prisliste!$C$4:$F$4,Prisliste!$C$24:$F$24),0)),"")</f>
        <v/>
      </c>
      <c r="Y507" s="288" t="str">
        <f t="shared" si="122"/>
        <v/>
      </c>
      <c r="Z507" s="175" t="str">
        <f t="shared" si="133"/>
        <v/>
      </c>
      <c r="AA507" s="175" t="str">
        <f t="shared" si="123"/>
        <v/>
      </c>
      <c r="AB507" s="175" t="str">
        <f t="shared" si="124"/>
        <v/>
      </c>
      <c r="AC507" s="288" t="str">
        <f t="shared" si="125"/>
        <v/>
      </c>
      <c r="AD507" s="152" t="str">
        <f t="shared" si="126"/>
        <v/>
      </c>
      <c r="AF507" s="155" t="str">
        <f>IFERROR(_xlfn.XLOOKUP(D507,Prisliste!$C$4:$F$4,Prisliste!$C$19:$F$19)*AD507,"")</f>
        <v/>
      </c>
    </row>
    <row r="508" spans="1:32" ht="14.4">
      <c r="A508" s="171" t="str">
        <f>IF(A507="","",IF(A507+1&lt;=f_slutt,'Beregninger gj.strømming'!A507+1,""))</f>
        <v/>
      </c>
      <c r="B508" s="172" t="str">
        <f t="shared" si="127"/>
        <v/>
      </c>
      <c r="C508" s="173" t="str">
        <f t="shared" si="128"/>
        <v/>
      </c>
      <c r="D508" s="172" t="str">
        <f t="shared" si="129"/>
        <v/>
      </c>
      <c r="E508" s="152" t="str">
        <f t="shared" si="134"/>
        <v/>
      </c>
      <c r="F508" s="289" t="str">
        <f t="shared" si="130"/>
        <v/>
      </c>
      <c r="G508" s="154" t="str">
        <f>IF($A508="","",'Priseestimat gj.strømming'!$C$15)</f>
        <v/>
      </c>
      <c r="H508" s="155" t="str" cm="1">
        <f t="array" ref="H508">IF(M508=Hjelpeark!$E$7,_xlfn.XLOOKUP(IF(T508="Naturlig",S508,T508),Temp_VT_FV,_xlfn.XLOOKUP('Beregninger gj.strømming'!F508,Fiskevekt_VT_FV,'Veksttabell FV'!$B$5:$T$21,,-1),,-1)*G508,IF('Beregninger gj.strømming'!M508=Hjelpeark!$D$7,_xlfn.XLOOKUP(IF(T508="Naturlig",S508,T508),'Veksttabell SV'!$A$6:$A$22,_xlfn.XLOOKUP('Beregninger gj.strømming'!F508,'Veksttabell SV'!$B$5:$AU$5,'Veksttabell SV'!$B$6:$AU$22,,-1),,-1)*G508,""))</f>
        <v/>
      </c>
      <c r="I508" s="155" t="str">
        <f t="shared" si="119"/>
        <v/>
      </c>
      <c r="J508" s="159" t="str">
        <f t="shared" si="120"/>
        <v/>
      </c>
      <c r="K508" s="173" t="str">
        <f>IF(A508="","",'Priseestimat gj.strømming'!$C$10)</f>
        <v/>
      </c>
      <c r="L508" s="173" t="str">
        <f>IF(A508="","",'Priseestimat gj.strømming'!$C$11)</f>
        <v/>
      </c>
      <c r="M508" s="173" t="str">
        <f>IF(A508="","",'Priseestimat gj.strømming'!$C$12)</f>
        <v/>
      </c>
      <c r="N508" s="173" t="str">
        <f>IF($A508="","",'Priseestimat gj.strømming'!$C$6)</f>
        <v/>
      </c>
      <c r="O508" s="174" t="str" cm="1">
        <f t="array" ref="O508">IF(M508=Hjelpeark!$D$7,_xlfn.XLOOKUP(IF(T508="Naturlig",S508,T508),'Vannbehov SV'!$A$5:$A$13,_xlfn.XLOOKUP('Beregninger gj.strømming'!F508,'Vannbehov SV'!$B$4:$O$4,'Vannbehov SV'!$B$5:$O$13,,-1),,-1),IF(M508=Hjelpeark!$E$7,_xlfn.XLOOKUP(IF(T508="Naturlig",S508,T508),'Vannbehov FV'!$A$5:$A$20,_xlfn.XLOOKUP('Beregninger gj.strømming'!F508,'Vannbehov FV'!$B$4:$O$4,'Vannbehov FV'!$B$5:$O$20,,-1),,-1),""))</f>
        <v/>
      </c>
      <c r="P508" s="173" t="str">
        <f t="shared" si="131"/>
        <v/>
      </c>
      <c r="Q508" s="174" t="str">
        <f t="shared" si="132"/>
        <v/>
      </c>
      <c r="R508" s="174" t="str">
        <f t="shared" si="121"/>
        <v/>
      </c>
      <c r="S508" s="152" t="str">
        <f>IFERROR(IF(M508=Hjelpeark!$D$7,_xlfn.XLOOKUP('Beregninger gj.strømming'!C508,Hjelpeark!$C$8:$C$19,Hjelpeark!$D$8:$D$19),_xlfn.XLOOKUP('Beregninger gj.strømming'!C508,Hjelpeark!$C$8:$C$19,Hjelpeark!$E$8:$E$19)),"")</f>
        <v/>
      </c>
      <c r="T508" s="152" t="str">
        <f t="shared" si="135"/>
        <v/>
      </c>
      <c r="U508" s="152" t="str">
        <f>IFERROR(IF(T508=Hjelpeark!$B$4,0,ABS(T508-S508)),"")</f>
        <v/>
      </c>
      <c r="V508" s="175" t="str">
        <f>IFERROR(IF(A508="","",_xlfn.XLOOKUP(D508,Prisliste!$C$4:$F$4,Prisliste!$C$20:$F$20)),"")</f>
        <v/>
      </c>
      <c r="W508" s="175" t="str">
        <f>IFERROR(U508*_xlfn.XLOOKUP(D508,Prisliste!$C$4:$F$4,Prisliste!$C$21:$F$21),"")</f>
        <v/>
      </c>
      <c r="X508" s="175" t="str">
        <f>IFERROR(IF(A508="","",IF(N508="Ja",_xlfn.XLOOKUP('Beregninger gj.strømming'!D508,Prisliste!$C$4:$F$4,Prisliste!$C$24:$F$24),0)),"")</f>
        <v/>
      </c>
      <c r="Y508" s="288" t="str">
        <f t="shared" si="122"/>
        <v/>
      </c>
      <c r="Z508" s="175" t="str">
        <f t="shared" si="133"/>
        <v/>
      </c>
      <c r="AA508" s="175" t="str">
        <f t="shared" si="123"/>
        <v/>
      </c>
      <c r="AB508" s="175" t="str">
        <f t="shared" si="124"/>
        <v/>
      </c>
      <c r="AC508" s="288" t="str">
        <f t="shared" si="125"/>
        <v/>
      </c>
      <c r="AD508" s="152" t="str">
        <f t="shared" si="126"/>
        <v/>
      </c>
      <c r="AF508" s="155" t="str">
        <f>IFERROR(_xlfn.XLOOKUP(D508,Prisliste!$C$4:$F$4,Prisliste!$C$19:$F$19)*AD508,"")</f>
        <v/>
      </c>
    </row>
    <row r="509" spans="1:32" ht="14.4">
      <c r="A509" s="171" t="str">
        <f>IF(A508="","",IF(A508+1&lt;=f_slutt,'Beregninger gj.strømming'!A508+1,""))</f>
        <v/>
      </c>
      <c r="B509" s="172" t="str">
        <f t="shared" si="127"/>
        <v/>
      </c>
      <c r="C509" s="173" t="str">
        <f t="shared" si="128"/>
        <v/>
      </c>
      <c r="D509" s="172" t="str">
        <f t="shared" si="129"/>
        <v/>
      </c>
      <c r="E509" s="152" t="str">
        <f t="shared" si="134"/>
        <v/>
      </c>
      <c r="F509" s="289" t="str">
        <f t="shared" si="130"/>
        <v/>
      </c>
      <c r="G509" s="154" t="str">
        <f>IF($A509="","",'Priseestimat gj.strømming'!$C$15)</f>
        <v/>
      </c>
      <c r="H509" s="155" t="str" cm="1">
        <f t="array" ref="H509">IF(M509=Hjelpeark!$E$7,_xlfn.XLOOKUP(IF(T509="Naturlig",S509,T509),Temp_VT_FV,_xlfn.XLOOKUP('Beregninger gj.strømming'!F509,Fiskevekt_VT_FV,'Veksttabell FV'!$B$5:$T$21,,-1),,-1)*G509,IF('Beregninger gj.strømming'!M509=Hjelpeark!$D$7,_xlfn.XLOOKUP(IF(T509="Naturlig",S509,T509),'Veksttabell SV'!$A$6:$A$22,_xlfn.XLOOKUP('Beregninger gj.strømming'!F509,'Veksttabell SV'!$B$5:$AU$5,'Veksttabell SV'!$B$6:$AU$22,,-1),,-1)*G509,""))</f>
        <v/>
      </c>
      <c r="I509" s="155" t="str">
        <f t="shared" si="119"/>
        <v/>
      </c>
      <c r="J509" s="159" t="str">
        <f t="shared" si="120"/>
        <v/>
      </c>
      <c r="K509" s="173" t="str">
        <f>IF(A509="","",'Priseestimat gj.strømming'!$C$10)</f>
        <v/>
      </c>
      <c r="L509" s="173" t="str">
        <f>IF(A509="","",'Priseestimat gj.strømming'!$C$11)</f>
        <v/>
      </c>
      <c r="M509" s="173" t="str">
        <f>IF(A509="","",'Priseestimat gj.strømming'!$C$12)</f>
        <v/>
      </c>
      <c r="N509" s="173" t="str">
        <f>IF($A509="","",'Priseestimat gj.strømming'!$C$6)</f>
        <v/>
      </c>
      <c r="O509" s="174" t="str" cm="1">
        <f t="array" ref="O509">IF(M509=Hjelpeark!$D$7,_xlfn.XLOOKUP(IF(T509="Naturlig",S509,T509),'Vannbehov SV'!$A$5:$A$13,_xlfn.XLOOKUP('Beregninger gj.strømming'!F509,'Vannbehov SV'!$B$4:$O$4,'Vannbehov SV'!$B$5:$O$13,,-1),,-1),IF(M509=Hjelpeark!$E$7,_xlfn.XLOOKUP(IF(T509="Naturlig",S509,T509),'Vannbehov FV'!$A$5:$A$20,_xlfn.XLOOKUP('Beregninger gj.strømming'!F509,'Vannbehov FV'!$B$4:$O$4,'Vannbehov FV'!$B$5:$O$20,,-1),,-1),""))</f>
        <v/>
      </c>
      <c r="P509" s="173" t="str">
        <f t="shared" si="131"/>
        <v/>
      </c>
      <c r="Q509" s="174" t="str">
        <f t="shared" si="132"/>
        <v/>
      </c>
      <c r="R509" s="174" t="str">
        <f t="shared" si="121"/>
        <v/>
      </c>
      <c r="S509" s="152" t="str">
        <f>IFERROR(IF(M509=Hjelpeark!$D$7,_xlfn.XLOOKUP('Beregninger gj.strømming'!C509,Hjelpeark!$C$8:$C$19,Hjelpeark!$D$8:$D$19),_xlfn.XLOOKUP('Beregninger gj.strømming'!C509,Hjelpeark!$C$8:$C$19,Hjelpeark!$E$8:$E$19)),"")</f>
        <v/>
      </c>
      <c r="T509" s="152" t="str">
        <f t="shared" si="135"/>
        <v/>
      </c>
      <c r="U509" s="152" t="str">
        <f>IFERROR(IF(T509=Hjelpeark!$B$4,0,ABS(T509-S509)),"")</f>
        <v/>
      </c>
      <c r="V509" s="175" t="str">
        <f>IFERROR(IF(A509="","",_xlfn.XLOOKUP(D509,Prisliste!$C$4:$F$4,Prisliste!$C$20:$F$20)),"")</f>
        <v/>
      </c>
      <c r="W509" s="175" t="str">
        <f>IFERROR(U509*_xlfn.XLOOKUP(D509,Prisliste!$C$4:$F$4,Prisliste!$C$21:$F$21),"")</f>
        <v/>
      </c>
      <c r="X509" s="175" t="str">
        <f>IFERROR(IF(A509="","",IF(N509="Ja",_xlfn.XLOOKUP('Beregninger gj.strømming'!D509,Prisliste!$C$4:$F$4,Prisliste!$C$24:$F$24),0)),"")</f>
        <v/>
      </c>
      <c r="Y509" s="288" t="str">
        <f t="shared" si="122"/>
        <v/>
      </c>
      <c r="Z509" s="175" t="str">
        <f t="shared" si="133"/>
        <v/>
      </c>
      <c r="AA509" s="175" t="str">
        <f t="shared" si="123"/>
        <v/>
      </c>
      <c r="AB509" s="175" t="str">
        <f t="shared" si="124"/>
        <v/>
      </c>
      <c r="AC509" s="288" t="str">
        <f t="shared" si="125"/>
        <v/>
      </c>
      <c r="AD509" s="152" t="str">
        <f t="shared" si="126"/>
        <v/>
      </c>
      <c r="AF509" s="155" t="str">
        <f>IFERROR(_xlfn.XLOOKUP(D509,Prisliste!$C$4:$F$4,Prisliste!$C$19:$F$19)*AD509,"")</f>
        <v/>
      </c>
    </row>
    <row r="510" spans="1:32" ht="14.4">
      <c r="A510" s="171" t="str">
        <f>IF(A509="","",IF(A509+1&lt;=f_slutt,'Beregninger gj.strømming'!A509+1,""))</f>
        <v/>
      </c>
      <c r="B510" s="172" t="str">
        <f t="shared" si="127"/>
        <v/>
      </c>
      <c r="C510" s="173" t="str">
        <f t="shared" si="128"/>
        <v/>
      </c>
      <c r="D510" s="172" t="str">
        <f t="shared" si="129"/>
        <v/>
      </c>
      <c r="E510" s="152" t="str">
        <f t="shared" si="134"/>
        <v/>
      </c>
      <c r="F510" s="289" t="str">
        <f t="shared" si="130"/>
        <v/>
      </c>
      <c r="G510" s="154" t="str">
        <f>IF($A510="","",'Priseestimat gj.strømming'!$C$15)</f>
        <v/>
      </c>
      <c r="H510" s="155" t="str" cm="1">
        <f t="array" ref="H510">IF(M510=Hjelpeark!$E$7,_xlfn.XLOOKUP(IF(T510="Naturlig",S510,T510),Temp_VT_FV,_xlfn.XLOOKUP('Beregninger gj.strømming'!F510,Fiskevekt_VT_FV,'Veksttabell FV'!$B$5:$T$21,,-1),,-1)*G510,IF('Beregninger gj.strømming'!M510=Hjelpeark!$D$7,_xlfn.XLOOKUP(IF(T510="Naturlig",S510,T510),'Veksttabell SV'!$A$6:$A$22,_xlfn.XLOOKUP('Beregninger gj.strømming'!F510,'Veksttabell SV'!$B$5:$AU$5,'Veksttabell SV'!$B$6:$AU$22,,-1),,-1)*G510,""))</f>
        <v/>
      </c>
      <c r="I510" s="155" t="str">
        <f t="shared" si="119"/>
        <v/>
      </c>
      <c r="J510" s="159" t="str">
        <f t="shared" si="120"/>
        <v/>
      </c>
      <c r="K510" s="173" t="str">
        <f>IF(A510="","",'Priseestimat gj.strømming'!$C$10)</f>
        <v/>
      </c>
      <c r="L510" s="173" t="str">
        <f>IF(A510="","",'Priseestimat gj.strømming'!$C$11)</f>
        <v/>
      </c>
      <c r="M510" s="173" t="str">
        <f>IF(A510="","",'Priseestimat gj.strømming'!$C$12)</f>
        <v/>
      </c>
      <c r="N510" s="173" t="str">
        <f>IF($A510="","",'Priseestimat gj.strømming'!$C$6)</f>
        <v/>
      </c>
      <c r="O510" s="174" t="str" cm="1">
        <f t="array" ref="O510">IF(M510=Hjelpeark!$D$7,_xlfn.XLOOKUP(IF(T510="Naturlig",S510,T510),'Vannbehov SV'!$A$5:$A$13,_xlfn.XLOOKUP('Beregninger gj.strømming'!F510,'Vannbehov SV'!$B$4:$O$4,'Vannbehov SV'!$B$5:$O$13,,-1),,-1),IF(M510=Hjelpeark!$E$7,_xlfn.XLOOKUP(IF(T510="Naturlig",S510,T510),'Vannbehov FV'!$A$5:$A$20,_xlfn.XLOOKUP('Beregninger gj.strømming'!F510,'Vannbehov FV'!$B$4:$O$4,'Vannbehov FV'!$B$5:$O$20,,-1),,-1),""))</f>
        <v/>
      </c>
      <c r="P510" s="173" t="str">
        <f t="shared" si="131"/>
        <v/>
      </c>
      <c r="Q510" s="174" t="str">
        <f t="shared" si="132"/>
        <v/>
      </c>
      <c r="R510" s="174" t="str">
        <f t="shared" si="121"/>
        <v/>
      </c>
      <c r="S510" s="152" t="str">
        <f>IFERROR(IF(M510=Hjelpeark!$D$7,_xlfn.XLOOKUP('Beregninger gj.strømming'!C510,Hjelpeark!$C$8:$C$19,Hjelpeark!$D$8:$D$19),_xlfn.XLOOKUP('Beregninger gj.strømming'!C510,Hjelpeark!$C$8:$C$19,Hjelpeark!$E$8:$E$19)),"")</f>
        <v/>
      </c>
      <c r="T510" s="152" t="str">
        <f t="shared" si="135"/>
        <v/>
      </c>
      <c r="U510" s="152" t="str">
        <f>IFERROR(IF(T510=Hjelpeark!$B$4,0,ABS(T510-S510)),"")</f>
        <v/>
      </c>
      <c r="V510" s="175" t="str">
        <f>IFERROR(IF(A510="","",_xlfn.XLOOKUP(D510,Prisliste!$C$4:$F$4,Prisliste!$C$20:$F$20)),"")</f>
        <v/>
      </c>
      <c r="W510" s="175" t="str">
        <f>IFERROR(U510*_xlfn.XLOOKUP(D510,Prisliste!$C$4:$F$4,Prisliste!$C$21:$F$21),"")</f>
        <v/>
      </c>
      <c r="X510" s="175" t="str">
        <f>IFERROR(IF(A510="","",IF(N510="Ja",_xlfn.XLOOKUP('Beregninger gj.strømming'!D510,Prisliste!$C$4:$F$4,Prisliste!$C$24:$F$24),0)),"")</f>
        <v/>
      </c>
      <c r="Y510" s="288" t="str">
        <f t="shared" si="122"/>
        <v/>
      </c>
      <c r="Z510" s="175" t="str">
        <f t="shared" si="133"/>
        <v/>
      </c>
      <c r="AA510" s="175" t="str">
        <f t="shared" si="123"/>
        <v/>
      </c>
      <c r="AB510" s="175" t="str">
        <f t="shared" si="124"/>
        <v/>
      </c>
      <c r="AC510" s="288" t="str">
        <f t="shared" si="125"/>
        <v/>
      </c>
      <c r="AD510" s="152" t="str">
        <f t="shared" si="126"/>
        <v/>
      </c>
      <c r="AF510" s="155" t="str">
        <f>IFERROR(_xlfn.XLOOKUP(D510,Prisliste!$C$4:$F$4,Prisliste!$C$19:$F$19)*AD510,"")</f>
        <v/>
      </c>
    </row>
    <row r="511" spans="1:32" ht="14.4">
      <c r="A511" s="171" t="str">
        <f>IF(A510="","",IF(A510+1&lt;=f_slutt,'Beregninger gj.strømming'!A510+1,""))</f>
        <v/>
      </c>
      <c r="B511" s="172" t="str">
        <f t="shared" si="127"/>
        <v/>
      </c>
      <c r="C511" s="173" t="str">
        <f t="shared" si="128"/>
        <v/>
      </c>
      <c r="D511" s="172" t="str">
        <f t="shared" si="129"/>
        <v/>
      </c>
      <c r="E511" s="152" t="str">
        <f t="shared" si="134"/>
        <v/>
      </c>
      <c r="F511" s="289" t="str">
        <f t="shared" si="130"/>
        <v/>
      </c>
      <c r="G511" s="154" t="str">
        <f>IF($A511="","",'Priseestimat gj.strømming'!$C$15)</f>
        <v/>
      </c>
      <c r="H511" s="155" t="str" cm="1">
        <f t="array" ref="H511">IF(M511=Hjelpeark!$E$7,_xlfn.XLOOKUP(IF(T511="Naturlig",S511,T511),Temp_VT_FV,_xlfn.XLOOKUP('Beregninger gj.strømming'!F511,Fiskevekt_VT_FV,'Veksttabell FV'!$B$5:$T$21,,-1),,-1)*G511,IF('Beregninger gj.strømming'!M511=Hjelpeark!$D$7,_xlfn.XLOOKUP(IF(T511="Naturlig",S511,T511),'Veksttabell SV'!$A$6:$A$22,_xlfn.XLOOKUP('Beregninger gj.strømming'!F511,'Veksttabell SV'!$B$5:$AU$5,'Veksttabell SV'!$B$6:$AU$22,,-1),,-1)*G511,""))</f>
        <v/>
      </c>
      <c r="I511" s="155" t="str">
        <f t="shared" si="119"/>
        <v/>
      </c>
      <c r="J511" s="159" t="str">
        <f t="shared" si="120"/>
        <v/>
      </c>
      <c r="K511" s="173" t="str">
        <f>IF(A511="","",'Priseestimat gj.strømming'!$C$10)</f>
        <v/>
      </c>
      <c r="L511" s="173" t="str">
        <f>IF(A511="","",'Priseestimat gj.strømming'!$C$11)</f>
        <v/>
      </c>
      <c r="M511" s="173" t="str">
        <f>IF(A511="","",'Priseestimat gj.strømming'!$C$12)</f>
        <v/>
      </c>
      <c r="N511" s="173" t="str">
        <f>IF($A511="","",'Priseestimat gj.strømming'!$C$6)</f>
        <v/>
      </c>
      <c r="O511" s="174" t="str" cm="1">
        <f t="array" ref="O511">IF(M511=Hjelpeark!$D$7,_xlfn.XLOOKUP(IF(T511="Naturlig",S511,T511),'Vannbehov SV'!$A$5:$A$13,_xlfn.XLOOKUP('Beregninger gj.strømming'!F511,'Vannbehov SV'!$B$4:$O$4,'Vannbehov SV'!$B$5:$O$13,,-1),,-1),IF(M511=Hjelpeark!$E$7,_xlfn.XLOOKUP(IF(T511="Naturlig",S511,T511),'Vannbehov FV'!$A$5:$A$20,_xlfn.XLOOKUP('Beregninger gj.strømming'!F511,'Vannbehov FV'!$B$4:$O$4,'Vannbehov FV'!$B$5:$O$20,,-1),,-1),""))</f>
        <v/>
      </c>
      <c r="P511" s="173" t="str">
        <f t="shared" si="131"/>
        <v/>
      </c>
      <c r="Q511" s="174" t="str">
        <f t="shared" si="132"/>
        <v/>
      </c>
      <c r="R511" s="174" t="str">
        <f t="shared" si="121"/>
        <v/>
      </c>
      <c r="S511" s="152" t="str">
        <f>IFERROR(IF(M511=Hjelpeark!$D$7,_xlfn.XLOOKUP('Beregninger gj.strømming'!C511,Hjelpeark!$C$8:$C$19,Hjelpeark!$D$8:$D$19),_xlfn.XLOOKUP('Beregninger gj.strømming'!C511,Hjelpeark!$C$8:$C$19,Hjelpeark!$E$8:$E$19)),"")</f>
        <v/>
      </c>
      <c r="T511" s="152" t="str">
        <f t="shared" si="135"/>
        <v/>
      </c>
      <c r="U511" s="152" t="str">
        <f>IFERROR(IF(T511=Hjelpeark!$B$4,0,ABS(T511-S511)),"")</f>
        <v/>
      </c>
      <c r="V511" s="175" t="str">
        <f>IFERROR(IF(A511="","",_xlfn.XLOOKUP(D511,Prisliste!$C$4:$F$4,Prisliste!$C$20:$F$20)),"")</f>
        <v/>
      </c>
      <c r="W511" s="175" t="str">
        <f>IFERROR(U511*_xlfn.XLOOKUP(D511,Prisliste!$C$4:$F$4,Prisliste!$C$21:$F$21),"")</f>
        <v/>
      </c>
      <c r="X511" s="175" t="str">
        <f>IFERROR(IF(A511="","",IF(N511="Ja",_xlfn.XLOOKUP('Beregninger gj.strømming'!D511,Prisliste!$C$4:$F$4,Prisliste!$C$24:$F$24),0)),"")</f>
        <v/>
      </c>
      <c r="Y511" s="288" t="str">
        <f t="shared" si="122"/>
        <v/>
      </c>
      <c r="Z511" s="175" t="str">
        <f t="shared" si="133"/>
        <v/>
      </c>
      <c r="AA511" s="175" t="str">
        <f t="shared" si="123"/>
        <v/>
      </c>
      <c r="AB511" s="175" t="str">
        <f t="shared" si="124"/>
        <v/>
      </c>
      <c r="AC511" s="288" t="str">
        <f t="shared" si="125"/>
        <v/>
      </c>
      <c r="AD511" s="152" t="str">
        <f t="shared" si="126"/>
        <v/>
      </c>
      <c r="AF511" s="155" t="str">
        <f>IFERROR(_xlfn.XLOOKUP(D511,Prisliste!$C$4:$F$4,Prisliste!$C$19:$F$19)*AD511,"")</f>
        <v/>
      </c>
    </row>
    <row r="512" spans="1:32" ht="14.4">
      <c r="A512" s="171" t="str">
        <f>IF(A511="","",IF(A511+1&lt;=f_slutt,'Beregninger gj.strømming'!A511+1,""))</f>
        <v/>
      </c>
      <c r="B512" s="172" t="str">
        <f t="shared" si="127"/>
        <v/>
      </c>
      <c r="C512" s="173" t="str">
        <f t="shared" si="128"/>
        <v/>
      </c>
      <c r="D512" s="172" t="str">
        <f t="shared" si="129"/>
        <v/>
      </c>
      <c r="E512" s="152" t="str">
        <f t="shared" si="134"/>
        <v/>
      </c>
      <c r="F512" s="289" t="str">
        <f t="shared" si="130"/>
        <v/>
      </c>
      <c r="G512" s="154" t="str">
        <f>IF($A512="","",'Priseestimat gj.strømming'!$C$15)</f>
        <v/>
      </c>
      <c r="H512" s="155" t="str" cm="1">
        <f t="array" ref="H512">IF(M512=Hjelpeark!$E$7,_xlfn.XLOOKUP(IF(T512="Naturlig",S512,T512),Temp_VT_FV,_xlfn.XLOOKUP('Beregninger gj.strømming'!F512,Fiskevekt_VT_FV,'Veksttabell FV'!$B$5:$T$21,,-1),,-1)*G512,IF('Beregninger gj.strømming'!M512=Hjelpeark!$D$7,_xlfn.XLOOKUP(IF(T512="Naturlig",S512,T512),'Veksttabell SV'!$A$6:$A$22,_xlfn.XLOOKUP('Beregninger gj.strømming'!F512,'Veksttabell SV'!$B$5:$AU$5,'Veksttabell SV'!$B$6:$AU$22,,-1),,-1)*G512,""))</f>
        <v/>
      </c>
      <c r="I512" s="155" t="str">
        <f t="shared" si="119"/>
        <v/>
      </c>
      <c r="J512" s="159" t="str">
        <f t="shared" si="120"/>
        <v/>
      </c>
      <c r="K512" s="173" t="str">
        <f>IF(A512="","",'Priseestimat gj.strømming'!$C$10)</f>
        <v/>
      </c>
      <c r="L512" s="173" t="str">
        <f>IF(A512="","",'Priseestimat gj.strømming'!$C$11)</f>
        <v/>
      </c>
      <c r="M512" s="173" t="str">
        <f>IF(A512="","",'Priseestimat gj.strømming'!$C$12)</f>
        <v/>
      </c>
      <c r="N512" s="173" t="str">
        <f>IF($A512="","",'Priseestimat gj.strømming'!$C$6)</f>
        <v/>
      </c>
      <c r="O512" s="174" t="str" cm="1">
        <f t="array" ref="O512">IF(M512=Hjelpeark!$D$7,_xlfn.XLOOKUP(IF(T512="Naturlig",S512,T512),'Vannbehov SV'!$A$5:$A$13,_xlfn.XLOOKUP('Beregninger gj.strømming'!F512,'Vannbehov SV'!$B$4:$O$4,'Vannbehov SV'!$B$5:$O$13,,-1),,-1),IF(M512=Hjelpeark!$E$7,_xlfn.XLOOKUP(IF(T512="Naturlig",S512,T512),'Vannbehov FV'!$A$5:$A$20,_xlfn.XLOOKUP('Beregninger gj.strømming'!F512,'Vannbehov FV'!$B$4:$O$4,'Vannbehov FV'!$B$5:$O$20,,-1),,-1),""))</f>
        <v/>
      </c>
      <c r="P512" s="173" t="str">
        <f t="shared" si="131"/>
        <v/>
      </c>
      <c r="Q512" s="174" t="str">
        <f t="shared" si="132"/>
        <v/>
      </c>
      <c r="R512" s="174" t="str">
        <f t="shared" si="121"/>
        <v/>
      </c>
      <c r="S512" s="152" t="str">
        <f>IFERROR(IF(M512=Hjelpeark!$D$7,_xlfn.XLOOKUP('Beregninger gj.strømming'!C512,Hjelpeark!$C$8:$C$19,Hjelpeark!$D$8:$D$19),_xlfn.XLOOKUP('Beregninger gj.strømming'!C512,Hjelpeark!$C$8:$C$19,Hjelpeark!$E$8:$E$19)),"")</f>
        <v/>
      </c>
      <c r="T512" s="152" t="str">
        <f t="shared" si="135"/>
        <v/>
      </c>
      <c r="U512" s="152" t="str">
        <f>IFERROR(IF(T512=Hjelpeark!$B$4,0,ABS(T512-S512)),"")</f>
        <v/>
      </c>
      <c r="V512" s="175" t="str">
        <f>IFERROR(IF(A512="","",_xlfn.XLOOKUP(D512,Prisliste!$C$4:$F$4,Prisliste!$C$20:$F$20)),"")</f>
        <v/>
      </c>
      <c r="W512" s="175" t="str">
        <f>IFERROR(U512*_xlfn.XLOOKUP(D512,Prisliste!$C$4:$F$4,Prisliste!$C$21:$F$21),"")</f>
        <v/>
      </c>
      <c r="X512" s="175" t="str">
        <f>IFERROR(IF(A512="","",IF(N512="Ja",_xlfn.XLOOKUP('Beregninger gj.strømming'!D512,Prisliste!$C$4:$F$4,Prisliste!$C$24:$F$24),0)),"")</f>
        <v/>
      </c>
      <c r="Y512" s="288" t="str">
        <f t="shared" si="122"/>
        <v/>
      </c>
      <c r="Z512" s="175" t="str">
        <f t="shared" si="133"/>
        <v/>
      </c>
      <c r="AA512" s="175" t="str">
        <f t="shared" si="123"/>
        <v/>
      </c>
      <c r="AB512" s="175" t="str">
        <f t="shared" si="124"/>
        <v/>
      </c>
      <c r="AC512" s="288" t="str">
        <f t="shared" si="125"/>
        <v/>
      </c>
      <c r="AD512" s="152" t="str">
        <f t="shared" si="126"/>
        <v/>
      </c>
      <c r="AF512" s="155" t="str">
        <f>IFERROR(_xlfn.XLOOKUP(D512,Prisliste!$C$4:$F$4,Prisliste!$C$19:$F$19)*AD512,"")</f>
        <v/>
      </c>
    </row>
    <row r="513" spans="1:32" ht="14.4">
      <c r="A513" s="171" t="str">
        <f>IF(A512="","",IF(A512+1&lt;=f_slutt,'Beregninger gj.strømming'!A512+1,""))</f>
        <v/>
      </c>
      <c r="B513" s="172" t="str">
        <f t="shared" si="127"/>
        <v/>
      </c>
      <c r="C513" s="173" t="str">
        <f t="shared" si="128"/>
        <v/>
      </c>
      <c r="D513" s="172" t="str">
        <f t="shared" si="129"/>
        <v/>
      </c>
      <c r="E513" s="152" t="str">
        <f t="shared" si="134"/>
        <v/>
      </c>
      <c r="F513" s="289" t="str">
        <f t="shared" si="130"/>
        <v/>
      </c>
      <c r="G513" s="154" t="str">
        <f>IF($A513="","",'Priseestimat gj.strømming'!$C$15)</f>
        <v/>
      </c>
      <c r="H513" s="155" t="str" cm="1">
        <f t="array" ref="H513">IF(M513=Hjelpeark!$E$7,_xlfn.XLOOKUP(IF(T513="Naturlig",S513,T513),Temp_VT_FV,_xlfn.XLOOKUP('Beregninger gj.strømming'!F513,Fiskevekt_VT_FV,'Veksttabell FV'!$B$5:$T$21,,-1),,-1)*G513,IF('Beregninger gj.strømming'!M513=Hjelpeark!$D$7,_xlfn.XLOOKUP(IF(T513="Naturlig",S513,T513),'Veksttabell SV'!$A$6:$A$22,_xlfn.XLOOKUP('Beregninger gj.strømming'!F513,'Veksttabell SV'!$B$5:$AU$5,'Veksttabell SV'!$B$6:$AU$22,,-1),,-1)*G513,""))</f>
        <v/>
      </c>
      <c r="I513" s="155" t="str">
        <f t="shared" si="119"/>
        <v/>
      </c>
      <c r="J513" s="159" t="str">
        <f t="shared" si="120"/>
        <v/>
      </c>
      <c r="K513" s="173" t="str">
        <f>IF(A513="","",'Priseestimat gj.strømming'!$C$10)</f>
        <v/>
      </c>
      <c r="L513" s="173" t="str">
        <f>IF(A513="","",'Priseestimat gj.strømming'!$C$11)</f>
        <v/>
      </c>
      <c r="M513" s="173" t="str">
        <f>IF(A513="","",'Priseestimat gj.strømming'!$C$12)</f>
        <v/>
      </c>
      <c r="N513" s="173" t="str">
        <f>IF($A513="","",'Priseestimat gj.strømming'!$C$6)</f>
        <v/>
      </c>
      <c r="O513" s="174" t="str" cm="1">
        <f t="array" ref="O513">IF(M513=Hjelpeark!$D$7,_xlfn.XLOOKUP(IF(T513="Naturlig",S513,T513),'Vannbehov SV'!$A$5:$A$13,_xlfn.XLOOKUP('Beregninger gj.strømming'!F513,'Vannbehov SV'!$B$4:$O$4,'Vannbehov SV'!$B$5:$O$13,,-1),,-1),IF(M513=Hjelpeark!$E$7,_xlfn.XLOOKUP(IF(T513="Naturlig",S513,T513),'Vannbehov FV'!$A$5:$A$20,_xlfn.XLOOKUP('Beregninger gj.strømming'!F513,'Vannbehov FV'!$B$4:$O$4,'Vannbehov FV'!$B$5:$O$20,,-1),,-1),""))</f>
        <v/>
      </c>
      <c r="P513" s="173" t="str">
        <f t="shared" si="131"/>
        <v/>
      </c>
      <c r="Q513" s="174" t="str">
        <f t="shared" si="132"/>
        <v/>
      </c>
      <c r="R513" s="174" t="str">
        <f t="shared" si="121"/>
        <v/>
      </c>
      <c r="S513" s="152" t="str">
        <f>IFERROR(IF(M513=Hjelpeark!$D$7,_xlfn.XLOOKUP('Beregninger gj.strømming'!C513,Hjelpeark!$C$8:$C$19,Hjelpeark!$D$8:$D$19),_xlfn.XLOOKUP('Beregninger gj.strømming'!C513,Hjelpeark!$C$8:$C$19,Hjelpeark!$E$8:$E$19)),"")</f>
        <v/>
      </c>
      <c r="T513" s="152" t="str">
        <f t="shared" si="135"/>
        <v/>
      </c>
      <c r="U513" s="152" t="str">
        <f>IFERROR(IF(T513=Hjelpeark!$B$4,0,ABS(T513-S513)),"")</f>
        <v/>
      </c>
      <c r="V513" s="175" t="str">
        <f>IFERROR(IF(A513="","",_xlfn.XLOOKUP(D513,Prisliste!$C$4:$F$4,Prisliste!$C$20:$F$20)),"")</f>
        <v/>
      </c>
      <c r="W513" s="175" t="str">
        <f>IFERROR(U513*_xlfn.XLOOKUP(D513,Prisliste!$C$4:$F$4,Prisliste!$C$21:$F$21),"")</f>
        <v/>
      </c>
      <c r="X513" s="175" t="str">
        <f>IFERROR(IF(A513="","",IF(N513="Ja",_xlfn.XLOOKUP('Beregninger gj.strømming'!D513,Prisliste!$C$4:$F$4,Prisliste!$C$24:$F$24),0)),"")</f>
        <v/>
      </c>
      <c r="Y513" s="288" t="str">
        <f t="shared" si="122"/>
        <v/>
      </c>
      <c r="Z513" s="175" t="str">
        <f t="shared" si="133"/>
        <v/>
      </c>
      <c r="AA513" s="175" t="str">
        <f t="shared" si="123"/>
        <v/>
      </c>
      <c r="AB513" s="175" t="str">
        <f t="shared" si="124"/>
        <v/>
      </c>
      <c r="AC513" s="288" t="str">
        <f t="shared" si="125"/>
        <v/>
      </c>
      <c r="AD513" s="152" t="str">
        <f t="shared" si="126"/>
        <v/>
      </c>
      <c r="AF513" s="155" t="str">
        <f>IFERROR(_xlfn.XLOOKUP(D513,Prisliste!$C$4:$F$4,Prisliste!$C$19:$F$19)*AD513,"")</f>
        <v/>
      </c>
    </row>
    <row r="514" spans="1:32" ht="14.4">
      <c r="A514" s="171" t="str">
        <f>IF(A513="","",IF(A513+1&lt;=f_slutt,'Beregninger gj.strømming'!A513+1,""))</f>
        <v/>
      </c>
      <c r="B514" s="172" t="str">
        <f t="shared" si="127"/>
        <v/>
      </c>
      <c r="C514" s="173" t="str">
        <f t="shared" si="128"/>
        <v/>
      </c>
      <c r="D514" s="172" t="str">
        <f t="shared" si="129"/>
        <v/>
      </c>
      <c r="E514" s="152" t="str">
        <f t="shared" si="134"/>
        <v/>
      </c>
      <c r="F514" s="289" t="str">
        <f t="shared" si="130"/>
        <v/>
      </c>
      <c r="G514" s="154" t="str">
        <f>IF($A514="","",'Priseestimat gj.strømming'!$C$15)</f>
        <v/>
      </c>
      <c r="H514" s="155" t="str" cm="1">
        <f t="array" ref="H514">IF(M514=Hjelpeark!$E$7,_xlfn.XLOOKUP(IF(T514="Naturlig",S514,T514),Temp_VT_FV,_xlfn.XLOOKUP('Beregninger gj.strømming'!F514,Fiskevekt_VT_FV,'Veksttabell FV'!$B$5:$T$21,,-1),,-1)*G514,IF('Beregninger gj.strømming'!M514=Hjelpeark!$D$7,_xlfn.XLOOKUP(IF(T514="Naturlig",S514,T514),'Veksttabell SV'!$A$6:$A$22,_xlfn.XLOOKUP('Beregninger gj.strømming'!F514,'Veksttabell SV'!$B$5:$AU$5,'Veksttabell SV'!$B$6:$AU$22,,-1),,-1)*G514,""))</f>
        <v/>
      </c>
      <c r="I514" s="155" t="str">
        <f t="shared" si="119"/>
        <v/>
      </c>
      <c r="J514" s="159" t="str">
        <f t="shared" si="120"/>
        <v/>
      </c>
      <c r="K514" s="173" t="str">
        <f>IF(A514="","",'Priseestimat gj.strømming'!$C$10)</f>
        <v/>
      </c>
      <c r="L514" s="173" t="str">
        <f>IF(A514="","",'Priseestimat gj.strømming'!$C$11)</f>
        <v/>
      </c>
      <c r="M514" s="173" t="str">
        <f>IF(A514="","",'Priseestimat gj.strømming'!$C$12)</f>
        <v/>
      </c>
      <c r="N514" s="173" t="str">
        <f>IF($A514="","",'Priseestimat gj.strømming'!$C$6)</f>
        <v/>
      </c>
      <c r="O514" s="174" t="str" cm="1">
        <f t="array" ref="O514">IF(M514=Hjelpeark!$D$7,_xlfn.XLOOKUP(IF(T514="Naturlig",S514,T514),'Vannbehov SV'!$A$5:$A$13,_xlfn.XLOOKUP('Beregninger gj.strømming'!F514,'Vannbehov SV'!$B$4:$O$4,'Vannbehov SV'!$B$5:$O$13,,-1),,-1),IF(M514=Hjelpeark!$E$7,_xlfn.XLOOKUP(IF(T514="Naturlig",S514,T514),'Vannbehov FV'!$A$5:$A$20,_xlfn.XLOOKUP('Beregninger gj.strømming'!F514,'Vannbehov FV'!$B$4:$O$4,'Vannbehov FV'!$B$5:$O$20,,-1),,-1),""))</f>
        <v/>
      </c>
      <c r="P514" s="173" t="str">
        <f t="shared" si="131"/>
        <v/>
      </c>
      <c r="Q514" s="174" t="str">
        <f t="shared" si="132"/>
        <v/>
      </c>
      <c r="R514" s="174" t="str">
        <f t="shared" si="121"/>
        <v/>
      </c>
      <c r="S514" s="152" t="str">
        <f>IFERROR(IF(M514=Hjelpeark!$D$7,_xlfn.XLOOKUP('Beregninger gj.strømming'!C514,Hjelpeark!$C$8:$C$19,Hjelpeark!$D$8:$D$19),_xlfn.XLOOKUP('Beregninger gj.strømming'!C514,Hjelpeark!$C$8:$C$19,Hjelpeark!$E$8:$E$19)),"")</f>
        <v/>
      </c>
      <c r="T514" s="152" t="str">
        <f t="shared" si="135"/>
        <v/>
      </c>
      <c r="U514" s="152" t="str">
        <f>IFERROR(IF(T514=Hjelpeark!$B$4,0,ABS(T514-S514)),"")</f>
        <v/>
      </c>
      <c r="V514" s="175" t="str">
        <f>IFERROR(IF(A514="","",_xlfn.XLOOKUP(D514,Prisliste!$C$4:$F$4,Prisliste!$C$20:$F$20)),"")</f>
        <v/>
      </c>
      <c r="W514" s="175" t="str">
        <f>IFERROR(U514*_xlfn.XLOOKUP(D514,Prisliste!$C$4:$F$4,Prisliste!$C$21:$F$21),"")</f>
        <v/>
      </c>
      <c r="X514" s="175" t="str">
        <f>IFERROR(IF(A514="","",IF(N514="Ja",_xlfn.XLOOKUP('Beregninger gj.strømming'!D514,Prisliste!$C$4:$F$4,Prisliste!$C$24:$F$24),0)),"")</f>
        <v/>
      </c>
      <c r="Y514" s="288" t="str">
        <f t="shared" si="122"/>
        <v/>
      </c>
      <c r="Z514" s="175" t="str">
        <f t="shared" si="133"/>
        <v/>
      </c>
      <c r="AA514" s="175" t="str">
        <f t="shared" si="123"/>
        <v/>
      </c>
      <c r="AB514" s="175" t="str">
        <f t="shared" si="124"/>
        <v/>
      </c>
      <c r="AC514" s="288" t="str">
        <f t="shared" si="125"/>
        <v/>
      </c>
      <c r="AD514" s="152" t="str">
        <f t="shared" si="126"/>
        <v/>
      </c>
      <c r="AF514" s="155" t="str">
        <f>IFERROR(_xlfn.XLOOKUP(D514,Prisliste!$C$4:$F$4,Prisliste!$C$19:$F$19)*AD514,"")</f>
        <v/>
      </c>
    </row>
    <row r="515" spans="1:32" ht="14.4">
      <c r="A515" s="171" t="str">
        <f>IF(A514="","",IF(A514+1&lt;=f_slutt,'Beregninger gj.strømming'!A514+1,""))</f>
        <v/>
      </c>
      <c r="B515" s="172" t="str">
        <f t="shared" si="127"/>
        <v/>
      </c>
      <c r="C515" s="173" t="str">
        <f t="shared" si="128"/>
        <v/>
      </c>
      <c r="D515" s="172" t="str">
        <f t="shared" si="129"/>
        <v/>
      </c>
      <c r="E515" s="152" t="str">
        <f t="shared" si="134"/>
        <v/>
      </c>
      <c r="F515" s="289" t="str">
        <f t="shared" si="130"/>
        <v/>
      </c>
      <c r="G515" s="154" t="str">
        <f>IF($A515="","",'Priseestimat gj.strømming'!$C$15)</f>
        <v/>
      </c>
      <c r="H515" s="155" t="str" cm="1">
        <f t="array" ref="H515">IF(M515=Hjelpeark!$E$7,_xlfn.XLOOKUP(IF(T515="Naturlig",S515,T515),Temp_VT_FV,_xlfn.XLOOKUP('Beregninger gj.strømming'!F515,Fiskevekt_VT_FV,'Veksttabell FV'!$B$5:$T$21,,-1),,-1)*G515,IF('Beregninger gj.strømming'!M515=Hjelpeark!$D$7,_xlfn.XLOOKUP(IF(T515="Naturlig",S515,T515),'Veksttabell SV'!$A$6:$A$22,_xlfn.XLOOKUP('Beregninger gj.strømming'!F515,'Veksttabell SV'!$B$5:$AU$5,'Veksttabell SV'!$B$6:$AU$22,,-1),,-1)*G515,""))</f>
        <v/>
      </c>
      <c r="I515" s="155" t="str">
        <f t="shared" si="119"/>
        <v/>
      </c>
      <c r="J515" s="159" t="str">
        <f t="shared" si="120"/>
        <v/>
      </c>
      <c r="K515" s="173" t="str">
        <f>IF(A515="","",'Priseestimat gj.strømming'!$C$10)</f>
        <v/>
      </c>
      <c r="L515" s="173" t="str">
        <f>IF(A515="","",'Priseestimat gj.strømming'!$C$11)</f>
        <v/>
      </c>
      <c r="M515" s="173" t="str">
        <f>IF(A515="","",'Priseestimat gj.strømming'!$C$12)</f>
        <v/>
      </c>
      <c r="N515" s="173" t="str">
        <f>IF($A515="","",'Priseestimat gj.strømming'!$C$6)</f>
        <v/>
      </c>
      <c r="O515" s="174" t="str" cm="1">
        <f t="array" ref="O515">IF(M515=Hjelpeark!$D$7,_xlfn.XLOOKUP(IF(T515="Naturlig",S515,T515),'Vannbehov SV'!$A$5:$A$13,_xlfn.XLOOKUP('Beregninger gj.strømming'!F515,'Vannbehov SV'!$B$4:$O$4,'Vannbehov SV'!$B$5:$O$13,,-1),,-1),IF(M515=Hjelpeark!$E$7,_xlfn.XLOOKUP(IF(T515="Naturlig",S515,T515),'Vannbehov FV'!$A$5:$A$20,_xlfn.XLOOKUP('Beregninger gj.strømming'!F515,'Vannbehov FV'!$B$4:$O$4,'Vannbehov FV'!$B$5:$O$20,,-1),,-1),""))</f>
        <v/>
      </c>
      <c r="P515" s="173" t="str">
        <f t="shared" si="131"/>
        <v/>
      </c>
      <c r="Q515" s="174" t="str">
        <f t="shared" si="132"/>
        <v/>
      </c>
      <c r="R515" s="174" t="str">
        <f t="shared" si="121"/>
        <v/>
      </c>
      <c r="S515" s="152" t="str">
        <f>IFERROR(IF(M515=Hjelpeark!$D$7,_xlfn.XLOOKUP('Beregninger gj.strømming'!C515,Hjelpeark!$C$8:$C$19,Hjelpeark!$D$8:$D$19),_xlfn.XLOOKUP('Beregninger gj.strømming'!C515,Hjelpeark!$C$8:$C$19,Hjelpeark!$E$8:$E$19)),"")</f>
        <v/>
      </c>
      <c r="T515" s="152" t="str">
        <f t="shared" si="135"/>
        <v/>
      </c>
      <c r="U515" s="152" t="str">
        <f>IFERROR(IF(T515=Hjelpeark!$B$4,0,ABS(T515-S515)),"")</f>
        <v/>
      </c>
      <c r="V515" s="175" t="str">
        <f>IFERROR(IF(A515="","",_xlfn.XLOOKUP(D515,Prisliste!$C$4:$F$4,Prisliste!$C$20:$F$20)),"")</f>
        <v/>
      </c>
      <c r="W515" s="175" t="str">
        <f>IFERROR(U515*_xlfn.XLOOKUP(D515,Prisliste!$C$4:$F$4,Prisliste!$C$21:$F$21),"")</f>
        <v/>
      </c>
      <c r="X515" s="175" t="str">
        <f>IFERROR(IF(A515="","",IF(N515="Ja",_xlfn.XLOOKUP('Beregninger gj.strømming'!D515,Prisliste!$C$4:$F$4,Prisliste!$C$24:$F$24),0)),"")</f>
        <v/>
      </c>
      <c r="Y515" s="288" t="str">
        <f t="shared" si="122"/>
        <v/>
      </c>
      <c r="Z515" s="175" t="str">
        <f t="shared" si="133"/>
        <v/>
      </c>
      <c r="AA515" s="175" t="str">
        <f t="shared" si="123"/>
        <v/>
      </c>
      <c r="AB515" s="175" t="str">
        <f t="shared" si="124"/>
        <v/>
      </c>
      <c r="AC515" s="288" t="str">
        <f t="shared" si="125"/>
        <v/>
      </c>
      <c r="AD515" s="152" t="str">
        <f t="shared" si="126"/>
        <v/>
      </c>
      <c r="AF515" s="155" t="str">
        <f>IFERROR(_xlfn.XLOOKUP(D515,Prisliste!$C$4:$F$4,Prisliste!$C$19:$F$19)*AD515,"")</f>
        <v/>
      </c>
    </row>
    <row r="516" spans="1:32" ht="14.4">
      <c r="A516" s="171" t="str">
        <f>IF(A515="","",IF(A515+1&lt;=f_slutt,'Beregninger gj.strømming'!A515+1,""))</f>
        <v/>
      </c>
      <c r="B516" s="172" t="str">
        <f t="shared" si="127"/>
        <v/>
      </c>
      <c r="C516" s="173" t="str">
        <f t="shared" si="128"/>
        <v/>
      </c>
      <c r="D516" s="172" t="str">
        <f t="shared" si="129"/>
        <v/>
      </c>
      <c r="E516" s="152" t="str">
        <f t="shared" si="134"/>
        <v/>
      </c>
      <c r="F516" s="289" t="str">
        <f t="shared" si="130"/>
        <v/>
      </c>
      <c r="G516" s="154" t="str">
        <f>IF($A516="","",'Priseestimat gj.strømming'!$C$15)</f>
        <v/>
      </c>
      <c r="H516" s="155" t="str" cm="1">
        <f t="array" ref="H516">IF(M516=Hjelpeark!$E$7,_xlfn.XLOOKUP(IF(T516="Naturlig",S516,T516),Temp_VT_FV,_xlfn.XLOOKUP('Beregninger gj.strømming'!F516,Fiskevekt_VT_FV,'Veksttabell FV'!$B$5:$T$21,,-1),,-1)*G516,IF('Beregninger gj.strømming'!M516=Hjelpeark!$D$7,_xlfn.XLOOKUP(IF(T516="Naturlig",S516,T516),'Veksttabell SV'!$A$6:$A$22,_xlfn.XLOOKUP('Beregninger gj.strømming'!F516,'Veksttabell SV'!$B$5:$AU$5,'Veksttabell SV'!$B$6:$AU$22,,-1),,-1)*G516,""))</f>
        <v/>
      </c>
      <c r="I516" s="155" t="str">
        <f t="shared" si="136" ref="I516:I579">IF(A516="","",E516*F516/1000)</f>
        <v/>
      </c>
      <c r="J516" s="159" t="str">
        <f t="shared" si="137" ref="J516:J579">IF(A516="","",I516/(L516/1000)/K516)</f>
        <v/>
      </c>
      <c r="K516" s="173" t="str">
        <f>IF(A516="","",'Priseestimat gj.strømming'!$C$10)</f>
        <v/>
      </c>
      <c r="L516" s="173" t="str">
        <f>IF(A516="","",'Priseestimat gj.strømming'!$C$11)</f>
        <v/>
      </c>
      <c r="M516" s="173" t="str">
        <f>IF(A516="","",'Priseestimat gj.strømming'!$C$12)</f>
        <v/>
      </c>
      <c r="N516" s="173" t="str">
        <f>IF($A516="","",'Priseestimat gj.strømming'!$C$6)</f>
        <v/>
      </c>
      <c r="O516" s="174" t="str" cm="1">
        <f t="array" ref="O516">IF(M516=Hjelpeark!$D$7,_xlfn.XLOOKUP(IF(T516="Naturlig",S516,T516),'Vannbehov SV'!$A$5:$A$13,_xlfn.XLOOKUP('Beregninger gj.strømming'!F516,'Vannbehov SV'!$B$4:$O$4,'Vannbehov SV'!$B$5:$O$13,,-1),,-1),IF(M516=Hjelpeark!$E$7,_xlfn.XLOOKUP(IF(T516="Naturlig",S516,T516),'Vannbehov FV'!$A$5:$A$20,_xlfn.XLOOKUP('Beregninger gj.strømming'!F516,'Vannbehov FV'!$B$4:$O$4,'Vannbehov FV'!$B$5:$O$20,,-1),,-1),""))</f>
        <v/>
      </c>
      <c r="P516" s="173" t="str">
        <f t="shared" si="131"/>
        <v/>
      </c>
      <c r="Q516" s="174" t="str">
        <f t="shared" si="132"/>
        <v/>
      </c>
      <c r="R516" s="174" t="str">
        <f t="shared" si="138" ref="R516:R579">IF(A516="","",Q516*K516*1.44)</f>
        <v/>
      </c>
      <c r="S516" s="152" t="str">
        <f>IFERROR(IF(M516=Hjelpeark!$D$7,_xlfn.XLOOKUP('Beregninger gj.strømming'!C516,Hjelpeark!$C$8:$C$19,Hjelpeark!$D$8:$D$19),_xlfn.XLOOKUP('Beregninger gj.strømming'!C516,Hjelpeark!$C$8:$C$19,Hjelpeark!$E$8:$E$19)),"")</f>
        <v/>
      </c>
      <c r="T516" s="152" t="str">
        <f t="shared" si="135"/>
        <v/>
      </c>
      <c r="U516" s="152" t="str">
        <f>IFERROR(IF(T516=Hjelpeark!$B$4,0,ABS(T516-S516)),"")</f>
        <v/>
      </c>
      <c r="V516" s="175" t="str">
        <f>IFERROR(IF(A516="","",_xlfn.XLOOKUP(D516,Prisliste!$C$4:$F$4,Prisliste!$C$20:$F$20)),"")</f>
        <v/>
      </c>
      <c r="W516" s="175" t="str">
        <f>IFERROR(U516*_xlfn.XLOOKUP(D516,Prisliste!$C$4:$F$4,Prisliste!$C$21:$F$21),"")</f>
        <v/>
      </c>
      <c r="X516" s="175" t="str">
        <f>IFERROR(IF(A516="","",IF(N516="Ja",_xlfn.XLOOKUP('Beregninger gj.strømming'!D516,Prisliste!$C$4:$F$4,Prisliste!$C$24:$F$24),0)),"")</f>
        <v/>
      </c>
      <c r="Y516" s="288" t="str">
        <f t="shared" si="139" ref="Y516:Y579">IF(SUM(V516:X516)=0,"",SUM(V516:X516))</f>
        <v/>
      </c>
      <c r="Z516" s="175" t="str">
        <f t="shared" si="133"/>
        <v/>
      </c>
      <c r="AA516" s="175" t="str">
        <f t="shared" si="140" ref="AA516:AA579">IFERROR(IF($A$4="","",W516*$R516),"")</f>
        <v/>
      </c>
      <c r="AB516" s="175" t="str">
        <f t="shared" si="141" ref="AB516:AB579">IFERROR(IF($A$4="","",X516*$R516),"")</f>
        <v/>
      </c>
      <c r="AC516" s="288" t="str">
        <f t="shared" si="142" ref="AC516:AC579">IFERROR(R516*Y516,"")</f>
        <v/>
      </c>
      <c r="AD516" s="152" t="str">
        <f t="shared" si="143" ref="AD516:AD579">K516</f>
        <v/>
      </c>
      <c r="AF516" s="155" t="str">
        <f>IFERROR(_xlfn.XLOOKUP(D516,Prisliste!$C$4:$F$4,Prisliste!$C$19:$F$19)*AD516,"")</f>
        <v/>
      </c>
    </row>
    <row r="517" spans="1:32" ht="14.4">
      <c r="A517" s="171" t="str">
        <f>IF(A516="","",IF(A516+1&lt;=f_slutt,'Beregninger gj.strømming'!A516+1,""))</f>
        <v/>
      </c>
      <c r="B517" s="172" t="str">
        <f t="shared" si="144" ref="B517:B580">IFERROR(_xlfn.ISOWEEKNUM(A517),"")</f>
        <v/>
      </c>
      <c r="C517" s="173" t="str">
        <f t="shared" si="145" ref="C517:C580">IFERROR(MONTH(A517),"")</f>
        <v/>
      </c>
      <c r="D517" s="172" t="str">
        <f t="shared" si="146" ref="D517:D580">IFERROR(YEAR(A517),"")</f>
        <v/>
      </c>
      <c r="E517" s="152" t="str">
        <f t="shared" si="134"/>
        <v/>
      </c>
      <c r="F517" s="289" t="str">
        <f t="shared" si="147" ref="F517:F580">IF(A517="","",F516+(F516*H516/100))</f>
        <v/>
      </c>
      <c r="G517" s="154" t="str">
        <f>IF($A517="","",'Priseestimat gj.strømming'!$C$15)</f>
        <v/>
      </c>
      <c r="H517" s="155" t="str" cm="1">
        <f t="array" ref="H517">IF(M517=Hjelpeark!$E$7,_xlfn.XLOOKUP(IF(T517="Naturlig",S517,T517),Temp_VT_FV,_xlfn.XLOOKUP('Beregninger gj.strømming'!F517,Fiskevekt_VT_FV,'Veksttabell FV'!$B$5:$T$21,,-1),,-1)*G517,IF('Beregninger gj.strømming'!M517=Hjelpeark!$D$7,_xlfn.XLOOKUP(IF(T517="Naturlig",S517,T517),'Veksttabell SV'!$A$6:$A$22,_xlfn.XLOOKUP('Beregninger gj.strømming'!F517,'Veksttabell SV'!$B$5:$AU$5,'Veksttabell SV'!$B$6:$AU$22,,-1),,-1)*G517,""))</f>
        <v/>
      </c>
      <c r="I517" s="155" t="str">
        <f t="shared" si="136"/>
        <v/>
      </c>
      <c r="J517" s="159" t="str">
        <f t="shared" si="137"/>
        <v/>
      </c>
      <c r="K517" s="173" t="str">
        <f>IF(A517="","",'Priseestimat gj.strømming'!$C$10)</f>
        <v/>
      </c>
      <c r="L517" s="173" t="str">
        <f>IF(A517="","",'Priseestimat gj.strømming'!$C$11)</f>
        <v/>
      </c>
      <c r="M517" s="173" t="str">
        <f>IF(A517="","",'Priseestimat gj.strømming'!$C$12)</f>
        <v/>
      </c>
      <c r="N517" s="173" t="str">
        <f>IF($A517="","",'Priseestimat gj.strømming'!$C$6)</f>
        <v/>
      </c>
      <c r="O517" s="174" t="str" cm="1">
        <f t="array" ref="O517">IF(M517=Hjelpeark!$D$7,_xlfn.XLOOKUP(IF(T517="Naturlig",S517,T517),'Vannbehov SV'!$A$5:$A$13,_xlfn.XLOOKUP('Beregninger gj.strømming'!F517,'Vannbehov SV'!$B$4:$O$4,'Vannbehov SV'!$B$5:$O$13,,-1),,-1),IF(M517=Hjelpeark!$E$7,_xlfn.XLOOKUP(IF(T517="Naturlig",S517,T517),'Vannbehov FV'!$A$5:$A$20,_xlfn.XLOOKUP('Beregninger gj.strømming'!F517,'Vannbehov FV'!$B$4:$O$4,'Vannbehov FV'!$B$5:$O$20,,-1),,-1),""))</f>
        <v/>
      </c>
      <c r="P517" s="173" t="str">
        <f t="shared" si="148" ref="P517:P580">IF(A517="","",15)</f>
        <v/>
      </c>
      <c r="Q517" s="174" t="str">
        <f t="shared" si="149" ref="Q517:Q580">IFERROR(IF(A517="","",IF(P517&gt;I517/K517*O517,P517,I517/K517*O517)),"")</f>
        <v/>
      </c>
      <c r="R517" s="174" t="str">
        <f t="shared" si="138"/>
        <v/>
      </c>
      <c r="S517" s="152" t="str">
        <f>IFERROR(IF(M517=Hjelpeark!$D$7,_xlfn.XLOOKUP('Beregninger gj.strømming'!C517,Hjelpeark!$C$8:$C$19,Hjelpeark!$D$8:$D$19),_xlfn.XLOOKUP('Beregninger gj.strømming'!C517,Hjelpeark!$C$8:$C$19,Hjelpeark!$E$8:$E$19)),"")</f>
        <v/>
      </c>
      <c r="T517" s="152" t="str">
        <f t="shared" si="135"/>
        <v/>
      </c>
      <c r="U517" s="152" t="str">
        <f>IFERROR(IF(T517=Hjelpeark!$B$4,0,ABS(T517-S517)),"")</f>
        <v/>
      </c>
      <c r="V517" s="175" t="str">
        <f>IFERROR(IF(A517="","",_xlfn.XLOOKUP(D517,Prisliste!$C$4:$F$4,Prisliste!$C$20:$F$20)),"")</f>
        <v/>
      </c>
      <c r="W517" s="175" t="str">
        <f>IFERROR(U517*_xlfn.XLOOKUP(D517,Prisliste!$C$4:$F$4,Prisliste!$C$21:$F$21),"")</f>
        <v/>
      </c>
      <c r="X517" s="175" t="str">
        <f>IFERROR(IF(A517="","",IF(N517="Ja",_xlfn.XLOOKUP('Beregninger gj.strømming'!D517,Prisliste!$C$4:$F$4,Prisliste!$C$24:$F$24),0)),"")</f>
        <v/>
      </c>
      <c r="Y517" s="288" t="str">
        <f t="shared" si="139"/>
        <v/>
      </c>
      <c r="Z517" s="175" t="str">
        <f t="shared" si="150" ref="Z517:Z580">IF(A517="","",V517*R517)</f>
        <v/>
      </c>
      <c r="AA517" s="175" t="str">
        <f t="shared" si="140"/>
        <v/>
      </c>
      <c r="AB517" s="175" t="str">
        <f t="shared" si="141"/>
        <v/>
      </c>
      <c r="AC517" s="288" t="str">
        <f t="shared" si="142"/>
        <v/>
      </c>
      <c r="AD517" s="152" t="str">
        <f t="shared" si="143"/>
        <v/>
      </c>
      <c r="AF517" s="155" t="str">
        <f>IFERROR(_xlfn.XLOOKUP(D517,Prisliste!$C$4:$F$4,Prisliste!$C$19:$F$19)*AD517,"")</f>
        <v/>
      </c>
    </row>
    <row r="518" spans="1:32" ht="14.4">
      <c r="A518" s="171" t="str">
        <f>IF(A517="","",IF(A517+1&lt;=f_slutt,'Beregninger gj.strømming'!A517+1,""))</f>
        <v/>
      </c>
      <c r="B518" s="172" t="str">
        <f t="shared" si="144"/>
        <v/>
      </c>
      <c r="C518" s="173" t="str">
        <f t="shared" si="145"/>
        <v/>
      </c>
      <c r="D518" s="172" t="str">
        <f t="shared" si="146"/>
        <v/>
      </c>
      <c r="E518" s="152" t="str">
        <f t="shared" si="151" ref="E518:E581">IFERROR(IF(A518="","",E517),"")</f>
        <v/>
      </c>
      <c r="F518" s="289" t="str">
        <f t="shared" si="147"/>
        <v/>
      </c>
      <c r="G518" s="154" t="str">
        <f>IF($A518="","",'Priseestimat gj.strømming'!$C$15)</f>
        <v/>
      </c>
      <c r="H518" s="155" t="str" cm="1">
        <f t="array" ref="H518">IF(M518=Hjelpeark!$E$7,_xlfn.XLOOKUP(IF(T518="Naturlig",S518,T518),Temp_VT_FV,_xlfn.XLOOKUP('Beregninger gj.strømming'!F518,Fiskevekt_VT_FV,'Veksttabell FV'!$B$5:$T$21,,-1),,-1)*G518,IF('Beregninger gj.strømming'!M518=Hjelpeark!$D$7,_xlfn.XLOOKUP(IF(T518="Naturlig",S518,T518),'Veksttabell SV'!$A$6:$A$22,_xlfn.XLOOKUP('Beregninger gj.strømming'!F518,'Veksttabell SV'!$B$5:$AU$5,'Veksttabell SV'!$B$6:$AU$22,,-1),,-1)*G518,""))</f>
        <v/>
      </c>
      <c r="I518" s="155" t="str">
        <f t="shared" si="136"/>
        <v/>
      </c>
      <c r="J518" s="159" t="str">
        <f t="shared" si="137"/>
        <v/>
      </c>
      <c r="K518" s="173" t="str">
        <f>IF(A518="","",'Priseestimat gj.strømming'!$C$10)</f>
        <v/>
      </c>
      <c r="L518" s="173" t="str">
        <f>IF(A518="","",'Priseestimat gj.strømming'!$C$11)</f>
        <v/>
      </c>
      <c r="M518" s="173" t="str">
        <f>IF(A518="","",'Priseestimat gj.strømming'!$C$12)</f>
        <v/>
      </c>
      <c r="N518" s="173" t="str">
        <f>IF($A518="","",'Priseestimat gj.strømming'!$C$6)</f>
        <v/>
      </c>
      <c r="O518" s="174" t="str" cm="1">
        <f t="array" ref="O518">IF(M518=Hjelpeark!$D$7,_xlfn.XLOOKUP(IF(T518="Naturlig",S518,T518),'Vannbehov SV'!$A$5:$A$13,_xlfn.XLOOKUP('Beregninger gj.strømming'!F518,'Vannbehov SV'!$B$4:$O$4,'Vannbehov SV'!$B$5:$O$13,,-1),,-1),IF(M518=Hjelpeark!$E$7,_xlfn.XLOOKUP(IF(T518="Naturlig",S518,T518),'Vannbehov FV'!$A$5:$A$20,_xlfn.XLOOKUP('Beregninger gj.strømming'!F518,'Vannbehov FV'!$B$4:$O$4,'Vannbehov FV'!$B$5:$O$20,,-1),,-1),""))</f>
        <v/>
      </c>
      <c r="P518" s="173" t="str">
        <f t="shared" si="148"/>
        <v/>
      </c>
      <c r="Q518" s="174" t="str">
        <f t="shared" si="149"/>
        <v/>
      </c>
      <c r="R518" s="174" t="str">
        <f t="shared" si="138"/>
        <v/>
      </c>
      <c r="S518" s="152" t="str">
        <f>IFERROR(IF(M518=Hjelpeark!$D$7,_xlfn.XLOOKUP('Beregninger gj.strømming'!C518,Hjelpeark!$C$8:$C$19,Hjelpeark!$D$8:$D$19),_xlfn.XLOOKUP('Beregninger gj.strømming'!C518,Hjelpeark!$C$8:$C$19,Hjelpeark!$E$8:$E$19)),"")</f>
        <v/>
      </c>
      <c r="T518" s="152" t="str">
        <f t="shared" si="152" ref="T518:T581">IF(A518="","",T517)</f>
        <v/>
      </c>
      <c r="U518" s="152" t="str">
        <f>IFERROR(IF(T518=Hjelpeark!$B$4,0,ABS(T518-S518)),"")</f>
        <v/>
      </c>
      <c r="V518" s="175" t="str">
        <f>IFERROR(IF(A518="","",_xlfn.XLOOKUP(D518,Prisliste!$C$4:$F$4,Prisliste!$C$20:$F$20)),"")</f>
        <v/>
      </c>
      <c r="W518" s="175" t="str">
        <f>IFERROR(U518*_xlfn.XLOOKUP(D518,Prisliste!$C$4:$F$4,Prisliste!$C$21:$F$21),"")</f>
        <v/>
      </c>
      <c r="X518" s="175" t="str">
        <f>IFERROR(IF(A518="","",IF(N518="Ja",_xlfn.XLOOKUP('Beregninger gj.strømming'!D518,Prisliste!$C$4:$F$4,Prisliste!$C$24:$F$24),0)),"")</f>
        <v/>
      </c>
      <c r="Y518" s="288" t="str">
        <f t="shared" si="139"/>
        <v/>
      </c>
      <c r="Z518" s="175" t="str">
        <f t="shared" si="150"/>
        <v/>
      </c>
      <c r="AA518" s="175" t="str">
        <f t="shared" si="140"/>
        <v/>
      </c>
      <c r="AB518" s="175" t="str">
        <f t="shared" si="141"/>
        <v/>
      </c>
      <c r="AC518" s="288" t="str">
        <f t="shared" si="142"/>
        <v/>
      </c>
      <c r="AD518" s="152" t="str">
        <f t="shared" si="143"/>
        <v/>
      </c>
      <c r="AF518" s="155" t="str">
        <f>IFERROR(_xlfn.XLOOKUP(D518,Prisliste!$C$4:$F$4,Prisliste!$C$19:$F$19)*AD518,"")</f>
        <v/>
      </c>
    </row>
    <row r="519" spans="1:32" ht="14.4">
      <c r="A519" s="171" t="str">
        <f>IF(A518="","",IF(A518+1&lt;=f_slutt,'Beregninger gj.strømming'!A518+1,""))</f>
        <v/>
      </c>
      <c r="B519" s="172" t="str">
        <f t="shared" si="144"/>
        <v/>
      </c>
      <c r="C519" s="173" t="str">
        <f t="shared" si="145"/>
        <v/>
      </c>
      <c r="D519" s="172" t="str">
        <f t="shared" si="146"/>
        <v/>
      </c>
      <c r="E519" s="152" t="str">
        <f t="shared" si="151"/>
        <v/>
      </c>
      <c r="F519" s="289" t="str">
        <f t="shared" si="147"/>
        <v/>
      </c>
      <c r="G519" s="154" t="str">
        <f>IF($A519="","",'Priseestimat gj.strømming'!$C$15)</f>
        <v/>
      </c>
      <c r="H519" s="155" t="str" cm="1">
        <f t="array" ref="H519">IF(M519=Hjelpeark!$E$7,_xlfn.XLOOKUP(IF(T519="Naturlig",S519,T519),Temp_VT_FV,_xlfn.XLOOKUP('Beregninger gj.strømming'!F519,Fiskevekt_VT_FV,'Veksttabell FV'!$B$5:$T$21,,-1),,-1)*G519,IF('Beregninger gj.strømming'!M519=Hjelpeark!$D$7,_xlfn.XLOOKUP(IF(T519="Naturlig",S519,T519),'Veksttabell SV'!$A$6:$A$22,_xlfn.XLOOKUP('Beregninger gj.strømming'!F519,'Veksttabell SV'!$B$5:$AU$5,'Veksttabell SV'!$B$6:$AU$22,,-1),,-1)*G519,""))</f>
        <v/>
      </c>
      <c r="I519" s="155" t="str">
        <f t="shared" si="136"/>
        <v/>
      </c>
      <c r="J519" s="159" t="str">
        <f t="shared" si="137"/>
        <v/>
      </c>
      <c r="K519" s="173" t="str">
        <f>IF(A519="","",'Priseestimat gj.strømming'!$C$10)</f>
        <v/>
      </c>
      <c r="L519" s="173" t="str">
        <f>IF(A519="","",'Priseestimat gj.strømming'!$C$11)</f>
        <v/>
      </c>
      <c r="M519" s="173" t="str">
        <f>IF(A519="","",'Priseestimat gj.strømming'!$C$12)</f>
        <v/>
      </c>
      <c r="N519" s="173" t="str">
        <f>IF($A519="","",'Priseestimat gj.strømming'!$C$6)</f>
        <v/>
      </c>
      <c r="O519" s="174" t="str" cm="1">
        <f t="array" ref="O519">IF(M519=Hjelpeark!$D$7,_xlfn.XLOOKUP(IF(T519="Naturlig",S519,T519),'Vannbehov SV'!$A$5:$A$13,_xlfn.XLOOKUP('Beregninger gj.strømming'!F519,'Vannbehov SV'!$B$4:$O$4,'Vannbehov SV'!$B$5:$O$13,,-1),,-1),IF(M519=Hjelpeark!$E$7,_xlfn.XLOOKUP(IF(T519="Naturlig",S519,T519),'Vannbehov FV'!$A$5:$A$20,_xlfn.XLOOKUP('Beregninger gj.strømming'!F519,'Vannbehov FV'!$B$4:$O$4,'Vannbehov FV'!$B$5:$O$20,,-1),,-1),""))</f>
        <v/>
      </c>
      <c r="P519" s="173" t="str">
        <f t="shared" si="148"/>
        <v/>
      </c>
      <c r="Q519" s="174" t="str">
        <f t="shared" si="149"/>
        <v/>
      </c>
      <c r="R519" s="174" t="str">
        <f t="shared" si="138"/>
        <v/>
      </c>
      <c r="S519" s="152" t="str">
        <f>IFERROR(IF(M519=Hjelpeark!$D$7,_xlfn.XLOOKUP('Beregninger gj.strømming'!C519,Hjelpeark!$C$8:$C$19,Hjelpeark!$D$8:$D$19),_xlfn.XLOOKUP('Beregninger gj.strømming'!C519,Hjelpeark!$C$8:$C$19,Hjelpeark!$E$8:$E$19)),"")</f>
        <v/>
      </c>
      <c r="T519" s="152" t="str">
        <f t="shared" si="152"/>
        <v/>
      </c>
      <c r="U519" s="152" t="str">
        <f>IFERROR(IF(T519=Hjelpeark!$B$4,0,ABS(T519-S519)),"")</f>
        <v/>
      </c>
      <c r="V519" s="175" t="str">
        <f>IFERROR(IF(A519="","",_xlfn.XLOOKUP(D519,Prisliste!$C$4:$F$4,Prisliste!$C$20:$F$20)),"")</f>
        <v/>
      </c>
      <c r="W519" s="175" t="str">
        <f>IFERROR(U519*_xlfn.XLOOKUP(D519,Prisliste!$C$4:$F$4,Prisliste!$C$21:$F$21),"")</f>
        <v/>
      </c>
      <c r="X519" s="175" t="str">
        <f>IFERROR(IF(A519="","",IF(N519="Ja",_xlfn.XLOOKUP('Beregninger gj.strømming'!D519,Prisliste!$C$4:$F$4,Prisliste!$C$24:$F$24),0)),"")</f>
        <v/>
      </c>
      <c r="Y519" s="288" t="str">
        <f t="shared" si="139"/>
        <v/>
      </c>
      <c r="Z519" s="175" t="str">
        <f t="shared" si="150"/>
        <v/>
      </c>
      <c r="AA519" s="175" t="str">
        <f t="shared" si="140"/>
        <v/>
      </c>
      <c r="AB519" s="175" t="str">
        <f t="shared" si="141"/>
        <v/>
      </c>
      <c r="AC519" s="288" t="str">
        <f t="shared" si="142"/>
        <v/>
      </c>
      <c r="AD519" s="152" t="str">
        <f t="shared" si="143"/>
        <v/>
      </c>
      <c r="AF519" s="155" t="str">
        <f>IFERROR(_xlfn.XLOOKUP(D519,Prisliste!$C$4:$F$4,Prisliste!$C$19:$F$19)*AD519,"")</f>
        <v/>
      </c>
    </row>
    <row r="520" spans="1:32" ht="14.4">
      <c r="A520" s="171" t="str">
        <f>IF(A519="","",IF(A519+1&lt;=f_slutt,'Beregninger gj.strømming'!A519+1,""))</f>
        <v/>
      </c>
      <c r="B520" s="172" t="str">
        <f t="shared" si="144"/>
        <v/>
      </c>
      <c r="C520" s="173" t="str">
        <f t="shared" si="145"/>
        <v/>
      </c>
      <c r="D520" s="172" t="str">
        <f t="shared" si="146"/>
        <v/>
      </c>
      <c r="E520" s="152" t="str">
        <f t="shared" si="151"/>
        <v/>
      </c>
      <c r="F520" s="289" t="str">
        <f t="shared" si="147"/>
        <v/>
      </c>
      <c r="G520" s="154" t="str">
        <f>IF($A520="","",'Priseestimat gj.strømming'!$C$15)</f>
        <v/>
      </c>
      <c r="H520" s="155" t="str" cm="1">
        <f t="array" ref="H520">IF(M520=Hjelpeark!$E$7,_xlfn.XLOOKUP(IF(T520="Naturlig",S520,T520),Temp_VT_FV,_xlfn.XLOOKUP('Beregninger gj.strømming'!F520,Fiskevekt_VT_FV,'Veksttabell FV'!$B$5:$T$21,,-1),,-1)*G520,IF('Beregninger gj.strømming'!M520=Hjelpeark!$D$7,_xlfn.XLOOKUP(IF(T520="Naturlig",S520,T520),'Veksttabell SV'!$A$6:$A$22,_xlfn.XLOOKUP('Beregninger gj.strømming'!F520,'Veksttabell SV'!$B$5:$AU$5,'Veksttabell SV'!$B$6:$AU$22,,-1),,-1)*G520,""))</f>
        <v/>
      </c>
      <c r="I520" s="155" t="str">
        <f t="shared" si="136"/>
        <v/>
      </c>
      <c r="J520" s="159" t="str">
        <f t="shared" si="137"/>
        <v/>
      </c>
      <c r="K520" s="173" t="str">
        <f>IF(A520="","",'Priseestimat gj.strømming'!$C$10)</f>
        <v/>
      </c>
      <c r="L520" s="173" t="str">
        <f>IF(A520="","",'Priseestimat gj.strømming'!$C$11)</f>
        <v/>
      </c>
      <c r="M520" s="173" t="str">
        <f>IF(A520="","",'Priseestimat gj.strømming'!$C$12)</f>
        <v/>
      </c>
      <c r="N520" s="173" t="str">
        <f>IF($A520="","",'Priseestimat gj.strømming'!$C$6)</f>
        <v/>
      </c>
      <c r="O520" s="174" t="str" cm="1">
        <f t="array" ref="O520">IF(M520=Hjelpeark!$D$7,_xlfn.XLOOKUP(IF(T520="Naturlig",S520,T520),'Vannbehov SV'!$A$5:$A$13,_xlfn.XLOOKUP('Beregninger gj.strømming'!F520,'Vannbehov SV'!$B$4:$O$4,'Vannbehov SV'!$B$5:$O$13,,-1),,-1),IF(M520=Hjelpeark!$E$7,_xlfn.XLOOKUP(IF(T520="Naturlig",S520,T520),'Vannbehov FV'!$A$5:$A$20,_xlfn.XLOOKUP('Beregninger gj.strømming'!F520,'Vannbehov FV'!$B$4:$O$4,'Vannbehov FV'!$B$5:$O$20,,-1),,-1),""))</f>
        <v/>
      </c>
      <c r="P520" s="173" t="str">
        <f t="shared" si="148"/>
        <v/>
      </c>
      <c r="Q520" s="174" t="str">
        <f t="shared" si="149"/>
        <v/>
      </c>
      <c r="R520" s="174" t="str">
        <f t="shared" si="138"/>
        <v/>
      </c>
      <c r="S520" s="152" t="str">
        <f>IFERROR(IF(M520=Hjelpeark!$D$7,_xlfn.XLOOKUP('Beregninger gj.strømming'!C520,Hjelpeark!$C$8:$C$19,Hjelpeark!$D$8:$D$19),_xlfn.XLOOKUP('Beregninger gj.strømming'!C520,Hjelpeark!$C$8:$C$19,Hjelpeark!$E$8:$E$19)),"")</f>
        <v/>
      </c>
      <c r="T520" s="152" t="str">
        <f t="shared" si="152"/>
        <v/>
      </c>
      <c r="U520" s="152" t="str">
        <f>IFERROR(IF(T520=Hjelpeark!$B$4,0,ABS(T520-S520)),"")</f>
        <v/>
      </c>
      <c r="V520" s="175" t="str">
        <f>IFERROR(IF(A520="","",_xlfn.XLOOKUP(D520,Prisliste!$C$4:$F$4,Prisliste!$C$20:$F$20)),"")</f>
        <v/>
      </c>
      <c r="W520" s="175" t="str">
        <f>IFERROR(U520*_xlfn.XLOOKUP(D520,Prisliste!$C$4:$F$4,Prisliste!$C$21:$F$21),"")</f>
        <v/>
      </c>
      <c r="X520" s="175" t="str">
        <f>IFERROR(IF(A520="","",IF(N520="Ja",_xlfn.XLOOKUP('Beregninger gj.strømming'!D520,Prisliste!$C$4:$F$4,Prisliste!$C$24:$F$24),0)),"")</f>
        <v/>
      </c>
      <c r="Y520" s="288" t="str">
        <f t="shared" si="139"/>
        <v/>
      </c>
      <c r="Z520" s="175" t="str">
        <f t="shared" si="150"/>
        <v/>
      </c>
      <c r="AA520" s="175" t="str">
        <f t="shared" si="140"/>
        <v/>
      </c>
      <c r="AB520" s="175" t="str">
        <f t="shared" si="141"/>
        <v/>
      </c>
      <c r="AC520" s="288" t="str">
        <f t="shared" si="142"/>
        <v/>
      </c>
      <c r="AD520" s="152" t="str">
        <f t="shared" si="143"/>
        <v/>
      </c>
      <c r="AF520" s="155" t="str">
        <f>IFERROR(_xlfn.XLOOKUP(D520,Prisliste!$C$4:$F$4,Prisliste!$C$19:$F$19)*AD520,"")</f>
        <v/>
      </c>
    </row>
    <row r="521" spans="1:32" ht="14.4">
      <c r="A521" s="171" t="str">
        <f>IF(A520="","",IF(A520+1&lt;=f_slutt,'Beregninger gj.strømming'!A520+1,""))</f>
        <v/>
      </c>
      <c r="B521" s="172" t="str">
        <f t="shared" si="144"/>
        <v/>
      </c>
      <c r="C521" s="173" t="str">
        <f t="shared" si="145"/>
        <v/>
      </c>
      <c r="D521" s="172" t="str">
        <f t="shared" si="146"/>
        <v/>
      </c>
      <c r="E521" s="152" t="str">
        <f t="shared" si="151"/>
        <v/>
      </c>
      <c r="F521" s="289" t="str">
        <f t="shared" si="147"/>
        <v/>
      </c>
      <c r="G521" s="154" t="str">
        <f>IF($A521="","",'Priseestimat gj.strømming'!$C$15)</f>
        <v/>
      </c>
      <c r="H521" s="155" t="str" cm="1">
        <f t="array" ref="H521">IF(M521=Hjelpeark!$E$7,_xlfn.XLOOKUP(IF(T521="Naturlig",S521,T521),Temp_VT_FV,_xlfn.XLOOKUP('Beregninger gj.strømming'!F521,Fiskevekt_VT_FV,'Veksttabell FV'!$B$5:$T$21,,-1),,-1)*G521,IF('Beregninger gj.strømming'!M521=Hjelpeark!$D$7,_xlfn.XLOOKUP(IF(T521="Naturlig",S521,T521),'Veksttabell SV'!$A$6:$A$22,_xlfn.XLOOKUP('Beregninger gj.strømming'!F521,'Veksttabell SV'!$B$5:$AU$5,'Veksttabell SV'!$B$6:$AU$22,,-1),,-1)*G521,""))</f>
        <v/>
      </c>
      <c r="I521" s="155" t="str">
        <f t="shared" si="136"/>
        <v/>
      </c>
      <c r="J521" s="159" t="str">
        <f t="shared" si="137"/>
        <v/>
      </c>
      <c r="K521" s="173" t="str">
        <f>IF(A521="","",'Priseestimat gj.strømming'!$C$10)</f>
        <v/>
      </c>
      <c r="L521" s="173" t="str">
        <f>IF(A521="","",'Priseestimat gj.strømming'!$C$11)</f>
        <v/>
      </c>
      <c r="M521" s="173" t="str">
        <f>IF(A521="","",'Priseestimat gj.strømming'!$C$12)</f>
        <v/>
      </c>
      <c r="N521" s="173" t="str">
        <f>IF($A521="","",'Priseestimat gj.strømming'!$C$6)</f>
        <v/>
      </c>
      <c r="O521" s="174" t="str" cm="1">
        <f t="array" ref="O521">IF(M521=Hjelpeark!$D$7,_xlfn.XLOOKUP(IF(T521="Naturlig",S521,T521),'Vannbehov SV'!$A$5:$A$13,_xlfn.XLOOKUP('Beregninger gj.strømming'!F521,'Vannbehov SV'!$B$4:$O$4,'Vannbehov SV'!$B$5:$O$13,,-1),,-1),IF(M521=Hjelpeark!$E$7,_xlfn.XLOOKUP(IF(T521="Naturlig",S521,T521),'Vannbehov FV'!$A$5:$A$20,_xlfn.XLOOKUP('Beregninger gj.strømming'!F521,'Vannbehov FV'!$B$4:$O$4,'Vannbehov FV'!$B$5:$O$20,,-1),,-1),""))</f>
        <v/>
      </c>
      <c r="P521" s="173" t="str">
        <f t="shared" si="148"/>
        <v/>
      </c>
      <c r="Q521" s="174" t="str">
        <f t="shared" si="149"/>
        <v/>
      </c>
      <c r="R521" s="174" t="str">
        <f t="shared" si="138"/>
        <v/>
      </c>
      <c r="S521" s="152" t="str">
        <f>IFERROR(IF(M521=Hjelpeark!$D$7,_xlfn.XLOOKUP('Beregninger gj.strømming'!C521,Hjelpeark!$C$8:$C$19,Hjelpeark!$D$8:$D$19),_xlfn.XLOOKUP('Beregninger gj.strømming'!C521,Hjelpeark!$C$8:$C$19,Hjelpeark!$E$8:$E$19)),"")</f>
        <v/>
      </c>
      <c r="T521" s="152" t="str">
        <f t="shared" si="152"/>
        <v/>
      </c>
      <c r="U521" s="152" t="str">
        <f>IFERROR(IF(T521=Hjelpeark!$B$4,0,ABS(T521-S521)),"")</f>
        <v/>
      </c>
      <c r="V521" s="175" t="str">
        <f>IFERROR(IF(A521="","",_xlfn.XLOOKUP(D521,Prisliste!$C$4:$F$4,Prisliste!$C$20:$F$20)),"")</f>
        <v/>
      </c>
      <c r="W521" s="175" t="str">
        <f>IFERROR(U521*_xlfn.XLOOKUP(D521,Prisliste!$C$4:$F$4,Prisliste!$C$21:$F$21),"")</f>
        <v/>
      </c>
      <c r="X521" s="175" t="str">
        <f>IFERROR(IF(A521="","",IF(N521="Ja",_xlfn.XLOOKUP('Beregninger gj.strømming'!D521,Prisliste!$C$4:$F$4,Prisliste!$C$24:$F$24),0)),"")</f>
        <v/>
      </c>
      <c r="Y521" s="288" t="str">
        <f t="shared" si="139"/>
        <v/>
      </c>
      <c r="Z521" s="175" t="str">
        <f t="shared" si="150"/>
        <v/>
      </c>
      <c r="AA521" s="175" t="str">
        <f t="shared" si="140"/>
        <v/>
      </c>
      <c r="AB521" s="175" t="str">
        <f t="shared" si="141"/>
        <v/>
      </c>
      <c r="AC521" s="288" t="str">
        <f t="shared" si="142"/>
        <v/>
      </c>
      <c r="AD521" s="152" t="str">
        <f t="shared" si="143"/>
        <v/>
      </c>
      <c r="AF521" s="155" t="str">
        <f>IFERROR(_xlfn.XLOOKUP(D521,Prisliste!$C$4:$F$4,Prisliste!$C$19:$F$19)*AD521,"")</f>
        <v/>
      </c>
    </row>
    <row r="522" spans="1:32" ht="14.4">
      <c r="A522" s="171" t="str">
        <f>IF(A521="","",IF(A521+1&lt;=f_slutt,'Beregninger gj.strømming'!A521+1,""))</f>
        <v/>
      </c>
      <c r="B522" s="172" t="str">
        <f t="shared" si="144"/>
        <v/>
      </c>
      <c r="C522" s="173" t="str">
        <f t="shared" si="145"/>
        <v/>
      </c>
      <c r="D522" s="172" t="str">
        <f t="shared" si="146"/>
        <v/>
      </c>
      <c r="E522" s="152" t="str">
        <f t="shared" si="151"/>
        <v/>
      </c>
      <c r="F522" s="289" t="str">
        <f t="shared" si="147"/>
        <v/>
      </c>
      <c r="G522" s="154" t="str">
        <f>IF($A522="","",'Priseestimat gj.strømming'!$C$15)</f>
        <v/>
      </c>
      <c r="H522" s="155" t="str" cm="1">
        <f t="array" ref="H522">IF(M522=Hjelpeark!$E$7,_xlfn.XLOOKUP(IF(T522="Naturlig",S522,T522),Temp_VT_FV,_xlfn.XLOOKUP('Beregninger gj.strømming'!F522,Fiskevekt_VT_FV,'Veksttabell FV'!$B$5:$T$21,,-1),,-1)*G522,IF('Beregninger gj.strømming'!M522=Hjelpeark!$D$7,_xlfn.XLOOKUP(IF(T522="Naturlig",S522,T522),'Veksttabell SV'!$A$6:$A$22,_xlfn.XLOOKUP('Beregninger gj.strømming'!F522,'Veksttabell SV'!$B$5:$AU$5,'Veksttabell SV'!$B$6:$AU$22,,-1),,-1)*G522,""))</f>
        <v/>
      </c>
      <c r="I522" s="155" t="str">
        <f t="shared" si="136"/>
        <v/>
      </c>
      <c r="J522" s="159" t="str">
        <f t="shared" si="137"/>
        <v/>
      </c>
      <c r="K522" s="173" t="str">
        <f>IF(A522="","",'Priseestimat gj.strømming'!$C$10)</f>
        <v/>
      </c>
      <c r="L522" s="173" t="str">
        <f>IF(A522="","",'Priseestimat gj.strømming'!$C$11)</f>
        <v/>
      </c>
      <c r="M522" s="173" t="str">
        <f>IF(A522="","",'Priseestimat gj.strømming'!$C$12)</f>
        <v/>
      </c>
      <c r="N522" s="173" t="str">
        <f>IF($A522="","",'Priseestimat gj.strømming'!$C$6)</f>
        <v/>
      </c>
      <c r="O522" s="174" t="str" cm="1">
        <f t="array" ref="O522">IF(M522=Hjelpeark!$D$7,_xlfn.XLOOKUP(IF(T522="Naturlig",S522,T522),'Vannbehov SV'!$A$5:$A$13,_xlfn.XLOOKUP('Beregninger gj.strømming'!F522,'Vannbehov SV'!$B$4:$O$4,'Vannbehov SV'!$B$5:$O$13,,-1),,-1),IF(M522=Hjelpeark!$E$7,_xlfn.XLOOKUP(IF(T522="Naturlig",S522,T522),'Vannbehov FV'!$A$5:$A$20,_xlfn.XLOOKUP('Beregninger gj.strømming'!F522,'Vannbehov FV'!$B$4:$O$4,'Vannbehov FV'!$B$5:$O$20,,-1),,-1),""))</f>
        <v/>
      </c>
      <c r="P522" s="173" t="str">
        <f t="shared" si="148"/>
        <v/>
      </c>
      <c r="Q522" s="174" t="str">
        <f t="shared" si="149"/>
        <v/>
      </c>
      <c r="R522" s="174" t="str">
        <f t="shared" si="138"/>
        <v/>
      </c>
      <c r="S522" s="152" t="str">
        <f>IFERROR(IF(M522=Hjelpeark!$D$7,_xlfn.XLOOKUP('Beregninger gj.strømming'!C522,Hjelpeark!$C$8:$C$19,Hjelpeark!$D$8:$D$19),_xlfn.XLOOKUP('Beregninger gj.strømming'!C522,Hjelpeark!$C$8:$C$19,Hjelpeark!$E$8:$E$19)),"")</f>
        <v/>
      </c>
      <c r="T522" s="152" t="str">
        <f t="shared" si="152"/>
        <v/>
      </c>
      <c r="U522" s="152" t="str">
        <f>IFERROR(IF(T522=Hjelpeark!$B$4,0,ABS(T522-S522)),"")</f>
        <v/>
      </c>
      <c r="V522" s="175" t="str">
        <f>IFERROR(IF(A522="","",_xlfn.XLOOKUP(D522,Prisliste!$C$4:$F$4,Prisliste!$C$20:$F$20)),"")</f>
        <v/>
      </c>
      <c r="W522" s="175" t="str">
        <f>IFERROR(U522*_xlfn.XLOOKUP(D522,Prisliste!$C$4:$F$4,Prisliste!$C$21:$F$21),"")</f>
        <v/>
      </c>
      <c r="X522" s="175" t="str">
        <f>IFERROR(IF(A522="","",IF(N522="Ja",_xlfn.XLOOKUP('Beregninger gj.strømming'!D522,Prisliste!$C$4:$F$4,Prisliste!$C$24:$F$24),0)),"")</f>
        <v/>
      </c>
      <c r="Y522" s="288" t="str">
        <f t="shared" si="139"/>
        <v/>
      </c>
      <c r="Z522" s="175" t="str">
        <f t="shared" si="150"/>
        <v/>
      </c>
      <c r="AA522" s="175" t="str">
        <f t="shared" si="140"/>
        <v/>
      </c>
      <c r="AB522" s="175" t="str">
        <f t="shared" si="141"/>
        <v/>
      </c>
      <c r="AC522" s="288" t="str">
        <f t="shared" si="142"/>
        <v/>
      </c>
      <c r="AD522" s="152" t="str">
        <f t="shared" si="143"/>
        <v/>
      </c>
      <c r="AF522" s="155" t="str">
        <f>IFERROR(_xlfn.XLOOKUP(D522,Prisliste!$C$4:$F$4,Prisliste!$C$19:$F$19)*AD522,"")</f>
        <v/>
      </c>
    </row>
    <row r="523" spans="1:32" ht="14.4">
      <c r="A523" s="171" t="str">
        <f>IF(A522="","",IF(A522+1&lt;=f_slutt,'Beregninger gj.strømming'!A522+1,""))</f>
        <v/>
      </c>
      <c r="B523" s="172" t="str">
        <f t="shared" si="144"/>
        <v/>
      </c>
      <c r="C523" s="173" t="str">
        <f t="shared" si="145"/>
        <v/>
      </c>
      <c r="D523" s="172" t="str">
        <f t="shared" si="146"/>
        <v/>
      </c>
      <c r="E523" s="152" t="str">
        <f t="shared" si="151"/>
        <v/>
      </c>
      <c r="F523" s="289" t="str">
        <f t="shared" si="147"/>
        <v/>
      </c>
      <c r="G523" s="154" t="str">
        <f>IF($A523="","",'Priseestimat gj.strømming'!$C$15)</f>
        <v/>
      </c>
      <c r="H523" s="155" t="str" cm="1">
        <f t="array" ref="H523">IF(M523=Hjelpeark!$E$7,_xlfn.XLOOKUP(IF(T523="Naturlig",S523,T523),Temp_VT_FV,_xlfn.XLOOKUP('Beregninger gj.strømming'!F523,Fiskevekt_VT_FV,'Veksttabell FV'!$B$5:$T$21,,-1),,-1)*G523,IF('Beregninger gj.strømming'!M523=Hjelpeark!$D$7,_xlfn.XLOOKUP(IF(T523="Naturlig",S523,T523),'Veksttabell SV'!$A$6:$A$22,_xlfn.XLOOKUP('Beregninger gj.strømming'!F523,'Veksttabell SV'!$B$5:$AU$5,'Veksttabell SV'!$B$6:$AU$22,,-1),,-1)*G523,""))</f>
        <v/>
      </c>
      <c r="I523" s="155" t="str">
        <f t="shared" si="136"/>
        <v/>
      </c>
      <c r="J523" s="159" t="str">
        <f t="shared" si="137"/>
        <v/>
      </c>
      <c r="K523" s="173" t="str">
        <f>IF(A523="","",'Priseestimat gj.strømming'!$C$10)</f>
        <v/>
      </c>
      <c r="L523" s="173" t="str">
        <f>IF(A523="","",'Priseestimat gj.strømming'!$C$11)</f>
        <v/>
      </c>
      <c r="M523" s="173" t="str">
        <f>IF(A523="","",'Priseestimat gj.strømming'!$C$12)</f>
        <v/>
      </c>
      <c r="N523" s="173" t="str">
        <f>IF($A523="","",'Priseestimat gj.strømming'!$C$6)</f>
        <v/>
      </c>
      <c r="O523" s="174" t="str" cm="1">
        <f t="array" ref="O523">IF(M523=Hjelpeark!$D$7,_xlfn.XLOOKUP(IF(T523="Naturlig",S523,T523),'Vannbehov SV'!$A$5:$A$13,_xlfn.XLOOKUP('Beregninger gj.strømming'!F523,'Vannbehov SV'!$B$4:$O$4,'Vannbehov SV'!$B$5:$O$13,,-1),,-1),IF(M523=Hjelpeark!$E$7,_xlfn.XLOOKUP(IF(T523="Naturlig",S523,T523),'Vannbehov FV'!$A$5:$A$20,_xlfn.XLOOKUP('Beregninger gj.strømming'!F523,'Vannbehov FV'!$B$4:$O$4,'Vannbehov FV'!$B$5:$O$20,,-1),,-1),""))</f>
        <v/>
      </c>
      <c r="P523" s="173" t="str">
        <f t="shared" si="148"/>
        <v/>
      </c>
      <c r="Q523" s="174" t="str">
        <f t="shared" si="149"/>
        <v/>
      </c>
      <c r="R523" s="174" t="str">
        <f t="shared" si="138"/>
        <v/>
      </c>
      <c r="S523" s="152" t="str">
        <f>IFERROR(IF(M523=Hjelpeark!$D$7,_xlfn.XLOOKUP('Beregninger gj.strømming'!C523,Hjelpeark!$C$8:$C$19,Hjelpeark!$D$8:$D$19),_xlfn.XLOOKUP('Beregninger gj.strømming'!C523,Hjelpeark!$C$8:$C$19,Hjelpeark!$E$8:$E$19)),"")</f>
        <v/>
      </c>
      <c r="T523" s="152" t="str">
        <f t="shared" si="152"/>
        <v/>
      </c>
      <c r="U523" s="152" t="str">
        <f>IFERROR(IF(T523=Hjelpeark!$B$4,0,ABS(T523-S523)),"")</f>
        <v/>
      </c>
      <c r="V523" s="175" t="str">
        <f>IFERROR(IF(A523="","",_xlfn.XLOOKUP(D523,Prisliste!$C$4:$F$4,Prisliste!$C$20:$F$20)),"")</f>
        <v/>
      </c>
      <c r="W523" s="175" t="str">
        <f>IFERROR(U523*_xlfn.XLOOKUP(D523,Prisliste!$C$4:$F$4,Prisliste!$C$21:$F$21),"")</f>
        <v/>
      </c>
      <c r="X523" s="175" t="str">
        <f>IFERROR(IF(A523="","",IF(N523="Ja",_xlfn.XLOOKUP('Beregninger gj.strømming'!D523,Prisliste!$C$4:$F$4,Prisliste!$C$24:$F$24),0)),"")</f>
        <v/>
      </c>
      <c r="Y523" s="288" t="str">
        <f t="shared" si="139"/>
        <v/>
      </c>
      <c r="Z523" s="175" t="str">
        <f t="shared" si="150"/>
        <v/>
      </c>
      <c r="AA523" s="175" t="str">
        <f t="shared" si="140"/>
        <v/>
      </c>
      <c r="AB523" s="175" t="str">
        <f t="shared" si="141"/>
        <v/>
      </c>
      <c r="AC523" s="288" t="str">
        <f t="shared" si="142"/>
        <v/>
      </c>
      <c r="AD523" s="152" t="str">
        <f t="shared" si="143"/>
        <v/>
      </c>
      <c r="AF523" s="155" t="str">
        <f>IFERROR(_xlfn.XLOOKUP(D523,Prisliste!$C$4:$F$4,Prisliste!$C$19:$F$19)*AD523,"")</f>
        <v/>
      </c>
    </row>
    <row r="524" spans="1:32" ht="14.4">
      <c r="A524" s="171" t="str">
        <f>IF(A523="","",IF(A523+1&lt;=f_slutt,'Beregninger gj.strømming'!A523+1,""))</f>
        <v/>
      </c>
      <c r="B524" s="172" t="str">
        <f t="shared" si="144"/>
        <v/>
      </c>
      <c r="C524" s="173" t="str">
        <f t="shared" si="145"/>
        <v/>
      </c>
      <c r="D524" s="172" t="str">
        <f t="shared" si="146"/>
        <v/>
      </c>
      <c r="E524" s="152" t="str">
        <f t="shared" si="151"/>
        <v/>
      </c>
      <c r="F524" s="289" t="str">
        <f t="shared" si="147"/>
        <v/>
      </c>
      <c r="G524" s="154" t="str">
        <f>IF($A524="","",'Priseestimat gj.strømming'!$C$15)</f>
        <v/>
      </c>
      <c r="H524" s="155" t="str" cm="1">
        <f t="array" ref="H524">IF(M524=Hjelpeark!$E$7,_xlfn.XLOOKUP(IF(T524="Naturlig",S524,T524),Temp_VT_FV,_xlfn.XLOOKUP('Beregninger gj.strømming'!F524,Fiskevekt_VT_FV,'Veksttabell FV'!$B$5:$T$21,,-1),,-1)*G524,IF('Beregninger gj.strømming'!M524=Hjelpeark!$D$7,_xlfn.XLOOKUP(IF(T524="Naturlig",S524,T524),'Veksttabell SV'!$A$6:$A$22,_xlfn.XLOOKUP('Beregninger gj.strømming'!F524,'Veksttabell SV'!$B$5:$AU$5,'Veksttabell SV'!$B$6:$AU$22,,-1),,-1)*G524,""))</f>
        <v/>
      </c>
      <c r="I524" s="155" t="str">
        <f t="shared" si="136"/>
        <v/>
      </c>
      <c r="J524" s="159" t="str">
        <f t="shared" si="137"/>
        <v/>
      </c>
      <c r="K524" s="173" t="str">
        <f>IF(A524="","",'Priseestimat gj.strømming'!$C$10)</f>
        <v/>
      </c>
      <c r="L524" s="173" t="str">
        <f>IF(A524="","",'Priseestimat gj.strømming'!$C$11)</f>
        <v/>
      </c>
      <c r="M524" s="173" t="str">
        <f>IF(A524="","",'Priseestimat gj.strømming'!$C$12)</f>
        <v/>
      </c>
      <c r="N524" s="173" t="str">
        <f>IF($A524="","",'Priseestimat gj.strømming'!$C$6)</f>
        <v/>
      </c>
      <c r="O524" s="174" t="str" cm="1">
        <f t="array" ref="O524">IF(M524=Hjelpeark!$D$7,_xlfn.XLOOKUP(IF(T524="Naturlig",S524,T524),'Vannbehov SV'!$A$5:$A$13,_xlfn.XLOOKUP('Beregninger gj.strømming'!F524,'Vannbehov SV'!$B$4:$O$4,'Vannbehov SV'!$B$5:$O$13,,-1),,-1),IF(M524=Hjelpeark!$E$7,_xlfn.XLOOKUP(IF(T524="Naturlig",S524,T524),'Vannbehov FV'!$A$5:$A$20,_xlfn.XLOOKUP('Beregninger gj.strømming'!F524,'Vannbehov FV'!$B$4:$O$4,'Vannbehov FV'!$B$5:$O$20,,-1),,-1),""))</f>
        <v/>
      </c>
      <c r="P524" s="173" t="str">
        <f t="shared" si="148"/>
        <v/>
      </c>
      <c r="Q524" s="174" t="str">
        <f t="shared" si="149"/>
        <v/>
      </c>
      <c r="R524" s="174" t="str">
        <f t="shared" si="138"/>
        <v/>
      </c>
      <c r="S524" s="152" t="str">
        <f>IFERROR(IF(M524=Hjelpeark!$D$7,_xlfn.XLOOKUP('Beregninger gj.strømming'!C524,Hjelpeark!$C$8:$C$19,Hjelpeark!$D$8:$D$19),_xlfn.XLOOKUP('Beregninger gj.strømming'!C524,Hjelpeark!$C$8:$C$19,Hjelpeark!$E$8:$E$19)),"")</f>
        <v/>
      </c>
      <c r="T524" s="152" t="str">
        <f t="shared" si="152"/>
        <v/>
      </c>
      <c r="U524" s="152" t="str">
        <f>IFERROR(IF(T524=Hjelpeark!$B$4,0,ABS(T524-S524)),"")</f>
        <v/>
      </c>
      <c r="V524" s="175" t="str">
        <f>IFERROR(IF(A524="","",_xlfn.XLOOKUP(D524,Prisliste!$C$4:$F$4,Prisliste!$C$20:$F$20)),"")</f>
        <v/>
      </c>
      <c r="W524" s="175" t="str">
        <f>IFERROR(U524*_xlfn.XLOOKUP(D524,Prisliste!$C$4:$F$4,Prisliste!$C$21:$F$21),"")</f>
        <v/>
      </c>
      <c r="X524" s="175" t="str">
        <f>IFERROR(IF(A524="","",IF(N524="Ja",_xlfn.XLOOKUP('Beregninger gj.strømming'!D524,Prisliste!$C$4:$F$4,Prisliste!$C$24:$F$24),0)),"")</f>
        <v/>
      </c>
      <c r="Y524" s="288" t="str">
        <f t="shared" si="139"/>
        <v/>
      </c>
      <c r="Z524" s="175" t="str">
        <f t="shared" si="150"/>
        <v/>
      </c>
      <c r="AA524" s="175" t="str">
        <f t="shared" si="140"/>
        <v/>
      </c>
      <c r="AB524" s="175" t="str">
        <f t="shared" si="141"/>
        <v/>
      </c>
      <c r="AC524" s="288" t="str">
        <f t="shared" si="142"/>
        <v/>
      </c>
      <c r="AD524" s="152" t="str">
        <f t="shared" si="143"/>
        <v/>
      </c>
      <c r="AF524" s="155" t="str">
        <f>IFERROR(_xlfn.XLOOKUP(D524,Prisliste!$C$4:$F$4,Prisliste!$C$19:$F$19)*AD524,"")</f>
        <v/>
      </c>
    </row>
    <row r="525" spans="1:32" ht="14.4">
      <c r="A525" s="171" t="str">
        <f>IF(A524="","",IF(A524+1&lt;=f_slutt,'Beregninger gj.strømming'!A524+1,""))</f>
        <v/>
      </c>
      <c r="B525" s="172" t="str">
        <f t="shared" si="144"/>
        <v/>
      </c>
      <c r="C525" s="173" t="str">
        <f t="shared" si="145"/>
        <v/>
      </c>
      <c r="D525" s="172" t="str">
        <f t="shared" si="146"/>
        <v/>
      </c>
      <c r="E525" s="152" t="str">
        <f t="shared" si="151"/>
        <v/>
      </c>
      <c r="F525" s="289" t="str">
        <f t="shared" si="147"/>
        <v/>
      </c>
      <c r="G525" s="154" t="str">
        <f>IF($A525="","",'Priseestimat gj.strømming'!$C$15)</f>
        <v/>
      </c>
      <c r="H525" s="155" t="str" cm="1">
        <f t="array" ref="H525">IF(M525=Hjelpeark!$E$7,_xlfn.XLOOKUP(IF(T525="Naturlig",S525,T525),Temp_VT_FV,_xlfn.XLOOKUP('Beregninger gj.strømming'!F525,Fiskevekt_VT_FV,'Veksttabell FV'!$B$5:$T$21,,-1),,-1)*G525,IF('Beregninger gj.strømming'!M525=Hjelpeark!$D$7,_xlfn.XLOOKUP(IF(T525="Naturlig",S525,T525),'Veksttabell SV'!$A$6:$A$22,_xlfn.XLOOKUP('Beregninger gj.strømming'!F525,'Veksttabell SV'!$B$5:$AU$5,'Veksttabell SV'!$B$6:$AU$22,,-1),,-1)*G525,""))</f>
        <v/>
      </c>
      <c r="I525" s="155" t="str">
        <f t="shared" si="136"/>
        <v/>
      </c>
      <c r="J525" s="159" t="str">
        <f t="shared" si="137"/>
        <v/>
      </c>
      <c r="K525" s="173" t="str">
        <f>IF(A525="","",'Priseestimat gj.strømming'!$C$10)</f>
        <v/>
      </c>
      <c r="L525" s="173" t="str">
        <f>IF(A525="","",'Priseestimat gj.strømming'!$C$11)</f>
        <v/>
      </c>
      <c r="M525" s="173" t="str">
        <f>IF(A525="","",'Priseestimat gj.strømming'!$C$12)</f>
        <v/>
      </c>
      <c r="N525" s="173" t="str">
        <f>IF($A525="","",'Priseestimat gj.strømming'!$C$6)</f>
        <v/>
      </c>
      <c r="O525" s="174" t="str" cm="1">
        <f t="array" ref="O525">IF(M525=Hjelpeark!$D$7,_xlfn.XLOOKUP(IF(T525="Naturlig",S525,T525),'Vannbehov SV'!$A$5:$A$13,_xlfn.XLOOKUP('Beregninger gj.strømming'!F525,'Vannbehov SV'!$B$4:$O$4,'Vannbehov SV'!$B$5:$O$13,,-1),,-1),IF(M525=Hjelpeark!$E$7,_xlfn.XLOOKUP(IF(T525="Naturlig",S525,T525),'Vannbehov FV'!$A$5:$A$20,_xlfn.XLOOKUP('Beregninger gj.strømming'!F525,'Vannbehov FV'!$B$4:$O$4,'Vannbehov FV'!$B$5:$O$20,,-1),,-1),""))</f>
        <v/>
      </c>
      <c r="P525" s="173" t="str">
        <f t="shared" si="148"/>
        <v/>
      </c>
      <c r="Q525" s="174" t="str">
        <f t="shared" si="149"/>
        <v/>
      </c>
      <c r="R525" s="174" t="str">
        <f t="shared" si="138"/>
        <v/>
      </c>
      <c r="S525" s="152" t="str">
        <f>IFERROR(IF(M525=Hjelpeark!$D$7,_xlfn.XLOOKUP('Beregninger gj.strømming'!C525,Hjelpeark!$C$8:$C$19,Hjelpeark!$D$8:$D$19),_xlfn.XLOOKUP('Beregninger gj.strømming'!C525,Hjelpeark!$C$8:$C$19,Hjelpeark!$E$8:$E$19)),"")</f>
        <v/>
      </c>
      <c r="T525" s="152" t="str">
        <f t="shared" si="152"/>
        <v/>
      </c>
      <c r="U525" s="152" t="str">
        <f>IFERROR(IF(T525=Hjelpeark!$B$4,0,ABS(T525-S525)),"")</f>
        <v/>
      </c>
      <c r="V525" s="175" t="str">
        <f>IFERROR(IF(A525="","",_xlfn.XLOOKUP(D525,Prisliste!$C$4:$F$4,Prisliste!$C$20:$F$20)),"")</f>
        <v/>
      </c>
      <c r="W525" s="175" t="str">
        <f>IFERROR(U525*_xlfn.XLOOKUP(D525,Prisliste!$C$4:$F$4,Prisliste!$C$21:$F$21),"")</f>
        <v/>
      </c>
      <c r="X525" s="175" t="str">
        <f>IFERROR(IF(A525="","",IF(N525="Ja",_xlfn.XLOOKUP('Beregninger gj.strømming'!D525,Prisliste!$C$4:$F$4,Prisliste!$C$24:$F$24),0)),"")</f>
        <v/>
      </c>
      <c r="Y525" s="288" t="str">
        <f t="shared" si="139"/>
        <v/>
      </c>
      <c r="Z525" s="175" t="str">
        <f t="shared" si="150"/>
        <v/>
      </c>
      <c r="AA525" s="175" t="str">
        <f t="shared" si="140"/>
        <v/>
      </c>
      <c r="AB525" s="175" t="str">
        <f t="shared" si="141"/>
        <v/>
      </c>
      <c r="AC525" s="288" t="str">
        <f t="shared" si="142"/>
        <v/>
      </c>
      <c r="AD525" s="152" t="str">
        <f t="shared" si="143"/>
        <v/>
      </c>
      <c r="AF525" s="155" t="str">
        <f>IFERROR(_xlfn.XLOOKUP(D525,Prisliste!$C$4:$F$4,Prisliste!$C$19:$F$19)*AD525,"")</f>
        <v/>
      </c>
    </row>
    <row r="526" spans="1:32" ht="14.4">
      <c r="A526" s="171" t="str">
        <f>IF(A525="","",IF(A525+1&lt;=f_slutt,'Beregninger gj.strømming'!A525+1,""))</f>
        <v/>
      </c>
      <c r="B526" s="172" t="str">
        <f t="shared" si="144"/>
        <v/>
      </c>
      <c r="C526" s="173" t="str">
        <f t="shared" si="145"/>
        <v/>
      </c>
      <c r="D526" s="172" t="str">
        <f t="shared" si="146"/>
        <v/>
      </c>
      <c r="E526" s="152" t="str">
        <f t="shared" si="151"/>
        <v/>
      </c>
      <c r="F526" s="289" t="str">
        <f t="shared" si="147"/>
        <v/>
      </c>
      <c r="G526" s="154" t="str">
        <f>IF($A526="","",'Priseestimat gj.strømming'!$C$15)</f>
        <v/>
      </c>
      <c r="H526" s="155" t="str" cm="1">
        <f t="array" ref="H526">IF(M526=Hjelpeark!$E$7,_xlfn.XLOOKUP(IF(T526="Naturlig",S526,T526),Temp_VT_FV,_xlfn.XLOOKUP('Beregninger gj.strømming'!F526,Fiskevekt_VT_FV,'Veksttabell FV'!$B$5:$T$21,,-1),,-1)*G526,IF('Beregninger gj.strømming'!M526=Hjelpeark!$D$7,_xlfn.XLOOKUP(IF(T526="Naturlig",S526,T526),'Veksttabell SV'!$A$6:$A$22,_xlfn.XLOOKUP('Beregninger gj.strømming'!F526,'Veksttabell SV'!$B$5:$AU$5,'Veksttabell SV'!$B$6:$AU$22,,-1),,-1)*G526,""))</f>
        <v/>
      </c>
      <c r="I526" s="155" t="str">
        <f t="shared" si="136"/>
        <v/>
      </c>
      <c r="J526" s="159" t="str">
        <f t="shared" si="137"/>
        <v/>
      </c>
      <c r="K526" s="173" t="str">
        <f>IF(A526="","",'Priseestimat gj.strømming'!$C$10)</f>
        <v/>
      </c>
      <c r="L526" s="173" t="str">
        <f>IF(A526="","",'Priseestimat gj.strømming'!$C$11)</f>
        <v/>
      </c>
      <c r="M526" s="173" t="str">
        <f>IF(A526="","",'Priseestimat gj.strømming'!$C$12)</f>
        <v/>
      </c>
      <c r="N526" s="173" t="str">
        <f>IF($A526="","",'Priseestimat gj.strømming'!$C$6)</f>
        <v/>
      </c>
      <c r="O526" s="174" t="str" cm="1">
        <f t="array" ref="O526">IF(M526=Hjelpeark!$D$7,_xlfn.XLOOKUP(IF(T526="Naturlig",S526,T526),'Vannbehov SV'!$A$5:$A$13,_xlfn.XLOOKUP('Beregninger gj.strømming'!F526,'Vannbehov SV'!$B$4:$O$4,'Vannbehov SV'!$B$5:$O$13,,-1),,-1),IF(M526=Hjelpeark!$E$7,_xlfn.XLOOKUP(IF(T526="Naturlig",S526,T526),'Vannbehov FV'!$A$5:$A$20,_xlfn.XLOOKUP('Beregninger gj.strømming'!F526,'Vannbehov FV'!$B$4:$O$4,'Vannbehov FV'!$B$5:$O$20,,-1),,-1),""))</f>
        <v/>
      </c>
      <c r="P526" s="173" t="str">
        <f t="shared" si="148"/>
        <v/>
      </c>
      <c r="Q526" s="174" t="str">
        <f t="shared" si="149"/>
        <v/>
      </c>
      <c r="R526" s="174" t="str">
        <f t="shared" si="138"/>
        <v/>
      </c>
      <c r="S526" s="152" t="str">
        <f>IFERROR(IF(M526=Hjelpeark!$D$7,_xlfn.XLOOKUP('Beregninger gj.strømming'!C526,Hjelpeark!$C$8:$C$19,Hjelpeark!$D$8:$D$19),_xlfn.XLOOKUP('Beregninger gj.strømming'!C526,Hjelpeark!$C$8:$C$19,Hjelpeark!$E$8:$E$19)),"")</f>
        <v/>
      </c>
      <c r="T526" s="152" t="str">
        <f t="shared" si="152"/>
        <v/>
      </c>
      <c r="U526" s="152" t="str">
        <f>IFERROR(IF(T526=Hjelpeark!$B$4,0,ABS(T526-S526)),"")</f>
        <v/>
      </c>
      <c r="V526" s="175" t="str">
        <f>IFERROR(IF(A526="","",_xlfn.XLOOKUP(D526,Prisliste!$C$4:$F$4,Prisliste!$C$20:$F$20)),"")</f>
        <v/>
      </c>
      <c r="W526" s="175" t="str">
        <f>IFERROR(U526*_xlfn.XLOOKUP(D526,Prisliste!$C$4:$F$4,Prisliste!$C$21:$F$21),"")</f>
        <v/>
      </c>
      <c r="X526" s="175" t="str">
        <f>IFERROR(IF(A526="","",IF(N526="Ja",_xlfn.XLOOKUP('Beregninger gj.strømming'!D526,Prisliste!$C$4:$F$4,Prisliste!$C$24:$F$24),0)),"")</f>
        <v/>
      </c>
      <c r="Y526" s="288" t="str">
        <f t="shared" si="139"/>
        <v/>
      </c>
      <c r="Z526" s="175" t="str">
        <f t="shared" si="150"/>
        <v/>
      </c>
      <c r="AA526" s="175" t="str">
        <f t="shared" si="140"/>
        <v/>
      </c>
      <c r="AB526" s="175" t="str">
        <f t="shared" si="141"/>
        <v/>
      </c>
      <c r="AC526" s="288" t="str">
        <f t="shared" si="142"/>
        <v/>
      </c>
      <c r="AD526" s="152" t="str">
        <f t="shared" si="143"/>
        <v/>
      </c>
      <c r="AF526" s="155" t="str">
        <f>IFERROR(_xlfn.XLOOKUP(D526,Prisliste!$C$4:$F$4,Prisliste!$C$19:$F$19)*AD526,"")</f>
        <v/>
      </c>
    </row>
    <row r="527" spans="1:32" ht="14.4">
      <c r="A527" s="171" t="str">
        <f>IF(A526="","",IF(A526+1&lt;=f_slutt,'Beregninger gj.strømming'!A526+1,""))</f>
        <v/>
      </c>
      <c r="B527" s="172" t="str">
        <f t="shared" si="144"/>
        <v/>
      </c>
      <c r="C527" s="173" t="str">
        <f t="shared" si="145"/>
        <v/>
      </c>
      <c r="D527" s="172" t="str">
        <f t="shared" si="146"/>
        <v/>
      </c>
      <c r="E527" s="152" t="str">
        <f t="shared" si="151"/>
        <v/>
      </c>
      <c r="F527" s="289" t="str">
        <f t="shared" si="147"/>
        <v/>
      </c>
      <c r="G527" s="154" t="str">
        <f>IF($A527="","",'Priseestimat gj.strømming'!$C$15)</f>
        <v/>
      </c>
      <c r="H527" s="155" t="str" cm="1">
        <f t="array" ref="H527">IF(M527=Hjelpeark!$E$7,_xlfn.XLOOKUP(IF(T527="Naturlig",S527,T527),Temp_VT_FV,_xlfn.XLOOKUP('Beregninger gj.strømming'!F527,Fiskevekt_VT_FV,'Veksttabell FV'!$B$5:$T$21,,-1),,-1)*G527,IF('Beregninger gj.strømming'!M527=Hjelpeark!$D$7,_xlfn.XLOOKUP(IF(T527="Naturlig",S527,T527),'Veksttabell SV'!$A$6:$A$22,_xlfn.XLOOKUP('Beregninger gj.strømming'!F527,'Veksttabell SV'!$B$5:$AU$5,'Veksttabell SV'!$B$6:$AU$22,,-1),,-1)*G527,""))</f>
        <v/>
      </c>
      <c r="I527" s="155" t="str">
        <f t="shared" si="136"/>
        <v/>
      </c>
      <c r="J527" s="159" t="str">
        <f t="shared" si="137"/>
        <v/>
      </c>
      <c r="K527" s="173" t="str">
        <f>IF(A527="","",'Priseestimat gj.strømming'!$C$10)</f>
        <v/>
      </c>
      <c r="L527" s="173" t="str">
        <f>IF(A527="","",'Priseestimat gj.strømming'!$C$11)</f>
        <v/>
      </c>
      <c r="M527" s="173" t="str">
        <f>IF(A527="","",'Priseestimat gj.strømming'!$C$12)</f>
        <v/>
      </c>
      <c r="N527" s="173" t="str">
        <f>IF($A527="","",'Priseestimat gj.strømming'!$C$6)</f>
        <v/>
      </c>
      <c r="O527" s="174" t="str" cm="1">
        <f t="array" ref="O527">IF(M527=Hjelpeark!$D$7,_xlfn.XLOOKUP(IF(T527="Naturlig",S527,T527),'Vannbehov SV'!$A$5:$A$13,_xlfn.XLOOKUP('Beregninger gj.strømming'!F527,'Vannbehov SV'!$B$4:$O$4,'Vannbehov SV'!$B$5:$O$13,,-1),,-1),IF(M527=Hjelpeark!$E$7,_xlfn.XLOOKUP(IF(T527="Naturlig",S527,T527),'Vannbehov FV'!$A$5:$A$20,_xlfn.XLOOKUP('Beregninger gj.strømming'!F527,'Vannbehov FV'!$B$4:$O$4,'Vannbehov FV'!$B$5:$O$20,,-1),,-1),""))</f>
        <v/>
      </c>
      <c r="P527" s="173" t="str">
        <f t="shared" si="148"/>
        <v/>
      </c>
      <c r="Q527" s="174" t="str">
        <f t="shared" si="149"/>
        <v/>
      </c>
      <c r="R527" s="174" t="str">
        <f t="shared" si="138"/>
        <v/>
      </c>
      <c r="S527" s="152" t="str">
        <f>IFERROR(IF(M527=Hjelpeark!$D$7,_xlfn.XLOOKUP('Beregninger gj.strømming'!C527,Hjelpeark!$C$8:$C$19,Hjelpeark!$D$8:$D$19),_xlfn.XLOOKUP('Beregninger gj.strømming'!C527,Hjelpeark!$C$8:$C$19,Hjelpeark!$E$8:$E$19)),"")</f>
        <v/>
      </c>
      <c r="T527" s="152" t="str">
        <f t="shared" si="152"/>
        <v/>
      </c>
      <c r="U527" s="152" t="str">
        <f>IFERROR(IF(T527=Hjelpeark!$B$4,0,ABS(T527-S527)),"")</f>
        <v/>
      </c>
      <c r="V527" s="175" t="str">
        <f>IFERROR(IF(A527="","",_xlfn.XLOOKUP(D527,Prisliste!$C$4:$F$4,Prisliste!$C$20:$F$20)),"")</f>
        <v/>
      </c>
      <c r="W527" s="175" t="str">
        <f>IFERROR(U527*_xlfn.XLOOKUP(D527,Prisliste!$C$4:$F$4,Prisliste!$C$21:$F$21),"")</f>
        <v/>
      </c>
      <c r="X527" s="175" t="str">
        <f>IFERROR(IF(A527="","",IF(N527="Ja",_xlfn.XLOOKUP('Beregninger gj.strømming'!D527,Prisliste!$C$4:$F$4,Prisliste!$C$24:$F$24),0)),"")</f>
        <v/>
      </c>
      <c r="Y527" s="288" t="str">
        <f t="shared" si="139"/>
        <v/>
      </c>
      <c r="Z527" s="175" t="str">
        <f t="shared" si="150"/>
        <v/>
      </c>
      <c r="AA527" s="175" t="str">
        <f t="shared" si="140"/>
        <v/>
      </c>
      <c r="AB527" s="175" t="str">
        <f t="shared" si="141"/>
        <v/>
      </c>
      <c r="AC527" s="288" t="str">
        <f t="shared" si="142"/>
        <v/>
      </c>
      <c r="AD527" s="152" t="str">
        <f t="shared" si="143"/>
        <v/>
      </c>
      <c r="AF527" s="155" t="str">
        <f>IFERROR(_xlfn.XLOOKUP(D527,Prisliste!$C$4:$F$4,Prisliste!$C$19:$F$19)*AD527,"")</f>
        <v/>
      </c>
    </row>
    <row r="528" spans="1:32" ht="14.4">
      <c r="A528" s="171" t="str">
        <f>IF(A527="","",IF(A527+1&lt;=f_slutt,'Beregninger gj.strømming'!A527+1,""))</f>
        <v/>
      </c>
      <c r="B528" s="172" t="str">
        <f t="shared" si="144"/>
        <v/>
      </c>
      <c r="C528" s="173" t="str">
        <f t="shared" si="145"/>
        <v/>
      </c>
      <c r="D528" s="172" t="str">
        <f t="shared" si="146"/>
        <v/>
      </c>
      <c r="E528" s="152" t="str">
        <f t="shared" si="151"/>
        <v/>
      </c>
      <c r="F528" s="289" t="str">
        <f t="shared" si="147"/>
        <v/>
      </c>
      <c r="G528" s="154" t="str">
        <f>IF($A528="","",'Priseestimat gj.strømming'!$C$15)</f>
        <v/>
      </c>
      <c r="H528" s="155" t="str" cm="1">
        <f t="array" ref="H528">IF(M528=Hjelpeark!$E$7,_xlfn.XLOOKUP(IF(T528="Naturlig",S528,T528),Temp_VT_FV,_xlfn.XLOOKUP('Beregninger gj.strømming'!F528,Fiskevekt_VT_FV,'Veksttabell FV'!$B$5:$T$21,,-1),,-1)*G528,IF('Beregninger gj.strømming'!M528=Hjelpeark!$D$7,_xlfn.XLOOKUP(IF(T528="Naturlig",S528,T528),'Veksttabell SV'!$A$6:$A$22,_xlfn.XLOOKUP('Beregninger gj.strømming'!F528,'Veksttabell SV'!$B$5:$AU$5,'Veksttabell SV'!$B$6:$AU$22,,-1),,-1)*G528,""))</f>
        <v/>
      </c>
      <c r="I528" s="155" t="str">
        <f t="shared" si="136"/>
        <v/>
      </c>
      <c r="J528" s="159" t="str">
        <f t="shared" si="137"/>
        <v/>
      </c>
      <c r="K528" s="173" t="str">
        <f>IF(A528="","",'Priseestimat gj.strømming'!$C$10)</f>
        <v/>
      </c>
      <c r="L528" s="173" t="str">
        <f>IF(A528="","",'Priseestimat gj.strømming'!$C$11)</f>
        <v/>
      </c>
      <c r="M528" s="173" t="str">
        <f>IF(A528="","",'Priseestimat gj.strømming'!$C$12)</f>
        <v/>
      </c>
      <c r="N528" s="173" t="str">
        <f>IF($A528="","",'Priseestimat gj.strømming'!$C$6)</f>
        <v/>
      </c>
      <c r="O528" s="174" t="str" cm="1">
        <f t="array" ref="O528">IF(M528=Hjelpeark!$D$7,_xlfn.XLOOKUP(IF(T528="Naturlig",S528,T528),'Vannbehov SV'!$A$5:$A$13,_xlfn.XLOOKUP('Beregninger gj.strømming'!F528,'Vannbehov SV'!$B$4:$O$4,'Vannbehov SV'!$B$5:$O$13,,-1),,-1),IF(M528=Hjelpeark!$E$7,_xlfn.XLOOKUP(IF(T528="Naturlig",S528,T528),'Vannbehov FV'!$A$5:$A$20,_xlfn.XLOOKUP('Beregninger gj.strømming'!F528,'Vannbehov FV'!$B$4:$O$4,'Vannbehov FV'!$B$5:$O$20,,-1),,-1),""))</f>
        <v/>
      </c>
      <c r="P528" s="173" t="str">
        <f t="shared" si="148"/>
        <v/>
      </c>
      <c r="Q528" s="174" t="str">
        <f t="shared" si="149"/>
        <v/>
      </c>
      <c r="R528" s="174" t="str">
        <f t="shared" si="138"/>
        <v/>
      </c>
      <c r="S528" s="152" t="str">
        <f>IFERROR(IF(M528=Hjelpeark!$D$7,_xlfn.XLOOKUP('Beregninger gj.strømming'!C528,Hjelpeark!$C$8:$C$19,Hjelpeark!$D$8:$D$19),_xlfn.XLOOKUP('Beregninger gj.strømming'!C528,Hjelpeark!$C$8:$C$19,Hjelpeark!$E$8:$E$19)),"")</f>
        <v/>
      </c>
      <c r="T528" s="152" t="str">
        <f t="shared" si="152"/>
        <v/>
      </c>
      <c r="U528" s="152" t="str">
        <f>IFERROR(IF(T528=Hjelpeark!$B$4,0,ABS(T528-S528)),"")</f>
        <v/>
      </c>
      <c r="V528" s="175" t="str">
        <f>IFERROR(IF(A528="","",_xlfn.XLOOKUP(D528,Prisliste!$C$4:$F$4,Prisliste!$C$20:$F$20)),"")</f>
        <v/>
      </c>
      <c r="W528" s="175" t="str">
        <f>IFERROR(U528*_xlfn.XLOOKUP(D528,Prisliste!$C$4:$F$4,Prisliste!$C$21:$F$21),"")</f>
        <v/>
      </c>
      <c r="X528" s="175" t="str">
        <f>IFERROR(IF(A528="","",IF(N528="Ja",_xlfn.XLOOKUP('Beregninger gj.strømming'!D528,Prisliste!$C$4:$F$4,Prisliste!$C$24:$F$24),0)),"")</f>
        <v/>
      </c>
      <c r="Y528" s="288" t="str">
        <f t="shared" si="139"/>
        <v/>
      </c>
      <c r="Z528" s="175" t="str">
        <f t="shared" si="150"/>
        <v/>
      </c>
      <c r="AA528" s="175" t="str">
        <f t="shared" si="140"/>
        <v/>
      </c>
      <c r="AB528" s="175" t="str">
        <f t="shared" si="141"/>
        <v/>
      </c>
      <c r="AC528" s="288" t="str">
        <f t="shared" si="142"/>
        <v/>
      </c>
      <c r="AD528" s="152" t="str">
        <f t="shared" si="143"/>
        <v/>
      </c>
      <c r="AF528" s="155" t="str">
        <f>IFERROR(_xlfn.XLOOKUP(D528,Prisliste!$C$4:$F$4,Prisliste!$C$19:$F$19)*AD528,"")</f>
        <v/>
      </c>
    </row>
    <row r="529" spans="1:32" ht="14.4">
      <c r="A529" s="171" t="str">
        <f>IF(A528="","",IF(A528+1&lt;=f_slutt,'Beregninger gj.strømming'!A528+1,""))</f>
        <v/>
      </c>
      <c r="B529" s="172" t="str">
        <f t="shared" si="144"/>
        <v/>
      </c>
      <c r="C529" s="173" t="str">
        <f t="shared" si="145"/>
        <v/>
      </c>
      <c r="D529" s="172" t="str">
        <f t="shared" si="146"/>
        <v/>
      </c>
      <c r="E529" s="152" t="str">
        <f t="shared" si="151"/>
        <v/>
      </c>
      <c r="F529" s="289" t="str">
        <f t="shared" si="147"/>
        <v/>
      </c>
      <c r="G529" s="154" t="str">
        <f>IF($A529="","",'Priseestimat gj.strømming'!$C$15)</f>
        <v/>
      </c>
      <c r="H529" s="155" t="str" cm="1">
        <f t="array" ref="H529">IF(M529=Hjelpeark!$E$7,_xlfn.XLOOKUP(IF(T529="Naturlig",S529,T529),Temp_VT_FV,_xlfn.XLOOKUP('Beregninger gj.strømming'!F529,Fiskevekt_VT_FV,'Veksttabell FV'!$B$5:$T$21,,-1),,-1)*G529,IF('Beregninger gj.strømming'!M529=Hjelpeark!$D$7,_xlfn.XLOOKUP(IF(T529="Naturlig",S529,T529),'Veksttabell SV'!$A$6:$A$22,_xlfn.XLOOKUP('Beregninger gj.strømming'!F529,'Veksttabell SV'!$B$5:$AU$5,'Veksttabell SV'!$B$6:$AU$22,,-1),,-1)*G529,""))</f>
        <v/>
      </c>
      <c r="I529" s="155" t="str">
        <f t="shared" si="136"/>
        <v/>
      </c>
      <c r="J529" s="159" t="str">
        <f t="shared" si="137"/>
        <v/>
      </c>
      <c r="K529" s="173" t="str">
        <f>IF(A529="","",'Priseestimat gj.strømming'!$C$10)</f>
        <v/>
      </c>
      <c r="L529" s="173" t="str">
        <f>IF(A529="","",'Priseestimat gj.strømming'!$C$11)</f>
        <v/>
      </c>
      <c r="M529" s="173" t="str">
        <f>IF(A529="","",'Priseestimat gj.strømming'!$C$12)</f>
        <v/>
      </c>
      <c r="N529" s="173" t="str">
        <f>IF($A529="","",'Priseestimat gj.strømming'!$C$6)</f>
        <v/>
      </c>
      <c r="O529" s="174" t="str" cm="1">
        <f t="array" ref="O529">IF(M529=Hjelpeark!$D$7,_xlfn.XLOOKUP(IF(T529="Naturlig",S529,T529),'Vannbehov SV'!$A$5:$A$13,_xlfn.XLOOKUP('Beregninger gj.strømming'!F529,'Vannbehov SV'!$B$4:$O$4,'Vannbehov SV'!$B$5:$O$13,,-1),,-1),IF(M529=Hjelpeark!$E$7,_xlfn.XLOOKUP(IF(T529="Naturlig",S529,T529),'Vannbehov FV'!$A$5:$A$20,_xlfn.XLOOKUP('Beregninger gj.strømming'!F529,'Vannbehov FV'!$B$4:$O$4,'Vannbehov FV'!$B$5:$O$20,,-1),,-1),""))</f>
        <v/>
      </c>
      <c r="P529" s="173" t="str">
        <f t="shared" si="148"/>
        <v/>
      </c>
      <c r="Q529" s="174" t="str">
        <f t="shared" si="149"/>
        <v/>
      </c>
      <c r="R529" s="174" t="str">
        <f t="shared" si="138"/>
        <v/>
      </c>
      <c r="S529" s="152" t="str">
        <f>IFERROR(IF(M529=Hjelpeark!$D$7,_xlfn.XLOOKUP('Beregninger gj.strømming'!C529,Hjelpeark!$C$8:$C$19,Hjelpeark!$D$8:$D$19),_xlfn.XLOOKUP('Beregninger gj.strømming'!C529,Hjelpeark!$C$8:$C$19,Hjelpeark!$E$8:$E$19)),"")</f>
        <v/>
      </c>
      <c r="T529" s="152" t="str">
        <f t="shared" si="152"/>
        <v/>
      </c>
      <c r="U529" s="152" t="str">
        <f>IFERROR(IF(T529=Hjelpeark!$B$4,0,ABS(T529-S529)),"")</f>
        <v/>
      </c>
      <c r="V529" s="175" t="str">
        <f>IFERROR(IF(A529="","",_xlfn.XLOOKUP(D529,Prisliste!$C$4:$F$4,Prisliste!$C$20:$F$20)),"")</f>
        <v/>
      </c>
      <c r="W529" s="175" t="str">
        <f>IFERROR(U529*_xlfn.XLOOKUP(D529,Prisliste!$C$4:$F$4,Prisliste!$C$21:$F$21),"")</f>
        <v/>
      </c>
      <c r="X529" s="175" t="str">
        <f>IFERROR(IF(A529="","",IF(N529="Ja",_xlfn.XLOOKUP('Beregninger gj.strømming'!D529,Prisliste!$C$4:$F$4,Prisliste!$C$24:$F$24),0)),"")</f>
        <v/>
      </c>
      <c r="Y529" s="288" t="str">
        <f t="shared" si="139"/>
        <v/>
      </c>
      <c r="Z529" s="175" t="str">
        <f t="shared" si="150"/>
        <v/>
      </c>
      <c r="AA529" s="175" t="str">
        <f t="shared" si="140"/>
        <v/>
      </c>
      <c r="AB529" s="175" t="str">
        <f t="shared" si="141"/>
        <v/>
      </c>
      <c r="AC529" s="288" t="str">
        <f t="shared" si="142"/>
        <v/>
      </c>
      <c r="AD529" s="152" t="str">
        <f t="shared" si="143"/>
        <v/>
      </c>
      <c r="AF529" s="155" t="str">
        <f>IFERROR(_xlfn.XLOOKUP(D529,Prisliste!$C$4:$F$4,Prisliste!$C$19:$F$19)*AD529,"")</f>
        <v/>
      </c>
    </row>
    <row r="530" spans="1:32" ht="14.4">
      <c r="A530" s="171" t="str">
        <f>IF(A529="","",IF(A529+1&lt;=f_slutt,'Beregninger gj.strømming'!A529+1,""))</f>
        <v/>
      </c>
      <c r="B530" s="172" t="str">
        <f t="shared" si="144"/>
        <v/>
      </c>
      <c r="C530" s="173" t="str">
        <f t="shared" si="145"/>
        <v/>
      </c>
      <c r="D530" s="172" t="str">
        <f t="shared" si="146"/>
        <v/>
      </c>
      <c r="E530" s="152" t="str">
        <f t="shared" si="151"/>
        <v/>
      </c>
      <c r="F530" s="289" t="str">
        <f t="shared" si="147"/>
        <v/>
      </c>
      <c r="G530" s="154" t="str">
        <f>IF($A530="","",'Priseestimat gj.strømming'!$C$15)</f>
        <v/>
      </c>
      <c r="H530" s="155" t="str" cm="1">
        <f t="array" ref="H530">IF(M530=Hjelpeark!$E$7,_xlfn.XLOOKUP(IF(T530="Naturlig",S530,T530),Temp_VT_FV,_xlfn.XLOOKUP('Beregninger gj.strømming'!F530,Fiskevekt_VT_FV,'Veksttabell FV'!$B$5:$T$21,,-1),,-1)*G530,IF('Beregninger gj.strømming'!M530=Hjelpeark!$D$7,_xlfn.XLOOKUP(IF(T530="Naturlig",S530,T530),'Veksttabell SV'!$A$6:$A$22,_xlfn.XLOOKUP('Beregninger gj.strømming'!F530,'Veksttabell SV'!$B$5:$AU$5,'Veksttabell SV'!$B$6:$AU$22,,-1),,-1)*G530,""))</f>
        <v/>
      </c>
      <c r="I530" s="155" t="str">
        <f t="shared" si="136"/>
        <v/>
      </c>
      <c r="J530" s="159" t="str">
        <f t="shared" si="137"/>
        <v/>
      </c>
      <c r="K530" s="173" t="str">
        <f>IF(A530="","",'Priseestimat gj.strømming'!$C$10)</f>
        <v/>
      </c>
      <c r="L530" s="173" t="str">
        <f>IF(A530="","",'Priseestimat gj.strømming'!$C$11)</f>
        <v/>
      </c>
      <c r="M530" s="173" t="str">
        <f>IF(A530="","",'Priseestimat gj.strømming'!$C$12)</f>
        <v/>
      </c>
      <c r="N530" s="173" t="str">
        <f>IF($A530="","",'Priseestimat gj.strømming'!$C$6)</f>
        <v/>
      </c>
      <c r="O530" s="174" t="str" cm="1">
        <f t="array" ref="O530">IF(M530=Hjelpeark!$D$7,_xlfn.XLOOKUP(IF(T530="Naturlig",S530,T530),'Vannbehov SV'!$A$5:$A$13,_xlfn.XLOOKUP('Beregninger gj.strømming'!F530,'Vannbehov SV'!$B$4:$O$4,'Vannbehov SV'!$B$5:$O$13,,-1),,-1),IF(M530=Hjelpeark!$E$7,_xlfn.XLOOKUP(IF(T530="Naturlig",S530,T530),'Vannbehov FV'!$A$5:$A$20,_xlfn.XLOOKUP('Beregninger gj.strømming'!F530,'Vannbehov FV'!$B$4:$O$4,'Vannbehov FV'!$B$5:$O$20,,-1),,-1),""))</f>
        <v/>
      </c>
      <c r="P530" s="173" t="str">
        <f t="shared" si="148"/>
        <v/>
      </c>
      <c r="Q530" s="174" t="str">
        <f t="shared" si="149"/>
        <v/>
      </c>
      <c r="R530" s="174" t="str">
        <f t="shared" si="138"/>
        <v/>
      </c>
      <c r="S530" s="152" t="str">
        <f>IFERROR(IF(M530=Hjelpeark!$D$7,_xlfn.XLOOKUP('Beregninger gj.strømming'!C530,Hjelpeark!$C$8:$C$19,Hjelpeark!$D$8:$D$19),_xlfn.XLOOKUP('Beregninger gj.strømming'!C530,Hjelpeark!$C$8:$C$19,Hjelpeark!$E$8:$E$19)),"")</f>
        <v/>
      </c>
      <c r="T530" s="152" t="str">
        <f t="shared" si="152"/>
        <v/>
      </c>
      <c r="U530" s="152" t="str">
        <f>IFERROR(IF(T530=Hjelpeark!$B$4,0,ABS(T530-S530)),"")</f>
        <v/>
      </c>
      <c r="V530" s="175" t="str">
        <f>IFERROR(IF(A530="","",_xlfn.XLOOKUP(D530,Prisliste!$C$4:$F$4,Prisliste!$C$20:$F$20)),"")</f>
        <v/>
      </c>
      <c r="W530" s="175" t="str">
        <f>IFERROR(U530*_xlfn.XLOOKUP(D530,Prisliste!$C$4:$F$4,Prisliste!$C$21:$F$21),"")</f>
        <v/>
      </c>
      <c r="X530" s="175" t="str">
        <f>IFERROR(IF(A530="","",IF(N530="Ja",_xlfn.XLOOKUP('Beregninger gj.strømming'!D530,Prisliste!$C$4:$F$4,Prisliste!$C$24:$F$24),0)),"")</f>
        <v/>
      </c>
      <c r="Y530" s="288" t="str">
        <f t="shared" si="139"/>
        <v/>
      </c>
      <c r="Z530" s="175" t="str">
        <f t="shared" si="150"/>
        <v/>
      </c>
      <c r="AA530" s="175" t="str">
        <f t="shared" si="140"/>
        <v/>
      </c>
      <c r="AB530" s="175" t="str">
        <f t="shared" si="141"/>
        <v/>
      </c>
      <c r="AC530" s="288" t="str">
        <f t="shared" si="142"/>
        <v/>
      </c>
      <c r="AD530" s="152" t="str">
        <f t="shared" si="143"/>
        <v/>
      </c>
      <c r="AF530" s="155" t="str">
        <f>IFERROR(_xlfn.XLOOKUP(D530,Prisliste!$C$4:$F$4,Prisliste!$C$19:$F$19)*AD530,"")</f>
        <v/>
      </c>
    </row>
    <row r="531" spans="1:32" ht="14.4">
      <c r="A531" s="171" t="str">
        <f>IF(A530="","",IF(A530+1&lt;=f_slutt,'Beregninger gj.strømming'!A530+1,""))</f>
        <v/>
      </c>
      <c r="B531" s="172" t="str">
        <f t="shared" si="144"/>
        <v/>
      </c>
      <c r="C531" s="173" t="str">
        <f t="shared" si="145"/>
        <v/>
      </c>
      <c r="D531" s="172" t="str">
        <f t="shared" si="146"/>
        <v/>
      </c>
      <c r="E531" s="152" t="str">
        <f t="shared" si="151"/>
        <v/>
      </c>
      <c r="F531" s="289" t="str">
        <f t="shared" si="147"/>
        <v/>
      </c>
      <c r="G531" s="154" t="str">
        <f>IF($A531="","",'Priseestimat gj.strømming'!$C$15)</f>
        <v/>
      </c>
      <c r="H531" s="155" t="str" cm="1">
        <f t="array" ref="H531">IF(M531=Hjelpeark!$E$7,_xlfn.XLOOKUP(IF(T531="Naturlig",S531,T531),Temp_VT_FV,_xlfn.XLOOKUP('Beregninger gj.strømming'!F531,Fiskevekt_VT_FV,'Veksttabell FV'!$B$5:$T$21,,-1),,-1)*G531,IF('Beregninger gj.strømming'!M531=Hjelpeark!$D$7,_xlfn.XLOOKUP(IF(T531="Naturlig",S531,T531),'Veksttabell SV'!$A$6:$A$22,_xlfn.XLOOKUP('Beregninger gj.strømming'!F531,'Veksttabell SV'!$B$5:$AU$5,'Veksttabell SV'!$B$6:$AU$22,,-1),,-1)*G531,""))</f>
        <v/>
      </c>
      <c r="I531" s="155" t="str">
        <f t="shared" si="136"/>
        <v/>
      </c>
      <c r="J531" s="159" t="str">
        <f t="shared" si="137"/>
        <v/>
      </c>
      <c r="K531" s="173" t="str">
        <f>IF(A531="","",'Priseestimat gj.strømming'!$C$10)</f>
        <v/>
      </c>
      <c r="L531" s="173" t="str">
        <f>IF(A531="","",'Priseestimat gj.strømming'!$C$11)</f>
        <v/>
      </c>
      <c r="M531" s="173" t="str">
        <f>IF(A531="","",'Priseestimat gj.strømming'!$C$12)</f>
        <v/>
      </c>
      <c r="N531" s="173" t="str">
        <f>IF($A531="","",'Priseestimat gj.strømming'!$C$6)</f>
        <v/>
      </c>
      <c r="O531" s="174" t="str" cm="1">
        <f t="array" ref="O531">IF(M531=Hjelpeark!$D$7,_xlfn.XLOOKUP(IF(T531="Naturlig",S531,T531),'Vannbehov SV'!$A$5:$A$13,_xlfn.XLOOKUP('Beregninger gj.strømming'!F531,'Vannbehov SV'!$B$4:$O$4,'Vannbehov SV'!$B$5:$O$13,,-1),,-1),IF(M531=Hjelpeark!$E$7,_xlfn.XLOOKUP(IF(T531="Naturlig",S531,T531),'Vannbehov FV'!$A$5:$A$20,_xlfn.XLOOKUP('Beregninger gj.strømming'!F531,'Vannbehov FV'!$B$4:$O$4,'Vannbehov FV'!$B$5:$O$20,,-1),,-1),""))</f>
        <v/>
      </c>
      <c r="P531" s="173" t="str">
        <f t="shared" si="148"/>
        <v/>
      </c>
      <c r="Q531" s="174" t="str">
        <f t="shared" si="149"/>
        <v/>
      </c>
      <c r="R531" s="174" t="str">
        <f t="shared" si="138"/>
        <v/>
      </c>
      <c r="S531" s="152" t="str">
        <f>IFERROR(IF(M531=Hjelpeark!$D$7,_xlfn.XLOOKUP('Beregninger gj.strømming'!C531,Hjelpeark!$C$8:$C$19,Hjelpeark!$D$8:$D$19),_xlfn.XLOOKUP('Beregninger gj.strømming'!C531,Hjelpeark!$C$8:$C$19,Hjelpeark!$E$8:$E$19)),"")</f>
        <v/>
      </c>
      <c r="T531" s="152" t="str">
        <f t="shared" si="152"/>
        <v/>
      </c>
      <c r="U531" s="152" t="str">
        <f>IFERROR(IF(T531=Hjelpeark!$B$4,0,ABS(T531-S531)),"")</f>
        <v/>
      </c>
      <c r="V531" s="175" t="str">
        <f>IFERROR(IF(A531="","",_xlfn.XLOOKUP(D531,Prisliste!$C$4:$F$4,Prisliste!$C$20:$F$20)),"")</f>
        <v/>
      </c>
      <c r="W531" s="175" t="str">
        <f>IFERROR(U531*_xlfn.XLOOKUP(D531,Prisliste!$C$4:$F$4,Prisliste!$C$21:$F$21),"")</f>
        <v/>
      </c>
      <c r="X531" s="175" t="str">
        <f>IFERROR(IF(A531="","",IF(N531="Ja",_xlfn.XLOOKUP('Beregninger gj.strømming'!D531,Prisliste!$C$4:$F$4,Prisliste!$C$24:$F$24),0)),"")</f>
        <v/>
      </c>
      <c r="Y531" s="288" t="str">
        <f t="shared" si="139"/>
        <v/>
      </c>
      <c r="Z531" s="175" t="str">
        <f t="shared" si="150"/>
        <v/>
      </c>
      <c r="AA531" s="175" t="str">
        <f t="shared" si="140"/>
        <v/>
      </c>
      <c r="AB531" s="175" t="str">
        <f t="shared" si="141"/>
        <v/>
      </c>
      <c r="AC531" s="288" t="str">
        <f t="shared" si="142"/>
        <v/>
      </c>
      <c r="AD531" s="152" t="str">
        <f t="shared" si="143"/>
        <v/>
      </c>
      <c r="AF531" s="155" t="str">
        <f>IFERROR(_xlfn.XLOOKUP(D531,Prisliste!$C$4:$F$4,Prisliste!$C$19:$F$19)*AD531,"")</f>
        <v/>
      </c>
    </row>
    <row r="532" spans="1:32" ht="14.4">
      <c r="A532" s="171" t="str">
        <f>IF(A531="","",IF(A531+1&lt;=f_slutt,'Beregninger gj.strømming'!A531+1,""))</f>
        <v/>
      </c>
      <c r="B532" s="172" t="str">
        <f t="shared" si="144"/>
        <v/>
      </c>
      <c r="C532" s="173" t="str">
        <f t="shared" si="145"/>
        <v/>
      </c>
      <c r="D532" s="172" t="str">
        <f t="shared" si="146"/>
        <v/>
      </c>
      <c r="E532" s="152" t="str">
        <f t="shared" si="151"/>
        <v/>
      </c>
      <c r="F532" s="289" t="str">
        <f t="shared" si="147"/>
        <v/>
      </c>
      <c r="G532" s="154" t="str">
        <f>IF($A532="","",'Priseestimat gj.strømming'!$C$15)</f>
        <v/>
      </c>
      <c r="H532" s="155" t="str" cm="1">
        <f t="array" ref="H532">IF(M532=Hjelpeark!$E$7,_xlfn.XLOOKUP(IF(T532="Naturlig",S532,T532),Temp_VT_FV,_xlfn.XLOOKUP('Beregninger gj.strømming'!F532,Fiskevekt_VT_FV,'Veksttabell FV'!$B$5:$T$21,,-1),,-1)*G532,IF('Beregninger gj.strømming'!M532=Hjelpeark!$D$7,_xlfn.XLOOKUP(IF(T532="Naturlig",S532,T532),'Veksttabell SV'!$A$6:$A$22,_xlfn.XLOOKUP('Beregninger gj.strømming'!F532,'Veksttabell SV'!$B$5:$AU$5,'Veksttabell SV'!$B$6:$AU$22,,-1),,-1)*G532,""))</f>
        <v/>
      </c>
      <c r="I532" s="155" t="str">
        <f t="shared" si="136"/>
        <v/>
      </c>
      <c r="J532" s="159" t="str">
        <f t="shared" si="137"/>
        <v/>
      </c>
      <c r="K532" s="173" t="str">
        <f>IF(A532="","",'Priseestimat gj.strømming'!$C$10)</f>
        <v/>
      </c>
      <c r="L532" s="173" t="str">
        <f>IF(A532="","",'Priseestimat gj.strømming'!$C$11)</f>
        <v/>
      </c>
      <c r="M532" s="173" t="str">
        <f>IF(A532="","",'Priseestimat gj.strømming'!$C$12)</f>
        <v/>
      </c>
      <c r="N532" s="173" t="str">
        <f>IF($A532="","",'Priseestimat gj.strømming'!$C$6)</f>
        <v/>
      </c>
      <c r="O532" s="174" t="str" cm="1">
        <f t="array" ref="O532">IF(M532=Hjelpeark!$D$7,_xlfn.XLOOKUP(IF(T532="Naturlig",S532,T532),'Vannbehov SV'!$A$5:$A$13,_xlfn.XLOOKUP('Beregninger gj.strømming'!F532,'Vannbehov SV'!$B$4:$O$4,'Vannbehov SV'!$B$5:$O$13,,-1),,-1),IF(M532=Hjelpeark!$E$7,_xlfn.XLOOKUP(IF(T532="Naturlig",S532,T532),'Vannbehov FV'!$A$5:$A$20,_xlfn.XLOOKUP('Beregninger gj.strømming'!F532,'Vannbehov FV'!$B$4:$O$4,'Vannbehov FV'!$B$5:$O$20,,-1),,-1),""))</f>
        <v/>
      </c>
      <c r="P532" s="173" t="str">
        <f t="shared" si="148"/>
        <v/>
      </c>
      <c r="Q532" s="174" t="str">
        <f t="shared" si="149"/>
        <v/>
      </c>
      <c r="R532" s="174" t="str">
        <f t="shared" si="138"/>
        <v/>
      </c>
      <c r="S532" s="152" t="str">
        <f>IFERROR(IF(M532=Hjelpeark!$D$7,_xlfn.XLOOKUP('Beregninger gj.strømming'!C532,Hjelpeark!$C$8:$C$19,Hjelpeark!$D$8:$D$19),_xlfn.XLOOKUP('Beregninger gj.strømming'!C532,Hjelpeark!$C$8:$C$19,Hjelpeark!$E$8:$E$19)),"")</f>
        <v/>
      </c>
      <c r="T532" s="152" t="str">
        <f t="shared" si="152"/>
        <v/>
      </c>
      <c r="U532" s="152" t="str">
        <f>IFERROR(IF(T532=Hjelpeark!$B$4,0,ABS(T532-S532)),"")</f>
        <v/>
      </c>
      <c r="V532" s="175" t="str">
        <f>IFERROR(IF(A532="","",_xlfn.XLOOKUP(D532,Prisliste!$C$4:$F$4,Prisliste!$C$20:$F$20)),"")</f>
        <v/>
      </c>
      <c r="W532" s="175" t="str">
        <f>IFERROR(U532*_xlfn.XLOOKUP(D532,Prisliste!$C$4:$F$4,Prisliste!$C$21:$F$21),"")</f>
        <v/>
      </c>
      <c r="X532" s="175" t="str">
        <f>IFERROR(IF(A532="","",IF(N532="Ja",_xlfn.XLOOKUP('Beregninger gj.strømming'!D532,Prisliste!$C$4:$F$4,Prisliste!$C$24:$F$24),0)),"")</f>
        <v/>
      </c>
      <c r="Y532" s="288" t="str">
        <f t="shared" si="139"/>
        <v/>
      </c>
      <c r="Z532" s="175" t="str">
        <f t="shared" si="150"/>
        <v/>
      </c>
      <c r="AA532" s="175" t="str">
        <f t="shared" si="140"/>
        <v/>
      </c>
      <c r="AB532" s="175" t="str">
        <f t="shared" si="141"/>
        <v/>
      </c>
      <c r="AC532" s="288" t="str">
        <f t="shared" si="142"/>
        <v/>
      </c>
      <c r="AD532" s="152" t="str">
        <f t="shared" si="143"/>
        <v/>
      </c>
      <c r="AF532" s="155" t="str">
        <f>IFERROR(_xlfn.XLOOKUP(D532,Prisliste!$C$4:$F$4,Prisliste!$C$19:$F$19)*AD532,"")</f>
        <v/>
      </c>
    </row>
    <row r="533" spans="1:32" ht="14.4">
      <c r="A533" s="171" t="str">
        <f>IF(A532="","",IF(A532+1&lt;=f_slutt,'Beregninger gj.strømming'!A532+1,""))</f>
        <v/>
      </c>
      <c r="B533" s="172" t="str">
        <f t="shared" si="144"/>
        <v/>
      </c>
      <c r="C533" s="173" t="str">
        <f t="shared" si="145"/>
        <v/>
      </c>
      <c r="D533" s="172" t="str">
        <f t="shared" si="146"/>
        <v/>
      </c>
      <c r="E533" s="152" t="str">
        <f t="shared" si="151"/>
        <v/>
      </c>
      <c r="F533" s="289" t="str">
        <f t="shared" si="147"/>
        <v/>
      </c>
      <c r="G533" s="154" t="str">
        <f>IF($A533="","",'Priseestimat gj.strømming'!$C$15)</f>
        <v/>
      </c>
      <c r="H533" s="155" t="str" cm="1">
        <f t="array" ref="H533">IF(M533=Hjelpeark!$E$7,_xlfn.XLOOKUP(IF(T533="Naturlig",S533,T533),Temp_VT_FV,_xlfn.XLOOKUP('Beregninger gj.strømming'!F533,Fiskevekt_VT_FV,'Veksttabell FV'!$B$5:$T$21,,-1),,-1)*G533,IF('Beregninger gj.strømming'!M533=Hjelpeark!$D$7,_xlfn.XLOOKUP(IF(T533="Naturlig",S533,T533),'Veksttabell SV'!$A$6:$A$22,_xlfn.XLOOKUP('Beregninger gj.strømming'!F533,'Veksttabell SV'!$B$5:$AU$5,'Veksttabell SV'!$B$6:$AU$22,,-1),,-1)*G533,""))</f>
        <v/>
      </c>
      <c r="I533" s="155" t="str">
        <f t="shared" si="136"/>
        <v/>
      </c>
      <c r="J533" s="159" t="str">
        <f t="shared" si="137"/>
        <v/>
      </c>
      <c r="K533" s="173" t="str">
        <f>IF(A533="","",'Priseestimat gj.strømming'!$C$10)</f>
        <v/>
      </c>
      <c r="L533" s="173" t="str">
        <f>IF(A533="","",'Priseestimat gj.strømming'!$C$11)</f>
        <v/>
      </c>
      <c r="M533" s="173" t="str">
        <f>IF(A533="","",'Priseestimat gj.strømming'!$C$12)</f>
        <v/>
      </c>
      <c r="N533" s="173" t="str">
        <f>IF($A533="","",'Priseestimat gj.strømming'!$C$6)</f>
        <v/>
      </c>
      <c r="O533" s="174" t="str" cm="1">
        <f t="array" ref="O533">IF(M533=Hjelpeark!$D$7,_xlfn.XLOOKUP(IF(T533="Naturlig",S533,T533),'Vannbehov SV'!$A$5:$A$13,_xlfn.XLOOKUP('Beregninger gj.strømming'!F533,'Vannbehov SV'!$B$4:$O$4,'Vannbehov SV'!$B$5:$O$13,,-1),,-1),IF(M533=Hjelpeark!$E$7,_xlfn.XLOOKUP(IF(T533="Naturlig",S533,T533),'Vannbehov FV'!$A$5:$A$20,_xlfn.XLOOKUP('Beregninger gj.strømming'!F533,'Vannbehov FV'!$B$4:$O$4,'Vannbehov FV'!$B$5:$O$20,,-1),,-1),""))</f>
        <v/>
      </c>
      <c r="P533" s="173" t="str">
        <f t="shared" si="148"/>
        <v/>
      </c>
      <c r="Q533" s="174" t="str">
        <f t="shared" si="149"/>
        <v/>
      </c>
      <c r="R533" s="174" t="str">
        <f t="shared" si="138"/>
        <v/>
      </c>
      <c r="S533" s="152" t="str">
        <f>IFERROR(IF(M533=Hjelpeark!$D$7,_xlfn.XLOOKUP('Beregninger gj.strømming'!C533,Hjelpeark!$C$8:$C$19,Hjelpeark!$D$8:$D$19),_xlfn.XLOOKUP('Beregninger gj.strømming'!C533,Hjelpeark!$C$8:$C$19,Hjelpeark!$E$8:$E$19)),"")</f>
        <v/>
      </c>
      <c r="T533" s="152" t="str">
        <f t="shared" si="152"/>
        <v/>
      </c>
      <c r="U533" s="152" t="str">
        <f>IFERROR(IF(T533=Hjelpeark!$B$4,0,ABS(T533-S533)),"")</f>
        <v/>
      </c>
      <c r="V533" s="175" t="str">
        <f>IFERROR(IF(A533="","",_xlfn.XLOOKUP(D533,Prisliste!$C$4:$F$4,Prisliste!$C$20:$F$20)),"")</f>
        <v/>
      </c>
      <c r="W533" s="175" t="str">
        <f>IFERROR(U533*_xlfn.XLOOKUP(D533,Prisliste!$C$4:$F$4,Prisliste!$C$21:$F$21),"")</f>
        <v/>
      </c>
      <c r="X533" s="175" t="str">
        <f>IFERROR(IF(A533="","",IF(N533="Ja",_xlfn.XLOOKUP('Beregninger gj.strømming'!D533,Prisliste!$C$4:$F$4,Prisliste!$C$24:$F$24),0)),"")</f>
        <v/>
      </c>
      <c r="Y533" s="288" t="str">
        <f t="shared" si="139"/>
        <v/>
      </c>
      <c r="Z533" s="175" t="str">
        <f t="shared" si="150"/>
        <v/>
      </c>
      <c r="AA533" s="175" t="str">
        <f t="shared" si="140"/>
        <v/>
      </c>
      <c r="AB533" s="175" t="str">
        <f t="shared" si="141"/>
        <v/>
      </c>
      <c r="AC533" s="288" t="str">
        <f t="shared" si="142"/>
        <v/>
      </c>
      <c r="AD533" s="152" t="str">
        <f t="shared" si="143"/>
        <v/>
      </c>
      <c r="AF533" s="155" t="str">
        <f>IFERROR(_xlfn.XLOOKUP(D533,Prisliste!$C$4:$F$4,Prisliste!$C$19:$F$19)*AD533,"")</f>
        <v/>
      </c>
    </row>
    <row r="534" spans="1:32" ht="14.4">
      <c r="A534" s="171" t="str">
        <f>IF(A533="","",IF(A533+1&lt;=f_slutt,'Beregninger gj.strømming'!A533+1,""))</f>
        <v/>
      </c>
      <c r="B534" s="172" t="str">
        <f t="shared" si="144"/>
        <v/>
      </c>
      <c r="C534" s="173" t="str">
        <f t="shared" si="145"/>
        <v/>
      </c>
      <c r="D534" s="172" t="str">
        <f t="shared" si="146"/>
        <v/>
      </c>
      <c r="E534" s="152" t="str">
        <f t="shared" si="151"/>
        <v/>
      </c>
      <c r="F534" s="289" t="str">
        <f t="shared" si="147"/>
        <v/>
      </c>
      <c r="G534" s="154" t="str">
        <f>IF($A534="","",'Priseestimat gj.strømming'!$C$15)</f>
        <v/>
      </c>
      <c r="H534" s="155" t="str" cm="1">
        <f t="array" ref="H534">IF(M534=Hjelpeark!$E$7,_xlfn.XLOOKUP(IF(T534="Naturlig",S534,T534),Temp_VT_FV,_xlfn.XLOOKUP('Beregninger gj.strømming'!F534,Fiskevekt_VT_FV,'Veksttabell FV'!$B$5:$T$21,,-1),,-1)*G534,IF('Beregninger gj.strømming'!M534=Hjelpeark!$D$7,_xlfn.XLOOKUP(IF(T534="Naturlig",S534,T534),'Veksttabell SV'!$A$6:$A$22,_xlfn.XLOOKUP('Beregninger gj.strømming'!F534,'Veksttabell SV'!$B$5:$AU$5,'Veksttabell SV'!$B$6:$AU$22,,-1),,-1)*G534,""))</f>
        <v/>
      </c>
      <c r="I534" s="155" t="str">
        <f t="shared" si="136"/>
        <v/>
      </c>
      <c r="J534" s="159" t="str">
        <f t="shared" si="137"/>
        <v/>
      </c>
      <c r="K534" s="173" t="str">
        <f>IF(A534="","",'Priseestimat gj.strømming'!$C$10)</f>
        <v/>
      </c>
      <c r="L534" s="173" t="str">
        <f>IF(A534="","",'Priseestimat gj.strømming'!$C$11)</f>
        <v/>
      </c>
      <c r="M534" s="173" t="str">
        <f>IF(A534="","",'Priseestimat gj.strømming'!$C$12)</f>
        <v/>
      </c>
      <c r="N534" s="173" t="str">
        <f>IF($A534="","",'Priseestimat gj.strømming'!$C$6)</f>
        <v/>
      </c>
      <c r="O534" s="174" t="str" cm="1">
        <f t="array" ref="O534">IF(M534=Hjelpeark!$D$7,_xlfn.XLOOKUP(IF(T534="Naturlig",S534,T534),'Vannbehov SV'!$A$5:$A$13,_xlfn.XLOOKUP('Beregninger gj.strømming'!F534,'Vannbehov SV'!$B$4:$O$4,'Vannbehov SV'!$B$5:$O$13,,-1),,-1),IF(M534=Hjelpeark!$E$7,_xlfn.XLOOKUP(IF(T534="Naturlig",S534,T534),'Vannbehov FV'!$A$5:$A$20,_xlfn.XLOOKUP('Beregninger gj.strømming'!F534,'Vannbehov FV'!$B$4:$O$4,'Vannbehov FV'!$B$5:$O$20,,-1),,-1),""))</f>
        <v/>
      </c>
      <c r="P534" s="173" t="str">
        <f t="shared" si="148"/>
        <v/>
      </c>
      <c r="Q534" s="174" t="str">
        <f t="shared" si="149"/>
        <v/>
      </c>
      <c r="R534" s="174" t="str">
        <f t="shared" si="138"/>
        <v/>
      </c>
      <c r="S534" s="152" t="str">
        <f>IFERROR(IF(M534=Hjelpeark!$D$7,_xlfn.XLOOKUP('Beregninger gj.strømming'!C534,Hjelpeark!$C$8:$C$19,Hjelpeark!$D$8:$D$19),_xlfn.XLOOKUP('Beregninger gj.strømming'!C534,Hjelpeark!$C$8:$C$19,Hjelpeark!$E$8:$E$19)),"")</f>
        <v/>
      </c>
      <c r="T534" s="152" t="str">
        <f t="shared" si="152"/>
        <v/>
      </c>
      <c r="U534" s="152" t="str">
        <f>IFERROR(IF(T534=Hjelpeark!$B$4,0,ABS(T534-S534)),"")</f>
        <v/>
      </c>
      <c r="V534" s="175" t="str">
        <f>IFERROR(IF(A534="","",_xlfn.XLOOKUP(D534,Prisliste!$C$4:$F$4,Prisliste!$C$20:$F$20)),"")</f>
        <v/>
      </c>
      <c r="W534" s="175" t="str">
        <f>IFERROR(U534*_xlfn.XLOOKUP(D534,Prisliste!$C$4:$F$4,Prisliste!$C$21:$F$21),"")</f>
        <v/>
      </c>
      <c r="X534" s="175" t="str">
        <f>IFERROR(IF(A534="","",IF(N534="Ja",_xlfn.XLOOKUP('Beregninger gj.strømming'!D534,Prisliste!$C$4:$F$4,Prisliste!$C$24:$F$24),0)),"")</f>
        <v/>
      </c>
      <c r="Y534" s="288" t="str">
        <f t="shared" si="139"/>
        <v/>
      </c>
      <c r="Z534" s="175" t="str">
        <f t="shared" si="150"/>
        <v/>
      </c>
      <c r="AA534" s="175" t="str">
        <f t="shared" si="140"/>
        <v/>
      </c>
      <c r="AB534" s="175" t="str">
        <f t="shared" si="141"/>
        <v/>
      </c>
      <c r="AC534" s="288" t="str">
        <f t="shared" si="142"/>
        <v/>
      </c>
      <c r="AD534" s="152" t="str">
        <f t="shared" si="143"/>
        <v/>
      </c>
      <c r="AF534" s="155" t="str">
        <f>IFERROR(_xlfn.XLOOKUP(D534,Prisliste!$C$4:$F$4,Prisliste!$C$19:$F$19)*AD534,"")</f>
        <v/>
      </c>
    </row>
    <row r="535" spans="1:32" ht="14.4">
      <c r="A535" s="171" t="str">
        <f>IF(A534="","",IF(A534+1&lt;=f_slutt,'Beregninger gj.strømming'!A534+1,""))</f>
        <v/>
      </c>
      <c r="B535" s="172" t="str">
        <f t="shared" si="144"/>
        <v/>
      </c>
      <c r="C535" s="173" t="str">
        <f t="shared" si="145"/>
        <v/>
      </c>
      <c r="D535" s="172" t="str">
        <f t="shared" si="146"/>
        <v/>
      </c>
      <c r="E535" s="152" t="str">
        <f t="shared" si="151"/>
        <v/>
      </c>
      <c r="F535" s="289" t="str">
        <f t="shared" si="147"/>
        <v/>
      </c>
      <c r="G535" s="154" t="str">
        <f>IF($A535="","",'Priseestimat gj.strømming'!$C$15)</f>
        <v/>
      </c>
      <c r="H535" s="155" t="str" cm="1">
        <f t="array" ref="H535">IF(M535=Hjelpeark!$E$7,_xlfn.XLOOKUP(IF(T535="Naturlig",S535,T535),Temp_VT_FV,_xlfn.XLOOKUP('Beregninger gj.strømming'!F535,Fiskevekt_VT_FV,'Veksttabell FV'!$B$5:$T$21,,-1),,-1)*G535,IF('Beregninger gj.strømming'!M535=Hjelpeark!$D$7,_xlfn.XLOOKUP(IF(T535="Naturlig",S535,T535),'Veksttabell SV'!$A$6:$A$22,_xlfn.XLOOKUP('Beregninger gj.strømming'!F535,'Veksttabell SV'!$B$5:$AU$5,'Veksttabell SV'!$B$6:$AU$22,,-1),,-1)*G535,""))</f>
        <v/>
      </c>
      <c r="I535" s="155" t="str">
        <f t="shared" si="136"/>
        <v/>
      </c>
      <c r="J535" s="159" t="str">
        <f t="shared" si="137"/>
        <v/>
      </c>
      <c r="K535" s="173" t="str">
        <f>IF(A535="","",'Priseestimat gj.strømming'!$C$10)</f>
        <v/>
      </c>
      <c r="L535" s="173" t="str">
        <f>IF(A535="","",'Priseestimat gj.strømming'!$C$11)</f>
        <v/>
      </c>
      <c r="M535" s="173" t="str">
        <f>IF(A535="","",'Priseestimat gj.strømming'!$C$12)</f>
        <v/>
      </c>
      <c r="N535" s="173" t="str">
        <f>IF($A535="","",'Priseestimat gj.strømming'!$C$6)</f>
        <v/>
      </c>
      <c r="O535" s="174" t="str" cm="1">
        <f t="array" ref="O535">IF(M535=Hjelpeark!$D$7,_xlfn.XLOOKUP(IF(T535="Naturlig",S535,T535),'Vannbehov SV'!$A$5:$A$13,_xlfn.XLOOKUP('Beregninger gj.strømming'!F535,'Vannbehov SV'!$B$4:$O$4,'Vannbehov SV'!$B$5:$O$13,,-1),,-1),IF(M535=Hjelpeark!$E$7,_xlfn.XLOOKUP(IF(T535="Naturlig",S535,T535),'Vannbehov FV'!$A$5:$A$20,_xlfn.XLOOKUP('Beregninger gj.strømming'!F535,'Vannbehov FV'!$B$4:$O$4,'Vannbehov FV'!$B$5:$O$20,,-1),,-1),""))</f>
        <v/>
      </c>
      <c r="P535" s="173" t="str">
        <f t="shared" si="148"/>
        <v/>
      </c>
      <c r="Q535" s="174" t="str">
        <f t="shared" si="149"/>
        <v/>
      </c>
      <c r="R535" s="174" t="str">
        <f t="shared" si="138"/>
        <v/>
      </c>
      <c r="S535" s="152" t="str">
        <f>IFERROR(IF(M535=Hjelpeark!$D$7,_xlfn.XLOOKUP('Beregninger gj.strømming'!C535,Hjelpeark!$C$8:$C$19,Hjelpeark!$D$8:$D$19),_xlfn.XLOOKUP('Beregninger gj.strømming'!C535,Hjelpeark!$C$8:$C$19,Hjelpeark!$E$8:$E$19)),"")</f>
        <v/>
      </c>
      <c r="T535" s="152" t="str">
        <f t="shared" si="152"/>
        <v/>
      </c>
      <c r="U535" s="152" t="str">
        <f>IFERROR(IF(T535=Hjelpeark!$B$4,0,ABS(T535-S535)),"")</f>
        <v/>
      </c>
      <c r="V535" s="175" t="str">
        <f>IFERROR(IF(A535="","",_xlfn.XLOOKUP(D535,Prisliste!$C$4:$F$4,Prisliste!$C$20:$F$20)),"")</f>
        <v/>
      </c>
      <c r="W535" s="175" t="str">
        <f>IFERROR(U535*_xlfn.XLOOKUP(D535,Prisliste!$C$4:$F$4,Prisliste!$C$21:$F$21),"")</f>
        <v/>
      </c>
      <c r="X535" s="175" t="str">
        <f>IFERROR(IF(A535="","",IF(N535="Ja",_xlfn.XLOOKUP('Beregninger gj.strømming'!D535,Prisliste!$C$4:$F$4,Prisliste!$C$24:$F$24),0)),"")</f>
        <v/>
      </c>
      <c r="Y535" s="288" t="str">
        <f t="shared" si="139"/>
        <v/>
      </c>
      <c r="Z535" s="175" t="str">
        <f t="shared" si="150"/>
        <v/>
      </c>
      <c r="AA535" s="175" t="str">
        <f t="shared" si="140"/>
        <v/>
      </c>
      <c r="AB535" s="175" t="str">
        <f t="shared" si="141"/>
        <v/>
      </c>
      <c r="AC535" s="288" t="str">
        <f t="shared" si="142"/>
        <v/>
      </c>
      <c r="AD535" s="152" t="str">
        <f t="shared" si="143"/>
        <v/>
      </c>
      <c r="AF535" s="155" t="str">
        <f>IFERROR(_xlfn.XLOOKUP(D535,Prisliste!$C$4:$F$4,Prisliste!$C$19:$F$19)*AD535,"")</f>
        <v/>
      </c>
    </row>
    <row r="536" spans="1:32" ht="14.4">
      <c r="A536" s="171" t="str">
        <f>IF(A535="","",IF(A535+1&lt;=f_slutt,'Beregninger gj.strømming'!A535+1,""))</f>
        <v/>
      </c>
      <c r="B536" s="172" t="str">
        <f t="shared" si="144"/>
        <v/>
      </c>
      <c r="C536" s="173" t="str">
        <f t="shared" si="145"/>
        <v/>
      </c>
      <c r="D536" s="172" t="str">
        <f t="shared" si="146"/>
        <v/>
      </c>
      <c r="E536" s="152" t="str">
        <f t="shared" si="151"/>
        <v/>
      </c>
      <c r="F536" s="289" t="str">
        <f t="shared" si="147"/>
        <v/>
      </c>
      <c r="G536" s="154" t="str">
        <f>IF($A536="","",'Priseestimat gj.strømming'!$C$15)</f>
        <v/>
      </c>
      <c r="H536" s="155" t="str" cm="1">
        <f t="array" ref="H536">IF(M536=Hjelpeark!$E$7,_xlfn.XLOOKUP(IF(T536="Naturlig",S536,T536),Temp_VT_FV,_xlfn.XLOOKUP('Beregninger gj.strømming'!F536,Fiskevekt_VT_FV,'Veksttabell FV'!$B$5:$T$21,,-1),,-1)*G536,IF('Beregninger gj.strømming'!M536=Hjelpeark!$D$7,_xlfn.XLOOKUP(IF(T536="Naturlig",S536,T536),'Veksttabell SV'!$A$6:$A$22,_xlfn.XLOOKUP('Beregninger gj.strømming'!F536,'Veksttabell SV'!$B$5:$AU$5,'Veksttabell SV'!$B$6:$AU$22,,-1),,-1)*G536,""))</f>
        <v/>
      </c>
      <c r="I536" s="155" t="str">
        <f t="shared" si="136"/>
        <v/>
      </c>
      <c r="J536" s="159" t="str">
        <f t="shared" si="137"/>
        <v/>
      </c>
      <c r="K536" s="173" t="str">
        <f>IF(A536="","",'Priseestimat gj.strømming'!$C$10)</f>
        <v/>
      </c>
      <c r="L536" s="173" t="str">
        <f>IF(A536="","",'Priseestimat gj.strømming'!$C$11)</f>
        <v/>
      </c>
      <c r="M536" s="173" t="str">
        <f>IF(A536="","",'Priseestimat gj.strømming'!$C$12)</f>
        <v/>
      </c>
      <c r="N536" s="173" t="str">
        <f>IF($A536="","",'Priseestimat gj.strømming'!$C$6)</f>
        <v/>
      </c>
      <c r="O536" s="174" t="str" cm="1">
        <f t="array" ref="O536">IF(M536=Hjelpeark!$D$7,_xlfn.XLOOKUP(IF(T536="Naturlig",S536,T536),'Vannbehov SV'!$A$5:$A$13,_xlfn.XLOOKUP('Beregninger gj.strømming'!F536,'Vannbehov SV'!$B$4:$O$4,'Vannbehov SV'!$B$5:$O$13,,-1),,-1),IF(M536=Hjelpeark!$E$7,_xlfn.XLOOKUP(IF(T536="Naturlig",S536,T536),'Vannbehov FV'!$A$5:$A$20,_xlfn.XLOOKUP('Beregninger gj.strømming'!F536,'Vannbehov FV'!$B$4:$O$4,'Vannbehov FV'!$B$5:$O$20,,-1),,-1),""))</f>
        <v/>
      </c>
      <c r="P536" s="173" t="str">
        <f t="shared" si="148"/>
        <v/>
      </c>
      <c r="Q536" s="174" t="str">
        <f t="shared" si="149"/>
        <v/>
      </c>
      <c r="R536" s="174" t="str">
        <f t="shared" si="138"/>
        <v/>
      </c>
      <c r="S536" s="152" t="str">
        <f>IFERROR(IF(M536=Hjelpeark!$D$7,_xlfn.XLOOKUP('Beregninger gj.strømming'!C536,Hjelpeark!$C$8:$C$19,Hjelpeark!$D$8:$D$19),_xlfn.XLOOKUP('Beregninger gj.strømming'!C536,Hjelpeark!$C$8:$C$19,Hjelpeark!$E$8:$E$19)),"")</f>
        <v/>
      </c>
      <c r="T536" s="152" t="str">
        <f t="shared" si="152"/>
        <v/>
      </c>
      <c r="U536" s="152" t="str">
        <f>IFERROR(IF(T536=Hjelpeark!$B$4,0,ABS(T536-S536)),"")</f>
        <v/>
      </c>
      <c r="V536" s="175" t="str">
        <f>IFERROR(IF(A536="","",_xlfn.XLOOKUP(D536,Prisliste!$C$4:$F$4,Prisliste!$C$20:$F$20)),"")</f>
        <v/>
      </c>
      <c r="W536" s="175" t="str">
        <f>IFERROR(U536*_xlfn.XLOOKUP(D536,Prisliste!$C$4:$F$4,Prisliste!$C$21:$F$21),"")</f>
        <v/>
      </c>
      <c r="X536" s="175" t="str">
        <f>IFERROR(IF(A536="","",IF(N536="Ja",_xlfn.XLOOKUP('Beregninger gj.strømming'!D536,Prisliste!$C$4:$F$4,Prisliste!$C$24:$F$24),0)),"")</f>
        <v/>
      </c>
      <c r="Y536" s="288" t="str">
        <f t="shared" si="139"/>
        <v/>
      </c>
      <c r="Z536" s="175" t="str">
        <f t="shared" si="150"/>
        <v/>
      </c>
      <c r="AA536" s="175" t="str">
        <f t="shared" si="140"/>
        <v/>
      </c>
      <c r="AB536" s="175" t="str">
        <f t="shared" si="141"/>
        <v/>
      </c>
      <c r="AC536" s="288" t="str">
        <f t="shared" si="142"/>
        <v/>
      </c>
      <c r="AD536" s="152" t="str">
        <f t="shared" si="143"/>
        <v/>
      </c>
      <c r="AF536" s="155" t="str">
        <f>IFERROR(_xlfn.XLOOKUP(D536,Prisliste!$C$4:$F$4,Prisliste!$C$19:$F$19)*AD536,"")</f>
        <v/>
      </c>
    </row>
    <row r="537" spans="1:32" ht="14.4">
      <c r="A537" s="171" t="str">
        <f>IF(A536="","",IF(A536+1&lt;=f_slutt,'Beregninger gj.strømming'!A536+1,""))</f>
        <v/>
      </c>
      <c r="B537" s="172" t="str">
        <f t="shared" si="144"/>
        <v/>
      </c>
      <c r="C537" s="173" t="str">
        <f t="shared" si="145"/>
        <v/>
      </c>
      <c r="D537" s="172" t="str">
        <f t="shared" si="146"/>
        <v/>
      </c>
      <c r="E537" s="152" t="str">
        <f t="shared" si="151"/>
        <v/>
      </c>
      <c r="F537" s="289" t="str">
        <f t="shared" si="147"/>
        <v/>
      </c>
      <c r="G537" s="154" t="str">
        <f>IF($A537="","",'Priseestimat gj.strømming'!$C$15)</f>
        <v/>
      </c>
      <c r="H537" s="155" t="str" cm="1">
        <f t="array" ref="H537">IF(M537=Hjelpeark!$E$7,_xlfn.XLOOKUP(IF(T537="Naturlig",S537,T537),Temp_VT_FV,_xlfn.XLOOKUP('Beregninger gj.strømming'!F537,Fiskevekt_VT_FV,'Veksttabell FV'!$B$5:$T$21,,-1),,-1)*G537,IF('Beregninger gj.strømming'!M537=Hjelpeark!$D$7,_xlfn.XLOOKUP(IF(T537="Naturlig",S537,T537),'Veksttabell SV'!$A$6:$A$22,_xlfn.XLOOKUP('Beregninger gj.strømming'!F537,'Veksttabell SV'!$B$5:$AU$5,'Veksttabell SV'!$B$6:$AU$22,,-1),,-1)*G537,""))</f>
        <v/>
      </c>
      <c r="I537" s="155" t="str">
        <f t="shared" si="136"/>
        <v/>
      </c>
      <c r="J537" s="159" t="str">
        <f t="shared" si="137"/>
        <v/>
      </c>
      <c r="K537" s="173" t="str">
        <f>IF(A537="","",'Priseestimat gj.strømming'!$C$10)</f>
        <v/>
      </c>
      <c r="L537" s="173" t="str">
        <f>IF(A537="","",'Priseestimat gj.strømming'!$C$11)</f>
        <v/>
      </c>
      <c r="M537" s="173" t="str">
        <f>IF(A537="","",'Priseestimat gj.strømming'!$C$12)</f>
        <v/>
      </c>
      <c r="N537" s="173" t="str">
        <f>IF($A537="","",'Priseestimat gj.strømming'!$C$6)</f>
        <v/>
      </c>
      <c r="O537" s="174" t="str" cm="1">
        <f t="array" ref="O537">IF(M537=Hjelpeark!$D$7,_xlfn.XLOOKUP(IF(T537="Naturlig",S537,T537),'Vannbehov SV'!$A$5:$A$13,_xlfn.XLOOKUP('Beregninger gj.strømming'!F537,'Vannbehov SV'!$B$4:$O$4,'Vannbehov SV'!$B$5:$O$13,,-1),,-1),IF(M537=Hjelpeark!$E$7,_xlfn.XLOOKUP(IF(T537="Naturlig",S537,T537),'Vannbehov FV'!$A$5:$A$20,_xlfn.XLOOKUP('Beregninger gj.strømming'!F537,'Vannbehov FV'!$B$4:$O$4,'Vannbehov FV'!$B$5:$O$20,,-1),,-1),""))</f>
        <v/>
      </c>
      <c r="P537" s="173" t="str">
        <f t="shared" si="148"/>
        <v/>
      </c>
      <c r="Q537" s="174" t="str">
        <f t="shared" si="149"/>
        <v/>
      </c>
      <c r="R537" s="174" t="str">
        <f t="shared" si="138"/>
        <v/>
      </c>
      <c r="S537" s="152" t="str">
        <f>IFERROR(IF(M537=Hjelpeark!$D$7,_xlfn.XLOOKUP('Beregninger gj.strømming'!C537,Hjelpeark!$C$8:$C$19,Hjelpeark!$D$8:$D$19),_xlfn.XLOOKUP('Beregninger gj.strømming'!C537,Hjelpeark!$C$8:$C$19,Hjelpeark!$E$8:$E$19)),"")</f>
        <v/>
      </c>
      <c r="T537" s="152" t="str">
        <f t="shared" si="152"/>
        <v/>
      </c>
      <c r="U537" s="152" t="str">
        <f>IFERROR(IF(T537=Hjelpeark!$B$4,0,ABS(T537-S537)),"")</f>
        <v/>
      </c>
      <c r="V537" s="175" t="str">
        <f>IFERROR(IF(A537="","",_xlfn.XLOOKUP(D537,Prisliste!$C$4:$F$4,Prisliste!$C$20:$F$20)),"")</f>
        <v/>
      </c>
      <c r="W537" s="175" t="str">
        <f>IFERROR(U537*_xlfn.XLOOKUP(D537,Prisliste!$C$4:$F$4,Prisliste!$C$21:$F$21),"")</f>
        <v/>
      </c>
      <c r="X537" s="175" t="str">
        <f>IFERROR(IF(A537="","",IF(N537="Ja",_xlfn.XLOOKUP('Beregninger gj.strømming'!D537,Prisliste!$C$4:$F$4,Prisliste!$C$24:$F$24),0)),"")</f>
        <v/>
      </c>
      <c r="Y537" s="288" t="str">
        <f t="shared" si="139"/>
        <v/>
      </c>
      <c r="Z537" s="175" t="str">
        <f t="shared" si="150"/>
        <v/>
      </c>
      <c r="AA537" s="175" t="str">
        <f t="shared" si="140"/>
        <v/>
      </c>
      <c r="AB537" s="175" t="str">
        <f t="shared" si="141"/>
        <v/>
      </c>
      <c r="AC537" s="288" t="str">
        <f t="shared" si="142"/>
        <v/>
      </c>
      <c r="AD537" s="152" t="str">
        <f t="shared" si="143"/>
        <v/>
      </c>
      <c r="AF537" s="155" t="str">
        <f>IFERROR(_xlfn.XLOOKUP(D537,Prisliste!$C$4:$F$4,Prisliste!$C$19:$F$19)*AD537,"")</f>
        <v/>
      </c>
    </row>
    <row r="538" spans="1:32" ht="14.4">
      <c r="A538" s="171" t="str">
        <f>IF(A537="","",IF(A537+1&lt;=f_slutt,'Beregninger gj.strømming'!A537+1,""))</f>
        <v/>
      </c>
      <c r="B538" s="172" t="str">
        <f t="shared" si="144"/>
        <v/>
      </c>
      <c r="C538" s="173" t="str">
        <f t="shared" si="145"/>
        <v/>
      </c>
      <c r="D538" s="172" t="str">
        <f t="shared" si="146"/>
        <v/>
      </c>
      <c r="E538" s="152" t="str">
        <f t="shared" si="151"/>
        <v/>
      </c>
      <c r="F538" s="289" t="str">
        <f t="shared" si="147"/>
        <v/>
      </c>
      <c r="G538" s="154" t="str">
        <f>IF($A538="","",'Priseestimat gj.strømming'!$C$15)</f>
        <v/>
      </c>
      <c r="H538" s="155" t="str" cm="1">
        <f t="array" ref="H538">IF(M538=Hjelpeark!$E$7,_xlfn.XLOOKUP(IF(T538="Naturlig",S538,T538),Temp_VT_FV,_xlfn.XLOOKUP('Beregninger gj.strømming'!F538,Fiskevekt_VT_FV,'Veksttabell FV'!$B$5:$T$21,,-1),,-1)*G538,IF('Beregninger gj.strømming'!M538=Hjelpeark!$D$7,_xlfn.XLOOKUP(IF(T538="Naturlig",S538,T538),'Veksttabell SV'!$A$6:$A$22,_xlfn.XLOOKUP('Beregninger gj.strømming'!F538,'Veksttabell SV'!$B$5:$AU$5,'Veksttabell SV'!$B$6:$AU$22,,-1),,-1)*G538,""))</f>
        <v/>
      </c>
      <c r="I538" s="155" t="str">
        <f t="shared" si="136"/>
        <v/>
      </c>
      <c r="J538" s="159" t="str">
        <f t="shared" si="137"/>
        <v/>
      </c>
      <c r="K538" s="173" t="str">
        <f>IF(A538="","",'Priseestimat gj.strømming'!$C$10)</f>
        <v/>
      </c>
      <c r="L538" s="173" t="str">
        <f>IF(A538="","",'Priseestimat gj.strømming'!$C$11)</f>
        <v/>
      </c>
      <c r="M538" s="173" t="str">
        <f>IF(A538="","",'Priseestimat gj.strømming'!$C$12)</f>
        <v/>
      </c>
      <c r="N538" s="173" t="str">
        <f>IF($A538="","",'Priseestimat gj.strømming'!$C$6)</f>
        <v/>
      </c>
      <c r="O538" s="174" t="str" cm="1">
        <f t="array" ref="O538">IF(M538=Hjelpeark!$D$7,_xlfn.XLOOKUP(IF(T538="Naturlig",S538,T538),'Vannbehov SV'!$A$5:$A$13,_xlfn.XLOOKUP('Beregninger gj.strømming'!F538,'Vannbehov SV'!$B$4:$O$4,'Vannbehov SV'!$B$5:$O$13,,-1),,-1),IF(M538=Hjelpeark!$E$7,_xlfn.XLOOKUP(IF(T538="Naturlig",S538,T538),'Vannbehov FV'!$A$5:$A$20,_xlfn.XLOOKUP('Beregninger gj.strømming'!F538,'Vannbehov FV'!$B$4:$O$4,'Vannbehov FV'!$B$5:$O$20,,-1),,-1),""))</f>
        <v/>
      </c>
      <c r="P538" s="173" t="str">
        <f t="shared" si="148"/>
        <v/>
      </c>
      <c r="Q538" s="174" t="str">
        <f t="shared" si="149"/>
        <v/>
      </c>
      <c r="R538" s="174" t="str">
        <f t="shared" si="138"/>
        <v/>
      </c>
      <c r="S538" s="152" t="str">
        <f>IFERROR(IF(M538=Hjelpeark!$D$7,_xlfn.XLOOKUP('Beregninger gj.strømming'!C538,Hjelpeark!$C$8:$C$19,Hjelpeark!$D$8:$D$19),_xlfn.XLOOKUP('Beregninger gj.strømming'!C538,Hjelpeark!$C$8:$C$19,Hjelpeark!$E$8:$E$19)),"")</f>
        <v/>
      </c>
      <c r="T538" s="152" t="str">
        <f t="shared" si="152"/>
        <v/>
      </c>
      <c r="U538" s="152" t="str">
        <f>IFERROR(IF(T538=Hjelpeark!$B$4,0,ABS(T538-S538)),"")</f>
        <v/>
      </c>
      <c r="V538" s="175" t="str">
        <f>IFERROR(IF(A538="","",_xlfn.XLOOKUP(D538,Prisliste!$C$4:$F$4,Prisliste!$C$20:$F$20)),"")</f>
        <v/>
      </c>
      <c r="W538" s="175" t="str">
        <f>IFERROR(U538*_xlfn.XLOOKUP(D538,Prisliste!$C$4:$F$4,Prisliste!$C$21:$F$21),"")</f>
        <v/>
      </c>
      <c r="X538" s="175" t="str">
        <f>IFERROR(IF(A538="","",IF(N538="Ja",_xlfn.XLOOKUP('Beregninger gj.strømming'!D538,Prisliste!$C$4:$F$4,Prisliste!$C$24:$F$24),0)),"")</f>
        <v/>
      </c>
      <c r="Y538" s="288" t="str">
        <f t="shared" si="139"/>
        <v/>
      </c>
      <c r="Z538" s="175" t="str">
        <f t="shared" si="150"/>
        <v/>
      </c>
      <c r="AA538" s="175" t="str">
        <f t="shared" si="140"/>
        <v/>
      </c>
      <c r="AB538" s="175" t="str">
        <f t="shared" si="141"/>
        <v/>
      </c>
      <c r="AC538" s="288" t="str">
        <f t="shared" si="142"/>
        <v/>
      </c>
      <c r="AD538" s="152" t="str">
        <f t="shared" si="143"/>
        <v/>
      </c>
      <c r="AF538" s="155" t="str">
        <f>IFERROR(_xlfn.XLOOKUP(D538,Prisliste!$C$4:$F$4,Prisliste!$C$19:$F$19)*AD538,"")</f>
        <v/>
      </c>
    </row>
    <row r="539" spans="1:32" ht="14.4">
      <c r="A539" s="171" t="str">
        <f>IF(A538="","",IF(A538+1&lt;=f_slutt,'Beregninger gj.strømming'!A538+1,""))</f>
        <v/>
      </c>
      <c r="B539" s="172" t="str">
        <f t="shared" si="144"/>
        <v/>
      </c>
      <c r="C539" s="173" t="str">
        <f t="shared" si="145"/>
        <v/>
      </c>
      <c r="D539" s="172" t="str">
        <f t="shared" si="146"/>
        <v/>
      </c>
      <c r="E539" s="152" t="str">
        <f t="shared" si="151"/>
        <v/>
      </c>
      <c r="F539" s="289" t="str">
        <f t="shared" si="147"/>
        <v/>
      </c>
      <c r="G539" s="154" t="str">
        <f>IF($A539="","",'Priseestimat gj.strømming'!$C$15)</f>
        <v/>
      </c>
      <c r="H539" s="155" t="str" cm="1">
        <f t="array" ref="H539">IF(M539=Hjelpeark!$E$7,_xlfn.XLOOKUP(IF(T539="Naturlig",S539,T539),Temp_VT_FV,_xlfn.XLOOKUP('Beregninger gj.strømming'!F539,Fiskevekt_VT_FV,'Veksttabell FV'!$B$5:$T$21,,-1),,-1)*G539,IF('Beregninger gj.strømming'!M539=Hjelpeark!$D$7,_xlfn.XLOOKUP(IF(T539="Naturlig",S539,T539),'Veksttabell SV'!$A$6:$A$22,_xlfn.XLOOKUP('Beregninger gj.strømming'!F539,'Veksttabell SV'!$B$5:$AU$5,'Veksttabell SV'!$B$6:$AU$22,,-1),,-1)*G539,""))</f>
        <v/>
      </c>
      <c r="I539" s="155" t="str">
        <f t="shared" si="136"/>
        <v/>
      </c>
      <c r="J539" s="159" t="str">
        <f t="shared" si="137"/>
        <v/>
      </c>
      <c r="K539" s="173" t="str">
        <f>IF(A539="","",'Priseestimat gj.strømming'!$C$10)</f>
        <v/>
      </c>
      <c r="L539" s="173" t="str">
        <f>IF(A539="","",'Priseestimat gj.strømming'!$C$11)</f>
        <v/>
      </c>
      <c r="M539" s="173" t="str">
        <f>IF(A539="","",'Priseestimat gj.strømming'!$C$12)</f>
        <v/>
      </c>
      <c r="N539" s="173" t="str">
        <f>IF($A539="","",'Priseestimat gj.strømming'!$C$6)</f>
        <v/>
      </c>
      <c r="O539" s="174" t="str" cm="1">
        <f t="array" ref="O539">IF(M539=Hjelpeark!$D$7,_xlfn.XLOOKUP(IF(T539="Naturlig",S539,T539),'Vannbehov SV'!$A$5:$A$13,_xlfn.XLOOKUP('Beregninger gj.strømming'!F539,'Vannbehov SV'!$B$4:$O$4,'Vannbehov SV'!$B$5:$O$13,,-1),,-1),IF(M539=Hjelpeark!$E$7,_xlfn.XLOOKUP(IF(T539="Naturlig",S539,T539),'Vannbehov FV'!$A$5:$A$20,_xlfn.XLOOKUP('Beregninger gj.strømming'!F539,'Vannbehov FV'!$B$4:$O$4,'Vannbehov FV'!$B$5:$O$20,,-1),,-1),""))</f>
        <v/>
      </c>
      <c r="P539" s="173" t="str">
        <f t="shared" si="148"/>
        <v/>
      </c>
      <c r="Q539" s="174" t="str">
        <f t="shared" si="149"/>
        <v/>
      </c>
      <c r="R539" s="174" t="str">
        <f t="shared" si="138"/>
        <v/>
      </c>
      <c r="S539" s="152" t="str">
        <f>IFERROR(IF(M539=Hjelpeark!$D$7,_xlfn.XLOOKUP('Beregninger gj.strømming'!C539,Hjelpeark!$C$8:$C$19,Hjelpeark!$D$8:$D$19),_xlfn.XLOOKUP('Beregninger gj.strømming'!C539,Hjelpeark!$C$8:$C$19,Hjelpeark!$E$8:$E$19)),"")</f>
        <v/>
      </c>
      <c r="T539" s="152" t="str">
        <f t="shared" si="152"/>
        <v/>
      </c>
      <c r="U539" s="152" t="str">
        <f>IFERROR(IF(T539=Hjelpeark!$B$4,0,ABS(T539-S539)),"")</f>
        <v/>
      </c>
      <c r="V539" s="175" t="str">
        <f>IFERROR(IF(A539="","",_xlfn.XLOOKUP(D539,Prisliste!$C$4:$F$4,Prisliste!$C$20:$F$20)),"")</f>
        <v/>
      </c>
      <c r="W539" s="175" t="str">
        <f>IFERROR(U539*_xlfn.XLOOKUP(D539,Prisliste!$C$4:$F$4,Prisliste!$C$21:$F$21),"")</f>
        <v/>
      </c>
      <c r="X539" s="175" t="str">
        <f>IFERROR(IF(A539="","",IF(N539="Ja",_xlfn.XLOOKUP('Beregninger gj.strømming'!D539,Prisliste!$C$4:$F$4,Prisliste!$C$24:$F$24),0)),"")</f>
        <v/>
      </c>
      <c r="Y539" s="288" t="str">
        <f t="shared" si="139"/>
        <v/>
      </c>
      <c r="Z539" s="175" t="str">
        <f t="shared" si="150"/>
        <v/>
      </c>
      <c r="AA539" s="175" t="str">
        <f t="shared" si="140"/>
        <v/>
      </c>
      <c r="AB539" s="175" t="str">
        <f t="shared" si="141"/>
        <v/>
      </c>
      <c r="AC539" s="288" t="str">
        <f t="shared" si="142"/>
        <v/>
      </c>
      <c r="AD539" s="152" t="str">
        <f t="shared" si="143"/>
        <v/>
      </c>
      <c r="AF539" s="155" t="str">
        <f>IFERROR(_xlfn.XLOOKUP(D539,Prisliste!$C$4:$F$4,Prisliste!$C$19:$F$19)*AD539,"")</f>
        <v/>
      </c>
    </row>
    <row r="540" spans="1:32" ht="14.4">
      <c r="A540" s="171" t="str">
        <f>IF(A539="","",IF(A539+1&lt;=f_slutt,'Beregninger gj.strømming'!A539+1,""))</f>
        <v/>
      </c>
      <c r="B540" s="172" t="str">
        <f t="shared" si="144"/>
        <v/>
      </c>
      <c r="C540" s="173" t="str">
        <f t="shared" si="145"/>
        <v/>
      </c>
      <c r="D540" s="172" t="str">
        <f t="shared" si="146"/>
        <v/>
      </c>
      <c r="E540" s="152" t="str">
        <f t="shared" si="151"/>
        <v/>
      </c>
      <c r="F540" s="289" t="str">
        <f t="shared" si="147"/>
        <v/>
      </c>
      <c r="G540" s="154" t="str">
        <f>IF($A540="","",'Priseestimat gj.strømming'!$C$15)</f>
        <v/>
      </c>
      <c r="H540" s="155" t="str" cm="1">
        <f t="array" ref="H540">IF(M540=Hjelpeark!$E$7,_xlfn.XLOOKUP(IF(T540="Naturlig",S540,T540),Temp_VT_FV,_xlfn.XLOOKUP('Beregninger gj.strømming'!F540,Fiskevekt_VT_FV,'Veksttabell FV'!$B$5:$T$21,,-1),,-1)*G540,IF('Beregninger gj.strømming'!M540=Hjelpeark!$D$7,_xlfn.XLOOKUP(IF(T540="Naturlig",S540,T540),'Veksttabell SV'!$A$6:$A$22,_xlfn.XLOOKUP('Beregninger gj.strømming'!F540,'Veksttabell SV'!$B$5:$AU$5,'Veksttabell SV'!$B$6:$AU$22,,-1),,-1)*G540,""))</f>
        <v/>
      </c>
      <c r="I540" s="155" t="str">
        <f t="shared" si="136"/>
        <v/>
      </c>
      <c r="J540" s="159" t="str">
        <f t="shared" si="137"/>
        <v/>
      </c>
      <c r="K540" s="173" t="str">
        <f>IF(A540="","",'Priseestimat gj.strømming'!$C$10)</f>
        <v/>
      </c>
      <c r="L540" s="173" t="str">
        <f>IF(A540="","",'Priseestimat gj.strømming'!$C$11)</f>
        <v/>
      </c>
      <c r="M540" s="173" t="str">
        <f>IF(A540="","",'Priseestimat gj.strømming'!$C$12)</f>
        <v/>
      </c>
      <c r="N540" s="173" t="str">
        <f>IF($A540="","",'Priseestimat gj.strømming'!$C$6)</f>
        <v/>
      </c>
      <c r="O540" s="174" t="str" cm="1">
        <f t="array" ref="O540">IF(M540=Hjelpeark!$D$7,_xlfn.XLOOKUP(IF(T540="Naturlig",S540,T540),'Vannbehov SV'!$A$5:$A$13,_xlfn.XLOOKUP('Beregninger gj.strømming'!F540,'Vannbehov SV'!$B$4:$O$4,'Vannbehov SV'!$B$5:$O$13,,-1),,-1),IF(M540=Hjelpeark!$E$7,_xlfn.XLOOKUP(IF(T540="Naturlig",S540,T540),'Vannbehov FV'!$A$5:$A$20,_xlfn.XLOOKUP('Beregninger gj.strømming'!F540,'Vannbehov FV'!$B$4:$O$4,'Vannbehov FV'!$B$5:$O$20,,-1),,-1),""))</f>
        <v/>
      </c>
      <c r="P540" s="173" t="str">
        <f t="shared" si="148"/>
        <v/>
      </c>
      <c r="Q540" s="174" t="str">
        <f t="shared" si="149"/>
        <v/>
      </c>
      <c r="R540" s="174" t="str">
        <f t="shared" si="138"/>
        <v/>
      </c>
      <c r="S540" s="152" t="str">
        <f>IFERROR(IF(M540=Hjelpeark!$D$7,_xlfn.XLOOKUP('Beregninger gj.strømming'!C540,Hjelpeark!$C$8:$C$19,Hjelpeark!$D$8:$D$19),_xlfn.XLOOKUP('Beregninger gj.strømming'!C540,Hjelpeark!$C$8:$C$19,Hjelpeark!$E$8:$E$19)),"")</f>
        <v/>
      </c>
      <c r="T540" s="152" t="str">
        <f t="shared" si="152"/>
        <v/>
      </c>
      <c r="U540" s="152" t="str">
        <f>IFERROR(IF(T540=Hjelpeark!$B$4,0,ABS(T540-S540)),"")</f>
        <v/>
      </c>
      <c r="V540" s="175" t="str">
        <f>IFERROR(IF(A540="","",_xlfn.XLOOKUP(D540,Prisliste!$C$4:$F$4,Prisliste!$C$20:$F$20)),"")</f>
        <v/>
      </c>
      <c r="W540" s="175" t="str">
        <f>IFERROR(U540*_xlfn.XLOOKUP(D540,Prisliste!$C$4:$F$4,Prisliste!$C$21:$F$21),"")</f>
        <v/>
      </c>
      <c r="X540" s="175" t="str">
        <f>IFERROR(IF(A540="","",IF(N540="Ja",_xlfn.XLOOKUP('Beregninger gj.strømming'!D540,Prisliste!$C$4:$F$4,Prisliste!$C$24:$F$24),0)),"")</f>
        <v/>
      </c>
      <c r="Y540" s="288" t="str">
        <f t="shared" si="139"/>
        <v/>
      </c>
      <c r="Z540" s="175" t="str">
        <f t="shared" si="150"/>
        <v/>
      </c>
      <c r="AA540" s="175" t="str">
        <f t="shared" si="140"/>
        <v/>
      </c>
      <c r="AB540" s="175" t="str">
        <f t="shared" si="141"/>
        <v/>
      </c>
      <c r="AC540" s="288" t="str">
        <f t="shared" si="142"/>
        <v/>
      </c>
      <c r="AD540" s="152" t="str">
        <f t="shared" si="143"/>
        <v/>
      </c>
      <c r="AF540" s="155" t="str">
        <f>IFERROR(_xlfn.XLOOKUP(D540,Prisliste!$C$4:$F$4,Prisliste!$C$19:$F$19)*AD540,"")</f>
        <v/>
      </c>
    </row>
    <row r="541" spans="1:32" ht="14.4">
      <c r="A541" s="171" t="str">
        <f>IF(A540="","",IF(A540+1&lt;=f_slutt,'Beregninger gj.strømming'!A540+1,""))</f>
        <v/>
      </c>
      <c r="B541" s="172" t="str">
        <f t="shared" si="144"/>
        <v/>
      </c>
      <c r="C541" s="173" t="str">
        <f t="shared" si="145"/>
        <v/>
      </c>
      <c r="D541" s="172" t="str">
        <f t="shared" si="146"/>
        <v/>
      </c>
      <c r="E541" s="152" t="str">
        <f t="shared" si="151"/>
        <v/>
      </c>
      <c r="F541" s="289" t="str">
        <f t="shared" si="147"/>
        <v/>
      </c>
      <c r="G541" s="154" t="str">
        <f>IF($A541="","",'Priseestimat gj.strømming'!$C$15)</f>
        <v/>
      </c>
      <c r="H541" s="155" t="str" cm="1">
        <f t="array" ref="H541">IF(M541=Hjelpeark!$E$7,_xlfn.XLOOKUP(IF(T541="Naturlig",S541,T541),Temp_VT_FV,_xlfn.XLOOKUP('Beregninger gj.strømming'!F541,Fiskevekt_VT_FV,'Veksttabell FV'!$B$5:$T$21,,-1),,-1)*G541,IF('Beregninger gj.strømming'!M541=Hjelpeark!$D$7,_xlfn.XLOOKUP(IF(T541="Naturlig",S541,T541),'Veksttabell SV'!$A$6:$A$22,_xlfn.XLOOKUP('Beregninger gj.strømming'!F541,'Veksttabell SV'!$B$5:$AU$5,'Veksttabell SV'!$B$6:$AU$22,,-1),,-1)*G541,""))</f>
        <v/>
      </c>
      <c r="I541" s="155" t="str">
        <f t="shared" si="136"/>
        <v/>
      </c>
      <c r="J541" s="159" t="str">
        <f t="shared" si="137"/>
        <v/>
      </c>
      <c r="K541" s="173" t="str">
        <f>IF(A541="","",'Priseestimat gj.strømming'!$C$10)</f>
        <v/>
      </c>
      <c r="L541" s="173" t="str">
        <f>IF(A541="","",'Priseestimat gj.strømming'!$C$11)</f>
        <v/>
      </c>
      <c r="M541" s="173" t="str">
        <f>IF(A541="","",'Priseestimat gj.strømming'!$C$12)</f>
        <v/>
      </c>
      <c r="N541" s="173" t="str">
        <f>IF($A541="","",'Priseestimat gj.strømming'!$C$6)</f>
        <v/>
      </c>
      <c r="O541" s="174" t="str" cm="1">
        <f t="array" ref="O541">IF(M541=Hjelpeark!$D$7,_xlfn.XLOOKUP(IF(T541="Naturlig",S541,T541),'Vannbehov SV'!$A$5:$A$13,_xlfn.XLOOKUP('Beregninger gj.strømming'!F541,'Vannbehov SV'!$B$4:$O$4,'Vannbehov SV'!$B$5:$O$13,,-1),,-1),IF(M541=Hjelpeark!$E$7,_xlfn.XLOOKUP(IF(T541="Naturlig",S541,T541),'Vannbehov FV'!$A$5:$A$20,_xlfn.XLOOKUP('Beregninger gj.strømming'!F541,'Vannbehov FV'!$B$4:$O$4,'Vannbehov FV'!$B$5:$O$20,,-1),,-1),""))</f>
        <v/>
      </c>
      <c r="P541" s="173" t="str">
        <f t="shared" si="148"/>
        <v/>
      </c>
      <c r="Q541" s="174" t="str">
        <f t="shared" si="149"/>
        <v/>
      </c>
      <c r="R541" s="174" t="str">
        <f t="shared" si="138"/>
        <v/>
      </c>
      <c r="S541" s="152" t="str">
        <f>IFERROR(IF(M541=Hjelpeark!$D$7,_xlfn.XLOOKUP('Beregninger gj.strømming'!C541,Hjelpeark!$C$8:$C$19,Hjelpeark!$D$8:$D$19),_xlfn.XLOOKUP('Beregninger gj.strømming'!C541,Hjelpeark!$C$8:$C$19,Hjelpeark!$E$8:$E$19)),"")</f>
        <v/>
      </c>
      <c r="T541" s="152" t="str">
        <f t="shared" si="152"/>
        <v/>
      </c>
      <c r="U541" s="152" t="str">
        <f>IFERROR(IF(T541=Hjelpeark!$B$4,0,ABS(T541-S541)),"")</f>
        <v/>
      </c>
      <c r="V541" s="175" t="str">
        <f>IFERROR(IF(A541="","",_xlfn.XLOOKUP(D541,Prisliste!$C$4:$F$4,Prisliste!$C$20:$F$20)),"")</f>
        <v/>
      </c>
      <c r="W541" s="175" t="str">
        <f>IFERROR(U541*_xlfn.XLOOKUP(D541,Prisliste!$C$4:$F$4,Prisliste!$C$21:$F$21),"")</f>
        <v/>
      </c>
      <c r="X541" s="175" t="str">
        <f>IFERROR(IF(A541="","",IF(N541="Ja",_xlfn.XLOOKUP('Beregninger gj.strømming'!D541,Prisliste!$C$4:$F$4,Prisliste!$C$24:$F$24),0)),"")</f>
        <v/>
      </c>
      <c r="Y541" s="288" t="str">
        <f t="shared" si="139"/>
        <v/>
      </c>
      <c r="Z541" s="175" t="str">
        <f t="shared" si="150"/>
        <v/>
      </c>
      <c r="AA541" s="175" t="str">
        <f t="shared" si="140"/>
        <v/>
      </c>
      <c r="AB541" s="175" t="str">
        <f t="shared" si="141"/>
        <v/>
      </c>
      <c r="AC541" s="288" t="str">
        <f t="shared" si="142"/>
        <v/>
      </c>
      <c r="AD541" s="152" t="str">
        <f t="shared" si="143"/>
        <v/>
      </c>
      <c r="AF541" s="155" t="str">
        <f>IFERROR(_xlfn.XLOOKUP(D541,Prisliste!$C$4:$F$4,Prisliste!$C$19:$F$19)*AD541,"")</f>
        <v/>
      </c>
    </row>
    <row r="542" spans="1:32" ht="14.4">
      <c r="A542" s="171" t="str">
        <f>IF(A541="","",IF(A541+1&lt;=f_slutt,'Beregninger gj.strømming'!A541+1,""))</f>
        <v/>
      </c>
      <c r="B542" s="172" t="str">
        <f t="shared" si="144"/>
        <v/>
      </c>
      <c r="C542" s="173" t="str">
        <f t="shared" si="145"/>
        <v/>
      </c>
      <c r="D542" s="172" t="str">
        <f t="shared" si="146"/>
        <v/>
      </c>
      <c r="E542" s="152" t="str">
        <f t="shared" si="151"/>
        <v/>
      </c>
      <c r="F542" s="289" t="str">
        <f t="shared" si="147"/>
        <v/>
      </c>
      <c r="G542" s="154" t="str">
        <f>IF($A542="","",'Priseestimat gj.strømming'!$C$15)</f>
        <v/>
      </c>
      <c r="H542" s="155" t="str" cm="1">
        <f t="array" ref="H542">IF(M542=Hjelpeark!$E$7,_xlfn.XLOOKUP(IF(T542="Naturlig",S542,T542),Temp_VT_FV,_xlfn.XLOOKUP('Beregninger gj.strømming'!F542,Fiskevekt_VT_FV,'Veksttabell FV'!$B$5:$T$21,,-1),,-1)*G542,IF('Beregninger gj.strømming'!M542=Hjelpeark!$D$7,_xlfn.XLOOKUP(IF(T542="Naturlig",S542,T542),'Veksttabell SV'!$A$6:$A$22,_xlfn.XLOOKUP('Beregninger gj.strømming'!F542,'Veksttabell SV'!$B$5:$AU$5,'Veksttabell SV'!$B$6:$AU$22,,-1),,-1)*G542,""))</f>
        <v/>
      </c>
      <c r="I542" s="155" t="str">
        <f t="shared" si="136"/>
        <v/>
      </c>
      <c r="J542" s="159" t="str">
        <f t="shared" si="137"/>
        <v/>
      </c>
      <c r="K542" s="173" t="str">
        <f>IF(A542="","",'Priseestimat gj.strømming'!$C$10)</f>
        <v/>
      </c>
      <c r="L542" s="173" t="str">
        <f>IF(A542="","",'Priseestimat gj.strømming'!$C$11)</f>
        <v/>
      </c>
      <c r="M542" s="173" t="str">
        <f>IF(A542="","",'Priseestimat gj.strømming'!$C$12)</f>
        <v/>
      </c>
      <c r="N542" s="173" t="str">
        <f>IF($A542="","",'Priseestimat gj.strømming'!$C$6)</f>
        <v/>
      </c>
      <c r="O542" s="174" t="str" cm="1">
        <f t="array" ref="O542">IF(M542=Hjelpeark!$D$7,_xlfn.XLOOKUP(IF(T542="Naturlig",S542,T542),'Vannbehov SV'!$A$5:$A$13,_xlfn.XLOOKUP('Beregninger gj.strømming'!F542,'Vannbehov SV'!$B$4:$O$4,'Vannbehov SV'!$B$5:$O$13,,-1),,-1),IF(M542=Hjelpeark!$E$7,_xlfn.XLOOKUP(IF(T542="Naturlig",S542,T542),'Vannbehov FV'!$A$5:$A$20,_xlfn.XLOOKUP('Beregninger gj.strømming'!F542,'Vannbehov FV'!$B$4:$O$4,'Vannbehov FV'!$B$5:$O$20,,-1),,-1),""))</f>
        <v/>
      </c>
      <c r="P542" s="173" t="str">
        <f t="shared" si="148"/>
        <v/>
      </c>
      <c r="Q542" s="174" t="str">
        <f t="shared" si="149"/>
        <v/>
      </c>
      <c r="R542" s="174" t="str">
        <f t="shared" si="138"/>
        <v/>
      </c>
      <c r="S542" s="152" t="str">
        <f>IFERROR(IF(M542=Hjelpeark!$D$7,_xlfn.XLOOKUP('Beregninger gj.strømming'!C542,Hjelpeark!$C$8:$C$19,Hjelpeark!$D$8:$D$19),_xlfn.XLOOKUP('Beregninger gj.strømming'!C542,Hjelpeark!$C$8:$C$19,Hjelpeark!$E$8:$E$19)),"")</f>
        <v/>
      </c>
      <c r="T542" s="152" t="str">
        <f t="shared" si="152"/>
        <v/>
      </c>
      <c r="U542" s="152" t="str">
        <f>IFERROR(IF(T542=Hjelpeark!$B$4,0,ABS(T542-S542)),"")</f>
        <v/>
      </c>
      <c r="V542" s="175" t="str">
        <f>IFERROR(IF(A542="","",_xlfn.XLOOKUP(D542,Prisliste!$C$4:$F$4,Prisliste!$C$20:$F$20)),"")</f>
        <v/>
      </c>
      <c r="W542" s="175" t="str">
        <f>IFERROR(U542*_xlfn.XLOOKUP(D542,Prisliste!$C$4:$F$4,Prisliste!$C$21:$F$21),"")</f>
        <v/>
      </c>
      <c r="X542" s="175" t="str">
        <f>IFERROR(IF(A542="","",IF(N542="Ja",_xlfn.XLOOKUP('Beregninger gj.strømming'!D542,Prisliste!$C$4:$F$4,Prisliste!$C$24:$F$24),0)),"")</f>
        <v/>
      </c>
      <c r="Y542" s="288" t="str">
        <f t="shared" si="139"/>
        <v/>
      </c>
      <c r="Z542" s="175" t="str">
        <f t="shared" si="150"/>
        <v/>
      </c>
      <c r="AA542" s="175" t="str">
        <f t="shared" si="140"/>
        <v/>
      </c>
      <c r="AB542" s="175" t="str">
        <f t="shared" si="141"/>
        <v/>
      </c>
      <c r="AC542" s="288" t="str">
        <f t="shared" si="142"/>
        <v/>
      </c>
      <c r="AD542" s="152" t="str">
        <f t="shared" si="143"/>
        <v/>
      </c>
      <c r="AF542" s="155" t="str">
        <f>IFERROR(_xlfn.XLOOKUP(D542,Prisliste!$C$4:$F$4,Prisliste!$C$19:$F$19)*AD542,"")</f>
        <v/>
      </c>
    </row>
    <row r="543" spans="1:32" ht="14.4">
      <c r="A543" s="171" t="str">
        <f>IF(A542="","",IF(A542+1&lt;=f_slutt,'Beregninger gj.strømming'!A542+1,""))</f>
        <v/>
      </c>
      <c r="B543" s="172" t="str">
        <f t="shared" si="144"/>
        <v/>
      </c>
      <c r="C543" s="173" t="str">
        <f t="shared" si="145"/>
        <v/>
      </c>
      <c r="D543" s="172" t="str">
        <f t="shared" si="146"/>
        <v/>
      </c>
      <c r="E543" s="152" t="str">
        <f t="shared" si="151"/>
        <v/>
      </c>
      <c r="F543" s="289" t="str">
        <f t="shared" si="147"/>
        <v/>
      </c>
      <c r="G543" s="154" t="str">
        <f>IF($A543="","",'Priseestimat gj.strømming'!$C$15)</f>
        <v/>
      </c>
      <c r="H543" s="155" t="str" cm="1">
        <f t="array" ref="H543">IF(M543=Hjelpeark!$E$7,_xlfn.XLOOKUP(IF(T543="Naturlig",S543,T543),Temp_VT_FV,_xlfn.XLOOKUP('Beregninger gj.strømming'!F543,Fiskevekt_VT_FV,'Veksttabell FV'!$B$5:$T$21,,-1),,-1)*G543,IF('Beregninger gj.strømming'!M543=Hjelpeark!$D$7,_xlfn.XLOOKUP(IF(T543="Naturlig",S543,T543),'Veksttabell SV'!$A$6:$A$22,_xlfn.XLOOKUP('Beregninger gj.strømming'!F543,'Veksttabell SV'!$B$5:$AU$5,'Veksttabell SV'!$B$6:$AU$22,,-1),,-1)*G543,""))</f>
        <v/>
      </c>
      <c r="I543" s="155" t="str">
        <f t="shared" si="136"/>
        <v/>
      </c>
      <c r="J543" s="159" t="str">
        <f t="shared" si="137"/>
        <v/>
      </c>
      <c r="K543" s="173" t="str">
        <f>IF(A543="","",'Priseestimat gj.strømming'!$C$10)</f>
        <v/>
      </c>
      <c r="L543" s="173" t="str">
        <f>IF(A543="","",'Priseestimat gj.strømming'!$C$11)</f>
        <v/>
      </c>
      <c r="M543" s="173" t="str">
        <f>IF(A543="","",'Priseestimat gj.strømming'!$C$12)</f>
        <v/>
      </c>
      <c r="N543" s="173" t="str">
        <f>IF($A543="","",'Priseestimat gj.strømming'!$C$6)</f>
        <v/>
      </c>
      <c r="O543" s="174" t="str" cm="1">
        <f t="array" ref="O543">IF(M543=Hjelpeark!$D$7,_xlfn.XLOOKUP(IF(T543="Naturlig",S543,T543),'Vannbehov SV'!$A$5:$A$13,_xlfn.XLOOKUP('Beregninger gj.strømming'!F543,'Vannbehov SV'!$B$4:$O$4,'Vannbehov SV'!$B$5:$O$13,,-1),,-1),IF(M543=Hjelpeark!$E$7,_xlfn.XLOOKUP(IF(T543="Naturlig",S543,T543),'Vannbehov FV'!$A$5:$A$20,_xlfn.XLOOKUP('Beregninger gj.strømming'!F543,'Vannbehov FV'!$B$4:$O$4,'Vannbehov FV'!$B$5:$O$20,,-1),,-1),""))</f>
        <v/>
      </c>
      <c r="P543" s="173" t="str">
        <f t="shared" si="148"/>
        <v/>
      </c>
      <c r="Q543" s="174" t="str">
        <f t="shared" si="149"/>
        <v/>
      </c>
      <c r="R543" s="174" t="str">
        <f t="shared" si="138"/>
        <v/>
      </c>
      <c r="S543" s="152" t="str">
        <f>IFERROR(IF(M543=Hjelpeark!$D$7,_xlfn.XLOOKUP('Beregninger gj.strømming'!C543,Hjelpeark!$C$8:$C$19,Hjelpeark!$D$8:$D$19),_xlfn.XLOOKUP('Beregninger gj.strømming'!C543,Hjelpeark!$C$8:$C$19,Hjelpeark!$E$8:$E$19)),"")</f>
        <v/>
      </c>
      <c r="T543" s="152" t="str">
        <f t="shared" si="152"/>
        <v/>
      </c>
      <c r="U543" s="152" t="str">
        <f>IFERROR(IF(T543=Hjelpeark!$B$4,0,ABS(T543-S543)),"")</f>
        <v/>
      </c>
      <c r="V543" s="175" t="str">
        <f>IFERROR(IF(A543="","",_xlfn.XLOOKUP(D543,Prisliste!$C$4:$F$4,Prisliste!$C$20:$F$20)),"")</f>
        <v/>
      </c>
      <c r="W543" s="175" t="str">
        <f>IFERROR(U543*_xlfn.XLOOKUP(D543,Prisliste!$C$4:$F$4,Prisliste!$C$21:$F$21),"")</f>
        <v/>
      </c>
      <c r="X543" s="175" t="str">
        <f>IFERROR(IF(A543="","",IF(N543="Ja",_xlfn.XLOOKUP('Beregninger gj.strømming'!D543,Prisliste!$C$4:$F$4,Prisliste!$C$24:$F$24),0)),"")</f>
        <v/>
      </c>
      <c r="Y543" s="288" t="str">
        <f t="shared" si="139"/>
        <v/>
      </c>
      <c r="Z543" s="175" t="str">
        <f t="shared" si="150"/>
        <v/>
      </c>
      <c r="AA543" s="175" t="str">
        <f t="shared" si="140"/>
        <v/>
      </c>
      <c r="AB543" s="175" t="str">
        <f t="shared" si="141"/>
        <v/>
      </c>
      <c r="AC543" s="288" t="str">
        <f t="shared" si="142"/>
        <v/>
      </c>
      <c r="AD543" s="152" t="str">
        <f t="shared" si="143"/>
        <v/>
      </c>
      <c r="AF543" s="155" t="str">
        <f>IFERROR(_xlfn.XLOOKUP(D543,Prisliste!$C$4:$F$4,Prisliste!$C$19:$F$19)*AD543,"")</f>
        <v/>
      </c>
    </row>
    <row r="544" spans="1:32" ht="14.4">
      <c r="A544" s="171" t="str">
        <f>IF(A543="","",IF(A543+1&lt;=f_slutt,'Beregninger gj.strømming'!A543+1,""))</f>
        <v/>
      </c>
      <c r="B544" s="172" t="str">
        <f t="shared" si="144"/>
        <v/>
      </c>
      <c r="C544" s="173" t="str">
        <f t="shared" si="145"/>
        <v/>
      </c>
      <c r="D544" s="172" t="str">
        <f t="shared" si="146"/>
        <v/>
      </c>
      <c r="E544" s="152" t="str">
        <f t="shared" si="151"/>
        <v/>
      </c>
      <c r="F544" s="289" t="str">
        <f t="shared" si="147"/>
        <v/>
      </c>
      <c r="G544" s="154" t="str">
        <f>IF($A544="","",'Priseestimat gj.strømming'!$C$15)</f>
        <v/>
      </c>
      <c r="H544" s="155" t="str" cm="1">
        <f t="array" ref="H544">IF(M544=Hjelpeark!$E$7,_xlfn.XLOOKUP(IF(T544="Naturlig",S544,T544),Temp_VT_FV,_xlfn.XLOOKUP('Beregninger gj.strømming'!F544,Fiskevekt_VT_FV,'Veksttabell FV'!$B$5:$T$21,,-1),,-1)*G544,IF('Beregninger gj.strømming'!M544=Hjelpeark!$D$7,_xlfn.XLOOKUP(IF(T544="Naturlig",S544,T544),'Veksttabell SV'!$A$6:$A$22,_xlfn.XLOOKUP('Beregninger gj.strømming'!F544,'Veksttabell SV'!$B$5:$AU$5,'Veksttabell SV'!$B$6:$AU$22,,-1),,-1)*G544,""))</f>
        <v/>
      </c>
      <c r="I544" s="155" t="str">
        <f t="shared" si="136"/>
        <v/>
      </c>
      <c r="J544" s="159" t="str">
        <f t="shared" si="137"/>
        <v/>
      </c>
      <c r="K544" s="173" t="str">
        <f>IF(A544="","",'Priseestimat gj.strømming'!$C$10)</f>
        <v/>
      </c>
      <c r="L544" s="173" t="str">
        <f>IF(A544="","",'Priseestimat gj.strømming'!$C$11)</f>
        <v/>
      </c>
      <c r="M544" s="173" t="str">
        <f>IF(A544="","",'Priseestimat gj.strømming'!$C$12)</f>
        <v/>
      </c>
      <c r="N544" s="173" t="str">
        <f>IF($A544="","",'Priseestimat gj.strømming'!$C$6)</f>
        <v/>
      </c>
      <c r="O544" s="174" t="str" cm="1">
        <f t="array" ref="O544">IF(M544=Hjelpeark!$D$7,_xlfn.XLOOKUP(IF(T544="Naturlig",S544,T544),'Vannbehov SV'!$A$5:$A$13,_xlfn.XLOOKUP('Beregninger gj.strømming'!F544,'Vannbehov SV'!$B$4:$O$4,'Vannbehov SV'!$B$5:$O$13,,-1),,-1),IF(M544=Hjelpeark!$E$7,_xlfn.XLOOKUP(IF(T544="Naturlig",S544,T544),'Vannbehov FV'!$A$5:$A$20,_xlfn.XLOOKUP('Beregninger gj.strømming'!F544,'Vannbehov FV'!$B$4:$O$4,'Vannbehov FV'!$B$5:$O$20,,-1),,-1),""))</f>
        <v/>
      </c>
      <c r="P544" s="173" t="str">
        <f t="shared" si="148"/>
        <v/>
      </c>
      <c r="Q544" s="174" t="str">
        <f t="shared" si="149"/>
        <v/>
      </c>
      <c r="R544" s="174" t="str">
        <f t="shared" si="138"/>
        <v/>
      </c>
      <c r="S544" s="152" t="str">
        <f>IFERROR(IF(M544=Hjelpeark!$D$7,_xlfn.XLOOKUP('Beregninger gj.strømming'!C544,Hjelpeark!$C$8:$C$19,Hjelpeark!$D$8:$D$19),_xlfn.XLOOKUP('Beregninger gj.strømming'!C544,Hjelpeark!$C$8:$C$19,Hjelpeark!$E$8:$E$19)),"")</f>
        <v/>
      </c>
      <c r="T544" s="152" t="str">
        <f t="shared" si="152"/>
        <v/>
      </c>
      <c r="U544" s="152" t="str">
        <f>IFERROR(IF(T544=Hjelpeark!$B$4,0,ABS(T544-S544)),"")</f>
        <v/>
      </c>
      <c r="V544" s="175" t="str">
        <f>IFERROR(IF(A544="","",_xlfn.XLOOKUP(D544,Prisliste!$C$4:$F$4,Prisliste!$C$20:$F$20)),"")</f>
        <v/>
      </c>
      <c r="W544" s="175" t="str">
        <f>IFERROR(U544*_xlfn.XLOOKUP(D544,Prisliste!$C$4:$F$4,Prisliste!$C$21:$F$21),"")</f>
        <v/>
      </c>
      <c r="X544" s="175" t="str">
        <f>IFERROR(IF(A544="","",IF(N544="Ja",_xlfn.XLOOKUP('Beregninger gj.strømming'!D544,Prisliste!$C$4:$F$4,Prisliste!$C$24:$F$24),0)),"")</f>
        <v/>
      </c>
      <c r="Y544" s="288" t="str">
        <f t="shared" si="139"/>
        <v/>
      </c>
      <c r="Z544" s="175" t="str">
        <f t="shared" si="150"/>
        <v/>
      </c>
      <c r="AA544" s="175" t="str">
        <f t="shared" si="140"/>
        <v/>
      </c>
      <c r="AB544" s="175" t="str">
        <f t="shared" si="141"/>
        <v/>
      </c>
      <c r="AC544" s="288" t="str">
        <f t="shared" si="142"/>
        <v/>
      </c>
      <c r="AD544" s="152" t="str">
        <f t="shared" si="143"/>
        <v/>
      </c>
      <c r="AF544" s="155" t="str">
        <f>IFERROR(_xlfn.XLOOKUP(D544,Prisliste!$C$4:$F$4,Prisliste!$C$19:$F$19)*AD544,"")</f>
        <v/>
      </c>
    </row>
    <row r="545" spans="1:32" ht="14.4">
      <c r="A545" s="171" t="str">
        <f>IF(A544="","",IF(A544+1&lt;=f_slutt,'Beregninger gj.strømming'!A544+1,""))</f>
        <v/>
      </c>
      <c r="B545" s="172" t="str">
        <f t="shared" si="144"/>
        <v/>
      </c>
      <c r="C545" s="173" t="str">
        <f t="shared" si="145"/>
        <v/>
      </c>
      <c r="D545" s="172" t="str">
        <f t="shared" si="146"/>
        <v/>
      </c>
      <c r="E545" s="152" t="str">
        <f t="shared" si="151"/>
        <v/>
      </c>
      <c r="F545" s="289" t="str">
        <f t="shared" si="147"/>
        <v/>
      </c>
      <c r="G545" s="154" t="str">
        <f>IF($A545="","",'Priseestimat gj.strømming'!$C$15)</f>
        <v/>
      </c>
      <c r="H545" s="155" t="str" cm="1">
        <f t="array" ref="H545">IF(M545=Hjelpeark!$E$7,_xlfn.XLOOKUP(IF(T545="Naturlig",S545,T545),Temp_VT_FV,_xlfn.XLOOKUP('Beregninger gj.strømming'!F545,Fiskevekt_VT_FV,'Veksttabell FV'!$B$5:$T$21,,-1),,-1)*G545,IF('Beregninger gj.strømming'!M545=Hjelpeark!$D$7,_xlfn.XLOOKUP(IF(T545="Naturlig",S545,T545),'Veksttabell SV'!$A$6:$A$22,_xlfn.XLOOKUP('Beregninger gj.strømming'!F545,'Veksttabell SV'!$B$5:$AU$5,'Veksttabell SV'!$B$6:$AU$22,,-1),,-1)*G545,""))</f>
        <v/>
      </c>
      <c r="I545" s="155" t="str">
        <f t="shared" si="136"/>
        <v/>
      </c>
      <c r="J545" s="159" t="str">
        <f t="shared" si="137"/>
        <v/>
      </c>
      <c r="K545" s="173" t="str">
        <f>IF(A545="","",'Priseestimat gj.strømming'!$C$10)</f>
        <v/>
      </c>
      <c r="L545" s="173" t="str">
        <f>IF(A545="","",'Priseestimat gj.strømming'!$C$11)</f>
        <v/>
      </c>
      <c r="M545" s="173" t="str">
        <f>IF(A545="","",'Priseestimat gj.strømming'!$C$12)</f>
        <v/>
      </c>
      <c r="N545" s="173" t="str">
        <f>IF($A545="","",'Priseestimat gj.strømming'!$C$6)</f>
        <v/>
      </c>
      <c r="O545" s="174" t="str" cm="1">
        <f t="array" ref="O545">IF(M545=Hjelpeark!$D$7,_xlfn.XLOOKUP(IF(T545="Naturlig",S545,T545),'Vannbehov SV'!$A$5:$A$13,_xlfn.XLOOKUP('Beregninger gj.strømming'!F545,'Vannbehov SV'!$B$4:$O$4,'Vannbehov SV'!$B$5:$O$13,,-1),,-1),IF(M545=Hjelpeark!$E$7,_xlfn.XLOOKUP(IF(T545="Naturlig",S545,T545),'Vannbehov FV'!$A$5:$A$20,_xlfn.XLOOKUP('Beregninger gj.strømming'!F545,'Vannbehov FV'!$B$4:$O$4,'Vannbehov FV'!$B$5:$O$20,,-1),,-1),""))</f>
        <v/>
      </c>
      <c r="P545" s="173" t="str">
        <f t="shared" si="148"/>
        <v/>
      </c>
      <c r="Q545" s="174" t="str">
        <f t="shared" si="149"/>
        <v/>
      </c>
      <c r="R545" s="174" t="str">
        <f t="shared" si="138"/>
        <v/>
      </c>
      <c r="S545" s="152" t="str">
        <f>IFERROR(IF(M545=Hjelpeark!$D$7,_xlfn.XLOOKUP('Beregninger gj.strømming'!C545,Hjelpeark!$C$8:$C$19,Hjelpeark!$D$8:$D$19),_xlfn.XLOOKUP('Beregninger gj.strømming'!C545,Hjelpeark!$C$8:$C$19,Hjelpeark!$E$8:$E$19)),"")</f>
        <v/>
      </c>
      <c r="T545" s="152" t="str">
        <f t="shared" si="152"/>
        <v/>
      </c>
      <c r="U545" s="152" t="str">
        <f>IFERROR(IF(T545=Hjelpeark!$B$4,0,ABS(T545-S545)),"")</f>
        <v/>
      </c>
      <c r="V545" s="175" t="str">
        <f>IFERROR(IF(A545="","",_xlfn.XLOOKUP(D545,Prisliste!$C$4:$F$4,Prisliste!$C$20:$F$20)),"")</f>
        <v/>
      </c>
      <c r="W545" s="175" t="str">
        <f>IFERROR(U545*_xlfn.XLOOKUP(D545,Prisliste!$C$4:$F$4,Prisliste!$C$21:$F$21),"")</f>
        <v/>
      </c>
      <c r="X545" s="175" t="str">
        <f>IFERROR(IF(A545="","",IF(N545="Ja",_xlfn.XLOOKUP('Beregninger gj.strømming'!D545,Prisliste!$C$4:$F$4,Prisliste!$C$24:$F$24),0)),"")</f>
        <v/>
      </c>
      <c r="Y545" s="288" t="str">
        <f t="shared" si="139"/>
        <v/>
      </c>
      <c r="Z545" s="175" t="str">
        <f t="shared" si="150"/>
        <v/>
      </c>
      <c r="AA545" s="175" t="str">
        <f t="shared" si="140"/>
        <v/>
      </c>
      <c r="AB545" s="175" t="str">
        <f t="shared" si="141"/>
        <v/>
      </c>
      <c r="AC545" s="288" t="str">
        <f t="shared" si="142"/>
        <v/>
      </c>
      <c r="AD545" s="152" t="str">
        <f t="shared" si="143"/>
        <v/>
      </c>
      <c r="AF545" s="155" t="str">
        <f>IFERROR(_xlfn.XLOOKUP(D545,Prisliste!$C$4:$F$4,Prisliste!$C$19:$F$19)*AD545,"")</f>
        <v/>
      </c>
    </row>
    <row r="546" spans="1:32" ht="14.4">
      <c r="A546" s="171" t="str">
        <f>IF(A545="","",IF(A545+1&lt;=f_slutt,'Beregninger gj.strømming'!A545+1,""))</f>
        <v/>
      </c>
      <c r="B546" s="172" t="str">
        <f t="shared" si="144"/>
        <v/>
      </c>
      <c r="C546" s="173" t="str">
        <f t="shared" si="145"/>
        <v/>
      </c>
      <c r="D546" s="172" t="str">
        <f t="shared" si="146"/>
        <v/>
      </c>
      <c r="E546" s="152" t="str">
        <f t="shared" si="151"/>
        <v/>
      </c>
      <c r="F546" s="289" t="str">
        <f t="shared" si="147"/>
        <v/>
      </c>
      <c r="G546" s="154" t="str">
        <f>IF($A546="","",'Priseestimat gj.strømming'!$C$15)</f>
        <v/>
      </c>
      <c r="H546" s="155" t="str" cm="1">
        <f t="array" ref="H546">IF(M546=Hjelpeark!$E$7,_xlfn.XLOOKUP(IF(T546="Naturlig",S546,T546),Temp_VT_FV,_xlfn.XLOOKUP('Beregninger gj.strømming'!F546,Fiskevekt_VT_FV,'Veksttabell FV'!$B$5:$T$21,,-1),,-1)*G546,IF('Beregninger gj.strømming'!M546=Hjelpeark!$D$7,_xlfn.XLOOKUP(IF(T546="Naturlig",S546,T546),'Veksttabell SV'!$A$6:$A$22,_xlfn.XLOOKUP('Beregninger gj.strømming'!F546,'Veksttabell SV'!$B$5:$AU$5,'Veksttabell SV'!$B$6:$AU$22,,-1),,-1)*G546,""))</f>
        <v/>
      </c>
      <c r="I546" s="155" t="str">
        <f t="shared" si="136"/>
        <v/>
      </c>
      <c r="J546" s="159" t="str">
        <f t="shared" si="137"/>
        <v/>
      </c>
      <c r="K546" s="173" t="str">
        <f>IF(A546="","",'Priseestimat gj.strømming'!$C$10)</f>
        <v/>
      </c>
      <c r="L546" s="173" t="str">
        <f>IF(A546="","",'Priseestimat gj.strømming'!$C$11)</f>
        <v/>
      </c>
      <c r="M546" s="173" t="str">
        <f>IF(A546="","",'Priseestimat gj.strømming'!$C$12)</f>
        <v/>
      </c>
      <c r="N546" s="173" t="str">
        <f>IF($A546="","",'Priseestimat gj.strømming'!$C$6)</f>
        <v/>
      </c>
      <c r="O546" s="174" t="str" cm="1">
        <f t="array" ref="O546">IF(M546=Hjelpeark!$D$7,_xlfn.XLOOKUP(IF(T546="Naturlig",S546,T546),'Vannbehov SV'!$A$5:$A$13,_xlfn.XLOOKUP('Beregninger gj.strømming'!F546,'Vannbehov SV'!$B$4:$O$4,'Vannbehov SV'!$B$5:$O$13,,-1),,-1),IF(M546=Hjelpeark!$E$7,_xlfn.XLOOKUP(IF(T546="Naturlig",S546,T546),'Vannbehov FV'!$A$5:$A$20,_xlfn.XLOOKUP('Beregninger gj.strømming'!F546,'Vannbehov FV'!$B$4:$O$4,'Vannbehov FV'!$B$5:$O$20,,-1),,-1),""))</f>
        <v/>
      </c>
      <c r="P546" s="173" t="str">
        <f t="shared" si="148"/>
        <v/>
      </c>
      <c r="Q546" s="174" t="str">
        <f t="shared" si="149"/>
        <v/>
      </c>
      <c r="R546" s="174" t="str">
        <f t="shared" si="138"/>
        <v/>
      </c>
      <c r="S546" s="152" t="str">
        <f>IFERROR(IF(M546=Hjelpeark!$D$7,_xlfn.XLOOKUP('Beregninger gj.strømming'!C546,Hjelpeark!$C$8:$C$19,Hjelpeark!$D$8:$D$19),_xlfn.XLOOKUP('Beregninger gj.strømming'!C546,Hjelpeark!$C$8:$C$19,Hjelpeark!$E$8:$E$19)),"")</f>
        <v/>
      </c>
      <c r="T546" s="152" t="str">
        <f t="shared" si="152"/>
        <v/>
      </c>
      <c r="U546" s="152" t="str">
        <f>IFERROR(IF(T546=Hjelpeark!$B$4,0,ABS(T546-S546)),"")</f>
        <v/>
      </c>
      <c r="V546" s="175" t="str">
        <f>IFERROR(IF(A546="","",_xlfn.XLOOKUP(D546,Prisliste!$C$4:$F$4,Prisliste!$C$20:$F$20)),"")</f>
        <v/>
      </c>
      <c r="W546" s="175" t="str">
        <f>IFERROR(U546*_xlfn.XLOOKUP(D546,Prisliste!$C$4:$F$4,Prisliste!$C$21:$F$21),"")</f>
        <v/>
      </c>
      <c r="X546" s="175" t="str">
        <f>IFERROR(IF(A546="","",IF(N546="Ja",_xlfn.XLOOKUP('Beregninger gj.strømming'!D546,Prisliste!$C$4:$F$4,Prisliste!$C$24:$F$24),0)),"")</f>
        <v/>
      </c>
      <c r="Y546" s="288" t="str">
        <f t="shared" si="139"/>
        <v/>
      </c>
      <c r="Z546" s="175" t="str">
        <f t="shared" si="150"/>
        <v/>
      </c>
      <c r="AA546" s="175" t="str">
        <f t="shared" si="140"/>
        <v/>
      </c>
      <c r="AB546" s="175" t="str">
        <f t="shared" si="141"/>
        <v/>
      </c>
      <c r="AC546" s="288" t="str">
        <f t="shared" si="142"/>
        <v/>
      </c>
      <c r="AD546" s="152" t="str">
        <f t="shared" si="143"/>
        <v/>
      </c>
      <c r="AF546" s="155" t="str">
        <f>IFERROR(_xlfn.XLOOKUP(D546,Prisliste!$C$4:$F$4,Prisliste!$C$19:$F$19)*AD546,"")</f>
        <v/>
      </c>
    </row>
    <row r="547" spans="1:32" ht="14.4">
      <c r="A547" s="171" t="str">
        <f>IF(A546="","",IF(A546+1&lt;=f_slutt,'Beregninger gj.strømming'!A546+1,""))</f>
        <v/>
      </c>
      <c r="B547" s="172" t="str">
        <f t="shared" si="144"/>
        <v/>
      </c>
      <c r="C547" s="173" t="str">
        <f t="shared" si="145"/>
        <v/>
      </c>
      <c r="D547" s="172" t="str">
        <f t="shared" si="146"/>
        <v/>
      </c>
      <c r="E547" s="152" t="str">
        <f t="shared" si="151"/>
        <v/>
      </c>
      <c r="F547" s="289" t="str">
        <f t="shared" si="147"/>
        <v/>
      </c>
      <c r="G547" s="154" t="str">
        <f>IF($A547="","",'Priseestimat gj.strømming'!$C$15)</f>
        <v/>
      </c>
      <c r="H547" s="155" t="str" cm="1">
        <f t="array" ref="H547">IF(M547=Hjelpeark!$E$7,_xlfn.XLOOKUP(IF(T547="Naturlig",S547,T547),Temp_VT_FV,_xlfn.XLOOKUP('Beregninger gj.strømming'!F547,Fiskevekt_VT_FV,'Veksttabell FV'!$B$5:$T$21,,-1),,-1)*G547,IF('Beregninger gj.strømming'!M547=Hjelpeark!$D$7,_xlfn.XLOOKUP(IF(T547="Naturlig",S547,T547),'Veksttabell SV'!$A$6:$A$22,_xlfn.XLOOKUP('Beregninger gj.strømming'!F547,'Veksttabell SV'!$B$5:$AU$5,'Veksttabell SV'!$B$6:$AU$22,,-1),,-1)*G547,""))</f>
        <v/>
      </c>
      <c r="I547" s="155" t="str">
        <f t="shared" si="136"/>
        <v/>
      </c>
      <c r="J547" s="159" t="str">
        <f t="shared" si="137"/>
        <v/>
      </c>
      <c r="K547" s="173" t="str">
        <f>IF(A547="","",'Priseestimat gj.strømming'!$C$10)</f>
        <v/>
      </c>
      <c r="L547" s="173" t="str">
        <f>IF(A547="","",'Priseestimat gj.strømming'!$C$11)</f>
        <v/>
      </c>
      <c r="M547" s="173" t="str">
        <f>IF(A547="","",'Priseestimat gj.strømming'!$C$12)</f>
        <v/>
      </c>
      <c r="N547" s="173" t="str">
        <f>IF($A547="","",'Priseestimat gj.strømming'!$C$6)</f>
        <v/>
      </c>
      <c r="O547" s="174" t="str" cm="1">
        <f t="array" ref="O547">IF(M547=Hjelpeark!$D$7,_xlfn.XLOOKUP(IF(T547="Naturlig",S547,T547),'Vannbehov SV'!$A$5:$A$13,_xlfn.XLOOKUP('Beregninger gj.strømming'!F547,'Vannbehov SV'!$B$4:$O$4,'Vannbehov SV'!$B$5:$O$13,,-1),,-1),IF(M547=Hjelpeark!$E$7,_xlfn.XLOOKUP(IF(T547="Naturlig",S547,T547),'Vannbehov FV'!$A$5:$A$20,_xlfn.XLOOKUP('Beregninger gj.strømming'!F547,'Vannbehov FV'!$B$4:$O$4,'Vannbehov FV'!$B$5:$O$20,,-1),,-1),""))</f>
        <v/>
      </c>
      <c r="P547" s="173" t="str">
        <f t="shared" si="148"/>
        <v/>
      </c>
      <c r="Q547" s="174" t="str">
        <f t="shared" si="149"/>
        <v/>
      </c>
      <c r="R547" s="174" t="str">
        <f t="shared" si="138"/>
        <v/>
      </c>
      <c r="S547" s="152" t="str">
        <f>IFERROR(IF(M547=Hjelpeark!$D$7,_xlfn.XLOOKUP('Beregninger gj.strømming'!C547,Hjelpeark!$C$8:$C$19,Hjelpeark!$D$8:$D$19),_xlfn.XLOOKUP('Beregninger gj.strømming'!C547,Hjelpeark!$C$8:$C$19,Hjelpeark!$E$8:$E$19)),"")</f>
        <v/>
      </c>
      <c r="T547" s="152" t="str">
        <f t="shared" si="152"/>
        <v/>
      </c>
      <c r="U547" s="152" t="str">
        <f>IFERROR(IF(T547=Hjelpeark!$B$4,0,ABS(T547-S547)),"")</f>
        <v/>
      </c>
      <c r="V547" s="175" t="str">
        <f>IFERROR(IF(A547="","",_xlfn.XLOOKUP(D547,Prisliste!$C$4:$F$4,Prisliste!$C$20:$F$20)),"")</f>
        <v/>
      </c>
      <c r="W547" s="175" t="str">
        <f>IFERROR(U547*_xlfn.XLOOKUP(D547,Prisliste!$C$4:$F$4,Prisliste!$C$21:$F$21),"")</f>
        <v/>
      </c>
      <c r="X547" s="175" t="str">
        <f>IFERROR(IF(A547="","",IF(N547="Ja",_xlfn.XLOOKUP('Beregninger gj.strømming'!D547,Prisliste!$C$4:$F$4,Prisliste!$C$24:$F$24),0)),"")</f>
        <v/>
      </c>
      <c r="Y547" s="288" t="str">
        <f t="shared" si="139"/>
        <v/>
      </c>
      <c r="Z547" s="175" t="str">
        <f t="shared" si="150"/>
        <v/>
      </c>
      <c r="AA547" s="175" t="str">
        <f t="shared" si="140"/>
        <v/>
      </c>
      <c r="AB547" s="175" t="str">
        <f t="shared" si="141"/>
        <v/>
      </c>
      <c r="AC547" s="288" t="str">
        <f t="shared" si="142"/>
        <v/>
      </c>
      <c r="AD547" s="152" t="str">
        <f t="shared" si="143"/>
        <v/>
      </c>
      <c r="AF547" s="155" t="str">
        <f>IFERROR(_xlfn.XLOOKUP(D547,Prisliste!$C$4:$F$4,Prisliste!$C$19:$F$19)*AD547,"")</f>
        <v/>
      </c>
    </row>
    <row r="548" spans="1:32" ht="14.4">
      <c r="A548" s="171" t="str">
        <f>IF(A547="","",IF(A547+1&lt;=f_slutt,'Beregninger gj.strømming'!A547+1,""))</f>
        <v/>
      </c>
      <c r="B548" s="172" t="str">
        <f t="shared" si="144"/>
        <v/>
      </c>
      <c r="C548" s="173" t="str">
        <f t="shared" si="145"/>
        <v/>
      </c>
      <c r="D548" s="172" t="str">
        <f t="shared" si="146"/>
        <v/>
      </c>
      <c r="E548" s="152" t="str">
        <f t="shared" si="151"/>
        <v/>
      </c>
      <c r="F548" s="289" t="str">
        <f t="shared" si="147"/>
        <v/>
      </c>
      <c r="G548" s="154" t="str">
        <f>IF($A548="","",'Priseestimat gj.strømming'!$C$15)</f>
        <v/>
      </c>
      <c r="H548" s="155" t="str" cm="1">
        <f t="array" ref="H548">IF(M548=Hjelpeark!$E$7,_xlfn.XLOOKUP(IF(T548="Naturlig",S548,T548),Temp_VT_FV,_xlfn.XLOOKUP('Beregninger gj.strømming'!F548,Fiskevekt_VT_FV,'Veksttabell FV'!$B$5:$T$21,,-1),,-1)*G548,IF('Beregninger gj.strømming'!M548=Hjelpeark!$D$7,_xlfn.XLOOKUP(IF(T548="Naturlig",S548,T548),'Veksttabell SV'!$A$6:$A$22,_xlfn.XLOOKUP('Beregninger gj.strømming'!F548,'Veksttabell SV'!$B$5:$AU$5,'Veksttabell SV'!$B$6:$AU$22,,-1),,-1)*G548,""))</f>
        <v/>
      </c>
      <c r="I548" s="155" t="str">
        <f t="shared" si="136"/>
        <v/>
      </c>
      <c r="J548" s="159" t="str">
        <f t="shared" si="137"/>
        <v/>
      </c>
      <c r="K548" s="173" t="str">
        <f>IF(A548="","",'Priseestimat gj.strømming'!$C$10)</f>
        <v/>
      </c>
      <c r="L548" s="173" t="str">
        <f>IF(A548="","",'Priseestimat gj.strømming'!$C$11)</f>
        <v/>
      </c>
      <c r="M548" s="173" t="str">
        <f>IF(A548="","",'Priseestimat gj.strømming'!$C$12)</f>
        <v/>
      </c>
      <c r="N548" s="173" t="str">
        <f>IF($A548="","",'Priseestimat gj.strømming'!$C$6)</f>
        <v/>
      </c>
      <c r="O548" s="174" t="str" cm="1">
        <f t="array" ref="O548">IF(M548=Hjelpeark!$D$7,_xlfn.XLOOKUP(IF(T548="Naturlig",S548,T548),'Vannbehov SV'!$A$5:$A$13,_xlfn.XLOOKUP('Beregninger gj.strømming'!F548,'Vannbehov SV'!$B$4:$O$4,'Vannbehov SV'!$B$5:$O$13,,-1),,-1),IF(M548=Hjelpeark!$E$7,_xlfn.XLOOKUP(IF(T548="Naturlig",S548,T548),'Vannbehov FV'!$A$5:$A$20,_xlfn.XLOOKUP('Beregninger gj.strømming'!F548,'Vannbehov FV'!$B$4:$O$4,'Vannbehov FV'!$B$5:$O$20,,-1),,-1),""))</f>
        <v/>
      </c>
      <c r="P548" s="173" t="str">
        <f t="shared" si="148"/>
        <v/>
      </c>
      <c r="Q548" s="174" t="str">
        <f t="shared" si="149"/>
        <v/>
      </c>
      <c r="R548" s="174" t="str">
        <f t="shared" si="138"/>
        <v/>
      </c>
      <c r="S548" s="152" t="str">
        <f>IFERROR(IF(M548=Hjelpeark!$D$7,_xlfn.XLOOKUP('Beregninger gj.strømming'!C548,Hjelpeark!$C$8:$C$19,Hjelpeark!$D$8:$D$19),_xlfn.XLOOKUP('Beregninger gj.strømming'!C548,Hjelpeark!$C$8:$C$19,Hjelpeark!$E$8:$E$19)),"")</f>
        <v/>
      </c>
      <c r="T548" s="152" t="str">
        <f t="shared" si="152"/>
        <v/>
      </c>
      <c r="U548" s="152" t="str">
        <f>IFERROR(IF(T548=Hjelpeark!$B$4,0,ABS(T548-S548)),"")</f>
        <v/>
      </c>
      <c r="V548" s="175" t="str">
        <f>IFERROR(IF(A548="","",_xlfn.XLOOKUP(D548,Prisliste!$C$4:$F$4,Prisliste!$C$20:$F$20)),"")</f>
        <v/>
      </c>
      <c r="W548" s="175" t="str">
        <f>IFERROR(U548*_xlfn.XLOOKUP(D548,Prisliste!$C$4:$F$4,Prisliste!$C$21:$F$21),"")</f>
        <v/>
      </c>
      <c r="X548" s="175" t="str">
        <f>IFERROR(IF(A548="","",IF(N548="Ja",_xlfn.XLOOKUP('Beregninger gj.strømming'!D548,Prisliste!$C$4:$F$4,Prisliste!$C$24:$F$24),0)),"")</f>
        <v/>
      </c>
      <c r="Y548" s="288" t="str">
        <f t="shared" si="139"/>
        <v/>
      </c>
      <c r="Z548" s="175" t="str">
        <f t="shared" si="150"/>
        <v/>
      </c>
      <c r="AA548" s="175" t="str">
        <f t="shared" si="140"/>
        <v/>
      </c>
      <c r="AB548" s="175" t="str">
        <f t="shared" si="141"/>
        <v/>
      </c>
      <c r="AC548" s="288" t="str">
        <f t="shared" si="142"/>
        <v/>
      </c>
      <c r="AD548" s="152" t="str">
        <f t="shared" si="143"/>
        <v/>
      </c>
      <c r="AF548" s="155" t="str">
        <f>IFERROR(_xlfn.XLOOKUP(D548,Prisliste!$C$4:$F$4,Prisliste!$C$19:$F$19)*AD548,"")</f>
        <v/>
      </c>
    </row>
    <row r="549" spans="1:32" ht="14.4">
      <c r="A549" s="171" t="str">
        <f>IF(A548="","",IF(A548+1&lt;=f_slutt,'Beregninger gj.strømming'!A548+1,""))</f>
        <v/>
      </c>
      <c r="B549" s="172" t="str">
        <f t="shared" si="144"/>
        <v/>
      </c>
      <c r="C549" s="173" t="str">
        <f t="shared" si="145"/>
        <v/>
      </c>
      <c r="D549" s="172" t="str">
        <f t="shared" si="146"/>
        <v/>
      </c>
      <c r="E549" s="152" t="str">
        <f t="shared" si="151"/>
        <v/>
      </c>
      <c r="F549" s="289" t="str">
        <f t="shared" si="147"/>
        <v/>
      </c>
      <c r="G549" s="154" t="str">
        <f>IF($A549="","",'Priseestimat gj.strømming'!$C$15)</f>
        <v/>
      </c>
      <c r="H549" s="155" t="str" cm="1">
        <f t="array" ref="H549">IF(M549=Hjelpeark!$E$7,_xlfn.XLOOKUP(IF(T549="Naturlig",S549,T549),Temp_VT_FV,_xlfn.XLOOKUP('Beregninger gj.strømming'!F549,Fiskevekt_VT_FV,'Veksttabell FV'!$B$5:$T$21,,-1),,-1)*G549,IF('Beregninger gj.strømming'!M549=Hjelpeark!$D$7,_xlfn.XLOOKUP(IF(T549="Naturlig",S549,T549),'Veksttabell SV'!$A$6:$A$22,_xlfn.XLOOKUP('Beregninger gj.strømming'!F549,'Veksttabell SV'!$B$5:$AU$5,'Veksttabell SV'!$B$6:$AU$22,,-1),,-1)*G549,""))</f>
        <v/>
      </c>
      <c r="I549" s="155" t="str">
        <f t="shared" si="136"/>
        <v/>
      </c>
      <c r="J549" s="159" t="str">
        <f t="shared" si="137"/>
        <v/>
      </c>
      <c r="K549" s="173" t="str">
        <f>IF(A549="","",'Priseestimat gj.strømming'!$C$10)</f>
        <v/>
      </c>
      <c r="L549" s="173" t="str">
        <f>IF(A549="","",'Priseestimat gj.strømming'!$C$11)</f>
        <v/>
      </c>
      <c r="M549" s="173" t="str">
        <f>IF(A549="","",'Priseestimat gj.strømming'!$C$12)</f>
        <v/>
      </c>
      <c r="N549" s="173" t="str">
        <f>IF($A549="","",'Priseestimat gj.strømming'!$C$6)</f>
        <v/>
      </c>
      <c r="O549" s="174" t="str" cm="1">
        <f t="array" ref="O549">IF(M549=Hjelpeark!$D$7,_xlfn.XLOOKUP(IF(T549="Naturlig",S549,T549),'Vannbehov SV'!$A$5:$A$13,_xlfn.XLOOKUP('Beregninger gj.strømming'!F549,'Vannbehov SV'!$B$4:$O$4,'Vannbehov SV'!$B$5:$O$13,,-1),,-1),IF(M549=Hjelpeark!$E$7,_xlfn.XLOOKUP(IF(T549="Naturlig",S549,T549),'Vannbehov FV'!$A$5:$A$20,_xlfn.XLOOKUP('Beregninger gj.strømming'!F549,'Vannbehov FV'!$B$4:$O$4,'Vannbehov FV'!$B$5:$O$20,,-1),,-1),""))</f>
        <v/>
      </c>
      <c r="P549" s="173" t="str">
        <f t="shared" si="148"/>
        <v/>
      </c>
      <c r="Q549" s="174" t="str">
        <f t="shared" si="149"/>
        <v/>
      </c>
      <c r="R549" s="174" t="str">
        <f t="shared" si="138"/>
        <v/>
      </c>
      <c r="S549" s="152" t="str">
        <f>IFERROR(IF(M549=Hjelpeark!$D$7,_xlfn.XLOOKUP('Beregninger gj.strømming'!C549,Hjelpeark!$C$8:$C$19,Hjelpeark!$D$8:$D$19),_xlfn.XLOOKUP('Beregninger gj.strømming'!C549,Hjelpeark!$C$8:$C$19,Hjelpeark!$E$8:$E$19)),"")</f>
        <v/>
      </c>
      <c r="T549" s="152" t="str">
        <f t="shared" si="152"/>
        <v/>
      </c>
      <c r="U549" s="152" t="str">
        <f>IFERROR(IF(T549=Hjelpeark!$B$4,0,ABS(T549-S549)),"")</f>
        <v/>
      </c>
      <c r="V549" s="175" t="str">
        <f>IFERROR(IF(A549="","",_xlfn.XLOOKUP(D549,Prisliste!$C$4:$F$4,Prisliste!$C$20:$F$20)),"")</f>
        <v/>
      </c>
      <c r="W549" s="175" t="str">
        <f>IFERROR(U549*_xlfn.XLOOKUP(D549,Prisliste!$C$4:$F$4,Prisliste!$C$21:$F$21),"")</f>
        <v/>
      </c>
      <c r="X549" s="175" t="str">
        <f>IFERROR(IF(A549="","",IF(N549="Ja",_xlfn.XLOOKUP('Beregninger gj.strømming'!D549,Prisliste!$C$4:$F$4,Prisliste!$C$24:$F$24),0)),"")</f>
        <v/>
      </c>
      <c r="Y549" s="288" t="str">
        <f t="shared" si="139"/>
        <v/>
      </c>
      <c r="Z549" s="175" t="str">
        <f t="shared" si="150"/>
        <v/>
      </c>
      <c r="AA549" s="175" t="str">
        <f t="shared" si="140"/>
        <v/>
      </c>
      <c r="AB549" s="175" t="str">
        <f t="shared" si="141"/>
        <v/>
      </c>
      <c r="AC549" s="288" t="str">
        <f t="shared" si="142"/>
        <v/>
      </c>
      <c r="AD549" s="152" t="str">
        <f t="shared" si="143"/>
        <v/>
      </c>
      <c r="AF549" s="155" t="str">
        <f>IFERROR(_xlfn.XLOOKUP(D549,Prisliste!$C$4:$F$4,Prisliste!$C$19:$F$19)*AD549,"")</f>
        <v/>
      </c>
    </row>
    <row r="550" spans="1:32" ht="14.4">
      <c r="A550" s="171" t="str">
        <f>IF(A549="","",IF(A549+1&lt;=f_slutt,'Beregninger gj.strømming'!A549+1,""))</f>
        <v/>
      </c>
      <c r="B550" s="172" t="str">
        <f t="shared" si="144"/>
        <v/>
      </c>
      <c r="C550" s="173" t="str">
        <f t="shared" si="145"/>
        <v/>
      </c>
      <c r="D550" s="172" t="str">
        <f t="shared" si="146"/>
        <v/>
      </c>
      <c r="E550" s="152" t="str">
        <f t="shared" si="151"/>
        <v/>
      </c>
      <c r="F550" s="289" t="str">
        <f t="shared" si="147"/>
        <v/>
      </c>
      <c r="G550" s="154" t="str">
        <f>IF($A550="","",'Priseestimat gj.strømming'!$C$15)</f>
        <v/>
      </c>
      <c r="H550" s="155" t="str" cm="1">
        <f t="array" ref="H550">IF(M550=Hjelpeark!$E$7,_xlfn.XLOOKUP(IF(T550="Naturlig",S550,T550),Temp_VT_FV,_xlfn.XLOOKUP('Beregninger gj.strømming'!F550,Fiskevekt_VT_FV,'Veksttabell FV'!$B$5:$T$21,,-1),,-1)*G550,IF('Beregninger gj.strømming'!M550=Hjelpeark!$D$7,_xlfn.XLOOKUP(IF(T550="Naturlig",S550,T550),'Veksttabell SV'!$A$6:$A$22,_xlfn.XLOOKUP('Beregninger gj.strømming'!F550,'Veksttabell SV'!$B$5:$AU$5,'Veksttabell SV'!$B$6:$AU$22,,-1),,-1)*G550,""))</f>
        <v/>
      </c>
      <c r="I550" s="155" t="str">
        <f t="shared" si="136"/>
        <v/>
      </c>
      <c r="J550" s="159" t="str">
        <f t="shared" si="137"/>
        <v/>
      </c>
      <c r="K550" s="173" t="str">
        <f>IF(A550="","",'Priseestimat gj.strømming'!$C$10)</f>
        <v/>
      </c>
      <c r="L550" s="173" t="str">
        <f>IF(A550="","",'Priseestimat gj.strømming'!$C$11)</f>
        <v/>
      </c>
      <c r="M550" s="173" t="str">
        <f>IF(A550="","",'Priseestimat gj.strømming'!$C$12)</f>
        <v/>
      </c>
      <c r="N550" s="173" t="str">
        <f>IF($A550="","",'Priseestimat gj.strømming'!$C$6)</f>
        <v/>
      </c>
      <c r="O550" s="174" t="str" cm="1">
        <f t="array" ref="O550">IF(M550=Hjelpeark!$D$7,_xlfn.XLOOKUP(IF(T550="Naturlig",S550,T550),'Vannbehov SV'!$A$5:$A$13,_xlfn.XLOOKUP('Beregninger gj.strømming'!F550,'Vannbehov SV'!$B$4:$O$4,'Vannbehov SV'!$B$5:$O$13,,-1),,-1),IF(M550=Hjelpeark!$E$7,_xlfn.XLOOKUP(IF(T550="Naturlig",S550,T550),'Vannbehov FV'!$A$5:$A$20,_xlfn.XLOOKUP('Beregninger gj.strømming'!F550,'Vannbehov FV'!$B$4:$O$4,'Vannbehov FV'!$B$5:$O$20,,-1),,-1),""))</f>
        <v/>
      </c>
      <c r="P550" s="173" t="str">
        <f t="shared" si="148"/>
        <v/>
      </c>
      <c r="Q550" s="174" t="str">
        <f t="shared" si="149"/>
        <v/>
      </c>
      <c r="R550" s="174" t="str">
        <f t="shared" si="138"/>
        <v/>
      </c>
      <c r="S550" s="152" t="str">
        <f>IFERROR(IF(M550=Hjelpeark!$D$7,_xlfn.XLOOKUP('Beregninger gj.strømming'!C550,Hjelpeark!$C$8:$C$19,Hjelpeark!$D$8:$D$19),_xlfn.XLOOKUP('Beregninger gj.strømming'!C550,Hjelpeark!$C$8:$C$19,Hjelpeark!$E$8:$E$19)),"")</f>
        <v/>
      </c>
      <c r="T550" s="152" t="str">
        <f t="shared" si="152"/>
        <v/>
      </c>
      <c r="U550" s="152" t="str">
        <f>IFERROR(IF(T550=Hjelpeark!$B$4,0,ABS(T550-S550)),"")</f>
        <v/>
      </c>
      <c r="V550" s="175" t="str">
        <f>IFERROR(IF(A550="","",_xlfn.XLOOKUP(D550,Prisliste!$C$4:$F$4,Prisliste!$C$20:$F$20)),"")</f>
        <v/>
      </c>
      <c r="W550" s="175" t="str">
        <f>IFERROR(U550*_xlfn.XLOOKUP(D550,Prisliste!$C$4:$F$4,Prisliste!$C$21:$F$21),"")</f>
        <v/>
      </c>
      <c r="X550" s="175" t="str">
        <f>IFERROR(IF(A550="","",IF(N550="Ja",_xlfn.XLOOKUP('Beregninger gj.strømming'!D550,Prisliste!$C$4:$F$4,Prisliste!$C$24:$F$24),0)),"")</f>
        <v/>
      </c>
      <c r="Y550" s="288" t="str">
        <f t="shared" si="139"/>
        <v/>
      </c>
      <c r="Z550" s="175" t="str">
        <f t="shared" si="150"/>
        <v/>
      </c>
      <c r="AA550" s="175" t="str">
        <f t="shared" si="140"/>
        <v/>
      </c>
      <c r="AB550" s="175" t="str">
        <f t="shared" si="141"/>
        <v/>
      </c>
      <c r="AC550" s="288" t="str">
        <f t="shared" si="142"/>
        <v/>
      </c>
      <c r="AD550" s="152" t="str">
        <f t="shared" si="143"/>
        <v/>
      </c>
      <c r="AF550" s="155" t="str">
        <f>IFERROR(_xlfn.XLOOKUP(D550,Prisliste!$C$4:$F$4,Prisliste!$C$19:$F$19)*AD550,"")</f>
        <v/>
      </c>
    </row>
    <row r="551" spans="1:32" ht="14.4">
      <c r="A551" s="171" t="str">
        <f>IF(A550="","",IF(A550+1&lt;=f_slutt,'Beregninger gj.strømming'!A550+1,""))</f>
        <v/>
      </c>
      <c r="B551" s="172" t="str">
        <f t="shared" si="144"/>
        <v/>
      </c>
      <c r="C551" s="173" t="str">
        <f t="shared" si="145"/>
        <v/>
      </c>
      <c r="D551" s="172" t="str">
        <f t="shared" si="146"/>
        <v/>
      </c>
      <c r="E551" s="152" t="str">
        <f t="shared" si="151"/>
        <v/>
      </c>
      <c r="F551" s="289" t="str">
        <f t="shared" si="147"/>
        <v/>
      </c>
      <c r="G551" s="154" t="str">
        <f>IF($A551="","",'Priseestimat gj.strømming'!$C$15)</f>
        <v/>
      </c>
      <c r="H551" s="155" t="str" cm="1">
        <f t="array" ref="H551">IF(M551=Hjelpeark!$E$7,_xlfn.XLOOKUP(IF(T551="Naturlig",S551,T551),Temp_VT_FV,_xlfn.XLOOKUP('Beregninger gj.strømming'!F551,Fiskevekt_VT_FV,'Veksttabell FV'!$B$5:$T$21,,-1),,-1)*G551,IF('Beregninger gj.strømming'!M551=Hjelpeark!$D$7,_xlfn.XLOOKUP(IF(T551="Naturlig",S551,T551),'Veksttabell SV'!$A$6:$A$22,_xlfn.XLOOKUP('Beregninger gj.strømming'!F551,'Veksttabell SV'!$B$5:$AU$5,'Veksttabell SV'!$B$6:$AU$22,,-1),,-1)*G551,""))</f>
        <v/>
      </c>
      <c r="I551" s="155" t="str">
        <f t="shared" si="136"/>
        <v/>
      </c>
      <c r="J551" s="159" t="str">
        <f t="shared" si="137"/>
        <v/>
      </c>
      <c r="K551" s="173" t="str">
        <f>IF(A551="","",'Priseestimat gj.strømming'!$C$10)</f>
        <v/>
      </c>
      <c r="L551" s="173" t="str">
        <f>IF(A551="","",'Priseestimat gj.strømming'!$C$11)</f>
        <v/>
      </c>
      <c r="M551" s="173" t="str">
        <f>IF(A551="","",'Priseestimat gj.strømming'!$C$12)</f>
        <v/>
      </c>
      <c r="N551" s="173" t="str">
        <f>IF($A551="","",'Priseestimat gj.strømming'!$C$6)</f>
        <v/>
      </c>
      <c r="O551" s="174" t="str" cm="1">
        <f t="array" ref="O551">IF(M551=Hjelpeark!$D$7,_xlfn.XLOOKUP(IF(T551="Naturlig",S551,T551),'Vannbehov SV'!$A$5:$A$13,_xlfn.XLOOKUP('Beregninger gj.strømming'!F551,'Vannbehov SV'!$B$4:$O$4,'Vannbehov SV'!$B$5:$O$13,,-1),,-1),IF(M551=Hjelpeark!$E$7,_xlfn.XLOOKUP(IF(T551="Naturlig",S551,T551),'Vannbehov FV'!$A$5:$A$20,_xlfn.XLOOKUP('Beregninger gj.strømming'!F551,'Vannbehov FV'!$B$4:$O$4,'Vannbehov FV'!$B$5:$O$20,,-1),,-1),""))</f>
        <v/>
      </c>
      <c r="P551" s="173" t="str">
        <f t="shared" si="148"/>
        <v/>
      </c>
      <c r="Q551" s="174" t="str">
        <f t="shared" si="149"/>
        <v/>
      </c>
      <c r="R551" s="174" t="str">
        <f t="shared" si="138"/>
        <v/>
      </c>
      <c r="S551" s="152" t="str">
        <f>IFERROR(IF(M551=Hjelpeark!$D$7,_xlfn.XLOOKUP('Beregninger gj.strømming'!C551,Hjelpeark!$C$8:$C$19,Hjelpeark!$D$8:$D$19),_xlfn.XLOOKUP('Beregninger gj.strømming'!C551,Hjelpeark!$C$8:$C$19,Hjelpeark!$E$8:$E$19)),"")</f>
        <v/>
      </c>
      <c r="T551" s="152" t="str">
        <f t="shared" si="152"/>
        <v/>
      </c>
      <c r="U551" s="152" t="str">
        <f>IFERROR(IF(T551=Hjelpeark!$B$4,0,ABS(T551-S551)),"")</f>
        <v/>
      </c>
      <c r="V551" s="175" t="str">
        <f>IFERROR(IF(A551="","",_xlfn.XLOOKUP(D551,Prisliste!$C$4:$F$4,Prisliste!$C$20:$F$20)),"")</f>
        <v/>
      </c>
      <c r="W551" s="175" t="str">
        <f>IFERROR(U551*_xlfn.XLOOKUP(D551,Prisliste!$C$4:$F$4,Prisliste!$C$21:$F$21),"")</f>
        <v/>
      </c>
      <c r="X551" s="175" t="str">
        <f>IFERROR(IF(A551="","",IF(N551="Ja",_xlfn.XLOOKUP('Beregninger gj.strømming'!D551,Prisliste!$C$4:$F$4,Prisliste!$C$24:$F$24),0)),"")</f>
        <v/>
      </c>
      <c r="Y551" s="288" t="str">
        <f t="shared" si="139"/>
        <v/>
      </c>
      <c r="Z551" s="175" t="str">
        <f t="shared" si="150"/>
        <v/>
      </c>
      <c r="AA551" s="175" t="str">
        <f t="shared" si="140"/>
        <v/>
      </c>
      <c r="AB551" s="175" t="str">
        <f t="shared" si="141"/>
        <v/>
      </c>
      <c r="AC551" s="288" t="str">
        <f t="shared" si="142"/>
        <v/>
      </c>
      <c r="AD551" s="152" t="str">
        <f t="shared" si="143"/>
        <v/>
      </c>
      <c r="AF551" s="155" t="str">
        <f>IFERROR(_xlfn.XLOOKUP(D551,Prisliste!$C$4:$F$4,Prisliste!$C$19:$F$19)*AD551,"")</f>
        <v/>
      </c>
    </row>
    <row r="552" spans="1:32" ht="14.4">
      <c r="A552" s="171" t="str">
        <f>IF(A551="","",IF(A551+1&lt;=f_slutt,'Beregninger gj.strømming'!A551+1,""))</f>
        <v/>
      </c>
      <c r="B552" s="172" t="str">
        <f t="shared" si="144"/>
        <v/>
      </c>
      <c r="C552" s="173" t="str">
        <f t="shared" si="145"/>
        <v/>
      </c>
      <c r="D552" s="172" t="str">
        <f t="shared" si="146"/>
        <v/>
      </c>
      <c r="E552" s="152" t="str">
        <f t="shared" si="151"/>
        <v/>
      </c>
      <c r="F552" s="289" t="str">
        <f t="shared" si="147"/>
        <v/>
      </c>
      <c r="G552" s="154" t="str">
        <f>IF($A552="","",'Priseestimat gj.strømming'!$C$15)</f>
        <v/>
      </c>
      <c r="H552" s="155" t="str" cm="1">
        <f t="array" ref="H552">IF(M552=Hjelpeark!$E$7,_xlfn.XLOOKUP(IF(T552="Naturlig",S552,T552),Temp_VT_FV,_xlfn.XLOOKUP('Beregninger gj.strømming'!F552,Fiskevekt_VT_FV,'Veksttabell FV'!$B$5:$T$21,,-1),,-1)*G552,IF('Beregninger gj.strømming'!M552=Hjelpeark!$D$7,_xlfn.XLOOKUP(IF(T552="Naturlig",S552,T552),'Veksttabell SV'!$A$6:$A$22,_xlfn.XLOOKUP('Beregninger gj.strømming'!F552,'Veksttabell SV'!$B$5:$AU$5,'Veksttabell SV'!$B$6:$AU$22,,-1),,-1)*G552,""))</f>
        <v/>
      </c>
      <c r="I552" s="155" t="str">
        <f t="shared" si="136"/>
        <v/>
      </c>
      <c r="J552" s="159" t="str">
        <f t="shared" si="137"/>
        <v/>
      </c>
      <c r="K552" s="173" t="str">
        <f>IF(A552="","",'Priseestimat gj.strømming'!$C$10)</f>
        <v/>
      </c>
      <c r="L552" s="173" t="str">
        <f>IF(A552="","",'Priseestimat gj.strømming'!$C$11)</f>
        <v/>
      </c>
      <c r="M552" s="173" t="str">
        <f>IF(A552="","",'Priseestimat gj.strømming'!$C$12)</f>
        <v/>
      </c>
      <c r="N552" s="173" t="str">
        <f>IF($A552="","",'Priseestimat gj.strømming'!$C$6)</f>
        <v/>
      </c>
      <c r="O552" s="174" t="str" cm="1">
        <f t="array" ref="O552">IF(M552=Hjelpeark!$D$7,_xlfn.XLOOKUP(IF(T552="Naturlig",S552,T552),'Vannbehov SV'!$A$5:$A$13,_xlfn.XLOOKUP('Beregninger gj.strømming'!F552,'Vannbehov SV'!$B$4:$O$4,'Vannbehov SV'!$B$5:$O$13,,-1),,-1),IF(M552=Hjelpeark!$E$7,_xlfn.XLOOKUP(IF(T552="Naturlig",S552,T552),'Vannbehov FV'!$A$5:$A$20,_xlfn.XLOOKUP('Beregninger gj.strømming'!F552,'Vannbehov FV'!$B$4:$O$4,'Vannbehov FV'!$B$5:$O$20,,-1),,-1),""))</f>
        <v/>
      </c>
      <c r="P552" s="173" t="str">
        <f t="shared" si="148"/>
        <v/>
      </c>
      <c r="Q552" s="174" t="str">
        <f t="shared" si="149"/>
        <v/>
      </c>
      <c r="R552" s="174" t="str">
        <f t="shared" si="138"/>
        <v/>
      </c>
      <c r="S552" s="152" t="str">
        <f>IFERROR(IF(M552=Hjelpeark!$D$7,_xlfn.XLOOKUP('Beregninger gj.strømming'!C552,Hjelpeark!$C$8:$C$19,Hjelpeark!$D$8:$D$19),_xlfn.XLOOKUP('Beregninger gj.strømming'!C552,Hjelpeark!$C$8:$C$19,Hjelpeark!$E$8:$E$19)),"")</f>
        <v/>
      </c>
      <c r="T552" s="152" t="str">
        <f t="shared" si="152"/>
        <v/>
      </c>
      <c r="U552" s="152" t="str">
        <f>IFERROR(IF(T552=Hjelpeark!$B$4,0,ABS(T552-S552)),"")</f>
        <v/>
      </c>
      <c r="V552" s="175" t="str">
        <f>IFERROR(IF(A552="","",_xlfn.XLOOKUP(D552,Prisliste!$C$4:$F$4,Prisliste!$C$20:$F$20)),"")</f>
        <v/>
      </c>
      <c r="W552" s="175" t="str">
        <f>IFERROR(U552*_xlfn.XLOOKUP(D552,Prisliste!$C$4:$F$4,Prisliste!$C$21:$F$21),"")</f>
        <v/>
      </c>
      <c r="X552" s="175" t="str">
        <f>IFERROR(IF(A552="","",IF(N552="Ja",_xlfn.XLOOKUP('Beregninger gj.strømming'!D552,Prisliste!$C$4:$F$4,Prisliste!$C$24:$F$24),0)),"")</f>
        <v/>
      </c>
      <c r="Y552" s="288" t="str">
        <f t="shared" si="139"/>
        <v/>
      </c>
      <c r="Z552" s="175" t="str">
        <f t="shared" si="150"/>
        <v/>
      </c>
      <c r="AA552" s="175" t="str">
        <f t="shared" si="140"/>
        <v/>
      </c>
      <c r="AB552" s="175" t="str">
        <f t="shared" si="141"/>
        <v/>
      </c>
      <c r="AC552" s="288" t="str">
        <f t="shared" si="142"/>
        <v/>
      </c>
      <c r="AD552" s="152" t="str">
        <f t="shared" si="143"/>
        <v/>
      </c>
      <c r="AF552" s="155" t="str">
        <f>IFERROR(_xlfn.XLOOKUP(D552,Prisliste!$C$4:$F$4,Prisliste!$C$19:$F$19)*AD552,"")</f>
        <v/>
      </c>
    </row>
    <row r="553" spans="1:32" ht="14.4">
      <c r="A553" s="171" t="str">
        <f>IF(A552="","",IF(A552+1&lt;=f_slutt,'Beregninger gj.strømming'!A552+1,""))</f>
        <v/>
      </c>
      <c r="B553" s="172" t="str">
        <f t="shared" si="144"/>
        <v/>
      </c>
      <c r="C553" s="173" t="str">
        <f t="shared" si="145"/>
        <v/>
      </c>
      <c r="D553" s="172" t="str">
        <f t="shared" si="146"/>
        <v/>
      </c>
      <c r="E553" s="152" t="str">
        <f t="shared" si="151"/>
        <v/>
      </c>
      <c r="F553" s="289" t="str">
        <f t="shared" si="147"/>
        <v/>
      </c>
      <c r="G553" s="154" t="str">
        <f>IF($A553="","",'Priseestimat gj.strømming'!$C$15)</f>
        <v/>
      </c>
      <c r="H553" s="155" t="str" cm="1">
        <f t="array" ref="H553">IF(M553=Hjelpeark!$E$7,_xlfn.XLOOKUP(IF(T553="Naturlig",S553,T553),Temp_VT_FV,_xlfn.XLOOKUP('Beregninger gj.strømming'!F553,Fiskevekt_VT_FV,'Veksttabell FV'!$B$5:$T$21,,-1),,-1)*G553,IF('Beregninger gj.strømming'!M553=Hjelpeark!$D$7,_xlfn.XLOOKUP(IF(T553="Naturlig",S553,T553),'Veksttabell SV'!$A$6:$A$22,_xlfn.XLOOKUP('Beregninger gj.strømming'!F553,'Veksttabell SV'!$B$5:$AU$5,'Veksttabell SV'!$B$6:$AU$22,,-1),,-1)*G553,""))</f>
        <v/>
      </c>
      <c r="I553" s="155" t="str">
        <f t="shared" si="136"/>
        <v/>
      </c>
      <c r="J553" s="159" t="str">
        <f t="shared" si="137"/>
        <v/>
      </c>
      <c r="K553" s="173" t="str">
        <f>IF(A553="","",'Priseestimat gj.strømming'!$C$10)</f>
        <v/>
      </c>
      <c r="L553" s="173" t="str">
        <f>IF(A553="","",'Priseestimat gj.strømming'!$C$11)</f>
        <v/>
      </c>
      <c r="M553" s="173" t="str">
        <f>IF(A553="","",'Priseestimat gj.strømming'!$C$12)</f>
        <v/>
      </c>
      <c r="N553" s="173" t="str">
        <f>IF($A553="","",'Priseestimat gj.strømming'!$C$6)</f>
        <v/>
      </c>
      <c r="O553" s="174" t="str" cm="1">
        <f t="array" ref="O553">IF(M553=Hjelpeark!$D$7,_xlfn.XLOOKUP(IF(T553="Naturlig",S553,T553),'Vannbehov SV'!$A$5:$A$13,_xlfn.XLOOKUP('Beregninger gj.strømming'!F553,'Vannbehov SV'!$B$4:$O$4,'Vannbehov SV'!$B$5:$O$13,,-1),,-1),IF(M553=Hjelpeark!$E$7,_xlfn.XLOOKUP(IF(T553="Naturlig",S553,T553),'Vannbehov FV'!$A$5:$A$20,_xlfn.XLOOKUP('Beregninger gj.strømming'!F553,'Vannbehov FV'!$B$4:$O$4,'Vannbehov FV'!$B$5:$O$20,,-1),,-1),""))</f>
        <v/>
      </c>
      <c r="P553" s="173" t="str">
        <f t="shared" si="148"/>
        <v/>
      </c>
      <c r="Q553" s="174" t="str">
        <f t="shared" si="149"/>
        <v/>
      </c>
      <c r="R553" s="174" t="str">
        <f t="shared" si="138"/>
        <v/>
      </c>
      <c r="S553" s="152" t="str">
        <f>IFERROR(IF(M553=Hjelpeark!$D$7,_xlfn.XLOOKUP('Beregninger gj.strømming'!C553,Hjelpeark!$C$8:$C$19,Hjelpeark!$D$8:$D$19),_xlfn.XLOOKUP('Beregninger gj.strømming'!C553,Hjelpeark!$C$8:$C$19,Hjelpeark!$E$8:$E$19)),"")</f>
        <v/>
      </c>
      <c r="T553" s="152" t="str">
        <f t="shared" si="152"/>
        <v/>
      </c>
      <c r="U553" s="152" t="str">
        <f>IFERROR(IF(T553=Hjelpeark!$B$4,0,ABS(T553-S553)),"")</f>
        <v/>
      </c>
      <c r="V553" s="175" t="str">
        <f>IFERROR(IF(A553="","",_xlfn.XLOOKUP(D553,Prisliste!$C$4:$F$4,Prisliste!$C$20:$F$20)),"")</f>
        <v/>
      </c>
      <c r="W553" s="175" t="str">
        <f>IFERROR(U553*_xlfn.XLOOKUP(D553,Prisliste!$C$4:$F$4,Prisliste!$C$21:$F$21),"")</f>
        <v/>
      </c>
      <c r="X553" s="175" t="str">
        <f>IFERROR(IF(A553="","",IF(N553="Ja",_xlfn.XLOOKUP('Beregninger gj.strømming'!D553,Prisliste!$C$4:$F$4,Prisliste!$C$24:$F$24),0)),"")</f>
        <v/>
      </c>
      <c r="Y553" s="288" t="str">
        <f t="shared" si="139"/>
        <v/>
      </c>
      <c r="Z553" s="175" t="str">
        <f t="shared" si="150"/>
        <v/>
      </c>
      <c r="AA553" s="175" t="str">
        <f t="shared" si="140"/>
        <v/>
      </c>
      <c r="AB553" s="175" t="str">
        <f t="shared" si="141"/>
        <v/>
      </c>
      <c r="AC553" s="288" t="str">
        <f t="shared" si="142"/>
        <v/>
      </c>
      <c r="AD553" s="152" t="str">
        <f t="shared" si="143"/>
        <v/>
      </c>
      <c r="AF553" s="155" t="str">
        <f>IFERROR(_xlfn.XLOOKUP(D553,Prisliste!$C$4:$F$4,Prisliste!$C$19:$F$19)*AD553,"")</f>
        <v/>
      </c>
    </row>
    <row r="554" spans="1:32" ht="14.4">
      <c r="A554" s="171" t="str">
        <f>IF(A553="","",IF(A553+1&lt;=f_slutt,'Beregninger gj.strømming'!A553+1,""))</f>
        <v/>
      </c>
      <c r="B554" s="172" t="str">
        <f t="shared" si="144"/>
        <v/>
      </c>
      <c r="C554" s="173" t="str">
        <f t="shared" si="145"/>
        <v/>
      </c>
      <c r="D554" s="172" t="str">
        <f t="shared" si="146"/>
        <v/>
      </c>
      <c r="E554" s="152" t="str">
        <f t="shared" si="151"/>
        <v/>
      </c>
      <c r="F554" s="289" t="str">
        <f t="shared" si="147"/>
        <v/>
      </c>
      <c r="G554" s="154" t="str">
        <f>IF($A554="","",'Priseestimat gj.strømming'!$C$15)</f>
        <v/>
      </c>
      <c r="H554" s="155" t="str" cm="1">
        <f t="array" ref="H554">IF(M554=Hjelpeark!$E$7,_xlfn.XLOOKUP(IF(T554="Naturlig",S554,T554),Temp_VT_FV,_xlfn.XLOOKUP('Beregninger gj.strømming'!F554,Fiskevekt_VT_FV,'Veksttabell FV'!$B$5:$T$21,,-1),,-1)*G554,IF('Beregninger gj.strømming'!M554=Hjelpeark!$D$7,_xlfn.XLOOKUP(IF(T554="Naturlig",S554,T554),'Veksttabell SV'!$A$6:$A$22,_xlfn.XLOOKUP('Beregninger gj.strømming'!F554,'Veksttabell SV'!$B$5:$AU$5,'Veksttabell SV'!$B$6:$AU$22,,-1),,-1)*G554,""))</f>
        <v/>
      </c>
      <c r="I554" s="155" t="str">
        <f t="shared" si="136"/>
        <v/>
      </c>
      <c r="J554" s="159" t="str">
        <f t="shared" si="137"/>
        <v/>
      </c>
      <c r="K554" s="173" t="str">
        <f>IF(A554="","",'Priseestimat gj.strømming'!$C$10)</f>
        <v/>
      </c>
      <c r="L554" s="173" t="str">
        <f>IF(A554="","",'Priseestimat gj.strømming'!$C$11)</f>
        <v/>
      </c>
      <c r="M554" s="173" t="str">
        <f>IF(A554="","",'Priseestimat gj.strømming'!$C$12)</f>
        <v/>
      </c>
      <c r="N554" s="173" t="str">
        <f>IF($A554="","",'Priseestimat gj.strømming'!$C$6)</f>
        <v/>
      </c>
      <c r="O554" s="174" t="str" cm="1">
        <f t="array" ref="O554">IF(M554=Hjelpeark!$D$7,_xlfn.XLOOKUP(IF(T554="Naturlig",S554,T554),'Vannbehov SV'!$A$5:$A$13,_xlfn.XLOOKUP('Beregninger gj.strømming'!F554,'Vannbehov SV'!$B$4:$O$4,'Vannbehov SV'!$B$5:$O$13,,-1),,-1),IF(M554=Hjelpeark!$E$7,_xlfn.XLOOKUP(IF(T554="Naturlig",S554,T554),'Vannbehov FV'!$A$5:$A$20,_xlfn.XLOOKUP('Beregninger gj.strømming'!F554,'Vannbehov FV'!$B$4:$O$4,'Vannbehov FV'!$B$5:$O$20,,-1),,-1),""))</f>
        <v/>
      </c>
      <c r="P554" s="173" t="str">
        <f t="shared" si="148"/>
        <v/>
      </c>
      <c r="Q554" s="174" t="str">
        <f t="shared" si="149"/>
        <v/>
      </c>
      <c r="R554" s="174" t="str">
        <f t="shared" si="138"/>
        <v/>
      </c>
      <c r="S554" s="152" t="str">
        <f>IFERROR(IF(M554=Hjelpeark!$D$7,_xlfn.XLOOKUP('Beregninger gj.strømming'!C554,Hjelpeark!$C$8:$C$19,Hjelpeark!$D$8:$D$19),_xlfn.XLOOKUP('Beregninger gj.strømming'!C554,Hjelpeark!$C$8:$C$19,Hjelpeark!$E$8:$E$19)),"")</f>
        <v/>
      </c>
      <c r="T554" s="152" t="str">
        <f t="shared" si="152"/>
        <v/>
      </c>
      <c r="U554" s="152" t="str">
        <f>IFERROR(IF(T554=Hjelpeark!$B$4,0,ABS(T554-S554)),"")</f>
        <v/>
      </c>
      <c r="V554" s="175" t="str">
        <f>IFERROR(IF(A554="","",_xlfn.XLOOKUP(D554,Prisliste!$C$4:$F$4,Prisliste!$C$20:$F$20)),"")</f>
        <v/>
      </c>
      <c r="W554" s="175" t="str">
        <f>IFERROR(U554*_xlfn.XLOOKUP(D554,Prisliste!$C$4:$F$4,Prisliste!$C$21:$F$21),"")</f>
        <v/>
      </c>
      <c r="X554" s="175" t="str">
        <f>IFERROR(IF(A554="","",IF(N554="Ja",_xlfn.XLOOKUP('Beregninger gj.strømming'!D554,Prisliste!$C$4:$F$4,Prisliste!$C$24:$F$24),0)),"")</f>
        <v/>
      </c>
      <c r="Y554" s="288" t="str">
        <f t="shared" si="139"/>
        <v/>
      </c>
      <c r="Z554" s="175" t="str">
        <f t="shared" si="150"/>
        <v/>
      </c>
      <c r="AA554" s="175" t="str">
        <f t="shared" si="140"/>
        <v/>
      </c>
      <c r="AB554" s="175" t="str">
        <f t="shared" si="141"/>
        <v/>
      </c>
      <c r="AC554" s="288" t="str">
        <f t="shared" si="142"/>
        <v/>
      </c>
      <c r="AD554" s="152" t="str">
        <f t="shared" si="143"/>
        <v/>
      </c>
      <c r="AF554" s="155" t="str">
        <f>IFERROR(_xlfn.XLOOKUP(D554,Prisliste!$C$4:$F$4,Prisliste!$C$19:$F$19)*AD554,"")</f>
        <v/>
      </c>
    </row>
    <row r="555" spans="1:32" ht="14.4">
      <c r="A555" s="171" t="str">
        <f>IF(A554="","",IF(A554+1&lt;=f_slutt,'Beregninger gj.strømming'!A554+1,""))</f>
        <v/>
      </c>
      <c r="B555" s="172" t="str">
        <f t="shared" si="144"/>
        <v/>
      </c>
      <c r="C555" s="173" t="str">
        <f t="shared" si="145"/>
        <v/>
      </c>
      <c r="D555" s="172" t="str">
        <f t="shared" si="146"/>
        <v/>
      </c>
      <c r="E555" s="152" t="str">
        <f t="shared" si="151"/>
        <v/>
      </c>
      <c r="F555" s="289" t="str">
        <f t="shared" si="147"/>
        <v/>
      </c>
      <c r="G555" s="154" t="str">
        <f>IF($A555="","",'Priseestimat gj.strømming'!$C$15)</f>
        <v/>
      </c>
      <c r="H555" s="155" t="str" cm="1">
        <f t="array" ref="H555">IF(M555=Hjelpeark!$E$7,_xlfn.XLOOKUP(IF(T555="Naturlig",S555,T555),Temp_VT_FV,_xlfn.XLOOKUP('Beregninger gj.strømming'!F555,Fiskevekt_VT_FV,'Veksttabell FV'!$B$5:$T$21,,-1),,-1)*G555,IF('Beregninger gj.strømming'!M555=Hjelpeark!$D$7,_xlfn.XLOOKUP(IF(T555="Naturlig",S555,T555),'Veksttabell SV'!$A$6:$A$22,_xlfn.XLOOKUP('Beregninger gj.strømming'!F555,'Veksttabell SV'!$B$5:$AU$5,'Veksttabell SV'!$B$6:$AU$22,,-1),,-1)*G555,""))</f>
        <v/>
      </c>
      <c r="I555" s="155" t="str">
        <f t="shared" si="136"/>
        <v/>
      </c>
      <c r="J555" s="159" t="str">
        <f t="shared" si="137"/>
        <v/>
      </c>
      <c r="K555" s="173" t="str">
        <f>IF(A555="","",'Priseestimat gj.strømming'!$C$10)</f>
        <v/>
      </c>
      <c r="L555" s="173" t="str">
        <f>IF(A555="","",'Priseestimat gj.strømming'!$C$11)</f>
        <v/>
      </c>
      <c r="M555" s="173" t="str">
        <f>IF(A555="","",'Priseestimat gj.strømming'!$C$12)</f>
        <v/>
      </c>
      <c r="N555" s="173" t="str">
        <f>IF($A555="","",'Priseestimat gj.strømming'!$C$6)</f>
        <v/>
      </c>
      <c r="O555" s="174" t="str" cm="1">
        <f t="array" ref="O555">IF(M555=Hjelpeark!$D$7,_xlfn.XLOOKUP(IF(T555="Naturlig",S555,T555),'Vannbehov SV'!$A$5:$A$13,_xlfn.XLOOKUP('Beregninger gj.strømming'!F555,'Vannbehov SV'!$B$4:$O$4,'Vannbehov SV'!$B$5:$O$13,,-1),,-1),IF(M555=Hjelpeark!$E$7,_xlfn.XLOOKUP(IF(T555="Naturlig",S555,T555),'Vannbehov FV'!$A$5:$A$20,_xlfn.XLOOKUP('Beregninger gj.strømming'!F555,'Vannbehov FV'!$B$4:$O$4,'Vannbehov FV'!$B$5:$O$20,,-1),,-1),""))</f>
        <v/>
      </c>
      <c r="P555" s="173" t="str">
        <f t="shared" si="148"/>
        <v/>
      </c>
      <c r="Q555" s="174" t="str">
        <f t="shared" si="149"/>
        <v/>
      </c>
      <c r="R555" s="174" t="str">
        <f t="shared" si="138"/>
        <v/>
      </c>
      <c r="S555" s="152" t="str">
        <f>IFERROR(IF(M555=Hjelpeark!$D$7,_xlfn.XLOOKUP('Beregninger gj.strømming'!C555,Hjelpeark!$C$8:$C$19,Hjelpeark!$D$8:$D$19),_xlfn.XLOOKUP('Beregninger gj.strømming'!C555,Hjelpeark!$C$8:$C$19,Hjelpeark!$E$8:$E$19)),"")</f>
        <v/>
      </c>
      <c r="T555" s="152" t="str">
        <f t="shared" si="152"/>
        <v/>
      </c>
      <c r="U555" s="152" t="str">
        <f>IFERROR(IF(T555=Hjelpeark!$B$4,0,ABS(T555-S555)),"")</f>
        <v/>
      </c>
      <c r="V555" s="175" t="str">
        <f>IFERROR(IF(A555="","",_xlfn.XLOOKUP(D555,Prisliste!$C$4:$F$4,Prisliste!$C$20:$F$20)),"")</f>
        <v/>
      </c>
      <c r="W555" s="175" t="str">
        <f>IFERROR(U555*_xlfn.XLOOKUP(D555,Prisliste!$C$4:$F$4,Prisliste!$C$21:$F$21),"")</f>
        <v/>
      </c>
      <c r="X555" s="175" t="str">
        <f>IFERROR(IF(A555="","",IF(N555="Ja",_xlfn.XLOOKUP('Beregninger gj.strømming'!D555,Prisliste!$C$4:$F$4,Prisliste!$C$24:$F$24),0)),"")</f>
        <v/>
      </c>
      <c r="Y555" s="288" t="str">
        <f t="shared" si="139"/>
        <v/>
      </c>
      <c r="Z555" s="175" t="str">
        <f t="shared" si="150"/>
        <v/>
      </c>
      <c r="AA555" s="175" t="str">
        <f t="shared" si="140"/>
        <v/>
      </c>
      <c r="AB555" s="175" t="str">
        <f t="shared" si="141"/>
        <v/>
      </c>
      <c r="AC555" s="288" t="str">
        <f t="shared" si="142"/>
        <v/>
      </c>
      <c r="AD555" s="152" t="str">
        <f t="shared" si="143"/>
        <v/>
      </c>
      <c r="AF555" s="155" t="str">
        <f>IFERROR(_xlfn.XLOOKUP(D555,Prisliste!$C$4:$F$4,Prisliste!$C$19:$F$19)*AD555,"")</f>
        <v/>
      </c>
    </row>
    <row r="556" spans="1:32" ht="14.4">
      <c r="A556" s="171" t="str">
        <f>IF(A555="","",IF(A555+1&lt;=f_slutt,'Beregninger gj.strømming'!A555+1,""))</f>
        <v/>
      </c>
      <c r="B556" s="172" t="str">
        <f t="shared" si="144"/>
        <v/>
      </c>
      <c r="C556" s="173" t="str">
        <f t="shared" si="145"/>
        <v/>
      </c>
      <c r="D556" s="172" t="str">
        <f t="shared" si="146"/>
        <v/>
      </c>
      <c r="E556" s="152" t="str">
        <f t="shared" si="151"/>
        <v/>
      </c>
      <c r="F556" s="289" t="str">
        <f t="shared" si="147"/>
        <v/>
      </c>
      <c r="G556" s="154" t="str">
        <f>IF($A556="","",'Priseestimat gj.strømming'!$C$15)</f>
        <v/>
      </c>
      <c r="H556" s="155" t="str" cm="1">
        <f t="array" ref="H556">IF(M556=Hjelpeark!$E$7,_xlfn.XLOOKUP(IF(T556="Naturlig",S556,T556),Temp_VT_FV,_xlfn.XLOOKUP('Beregninger gj.strømming'!F556,Fiskevekt_VT_FV,'Veksttabell FV'!$B$5:$T$21,,-1),,-1)*G556,IF('Beregninger gj.strømming'!M556=Hjelpeark!$D$7,_xlfn.XLOOKUP(IF(T556="Naturlig",S556,T556),'Veksttabell SV'!$A$6:$A$22,_xlfn.XLOOKUP('Beregninger gj.strømming'!F556,'Veksttabell SV'!$B$5:$AU$5,'Veksttabell SV'!$B$6:$AU$22,,-1),,-1)*G556,""))</f>
        <v/>
      </c>
      <c r="I556" s="155" t="str">
        <f t="shared" si="136"/>
        <v/>
      </c>
      <c r="J556" s="159" t="str">
        <f t="shared" si="137"/>
        <v/>
      </c>
      <c r="K556" s="173" t="str">
        <f>IF(A556="","",'Priseestimat gj.strømming'!$C$10)</f>
        <v/>
      </c>
      <c r="L556" s="173" t="str">
        <f>IF(A556="","",'Priseestimat gj.strømming'!$C$11)</f>
        <v/>
      </c>
      <c r="M556" s="173" t="str">
        <f>IF(A556="","",'Priseestimat gj.strømming'!$C$12)</f>
        <v/>
      </c>
      <c r="N556" s="173" t="str">
        <f>IF($A556="","",'Priseestimat gj.strømming'!$C$6)</f>
        <v/>
      </c>
      <c r="O556" s="174" t="str" cm="1">
        <f t="array" ref="O556">IF(M556=Hjelpeark!$D$7,_xlfn.XLOOKUP(IF(T556="Naturlig",S556,T556),'Vannbehov SV'!$A$5:$A$13,_xlfn.XLOOKUP('Beregninger gj.strømming'!F556,'Vannbehov SV'!$B$4:$O$4,'Vannbehov SV'!$B$5:$O$13,,-1),,-1),IF(M556=Hjelpeark!$E$7,_xlfn.XLOOKUP(IF(T556="Naturlig",S556,T556),'Vannbehov FV'!$A$5:$A$20,_xlfn.XLOOKUP('Beregninger gj.strømming'!F556,'Vannbehov FV'!$B$4:$O$4,'Vannbehov FV'!$B$5:$O$20,,-1),,-1),""))</f>
        <v/>
      </c>
      <c r="P556" s="173" t="str">
        <f t="shared" si="148"/>
        <v/>
      </c>
      <c r="Q556" s="174" t="str">
        <f t="shared" si="149"/>
        <v/>
      </c>
      <c r="R556" s="174" t="str">
        <f t="shared" si="138"/>
        <v/>
      </c>
      <c r="S556" s="152" t="str">
        <f>IFERROR(IF(M556=Hjelpeark!$D$7,_xlfn.XLOOKUP('Beregninger gj.strømming'!C556,Hjelpeark!$C$8:$C$19,Hjelpeark!$D$8:$D$19),_xlfn.XLOOKUP('Beregninger gj.strømming'!C556,Hjelpeark!$C$8:$C$19,Hjelpeark!$E$8:$E$19)),"")</f>
        <v/>
      </c>
      <c r="T556" s="152" t="str">
        <f t="shared" si="152"/>
        <v/>
      </c>
      <c r="U556" s="152" t="str">
        <f>IFERROR(IF(T556=Hjelpeark!$B$4,0,ABS(T556-S556)),"")</f>
        <v/>
      </c>
      <c r="V556" s="175" t="str">
        <f>IFERROR(IF(A556="","",_xlfn.XLOOKUP(D556,Prisliste!$C$4:$F$4,Prisliste!$C$20:$F$20)),"")</f>
        <v/>
      </c>
      <c r="W556" s="175" t="str">
        <f>IFERROR(U556*_xlfn.XLOOKUP(D556,Prisliste!$C$4:$F$4,Prisliste!$C$21:$F$21),"")</f>
        <v/>
      </c>
      <c r="X556" s="175" t="str">
        <f>IFERROR(IF(A556="","",IF(N556="Ja",_xlfn.XLOOKUP('Beregninger gj.strømming'!D556,Prisliste!$C$4:$F$4,Prisliste!$C$24:$F$24),0)),"")</f>
        <v/>
      </c>
      <c r="Y556" s="288" t="str">
        <f t="shared" si="139"/>
        <v/>
      </c>
      <c r="Z556" s="175" t="str">
        <f t="shared" si="150"/>
        <v/>
      </c>
      <c r="AA556" s="175" t="str">
        <f t="shared" si="140"/>
        <v/>
      </c>
      <c r="AB556" s="175" t="str">
        <f t="shared" si="141"/>
        <v/>
      </c>
      <c r="AC556" s="288" t="str">
        <f t="shared" si="142"/>
        <v/>
      </c>
      <c r="AD556" s="152" t="str">
        <f t="shared" si="143"/>
        <v/>
      </c>
      <c r="AF556" s="155" t="str">
        <f>IFERROR(_xlfn.XLOOKUP(D556,Prisliste!$C$4:$F$4,Prisliste!$C$19:$F$19)*AD556,"")</f>
        <v/>
      </c>
    </row>
    <row r="557" spans="1:32" ht="14.4">
      <c r="A557" s="171" t="str">
        <f>IF(A556="","",IF(A556+1&lt;=f_slutt,'Beregninger gj.strømming'!A556+1,""))</f>
        <v/>
      </c>
      <c r="B557" s="172" t="str">
        <f t="shared" si="144"/>
        <v/>
      </c>
      <c r="C557" s="173" t="str">
        <f t="shared" si="145"/>
        <v/>
      </c>
      <c r="D557" s="172" t="str">
        <f t="shared" si="146"/>
        <v/>
      </c>
      <c r="E557" s="152" t="str">
        <f t="shared" si="151"/>
        <v/>
      </c>
      <c r="F557" s="289" t="str">
        <f t="shared" si="147"/>
        <v/>
      </c>
      <c r="G557" s="154" t="str">
        <f>IF($A557="","",'Priseestimat gj.strømming'!$C$15)</f>
        <v/>
      </c>
      <c r="H557" s="155" t="str" cm="1">
        <f t="array" ref="H557">IF(M557=Hjelpeark!$E$7,_xlfn.XLOOKUP(IF(T557="Naturlig",S557,T557),Temp_VT_FV,_xlfn.XLOOKUP('Beregninger gj.strømming'!F557,Fiskevekt_VT_FV,'Veksttabell FV'!$B$5:$T$21,,-1),,-1)*G557,IF('Beregninger gj.strømming'!M557=Hjelpeark!$D$7,_xlfn.XLOOKUP(IF(T557="Naturlig",S557,T557),'Veksttabell SV'!$A$6:$A$22,_xlfn.XLOOKUP('Beregninger gj.strømming'!F557,'Veksttabell SV'!$B$5:$AU$5,'Veksttabell SV'!$B$6:$AU$22,,-1),,-1)*G557,""))</f>
        <v/>
      </c>
      <c r="I557" s="155" t="str">
        <f t="shared" si="136"/>
        <v/>
      </c>
      <c r="J557" s="159" t="str">
        <f t="shared" si="137"/>
        <v/>
      </c>
      <c r="K557" s="173" t="str">
        <f>IF(A557="","",'Priseestimat gj.strømming'!$C$10)</f>
        <v/>
      </c>
      <c r="L557" s="173" t="str">
        <f>IF(A557="","",'Priseestimat gj.strømming'!$C$11)</f>
        <v/>
      </c>
      <c r="M557" s="173" t="str">
        <f>IF(A557="","",'Priseestimat gj.strømming'!$C$12)</f>
        <v/>
      </c>
      <c r="N557" s="173" t="str">
        <f>IF($A557="","",'Priseestimat gj.strømming'!$C$6)</f>
        <v/>
      </c>
      <c r="O557" s="174" t="str" cm="1">
        <f t="array" ref="O557">IF(M557=Hjelpeark!$D$7,_xlfn.XLOOKUP(IF(T557="Naturlig",S557,T557),'Vannbehov SV'!$A$5:$A$13,_xlfn.XLOOKUP('Beregninger gj.strømming'!F557,'Vannbehov SV'!$B$4:$O$4,'Vannbehov SV'!$B$5:$O$13,,-1),,-1),IF(M557=Hjelpeark!$E$7,_xlfn.XLOOKUP(IF(T557="Naturlig",S557,T557),'Vannbehov FV'!$A$5:$A$20,_xlfn.XLOOKUP('Beregninger gj.strømming'!F557,'Vannbehov FV'!$B$4:$O$4,'Vannbehov FV'!$B$5:$O$20,,-1),,-1),""))</f>
        <v/>
      </c>
      <c r="P557" s="173" t="str">
        <f t="shared" si="148"/>
        <v/>
      </c>
      <c r="Q557" s="174" t="str">
        <f t="shared" si="149"/>
        <v/>
      </c>
      <c r="R557" s="174" t="str">
        <f t="shared" si="138"/>
        <v/>
      </c>
      <c r="S557" s="152" t="str">
        <f>IFERROR(IF(M557=Hjelpeark!$D$7,_xlfn.XLOOKUP('Beregninger gj.strømming'!C557,Hjelpeark!$C$8:$C$19,Hjelpeark!$D$8:$D$19),_xlfn.XLOOKUP('Beregninger gj.strømming'!C557,Hjelpeark!$C$8:$C$19,Hjelpeark!$E$8:$E$19)),"")</f>
        <v/>
      </c>
      <c r="T557" s="152" t="str">
        <f t="shared" si="152"/>
        <v/>
      </c>
      <c r="U557" s="152" t="str">
        <f>IFERROR(IF(T557=Hjelpeark!$B$4,0,ABS(T557-S557)),"")</f>
        <v/>
      </c>
      <c r="V557" s="175" t="str">
        <f>IFERROR(IF(A557="","",_xlfn.XLOOKUP(D557,Prisliste!$C$4:$F$4,Prisliste!$C$20:$F$20)),"")</f>
        <v/>
      </c>
      <c r="W557" s="175" t="str">
        <f>IFERROR(U557*_xlfn.XLOOKUP(D557,Prisliste!$C$4:$F$4,Prisliste!$C$21:$F$21),"")</f>
        <v/>
      </c>
      <c r="X557" s="175" t="str">
        <f>IFERROR(IF(A557="","",IF(N557="Ja",_xlfn.XLOOKUP('Beregninger gj.strømming'!D557,Prisliste!$C$4:$F$4,Prisliste!$C$24:$F$24),0)),"")</f>
        <v/>
      </c>
      <c r="Y557" s="288" t="str">
        <f t="shared" si="139"/>
        <v/>
      </c>
      <c r="Z557" s="175" t="str">
        <f t="shared" si="150"/>
        <v/>
      </c>
      <c r="AA557" s="175" t="str">
        <f t="shared" si="140"/>
        <v/>
      </c>
      <c r="AB557" s="175" t="str">
        <f t="shared" si="141"/>
        <v/>
      </c>
      <c r="AC557" s="288" t="str">
        <f t="shared" si="142"/>
        <v/>
      </c>
      <c r="AD557" s="152" t="str">
        <f t="shared" si="143"/>
        <v/>
      </c>
      <c r="AF557" s="155" t="str">
        <f>IFERROR(_xlfn.XLOOKUP(D557,Prisliste!$C$4:$F$4,Prisliste!$C$19:$F$19)*AD557,"")</f>
        <v/>
      </c>
    </row>
    <row r="558" spans="1:32" ht="14.4">
      <c r="A558" s="171" t="str">
        <f>IF(A557="","",IF(A557+1&lt;=f_slutt,'Beregninger gj.strømming'!A557+1,""))</f>
        <v/>
      </c>
      <c r="B558" s="172" t="str">
        <f t="shared" si="144"/>
        <v/>
      </c>
      <c r="C558" s="173" t="str">
        <f t="shared" si="145"/>
        <v/>
      </c>
      <c r="D558" s="172" t="str">
        <f t="shared" si="146"/>
        <v/>
      </c>
      <c r="E558" s="152" t="str">
        <f t="shared" si="151"/>
        <v/>
      </c>
      <c r="F558" s="289" t="str">
        <f t="shared" si="147"/>
        <v/>
      </c>
      <c r="G558" s="154" t="str">
        <f>IF($A558="","",'Priseestimat gj.strømming'!$C$15)</f>
        <v/>
      </c>
      <c r="H558" s="155" t="str" cm="1">
        <f t="array" ref="H558">IF(M558=Hjelpeark!$E$7,_xlfn.XLOOKUP(IF(T558="Naturlig",S558,T558),Temp_VT_FV,_xlfn.XLOOKUP('Beregninger gj.strømming'!F558,Fiskevekt_VT_FV,'Veksttabell FV'!$B$5:$T$21,,-1),,-1)*G558,IF('Beregninger gj.strømming'!M558=Hjelpeark!$D$7,_xlfn.XLOOKUP(IF(T558="Naturlig",S558,T558),'Veksttabell SV'!$A$6:$A$22,_xlfn.XLOOKUP('Beregninger gj.strømming'!F558,'Veksttabell SV'!$B$5:$AU$5,'Veksttabell SV'!$B$6:$AU$22,,-1),,-1)*G558,""))</f>
        <v/>
      </c>
      <c r="I558" s="155" t="str">
        <f t="shared" si="136"/>
        <v/>
      </c>
      <c r="J558" s="159" t="str">
        <f t="shared" si="137"/>
        <v/>
      </c>
      <c r="K558" s="173" t="str">
        <f>IF(A558="","",'Priseestimat gj.strømming'!$C$10)</f>
        <v/>
      </c>
      <c r="L558" s="173" t="str">
        <f>IF(A558="","",'Priseestimat gj.strømming'!$C$11)</f>
        <v/>
      </c>
      <c r="M558" s="173" t="str">
        <f>IF(A558="","",'Priseestimat gj.strømming'!$C$12)</f>
        <v/>
      </c>
      <c r="N558" s="173" t="str">
        <f>IF($A558="","",'Priseestimat gj.strømming'!$C$6)</f>
        <v/>
      </c>
      <c r="O558" s="174" t="str" cm="1">
        <f t="array" ref="O558">IF(M558=Hjelpeark!$D$7,_xlfn.XLOOKUP(IF(T558="Naturlig",S558,T558),'Vannbehov SV'!$A$5:$A$13,_xlfn.XLOOKUP('Beregninger gj.strømming'!F558,'Vannbehov SV'!$B$4:$O$4,'Vannbehov SV'!$B$5:$O$13,,-1),,-1),IF(M558=Hjelpeark!$E$7,_xlfn.XLOOKUP(IF(T558="Naturlig",S558,T558),'Vannbehov FV'!$A$5:$A$20,_xlfn.XLOOKUP('Beregninger gj.strømming'!F558,'Vannbehov FV'!$B$4:$O$4,'Vannbehov FV'!$B$5:$O$20,,-1),,-1),""))</f>
        <v/>
      </c>
      <c r="P558" s="173" t="str">
        <f t="shared" si="148"/>
        <v/>
      </c>
      <c r="Q558" s="174" t="str">
        <f t="shared" si="149"/>
        <v/>
      </c>
      <c r="R558" s="174" t="str">
        <f t="shared" si="138"/>
        <v/>
      </c>
      <c r="S558" s="152" t="str">
        <f>IFERROR(IF(M558=Hjelpeark!$D$7,_xlfn.XLOOKUP('Beregninger gj.strømming'!C558,Hjelpeark!$C$8:$C$19,Hjelpeark!$D$8:$D$19),_xlfn.XLOOKUP('Beregninger gj.strømming'!C558,Hjelpeark!$C$8:$C$19,Hjelpeark!$E$8:$E$19)),"")</f>
        <v/>
      </c>
      <c r="T558" s="152" t="str">
        <f t="shared" si="152"/>
        <v/>
      </c>
      <c r="U558" s="152" t="str">
        <f>IFERROR(IF(T558=Hjelpeark!$B$4,0,ABS(T558-S558)),"")</f>
        <v/>
      </c>
      <c r="V558" s="175" t="str">
        <f>IFERROR(IF(A558="","",_xlfn.XLOOKUP(D558,Prisliste!$C$4:$F$4,Prisliste!$C$20:$F$20)),"")</f>
        <v/>
      </c>
      <c r="W558" s="175" t="str">
        <f>IFERROR(U558*_xlfn.XLOOKUP(D558,Prisliste!$C$4:$F$4,Prisliste!$C$21:$F$21),"")</f>
        <v/>
      </c>
      <c r="X558" s="175" t="str">
        <f>IFERROR(IF(A558="","",IF(N558="Ja",_xlfn.XLOOKUP('Beregninger gj.strømming'!D558,Prisliste!$C$4:$F$4,Prisliste!$C$24:$F$24),0)),"")</f>
        <v/>
      </c>
      <c r="Y558" s="288" t="str">
        <f t="shared" si="139"/>
        <v/>
      </c>
      <c r="Z558" s="175" t="str">
        <f t="shared" si="150"/>
        <v/>
      </c>
      <c r="AA558" s="175" t="str">
        <f t="shared" si="140"/>
        <v/>
      </c>
      <c r="AB558" s="175" t="str">
        <f t="shared" si="141"/>
        <v/>
      </c>
      <c r="AC558" s="288" t="str">
        <f t="shared" si="142"/>
        <v/>
      </c>
      <c r="AD558" s="152" t="str">
        <f t="shared" si="143"/>
        <v/>
      </c>
      <c r="AF558" s="155" t="str">
        <f>IFERROR(_xlfn.XLOOKUP(D558,Prisliste!$C$4:$F$4,Prisliste!$C$19:$F$19)*AD558,"")</f>
        <v/>
      </c>
    </row>
    <row r="559" spans="1:32" ht="14.4">
      <c r="A559" s="171" t="str">
        <f>IF(A558="","",IF(A558+1&lt;=f_slutt,'Beregninger gj.strømming'!A558+1,""))</f>
        <v/>
      </c>
      <c r="B559" s="172" t="str">
        <f t="shared" si="144"/>
        <v/>
      </c>
      <c r="C559" s="173" t="str">
        <f t="shared" si="145"/>
        <v/>
      </c>
      <c r="D559" s="172" t="str">
        <f t="shared" si="146"/>
        <v/>
      </c>
      <c r="E559" s="152" t="str">
        <f t="shared" si="151"/>
        <v/>
      </c>
      <c r="F559" s="289" t="str">
        <f t="shared" si="147"/>
        <v/>
      </c>
      <c r="G559" s="154" t="str">
        <f>IF($A559="","",'Priseestimat gj.strømming'!$C$15)</f>
        <v/>
      </c>
      <c r="H559" s="155" t="str" cm="1">
        <f t="array" ref="H559">IF(M559=Hjelpeark!$E$7,_xlfn.XLOOKUP(IF(T559="Naturlig",S559,T559),Temp_VT_FV,_xlfn.XLOOKUP('Beregninger gj.strømming'!F559,Fiskevekt_VT_FV,'Veksttabell FV'!$B$5:$T$21,,-1),,-1)*G559,IF('Beregninger gj.strømming'!M559=Hjelpeark!$D$7,_xlfn.XLOOKUP(IF(T559="Naturlig",S559,T559),'Veksttabell SV'!$A$6:$A$22,_xlfn.XLOOKUP('Beregninger gj.strømming'!F559,'Veksttabell SV'!$B$5:$AU$5,'Veksttabell SV'!$B$6:$AU$22,,-1),,-1)*G559,""))</f>
        <v/>
      </c>
      <c r="I559" s="155" t="str">
        <f t="shared" si="136"/>
        <v/>
      </c>
      <c r="J559" s="159" t="str">
        <f t="shared" si="137"/>
        <v/>
      </c>
      <c r="K559" s="173" t="str">
        <f>IF(A559="","",'Priseestimat gj.strømming'!$C$10)</f>
        <v/>
      </c>
      <c r="L559" s="173" t="str">
        <f>IF(A559="","",'Priseestimat gj.strømming'!$C$11)</f>
        <v/>
      </c>
      <c r="M559" s="173" t="str">
        <f>IF(A559="","",'Priseestimat gj.strømming'!$C$12)</f>
        <v/>
      </c>
      <c r="N559" s="173" t="str">
        <f>IF($A559="","",'Priseestimat gj.strømming'!$C$6)</f>
        <v/>
      </c>
      <c r="O559" s="174" t="str" cm="1">
        <f t="array" ref="O559">IF(M559=Hjelpeark!$D$7,_xlfn.XLOOKUP(IF(T559="Naturlig",S559,T559),'Vannbehov SV'!$A$5:$A$13,_xlfn.XLOOKUP('Beregninger gj.strømming'!F559,'Vannbehov SV'!$B$4:$O$4,'Vannbehov SV'!$B$5:$O$13,,-1),,-1),IF(M559=Hjelpeark!$E$7,_xlfn.XLOOKUP(IF(T559="Naturlig",S559,T559),'Vannbehov FV'!$A$5:$A$20,_xlfn.XLOOKUP('Beregninger gj.strømming'!F559,'Vannbehov FV'!$B$4:$O$4,'Vannbehov FV'!$B$5:$O$20,,-1),,-1),""))</f>
        <v/>
      </c>
      <c r="P559" s="173" t="str">
        <f t="shared" si="148"/>
        <v/>
      </c>
      <c r="Q559" s="174" t="str">
        <f t="shared" si="149"/>
        <v/>
      </c>
      <c r="R559" s="174" t="str">
        <f t="shared" si="138"/>
        <v/>
      </c>
      <c r="S559" s="152" t="str">
        <f>IFERROR(IF(M559=Hjelpeark!$D$7,_xlfn.XLOOKUP('Beregninger gj.strømming'!C559,Hjelpeark!$C$8:$C$19,Hjelpeark!$D$8:$D$19),_xlfn.XLOOKUP('Beregninger gj.strømming'!C559,Hjelpeark!$C$8:$C$19,Hjelpeark!$E$8:$E$19)),"")</f>
        <v/>
      </c>
      <c r="T559" s="152" t="str">
        <f t="shared" si="152"/>
        <v/>
      </c>
      <c r="U559" s="152" t="str">
        <f>IFERROR(IF(T559=Hjelpeark!$B$4,0,ABS(T559-S559)),"")</f>
        <v/>
      </c>
      <c r="V559" s="175" t="str">
        <f>IFERROR(IF(A559="","",_xlfn.XLOOKUP(D559,Prisliste!$C$4:$F$4,Prisliste!$C$20:$F$20)),"")</f>
        <v/>
      </c>
      <c r="W559" s="175" t="str">
        <f>IFERROR(U559*_xlfn.XLOOKUP(D559,Prisliste!$C$4:$F$4,Prisliste!$C$21:$F$21),"")</f>
        <v/>
      </c>
      <c r="X559" s="175" t="str">
        <f>IFERROR(IF(A559="","",IF(N559="Ja",_xlfn.XLOOKUP('Beregninger gj.strømming'!D559,Prisliste!$C$4:$F$4,Prisliste!$C$24:$F$24),0)),"")</f>
        <v/>
      </c>
      <c r="Y559" s="288" t="str">
        <f t="shared" si="139"/>
        <v/>
      </c>
      <c r="Z559" s="175" t="str">
        <f t="shared" si="150"/>
        <v/>
      </c>
      <c r="AA559" s="175" t="str">
        <f t="shared" si="140"/>
        <v/>
      </c>
      <c r="AB559" s="175" t="str">
        <f t="shared" si="141"/>
        <v/>
      </c>
      <c r="AC559" s="288" t="str">
        <f t="shared" si="142"/>
        <v/>
      </c>
      <c r="AD559" s="152" t="str">
        <f t="shared" si="143"/>
        <v/>
      </c>
      <c r="AF559" s="155" t="str">
        <f>IFERROR(_xlfn.XLOOKUP(D559,Prisliste!$C$4:$F$4,Prisliste!$C$19:$F$19)*AD559,"")</f>
        <v/>
      </c>
    </row>
    <row r="560" spans="1:32" ht="14.4">
      <c r="A560" s="171" t="str">
        <f>IF(A559="","",IF(A559+1&lt;=f_slutt,'Beregninger gj.strømming'!A559+1,""))</f>
        <v/>
      </c>
      <c r="B560" s="172" t="str">
        <f t="shared" si="144"/>
        <v/>
      </c>
      <c r="C560" s="173" t="str">
        <f t="shared" si="145"/>
        <v/>
      </c>
      <c r="D560" s="172" t="str">
        <f t="shared" si="146"/>
        <v/>
      </c>
      <c r="E560" s="152" t="str">
        <f t="shared" si="151"/>
        <v/>
      </c>
      <c r="F560" s="289" t="str">
        <f t="shared" si="147"/>
        <v/>
      </c>
      <c r="G560" s="154" t="str">
        <f>IF($A560="","",'Priseestimat gj.strømming'!$C$15)</f>
        <v/>
      </c>
      <c r="H560" s="155" t="str" cm="1">
        <f t="array" ref="H560">IF(M560=Hjelpeark!$E$7,_xlfn.XLOOKUP(IF(T560="Naturlig",S560,T560),Temp_VT_FV,_xlfn.XLOOKUP('Beregninger gj.strømming'!F560,Fiskevekt_VT_FV,'Veksttabell FV'!$B$5:$T$21,,-1),,-1)*G560,IF('Beregninger gj.strømming'!M560=Hjelpeark!$D$7,_xlfn.XLOOKUP(IF(T560="Naturlig",S560,T560),'Veksttabell SV'!$A$6:$A$22,_xlfn.XLOOKUP('Beregninger gj.strømming'!F560,'Veksttabell SV'!$B$5:$AU$5,'Veksttabell SV'!$B$6:$AU$22,,-1),,-1)*G560,""))</f>
        <v/>
      </c>
      <c r="I560" s="155" t="str">
        <f t="shared" si="136"/>
        <v/>
      </c>
      <c r="J560" s="159" t="str">
        <f t="shared" si="137"/>
        <v/>
      </c>
      <c r="K560" s="173" t="str">
        <f>IF(A560="","",'Priseestimat gj.strømming'!$C$10)</f>
        <v/>
      </c>
      <c r="L560" s="173" t="str">
        <f>IF(A560="","",'Priseestimat gj.strømming'!$C$11)</f>
        <v/>
      </c>
      <c r="M560" s="173" t="str">
        <f>IF(A560="","",'Priseestimat gj.strømming'!$C$12)</f>
        <v/>
      </c>
      <c r="N560" s="173" t="str">
        <f>IF($A560="","",'Priseestimat gj.strømming'!$C$6)</f>
        <v/>
      </c>
      <c r="O560" s="174" t="str" cm="1">
        <f t="array" ref="O560">IF(M560=Hjelpeark!$D$7,_xlfn.XLOOKUP(IF(T560="Naturlig",S560,T560),'Vannbehov SV'!$A$5:$A$13,_xlfn.XLOOKUP('Beregninger gj.strømming'!F560,'Vannbehov SV'!$B$4:$O$4,'Vannbehov SV'!$B$5:$O$13,,-1),,-1),IF(M560=Hjelpeark!$E$7,_xlfn.XLOOKUP(IF(T560="Naturlig",S560,T560),'Vannbehov FV'!$A$5:$A$20,_xlfn.XLOOKUP('Beregninger gj.strømming'!F560,'Vannbehov FV'!$B$4:$O$4,'Vannbehov FV'!$B$5:$O$20,,-1),,-1),""))</f>
        <v/>
      </c>
      <c r="P560" s="173" t="str">
        <f t="shared" si="148"/>
        <v/>
      </c>
      <c r="Q560" s="174" t="str">
        <f t="shared" si="149"/>
        <v/>
      </c>
      <c r="R560" s="174" t="str">
        <f t="shared" si="138"/>
        <v/>
      </c>
      <c r="S560" s="152" t="str">
        <f>IFERROR(IF(M560=Hjelpeark!$D$7,_xlfn.XLOOKUP('Beregninger gj.strømming'!C560,Hjelpeark!$C$8:$C$19,Hjelpeark!$D$8:$D$19),_xlfn.XLOOKUP('Beregninger gj.strømming'!C560,Hjelpeark!$C$8:$C$19,Hjelpeark!$E$8:$E$19)),"")</f>
        <v/>
      </c>
      <c r="T560" s="152" t="str">
        <f t="shared" si="152"/>
        <v/>
      </c>
      <c r="U560" s="152" t="str">
        <f>IFERROR(IF(T560=Hjelpeark!$B$4,0,ABS(T560-S560)),"")</f>
        <v/>
      </c>
      <c r="V560" s="175" t="str">
        <f>IFERROR(IF(A560="","",_xlfn.XLOOKUP(D560,Prisliste!$C$4:$F$4,Prisliste!$C$20:$F$20)),"")</f>
        <v/>
      </c>
      <c r="W560" s="175" t="str">
        <f>IFERROR(U560*_xlfn.XLOOKUP(D560,Prisliste!$C$4:$F$4,Prisliste!$C$21:$F$21),"")</f>
        <v/>
      </c>
      <c r="X560" s="175" t="str">
        <f>IFERROR(IF(A560="","",IF(N560="Ja",_xlfn.XLOOKUP('Beregninger gj.strømming'!D560,Prisliste!$C$4:$F$4,Prisliste!$C$24:$F$24),0)),"")</f>
        <v/>
      </c>
      <c r="Y560" s="288" t="str">
        <f t="shared" si="139"/>
        <v/>
      </c>
      <c r="Z560" s="175" t="str">
        <f t="shared" si="150"/>
        <v/>
      </c>
      <c r="AA560" s="175" t="str">
        <f t="shared" si="140"/>
        <v/>
      </c>
      <c r="AB560" s="175" t="str">
        <f t="shared" si="141"/>
        <v/>
      </c>
      <c r="AC560" s="288" t="str">
        <f t="shared" si="142"/>
        <v/>
      </c>
      <c r="AD560" s="152" t="str">
        <f t="shared" si="143"/>
        <v/>
      </c>
      <c r="AF560" s="155" t="str">
        <f>IFERROR(_xlfn.XLOOKUP(D560,Prisliste!$C$4:$F$4,Prisliste!$C$19:$F$19)*AD560,"")</f>
        <v/>
      </c>
    </row>
    <row r="561" spans="1:32" ht="14.4">
      <c r="A561" s="171" t="str">
        <f>IF(A560="","",IF(A560+1&lt;=f_slutt,'Beregninger gj.strømming'!A560+1,""))</f>
        <v/>
      </c>
      <c r="B561" s="172" t="str">
        <f t="shared" si="144"/>
        <v/>
      </c>
      <c r="C561" s="173" t="str">
        <f t="shared" si="145"/>
        <v/>
      </c>
      <c r="D561" s="172" t="str">
        <f t="shared" si="146"/>
        <v/>
      </c>
      <c r="E561" s="152" t="str">
        <f t="shared" si="151"/>
        <v/>
      </c>
      <c r="F561" s="289" t="str">
        <f t="shared" si="147"/>
        <v/>
      </c>
      <c r="G561" s="154" t="str">
        <f>IF($A561="","",'Priseestimat gj.strømming'!$C$15)</f>
        <v/>
      </c>
      <c r="H561" s="155" t="str" cm="1">
        <f t="array" ref="H561">IF(M561=Hjelpeark!$E$7,_xlfn.XLOOKUP(IF(T561="Naturlig",S561,T561),Temp_VT_FV,_xlfn.XLOOKUP('Beregninger gj.strømming'!F561,Fiskevekt_VT_FV,'Veksttabell FV'!$B$5:$T$21,,-1),,-1)*G561,IF('Beregninger gj.strømming'!M561=Hjelpeark!$D$7,_xlfn.XLOOKUP(IF(T561="Naturlig",S561,T561),'Veksttabell SV'!$A$6:$A$22,_xlfn.XLOOKUP('Beregninger gj.strømming'!F561,'Veksttabell SV'!$B$5:$AU$5,'Veksttabell SV'!$B$6:$AU$22,,-1),,-1)*G561,""))</f>
        <v/>
      </c>
      <c r="I561" s="155" t="str">
        <f t="shared" si="136"/>
        <v/>
      </c>
      <c r="J561" s="159" t="str">
        <f t="shared" si="137"/>
        <v/>
      </c>
      <c r="K561" s="173" t="str">
        <f>IF(A561="","",'Priseestimat gj.strømming'!$C$10)</f>
        <v/>
      </c>
      <c r="L561" s="173" t="str">
        <f>IF(A561="","",'Priseestimat gj.strømming'!$C$11)</f>
        <v/>
      </c>
      <c r="M561" s="173" t="str">
        <f>IF(A561="","",'Priseestimat gj.strømming'!$C$12)</f>
        <v/>
      </c>
      <c r="N561" s="173" t="str">
        <f>IF($A561="","",'Priseestimat gj.strømming'!$C$6)</f>
        <v/>
      </c>
      <c r="O561" s="174" t="str" cm="1">
        <f t="array" ref="O561">IF(M561=Hjelpeark!$D$7,_xlfn.XLOOKUP(IF(T561="Naturlig",S561,T561),'Vannbehov SV'!$A$5:$A$13,_xlfn.XLOOKUP('Beregninger gj.strømming'!F561,'Vannbehov SV'!$B$4:$O$4,'Vannbehov SV'!$B$5:$O$13,,-1),,-1),IF(M561=Hjelpeark!$E$7,_xlfn.XLOOKUP(IF(T561="Naturlig",S561,T561),'Vannbehov FV'!$A$5:$A$20,_xlfn.XLOOKUP('Beregninger gj.strømming'!F561,'Vannbehov FV'!$B$4:$O$4,'Vannbehov FV'!$B$5:$O$20,,-1),,-1),""))</f>
        <v/>
      </c>
      <c r="P561" s="173" t="str">
        <f t="shared" si="148"/>
        <v/>
      </c>
      <c r="Q561" s="174" t="str">
        <f t="shared" si="149"/>
        <v/>
      </c>
      <c r="R561" s="174" t="str">
        <f t="shared" si="138"/>
        <v/>
      </c>
      <c r="S561" s="152" t="str">
        <f>IFERROR(IF(M561=Hjelpeark!$D$7,_xlfn.XLOOKUP('Beregninger gj.strømming'!C561,Hjelpeark!$C$8:$C$19,Hjelpeark!$D$8:$D$19),_xlfn.XLOOKUP('Beregninger gj.strømming'!C561,Hjelpeark!$C$8:$C$19,Hjelpeark!$E$8:$E$19)),"")</f>
        <v/>
      </c>
      <c r="T561" s="152" t="str">
        <f t="shared" si="152"/>
        <v/>
      </c>
      <c r="U561" s="152" t="str">
        <f>IFERROR(IF(T561=Hjelpeark!$B$4,0,ABS(T561-S561)),"")</f>
        <v/>
      </c>
      <c r="V561" s="175" t="str">
        <f>IFERROR(IF(A561="","",_xlfn.XLOOKUP(D561,Prisliste!$C$4:$F$4,Prisliste!$C$20:$F$20)),"")</f>
        <v/>
      </c>
      <c r="W561" s="175" t="str">
        <f>IFERROR(U561*_xlfn.XLOOKUP(D561,Prisliste!$C$4:$F$4,Prisliste!$C$21:$F$21),"")</f>
        <v/>
      </c>
      <c r="X561" s="175" t="str">
        <f>IFERROR(IF(A561="","",IF(N561="Ja",_xlfn.XLOOKUP('Beregninger gj.strømming'!D561,Prisliste!$C$4:$F$4,Prisliste!$C$24:$F$24),0)),"")</f>
        <v/>
      </c>
      <c r="Y561" s="288" t="str">
        <f t="shared" si="139"/>
        <v/>
      </c>
      <c r="Z561" s="175" t="str">
        <f t="shared" si="150"/>
        <v/>
      </c>
      <c r="AA561" s="175" t="str">
        <f t="shared" si="140"/>
        <v/>
      </c>
      <c r="AB561" s="175" t="str">
        <f t="shared" si="141"/>
        <v/>
      </c>
      <c r="AC561" s="288" t="str">
        <f t="shared" si="142"/>
        <v/>
      </c>
      <c r="AD561" s="152" t="str">
        <f t="shared" si="143"/>
        <v/>
      </c>
      <c r="AF561" s="155" t="str">
        <f>IFERROR(_xlfn.XLOOKUP(D561,Prisliste!$C$4:$F$4,Prisliste!$C$19:$F$19)*AD561,"")</f>
        <v/>
      </c>
    </row>
    <row r="562" spans="1:32" ht="14.4">
      <c r="A562" s="171" t="str">
        <f>IF(A561="","",IF(A561+1&lt;=f_slutt,'Beregninger gj.strømming'!A561+1,""))</f>
        <v/>
      </c>
      <c r="B562" s="172" t="str">
        <f t="shared" si="144"/>
        <v/>
      </c>
      <c r="C562" s="173" t="str">
        <f t="shared" si="145"/>
        <v/>
      </c>
      <c r="D562" s="172" t="str">
        <f t="shared" si="146"/>
        <v/>
      </c>
      <c r="E562" s="152" t="str">
        <f t="shared" si="151"/>
        <v/>
      </c>
      <c r="F562" s="289" t="str">
        <f t="shared" si="147"/>
        <v/>
      </c>
      <c r="G562" s="154" t="str">
        <f>IF($A562="","",'Priseestimat gj.strømming'!$C$15)</f>
        <v/>
      </c>
      <c r="H562" s="155" t="str" cm="1">
        <f t="array" ref="H562">IF(M562=Hjelpeark!$E$7,_xlfn.XLOOKUP(IF(T562="Naturlig",S562,T562),Temp_VT_FV,_xlfn.XLOOKUP('Beregninger gj.strømming'!F562,Fiskevekt_VT_FV,'Veksttabell FV'!$B$5:$T$21,,-1),,-1)*G562,IF('Beregninger gj.strømming'!M562=Hjelpeark!$D$7,_xlfn.XLOOKUP(IF(T562="Naturlig",S562,T562),'Veksttabell SV'!$A$6:$A$22,_xlfn.XLOOKUP('Beregninger gj.strømming'!F562,'Veksttabell SV'!$B$5:$AU$5,'Veksttabell SV'!$B$6:$AU$22,,-1),,-1)*G562,""))</f>
        <v/>
      </c>
      <c r="I562" s="155" t="str">
        <f t="shared" si="136"/>
        <v/>
      </c>
      <c r="J562" s="159" t="str">
        <f t="shared" si="137"/>
        <v/>
      </c>
      <c r="K562" s="173" t="str">
        <f>IF(A562="","",'Priseestimat gj.strømming'!$C$10)</f>
        <v/>
      </c>
      <c r="L562" s="173" t="str">
        <f>IF(A562="","",'Priseestimat gj.strømming'!$C$11)</f>
        <v/>
      </c>
      <c r="M562" s="173" t="str">
        <f>IF(A562="","",'Priseestimat gj.strømming'!$C$12)</f>
        <v/>
      </c>
      <c r="N562" s="173" t="str">
        <f>IF($A562="","",'Priseestimat gj.strømming'!$C$6)</f>
        <v/>
      </c>
      <c r="O562" s="174" t="str" cm="1">
        <f t="array" ref="O562">IF(M562=Hjelpeark!$D$7,_xlfn.XLOOKUP(IF(T562="Naturlig",S562,T562),'Vannbehov SV'!$A$5:$A$13,_xlfn.XLOOKUP('Beregninger gj.strømming'!F562,'Vannbehov SV'!$B$4:$O$4,'Vannbehov SV'!$B$5:$O$13,,-1),,-1),IF(M562=Hjelpeark!$E$7,_xlfn.XLOOKUP(IF(T562="Naturlig",S562,T562),'Vannbehov FV'!$A$5:$A$20,_xlfn.XLOOKUP('Beregninger gj.strømming'!F562,'Vannbehov FV'!$B$4:$O$4,'Vannbehov FV'!$B$5:$O$20,,-1),,-1),""))</f>
        <v/>
      </c>
      <c r="P562" s="173" t="str">
        <f t="shared" si="148"/>
        <v/>
      </c>
      <c r="Q562" s="174" t="str">
        <f t="shared" si="149"/>
        <v/>
      </c>
      <c r="R562" s="174" t="str">
        <f t="shared" si="138"/>
        <v/>
      </c>
      <c r="S562" s="152" t="str">
        <f>IFERROR(IF(M562=Hjelpeark!$D$7,_xlfn.XLOOKUP('Beregninger gj.strømming'!C562,Hjelpeark!$C$8:$C$19,Hjelpeark!$D$8:$D$19),_xlfn.XLOOKUP('Beregninger gj.strømming'!C562,Hjelpeark!$C$8:$C$19,Hjelpeark!$E$8:$E$19)),"")</f>
        <v/>
      </c>
      <c r="T562" s="152" t="str">
        <f t="shared" si="152"/>
        <v/>
      </c>
      <c r="U562" s="152" t="str">
        <f>IFERROR(IF(T562=Hjelpeark!$B$4,0,ABS(T562-S562)),"")</f>
        <v/>
      </c>
      <c r="V562" s="175" t="str">
        <f>IFERROR(IF(A562="","",_xlfn.XLOOKUP(D562,Prisliste!$C$4:$F$4,Prisliste!$C$20:$F$20)),"")</f>
        <v/>
      </c>
      <c r="W562" s="175" t="str">
        <f>IFERROR(U562*_xlfn.XLOOKUP(D562,Prisliste!$C$4:$F$4,Prisliste!$C$21:$F$21),"")</f>
        <v/>
      </c>
      <c r="X562" s="175" t="str">
        <f>IFERROR(IF(A562="","",IF(N562="Ja",_xlfn.XLOOKUP('Beregninger gj.strømming'!D562,Prisliste!$C$4:$F$4,Prisliste!$C$24:$F$24),0)),"")</f>
        <v/>
      </c>
      <c r="Y562" s="288" t="str">
        <f t="shared" si="139"/>
        <v/>
      </c>
      <c r="Z562" s="175" t="str">
        <f t="shared" si="150"/>
        <v/>
      </c>
      <c r="AA562" s="175" t="str">
        <f t="shared" si="140"/>
        <v/>
      </c>
      <c r="AB562" s="175" t="str">
        <f t="shared" si="141"/>
        <v/>
      </c>
      <c r="AC562" s="288" t="str">
        <f t="shared" si="142"/>
        <v/>
      </c>
      <c r="AD562" s="152" t="str">
        <f t="shared" si="143"/>
        <v/>
      </c>
      <c r="AF562" s="155" t="str">
        <f>IFERROR(_xlfn.XLOOKUP(D562,Prisliste!$C$4:$F$4,Prisliste!$C$19:$F$19)*AD562,"")</f>
        <v/>
      </c>
    </row>
    <row r="563" spans="1:32" ht="14.4">
      <c r="A563" s="171" t="str">
        <f>IF(A562="","",IF(A562+1&lt;=f_slutt,'Beregninger gj.strømming'!A562+1,""))</f>
        <v/>
      </c>
      <c r="B563" s="172" t="str">
        <f t="shared" si="144"/>
        <v/>
      </c>
      <c r="C563" s="173" t="str">
        <f t="shared" si="145"/>
        <v/>
      </c>
      <c r="D563" s="172" t="str">
        <f t="shared" si="146"/>
        <v/>
      </c>
      <c r="E563" s="152" t="str">
        <f t="shared" si="151"/>
        <v/>
      </c>
      <c r="F563" s="289" t="str">
        <f t="shared" si="147"/>
        <v/>
      </c>
      <c r="G563" s="154" t="str">
        <f>IF($A563="","",'Priseestimat gj.strømming'!$C$15)</f>
        <v/>
      </c>
      <c r="H563" s="155" t="str" cm="1">
        <f t="array" ref="H563">IF(M563=Hjelpeark!$E$7,_xlfn.XLOOKUP(IF(T563="Naturlig",S563,T563),Temp_VT_FV,_xlfn.XLOOKUP('Beregninger gj.strømming'!F563,Fiskevekt_VT_FV,'Veksttabell FV'!$B$5:$T$21,,-1),,-1)*G563,IF('Beregninger gj.strømming'!M563=Hjelpeark!$D$7,_xlfn.XLOOKUP(IF(T563="Naturlig",S563,T563),'Veksttabell SV'!$A$6:$A$22,_xlfn.XLOOKUP('Beregninger gj.strømming'!F563,'Veksttabell SV'!$B$5:$AU$5,'Veksttabell SV'!$B$6:$AU$22,,-1),,-1)*G563,""))</f>
        <v/>
      </c>
      <c r="I563" s="155" t="str">
        <f t="shared" si="136"/>
        <v/>
      </c>
      <c r="J563" s="159" t="str">
        <f t="shared" si="137"/>
        <v/>
      </c>
      <c r="K563" s="173" t="str">
        <f>IF(A563="","",'Priseestimat gj.strømming'!$C$10)</f>
        <v/>
      </c>
      <c r="L563" s="173" t="str">
        <f>IF(A563="","",'Priseestimat gj.strømming'!$C$11)</f>
        <v/>
      </c>
      <c r="M563" s="173" t="str">
        <f>IF(A563="","",'Priseestimat gj.strømming'!$C$12)</f>
        <v/>
      </c>
      <c r="N563" s="173" t="str">
        <f>IF($A563="","",'Priseestimat gj.strømming'!$C$6)</f>
        <v/>
      </c>
      <c r="O563" s="174" t="str" cm="1">
        <f t="array" ref="O563">IF(M563=Hjelpeark!$D$7,_xlfn.XLOOKUP(IF(T563="Naturlig",S563,T563),'Vannbehov SV'!$A$5:$A$13,_xlfn.XLOOKUP('Beregninger gj.strømming'!F563,'Vannbehov SV'!$B$4:$O$4,'Vannbehov SV'!$B$5:$O$13,,-1),,-1),IF(M563=Hjelpeark!$E$7,_xlfn.XLOOKUP(IF(T563="Naturlig",S563,T563),'Vannbehov FV'!$A$5:$A$20,_xlfn.XLOOKUP('Beregninger gj.strømming'!F563,'Vannbehov FV'!$B$4:$O$4,'Vannbehov FV'!$B$5:$O$20,,-1),,-1),""))</f>
        <v/>
      </c>
      <c r="P563" s="173" t="str">
        <f t="shared" si="148"/>
        <v/>
      </c>
      <c r="Q563" s="174" t="str">
        <f t="shared" si="149"/>
        <v/>
      </c>
      <c r="R563" s="174" t="str">
        <f t="shared" si="138"/>
        <v/>
      </c>
      <c r="S563" s="152" t="str">
        <f>IFERROR(IF(M563=Hjelpeark!$D$7,_xlfn.XLOOKUP('Beregninger gj.strømming'!C563,Hjelpeark!$C$8:$C$19,Hjelpeark!$D$8:$D$19),_xlfn.XLOOKUP('Beregninger gj.strømming'!C563,Hjelpeark!$C$8:$C$19,Hjelpeark!$E$8:$E$19)),"")</f>
        <v/>
      </c>
      <c r="T563" s="152" t="str">
        <f t="shared" si="152"/>
        <v/>
      </c>
      <c r="U563" s="152" t="str">
        <f>IFERROR(IF(T563=Hjelpeark!$B$4,0,ABS(T563-S563)),"")</f>
        <v/>
      </c>
      <c r="V563" s="175" t="str">
        <f>IFERROR(IF(A563="","",_xlfn.XLOOKUP(D563,Prisliste!$C$4:$F$4,Prisliste!$C$20:$F$20)),"")</f>
        <v/>
      </c>
      <c r="W563" s="175" t="str">
        <f>IFERROR(U563*_xlfn.XLOOKUP(D563,Prisliste!$C$4:$F$4,Prisliste!$C$21:$F$21),"")</f>
        <v/>
      </c>
      <c r="X563" s="175" t="str">
        <f>IFERROR(IF(A563="","",IF(N563="Ja",_xlfn.XLOOKUP('Beregninger gj.strømming'!D563,Prisliste!$C$4:$F$4,Prisliste!$C$24:$F$24),0)),"")</f>
        <v/>
      </c>
      <c r="Y563" s="288" t="str">
        <f t="shared" si="139"/>
        <v/>
      </c>
      <c r="Z563" s="175" t="str">
        <f t="shared" si="150"/>
        <v/>
      </c>
      <c r="AA563" s="175" t="str">
        <f t="shared" si="140"/>
        <v/>
      </c>
      <c r="AB563" s="175" t="str">
        <f t="shared" si="141"/>
        <v/>
      </c>
      <c r="AC563" s="288" t="str">
        <f t="shared" si="142"/>
        <v/>
      </c>
      <c r="AD563" s="152" t="str">
        <f t="shared" si="143"/>
        <v/>
      </c>
      <c r="AF563" s="155" t="str">
        <f>IFERROR(_xlfn.XLOOKUP(D563,Prisliste!$C$4:$F$4,Prisliste!$C$19:$F$19)*AD563,"")</f>
        <v/>
      </c>
    </row>
    <row r="564" spans="1:32" ht="14.4">
      <c r="A564" s="171" t="str">
        <f>IF(A563="","",IF(A563+1&lt;=f_slutt,'Beregninger gj.strømming'!A563+1,""))</f>
        <v/>
      </c>
      <c r="B564" s="172" t="str">
        <f t="shared" si="144"/>
        <v/>
      </c>
      <c r="C564" s="173" t="str">
        <f t="shared" si="145"/>
        <v/>
      </c>
      <c r="D564" s="172" t="str">
        <f t="shared" si="146"/>
        <v/>
      </c>
      <c r="E564" s="152" t="str">
        <f t="shared" si="151"/>
        <v/>
      </c>
      <c r="F564" s="289" t="str">
        <f t="shared" si="147"/>
        <v/>
      </c>
      <c r="G564" s="154" t="str">
        <f>IF($A564="","",'Priseestimat gj.strømming'!$C$15)</f>
        <v/>
      </c>
      <c r="H564" s="155" t="str" cm="1">
        <f t="array" ref="H564">IF(M564=Hjelpeark!$E$7,_xlfn.XLOOKUP(IF(T564="Naturlig",S564,T564),Temp_VT_FV,_xlfn.XLOOKUP('Beregninger gj.strømming'!F564,Fiskevekt_VT_FV,'Veksttabell FV'!$B$5:$T$21,,-1),,-1)*G564,IF('Beregninger gj.strømming'!M564=Hjelpeark!$D$7,_xlfn.XLOOKUP(IF(T564="Naturlig",S564,T564),'Veksttabell SV'!$A$6:$A$22,_xlfn.XLOOKUP('Beregninger gj.strømming'!F564,'Veksttabell SV'!$B$5:$AU$5,'Veksttabell SV'!$B$6:$AU$22,,-1),,-1)*G564,""))</f>
        <v/>
      </c>
      <c r="I564" s="155" t="str">
        <f t="shared" si="136"/>
        <v/>
      </c>
      <c r="J564" s="159" t="str">
        <f t="shared" si="137"/>
        <v/>
      </c>
      <c r="K564" s="173" t="str">
        <f>IF(A564="","",'Priseestimat gj.strømming'!$C$10)</f>
        <v/>
      </c>
      <c r="L564" s="173" t="str">
        <f>IF(A564="","",'Priseestimat gj.strømming'!$C$11)</f>
        <v/>
      </c>
      <c r="M564" s="173" t="str">
        <f>IF(A564="","",'Priseestimat gj.strømming'!$C$12)</f>
        <v/>
      </c>
      <c r="N564" s="173" t="str">
        <f>IF($A564="","",'Priseestimat gj.strømming'!$C$6)</f>
        <v/>
      </c>
      <c r="O564" s="174" t="str" cm="1">
        <f t="array" ref="O564">IF(M564=Hjelpeark!$D$7,_xlfn.XLOOKUP(IF(T564="Naturlig",S564,T564),'Vannbehov SV'!$A$5:$A$13,_xlfn.XLOOKUP('Beregninger gj.strømming'!F564,'Vannbehov SV'!$B$4:$O$4,'Vannbehov SV'!$B$5:$O$13,,-1),,-1),IF(M564=Hjelpeark!$E$7,_xlfn.XLOOKUP(IF(T564="Naturlig",S564,T564),'Vannbehov FV'!$A$5:$A$20,_xlfn.XLOOKUP('Beregninger gj.strømming'!F564,'Vannbehov FV'!$B$4:$O$4,'Vannbehov FV'!$B$5:$O$20,,-1),,-1),""))</f>
        <v/>
      </c>
      <c r="P564" s="173" t="str">
        <f t="shared" si="148"/>
        <v/>
      </c>
      <c r="Q564" s="174" t="str">
        <f t="shared" si="149"/>
        <v/>
      </c>
      <c r="R564" s="174" t="str">
        <f t="shared" si="138"/>
        <v/>
      </c>
      <c r="S564" s="152" t="str">
        <f>IFERROR(IF(M564=Hjelpeark!$D$7,_xlfn.XLOOKUP('Beregninger gj.strømming'!C564,Hjelpeark!$C$8:$C$19,Hjelpeark!$D$8:$D$19),_xlfn.XLOOKUP('Beregninger gj.strømming'!C564,Hjelpeark!$C$8:$C$19,Hjelpeark!$E$8:$E$19)),"")</f>
        <v/>
      </c>
      <c r="T564" s="152" t="str">
        <f t="shared" si="152"/>
        <v/>
      </c>
      <c r="U564" s="152" t="str">
        <f>IFERROR(IF(T564=Hjelpeark!$B$4,0,ABS(T564-S564)),"")</f>
        <v/>
      </c>
      <c r="V564" s="175" t="str">
        <f>IFERROR(IF(A564="","",_xlfn.XLOOKUP(D564,Prisliste!$C$4:$F$4,Prisliste!$C$20:$F$20)),"")</f>
        <v/>
      </c>
      <c r="W564" s="175" t="str">
        <f>IFERROR(U564*_xlfn.XLOOKUP(D564,Prisliste!$C$4:$F$4,Prisliste!$C$21:$F$21),"")</f>
        <v/>
      </c>
      <c r="X564" s="175" t="str">
        <f>IFERROR(IF(A564="","",IF(N564="Ja",_xlfn.XLOOKUP('Beregninger gj.strømming'!D564,Prisliste!$C$4:$F$4,Prisliste!$C$24:$F$24),0)),"")</f>
        <v/>
      </c>
      <c r="Y564" s="288" t="str">
        <f t="shared" si="139"/>
        <v/>
      </c>
      <c r="Z564" s="175" t="str">
        <f t="shared" si="150"/>
        <v/>
      </c>
      <c r="AA564" s="175" t="str">
        <f t="shared" si="140"/>
        <v/>
      </c>
      <c r="AB564" s="175" t="str">
        <f t="shared" si="141"/>
        <v/>
      </c>
      <c r="AC564" s="288" t="str">
        <f t="shared" si="142"/>
        <v/>
      </c>
      <c r="AD564" s="152" t="str">
        <f t="shared" si="143"/>
        <v/>
      </c>
      <c r="AF564" s="155" t="str">
        <f>IFERROR(_xlfn.XLOOKUP(D564,Prisliste!$C$4:$F$4,Prisliste!$C$19:$F$19)*AD564,"")</f>
        <v/>
      </c>
    </row>
    <row r="565" spans="1:32" ht="14.4">
      <c r="A565" s="171" t="str">
        <f>IF(A564="","",IF(A564+1&lt;=f_slutt,'Beregninger gj.strømming'!A564+1,""))</f>
        <v/>
      </c>
      <c r="B565" s="172" t="str">
        <f t="shared" si="144"/>
        <v/>
      </c>
      <c r="C565" s="173" t="str">
        <f t="shared" si="145"/>
        <v/>
      </c>
      <c r="D565" s="172" t="str">
        <f t="shared" si="146"/>
        <v/>
      </c>
      <c r="E565" s="152" t="str">
        <f t="shared" si="151"/>
        <v/>
      </c>
      <c r="F565" s="289" t="str">
        <f t="shared" si="147"/>
        <v/>
      </c>
      <c r="G565" s="154" t="str">
        <f>IF($A565="","",'Priseestimat gj.strømming'!$C$15)</f>
        <v/>
      </c>
      <c r="H565" s="155" t="str" cm="1">
        <f t="array" ref="H565">IF(M565=Hjelpeark!$E$7,_xlfn.XLOOKUP(IF(T565="Naturlig",S565,T565),Temp_VT_FV,_xlfn.XLOOKUP('Beregninger gj.strømming'!F565,Fiskevekt_VT_FV,'Veksttabell FV'!$B$5:$T$21,,-1),,-1)*G565,IF('Beregninger gj.strømming'!M565=Hjelpeark!$D$7,_xlfn.XLOOKUP(IF(T565="Naturlig",S565,T565),'Veksttabell SV'!$A$6:$A$22,_xlfn.XLOOKUP('Beregninger gj.strømming'!F565,'Veksttabell SV'!$B$5:$AU$5,'Veksttabell SV'!$B$6:$AU$22,,-1),,-1)*G565,""))</f>
        <v/>
      </c>
      <c r="I565" s="155" t="str">
        <f t="shared" si="136"/>
        <v/>
      </c>
      <c r="J565" s="159" t="str">
        <f t="shared" si="137"/>
        <v/>
      </c>
      <c r="K565" s="173" t="str">
        <f>IF(A565="","",'Priseestimat gj.strømming'!$C$10)</f>
        <v/>
      </c>
      <c r="L565" s="173" t="str">
        <f>IF(A565="","",'Priseestimat gj.strømming'!$C$11)</f>
        <v/>
      </c>
      <c r="M565" s="173" t="str">
        <f>IF(A565="","",'Priseestimat gj.strømming'!$C$12)</f>
        <v/>
      </c>
      <c r="N565" s="173" t="str">
        <f>IF($A565="","",'Priseestimat gj.strømming'!$C$6)</f>
        <v/>
      </c>
      <c r="O565" s="174" t="str" cm="1">
        <f t="array" ref="O565">IF(M565=Hjelpeark!$D$7,_xlfn.XLOOKUP(IF(T565="Naturlig",S565,T565),'Vannbehov SV'!$A$5:$A$13,_xlfn.XLOOKUP('Beregninger gj.strømming'!F565,'Vannbehov SV'!$B$4:$O$4,'Vannbehov SV'!$B$5:$O$13,,-1),,-1),IF(M565=Hjelpeark!$E$7,_xlfn.XLOOKUP(IF(T565="Naturlig",S565,T565),'Vannbehov FV'!$A$5:$A$20,_xlfn.XLOOKUP('Beregninger gj.strømming'!F565,'Vannbehov FV'!$B$4:$O$4,'Vannbehov FV'!$B$5:$O$20,,-1),,-1),""))</f>
        <v/>
      </c>
      <c r="P565" s="173" t="str">
        <f t="shared" si="148"/>
        <v/>
      </c>
      <c r="Q565" s="174" t="str">
        <f t="shared" si="149"/>
        <v/>
      </c>
      <c r="R565" s="174" t="str">
        <f t="shared" si="138"/>
        <v/>
      </c>
      <c r="S565" s="152" t="str">
        <f>IFERROR(IF(M565=Hjelpeark!$D$7,_xlfn.XLOOKUP('Beregninger gj.strømming'!C565,Hjelpeark!$C$8:$C$19,Hjelpeark!$D$8:$D$19),_xlfn.XLOOKUP('Beregninger gj.strømming'!C565,Hjelpeark!$C$8:$C$19,Hjelpeark!$E$8:$E$19)),"")</f>
        <v/>
      </c>
      <c r="T565" s="152" t="str">
        <f t="shared" si="152"/>
        <v/>
      </c>
      <c r="U565" s="152" t="str">
        <f>IFERROR(IF(T565=Hjelpeark!$B$4,0,ABS(T565-S565)),"")</f>
        <v/>
      </c>
      <c r="V565" s="175" t="str">
        <f>IFERROR(IF(A565="","",_xlfn.XLOOKUP(D565,Prisliste!$C$4:$F$4,Prisliste!$C$20:$F$20)),"")</f>
        <v/>
      </c>
      <c r="W565" s="175" t="str">
        <f>IFERROR(U565*_xlfn.XLOOKUP(D565,Prisliste!$C$4:$F$4,Prisliste!$C$21:$F$21),"")</f>
        <v/>
      </c>
      <c r="X565" s="175" t="str">
        <f>IFERROR(IF(A565="","",IF(N565="Ja",_xlfn.XLOOKUP('Beregninger gj.strømming'!D565,Prisliste!$C$4:$F$4,Prisliste!$C$24:$F$24),0)),"")</f>
        <v/>
      </c>
      <c r="Y565" s="288" t="str">
        <f t="shared" si="139"/>
        <v/>
      </c>
      <c r="Z565" s="175" t="str">
        <f t="shared" si="150"/>
        <v/>
      </c>
      <c r="AA565" s="175" t="str">
        <f t="shared" si="140"/>
        <v/>
      </c>
      <c r="AB565" s="175" t="str">
        <f t="shared" si="141"/>
        <v/>
      </c>
      <c r="AC565" s="288" t="str">
        <f t="shared" si="142"/>
        <v/>
      </c>
      <c r="AD565" s="152" t="str">
        <f t="shared" si="143"/>
        <v/>
      </c>
      <c r="AF565" s="155" t="str">
        <f>IFERROR(_xlfn.XLOOKUP(D565,Prisliste!$C$4:$F$4,Prisliste!$C$19:$F$19)*AD565,"")</f>
        <v/>
      </c>
    </row>
    <row r="566" spans="1:32" ht="14.4">
      <c r="A566" s="171" t="str">
        <f>IF(A565="","",IF(A565+1&lt;=f_slutt,'Beregninger gj.strømming'!A565+1,""))</f>
        <v/>
      </c>
      <c r="B566" s="172" t="str">
        <f t="shared" si="144"/>
        <v/>
      </c>
      <c r="C566" s="173" t="str">
        <f t="shared" si="145"/>
        <v/>
      </c>
      <c r="D566" s="172" t="str">
        <f t="shared" si="146"/>
        <v/>
      </c>
      <c r="E566" s="152" t="str">
        <f t="shared" si="151"/>
        <v/>
      </c>
      <c r="F566" s="289" t="str">
        <f t="shared" si="147"/>
        <v/>
      </c>
      <c r="G566" s="154" t="str">
        <f>IF($A566="","",'Priseestimat gj.strømming'!$C$15)</f>
        <v/>
      </c>
      <c r="H566" s="155" t="str" cm="1">
        <f t="array" ref="H566">IF(M566=Hjelpeark!$E$7,_xlfn.XLOOKUP(IF(T566="Naturlig",S566,T566),Temp_VT_FV,_xlfn.XLOOKUP('Beregninger gj.strømming'!F566,Fiskevekt_VT_FV,'Veksttabell FV'!$B$5:$T$21,,-1),,-1)*G566,IF('Beregninger gj.strømming'!M566=Hjelpeark!$D$7,_xlfn.XLOOKUP(IF(T566="Naturlig",S566,T566),'Veksttabell SV'!$A$6:$A$22,_xlfn.XLOOKUP('Beregninger gj.strømming'!F566,'Veksttabell SV'!$B$5:$AU$5,'Veksttabell SV'!$B$6:$AU$22,,-1),,-1)*G566,""))</f>
        <v/>
      </c>
      <c r="I566" s="155" t="str">
        <f t="shared" si="136"/>
        <v/>
      </c>
      <c r="J566" s="159" t="str">
        <f t="shared" si="137"/>
        <v/>
      </c>
      <c r="K566" s="173" t="str">
        <f>IF(A566="","",'Priseestimat gj.strømming'!$C$10)</f>
        <v/>
      </c>
      <c r="L566" s="173" t="str">
        <f>IF(A566="","",'Priseestimat gj.strømming'!$C$11)</f>
        <v/>
      </c>
      <c r="M566" s="173" t="str">
        <f>IF(A566="","",'Priseestimat gj.strømming'!$C$12)</f>
        <v/>
      </c>
      <c r="N566" s="173" t="str">
        <f>IF($A566="","",'Priseestimat gj.strømming'!$C$6)</f>
        <v/>
      </c>
      <c r="O566" s="174" t="str" cm="1">
        <f t="array" ref="O566">IF(M566=Hjelpeark!$D$7,_xlfn.XLOOKUP(IF(T566="Naturlig",S566,T566),'Vannbehov SV'!$A$5:$A$13,_xlfn.XLOOKUP('Beregninger gj.strømming'!F566,'Vannbehov SV'!$B$4:$O$4,'Vannbehov SV'!$B$5:$O$13,,-1),,-1),IF(M566=Hjelpeark!$E$7,_xlfn.XLOOKUP(IF(T566="Naturlig",S566,T566),'Vannbehov FV'!$A$5:$A$20,_xlfn.XLOOKUP('Beregninger gj.strømming'!F566,'Vannbehov FV'!$B$4:$O$4,'Vannbehov FV'!$B$5:$O$20,,-1),,-1),""))</f>
        <v/>
      </c>
      <c r="P566" s="173" t="str">
        <f t="shared" si="148"/>
        <v/>
      </c>
      <c r="Q566" s="174" t="str">
        <f t="shared" si="149"/>
        <v/>
      </c>
      <c r="R566" s="174" t="str">
        <f t="shared" si="138"/>
        <v/>
      </c>
      <c r="S566" s="152" t="str">
        <f>IFERROR(IF(M566=Hjelpeark!$D$7,_xlfn.XLOOKUP('Beregninger gj.strømming'!C566,Hjelpeark!$C$8:$C$19,Hjelpeark!$D$8:$D$19),_xlfn.XLOOKUP('Beregninger gj.strømming'!C566,Hjelpeark!$C$8:$C$19,Hjelpeark!$E$8:$E$19)),"")</f>
        <v/>
      </c>
      <c r="T566" s="152" t="str">
        <f t="shared" si="152"/>
        <v/>
      </c>
      <c r="U566" s="152" t="str">
        <f>IFERROR(IF(T566=Hjelpeark!$B$4,0,ABS(T566-S566)),"")</f>
        <v/>
      </c>
      <c r="V566" s="175" t="str">
        <f>IFERROR(IF(A566="","",_xlfn.XLOOKUP(D566,Prisliste!$C$4:$F$4,Prisliste!$C$20:$F$20)),"")</f>
        <v/>
      </c>
      <c r="W566" s="175" t="str">
        <f>IFERROR(U566*_xlfn.XLOOKUP(D566,Prisliste!$C$4:$F$4,Prisliste!$C$21:$F$21),"")</f>
        <v/>
      </c>
      <c r="X566" s="175" t="str">
        <f>IFERROR(IF(A566="","",IF(N566="Ja",_xlfn.XLOOKUP('Beregninger gj.strømming'!D566,Prisliste!$C$4:$F$4,Prisliste!$C$24:$F$24),0)),"")</f>
        <v/>
      </c>
      <c r="Y566" s="288" t="str">
        <f t="shared" si="139"/>
        <v/>
      </c>
      <c r="Z566" s="175" t="str">
        <f t="shared" si="150"/>
        <v/>
      </c>
      <c r="AA566" s="175" t="str">
        <f t="shared" si="140"/>
        <v/>
      </c>
      <c r="AB566" s="175" t="str">
        <f t="shared" si="141"/>
        <v/>
      </c>
      <c r="AC566" s="288" t="str">
        <f t="shared" si="142"/>
        <v/>
      </c>
      <c r="AD566" s="152" t="str">
        <f t="shared" si="143"/>
        <v/>
      </c>
      <c r="AF566" s="155" t="str">
        <f>IFERROR(_xlfn.XLOOKUP(D566,Prisliste!$C$4:$F$4,Prisliste!$C$19:$F$19)*AD566,"")</f>
        <v/>
      </c>
    </row>
    <row r="567" spans="1:32" ht="14.4">
      <c r="A567" s="171" t="str">
        <f>IF(A566="","",IF(A566+1&lt;=f_slutt,'Beregninger gj.strømming'!A566+1,""))</f>
        <v/>
      </c>
      <c r="B567" s="172" t="str">
        <f t="shared" si="144"/>
        <v/>
      </c>
      <c r="C567" s="173" t="str">
        <f t="shared" si="145"/>
        <v/>
      </c>
      <c r="D567" s="172" t="str">
        <f t="shared" si="146"/>
        <v/>
      </c>
      <c r="E567" s="152" t="str">
        <f t="shared" si="151"/>
        <v/>
      </c>
      <c r="F567" s="289" t="str">
        <f t="shared" si="147"/>
        <v/>
      </c>
      <c r="G567" s="154" t="str">
        <f>IF($A567="","",'Priseestimat gj.strømming'!$C$15)</f>
        <v/>
      </c>
      <c r="H567" s="155" t="str" cm="1">
        <f t="array" ref="H567">IF(M567=Hjelpeark!$E$7,_xlfn.XLOOKUP(IF(T567="Naturlig",S567,T567),Temp_VT_FV,_xlfn.XLOOKUP('Beregninger gj.strømming'!F567,Fiskevekt_VT_FV,'Veksttabell FV'!$B$5:$T$21,,-1),,-1)*G567,IF('Beregninger gj.strømming'!M567=Hjelpeark!$D$7,_xlfn.XLOOKUP(IF(T567="Naturlig",S567,T567),'Veksttabell SV'!$A$6:$A$22,_xlfn.XLOOKUP('Beregninger gj.strømming'!F567,'Veksttabell SV'!$B$5:$AU$5,'Veksttabell SV'!$B$6:$AU$22,,-1),,-1)*G567,""))</f>
        <v/>
      </c>
      <c r="I567" s="155" t="str">
        <f t="shared" si="136"/>
        <v/>
      </c>
      <c r="J567" s="159" t="str">
        <f t="shared" si="137"/>
        <v/>
      </c>
      <c r="K567" s="173" t="str">
        <f>IF(A567="","",'Priseestimat gj.strømming'!$C$10)</f>
        <v/>
      </c>
      <c r="L567" s="173" t="str">
        <f>IF(A567="","",'Priseestimat gj.strømming'!$C$11)</f>
        <v/>
      </c>
      <c r="M567" s="173" t="str">
        <f>IF(A567="","",'Priseestimat gj.strømming'!$C$12)</f>
        <v/>
      </c>
      <c r="N567" s="173" t="str">
        <f>IF($A567="","",'Priseestimat gj.strømming'!$C$6)</f>
        <v/>
      </c>
      <c r="O567" s="174" t="str" cm="1">
        <f t="array" ref="O567">IF(M567=Hjelpeark!$D$7,_xlfn.XLOOKUP(IF(T567="Naturlig",S567,T567),'Vannbehov SV'!$A$5:$A$13,_xlfn.XLOOKUP('Beregninger gj.strømming'!F567,'Vannbehov SV'!$B$4:$O$4,'Vannbehov SV'!$B$5:$O$13,,-1),,-1),IF(M567=Hjelpeark!$E$7,_xlfn.XLOOKUP(IF(T567="Naturlig",S567,T567),'Vannbehov FV'!$A$5:$A$20,_xlfn.XLOOKUP('Beregninger gj.strømming'!F567,'Vannbehov FV'!$B$4:$O$4,'Vannbehov FV'!$B$5:$O$20,,-1),,-1),""))</f>
        <v/>
      </c>
      <c r="P567" s="173" t="str">
        <f t="shared" si="148"/>
        <v/>
      </c>
      <c r="Q567" s="174" t="str">
        <f t="shared" si="149"/>
        <v/>
      </c>
      <c r="R567" s="174" t="str">
        <f t="shared" si="138"/>
        <v/>
      </c>
      <c r="S567" s="152" t="str">
        <f>IFERROR(IF(M567=Hjelpeark!$D$7,_xlfn.XLOOKUP('Beregninger gj.strømming'!C567,Hjelpeark!$C$8:$C$19,Hjelpeark!$D$8:$D$19),_xlfn.XLOOKUP('Beregninger gj.strømming'!C567,Hjelpeark!$C$8:$C$19,Hjelpeark!$E$8:$E$19)),"")</f>
        <v/>
      </c>
      <c r="T567" s="152" t="str">
        <f t="shared" si="152"/>
        <v/>
      </c>
      <c r="U567" s="152" t="str">
        <f>IFERROR(IF(T567=Hjelpeark!$B$4,0,ABS(T567-S567)),"")</f>
        <v/>
      </c>
      <c r="V567" s="175" t="str">
        <f>IFERROR(IF(A567="","",_xlfn.XLOOKUP(D567,Prisliste!$C$4:$F$4,Prisliste!$C$20:$F$20)),"")</f>
        <v/>
      </c>
      <c r="W567" s="175" t="str">
        <f>IFERROR(U567*_xlfn.XLOOKUP(D567,Prisliste!$C$4:$F$4,Prisliste!$C$21:$F$21),"")</f>
        <v/>
      </c>
      <c r="X567" s="175" t="str">
        <f>IFERROR(IF(A567="","",IF(N567="Ja",_xlfn.XLOOKUP('Beregninger gj.strømming'!D567,Prisliste!$C$4:$F$4,Prisliste!$C$24:$F$24),0)),"")</f>
        <v/>
      </c>
      <c r="Y567" s="288" t="str">
        <f t="shared" si="139"/>
        <v/>
      </c>
      <c r="Z567" s="175" t="str">
        <f t="shared" si="150"/>
        <v/>
      </c>
      <c r="AA567" s="175" t="str">
        <f t="shared" si="140"/>
        <v/>
      </c>
      <c r="AB567" s="175" t="str">
        <f t="shared" si="141"/>
        <v/>
      </c>
      <c r="AC567" s="288" t="str">
        <f t="shared" si="142"/>
        <v/>
      </c>
      <c r="AD567" s="152" t="str">
        <f t="shared" si="143"/>
        <v/>
      </c>
      <c r="AF567" s="155" t="str">
        <f>IFERROR(_xlfn.XLOOKUP(D567,Prisliste!$C$4:$F$4,Prisliste!$C$19:$F$19)*AD567,"")</f>
        <v/>
      </c>
    </row>
    <row r="568" spans="1:32" ht="14.4">
      <c r="A568" s="171" t="str">
        <f>IF(A567="","",IF(A567+1&lt;=f_slutt,'Beregninger gj.strømming'!A567+1,""))</f>
        <v/>
      </c>
      <c r="B568" s="172" t="str">
        <f t="shared" si="144"/>
        <v/>
      </c>
      <c r="C568" s="173" t="str">
        <f t="shared" si="145"/>
        <v/>
      </c>
      <c r="D568" s="172" t="str">
        <f t="shared" si="146"/>
        <v/>
      </c>
      <c r="E568" s="152" t="str">
        <f t="shared" si="151"/>
        <v/>
      </c>
      <c r="F568" s="289" t="str">
        <f t="shared" si="147"/>
        <v/>
      </c>
      <c r="G568" s="154" t="str">
        <f>IF($A568="","",'Priseestimat gj.strømming'!$C$15)</f>
        <v/>
      </c>
      <c r="H568" s="155" t="str" cm="1">
        <f t="array" ref="H568">IF(M568=Hjelpeark!$E$7,_xlfn.XLOOKUP(IF(T568="Naturlig",S568,T568),Temp_VT_FV,_xlfn.XLOOKUP('Beregninger gj.strømming'!F568,Fiskevekt_VT_FV,'Veksttabell FV'!$B$5:$T$21,,-1),,-1)*G568,IF('Beregninger gj.strømming'!M568=Hjelpeark!$D$7,_xlfn.XLOOKUP(IF(T568="Naturlig",S568,T568),'Veksttabell SV'!$A$6:$A$22,_xlfn.XLOOKUP('Beregninger gj.strømming'!F568,'Veksttabell SV'!$B$5:$AU$5,'Veksttabell SV'!$B$6:$AU$22,,-1),,-1)*G568,""))</f>
        <v/>
      </c>
      <c r="I568" s="155" t="str">
        <f t="shared" si="136"/>
        <v/>
      </c>
      <c r="J568" s="159" t="str">
        <f t="shared" si="137"/>
        <v/>
      </c>
      <c r="K568" s="173" t="str">
        <f>IF(A568="","",'Priseestimat gj.strømming'!$C$10)</f>
        <v/>
      </c>
      <c r="L568" s="173" t="str">
        <f>IF(A568="","",'Priseestimat gj.strømming'!$C$11)</f>
        <v/>
      </c>
      <c r="M568" s="173" t="str">
        <f>IF(A568="","",'Priseestimat gj.strømming'!$C$12)</f>
        <v/>
      </c>
      <c r="N568" s="173" t="str">
        <f>IF($A568="","",'Priseestimat gj.strømming'!$C$6)</f>
        <v/>
      </c>
      <c r="O568" s="174" t="str" cm="1">
        <f t="array" ref="O568">IF(M568=Hjelpeark!$D$7,_xlfn.XLOOKUP(IF(T568="Naturlig",S568,T568),'Vannbehov SV'!$A$5:$A$13,_xlfn.XLOOKUP('Beregninger gj.strømming'!F568,'Vannbehov SV'!$B$4:$O$4,'Vannbehov SV'!$B$5:$O$13,,-1),,-1),IF(M568=Hjelpeark!$E$7,_xlfn.XLOOKUP(IF(T568="Naturlig",S568,T568),'Vannbehov FV'!$A$5:$A$20,_xlfn.XLOOKUP('Beregninger gj.strømming'!F568,'Vannbehov FV'!$B$4:$O$4,'Vannbehov FV'!$B$5:$O$20,,-1),,-1),""))</f>
        <v/>
      </c>
      <c r="P568" s="173" t="str">
        <f t="shared" si="148"/>
        <v/>
      </c>
      <c r="Q568" s="174" t="str">
        <f t="shared" si="149"/>
        <v/>
      </c>
      <c r="R568" s="174" t="str">
        <f t="shared" si="138"/>
        <v/>
      </c>
      <c r="S568" s="152" t="str">
        <f>IFERROR(IF(M568=Hjelpeark!$D$7,_xlfn.XLOOKUP('Beregninger gj.strømming'!C568,Hjelpeark!$C$8:$C$19,Hjelpeark!$D$8:$D$19),_xlfn.XLOOKUP('Beregninger gj.strømming'!C568,Hjelpeark!$C$8:$C$19,Hjelpeark!$E$8:$E$19)),"")</f>
        <v/>
      </c>
      <c r="T568" s="152" t="str">
        <f t="shared" si="152"/>
        <v/>
      </c>
      <c r="U568" s="152" t="str">
        <f>IFERROR(IF(T568=Hjelpeark!$B$4,0,ABS(T568-S568)),"")</f>
        <v/>
      </c>
      <c r="V568" s="175" t="str">
        <f>IFERROR(IF(A568="","",_xlfn.XLOOKUP(D568,Prisliste!$C$4:$F$4,Prisliste!$C$20:$F$20)),"")</f>
        <v/>
      </c>
      <c r="W568" s="175" t="str">
        <f>IFERROR(U568*_xlfn.XLOOKUP(D568,Prisliste!$C$4:$F$4,Prisliste!$C$21:$F$21),"")</f>
        <v/>
      </c>
      <c r="X568" s="175" t="str">
        <f>IFERROR(IF(A568="","",IF(N568="Ja",_xlfn.XLOOKUP('Beregninger gj.strømming'!D568,Prisliste!$C$4:$F$4,Prisliste!$C$24:$F$24),0)),"")</f>
        <v/>
      </c>
      <c r="Y568" s="288" t="str">
        <f t="shared" si="139"/>
        <v/>
      </c>
      <c r="Z568" s="175" t="str">
        <f t="shared" si="150"/>
        <v/>
      </c>
      <c r="AA568" s="175" t="str">
        <f t="shared" si="140"/>
        <v/>
      </c>
      <c r="AB568" s="175" t="str">
        <f t="shared" si="141"/>
        <v/>
      </c>
      <c r="AC568" s="288" t="str">
        <f t="shared" si="142"/>
        <v/>
      </c>
      <c r="AD568" s="152" t="str">
        <f t="shared" si="143"/>
        <v/>
      </c>
      <c r="AF568" s="155" t="str">
        <f>IFERROR(_xlfn.XLOOKUP(D568,Prisliste!$C$4:$F$4,Prisliste!$C$19:$F$19)*AD568,"")</f>
        <v/>
      </c>
    </row>
    <row r="569" spans="1:32" ht="14.4">
      <c r="A569" s="171" t="str">
        <f>IF(A568="","",IF(A568+1&lt;=f_slutt,'Beregninger gj.strømming'!A568+1,""))</f>
        <v/>
      </c>
      <c r="B569" s="172" t="str">
        <f t="shared" si="144"/>
        <v/>
      </c>
      <c r="C569" s="173" t="str">
        <f t="shared" si="145"/>
        <v/>
      </c>
      <c r="D569" s="172" t="str">
        <f t="shared" si="146"/>
        <v/>
      </c>
      <c r="E569" s="152" t="str">
        <f t="shared" si="151"/>
        <v/>
      </c>
      <c r="F569" s="289" t="str">
        <f t="shared" si="147"/>
        <v/>
      </c>
      <c r="G569" s="154" t="str">
        <f>IF($A569="","",'Priseestimat gj.strømming'!$C$15)</f>
        <v/>
      </c>
      <c r="H569" s="155" t="str" cm="1">
        <f t="array" ref="H569">IF(M569=Hjelpeark!$E$7,_xlfn.XLOOKUP(IF(T569="Naturlig",S569,T569),Temp_VT_FV,_xlfn.XLOOKUP('Beregninger gj.strømming'!F569,Fiskevekt_VT_FV,'Veksttabell FV'!$B$5:$T$21,,-1),,-1)*G569,IF('Beregninger gj.strømming'!M569=Hjelpeark!$D$7,_xlfn.XLOOKUP(IF(T569="Naturlig",S569,T569),'Veksttabell SV'!$A$6:$A$22,_xlfn.XLOOKUP('Beregninger gj.strømming'!F569,'Veksttabell SV'!$B$5:$AU$5,'Veksttabell SV'!$B$6:$AU$22,,-1),,-1)*G569,""))</f>
        <v/>
      </c>
      <c r="I569" s="155" t="str">
        <f t="shared" si="136"/>
        <v/>
      </c>
      <c r="J569" s="159" t="str">
        <f t="shared" si="137"/>
        <v/>
      </c>
      <c r="K569" s="173" t="str">
        <f>IF(A569="","",'Priseestimat gj.strømming'!$C$10)</f>
        <v/>
      </c>
      <c r="L569" s="173" t="str">
        <f>IF(A569="","",'Priseestimat gj.strømming'!$C$11)</f>
        <v/>
      </c>
      <c r="M569" s="173" t="str">
        <f>IF(A569="","",'Priseestimat gj.strømming'!$C$12)</f>
        <v/>
      </c>
      <c r="N569" s="173" t="str">
        <f>IF($A569="","",'Priseestimat gj.strømming'!$C$6)</f>
        <v/>
      </c>
      <c r="O569" s="174" t="str" cm="1">
        <f t="array" ref="O569">IF(M569=Hjelpeark!$D$7,_xlfn.XLOOKUP(IF(T569="Naturlig",S569,T569),'Vannbehov SV'!$A$5:$A$13,_xlfn.XLOOKUP('Beregninger gj.strømming'!F569,'Vannbehov SV'!$B$4:$O$4,'Vannbehov SV'!$B$5:$O$13,,-1),,-1),IF(M569=Hjelpeark!$E$7,_xlfn.XLOOKUP(IF(T569="Naturlig",S569,T569),'Vannbehov FV'!$A$5:$A$20,_xlfn.XLOOKUP('Beregninger gj.strømming'!F569,'Vannbehov FV'!$B$4:$O$4,'Vannbehov FV'!$B$5:$O$20,,-1),,-1),""))</f>
        <v/>
      </c>
      <c r="P569" s="173" t="str">
        <f t="shared" si="148"/>
        <v/>
      </c>
      <c r="Q569" s="174" t="str">
        <f t="shared" si="149"/>
        <v/>
      </c>
      <c r="R569" s="174" t="str">
        <f t="shared" si="138"/>
        <v/>
      </c>
      <c r="S569" s="152" t="str">
        <f>IFERROR(IF(M569=Hjelpeark!$D$7,_xlfn.XLOOKUP('Beregninger gj.strømming'!C569,Hjelpeark!$C$8:$C$19,Hjelpeark!$D$8:$D$19),_xlfn.XLOOKUP('Beregninger gj.strømming'!C569,Hjelpeark!$C$8:$C$19,Hjelpeark!$E$8:$E$19)),"")</f>
        <v/>
      </c>
      <c r="T569" s="152" t="str">
        <f t="shared" si="152"/>
        <v/>
      </c>
      <c r="U569" s="152" t="str">
        <f>IFERROR(IF(T569=Hjelpeark!$B$4,0,ABS(T569-S569)),"")</f>
        <v/>
      </c>
      <c r="V569" s="175" t="str">
        <f>IFERROR(IF(A569="","",_xlfn.XLOOKUP(D569,Prisliste!$C$4:$F$4,Prisliste!$C$20:$F$20)),"")</f>
        <v/>
      </c>
      <c r="W569" s="175" t="str">
        <f>IFERROR(U569*_xlfn.XLOOKUP(D569,Prisliste!$C$4:$F$4,Prisliste!$C$21:$F$21),"")</f>
        <v/>
      </c>
      <c r="X569" s="175" t="str">
        <f>IFERROR(IF(A569="","",IF(N569="Ja",_xlfn.XLOOKUP('Beregninger gj.strømming'!D569,Prisliste!$C$4:$F$4,Prisliste!$C$24:$F$24),0)),"")</f>
        <v/>
      </c>
      <c r="Y569" s="288" t="str">
        <f t="shared" si="139"/>
        <v/>
      </c>
      <c r="Z569" s="175" t="str">
        <f t="shared" si="150"/>
        <v/>
      </c>
      <c r="AA569" s="175" t="str">
        <f t="shared" si="140"/>
        <v/>
      </c>
      <c r="AB569" s="175" t="str">
        <f t="shared" si="141"/>
        <v/>
      </c>
      <c r="AC569" s="288" t="str">
        <f t="shared" si="142"/>
        <v/>
      </c>
      <c r="AD569" s="152" t="str">
        <f t="shared" si="143"/>
        <v/>
      </c>
      <c r="AF569" s="155" t="str">
        <f>IFERROR(_xlfn.XLOOKUP(D569,Prisliste!$C$4:$F$4,Prisliste!$C$19:$F$19)*AD569,"")</f>
        <v/>
      </c>
    </row>
    <row r="570" spans="1:32" ht="14.4">
      <c r="A570" s="171" t="str">
        <f>IF(A569="","",IF(A569+1&lt;=f_slutt,'Beregninger gj.strømming'!A569+1,""))</f>
        <v/>
      </c>
      <c r="B570" s="172" t="str">
        <f t="shared" si="144"/>
        <v/>
      </c>
      <c r="C570" s="173" t="str">
        <f t="shared" si="145"/>
        <v/>
      </c>
      <c r="D570" s="172" t="str">
        <f t="shared" si="146"/>
        <v/>
      </c>
      <c r="E570" s="152" t="str">
        <f t="shared" si="151"/>
        <v/>
      </c>
      <c r="F570" s="289" t="str">
        <f t="shared" si="147"/>
        <v/>
      </c>
      <c r="G570" s="154" t="str">
        <f>IF($A570="","",'Priseestimat gj.strømming'!$C$15)</f>
        <v/>
      </c>
      <c r="H570" s="155" t="str" cm="1">
        <f t="array" ref="H570">IF(M570=Hjelpeark!$E$7,_xlfn.XLOOKUP(IF(T570="Naturlig",S570,T570),Temp_VT_FV,_xlfn.XLOOKUP('Beregninger gj.strømming'!F570,Fiskevekt_VT_FV,'Veksttabell FV'!$B$5:$T$21,,-1),,-1)*G570,IF('Beregninger gj.strømming'!M570=Hjelpeark!$D$7,_xlfn.XLOOKUP(IF(T570="Naturlig",S570,T570),'Veksttabell SV'!$A$6:$A$22,_xlfn.XLOOKUP('Beregninger gj.strømming'!F570,'Veksttabell SV'!$B$5:$AU$5,'Veksttabell SV'!$B$6:$AU$22,,-1),,-1)*G570,""))</f>
        <v/>
      </c>
      <c r="I570" s="155" t="str">
        <f t="shared" si="136"/>
        <v/>
      </c>
      <c r="J570" s="159" t="str">
        <f t="shared" si="137"/>
        <v/>
      </c>
      <c r="K570" s="173" t="str">
        <f>IF(A570="","",'Priseestimat gj.strømming'!$C$10)</f>
        <v/>
      </c>
      <c r="L570" s="173" t="str">
        <f>IF(A570="","",'Priseestimat gj.strømming'!$C$11)</f>
        <v/>
      </c>
      <c r="M570" s="173" t="str">
        <f>IF(A570="","",'Priseestimat gj.strømming'!$C$12)</f>
        <v/>
      </c>
      <c r="N570" s="173" t="str">
        <f>IF($A570="","",'Priseestimat gj.strømming'!$C$6)</f>
        <v/>
      </c>
      <c r="O570" s="174" t="str" cm="1">
        <f t="array" ref="O570">IF(M570=Hjelpeark!$D$7,_xlfn.XLOOKUP(IF(T570="Naturlig",S570,T570),'Vannbehov SV'!$A$5:$A$13,_xlfn.XLOOKUP('Beregninger gj.strømming'!F570,'Vannbehov SV'!$B$4:$O$4,'Vannbehov SV'!$B$5:$O$13,,-1),,-1),IF(M570=Hjelpeark!$E$7,_xlfn.XLOOKUP(IF(T570="Naturlig",S570,T570),'Vannbehov FV'!$A$5:$A$20,_xlfn.XLOOKUP('Beregninger gj.strømming'!F570,'Vannbehov FV'!$B$4:$O$4,'Vannbehov FV'!$B$5:$O$20,,-1),,-1),""))</f>
        <v/>
      </c>
      <c r="P570" s="173" t="str">
        <f t="shared" si="148"/>
        <v/>
      </c>
      <c r="Q570" s="174" t="str">
        <f t="shared" si="149"/>
        <v/>
      </c>
      <c r="R570" s="174" t="str">
        <f t="shared" si="138"/>
        <v/>
      </c>
      <c r="S570" s="152" t="str">
        <f>IFERROR(IF(M570=Hjelpeark!$D$7,_xlfn.XLOOKUP('Beregninger gj.strømming'!C570,Hjelpeark!$C$8:$C$19,Hjelpeark!$D$8:$D$19),_xlfn.XLOOKUP('Beregninger gj.strømming'!C570,Hjelpeark!$C$8:$C$19,Hjelpeark!$E$8:$E$19)),"")</f>
        <v/>
      </c>
      <c r="T570" s="152" t="str">
        <f t="shared" si="152"/>
        <v/>
      </c>
      <c r="U570" s="152" t="str">
        <f>IFERROR(IF(T570=Hjelpeark!$B$4,0,ABS(T570-S570)),"")</f>
        <v/>
      </c>
      <c r="V570" s="175" t="str">
        <f>IFERROR(IF(A570="","",_xlfn.XLOOKUP(D570,Prisliste!$C$4:$F$4,Prisliste!$C$20:$F$20)),"")</f>
        <v/>
      </c>
      <c r="W570" s="175" t="str">
        <f>IFERROR(U570*_xlfn.XLOOKUP(D570,Prisliste!$C$4:$F$4,Prisliste!$C$21:$F$21),"")</f>
        <v/>
      </c>
      <c r="X570" s="175" t="str">
        <f>IFERROR(IF(A570="","",IF(N570="Ja",_xlfn.XLOOKUP('Beregninger gj.strømming'!D570,Prisliste!$C$4:$F$4,Prisliste!$C$24:$F$24),0)),"")</f>
        <v/>
      </c>
      <c r="Y570" s="288" t="str">
        <f t="shared" si="139"/>
        <v/>
      </c>
      <c r="Z570" s="175" t="str">
        <f t="shared" si="150"/>
        <v/>
      </c>
      <c r="AA570" s="175" t="str">
        <f t="shared" si="140"/>
        <v/>
      </c>
      <c r="AB570" s="175" t="str">
        <f t="shared" si="141"/>
        <v/>
      </c>
      <c r="AC570" s="288" t="str">
        <f t="shared" si="142"/>
        <v/>
      </c>
      <c r="AD570" s="152" t="str">
        <f t="shared" si="143"/>
        <v/>
      </c>
      <c r="AF570" s="155" t="str">
        <f>IFERROR(_xlfn.XLOOKUP(D570,Prisliste!$C$4:$F$4,Prisliste!$C$19:$F$19)*AD570,"")</f>
        <v/>
      </c>
    </row>
    <row r="571" spans="1:32" ht="14.4">
      <c r="A571" s="171" t="str">
        <f>IF(A570="","",IF(A570+1&lt;=f_slutt,'Beregninger gj.strømming'!A570+1,""))</f>
        <v/>
      </c>
      <c r="B571" s="172" t="str">
        <f t="shared" si="144"/>
        <v/>
      </c>
      <c r="C571" s="173" t="str">
        <f t="shared" si="145"/>
        <v/>
      </c>
      <c r="D571" s="172" t="str">
        <f t="shared" si="146"/>
        <v/>
      </c>
      <c r="E571" s="152" t="str">
        <f t="shared" si="151"/>
        <v/>
      </c>
      <c r="F571" s="289" t="str">
        <f t="shared" si="147"/>
        <v/>
      </c>
      <c r="G571" s="154" t="str">
        <f>IF($A571="","",'Priseestimat gj.strømming'!$C$15)</f>
        <v/>
      </c>
      <c r="H571" s="155" t="str" cm="1">
        <f t="array" ref="H571">IF(M571=Hjelpeark!$E$7,_xlfn.XLOOKUP(IF(T571="Naturlig",S571,T571),Temp_VT_FV,_xlfn.XLOOKUP('Beregninger gj.strømming'!F571,Fiskevekt_VT_FV,'Veksttabell FV'!$B$5:$T$21,,-1),,-1)*G571,IF('Beregninger gj.strømming'!M571=Hjelpeark!$D$7,_xlfn.XLOOKUP(IF(T571="Naturlig",S571,T571),'Veksttabell SV'!$A$6:$A$22,_xlfn.XLOOKUP('Beregninger gj.strømming'!F571,'Veksttabell SV'!$B$5:$AU$5,'Veksttabell SV'!$B$6:$AU$22,,-1),,-1)*G571,""))</f>
        <v/>
      </c>
      <c r="I571" s="155" t="str">
        <f t="shared" si="136"/>
        <v/>
      </c>
      <c r="J571" s="159" t="str">
        <f t="shared" si="137"/>
        <v/>
      </c>
      <c r="K571" s="173" t="str">
        <f>IF(A571="","",'Priseestimat gj.strømming'!$C$10)</f>
        <v/>
      </c>
      <c r="L571" s="173" t="str">
        <f>IF(A571="","",'Priseestimat gj.strømming'!$C$11)</f>
        <v/>
      </c>
      <c r="M571" s="173" t="str">
        <f>IF(A571="","",'Priseestimat gj.strømming'!$C$12)</f>
        <v/>
      </c>
      <c r="N571" s="173" t="str">
        <f>IF($A571="","",'Priseestimat gj.strømming'!$C$6)</f>
        <v/>
      </c>
      <c r="O571" s="174" t="str" cm="1">
        <f t="array" ref="O571">IF(M571=Hjelpeark!$D$7,_xlfn.XLOOKUP(IF(T571="Naturlig",S571,T571),'Vannbehov SV'!$A$5:$A$13,_xlfn.XLOOKUP('Beregninger gj.strømming'!F571,'Vannbehov SV'!$B$4:$O$4,'Vannbehov SV'!$B$5:$O$13,,-1),,-1),IF(M571=Hjelpeark!$E$7,_xlfn.XLOOKUP(IF(T571="Naturlig",S571,T571),'Vannbehov FV'!$A$5:$A$20,_xlfn.XLOOKUP('Beregninger gj.strømming'!F571,'Vannbehov FV'!$B$4:$O$4,'Vannbehov FV'!$B$5:$O$20,,-1),,-1),""))</f>
        <v/>
      </c>
      <c r="P571" s="173" t="str">
        <f t="shared" si="148"/>
        <v/>
      </c>
      <c r="Q571" s="174" t="str">
        <f t="shared" si="149"/>
        <v/>
      </c>
      <c r="R571" s="174" t="str">
        <f t="shared" si="138"/>
        <v/>
      </c>
      <c r="S571" s="152" t="str">
        <f>IFERROR(IF(M571=Hjelpeark!$D$7,_xlfn.XLOOKUP('Beregninger gj.strømming'!C571,Hjelpeark!$C$8:$C$19,Hjelpeark!$D$8:$D$19),_xlfn.XLOOKUP('Beregninger gj.strømming'!C571,Hjelpeark!$C$8:$C$19,Hjelpeark!$E$8:$E$19)),"")</f>
        <v/>
      </c>
      <c r="T571" s="152" t="str">
        <f t="shared" si="152"/>
        <v/>
      </c>
      <c r="U571" s="152" t="str">
        <f>IFERROR(IF(T571=Hjelpeark!$B$4,0,ABS(T571-S571)),"")</f>
        <v/>
      </c>
      <c r="V571" s="175" t="str">
        <f>IFERROR(IF(A571="","",_xlfn.XLOOKUP(D571,Prisliste!$C$4:$F$4,Prisliste!$C$20:$F$20)),"")</f>
        <v/>
      </c>
      <c r="W571" s="175" t="str">
        <f>IFERROR(U571*_xlfn.XLOOKUP(D571,Prisliste!$C$4:$F$4,Prisliste!$C$21:$F$21),"")</f>
        <v/>
      </c>
      <c r="X571" s="175" t="str">
        <f>IFERROR(IF(A571="","",IF(N571="Ja",_xlfn.XLOOKUP('Beregninger gj.strømming'!D571,Prisliste!$C$4:$F$4,Prisliste!$C$24:$F$24),0)),"")</f>
        <v/>
      </c>
      <c r="Y571" s="288" t="str">
        <f t="shared" si="139"/>
        <v/>
      </c>
      <c r="Z571" s="175" t="str">
        <f t="shared" si="150"/>
        <v/>
      </c>
      <c r="AA571" s="175" t="str">
        <f t="shared" si="140"/>
        <v/>
      </c>
      <c r="AB571" s="175" t="str">
        <f t="shared" si="141"/>
        <v/>
      </c>
      <c r="AC571" s="288" t="str">
        <f t="shared" si="142"/>
        <v/>
      </c>
      <c r="AD571" s="152" t="str">
        <f t="shared" si="143"/>
        <v/>
      </c>
      <c r="AF571" s="155" t="str">
        <f>IFERROR(_xlfn.XLOOKUP(D571,Prisliste!$C$4:$F$4,Prisliste!$C$19:$F$19)*AD571,"")</f>
        <v/>
      </c>
    </row>
    <row r="572" spans="1:32" ht="14.4">
      <c r="A572" s="171" t="str">
        <f>IF(A571="","",IF(A571+1&lt;=f_slutt,'Beregninger gj.strømming'!A571+1,""))</f>
        <v/>
      </c>
      <c r="B572" s="172" t="str">
        <f t="shared" si="144"/>
        <v/>
      </c>
      <c r="C572" s="173" t="str">
        <f t="shared" si="145"/>
        <v/>
      </c>
      <c r="D572" s="172" t="str">
        <f t="shared" si="146"/>
        <v/>
      </c>
      <c r="E572" s="152" t="str">
        <f t="shared" si="151"/>
        <v/>
      </c>
      <c r="F572" s="289" t="str">
        <f t="shared" si="147"/>
        <v/>
      </c>
      <c r="G572" s="154" t="str">
        <f>IF($A572="","",'Priseestimat gj.strømming'!$C$15)</f>
        <v/>
      </c>
      <c r="H572" s="155" t="str" cm="1">
        <f t="array" ref="H572">IF(M572=Hjelpeark!$E$7,_xlfn.XLOOKUP(IF(T572="Naturlig",S572,T572),Temp_VT_FV,_xlfn.XLOOKUP('Beregninger gj.strømming'!F572,Fiskevekt_VT_FV,'Veksttabell FV'!$B$5:$T$21,,-1),,-1)*G572,IF('Beregninger gj.strømming'!M572=Hjelpeark!$D$7,_xlfn.XLOOKUP(IF(T572="Naturlig",S572,T572),'Veksttabell SV'!$A$6:$A$22,_xlfn.XLOOKUP('Beregninger gj.strømming'!F572,'Veksttabell SV'!$B$5:$AU$5,'Veksttabell SV'!$B$6:$AU$22,,-1),,-1)*G572,""))</f>
        <v/>
      </c>
      <c r="I572" s="155" t="str">
        <f t="shared" si="136"/>
        <v/>
      </c>
      <c r="J572" s="159" t="str">
        <f t="shared" si="137"/>
        <v/>
      </c>
      <c r="K572" s="173" t="str">
        <f>IF(A572="","",'Priseestimat gj.strømming'!$C$10)</f>
        <v/>
      </c>
      <c r="L572" s="173" t="str">
        <f>IF(A572="","",'Priseestimat gj.strømming'!$C$11)</f>
        <v/>
      </c>
      <c r="M572" s="173" t="str">
        <f>IF(A572="","",'Priseestimat gj.strømming'!$C$12)</f>
        <v/>
      </c>
      <c r="N572" s="173" t="str">
        <f>IF($A572="","",'Priseestimat gj.strømming'!$C$6)</f>
        <v/>
      </c>
      <c r="O572" s="174" t="str" cm="1">
        <f t="array" ref="O572">IF(M572=Hjelpeark!$D$7,_xlfn.XLOOKUP(IF(T572="Naturlig",S572,T572),'Vannbehov SV'!$A$5:$A$13,_xlfn.XLOOKUP('Beregninger gj.strømming'!F572,'Vannbehov SV'!$B$4:$O$4,'Vannbehov SV'!$B$5:$O$13,,-1),,-1),IF(M572=Hjelpeark!$E$7,_xlfn.XLOOKUP(IF(T572="Naturlig",S572,T572),'Vannbehov FV'!$A$5:$A$20,_xlfn.XLOOKUP('Beregninger gj.strømming'!F572,'Vannbehov FV'!$B$4:$O$4,'Vannbehov FV'!$B$5:$O$20,,-1),,-1),""))</f>
        <v/>
      </c>
      <c r="P572" s="173" t="str">
        <f t="shared" si="148"/>
        <v/>
      </c>
      <c r="Q572" s="174" t="str">
        <f t="shared" si="149"/>
        <v/>
      </c>
      <c r="R572" s="174" t="str">
        <f t="shared" si="138"/>
        <v/>
      </c>
      <c r="S572" s="152" t="str">
        <f>IFERROR(IF(M572=Hjelpeark!$D$7,_xlfn.XLOOKUP('Beregninger gj.strømming'!C572,Hjelpeark!$C$8:$C$19,Hjelpeark!$D$8:$D$19),_xlfn.XLOOKUP('Beregninger gj.strømming'!C572,Hjelpeark!$C$8:$C$19,Hjelpeark!$E$8:$E$19)),"")</f>
        <v/>
      </c>
      <c r="T572" s="152" t="str">
        <f t="shared" si="152"/>
        <v/>
      </c>
      <c r="U572" s="152" t="str">
        <f>IFERROR(IF(T572=Hjelpeark!$B$4,0,ABS(T572-S572)),"")</f>
        <v/>
      </c>
      <c r="V572" s="175" t="str">
        <f>IFERROR(IF(A572="","",_xlfn.XLOOKUP(D572,Prisliste!$C$4:$F$4,Prisliste!$C$20:$F$20)),"")</f>
        <v/>
      </c>
      <c r="W572" s="175" t="str">
        <f>IFERROR(U572*_xlfn.XLOOKUP(D572,Prisliste!$C$4:$F$4,Prisliste!$C$21:$F$21),"")</f>
        <v/>
      </c>
      <c r="X572" s="175" t="str">
        <f>IFERROR(IF(A572="","",IF(N572="Ja",_xlfn.XLOOKUP('Beregninger gj.strømming'!D572,Prisliste!$C$4:$F$4,Prisliste!$C$24:$F$24),0)),"")</f>
        <v/>
      </c>
      <c r="Y572" s="288" t="str">
        <f t="shared" si="139"/>
        <v/>
      </c>
      <c r="Z572" s="175" t="str">
        <f t="shared" si="150"/>
        <v/>
      </c>
      <c r="AA572" s="175" t="str">
        <f t="shared" si="140"/>
        <v/>
      </c>
      <c r="AB572" s="175" t="str">
        <f t="shared" si="141"/>
        <v/>
      </c>
      <c r="AC572" s="288" t="str">
        <f t="shared" si="142"/>
        <v/>
      </c>
      <c r="AD572" s="152" t="str">
        <f t="shared" si="143"/>
        <v/>
      </c>
      <c r="AF572" s="155" t="str">
        <f>IFERROR(_xlfn.XLOOKUP(D572,Prisliste!$C$4:$F$4,Prisliste!$C$19:$F$19)*AD572,"")</f>
        <v/>
      </c>
    </row>
    <row r="573" spans="1:32" ht="14.4">
      <c r="A573" s="171" t="str">
        <f>IF(A572="","",IF(A572+1&lt;=f_slutt,'Beregninger gj.strømming'!A572+1,""))</f>
        <v/>
      </c>
      <c r="B573" s="172" t="str">
        <f t="shared" si="144"/>
        <v/>
      </c>
      <c r="C573" s="173" t="str">
        <f t="shared" si="145"/>
        <v/>
      </c>
      <c r="D573" s="172" t="str">
        <f t="shared" si="146"/>
        <v/>
      </c>
      <c r="E573" s="152" t="str">
        <f t="shared" si="151"/>
        <v/>
      </c>
      <c r="F573" s="289" t="str">
        <f t="shared" si="147"/>
        <v/>
      </c>
      <c r="G573" s="154" t="str">
        <f>IF($A573="","",'Priseestimat gj.strømming'!$C$15)</f>
        <v/>
      </c>
      <c r="H573" s="155" t="str" cm="1">
        <f t="array" ref="H573">IF(M573=Hjelpeark!$E$7,_xlfn.XLOOKUP(IF(T573="Naturlig",S573,T573),Temp_VT_FV,_xlfn.XLOOKUP('Beregninger gj.strømming'!F573,Fiskevekt_VT_FV,'Veksttabell FV'!$B$5:$T$21,,-1),,-1)*G573,IF('Beregninger gj.strømming'!M573=Hjelpeark!$D$7,_xlfn.XLOOKUP(IF(T573="Naturlig",S573,T573),'Veksttabell SV'!$A$6:$A$22,_xlfn.XLOOKUP('Beregninger gj.strømming'!F573,'Veksttabell SV'!$B$5:$AU$5,'Veksttabell SV'!$B$6:$AU$22,,-1),,-1)*G573,""))</f>
        <v/>
      </c>
      <c r="I573" s="155" t="str">
        <f t="shared" si="136"/>
        <v/>
      </c>
      <c r="J573" s="159" t="str">
        <f t="shared" si="137"/>
        <v/>
      </c>
      <c r="K573" s="173" t="str">
        <f>IF(A573="","",'Priseestimat gj.strømming'!$C$10)</f>
        <v/>
      </c>
      <c r="L573" s="173" t="str">
        <f>IF(A573="","",'Priseestimat gj.strømming'!$C$11)</f>
        <v/>
      </c>
      <c r="M573" s="173" t="str">
        <f>IF(A573="","",'Priseestimat gj.strømming'!$C$12)</f>
        <v/>
      </c>
      <c r="N573" s="173" t="str">
        <f>IF($A573="","",'Priseestimat gj.strømming'!$C$6)</f>
        <v/>
      </c>
      <c r="O573" s="174" t="str" cm="1">
        <f t="array" ref="O573">IF(M573=Hjelpeark!$D$7,_xlfn.XLOOKUP(IF(T573="Naturlig",S573,T573),'Vannbehov SV'!$A$5:$A$13,_xlfn.XLOOKUP('Beregninger gj.strømming'!F573,'Vannbehov SV'!$B$4:$O$4,'Vannbehov SV'!$B$5:$O$13,,-1),,-1),IF(M573=Hjelpeark!$E$7,_xlfn.XLOOKUP(IF(T573="Naturlig",S573,T573),'Vannbehov FV'!$A$5:$A$20,_xlfn.XLOOKUP('Beregninger gj.strømming'!F573,'Vannbehov FV'!$B$4:$O$4,'Vannbehov FV'!$B$5:$O$20,,-1),,-1),""))</f>
        <v/>
      </c>
      <c r="P573" s="173" t="str">
        <f t="shared" si="148"/>
        <v/>
      </c>
      <c r="Q573" s="174" t="str">
        <f t="shared" si="149"/>
        <v/>
      </c>
      <c r="R573" s="174" t="str">
        <f t="shared" si="138"/>
        <v/>
      </c>
      <c r="S573" s="152" t="str">
        <f>IFERROR(IF(M573=Hjelpeark!$D$7,_xlfn.XLOOKUP('Beregninger gj.strømming'!C573,Hjelpeark!$C$8:$C$19,Hjelpeark!$D$8:$D$19),_xlfn.XLOOKUP('Beregninger gj.strømming'!C573,Hjelpeark!$C$8:$C$19,Hjelpeark!$E$8:$E$19)),"")</f>
        <v/>
      </c>
      <c r="T573" s="152" t="str">
        <f t="shared" si="152"/>
        <v/>
      </c>
      <c r="U573" s="152" t="str">
        <f>IFERROR(IF(T573=Hjelpeark!$B$4,0,ABS(T573-S573)),"")</f>
        <v/>
      </c>
      <c r="V573" s="175" t="str">
        <f>IFERROR(IF(A573="","",_xlfn.XLOOKUP(D573,Prisliste!$C$4:$F$4,Prisliste!$C$20:$F$20)),"")</f>
        <v/>
      </c>
      <c r="W573" s="175" t="str">
        <f>IFERROR(U573*_xlfn.XLOOKUP(D573,Prisliste!$C$4:$F$4,Prisliste!$C$21:$F$21),"")</f>
        <v/>
      </c>
      <c r="X573" s="175" t="str">
        <f>IFERROR(IF(A573="","",IF(N573="Ja",_xlfn.XLOOKUP('Beregninger gj.strømming'!D573,Prisliste!$C$4:$F$4,Prisliste!$C$24:$F$24),0)),"")</f>
        <v/>
      </c>
      <c r="Y573" s="288" t="str">
        <f t="shared" si="139"/>
        <v/>
      </c>
      <c r="Z573" s="175" t="str">
        <f t="shared" si="150"/>
        <v/>
      </c>
      <c r="AA573" s="175" t="str">
        <f t="shared" si="140"/>
        <v/>
      </c>
      <c r="AB573" s="175" t="str">
        <f t="shared" si="141"/>
        <v/>
      </c>
      <c r="AC573" s="288" t="str">
        <f t="shared" si="142"/>
        <v/>
      </c>
      <c r="AD573" s="152" t="str">
        <f t="shared" si="143"/>
        <v/>
      </c>
      <c r="AF573" s="155" t="str">
        <f>IFERROR(_xlfn.XLOOKUP(D573,Prisliste!$C$4:$F$4,Prisliste!$C$19:$F$19)*AD573,"")</f>
        <v/>
      </c>
    </row>
    <row r="574" spans="1:32" ht="14.4">
      <c r="A574" s="171" t="str">
        <f>IF(A573="","",IF(A573+1&lt;=f_slutt,'Beregninger gj.strømming'!A573+1,""))</f>
        <v/>
      </c>
      <c r="B574" s="172" t="str">
        <f t="shared" si="144"/>
        <v/>
      </c>
      <c r="C574" s="173" t="str">
        <f t="shared" si="145"/>
        <v/>
      </c>
      <c r="D574" s="172" t="str">
        <f t="shared" si="146"/>
        <v/>
      </c>
      <c r="E574" s="152" t="str">
        <f t="shared" si="151"/>
        <v/>
      </c>
      <c r="F574" s="289" t="str">
        <f t="shared" si="147"/>
        <v/>
      </c>
      <c r="G574" s="154" t="str">
        <f>IF($A574="","",'Priseestimat gj.strømming'!$C$15)</f>
        <v/>
      </c>
      <c r="H574" s="155" t="str" cm="1">
        <f t="array" ref="H574">IF(M574=Hjelpeark!$E$7,_xlfn.XLOOKUP(IF(T574="Naturlig",S574,T574),Temp_VT_FV,_xlfn.XLOOKUP('Beregninger gj.strømming'!F574,Fiskevekt_VT_FV,'Veksttabell FV'!$B$5:$T$21,,-1),,-1)*G574,IF('Beregninger gj.strømming'!M574=Hjelpeark!$D$7,_xlfn.XLOOKUP(IF(T574="Naturlig",S574,T574),'Veksttabell SV'!$A$6:$A$22,_xlfn.XLOOKUP('Beregninger gj.strømming'!F574,'Veksttabell SV'!$B$5:$AU$5,'Veksttabell SV'!$B$6:$AU$22,,-1),,-1)*G574,""))</f>
        <v/>
      </c>
      <c r="I574" s="155" t="str">
        <f t="shared" si="136"/>
        <v/>
      </c>
      <c r="J574" s="159" t="str">
        <f t="shared" si="137"/>
        <v/>
      </c>
      <c r="K574" s="173" t="str">
        <f>IF(A574="","",'Priseestimat gj.strømming'!$C$10)</f>
        <v/>
      </c>
      <c r="L574" s="173" t="str">
        <f>IF(A574="","",'Priseestimat gj.strømming'!$C$11)</f>
        <v/>
      </c>
      <c r="M574" s="173" t="str">
        <f>IF(A574="","",'Priseestimat gj.strømming'!$C$12)</f>
        <v/>
      </c>
      <c r="N574" s="173" t="str">
        <f>IF($A574="","",'Priseestimat gj.strømming'!$C$6)</f>
        <v/>
      </c>
      <c r="O574" s="174" t="str" cm="1">
        <f t="array" ref="O574">IF(M574=Hjelpeark!$D$7,_xlfn.XLOOKUP(IF(T574="Naturlig",S574,T574),'Vannbehov SV'!$A$5:$A$13,_xlfn.XLOOKUP('Beregninger gj.strømming'!F574,'Vannbehov SV'!$B$4:$O$4,'Vannbehov SV'!$B$5:$O$13,,-1),,-1),IF(M574=Hjelpeark!$E$7,_xlfn.XLOOKUP(IF(T574="Naturlig",S574,T574),'Vannbehov FV'!$A$5:$A$20,_xlfn.XLOOKUP('Beregninger gj.strømming'!F574,'Vannbehov FV'!$B$4:$O$4,'Vannbehov FV'!$B$5:$O$20,,-1),,-1),""))</f>
        <v/>
      </c>
      <c r="P574" s="173" t="str">
        <f t="shared" si="148"/>
        <v/>
      </c>
      <c r="Q574" s="174" t="str">
        <f t="shared" si="149"/>
        <v/>
      </c>
      <c r="R574" s="174" t="str">
        <f t="shared" si="138"/>
        <v/>
      </c>
      <c r="S574" s="152" t="str">
        <f>IFERROR(IF(M574=Hjelpeark!$D$7,_xlfn.XLOOKUP('Beregninger gj.strømming'!C574,Hjelpeark!$C$8:$C$19,Hjelpeark!$D$8:$D$19),_xlfn.XLOOKUP('Beregninger gj.strømming'!C574,Hjelpeark!$C$8:$C$19,Hjelpeark!$E$8:$E$19)),"")</f>
        <v/>
      </c>
      <c r="T574" s="152" t="str">
        <f t="shared" si="152"/>
        <v/>
      </c>
      <c r="U574" s="152" t="str">
        <f>IFERROR(IF(T574=Hjelpeark!$B$4,0,ABS(T574-S574)),"")</f>
        <v/>
      </c>
      <c r="V574" s="175" t="str">
        <f>IFERROR(IF(A574="","",_xlfn.XLOOKUP(D574,Prisliste!$C$4:$F$4,Prisliste!$C$20:$F$20)),"")</f>
        <v/>
      </c>
      <c r="W574" s="175" t="str">
        <f>IFERROR(U574*_xlfn.XLOOKUP(D574,Prisliste!$C$4:$F$4,Prisliste!$C$21:$F$21),"")</f>
        <v/>
      </c>
      <c r="X574" s="175" t="str">
        <f>IFERROR(IF(A574="","",IF(N574="Ja",_xlfn.XLOOKUP('Beregninger gj.strømming'!D574,Prisliste!$C$4:$F$4,Prisliste!$C$24:$F$24),0)),"")</f>
        <v/>
      </c>
      <c r="Y574" s="288" t="str">
        <f t="shared" si="139"/>
        <v/>
      </c>
      <c r="Z574" s="175" t="str">
        <f t="shared" si="150"/>
        <v/>
      </c>
      <c r="AA574" s="175" t="str">
        <f t="shared" si="140"/>
        <v/>
      </c>
      <c r="AB574" s="175" t="str">
        <f t="shared" si="141"/>
        <v/>
      </c>
      <c r="AC574" s="288" t="str">
        <f t="shared" si="142"/>
        <v/>
      </c>
      <c r="AD574" s="152" t="str">
        <f t="shared" si="143"/>
        <v/>
      </c>
      <c r="AF574" s="155" t="str">
        <f>IFERROR(_xlfn.XLOOKUP(D574,Prisliste!$C$4:$F$4,Prisliste!$C$19:$F$19)*AD574,"")</f>
        <v/>
      </c>
    </row>
    <row r="575" spans="1:32" ht="14.4">
      <c r="A575" s="171" t="str">
        <f>IF(A574="","",IF(A574+1&lt;=f_slutt,'Beregninger gj.strømming'!A574+1,""))</f>
        <v/>
      </c>
      <c r="B575" s="172" t="str">
        <f t="shared" si="144"/>
        <v/>
      </c>
      <c r="C575" s="173" t="str">
        <f t="shared" si="145"/>
        <v/>
      </c>
      <c r="D575" s="172" t="str">
        <f t="shared" si="146"/>
        <v/>
      </c>
      <c r="E575" s="152" t="str">
        <f t="shared" si="151"/>
        <v/>
      </c>
      <c r="F575" s="289" t="str">
        <f t="shared" si="147"/>
        <v/>
      </c>
      <c r="G575" s="154" t="str">
        <f>IF($A575="","",'Priseestimat gj.strømming'!$C$15)</f>
        <v/>
      </c>
      <c r="H575" s="155" t="str" cm="1">
        <f t="array" ref="H575">IF(M575=Hjelpeark!$E$7,_xlfn.XLOOKUP(IF(T575="Naturlig",S575,T575),Temp_VT_FV,_xlfn.XLOOKUP('Beregninger gj.strømming'!F575,Fiskevekt_VT_FV,'Veksttabell FV'!$B$5:$T$21,,-1),,-1)*G575,IF('Beregninger gj.strømming'!M575=Hjelpeark!$D$7,_xlfn.XLOOKUP(IF(T575="Naturlig",S575,T575),'Veksttabell SV'!$A$6:$A$22,_xlfn.XLOOKUP('Beregninger gj.strømming'!F575,'Veksttabell SV'!$B$5:$AU$5,'Veksttabell SV'!$B$6:$AU$22,,-1),,-1)*G575,""))</f>
        <v/>
      </c>
      <c r="I575" s="155" t="str">
        <f t="shared" si="136"/>
        <v/>
      </c>
      <c r="J575" s="159" t="str">
        <f t="shared" si="137"/>
        <v/>
      </c>
      <c r="K575" s="173" t="str">
        <f>IF(A575="","",'Priseestimat gj.strømming'!$C$10)</f>
        <v/>
      </c>
      <c r="L575" s="173" t="str">
        <f>IF(A575="","",'Priseestimat gj.strømming'!$C$11)</f>
        <v/>
      </c>
      <c r="M575" s="173" t="str">
        <f>IF(A575="","",'Priseestimat gj.strømming'!$C$12)</f>
        <v/>
      </c>
      <c r="N575" s="173" t="str">
        <f>IF($A575="","",'Priseestimat gj.strømming'!$C$6)</f>
        <v/>
      </c>
      <c r="O575" s="174" t="str" cm="1">
        <f t="array" ref="O575">IF(M575=Hjelpeark!$D$7,_xlfn.XLOOKUP(IF(T575="Naturlig",S575,T575),'Vannbehov SV'!$A$5:$A$13,_xlfn.XLOOKUP('Beregninger gj.strømming'!F575,'Vannbehov SV'!$B$4:$O$4,'Vannbehov SV'!$B$5:$O$13,,-1),,-1),IF(M575=Hjelpeark!$E$7,_xlfn.XLOOKUP(IF(T575="Naturlig",S575,T575),'Vannbehov FV'!$A$5:$A$20,_xlfn.XLOOKUP('Beregninger gj.strømming'!F575,'Vannbehov FV'!$B$4:$O$4,'Vannbehov FV'!$B$5:$O$20,,-1),,-1),""))</f>
        <v/>
      </c>
      <c r="P575" s="173" t="str">
        <f t="shared" si="148"/>
        <v/>
      </c>
      <c r="Q575" s="174" t="str">
        <f t="shared" si="149"/>
        <v/>
      </c>
      <c r="R575" s="174" t="str">
        <f t="shared" si="138"/>
        <v/>
      </c>
      <c r="S575" s="152" t="str">
        <f>IFERROR(IF(M575=Hjelpeark!$D$7,_xlfn.XLOOKUP('Beregninger gj.strømming'!C575,Hjelpeark!$C$8:$C$19,Hjelpeark!$D$8:$D$19),_xlfn.XLOOKUP('Beregninger gj.strømming'!C575,Hjelpeark!$C$8:$C$19,Hjelpeark!$E$8:$E$19)),"")</f>
        <v/>
      </c>
      <c r="T575" s="152" t="str">
        <f t="shared" si="152"/>
        <v/>
      </c>
      <c r="U575" s="152" t="str">
        <f>IFERROR(IF(T575=Hjelpeark!$B$4,0,ABS(T575-S575)),"")</f>
        <v/>
      </c>
      <c r="V575" s="175" t="str">
        <f>IFERROR(IF(A575="","",_xlfn.XLOOKUP(D575,Prisliste!$C$4:$F$4,Prisliste!$C$20:$F$20)),"")</f>
        <v/>
      </c>
      <c r="W575" s="175" t="str">
        <f>IFERROR(U575*_xlfn.XLOOKUP(D575,Prisliste!$C$4:$F$4,Prisliste!$C$21:$F$21),"")</f>
        <v/>
      </c>
      <c r="X575" s="175" t="str">
        <f>IFERROR(IF(A575="","",IF(N575="Ja",_xlfn.XLOOKUP('Beregninger gj.strømming'!D575,Prisliste!$C$4:$F$4,Prisliste!$C$24:$F$24),0)),"")</f>
        <v/>
      </c>
      <c r="Y575" s="288" t="str">
        <f t="shared" si="139"/>
        <v/>
      </c>
      <c r="Z575" s="175" t="str">
        <f t="shared" si="150"/>
        <v/>
      </c>
      <c r="AA575" s="175" t="str">
        <f t="shared" si="140"/>
        <v/>
      </c>
      <c r="AB575" s="175" t="str">
        <f t="shared" si="141"/>
        <v/>
      </c>
      <c r="AC575" s="288" t="str">
        <f t="shared" si="142"/>
        <v/>
      </c>
      <c r="AD575" s="152" t="str">
        <f t="shared" si="143"/>
        <v/>
      </c>
      <c r="AF575" s="155" t="str">
        <f>IFERROR(_xlfn.XLOOKUP(D575,Prisliste!$C$4:$F$4,Prisliste!$C$19:$F$19)*AD575,"")</f>
        <v/>
      </c>
    </row>
    <row r="576" spans="1:32" ht="14.4">
      <c r="A576" s="171" t="str">
        <f>IF(A575="","",IF(A575+1&lt;=f_slutt,'Beregninger gj.strømming'!A575+1,""))</f>
        <v/>
      </c>
      <c r="B576" s="172" t="str">
        <f t="shared" si="144"/>
        <v/>
      </c>
      <c r="C576" s="173" t="str">
        <f t="shared" si="145"/>
        <v/>
      </c>
      <c r="D576" s="172" t="str">
        <f t="shared" si="146"/>
        <v/>
      </c>
      <c r="E576" s="152" t="str">
        <f t="shared" si="151"/>
        <v/>
      </c>
      <c r="F576" s="289" t="str">
        <f t="shared" si="147"/>
        <v/>
      </c>
      <c r="G576" s="154" t="str">
        <f>IF($A576="","",'Priseestimat gj.strømming'!$C$15)</f>
        <v/>
      </c>
      <c r="H576" s="155" t="str" cm="1">
        <f t="array" ref="H576">IF(M576=Hjelpeark!$E$7,_xlfn.XLOOKUP(IF(T576="Naturlig",S576,T576),Temp_VT_FV,_xlfn.XLOOKUP('Beregninger gj.strømming'!F576,Fiskevekt_VT_FV,'Veksttabell FV'!$B$5:$T$21,,-1),,-1)*G576,IF('Beregninger gj.strømming'!M576=Hjelpeark!$D$7,_xlfn.XLOOKUP(IF(T576="Naturlig",S576,T576),'Veksttabell SV'!$A$6:$A$22,_xlfn.XLOOKUP('Beregninger gj.strømming'!F576,'Veksttabell SV'!$B$5:$AU$5,'Veksttabell SV'!$B$6:$AU$22,,-1),,-1)*G576,""))</f>
        <v/>
      </c>
      <c r="I576" s="155" t="str">
        <f t="shared" si="136"/>
        <v/>
      </c>
      <c r="J576" s="159" t="str">
        <f t="shared" si="137"/>
        <v/>
      </c>
      <c r="K576" s="173" t="str">
        <f>IF(A576="","",'Priseestimat gj.strømming'!$C$10)</f>
        <v/>
      </c>
      <c r="L576" s="173" t="str">
        <f>IF(A576="","",'Priseestimat gj.strømming'!$C$11)</f>
        <v/>
      </c>
      <c r="M576" s="173" t="str">
        <f>IF(A576="","",'Priseestimat gj.strømming'!$C$12)</f>
        <v/>
      </c>
      <c r="N576" s="173" t="str">
        <f>IF($A576="","",'Priseestimat gj.strømming'!$C$6)</f>
        <v/>
      </c>
      <c r="O576" s="174" t="str" cm="1">
        <f t="array" ref="O576">IF(M576=Hjelpeark!$D$7,_xlfn.XLOOKUP(IF(T576="Naturlig",S576,T576),'Vannbehov SV'!$A$5:$A$13,_xlfn.XLOOKUP('Beregninger gj.strømming'!F576,'Vannbehov SV'!$B$4:$O$4,'Vannbehov SV'!$B$5:$O$13,,-1),,-1),IF(M576=Hjelpeark!$E$7,_xlfn.XLOOKUP(IF(T576="Naturlig",S576,T576),'Vannbehov FV'!$A$5:$A$20,_xlfn.XLOOKUP('Beregninger gj.strømming'!F576,'Vannbehov FV'!$B$4:$O$4,'Vannbehov FV'!$B$5:$O$20,,-1),,-1),""))</f>
        <v/>
      </c>
      <c r="P576" s="173" t="str">
        <f t="shared" si="148"/>
        <v/>
      </c>
      <c r="Q576" s="174" t="str">
        <f t="shared" si="149"/>
        <v/>
      </c>
      <c r="R576" s="174" t="str">
        <f t="shared" si="138"/>
        <v/>
      </c>
      <c r="S576" s="152" t="str">
        <f>IFERROR(IF(M576=Hjelpeark!$D$7,_xlfn.XLOOKUP('Beregninger gj.strømming'!C576,Hjelpeark!$C$8:$C$19,Hjelpeark!$D$8:$D$19),_xlfn.XLOOKUP('Beregninger gj.strømming'!C576,Hjelpeark!$C$8:$C$19,Hjelpeark!$E$8:$E$19)),"")</f>
        <v/>
      </c>
      <c r="T576" s="152" t="str">
        <f t="shared" si="152"/>
        <v/>
      </c>
      <c r="U576" s="152" t="str">
        <f>IFERROR(IF(T576=Hjelpeark!$B$4,0,ABS(T576-S576)),"")</f>
        <v/>
      </c>
      <c r="V576" s="175" t="str">
        <f>IFERROR(IF(A576="","",_xlfn.XLOOKUP(D576,Prisliste!$C$4:$F$4,Prisliste!$C$20:$F$20)),"")</f>
        <v/>
      </c>
      <c r="W576" s="175" t="str">
        <f>IFERROR(U576*_xlfn.XLOOKUP(D576,Prisliste!$C$4:$F$4,Prisliste!$C$21:$F$21),"")</f>
        <v/>
      </c>
      <c r="X576" s="175" t="str">
        <f>IFERROR(IF(A576="","",IF(N576="Ja",_xlfn.XLOOKUP('Beregninger gj.strømming'!D576,Prisliste!$C$4:$F$4,Prisliste!$C$24:$F$24),0)),"")</f>
        <v/>
      </c>
      <c r="Y576" s="288" t="str">
        <f t="shared" si="139"/>
        <v/>
      </c>
      <c r="Z576" s="175" t="str">
        <f t="shared" si="150"/>
        <v/>
      </c>
      <c r="AA576" s="175" t="str">
        <f t="shared" si="140"/>
        <v/>
      </c>
      <c r="AB576" s="175" t="str">
        <f t="shared" si="141"/>
        <v/>
      </c>
      <c r="AC576" s="288" t="str">
        <f t="shared" si="142"/>
        <v/>
      </c>
      <c r="AD576" s="152" t="str">
        <f t="shared" si="143"/>
        <v/>
      </c>
      <c r="AF576" s="155" t="str">
        <f>IFERROR(_xlfn.XLOOKUP(D576,Prisliste!$C$4:$F$4,Prisliste!$C$19:$F$19)*AD576,"")</f>
        <v/>
      </c>
    </row>
    <row r="577" spans="1:32" ht="14.4">
      <c r="A577" s="171" t="str">
        <f>IF(A576="","",IF(A576+1&lt;=f_slutt,'Beregninger gj.strømming'!A576+1,""))</f>
        <v/>
      </c>
      <c r="B577" s="172" t="str">
        <f t="shared" si="144"/>
        <v/>
      </c>
      <c r="C577" s="173" t="str">
        <f t="shared" si="145"/>
        <v/>
      </c>
      <c r="D577" s="172" t="str">
        <f t="shared" si="146"/>
        <v/>
      </c>
      <c r="E577" s="152" t="str">
        <f t="shared" si="151"/>
        <v/>
      </c>
      <c r="F577" s="289" t="str">
        <f t="shared" si="147"/>
        <v/>
      </c>
      <c r="G577" s="154" t="str">
        <f>IF($A577="","",'Priseestimat gj.strømming'!$C$15)</f>
        <v/>
      </c>
      <c r="H577" s="155" t="str" cm="1">
        <f t="array" ref="H577">IF(M577=Hjelpeark!$E$7,_xlfn.XLOOKUP(IF(T577="Naturlig",S577,T577),Temp_VT_FV,_xlfn.XLOOKUP('Beregninger gj.strømming'!F577,Fiskevekt_VT_FV,'Veksttabell FV'!$B$5:$T$21,,-1),,-1)*G577,IF('Beregninger gj.strømming'!M577=Hjelpeark!$D$7,_xlfn.XLOOKUP(IF(T577="Naturlig",S577,T577),'Veksttabell SV'!$A$6:$A$22,_xlfn.XLOOKUP('Beregninger gj.strømming'!F577,'Veksttabell SV'!$B$5:$AU$5,'Veksttabell SV'!$B$6:$AU$22,,-1),,-1)*G577,""))</f>
        <v/>
      </c>
      <c r="I577" s="155" t="str">
        <f t="shared" si="136"/>
        <v/>
      </c>
      <c r="J577" s="159" t="str">
        <f t="shared" si="137"/>
        <v/>
      </c>
      <c r="K577" s="173" t="str">
        <f>IF(A577="","",'Priseestimat gj.strømming'!$C$10)</f>
        <v/>
      </c>
      <c r="L577" s="173" t="str">
        <f>IF(A577="","",'Priseestimat gj.strømming'!$C$11)</f>
        <v/>
      </c>
      <c r="M577" s="173" t="str">
        <f>IF(A577="","",'Priseestimat gj.strømming'!$C$12)</f>
        <v/>
      </c>
      <c r="N577" s="173" t="str">
        <f>IF($A577="","",'Priseestimat gj.strømming'!$C$6)</f>
        <v/>
      </c>
      <c r="O577" s="174" t="str" cm="1">
        <f t="array" ref="O577">IF(M577=Hjelpeark!$D$7,_xlfn.XLOOKUP(IF(T577="Naturlig",S577,T577),'Vannbehov SV'!$A$5:$A$13,_xlfn.XLOOKUP('Beregninger gj.strømming'!F577,'Vannbehov SV'!$B$4:$O$4,'Vannbehov SV'!$B$5:$O$13,,-1),,-1),IF(M577=Hjelpeark!$E$7,_xlfn.XLOOKUP(IF(T577="Naturlig",S577,T577),'Vannbehov FV'!$A$5:$A$20,_xlfn.XLOOKUP('Beregninger gj.strømming'!F577,'Vannbehov FV'!$B$4:$O$4,'Vannbehov FV'!$B$5:$O$20,,-1),,-1),""))</f>
        <v/>
      </c>
      <c r="P577" s="173" t="str">
        <f t="shared" si="148"/>
        <v/>
      </c>
      <c r="Q577" s="174" t="str">
        <f t="shared" si="149"/>
        <v/>
      </c>
      <c r="R577" s="174" t="str">
        <f t="shared" si="138"/>
        <v/>
      </c>
      <c r="S577" s="152" t="str">
        <f>IFERROR(IF(M577=Hjelpeark!$D$7,_xlfn.XLOOKUP('Beregninger gj.strømming'!C577,Hjelpeark!$C$8:$C$19,Hjelpeark!$D$8:$D$19),_xlfn.XLOOKUP('Beregninger gj.strømming'!C577,Hjelpeark!$C$8:$C$19,Hjelpeark!$E$8:$E$19)),"")</f>
        <v/>
      </c>
      <c r="T577" s="152" t="str">
        <f t="shared" si="152"/>
        <v/>
      </c>
      <c r="U577" s="152" t="str">
        <f>IFERROR(IF(T577=Hjelpeark!$B$4,0,ABS(T577-S577)),"")</f>
        <v/>
      </c>
      <c r="V577" s="175" t="str">
        <f>IFERROR(IF(A577="","",_xlfn.XLOOKUP(D577,Prisliste!$C$4:$F$4,Prisliste!$C$20:$F$20)),"")</f>
        <v/>
      </c>
      <c r="W577" s="175" t="str">
        <f>IFERROR(U577*_xlfn.XLOOKUP(D577,Prisliste!$C$4:$F$4,Prisliste!$C$21:$F$21),"")</f>
        <v/>
      </c>
      <c r="X577" s="175" t="str">
        <f>IFERROR(IF(A577="","",IF(N577="Ja",_xlfn.XLOOKUP('Beregninger gj.strømming'!D577,Prisliste!$C$4:$F$4,Prisliste!$C$24:$F$24),0)),"")</f>
        <v/>
      </c>
      <c r="Y577" s="288" t="str">
        <f t="shared" si="139"/>
        <v/>
      </c>
      <c r="Z577" s="175" t="str">
        <f t="shared" si="150"/>
        <v/>
      </c>
      <c r="AA577" s="175" t="str">
        <f t="shared" si="140"/>
        <v/>
      </c>
      <c r="AB577" s="175" t="str">
        <f t="shared" si="141"/>
        <v/>
      </c>
      <c r="AC577" s="288" t="str">
        <f t="shared" si="142"/>
        <v/>
      </c>
      <c r="AD577" s="152" t="str">
        <f t="shared" si="143"/>
        <v/>
      </c>
      <c r="AF577" s="155" t="str">
        <f>IFERROR(_xlfn.XLOOKUP(D577,Prisliste!$C$4:$F$4,Prisliste!$C$19:$F$19)*AD577,"")</f>
        <v/>
      </c>
    </row>
    <row r="578" spans="1:32" ht="14.4">
      <c r="A578" s="171" t="str">
        <f>IF(A577="","",IF(A577+1&lt;=f_slutt,'Beregninger gj.strømming'!A577+1,""))</f>
        <v/>
      </c>
      <c r="B578" s="172" t="str">
        <f t="shared" si="144"/>
        <v/>
      </c>
      <c r="C578" s="173" t="str">
        <f t="shared" si="145"/>
        <v/>
      </c>
      <c r="D578" s="172" t="str">
        <f t="shared" si="146"/>
        <v/>
      </c>
      <c r="E578" s="152" t="str">
        <f t="shared" si="151"/>
        <v/>
      </c>
      <c r="F578" s="289" t="str">
        <f t="shared" si="147"/>
        <v/>
      </c>
      <c r="G578" s="154" t="str">
        <f>IF($A578="","",'Priseestimat gj.strømming'!$C$15)</f>
        <v/>
      </c>
      <c r="H578" s="155" t="str" cm="1">
        <f t="array" ref="H578">IF(M578=Hjelpeark!$E$7,_xlfn.XLOOKUP(IF(T578="Naturlig",S578,T578),Temp_VT_FV,_xlfn.XLOOKUP('Beregninger gj.strømming'!F578,Fiskevekt_VT_FV,'Veksttabell FV'!$B$5:$T$21,,-1),,-1)*G578,IF('Beregninger gj.strømming'!M578=Hjelpeark!$D$7,_xlfn.XLOOKUP(IF(T578="Naturlig",S578,T578),'Veksttabell SV'!$A$6:$A$22,_xlfn.XLOOKUP('Beregninger gj.strømming'!F578,'Veksttabell SV'!$B$5:$AU$5,'Veksttabell SV'!$B$6:$AU$22,,-1),,-1)*G578,""))</f>
        <v/>
      </c>
      <c r="I578" s="155" t="str">
        <f t="shared" si="136"/>
        <v/>
      </c>
      <c r="J578" s="159" t="str">
        <f t="shared" si="137"/>
        <v/>
      </c>
      <c r="K578" s="173" t="str">
        <f>IF(A578="","",'Priseestimat gj.strømming'!$C$10)</f>
        <v/>
      </c>
      <c r="L578" s="173" t="str">
        <f>IF(A578="","",'Priseestimat gj.strømming'!$C$11)</f>
        <v/>
      </c>
      <c r="M578" s="173" t="str">
        <f>IF(A578="","",'Priseestimat gj.strømming'!$C$12)</f>
        <v/>
      </c>
      <c r="N578" s="173" t="str">
        <f>IF($A578="","",'Priseestimat gj.strømming'!$C$6)</f>
        <v/>
      </c>
      <c r="O578" s="174" t="str" cm="1">
        <f t="array" ref="O578">IF(M578=Hjelpeark!$D$7,_xlfn.XLOOKUP(IF(T578="Naturlig",S578,T578),'Vannbehov SV'!$A$5:$A$13,_xlfn.XLOOKUP('Beregninger gj.strømming'!F578,'Vannbehov SV'!$B$4:$O$4,'Vannbehov SV'!$B$5:$O$13,,-1),,-1),IF(M578=Hjelpeark!$E$7,_xlfn.XLOOKUP(IF(T578="Naturlig",S578,T578),'Vannbehov FV'!$A$5:$A$20,_xlfn.XLOOKUP('Beregninger gj.strømming'!F578,'Vannbehov FV'!$B$4:$O$4,'Vannbehov FV'!$B$5:$O$20,,-1),,-1),""))</f>
        <v/>
      </c>
      <c r="P578" s="173" t="str">
        <f t="shared" si="148"/>
        <v/>
      </c>
      <c r="Q578" s="174" t="str">
        <f t="shared" si="149"/>
        <v/>
      </c>
      <c r="R578" s="174" t="str">
        <f t="shared" si="138"/>
        <v/>
      </c>
      <c r="S578" s="152" t="str">
        <f>IFERROR(IF(M578=Hjelpeark!$D$7,_xlfn.XLOOKUP('Beregninger gj.strømming'!C578,Hjelpeark!$C$8:$C$19,Hjelpeark!$D$8:$D$19),_xlfn.XLOOKUP('Beregninger gj.strømming'!C578,Hjelpeark!$C$8:$C$19,Hjelpeark!$E$8:$E$19)),"")</f>
        <v/>
      </c>
      <c r="T578" s="152" t="str">
        <f t="shared" si="152"/>
        <v/>
      </c>
      <c r="U578" s="152" t="str">
        <f>IFERROR(IF(T578=Hjelpeark!$B$4,0,ABS(T578-S578)),"")</f>
        <v/>
      </c>
      <c r="V578" s="175" t="str">
        <f>IFERROR(IF(A578="","",_xlfn.XLOOKUP(D578,Prisliste!$C$4:$F$4,Prisliste!$C$20:$F$20)),"")</f>
        <v/>
      </c>
      <c r="W578" s="175" t="str">
        <f>IFERROR(U578*_xlfn.XLOOKUP(D578,Prisliste!$C$4:$F$4,Prisliste!$C$21:$F$21),"")</f>
        <v/>
      </c>
      <c r="X578" s="175" t="str">
        <f>IFERROR(IF(A578="","",IF(N578="Ja",_xlfn.XLOOKUP('Beregninger gj.strømming'!D578,Prisliste!$C$4:$F$4,Prisliste!$C$24:$F$24),0)),"")</f>
        <v/>
      </c>
      <c r="Y578" s="288" t="str">
        <f t="shared" si="139"/>
        <v/>
      </c>
      <c r="Z578" s="175" t="str">
        <f t="shared" si="150"/>
        <v/>
      </c>
      <c r="AA578" s="175" t="str">
        <f t="shared" si="140"/>
        <v/>
      </c>
      <c r="AB578" s="175" t="str">
        <f t="shared" si="141"/>
        <v/>
      </c>
      <c r="AC578" s="288" t="str">
        <f t="shared" si="142"/>
        <v/>
      </c>
      <c r="AD578" s="152" t="str">
        <f t="shared" si="143"/>
        <v/>
      </c>
      <c r="AF578" s="155" t="str">
        <f>IFERROR(_xlfn.XLOOKUP(D578,Prisliste!$C$4:$F$4,Prisliste!$C$19:$F$19)*AD578,"")</f>
        <v/>
      </c>
    </row>
    <row r="579" spans="1:32" ht="14.4">
      <c r="A579" s="171" t="str">
        <f>IF(A578="","",IF(A578+1&lt;=f_slutt,'Beregninger gj.strømming'!A578+1,""))</f>
        <v/>
      </c>
      <c r="B579" s="172" t="str">
        <f t="shared" si="144"/>
        <v/>
      </c>
      <c r="C579" s="173" t="str">
        <f t="shared" si="145"/>
        <v/>
      </c>
      <c r="D579" s="172" t="str">
        <f t="shared" si="146"/>
        <v/>
      </c>
      <c r="E579" s="152" t="str">
        <f t="shared" si="151"/>
        <v/>
      </c>
      <c r="F579" s="289" t="str">
        <f t="shared" si="147"/>
        <v/>
      </c>
      <c r="G579" s="154" t="str">
        <f>IF($A579="","",'Priseestimat gj.strømming'!$C$15)</f>
        <v/>
      </c>
      <c r="H579" s="155" t="str" cm="1">
        <f t="array" ref="H579">IF(M579=Hjelpeark!$E$7,_xlfn.XLOOKUP(IF(T579="Naturlig",S579,T579),Temp_VT_FV,_xlfn.XLOOKUP('Beregninger gj.strømming'!F579,Fiskevekt_VT_FV,'Veksttabell FV'!$B$5:$T$21,,-1),,-1)*G579,IF('Beregninger gj.strømming'!M579=Hjelpeark!$D$7,_xlfn.XLOOKUP(IF(T579="Naturlig",S579,T579),'Veksttabell SV'!$A$6:$A$22,_xlfn.XLOOKUP('Beregninger gj.strømming'!F579,'Veksttabell SV'!$B$5:$AU$5,'Veksttabell SV'!$B$6:$AU$22,,-1),,-1)*G579,""))</f>
        <v/>
      </c>
      <c r="I579" s="155" t="str">
        <f t="shared" si="136"/>
        <v/>
      </c>
      <c r="J579" s="159" t="str">
        <f t="shared" si="137"/>
        <v/>
      </c>
      <c r="K579" s="173" t="str">
        <f>IF(A579="","",'Priseestimat gj.strømming'!$C$10)</f>
        <v/>
      </c>
      <c r="L579" s="173" t="str">
        <f>IF(A579="","",'Priseestimat gj.strømming'!$C$11)</f>
        <v/>
      </c>
      <c r="M579" s="173" t="str">
        <f>IF(A579="","",'Priseestimat gj.strømming'!$C$12)</f>
        <v/>
      </c>
      <c r="N579" s="173" t="str">
        <f>IF($A579="","",'Priseestimat gj.strømming'!$C$6)</f>
        <v/>
      </c>
      <c r="O579" s="174" t="str" cm="1">
        <f t="array" ref="O579">IF(M579=Hjelpeark!$D$7,_xlfn.XLOOKUP(IF(T579="Naturlig",S579,T579),'Vannbehov SV'!$A$5:$A$13,_xlfn.XLOOKUP('Beregninger gj.strømming'!F579,'Vannbehov SV'!$B$4:$O$4,'Vannbehov SV'!$B$5:$O$13,,-1),,-1),IF(M579=Hjelpeark!$E$7,_xlfn.XLOOKUP(IF(T579="Naturlig",S579,T579),'Vannbehov FV'!$A$5:$A$20,_xlfn.XLOOKUP('Beregninger gj.strømming'!F579,'Vannbehov FV'!$B$4:$O$4,'Vannbehov FV'!$B$5:$O$20,,-1),,-1),""))</f>
        <v/>
      </c>
      <c r="P579" s="173" t="str">
        <f t="shared" si="148"/>
        <v/>
      </c>
      <c r="Q579" s="174" t="str">
        <f t="shared" si="149"/>
        <v/>
      </c>
      <c r="R579" s="174" t="str">
        <f t="shared" si="138"/>
        <v/>
      </c>
      <c r="S579" s="152" t="str">
        <f>IFERROR(IF(M579=Hjelpeark!$D$7,_xlfn.XLOOKUP('Beregninger gj.strømming'!C579,Hjelpeark!$C$8:$C$19,Hjelpeark!$D$8:$D$19),_xlfn.XLOOKUP('Beregninger gj.strømming'!C579,Hjelpeark!$C$8:$C$19,Hjelpeark!$E$8:$E$19)),"")</f>
        <v/>
      </c>
      <c r="T579" s="152" t="str">
        <f t="shared" si="152"/>
        <v/>
      </c>
      <c r="U579" s="152" t="str">
        <f>IFERROR(IF(T579=Hjelpeark!$B$4,0,ABS(T579-S579)),"")</f>
        <v/>
      </c>
      <c r="V579" s="175" t="str">
        <f>IFERROR(IF(A579="","",_xlfn.XLOOKUP(D579,Prisliste!$C$4:$F$4,Prisliste!$C$20:$F$20)),"")</f>
        <v/>
      </c>
      <c r="W579" s="175" t="str">
        <f>IFERROR(U579*_xlfn.XLOOKUP(D579,Prisliste!$C$4:$F$4,Prisliste!$C$21:$F$21),"")</f>
        <v/>
      </c>
      <c r="X579" s="175" t="str">
        <f>IFERROR(IF(A579="","",IF(N579="Ja",_xlfn.XLOOKUP('Beregninger gj.strømming'!D579,Prisliste!$C$4:$F$4,Prisliste!$C$24:$F$24),0)),"")</f>
        <v/>
      </c>
      <c r="Y579" s="288" t="str">
        <f t="shared" si="139"/>
        <v/>
      </c>
      <c r="Z579" s="175" t="str">
        <f t="shared" si="150"/>
        <v/>
      </c>
      <c r="AA579" s="175" t="str">
        <f t="shared" si="140"/>
        <v/>
      </c>
      <c r="AB579" s="175" t="str">
        <f t="shared" si="141"/>
        <v/>
      </c>
      <c r="AC579" s="288" t="str">
        <f t="shared" si="142"/>
        <v/>
      </c>
      <c r="AD579" s="152" t="str">
        <f t="shared" si="143"/>
        <v/>
      </c>
      <c r="AF579" s="155" t="str">
        <f>IFERROR(_xlfn.XLOOKUP(D579,Prisliste!$C$4:$F$4,Prisliste!$C$19:$F$19)*AD579,"")</f>
        <v/>
      </c>
    </row>
    <row r="580" spans="1:32" ht="14.4">
      <c r="A580" s="171" t="str">
        <f>IF(A579="","",IF(A579+1&lt;=f_slutt,'Beregninger gj.strømming'!A579+1,""))</f>
        <v/>
      </c>
      <c r="B580" s="172" t="str">
        <f t="shared" si="144"/>
        <v/>
      </c>
      <c r="C580" s="173" t="str">
        <f t="shared" si="145"/>
        <v/>
      </c>
      <c r="D580" s="172" t="str">
        <f t="shared" si="146"/>
        <v/>
      </c>
      <c r="E580" s="152" t="str">
        <f t="shared" si="151"/>
        <v/>
      </c>
      <c r="F580" s="289" t="str">
        <f t="shared" si="147"/>
        <v/>
      </c>
      <c r="G580" s="154" t="str">
        <f>IF($A580="","",'Priseestimat gj.strømming'!$C$15)</f>
        <v/>
      </c>
      <c r="H580" s="155" t="str" cm="1">
        <f t="array" ref="H580">IF(M580=Hjelpeark!$E$7,_xlfn.XLOOKUP(IF(T580="Naturlig",S580,T580),Temp_VT_FV,_xlfn.XLOOKUP('Beregninger gj.strømming'!F580,Fiskevekt_VT_FV,'Veksttabell FV'!$B$5:$T$21,,-1),,-1)*G580,IF('Beregninger gj.strømming'!M580=Hjelpeark!$D$7,_xlfn.XLOOKUP(IF(T580="Naturlig",S580,T580),'Veksttabell SV'!$A$6:$A$22,_xlfn.XLOOKUP('Beregninger gj.strømming'!F580,'Veksttabell SV'!$B$5:$AU$5,'Veksttabell SV'!$B$6:$AU$22,,-1),,-1)*G580,""))</f>
        <v/>
      </c>
      <c r="I580" s="155" t="str">
        <f t="shared" si="153" ref="I580:I643">IF(A580="","",E580*F580/1000)</f>
        <v/>
      </c>
      <c r="J580" s="159" t="str">
        <f t="shared" si="154" ref="J580:J643">IF(A580="","",I580/(L580/1000)/K580)</f>
        <v/>
      </c>
      <c r="K580" s="173" t="str">
        <f>IF(A580="","",'Priseestimat gj.strømming'!$C$10)</f>
        <v/>
      </c>
      <c r="L580" s="173" t="str">
        <f>IF(A580="","",'Priseestimat gj.strømming'!$C$11)</f>
        <v/>
      </c>
      <c r="M580" s="173" t="str">
        <f>IF(A580="","",'Priseestimat gj.strømming'!$C$12)</f>
        <v/>
      </c>
      <c r="N580" s="173" t="str">
        <f>IF($A580="","",'Priseestimat gj.strømming'!$C$6)</f>
        <v/>
      </c>
      <c r="O580" s="174" t="str" cm="1">
        <f t="array" ref="O580">IF(M580=Hjelpeark!$D$7,_xlfn.XLOOKUP(IF(T580="Naturlig",S580,T580),'Vannbehov SV'!$A$5:$A$13,_xlfn.XLOOKUP('Beregninger gj.strømming'!F580,'Vannbehov SV'!$B$4:$O$4,'Vannbehov SV'!$B$5:$O$13,,-1),,-1),IF(M580=Hjelpeark!$E$7,_xlfn.XLOOKUP(IF(T580="Naturlig",S580,T580),'Vannbehov FV'!$A$5:$A$20,_xlfn.XLOOKUP('Beregninger gj.strømming'!F580,'Vannbehov FV'!$B$4:$O$4,'Vannbehov FV'!$B$5:$O$20,,-1),,-1),""))</f>
        <v/>
      </c>
      <c r="P580" s="173" t="str">
        <f t="shared" si="148"/>
        <v/>
      </c>
      <c r="Q580" s="174" t="str">
        <f t="shared" si="149"/>
        <v/>
      </c>
      <c r="R580" s="174" t="str">
        <f t="shared" si="155" ref="R580:R643">IF(A580="","",Q580*K580*1.44)</f>
        <v/>
      </c>
      <c r="S580" s="152" t="str">
        <f>IFERROR(IF(M580=Hjelpeark!$D$7,_xlfn.XLOOKUP('Beregninger gj.strømming'!C580,Hjelpeark!$C$8:$C$19,Hjelpeark!$D$8:$D$19),_xlfn.XLOOKUP('Beregninger gj.strømming'!C580,Hjelpeark!$C$8:$C$19,Hjelpeark!$E$8:$E$19)),"")</f>
        <v/>
      </c>
      <c r="T580" s="152" t="str">
        <f t="shared" si="152"/>
        <v/>
      </c>
      <c r="U580" s="152" t="str">
        <f>IFERROR(IF(T580=Hjelpeark!$B$4,0,ABS(T580-S580)),"")</f>
        <v/>
      </c>
      <c r="V580" s="175" t="str">
        <f>IFERROR(IF(A580="","",_xlfn.XLOOKUP(D580,Prisliste!$C$4:$F$4,Prisliste!$C$20:$F$20)),"")</f>
        <v/>
      </c>
      <c r="W580" s="175" t="str">
        <f>IFERROR(U580*_xlfn.XLOOKUP(D580,Prisliste!$C$4:$F$4,Prisliste!$C$21:$F$21),"")</f>
        <v/>
      </c>
      <c r="X580" s="175" t="str">
        <f>IFERROR(IF(A580="","",IF(N580="Ja",_xlfn.XLOOKUP('Beregninger gj.strømming'!D580,Prisliste!$C$4:$F$4,Prisliste!$C$24:$F$24),0)),"")</f>
        <v/>
      </c>
      <c r="Y580" s="288" t="str">
        <f t="shared" si="156" ref="Y580:Y643">IF(SUM(V580:X580)=0,"",SUM(V580:X580))</f>
        <v/>
      </c>
      <c r="Z580" s="175" t="str">
        <f t="shared" si="150"/>
        <v/>
      </c>
      <c r="AA580" s="175" t="str">
        <f t="shared" si="157" ref="AA580:AA643">IFERROR(IF($A$4="","",W580*$R580),"")</f>
        <v/>
      </c>
      <c r="AB580" s="175" t="str">
        <f t="shared" si="158" ref="AB580:AB643">IFERROR(IF($A$4="","",X580*$R580),"")</f>
        <v/>
      </c>
      <c r="AC580" s="288" t="str">
        <f t="shared" si="159" ref="AC580:AC643">IFERROR(R580*Y580,"")</f>
        <v/>
      </c>
      <c r="AD580" s="152" t="str">
        <f t="shared" si="160" ref="AD580:AD643">K580</f>
        <v/>
      </c>
      <c r="AF580" s="155" t="str">
        <f>IFERROR(_xlfn.XLOOKUP(D580,Prisliste!$C$4:$F$4,Prisliste!$C$19:$F$19)*AD580,"")</f>
        <v/>
      </c>
    </row>
    <row r="581" spans="1:32" ht="14.4">
      <c r="A581" s="171" t="str">
        <f>IF(A580="","",IF(A580+1&lt;=f_slutt,'Beregninger gj.strømming'!A580+1,""))</f>
        <v/>
      </c>
      <c r="B581" s="172" t="str">
        <f t="shared" si="161" ref="B581:B644">IFERROR(_xlfn.ISOWEEKNUM(A581),"")</f>
        <v/>
      </c>
      <c r="C581" s="173" t="str">
        <f t="shared" si="162" ref="C581:C644">IFERROR(MONTH(A581),"")</f>
        <v/>
      </c>
      <c r="D581" s="172" t="str">
        <f t="shared" si="163" ref="D581:D644">IFERROR(YEAR(A581),"")</f>
        <v/>
      </c>
      <c r="E581" s="152" t="str">
        <f t="shared" si="151"/>
        <v/>
      </c>
      <c r="F581" s="289" t="str">
        <f t="shared" si="164" ref="F581:F644">IF(A581="","",F580+(F580*H580/100))</f>
        <v/>
      </c>
      <c r="G581" s="154" t="str">
        <f>IF($A581="","",'Priseestimat gj.strømming'!$C$15)</f>
        <v/>
      </c>
      <c r="H581" s="155" t="str" cm="1">
        <f t="array" ref="H581">IF(M581=Hjelpeark!$E$7,_xlfn.XLOOKUP(IF(T581="Naturlig",S581,T581),Temp_VT_FV,_xlfn.XLOOKUP('Beregninger gj.strømming'!F581,Fiskevekt_VT_FV,'Veksttabell FV'!$B$5:$T$21,,-1),,-1)*G581,IF('Beregninger gj.strømming'!M581=Hjelpeark!$D$7,_xlfn.XLOOKUP(IF(T581="Naturlig",S581,T581),'Veksttabell SV'!$A$6:$A$22,_xlfn.XLOOKUP('Beregninger gj.strømming'!F581,'Veksttabell SV'!$B$5:$AU$5,'Veksttabell SV'!$B$6:$AU$22,,-1),,-1)*G581,""))</f>
        <v/>
      </c>
      <c r="I581" s="155" t="str">
        <f t="shared" si="153"/>
        <v/>
      </c>
      <c r="J581" s="159" t="str">
        <f t="shared" si="154"/>
        <v/>
      </c>
      <c r="K581" s="173" t="str">
        <f>IF(A581="","",'Priseestimat gj.strømming'!$C$10)</f>
        <v/>
      </c>
      <c r="L581" s="173" t="str">
        <f>IF(A581="","",'Priseestimat gj.strømming'!$C$11)</f>
        <v/>
      </c>
      <c r="M581" s="173" t="str">
        <f>IF(A581="","",'Priseestimat gj.strømming'!$C$12)</f>
        <v/>
      </c>
      <c r="N581" s="173" t="str">
        <f>IF($A581="","",'Priseestimat gj.strømming'!$C$6)</f>
        <v/>
      </c>
      <c r="O581" s="174" t="str" cm="1">
        <f t="array" ref="O581">IF(M581=Hjelpeark!$D$7,_xlfn.XLOOKUP(IF(T581="Naturlig",S581,T581),'Vannbehov SV'!$A$5:$A$13,_xlfn.XLOOKUP('Beregninger gj.strømming'!F581,'Vannbehov SV'!$B$4:$O$4,'Vannbehov SV'!$B$5:$O$13,,-1),,-1),IF(M581=Hjelpeark!$E$7,_xlfn.XLOOKUP(IF(T581="Naturlig",S581,T581),'Vannbehov FV'!$A$5:$A$20,_xlfn.XLOOKUP('Beregninger gj.strømming'!F581,'Vannbehov FV'!$B$4:$O$4,'Vannbehov FV'!$B$5:$O$20,,-1),,-1),""))</f>
        <v/>
      </c>
      <c r="P581" s="173" t="str">
        <f t="shared" si="165" ref="P581:P644">IF(A581="","",15)</f>
        <v/>
      </c>
      <c r="Q581" s="174" t="str">
        <f t="shared" si="166" ref="Q581:Q644">IFERROR(IF(A581="","",IF(P581&gt;I581/K581*O581,P581,I581/K581*O581)),"")</f>
        <v/>
      </c>
      <c r="R581" s="174" t="str">
        <f t="shared" si="155"/>
        <v/>
      </c>
      <c r="S581" s="152" t="str">
        <f>IFERROR(IF(M581=Hjelpeark!$D$7,_xlfn.XLOOKUP('Beregninger gj.strømming'!C581,Hjelpeark!$C$8:$C$19,Hjelpeark!$D$8:$D$19),_xlfn.XLOOKUP('Beregninger gj.strømming'!C581,Hjelpeark!$C$8:$C$19,Hjelpeark!$E$8:$E$19)),"")</f>
        <v/>
      </c>
      <c r="T581" s="152" t="str">
        <f t="shared" si="152"/>
        <v/>
      </c>
      <c r="U581" s="152" t="str">
        <f>IFERROR(IF(T581=Hjelpeark!$B$4,0,ABS(T581-S581)),"")</f>
        <v/>
      </c>
      <c r="V581" s="175" t="str">
        <f>IFERROR(IF(A581="","",_xlfn.XLOOKUP(D581,Prisliste!$C$4:$F$4,Prisliste!$C$20:$F$20)),"")</f>
        <v/>
      </c>
      <c r="W581" s="175" t="str">
        <f>IFERROR(U581*_xlfn.XLOOKUP(D581,Prisliste!$C$4:$F$4,Prisliste!$C$21:$F$21),"")</f>
        <v/>
      </c>
      <c r="X581" s="175" t="str">
        <f>IFERROR(IF(A581="","",IF(N581="Ja",_xlfn.XLOOKUP('Beregninger gj.strømming'!D581,Prisliste!$C$4:$F$4,Prisliste!$C$24:$F$24),0)),"")</f>
        <v/>
      </c>
      <c r="Y581" s="288" t="str">
        <f t="shared" si="156"/>
        <v/>
      </c>
      <c r="Z581" s="175" t="str">
        <f t="shared" si="167" ref="Z581:Z644">IF(A581="","",V581*R581)</f>
        <v/>
      </c>
      <c r="AA581" s="175" t="str">
        <f t="shared" si="157"/>
        <v/>
      </c>
      <c r="AB581" s="175" t="str">
        <f t="shared" si="158"/>
        <v/>
      </c>
      <c r="AC581" s="288" t="str">
        <f t="shared" si="159"/>
        <v/>
      </c>
      <c r="AD581" s="152" t="str">
        <f t="shared" si="160"/>
        <v/>
      </c>
      <c r="AF581" s="155" t="str">
        <f>IFERROR(_xlfn.XLOOKUP(D581,Prisliste!$C$4:$F$4,Prisliste!$C$19:$F$19)*AD581,"")</f>
        <v/>
      </c>
    </row>
    <row r="582" spans="1:32" ht="14.4">
      <c r="A582" s="171" t="str">
        <f>IF(A581="","",IF(A581+1&lt;=f_slutt,'Beregninger gj.strømming'!A581+1,""))</f>
        <v/>
      </c>
      <c r="B582" s="172" t="str">
        <f t="shared" si="161"/>
        <v/>
      </c>
      <c r="C582" s="173" t="str">
        <f t="shared" si="162"/>
        <v/>
      </c>
      <c r="D582" s="172" t="str">
        <f t="shared" si="163"/>
        <v/>
      </c>
      <c r="E582" s="152" t="str">
        <f t="shared" si="168" ref="E582:E645">IFERROR(IF(A582="","",E581),"")</f>
        <v/>
      </c>
      <c r="F582" s="289" t="str">
        <f t="shared" si="164"/>
        <v/>
      </c>
      <c r="G582" s="154" t="str">
        <f>IF($A582="","",'Priseestimat gj.strømming'!$C$15)</f>
        <v/>
      </c>
      <c r="H582" s="155" t="str" cm="1">
        <f t="array" ref="H582">IF(M582=Hjelpeark!$E$7,_xlfn.XLOOKUP(IF(T582="Naturlig",S582,T582),Temp_VT_FV,_xlfn.XLOOKUP('Beregninger gj.strømming'!F582,Fiskevekt_VT_FV,'Veksttabell FV'!$B$5:$T$21,,-1),,-1)*G582,IF('Beregninger gj.strømming'!M582=Hjelpeark!$D$7,_xlfn.XLOOKUP(IF(T582="Naturlig",S582,T582),'Veksttabell SV'!$A$6:$A$22,_xlfn.XLOOKUP('Beregninger gj.strømming'!F582,'Veksttabell SV'!$B$5:$AU$5,'Veksttabell SV'!$B$6:$AU$22,,-1),,-1)*G582,""))</f>
        <v/>
      </c>
      <c r="I582" s="155" t="str">
        <f t="shared" si="153"/>
        <v/>
      </c>
      <c r="J582" s="159" t="str">
        <f t="shared" si="154"/>
        <v/>
      </c>
      <c r="K582" s="173" t="str">
        <f>IF(A582="","",'Priseestimat gj.strømming'!$C$10)</f>
        <v/>
      </c>
      <c r="L582" s="173" t="str">
        <f>IF(A582="","",'Priseestimat gj.strømming'!$C$11)</f>
        <v/>
      </c>
      <c r="M582" s="173" t="str">
        <f>IF(A582="","",'Priseestimat gj.strømming'!$C$12)</f>
        <v/>
      </c>
      <c r="N582" s="173" t="str">
        <f>IF($A582="","",'Priseestimat gj.strømming'!$C$6)</f>
        <v/>
      </c>
      <c r="O582" s="174" t="str" cm="1">
        <f t="array" ref="O582">IF(M582=Hjelpeark!$D$7,_xlfn.XLOOKUP(IF(T582="Naturlig",S582,T582),'Vannbehov SV'!$A$5:$A$13,_xlfn.XLOOKUP('Beregninger gj.strømming'!F582,'Vannbehov SV'!$B$4:$O$4,'Vannbehov SV'!$B$5:$O$13,,-1),,-1),IF(M582=Hjelpeark!$E$7,_xlfn.XLOOKUP(IF(T582="Naturlig",S582,T582),'Vannbehov FV'!$A$5:$A$20,_xlfn.XLOOKUP('Beregninger gj.strømming'!F582,'Vannbehov FV'!$B$4:$O$4,'Vannbehov FV'!$B$5:$O$20,,-1),,-1),""))</f>
        <v/>
      </c>
      <c r="P582" s="173" t="str">
        <f t="shared" si="165"/>
        <v/>
      </c>
      <c r="Q582" s="174" t="str">
        <f t="shared" si="166"/>
        <v/>
      </c>
      <c r="R582" s="174" t="str">
        <f t="shared" si="155"/>
        <v/>
      </c>
      <c r="S582" s="152" t="str">
        <f>IFERROR(IF(M582=Hjelpeark!$D$7,_xlfn.XLOOKUP('Beregninger gj.strømming'!C582,Hjelpeark!$C$8:$C$19,Hjelpeark!$D$8:$D$19),_xlfn.XLOOKUP('Beregninger gj.strømming'!C582,Hjelpeark!$C$8:$C$19,Hjelpeark!$E$8:$E$19)),"")</f>
        <v/>
      </c>
      <c r="T582" s="152" t="str">
        <f t="shared" si="169" ref="T582:T645">IF(A582="","",T581)</f>
        <v/>
      </c>
      <c r="U582" s="152" t="str">
        <f>IFERROR(IF(T582=Hjelpeark!$B$4,0,ABS(T582-S582)),"")</f>
        <v/>
      </c>
      <c r="V582" s="175" t="str">
        <f>IFERROR(IF(A582="","",_xlfn.XLOOKUP(D582,Prisliste!$C$4:$F$4,Prisliste!$C$20:$F$20)),"")</f>
        <v/>
      </c>
      <c r="W582" s="175" t="str">
        <f>IFERROR(U582*_xlfn.XLOOKUP(D582,Prisliste!$C$4:$F$4,Prisliste!$C$21:$F$21),"")</f>
        <v/>
      </c>
      <c r="X582" s="175" t="str">
        <f>IFERROR(IF(A582="","",IF(N582="Ja",_xlfn.XLOOKUP('Beregninger gj.strømming'!D582,Prisliste!$C$4:$F$4,Prisliste!$C$24:$F$24),0)),"")</f>
        <v/>
      </c>
      <c r="Y582" s="288" t="str">
        <f t="shared" si="156"/>
        <v/>
      </c>
      <c r="Z582" s="175" t="str">
        <f t="shared" si="167"/>
        <v/>
      </c>
      <c r="AA582" s="175" t="str">
        <f t="shared" si="157"/>
        <v/>
      </c>
      <c r="AB582" s="175" t="str">
        <f t="shared" si="158"/>
        <v/>
      </c>
      <c r="AC582" s="288" t="str">
        <f t="shared" si="159"/>
        <v/>
      </c>
      <c r="AD582" s="152" t="str">
        <f t="shared" si="160"/>
        <v/>
      </c>
      <c r="AF582" s="155" t="str">
        <f>IFERROR(_xlfn.XLOOKUP(D582,Prisliste!$C$4:$F$4,Prisliste!$C$19:$F$19)*AD582,"")</f>
        <v/>
      </c>
    </row>
    <row r="583" spans="1:32" ht="14.4">
      <c r="A583" s="171" t="str">
        <f>IF(A582="","",IF(A582+1&lt;=f_slutt,'Beregninger gj.strømming'!A582+1,""))</f>
        <v/>
      </c>
      <c r="B583" s="172" t="str">
        <f t="shared" si="161"/>
        <v/>
      </c>
      <c r="C583" s="173" t="str">
        <f t="shared" si="162"/>
        <v/>
      </c>
      <c r="D583" s="172" t="str">
        <f t="shared" si="163"/>
        <v/>
      </c>
      <c r="E583" s="152" t="str">
        <f t="shared" si="168"/>
        <v/>
      </c>
      <c r="F583" s="289" t="str">
        <f t="shared" si="164"/>
        <v/>
      </c>
      <c r="G583" s="154" t="str">
        <f>IF($A583="","",'Priseestimat gj.strømming'!$C$15)</f>
        <v/>
      </c>
      <c r="H583" s="155" t="str" cm="1">
        <f t="array" ref="H583">IF(M583=Hjelpeark!$E$7,_xlfn.XLOOKUP(IF(T583="Naturlig",S583,T583),Temp_VT_FV,_xlfn.XLOOKUP('Beregninger gj.strømming'!F583,Fiskevekt_VT_FV,'Veksttabell FV'!$B$5:$T$21,,-1),,-1)*G583,IF('Beregninger gj.strømming'!M583=Hjelpeark!$D$7,_xlfn.XLOOKUP(IF(T583="Naturlig",S583,T583),'Veksttabell SV'!$A$6:$A$22,_xlfn.XLOOKUP('Beregninger gj.strømming'!F583,'Veksttabell SV'!$B$5:$AU$5,'Veksttabell SV'!$B$6:$AU$22,,-1),,-1)*G583,""))</f>
        <v/>
      </c>
      <c r="I583" s="155" t="str">
        <f t="shared" si="153"/>
        <v/>
      </c>
      <c r="J583" s="159" t="str">
        <f t="shared" si="154"/>
        <v/>
      </c>
      <c r="K583" s="173" t="str">
        <f>IF(A583="","",'Priseestimat gj.strømming'!$C$10)</f>
        <v/>
      </c>
      <c r="L583" s="173" t="str">
        <f>IF(A583="","",'Priseestimat gj.strømming'!$C$11)</f>
        <v/>
      </c>
      <c r="M583" s="173" t="str">
        <f>IF(A583="","",'Priseestimat gj.strømming'!$C$12)</f>
        <v/>
      </c>
      <c r="N583" s="173" t="str">
        <f>IF($A583="","",'Priseestimat gj.strømming'!$C$6)</f>
        <v/>
      </c>
      <c r="O583" s="174" t="str" cm="1">
        <f t="array" ref="O583">IF(M583=Hjelpeark!$D$7,_xlfn.XLOOKUP(IF(T583="Naturlig",S583,T583),'Vannbehov SV'!$A$5:$A$13,_xlfn.XLOOKUP('Beregninger gj.strømming'!F583,'Vannbehov SV'!$B$4:$O$4,'Vannbehov SV'!$B$5:$O$13,,-1),,-1),IF(M583=Hjelpeark!$E$7,_xlfn.XLOOKUP(IF(T583="Naturlig",S583,T583),'Vannbehov FV'!$A$5:$A$20,_xlfn.XLOOKUP('Beregninger gj.strømming'!F583,'Vannbehov FV'!$B$4:$O$4,'Vannbehov FV'!$B$5:$O$20,,-1),,-1),""))</f>
        <v/>
      </c>
      <c r="P583" s="173" t="str">
        <f t="shared" si="165"/>
        <v/>
      </c>
      <c r="Q583" s="174" t="str">
        <f t="shared" si="166"/>
        <v/>
      </c>
      <c r="R583" s="174" t="str">
        <f t="shared" si="155"/>
        <v/>
      </c>
      <c r="S583" s="152" t="str">
        <f>IFERROR(IF(M583=Hjelpeark!$D$7,_xlfn.XLOOKUP('Beregninger gj.strømming'!C583,Hjelpeark!$C$8:$C$19,Hjelpeark!$D$8:$D$19),_xlfn.XLOOKUP('Beregninger gj.strømming'!C583,Hjelpeark!$C$8:$C$19,Hjelpeark!$E$8:$E$19)),"")</f>
        <v/>
      </c>
      <c r="T583" s="152" t="str">
        <f t="shared" si="169"/>
        <v/>
      </c>
      <c r="U583" s="152" t="str">
        <f>IFERROR(IF(T583=Hjelpeark!$B$4,0,ABS(T583-S583)),"")</f>
        <v/>
      </c>
      <c r="V583" s="175" t="str">
        <f>IFERROR(IF(A583="","",_xlfn.XLOOKUP(D583,Prisliste!$C$4:$F$4,Prisliste!$C$20:$F$20)),"")</f>
        <v/>
      </c>
      <c r="W583" s="175" t="str">
        <f>IFERROR(U583*_xlfn.XLOOKUP(D583,Prisliste!$C$4:$F$4,Prisliste!$C$21:$F$21),"")</f>
        <v/>
      </c>
      <c r="X583" s="175" t="str">
        <f>IFERROR(IF(A583="","",IF(N583="Ja",_xlfn.XLOOKUP('Beregninger gj.strømming'!D583,Prisliste!$C$4:$F$4,Prisliste!$C$24:$F$24),0)),"")</f>
        <v/>
      </c>
      <c r="Y583" s="288" t="str">
        <f t="shared" si="156"/>
        <v/>
      </c>
      <c r="Z583" s="175" t="str">
        <f t="shared" si="167"/>
        <v/>
      </c>
      <c r="AA583" s="175" t="str">
        <f t="shared" si="157"/>
        <v/>
      </c>
      <c r="AB583" s="175" t="str">
        <f t="shared" si="158"/>
        <v/>
      </c>
      <c r="AC583" s="288" t="str">
        <f t="shared" si="159"/>
        <v/>
      </c>
      <c r="AD583" s="152" t="str">
        <f t="shared" si="160"/>
        <v/>
      </c>
      <c r="AF583" s="155" t="str">
        <f>IFERROR(_xlfn.XLOOKUP(D583,Prisliste!$C$4:$F$4,Prisliste!$C$19:$F$19)*AD583,"")</f>
        <v/>
      </c>
    </row>
    <row r="584" spans="1:32" ht="14.4">
      <c r="A584" s="171" t="str">
        <f>IF(A583="","",IF(A583+1&lt;=f_slutt,'Beregninger gj.strømming'!A583+1,""))</f>
        <v/>
      </c>
      <c r="B584" s="172" t="str">
        <f t="shared" si="161"/>
        <v/>
      </c>
      <c r="C584" s="173" t="str">
        <f t="shared" si="162"/>
        <v/>
      </c>
      <c r="D584" s="172" t="str">
        <f t="shared" si="163"/>
        <v/>
      </c>
      <c r="E584" s="152" t="str">
        <f t="shared" si="168"/>
        <v/>
      </c>
      <c r="F584" s="289" t="str">
        <f t="shared" si="164"/>
        <v/>
      </c>
      <c r="G584" s="154" t="str">
        <f>IF($A584="","",'Priseestimat gj.strømming'!$C$15)</f>
        <v/>
      </c>
      <c r="H584" s="155" t="str" cm="1">
        <f t="array" ref="H584">IF(M584=Hjelpeark!$E$7,_xlfn.XLOOKUP(IF(T584="Naturlig",S584,T584),Temp_VT_FV,_xlfn.XLOOKUP('Beregninger gj.strømming'!F584,Fiskevekt_VT_FV,'Veksttabell FV'!$B$5:$T$21,,-1),,-1)*G584,IF('Beregninger gj.strømming'!M584=Hjelpeark!$D$7,_xlfn.XLOOKUP(IF(T584="Naturlig",S584,T584),'Veksttabell SV'!$A$6:$A$22,_xlfn.XLOOKUP('Beregninger gj.strømming'!F584,'Veksttabell SV'!$B$5:$AU$5,'Veksttabell SV'!$B$6:$AU$22,,-1),,-1)*G584,""))</f>
        <v/>
      </c>
      <c r="I584" s="155" t="str">
        <f t="shared" si="153"/>
        <v/>
      </c>
      <c r="J584" s="159" t="str">
        <f t="shared" si="154"/>
        <v/>
      </c>
      <c r="K584" s="173" t="str">
        <f>IF(A584="","",'Priseestimat gj.strømming'!$C$10)</f>
        <v/>
      </c>
      <c r="L584" s="173" t="str">
        <f>IF(A584="","",'Priseestimat gj.strømming'!$C$11)</f>
        <v/>
      </c>
      <c r="M584" s="173" t="str">
        <f>IF(A584="","",'Priseestimat gj.strømming'!$C$12)</f>
        <v/>
      </c>
      <c r="N584" s="173" t="str">
        <f>IF($A584="","",'Priseestimat gj.strømming'!$C$6)</f>
        <v/>
      </c>
      <c r="O584" s="174" t="str" cm="1">
        <f t="array" ref="O584">IF(M584=Hjelpeark!$D$7,_xlfn.XLOOKUP(IF(T584="Naturlig",S584,T584),'Vannbehov SV'!$A$5:$A$13,_xlfn.XLOOKUP('Beregninger gj.strømming'!F584,'Vannbehov SV'!$B$4:$O$4,'Vannbehov SV'!$B$5:$O$13,,-1),,-1),IF(M584=Hjelpeark!$E$7,_xlfn.XLOOKUP(IF(T584="Naturlig",S584,T584),'Vannbehov FV'!$A$5:$A$20,_xlfn.XLOOKUP('Beregninger gj.strømming'!F584,'Vannbehov FV'!$B$4:$O$4,'Vannbehov FV'!$B$5:$O$20,,-1),,-1),""))</f>
        <v/>
      </c>
      <c r="P584" s="173" t="str">
        <f t="shared" si="165"/>
        <v/>
      </c>
      <c r="Q584" s="174" t="str">
        <f t="shared" si="166"/>
        <v/>
      </c>
      <c r="R584" s="174" t="str">
        <f t="shared" si="155"/>
        <v/>
      </c>
      <c r="S584" s="152" t="str">
        <f>IFERROR(IF(M584=Hjelpeark!$D$7,_xlfn.XLOOKUP('Beregninger gj.strømming'!C584,Hjelpeark!$C$8:$C$19,Hjelpeark!$D$8:$D$19),_xlfn.XLOOKUP('Beregninger gj.strømming'!C584,Hjelpeark!$C$8:$C$19,Hjelpeark!$E$8:$E$19)),"")</f>
        <v/>
      </c>
      <c r="T584" s="152" t="str">
        <f t="shared" si="169"/>
        <v/>
      </c>
      <c r="U584" s="152" t="str">
        <f>IFERROR(IF(T584=Hjelpeark!$B$4,0,ABS(T584-S584)),"")</f>
        <v/>
      </c>
      <c r="V584" s="175" t="str">
        <f>IFERROR(IF(A584="","",_xlfn.XLOOKUP(D584,Prisliste!$C$4:$F$4,Prisliste!$C$20:$F$20)),"")</f>
        <v/>
      </c>
      <c r="W584" s="175" t="str">
        <f>IFERROR(U584*_xlfn.XLOOKUP(D584,Prisliste!$C$4:$F$4,Prisliste!$C$21:$F$21),"")</f>
        <v/>
      </c>
      <c r="X584" s="175" t="str">
        <f>IFERROR(IF(A584="","",IF(N584="Ja",_xlfn.XLOOKUP('Beregninger gj.strømming'!D584,Prisliste!$C$4:$F$4,Prisliste!$C$24:$F$24),0)),"")</f>
        <v/>
      </c>
      <c r="Y584" s="288" t="str">
        <f t="shared" si="156"/>
        <v/>
      </c>
      <c r="Z584" s="175" t="str">
        <f t="shared" si="167"/>
        <v/>
      </c>
      <c r="AA584" s="175" t="str">
        <f t="shared" si="157"/>
        <v/>
      </c>
      <c r="AB584" s="175" t="str">
        <f t="shared" si="158"/>
        <v/>
      </c>
      <c r="AC584" s="288" t="str">
        <f t="shared" si="159"/>
        <v/>
      </c>
      <c r="AD584" s="152" t="str">
        <f t="shared" si="160"/>
        <v/>
      </c>
      <c r="AF584" s="155" t="str">
        <f>IFERROR(_xlfn.XLOOKUP(D584,Prisliste!$C$4:$F$4,Prisliste!$C$19:$F$19)*AD584,"")</f>
        <v/>
      </c>
    </row>
    <row r="585" spans="1:32" ht="14.4">
      <c r="A585" s="171" t="str">
        <f>IF(A584="","",IF(A584+1&lt;=f_slutt,'Beregninger gj.strømming'!A584+1,""))</f>
        <v/>
      </c>
      <c r="B585" s="172" t="str">
        <f t="shared" si="161"/>
        <v/>
      </c>
      <c r="C585" s="173" t="str">
        <f t="shared" si="162"/>
        <v/>
      </c>
      <c r="D585" s="172" t="str">
        <f t="shared" si="163"/>
        <v/>
      </c>
      <c r="E585" s="152" t="str">
        <f t="shared" si="168"/>
        <v/>
      </c>
      <c r="F585" s="289" t="str">
        <f t="shared" si="164"/>
        <v/>
      </c>
      <c r="G585" s="154" t="str">
        <f>IF($A585="","",'Priseestimat gj.strømming'!$C$15)</f>
        <v/>
      </c>
      <c r="H585" s="155" t="str" cm="1">
        <f t="array" ref="H585">IF(M585=Hjelpeark!$E$7,_xlfn.XLOOKUP(IF(T585="Naturlig",S585,T585),Temp_VT_FV,_xlfn.XLOOKUP('Beregninger gj.strømming'!F585,Fiskevekt_VT_FV,'Veksttabell FV'!$B$5:$T$21,,-1),,-1)*G585,IF('Beregninger gj.strømming'!M585=Hjelpeark!$D$7,_xlfn.XLOOKUP(IF(T585="Naturlig",S585,T585),'Veksttabell SV'!$A$6:$A$22,_xlfn.XLOOKUP('Beregninger gj.strømming'!F585,'Veksttabell SV'!$B$5:$AU$5,'Veksttabell SV'!$B$6:$AU$22,,-1),,-1)*G585,""))</f>
        <v/>
      </c>
      <c r="I585" s="155" t="str">
        <f t="shared" si="153"/>
        <v/>
      </c>
      <c r="J585" s="159" t="str">
        <f t="shared" si="154"/>
        <v/>
      </c>
      <c r="K585" s="173" t="str">
        <f>IF(A585="","",'Priseestimat gj.strømming'!$C$10)</f>
        <v/>
      </c>
      <c r="L585" s="173" t="str">
        <f>IF(A585="","",'Priseestimat gj.strømming'!$C$11)</f>
        <v/>
      </c>
      <c r="M585" s="173" t="str">
        <f>IF(A585="","",'Priseestimat gj.strømming'!$C$12)</f>
        <v/>
      </c>
      <c r="N585" s="173" t="str">
        <f>IF($A585="","",'Priseestimat gj.strømming'!$C$6)</f>
        <v/>
      </c>
      <c r="O585" s="174" t="str" cm="1">
        <f t="array" ref="O585">IF(M585=Hjelpeark!$D$7,_xlfn.XLOOKUP(IF(T585="Naturlig",S585,T585),'Vannbehov SV'!$A$5:$A$13,_xlfn.XLOOKUP('Beregninger gj.strømming'!F585,'Vannbehov SV'!$B$4:$O$4,'Vannbehov SV'!$B$5:$O$13,,-1),,-1),IF(M585=Hjelpeark!$E$7,_xlfn.XLOOKUP(IF(T585="Naturlig",S585,T585),'Vannbehov FV'!$A$5:$A$20,_xlfn.XLOOKUP('Beregninger gj.strømming'!F585,'Vannbehov FV'!$B$4:$O$4,'Vannbehov FV'!$B$5:$O$20,,-1),,-1),""))</f>
        <v/>
      </c>
      <c r="P585" s="173" t="str">
        <f t="shared" si="165"/>
        <v/>
      </c>
      <c r="Q585" s="174" t="str">
        <f t="shared" si="166"/>
        <v/>
      </c>
      <c r="R585" s="174" t="str">
        <f t="shared" si="155"/>
        <v/>
      </c>
      <c r="S585" s="152" t="str">
        <f>IFERROR(IF(M585=Hjelpeark!$D$7,_xlfn.XLOOKUP('Beregninger gj.strømming'!C585,Hjelpeark!$C$8:$C$19,Hjelpeark!$D$8:$D$19),_xlfn.XLOOKUP('Beregninger gj.strømming'!C585,Hjelpeark!$C$8:$C$19,Hjelpeark!$E$8:$E$19)),"")</f>
        <v/>
      </c>
      <c r="T585" s="152" t="str">
        <f t="shared" si="169"/>
        <v/>
      </c>
      <c r="U585" s="152" t="str">
        <f>IFERROR(IF(T585=Hjelpeark!$B$4,0,ABS(T585-S585)),"")</f>
        <v/>
      </c>
      <c r="V585" s="175" t="str">
        <f>IFERROR(IF(A585="","",_xlfn.XLOOKUP(D585,Prisliste!$C$4:$F$4,Prisliste!$C$20:$F$20)),"")</f>
        <v/>
      </c>
      <c r="W585" s="175" t="str">
        <f>IFERROR(U585*_xlfn.XLOOKUP(D585,Prisliste!$C$4:$F$4,Prisliste!$C$21:$F$21),"")</f>
        <v/>
      </c>
      <c r="X585" s="175" t="str">
        <f>IFERROR(IF(A585="","",IF(N585="Ja",_xlfn.XLOOKUP('Beregninger gj.strømming'!D585,Prisliste!$C$4:$F$4,Prisliste!$C$24:$F$24),0)),"")</f>
        <v/>
      </c>
      <c r="Y585" s="288" t="str">
        <f t="shared" si="156"/>
        <v/>
      </c>
      <c r="Z585" s="175" t="str">
        <f t="shared" si="167"/>
        <v/>
      </c>
      <c r="AA585" s="175" t="str">
        <f t="shared" si="157"/>
        <v/>
      </c>
      <c r="AB585" s="175" t="str">
        <f t="shared" si="158"/>
        <v/>
      </c>
      <c r="AC585" s="288" t="str">
        <f t="shared" si="159"/>
        <v/>
      </c>
      <c r="AD585" s="152" t="str">
        <f t="shared" si="160"/>
        <v/>
      </c>
      <c r="AF585" s="155" t="str">
        <f>IFERROR(_xlfn.XLOOKUP(D585,Prisliste!$C$4:$F$4,Prisliste!$C$19:$F$19)*AD585,"")</f>
        <v/>
      </c>
    </row>
    <row r="586" spans="1:32" ht="14.4">
      <c r="A586" s="171" t="str">
        <f>IF(A585="","",IF(A585+1&lt;=f_slutt,'Beregninger gj.strømming'!A585+1,""))</f>
        <v/>
      </c>
      <c r="B586" s="172" t="str">
        <f t="shared" si="161"/>
        <v/>
      </c>
      <c r="C586" s="173" t="str">
        <f t="shared" si="162"/>
        <v/>
      </c>
      <c r="D586" s="172" t="str">
        <f t="shared" si="163"/>
        <v/>
      </c>
      <c r="E586" s="152" t="str">
        <f t="shared" si="168"/>
        <v/>
      </c>
      <c r="F586" s="289" t="str">
        <f t="shared" si="164"/>
        <v/>
      </c>
      <c r="G586" s="154" t="str">
        <f>IF($A586="","",'Priseestimat gj.strømming'!$C$15)</f>
        <v/>
      </c>
      <c r="H586" s="155" t="str" cm="1">
        <f t="array" ref="H586">IF(M586=Hjelpeark!$E$7,_xlfn.XLOOKUP(IF(T586="Naturlig",S586,T586),Temp_VT_FV,_xlfn.XLOOKUP('Beregninger gj.strømming'!F586,Fiskevekt_VT_FV,'Veksttabell FV'!$B$5:$T$21,,-1),,-1)*G586,IF('Beregninger gj.strømming'!M586=Hjelpeark!$D$7,_xlfn.XLOOKUP(IF(T586="Naturlig",S586,T586),'Veksttabell SV'!$A$6:$A$22,_xlfn.XLOOKUP('Beregninger gj.strømming'!F586,'Veksttabell SV'!$B$5:$AU$5,'Veksttabell SV'!$B$6:$AU$22,,-1),,-1)*G586,""))</f>
        <v/>
      </c>
      <c r="I586" s="155" t="str">
        <f t="shared" si="153"/>
        <v/>
      </c>
      <c r="J586" s="159" t="str">
        <f t="shared" si="154"/>
        <v/>
      </c>
      <c r="K586" s="173" t="str">
        <f>IF(A586="","",'Priseestimat gj.strømming'!$C$10)</f>
        <v/>
      </c>
      <c r="L586" s="173" t="str">
        <f>IF(A586="","",'Priseestimat gj.strømming'!$C$11)</f>
        <v/>
      </c>
      <c r="M586" s="173" t="str">
        <f>IF(A586="","",'Priseestimat gj.strømming'!$C$12)</f>
        <v/>
      </c>
      <c r="N586" s="173" t="str">
        <f>IF($A586="","",'Priseestimat gj.strømming'!$C$6)</f>
        <v/>
      </c>
      <c r="O586" s="174" t="str" cm="1">
        <f t="array" ref="O586">IF(M586=Hjelpeark!$D$7,_xlfn.XLOOKUP(IF(T586="Naturlig",S586,T586),'Vannbehov SV'!$A$5:$A$13,_xlfn.XLOOKUP('Beregninger gj.strømming'!F586,'Vannbehov SV'!$B$4:$O$4,'Vannbehov SV'!$B$5:$O$13,,-1),,-1),IF(M586=Hjelpeark!$E$7,_xlfn.XLOOKUP(IF(T586="Naturlig",S586,T586),'Vannbehov FV'!$A$5:$A$20,_xlfn.XLOOKUP('Beregninger gj.strømming'!F586,'Vannbehov FV'!$B$4:$O$4,'Vannbehov FV'!$B$5:$O$20,,-1),,-1),""))</f>
        <v/>
      </c>
      <c r="P586" s="173" t="str">
        <f t="shared" si="165"/>
        <v/>
      </c>
      <c r="Q586" s="174" t="str">
        <f t="shared" si="166"/>
        <v/>
      </c>
      <c r="R586" s="174" t="str">
        <f t="shared" si="155"/>
        <v/>
      </c>
      <c r="S586" s="152" t="str">
        <f>IFERROR(IF(M586=Hjelpeark!$D$7,_xlfn.XLOOKUP('Beregninger gj.strømming'!C586,Hjelpeark!$C$8:$C$19,Hjelpeark!$D$8:$D$19),_xlfn.XLOOKUP('Beregninger gj.strømming'!C586,Hjelpeark!$C$8:$C$19,Hjelpeark!$E$8:$E$19)),"")</f>
        <v/>
      </c>
      <c r="T586" s="152" t="str">
        <f t="shared" si="169"/>
        <v/>
      </c>
      <c r="U586" s="152" t="str">
        <f>IFERROR(IF(T586=Hjelpeark!$B$4,0,ABS(T586-S586)),"")</f>
        <v/>
      </c>
      <c r="V586" s="175" t="str">
        <f>IFERROR(IF(A586="","",_xlfn.XLOOKUP(D586,Prisliste!$C$4:$F$4,Prisliste!$C$20:$F$20)),"")</f>
        <v/>
      </c>
      <c r="W586" s="175" t="str">
        <f>IFERROR(U586*_xlfn.XLOOKUP(D586,Prisliste!$C$4:$F$4,Prisliste!$C$21:$F$21),"")</f>
        <v/>
      </c>
      <c r="X586" s="175" t="str">
        <f>IFERROR(IF(A586="","",IF(N586="Ja",_xlfn.XLOOKUP('Beregninger gj.strømming'!D586,Prisliste!$C$4:$F$4,Prisliste!$C$24:$F$24),0)),"")</f>
        <v/>
      </c>
      <c r="Y586" s="288" t="str">
        <f t="shared" si="156"/>
        <v/>
      </c>
      <c r="Z586" s="175" t="str">
        <f t="shared" si="167"/>
        <v/>
      </c>
      <c r="AA586" s="175" t="str">
        <f t="shared" si="157"/>
        <v/>
      </c>
      <c r="AB586" s="175" t="str">
        <f t="shared" si="158"/>
        <v/>
      </c>
      <c r="AC586" s="288" t="str">
        <f t="shared" si="159"/>
        <v/>
      </c>
      <c r="AD586" s="152" t="str">
        <f t="shared" si="160"/>
        <v/>
      </c>
      <c r="AF586" s="155" t="str">
        <f>IFERROR(_xlfn.XLOOKUP(D586,Prisliste!$C$4:$F$4,Prisliste!$C$19:$F$19)*AD586,"")</f>
        <v/>
      </c>
    </row>
    <row r="587" spans="1:32" ht="14.4">
      <c r="A587" s="171" t="str">
        <f>IF(A586="","",IF(A586+1&lt;=f_slutt,'Beregninger gj.strømming'!A586+1,""))</f>
        <v/>
      </c>
      <c r="B587" s="172" t="str">
        <f t="shared" si="161"/>
        <v/>
      </c>
      <c r="C587" s="173" t="str">
        <f t="shared" si="162"/>
        <v/>
      </c>
      <c r="D587" s="172" t="str">
        <f t="shared" si="163"/>
        <v/>
      </c>
      <c r="E587" s="152" t="str">
        <f t="shared" si="168"/>
        <v/>
      </c>
      <c r="F587" s="289" t="str">
        <f t="shared" si="164"/>
        <v/>
      </c>
      <c r="G587" s="154" t="str">
        <f>IF($A587="","",'Priseestimat gj.strømming'!$C$15)</f>
        <v/>
      </c>
      <c r="H587" s="155" t="str" cm="1">
        <f t="array" ref="H587">IF(M587=Hjelpeark!$E$7,_xlfn.XLOOKUP(IF(T587="Naturlig",S587,T587),Temp_VT_FV,_xlfn.XLOOKUP('Beregninger gj.strømming'!F587,Fiskevekt_VT_FV,'Veksttabell FV'!$B$5:$T$21,,-1),,-1)*G587,IF('Beregninger gj.strømming'!M587=Hjelpeark!$D$7,_xlfn.XLOOKUP(IF(T587="Naturlig",S587,T587),'Veksttabell SV'!$A$6:$A$22,_xlfn.XLOOKUP('Beregninger gj.strømming'!F587,'Veksttabell SV'!$B$5:$AU$5,'Veksttabell SV'!$B$6:$AU$22,,-1),,-1)*G587,""))</f>
        <v/>
      </c>
      <c r="I587" s="155" t="str">
        <f t="shared" si="153"/>
        <v/>
      </c>
      <c r="J587" s="159" t="str">
        <f t="shared" si="154"/>
        <v/>
      </c>
      <c r="K587" s="173" t="str">
        <f>IF(A587="","",'Priseestimat gj.strømming'!$C$10)</f>
        <v/>
      </c>
      <c r="L587" s="173" t="str">
        <f>IF(A587="","",'Priseestimat gj.strømming'!$C$11)</f>
        <v/>
      </c>
      <c r="M587" s="173" t="str">
        <f>IF(A587="","",'Priseestimat gj.strømming'!$C$12)</f>
        <v/>
      </c>
      <c r="N587" s="173" t="str">
        <f>IF($A587="","",'Priseestimat gj.strømming'!$C$6)</f>
        <v/>
      </c>
      <c r="O587" s="174" t="str" cm="1">
        <f t="array" ref="O587">IF(M587=Hjelpeark!$D$7,_xlfn.XLOOKUP(IF(T587="Naturlig",S587,T587),'Vannbehov SV'!$A$5:$A$13,_xlfn.XLOOKUP('Beregninger gj.strømming'!F587,'Vannbehov SV'!$B$4:$O$4,'Vannbehov SV'!$B$5:$O$13,,-1),,-1),IF(M587=Hjelpeark!$E$7,_xlfn.XLOOKUP(IF(T587="Naturlig",S587,T587),'Vannbehov FV'!$A$5:$A$20,_xlfn.XLOOKUP('Beregninger gj.strømming'!F587,'Vannbehov FV'!$B$4:$O$4,'Vannbehov FV'!$B$5:$O$20,,-1),,-1),""))</f>
        <v/>
      </c>
      <c r="P587" s="173" t="str">
        <f t="shared" si="165"/>
        <v/>
      </c>
      <c r="Q587" s="174" t="str">
        <f t="shared" si="166"/>
        <v/>
      </c>
      <c r="R587" s="174" t="str">
        <f t="shared" si="155"/>
        <v/>
      </c>
      <c r="S587" s="152" t="str">
        <f>IFERROR(IF(M587=Hjelpeark!$D$7,_xlfn.XLOOKUP('Beregninger gj.strømming'!C587,Hjelpeark!$C$8:$C$19,Hjelpeark!$D$8:$D$19),_xlfn.XLOOKUP('Beregninger gj.strømming'!C587,Hjelpeark!$C$8:$C$19,Hjelpeark!$E$8:$E$19)),"")</f>
        <v/>
      </c>
      <c r="T587" s="152" t="str">
        <f t="shared" si="169"/>
        <v/>
      </c>
      <c r="U587" s="152" t="str">
        <f>IFERROR(IF(T587=Hjelpeark!$B$4,0,ABS(T587-S587)),"")</f>
        <v/>
      </c>
      <c r="V587" s="175" t="str">
        <f>IFERROR(IF(A587="","",_xlfn.XLOOKUP(D587,Prisliste!$C$4:$F$4,Prisliste!$C$20:$F$20)),"")</f>
        <v/>
      </c>
      <c r="W587" s="175" t="str">
        <f>IFERROR(U587*_xlfn.XLOOKUP(D587,Prisliste!$C$4:$F$4,Prisliste!$C$21:$F$21),"")</f>
        <v/>
      </c>
      <c r="X587" s="175" t="str">
        <f>IFERROR(IF(A587="","",IF(N587="Ja",_xlfn.XLOOKUP('Beregninger gj.strømming'!D587,Prisliste!$C$4:$F$4,Prisliste!$C$24:$F$24),0)),"")</f>
        <v/>
      </c>
      <c r="Y587" s="288" t="str">
        <f t="shared" si="156"/>
        <v/>
      </c>
      <c r="Z587" s="175" t="str">
        <f t="shared" si="167"/>
        <v/>
      </c>
      <c r="AA587" s="175" t="str">
        <f t="shared" si="157"/>
        <v/>
      </c>
      <c r="AB587" s="175" t="str">
        <f t="shared" si="158"/>
        <v/>
      </c>
      <c r="AC587" s="288" t="str">
        <f t="shared" si="159"/>
        <v/>
      </c>
      <c r="AD587" s="152" t="str">
        <f t="shared" si="160"/>
        <v/>
      </c>
      <c r="AF587" s="155" t="str">
        <f>IFERROR(_xlfn.XLOOKUP(D587,Prisliste!$C$4:$F$4,Prisliste!$C$19:$F$19)*AD587,"")</f>
        <v/>
      </c>
    </row>
    <row r="588" spans="1:32" ht="14.4">
      <c r="A588" s="171" t="str">
        <f>IF(A587="","",IF(A587+1&lt;=f_slutt,'Beregninger gj.strømming'!A587+1,""))</f>
        <v/>
      </c>
      <c r="B588" s="172" t="str">
        <f t="shared" si="161"/>
        <v/>
      </c>
      <c r="C588" s="173" t="str">
        <f t="shared" si="162"/>
        <v/>
      </c>
      <c r="D588" s="172" t="str">
        <f t="shared" si="163"/>
        <v/>
      </c>
      <c r="E588" s="152" t="str">
        <f t="shared" si="168"/>
        <v/>
      </c>
      <c r="F588" s="289" t="str">
        <f t="shared" si="164"/>
        <v/>
      </c>
      <c r="G588" s="154" t="str">
        <f>IF($A588="","",'Priseestimat gj.strømming'!$C$15)</f>
        <v/>
      </c>
      <c r="H588" s="155" t="str" cm="1">
        <f t="array" ref="H588">IF(M588=Hjelpeark!$E$7,_xlfn.XLOOKUP(IF(T588="Naturlig",S588,T588),Temp_VT_FV,_xlfn.XLOOKUP('Beregninger gj.strømming'!F588,Fiskevekt_VT_FV,'Veksttabell FV'!$B$5:$T$21,,-1),,-1)*G588,IF('Beregninger gj.strømming'!M588=Hjelpeark!$D$7,_xlfn.XLOOKUP(IF(T588="Naturlig",S588,T588),'Veksttabell SV'!$A$6:$A$22,_xlfn.XLOOKUP('Beregninger gj.strømming'!F588,'Veksttabell SV'!$B$5:$AU$5,'Veksttabell SV'!$B$6:$AU$22,,-1),,-1)*G588,""))</f>
        <v/>
      </c>
      <c r="I588" s="155" t="str">
        <f t="shared" si="153"/>
        <v/>
      </c>
      <c r="J588" s="159" t="str">
        <f t="shared" si="154"/>
        <v/>
      </c>
      <c r="K588" s="173" t="str">
        <f>IF(A588="","",'Priseestimat gj.strømming'!$C$10)</f>
        <v/>
      </c>
      <c r="L588" s="173" t="str">
        <f>IF(A588="","",'Priseestimat gj.strømming'!$C$11)</f>
        <v/>
      </c>
      <c r="M588" s="173" t="str">
        <f>IF(A588="","",'Priseestimat gj.strømming'!$C$12)</f>
        <v/>
      </c>
      <c r="N588" s="173" t="str">
        <f>IF($A588="","",'Priseestimat gj.strømming'!$C$6)</f>
        <v/>
      </c>
      <c r="O588" s="174" t="str" cm="1">
        <f t="array" ref="O588">IF(M588=Hjelpeark!$D$7,_xlfn.XLOOKUP(IF(T588="Naturlig",S588,T588),'Vannbehov SV'!$A$5:$A$13,_xlfn.XLOOKUP('Beregninger gj.strømming'!F588,'Vannbehov SV'!$B$4:$O$4,'Vannbehov SV'!$B$5:$O$13,,-1),,-1),IF(M588=Hjelpeark!$E$7,_xlfn.XLOOKUP(IF(T588="Naturlig",S588,T588),'Vannbehov FV'!$A$5:$A$20,_xlfn.XLOOKUP('Beregninger gj.strømming'!F588,'Vannbehov FV'!$B$4:$O$4,'Vannbehov FV'!$B$5:$O$20,,-1),,-1),""))</f>
        <v/>
      </c>
      <c r="P588" s="173" t="str">
        <f t="shared" si="165"/>
        <v/>
      </c>
      <c r="Q588" s="174" t="str">
        <f t="shared" si="166"/>
        <v/>
      </c>
      <c r="R588" s="174" t="str">
        <f t="shared" si="155"/>
        <v/>
      </c>
      <c r="S588" s="152" t="str">
        <f>IFERROR(IF(M588=Hjelpeark!$D$7,_xlfn.XLOOKUP('Beregninger gj.strømming'!C588,Hjelpeark!$C$8:$C$19,Hjelpeark!$D$8:$D$19),_xlfn.XLOOKUP('Beregninger gj.strømming'!C588,Hjelpeark!$C$8:$C$19,Hjelpeark!$E$8:$E$19)),"")</f>
        <v/>
      </c>
      <c r="T588" s="152" t="str">
        <f t="shared" si="169"/>
        <v/>
      </c>
      <c r="U588" s="152" t="str">
        <f>IFERROR(IF(T588=Hjelpeark!$B$4,0,ABS(T588-S588)),"")</f>
        <v/>
      </c>
      <c r="V588" s="175" t="str">
        <f>IFERROR(IF(A588="","",_xlfn.XLOOKUP(D588,Prisliste!$C$4:$F$4,Prisliste!$C$20:$F$20)),"")</f>
        <v/>
      </c>
      <c r="W588" s="175" t="str">
        <f>IFERROR(U588*_xlfn.XLOOKUP(D588,Prisliste!$C$4:$F$4,Prisliste!$C$21:$F$21),"")</f>
        <v/>
      </c>
      <c r="X588" s="175" t="str">
        <f>IFERROR(IF(A588="","",IF(N588="Ja",_xlfn.XLOOKUP('Beregninger gj.strømming'!D588,Prisliste!$C$4:$F$4,Prisliste!$C$24:$F$24),0)),"")</f>
        <v/>
      </c>
      <c r="Y588" s="288" t="str">
        <f t="shared" si="156"/>
        <v/>
      </c>
      <c r="Z588" s="175" t="str">
        <f t="shared" si="167"/>
        <v/>
      </c>
      <c r="AA588" s="175" t="str">
        <f t="shared" si="157"/>
        <v/>
      </c>
      <c r="AB588" s="175" t="str">
        <f t="shared" si="158"/>
        <v/>
      </c>
      <c r="AC588" s="288" t="str">
        <f t="shared" si="159"/>
        <v/>
      </c>
      <c r="AD588" s="152" t="str">
        <f t="shared" si="160"/>
        <v/>
      </c>
      <c r="AF588" s="155" t="str">
        <f>IFERROR(_xlfn.XLOOKUP(D588,Prisliste!$C$4:$F$4,Prisliste!$C$19:$F$19)*AD588,"")</f>
        <v/>
      </c>
    </row>
    <row r="589" spans="1:32" ht="14.4">
      <c r="A589" s="171" t="str">
        <f>IF(A588="","",IF(A588+1&lt;=f_slutt,'Beregninger gj.strømming'!A588+1,""))</f>
        <v/>
      </c>
      <c r="B589" s="172" t="str">
        <f t="shared" si="161"/>
        <v/>
      </c>
      <c r="C589" s="173" t="str">
        <f t="shared" si="162"/>
        <v/>
      </c>
      <c r="D589" s="172" t="str">
        <f t="shared" si="163"/>
        <v/>
      </c>
      <c r="E589" s="152" t="str">
        <f t="shared" si="168"/>
        <v/>
      </c>
      <c r="F589" s="289" t="str">
        <f t="shared" si="164"/>
        <v/>
      </c>
      <c r="G589" s="154" t="str">
        <f>IF($A589="","",'Priseestimat gj.strømming'!$C$15)</f>
        <v/>
      </c>
      <c r="H589" s="155" t="str" cm="1">
        <f t="array" ref="H589">IF(M589=Hjelpeark!$E$7,_xlfn.XLOOKUP(IF(T589="Naturlig",S589,T589),Temp_VT_FV,_xlfn.XLOOKUP('Beregninger gj.strømming'!F589,Fiskevekt_VT_FV,'Veksttabell FV'!$B$5:$T$21,,-1),,-1)*G589,IF('Beregninger gj.strømming'!M589=Hjelpeark!$D$7,_xlfn.XLOOKUP(IF(T589="Naturlig",S589,T589),'Veksttabell SV'!$A$6:$A$22,_xlfn.XLOOKUP('Beregninger gj.strømming'!F589,'Veksttabell SV'!$B$5:$AU$5,'Veksttabell SV'!$B$6:$AU$22,,-1),,-1)*G589,""))</f>
        <v/>
      </c>
      <c r="I589" s="155" t="str">
        <f t="shared" si="153"/>
        <v/>
      </c>
      <c r="J589" s="159" t="str">
        <f t="shared" si="154"/>
        <v/>
      </c>
      <c r="K589" s="173" t="str">
        <f>IF(A589="","",'Priseestimat gj.strømming'!$C$10)</f>
        <v/>
      </c>
      <c r="L589" s="173" t="str">
        <f>IF(A589="","",'Priseestimat gj.strømming'!$C$11)</f>
        <v/>
      </c>
      <c r="M589" s="173" t="str">
        <f>IF(A589="","",'Priseestimat gj.strømming'!$C$12)</f>
        <v/>
      </c>
      <c r="N589" s="173" t="str">
        <f>IF($A589="","",'Priseestimat gj.strømming'!$C$6)</f>
        <v/>
      </c>
      <c r="O589" s="174" t="str" cm="1">
        <f t="array" ref="O589">IF(M589=Hjelpeark!$D$7,_xlfn.XLOOKUP(IF(T589="Naturlig",S589,T589),'Vannbehov SV'!$A$5:$A$13,_xlfn.XLOOKUP('Beregninger gj.strømming'!F589,'Vannbehov SV'!$B$4:$O$4,'Vannbehov SV'!$B$5:$O$13,,-1),,-1),IF(M589=Hjelpeark!$E$7,_xlfn.XLOOKUP(IF(T589="Naturlig",S589,T589),'Vannbehov FV'!$A$5:$A$20,_xlfn.XLOOKUP('Beregninger gj.strømming'!F589,'Vannbehov FV'!$B$4:$O$4,'Vannbehov FV'!$B$5:$O$20,,-1),,-1),""))</f>
        <v/>
      </c>
      <c r="P589" s="173" t="str">
        <f t="shared" si="165"/>
        <v/>
      </c>
      <c r="Q589" s="174" t="str">
        <f t="shared" si="166"/>
        <v/>
      </c>
      <c r="R589" s="174" t="str">
        <f t="shared" si="155"/>
        <v/>
      </c>
      <c r="S589" s="152" t="str">
        <f>IFERROR(IF(M589=Hjelpeark!$D$7,_xlfn.XLOOKUP('Beregninger gj.strømming'!C589,Hjelpeark!$C$8:$C$19,Hjelpeark!$D$8:$D$19),_xlfn.XLOOKUP('Beregninger gj.strømming'!C589,Hjelpeark!$C$8:$C$19,Hjelpeark!$E$8:$E$19)),"")</f>
        <v/>
      </c>
      <c r="T589" s="152" t="str">
        <f t="shared" si="169"/>
        <v/>
      </c>
      <c r="U589" s="152" t="str">
        <f>IFERROR(IF(T589=Hjelpeark!$B$4,0,ABS(T589-S589)),"")</f>
        <v/>
      </c>
      <c r="V589" s="175" t="str">
        <f>IFERROR(IF(A589="","",_xlfn.XLOOKUP(D589,Prisliste!$C$4:$F$4,Prisliste!$C$20:$F$20)),"")</f>
        <v/>
      </c>
      <c r="W589" s="175" t="str">
        <f>IFERROR(U589*_xlfn.XLOOKUP(D589,Prisliste!$C$4:$F$4,Prisliste!$C$21:$F$21),"")</f>
        <v/>
      </c>
      <c r="X589" s="175" t="str">
        <f>IFERROR(IF(A589="","",IF(N589="Ja",_xlfn.XLOOKUP('Beregninger gj.strømming'!D589,Prisliste!$C$4:$F$4,Prisliste!$C$24:$F$24),0)),"")</f>
        <v/>
      </c>
      <c r="Y589" s="288" t="str">
        <f t="shared" si="156"/>
        <v/>
      </c>
      <c r="Z589" s="175" t="str">
        <f t="shared" si="167"/>
        <v/>
      </c>
      <c r="AA589" s="175" t="str">
        <f t="shared" si="157"/>
        <v/>
      </c>
      <c r="AB589" s="175" t="str">
        <f t="shared" si="158"/>
        <v/>
      </c>
      <c r="AC589" s="288" t="str">
        <f t="shared" si="159"/>
        <v/>
      </c>
      <c r="AD589" s="152" t="str">
        <f t="shared" si="160"/>
        <v/>
      </c>
      <c r="AF589" s="155" t="str">
        <f>IFERROR(_xlfn.XLOOKUP(D589,Prisliste!$C$4:$F$4,Prisliste!$C$19:$F$19)*AD589,"")</f>
        <v/>
      </c>
    </row>
    <row r="590" spans="1:32" ht="14.4">
      <c r="A590" s="171" t="str">
        <f>IF(A589="","",IF(A589+1&lt;=f_slutt,'Beregninger gj.strømming'!A589+1,""))</f>
        <v/>
      </c>
      <c r="B590" s="172" t="str">
        <f t="shared" si="161"/>
        <v/>
      </c>
      <c r="C590" s="173" t="str">
        <f t="shared" si="162"/>
        <v/>
      </c>
      <c r="D590" s="172" t="str">
        <f t="shared" si="163"/>
        <v/>
      </c>
      <c r="E590" s="152" t="str">
        <f t="shared" si="168"/>
        <v/>
      </c>
      <c r="F590" s="289" t="str">
        <f t="shared" si="164"/>
        <v/>
      </c>
      <c r="G590" s="154" t="str">
        <f>IF($A590="","",'Priseestimat gj.strømming'!$C$15)</f>
        <v/>
      </c>
      <c r="H590" s="155" t="str" cm="1">
        <f t="array" ref="H590">IF(M590=Hjelpeark!$E$7,_xlfn.XLOOKUP(IF(T590="Naturlig",S590,T590),Temp_VT_FV,_xlfn.XLOOKUP('Beregninger gj.strømming'!F590,Fiskevekt_VT_FV,'Veksttabell FV'!$B$5:$T$21,,-1),,-1)*G590,IF('Beregninger gj.strømming'!M590=Hjelpeark!$D$7,_xlfn.XLOOKUP(IF(T590="Naturlig",S590,T590),'Veksttabell SV'!$A$6:$A$22,_xlfn.XLOOKUP('Beregninger gj.strømming'!F590,'Veksttabell SV'!$B$5:$AU$5,'Veksttabell SV'!$B$6:$AU$22,,-1),,-1)*G590,""))</f>
        <v/>
      </c>
      <c r="I590" s="155" t="str">
        <f t="shared" si="153"/>
        <v/>
      </c>
      <c r="J590" s="159" t="str">
        <f t="shared" si="154"/>
        <v/>
      </c>
      <c r="K590" s="173" t="str">
        <f>IF(A590="","",'Priseestimat gj.strømming'!$C$10)</f>
        <v/>
      </c>
      <c r="L590" s="173" t="str">
        <f>IF(A590="","",'Priseestimat gj.strømming'!$C$11)</f>
        <v/>
      </c>
      <c r="M590" s="173" t="str">
        <f>IF(A590="","",'Priseestimat gj.strømming'!$C$12)</f>
        <v/>
      </c>
      <c r="N590" s="173" t="str">
        <f>IF($A590="","",'Priseestimat gj.strømming'!$C$6)</f>
        <v/>
      </c>
      <c r="O590" s="174" t="str" cm="1">
        <f t="array" ref="O590">IF(M590=Hjelpeark!$D$7,_xlfn.XLOOKUP(IF(T590="Naturlig",S590,T590),'Vannbehov SV'!$A$5:$A$13,_xlfn.XLOOKUP('Beregninger gj.strømming'!F590,'Vannbehov SV'!$B$4:$O$4,'Vannbehov SV'!$B$5:$O$13,,-1),,-1),IF(M590=Hjelpeark!$E$7,_xlfn.XLOOKUP(IF(T590="Naturlig",S590,T590),'Vannbehov FV'!$A$5:$A$20,_xlfn.XLOOKUP('Beregninger gj.strømming'!F590,'Vannbehov FV'!$B$4:$O$4,'Vannbehov FV'!$B$5:$O$20,,-1),,-1),""))</f>
        <v/>
      </c>
      <c r="P590" s="173" t="str">
        <f t="shared" si="165"/>
        <v/>
      </c>
      <c r="Q590" s="174" t="str">
        <f t="shared" si="166"/>
        <v/>
      </c>
      <c r="R590" s="174" t="str">
        <f t="shared" si="155"/>
        <v/>
      </c>
      <c r="S590" s="152" t="str">
        <f>IFERROR(IF(M590=Hjelpeark!$D$7,_xlfn.XLOOKUP('Beregninger gj.strømming'!C590,Hjelpeark!$C$8:$C$19,Hjelpeark!$D$8:$D$19),_xlfn.XLOOKUP('Beregninger gj.strømming'!C590,Hjelpeark!$C$8:$C$19,Hjelpeark!$E$8:$E$19)),"")</f>
        <v/>
      </c>
      <c r="T590" s="152" t="str">
        <f t="shared" si="169"/>
        <v/>
      </c>
      <c r="U590" s="152" t="str">
        <f>IFERROR(IF(T590=Hjelpeark!$B$4,0,ABS(T590-S590)),"")</f>
        <v/>
      </c>
      <c r="V590" s="175" t="str">
        <f>IFERROR(IF(A590="","",_xlfn.XLOOKUP(D590,Prisliste!$C$4:$F$4,Prisliste!$C$20:$F$20)),"")</f>
        <v/>
      </c>
      <c r="W590" s="175" t="str">
        <f>IFERROR(U590*_xlfn.XLOOKUP(D590,Prisliste!$C$4:$F$4,Prisliste!$C$21:$F$21),"")</f>
        <v/>
      </c>
      <c r="X590" s="175" t="str">
        <f>IFERROR(IF(A590="","",IF(N590="Ja",_xlfn.XLOOKUP('Beregninger gj.strømming'!D590,Prisliste!$C$4:$F$4,Prisliste!$C$24:$F$24),0)),"")</f>
        <v/>
      </c>
      <c r="Y590" s="288" t="str">
        <f t="shared" si="156"/>
        <v/>
      </c>
      <c r="Z590" s="175" t="str">
        <f t="shared" si="167"/>
        <v/>
      </c>
      <c r="AA590" s="175" t="str">
        <f t="shared" si="157"/>
        <v/>
      </c>
      <c r="AB590" s="175" t="str">
        <f t="shared" si="158"/>
        <v/>
      </c>
      <c r="AC590" s="288" t="str">
        <f t="shared" si="159"/>
        <v/>
      </c>
      <c r="AD590" s="152" t="str">
        <f t="shared" si="160"/>
        <v/>
      </c>
      <c r="AF590" s="155" t="str">
        <f>IFERROR(_xlfn.XLOOKUP(D590,Prisliste!$C$4:$F$4,Prisliste!$C$19:$F$19)*AD590,"")</f>
        <v/>
      </c>
    </row>
    <row r="591" spans="1:32" ht="14.4">
      <c r="A591" s="171" t="str">
        <f>IF(A590="","",IF(A590+1&lt;=f_slutt,'Beregninger gj.strømming'!A590+1,""))</f>
        <v/>
      </c>
      <c r="B591" s="172" t="str">
        <f t="shared" si="161"/>
        <v/>
      </c>
      <c r="C591" s="173" t="str">
        <f t="shared" si="162"/>
        <v/>
      </c>
      <c r="D591" s="172" t="str">
        <f t="shared" si="163"/>
        <v/>
      </c>
      <c r="E591" s="152" t="str">
        <f t="shared" si="168"/>
        <v/>
      </c>
      <c r="F591" s="289" t="str">
        <f t="shared" si="164"/>
        <v/>
      </c>
      <c r="G591" s="154" t="str">
        <f>IF($A591="","",'Priseestimat gj.strømming'!$C$15)</f>
        <v/>
      </c>
      <c r="H591" s="155" t="str" cm="1">
        <f t="array" ref="H591">IF(M591=Hjelpeark!$E$7,_xlfn.XLOOKUP(IF(T591="Naturlig",S591,T591),Temp_VT_FV,_xlfn.XLOOKUP('Beregninger gj.strømming'!F591,Fiskevekt_VT_FV,'Veksttabell FV'!$B$5:$T$21,,-1),,-1)*G591,IF('Beregninger gj.strømming'!M591=Hjelpeark!$D$7,_xlfn.XLOOKUP(IF(T591="Naturlig",S591,T591),'Veksttabell SV'!$A$6:$A$22,_xlfn.XLOOKUP('Beregninger gj.strømming'!F591,'Veksttabell SV'!$B$5:$AU$5,'Veksttabell SV'!$B$6:$AU$22,,-1),,-1)*G591,""))</f>
        <v/>
      </c>
      <c r="I591" s="155" t="str">
        <f t="shared" si="153"/>
        <v/>
      </c>
      <c r="J591" s="159" t="str">
        <f t="shared" si="154"/>
        <v/>
      </c>
      <c r="K591" s="173" t="str">
        <f>IF(A591="","",'Priseestimat gj.strømming'!$C$10)</f>
        <v/>
      </c>
      <c r="L591" s="173" t="str">
        <f>IF(A591="","",'Priseestimat gj.strømming'!$C$11)</f>
        <v/>
      </c>
      <c r="M591" s="173" t="str">
        <f>IF(A591="","",'Priseestimat gj.strømming'!$C$12)</f>
        <v/>
      </c>
      <c r="N591" s="173" t="str">
        <f>IF($A591="","",'Priseestimat gj.strømming'!$C$6)</f>
        <v/>
      </c>
      <c r="O591" s="174" t="str" cm="1">
        <f t="array" ref="O591">IF(M591=Hjelpeark!$D$7,_xlfn.XLOOKUP(IF(T591="Naturlig",S591,T591),'Vannbehov SV'!$A$5:$A$13,_xlfn.XLOOKUP('Beregninger gj.strømming'!F591,'Vannbehov SV'!$B$4:$O$4,'Vannbehov SV'!$B$5:$O$13,,-1),,-1),IF(M591=Hjelpeark!$E$7,_xlfn.XLOOKUP(IF(T591="Naturlig",S591,T591),'Vannbehov FV'!$A$5:$A$20,_xlfn.XLOOKUP('Beregninger gj.strømming'!F591,'Vannbehov FV'!$B$4:$O$4,'Vannbehov FV'!$B$5:$O$20,,-1),,-1),""))</f>
        <v/>
      </c>
      <c r="P591" s="173" t="str">
        <f t="shared" si="165"/>
        <v/>
      </c>
      <c r="Q591" s="174" t="str">
        <f t="shared" si="166"/>
        <v/>
      </c>
      <c r="R591" s="174" t="str">
        <f t="shared" si="155"/>
        <v/>
      </c>
      <c r="S591" s="152" t="str">
        <f>IFERROR(IF(M591=Hjelpeark!$D$7,_xlfn.XLOOKUP('Beregninger gj.strømming'!C591,Hjelpeark!$C$8:$C$19,Hjelpeark!$D$8:$D$19),_xlfn.XLOOKUP('Beregninger gj.strømming'!C591,Hjelpeark!$C$8:$C$19,Hjelpeark!$E$8:$E$19)),"")</f>
        <v/>
      </c>
      <c r="T591" s="152" t="str">
        <f t="shared" si="169"/>
        <v/>
      </c>
      <c r="U591" s="152" t="str">
        <f>IFERROR(IF(T591=Hjelpeark!$B$4,0,ABS(T591-S591)),"")</f>
        <v/>
      </c>
      <c r="V591" s="175" t="str">
        <f>IFERROR(IF(A591="","",_xlfn.XLOOKUP(D591,Prisliste!$C$4:$F$4,Prisliste!$C$20:$F$20)),"")</f>
        <v/>
      </c>
      <c r="W591" s="175" t="str">
        <f>IFERROR(U591*_xlfn.XLOOKUP(D591,Prisliste!$C$4:$F$4,Prisliste!$C$21:$F$21),"")</f>
        <v/>
      </c>
      <c r="X591" s="175" t="str">
        <f>IFERROR(IF(A591="","",IF(N591="Ja",_xlfn.XLOOKUP('Beregninger gj.strømming'!D591,Prisliste!$C$4:$F$4,Prisliste!$C$24:$F$24),0)),"")</f>
        <v/>
      </c>
      <c r="Y591" s="288" t="str">
        <f t="shared" si="156"/>
        <v/>
      </c>
      <c r="Z591" s="175" t="str">
        <f t="shared" si="167"/>
        <v/>
      </c>
      <c r="AA591" s="175" t="str">
        <f t="shared" si="157"/>
        <v/>
      </c>
      <c r="AB591" s="175" t="str">
        <f t="shared" si="158"/>
        <v/>
      </c>
      <c r="AC591" s="288" t="str">
        <f t="shared" si="159"/>
        <v/>
      </c>
      <c r="AD591" s="152" t="str">
        <f t="shared" si="160"/>
        <v/>
      </c>
      <c r="AF591" s="155" t="str">
        <f>IFERROR(_xlfn.XLOOKUP(D591,Prisliste!$C$4:$F$4,Prisliste!$C$19:$F$19)*AD591,"")</f>
        <v/>
      </c>
    </row>
    <row r="592" spans="1:32" ht="14.4">
      <c r="A592" s="171" t="str">
        <f>IF(A591="","",IF(A591+1&lt;=f_slutt,'Beregninger gj.strømming'!A591+1,""))</f>
        <v/>
      </c>
      <c r="B592" s="172" t="str">
        <f t="shared" si="161"/>
        <v/>
      </c>
      <c r="C592" s="173" t="str">
        <f t="shared" si="162"/>
        <v/>
      </c>
      <c r="D592" s="172" t="str">
        <f t="shared" si="163"/>
        <v/>
      </c>
      <c r="E592" s="152" t="str">
        <f t="shared" si="168"/>
        <v/>
      </c>
      <c r="F592" s="289" t="str">
        <f t="shared" si="164"/>
        <v/>
      </c>
      <c r="G592" s="154" t="str">
        <f>IF($A592="","",'Priseestimat gj.strømming'!$C$15)</f>
        <v/>
      </c>
      <c r="H592" s="155" t="str" cm="1">
        <f t="array" ref="H592">IF(M592=Hjelpeark!$E$7,_xlfn.XLOOKUP(IF(T592="Naturlig",S592,T592),Temp_VT_FV,_xlfn.XLOOKUP('Beregninger gj.strømming'!F592,Fiskevekt_VT_FV,'Veksttabell FV'!$B$5:$T$21,,-1),,-1)*G592,IF('Beregninger gj.strømming'!M592=Hjelpeark!$D$7,_xlfn.XLOOKUP(IF(T592="Naturlig",S592,T592),'Veksttabell SV'!$A$6:$A$22,_xlfn.XLOOKUP('Beregninger gj.strømming'!F592,'Veksttabell SV'!$B$5:$AU$5,'Veksttabell SV'!$B$6:$AU$22,,-1),,-1)*G592,""))</f>
        <v/>
      </c>
      <c r="I592" s="155" t="str">
        <f t="shared" si="153"/>
        <v/>
      </c>
      <c r="J592" s="159" t="str">
        <f t="shared" si="154"/>
        <v/>
      </c>
      <c r="K592" s="173" t="str">
        <f>IF(A592="","",'Priseestimat gj.strømming'!$C$10)</f>
        <v/>
      </c>
      <c r="L592" s="173" t="str">
        <f>IF(A592="","",'Priseestimat gj.strømming'!$C$11)</f>
        <v/>
      </c>
      <c r="M592" s="173" t="str">
        <f>IF(A592="","",'Priseestimat gj.strømming'!$C$12)</f>
        <v/>
      </c>
      <c r="N592" s="173" t="str">
        <f>IF($A592="","",'Priseestimat gj.strømming'!$C$6)</f>
        <v/>
      </c>
      <c r="O592" s="174" t="str" cm="1">
        <f t="array" ref="O592">IF(M592=Hjelpeark!$D$7,_xlfn.XLOOKUP(IF(T592="Naturlig",S592,T592),'Vannbehov SV'!$A$5:$A$13,_xlfn.XLOOKUP('Beregninger gj.strømming'!F592,'Vannbehov SV'!$B$4:$O$4,'Vannbehov SV'!$B$5:$O$13,,-1),,-1),IF(M592=Hjelpeark!$E$7,_xlfn.XLOOKUP(IF(T592="Naturlig",S592,T592),'Vannbehov FV'!$A$5:$A$20,_xlfn.XLOOKUP('Beregninger gj.strømming'!F592,'Vannbehov FV'!$B$4:$O$4,'Vannbehov FV'!$B$5:$O$20,,-1),,-1),""))</f>
        <v/>
      </c>
      <c r="P592" s="173" t="str">
        <f t="shared" si="165"/>
        <v/>
      </c>
      <c r="Q592" s="174" t="str">
        <f t="shared" si="166"/>
        <v/>
      </c>
      <c r="R592" s="174" t="str">
        <f t="shared" si="155"/>
        <v/>
      </c>
      <c r="S592" s="152" t="str">
        <f>IFERROR(IF(M592=Hjelpeark!$D$7,_xlfn.XLOOKUP('Beregninger gj.strømming'!C592,Hjelpeark!$C$8:$C$19,Hjelpeark!$D$8:$D$19),_xlfn.XLOOKUP('Beregninger gj.strømming'!C592,Hjelpeark!$C$8:$C$19,Hjelpeark!$E$8:$E$19)),"")</f>
        <v/>
      </c>
      <c r="T592" s="152" t="str">
        <f t="shared" si="169"/>
        <v/>
      </c>
      <c r="U592" s="152" t="str">
        <f>IFERROR(IF(T592=Hjelpeark!$B$4,0,ABS(T592-S592)),"")</f>
        <v/>
      </c>
      <c r="V592" s="175" t="str">
        <f>IFERROR(IF(A592="","",_xlfn.XLOOKUP(D592,Prisliste!$C$4:$F$4,Prisliste!$C$20:$F$20)),"")</f>
        <v/>
      </c>
      <c r="W592" s="175" t="str">
        <f>IFERROR(U592*_xlfn.XLOOKUP(D592,Prisliste!$C$4:$F$4,Prisliste!$C$21:$F$21),"")</f>
        <v/>
      </c>
      <c r="X592" s="175" t="str">
        <f>IFERROR(IF(A592="","",IF(N592="Ja",_xlfn.XLOOKUP('Beregninger gj.strømming'!D592,Prisliste!$C$4:$F$4,Prisliste!$C$24:$F$24),0)),"")</f>
        <v/>
      </c>
      <c r="Y592" s="288" t="str">
        <f t="shared" si="156"/>
        <v/>
      </c>
      <c r="Z592" s="175" t="str">
        <f t="shared" si="167"/>
        <v/>
      </c>
      <c r="AA592" s="175" t="str">
        <f t="shared" si="157"/>
        <v/>
      </c>
      <c r="AB592" s="175" t="str">
        <f t="shared" si="158"/>
        <v/>
      </c>
      <c r="AC592" s="288" t="str">
        <f t="shared" si="159"/>
        <v/>
      </c>
      <c r="AD592" s="152" t="str">
        <f t="shared" si="160"/>
        <v/>
      </c>
      <c r="AF592" s="155" t="str">
        <f>IFERROR(_xlfn.XLOOKUP(D592,Prisliste!$C$4:$F$4,Prisliste!$C$19:$F$19)*AD592,"")</f>
        <v/>
      </c>
    </row>
    <row r="593" spans="1:32" ht="14.4">
      <c r="A593" s="171" t="str">
        <f>IF(A592="","",IF(A592+1&lt;=f_slutt,'Beregninger gj.strømming'!A592+1,""))</f>
        <v/>
      </c>
      <c r="B593" s="172" t="str">
        <f t="shared" si="161"/>
        <v/>
      </c>
      <c r="C593" s="173" t="str">
        <f t="shared" si="162"/>
        <v/>
      </c>
      <c r="D593" s="172" t="str">
        <f t="shared" si="163"/>
        <v/>
      </c>
      <c r="E593" s="152" t="str">
        <f t="shared" si="168"/>
        <v/>
      </c>
      <c r="F593" s="289" t="str">
        <f t="shared" si="164"/>
        <v/>
      </c>
      <c r="G593" s="154" t="str">
        <f>IF($A593="","",'Priseestimat gj.strømming'!$C$15)</f>
        <v/>
      </c>
      <c r="H593" s="155" t="str" cm="1">
        <f t="array" ref="H593">IF(M593=Hjelpeark!$E$7,_xlfn.XLOOKUP(IF(T593="Naturlig",S593,T593),Temp_VT_FV,_xlfn.XLOOKUP('Beregninger gj.strømming'!F593,Fiskevekt_VT_FV,'Veksttabell FV'!$B$5:$T$21,,-1),,-1)*G593,IF('Beregninger gj.strømming'!M593=Hjelpeark!$D$7,_xlfn.XLOOKUP(IF(T593="Naturlig",S593,T593),'Veksttabell SV'!$A$6:$A$22,_xlfn.XLOOKUP('Beregninger gj.strømming'!F593,'Veksttabell SV'!$B$5:$AU$5,'Veksttabell SV'!$B$6:$AU$22,,-1),,-1)*G593,""))</f>
        <v/>
      </c>
      <c r="I593" s="155" t="str">
        <f t="shared" si="153"/>
        <v/>
      </c>
      <c r="J593" s="159" t="str">
        <f t="shared" si="154"/>
        <v/>
      </c>
      <c r="K593" s="173" t="str">
        <f>IF(A593="","",'Priseestimat gj.strømming'!$C$10)</f>
        <v/>
      </c>
      <c r="L593" s="173" t="str">
        <f>IF(A593="","",'Priseestimat gj.strømming'!$C$11)</f>
        <v/>
      </c>
      <c r="M593" s="173" t="str">
        <f>IF(A593="","",'Priseestimat gj.strømming'!$C$12)</f>
        <v/>
      </c>
      <c r="N593" s="173" t="str">
        <f>IF($A593="","",'Priseestimat gj.strømming'!$C$6)</f>
        <v/>
      </c>
      <c r="O593" s="174" t="str" cm="1">
        <f t="array" ref="O593">IF(M593=Hjelpeark!$D$7,_xlfn.XLOOKUP(IF(T593="Naturlig",S593,T593),'Vannbehov SV'!$A$5:$A$13,_xlfn.XLOOKUP('Beregninger gj.strømming'!F593,'Vannbehov SV'!$B$4:$O$4,'Vannbehov SV'!$B$5:$O$13,,-1),,-1),IF(M593=Hjelpeark!$E$7,_xlfn.XLOOKUP(IF(T593="Naturlig",S593,T593),'Vannbehov FV'!$A$5:$A$20,_xlfn.XLOOKUP('Beregninger gj.strømming'!F593,'Vannbehov FV'!$B$4:$O$4,'Vannbehov FV'!$B$5:$O$20,,-1),,-1),""))</f>
        <v/>
      </c>
      <c r="P593" s="173" t="str">
        <f t="shared" si="165"/>
        <v/>
      </c>
      <c r="Q593" s="174" t="str">
        <f t="shared" si="166"/>
        <v/>
      </c>
      <c r="R593" s="174" t="str">
        <f t="shared" si="155"/>
        <v/>
      </c>
      <c r="S593" s="152" t="str">
        <f>IFERROR(IF(M593=Hjelpeark!$D$7,_xlfn.XLOOKUP('Beregninger gj.strømming'!C593,Hjelpeark!$C$8:$C$19,Hjelpeark!$D$8:$D$19),_xlfn.XLOOKUP('Beregninger gj.strømming'!C593,Hjelpeark!$C$8:$C$19,Hjelpeark!$E$8:$E$19)),"")</f>
        <v/>
      </c>
      <c r="T593" s="152" t="str">
        <f t="shared" si="169"/>
        <v/>
      </c>
      <c r="U593" s="152" t="str">
        <f>IFERROR(IF(T593=Hjelpeark!$B$4,0,ABS(T593-S593)),"")</f>
        <v/>
      </c>
      <c r="V593" s="175" t="str">
        <f>IFERROR(IF(A593="","",_xlfn.XLOOKUP(D593,Prisliste!$C$4:$F$4,Prisliste!$C$20:$F$20)),"")</f>
        <v/>
      </c>
      <c r="W593" s="175" t="str">
        <f>IFERROR(U593*_xlfn.XLOOKUP(D593,Prisliste!$C$4:$F$4,Prisliste!$C$21:$F$21),"")</f>
        <v/>
      </c>
      <c r="X593" s="175" t="str">
        <f>IFERROR(IF(A593="","",IF(N593="Ja",_xlfn.XLOOKUP('Beregninger gj.strømming'!D593,Prisliste!$C$4:$F$4,Prisliste!$C$24:$F$24),0)),"")</f>
        <v/>
      </c>
      <c r="Y593" s="288" t="str">
        <f t="shared" si="156"/>
        <v/>
      </c>
      <c r="Z593" s="175" t="str">
        <f t="shared" si="167"/>
        <v/>
      </c>
      <c r="AA593" s="175" t="str">
        <f t="shared" si="157"/>
        <v/>
      </c>
      <c r="AB593" s="175" t="str">
        <f t="shared" si="158"/>
        <v/>
      </c>
      <c r="AC593" s="288" t="str">
        <f t="shared" si="159"/>
        <v/>
      </c>
      <c r="AD593" s="152" t="str">
        <f t="shared" si="160"/>
        <v/>
      </c>
      <c r="AF593" s="155" t="str">
        <f>IFERROR(_xlfn.XLOOKUP(D593,Prisliste!$C$4:$F$4,Prisliste!$C$19:$F$19)*AD593,"")</f>
        <v/>
      </c>
    </row>
    <row r="594" spans="1:32" ht="14.4">
      <c r="A594" s="171" t="str">
        <f>IF(A593="","",IF(A593+1&lt;=f_slutt,'Beregninger gj.strømming'!A593+1,""))</f>
        <v/>
      </c>
      <c r="B594" s="172" t="str">
        <f t="shared" si="161"/>
        <v/>
      </c>
      <c r="C594" s="173" t="str">
        <f t="shared" si="162"/>
        <v/>
      </c>
      <c r="D594" s="172" t="str">
        <f t="shared" si="163"/>
        <v/>
      </c>
      <c r="E594" s="152" t="str">
        <f t="shared" si="168"/>
        <v/>
      </c>
      <c r="F594" s="289" t="str">
        <f t="shared" si="164"/>
        <v/>
      </c>
      <c r="G594" s="154" t="str">
        <f>IF($A594="","",'Priseestimat gj.strømming'!$C$15)</f>
        <v/>
      </c>
      <c r="H594" s="155" t="str" cm="1">
        <f t="array" ref="H594">IF(M594=Hjelpeark!$E$7,_xlfn.XLOOKUP(IF(T594="Naturlig",S594,T594),Temp_VT_FV,_xlfn.XLOOKUP('Beregninger gj.strømming'!F594,Fiskevekt_VT_FV,'Veksttabell FV'!$B$5:$T$21,,-1),,-1)*G594,IF('Beregninger gj.strømming'!M594=Hjelpeark!$D$7,_xlfn.XLOOKUP(IF(T594="Naturlig",S594,T594),'Veksttabell SV'!$A$6:$A$22,_xlfn.XLOOKUP('Beregninger gj.strømming'!F594,'Veksttabell SV'!$B$5:$AU$5,'Veksttabell SV'!$B$6:$AU$22,,-1),,-1)*G594,""))</f>
        <v/>
      </c>
      <c r="I594" s="155" t="str">
        <f t="shared" si="153"/>
        <v/>
      </c>
      <c r="J594" s="159" t="str">
        <f t="shared" si="154"/>
        <v/>
      </c>
      <c r="K594" s="173" t="str">
        <f>IF(A594="","",'Priseestimat gj.strømming'!$C$10)</f>
        <v/>
      </c>
      <c r="L594" s="173" t="str">
        <f>IF(A594="","",'Priseestimat gj.strømming'!$C$11)</f>
        <v/>
      </c>
      <c r="M594" s="173" t="str">
        <f>IF(A594="","",'Priseestimat gj.strømming'!$C$12)</f>
        <v/>
      </c>
      <c r="N594" s="173" t="str">
        <f>IF($A594="","",'Priseestimat gj.strømming'!$C$6)</f>
        <v/>
      </c>
      <c r="O594" s="174" t="str" cm="1">
        <f t="array" ref="O594">IF(M594=Hjelpeark!$D$7,_xlfn.XLOOKUP(IF(T594="Naturlig",S594,T594),'Vannbehov SV'!$A$5:$A$13,_xlfn.XLOOKUP('Beregninger gj.strømming'!F594,'Vannbehov SV'!$B$4:$O$4,'Vannbehov SV'!$B$5:$O$13,,-1),,-1),IF(M594=Hjelpeark!$E$7,_xlfn.XLOOKUP(IF(T594="Naturlig",S594,T594),'Vannbehov FV'!$A$5:$A$20,_xlfn.XLOOKUP('Beregninger gj.strømming'!F594,'Vannbehov FV'!$B$4:$O$4,'Vannbehov FV'!$B$5:$O$20,,-1),,-1),""))</f>
        <v/>
      </c>
      <c r="P594" s="173" t="str">
        <f t="shared" si="165"/>
        <v/>
      </c>
      <c r="Q594" s="174" t="str">
        <f t="shared" si="166"/>
        <v/>
      </c>
      <c r="R594" s="174" t="str">
        <f t="shared" si="155"/>
        <v/>
      </c>
      <c r="S594" s="152" t="str">
        <f>IFERROR(IF(M594=Hjelpeark!$D$7,_xlfn.XLOOKUP('Beregninger gj.strømming'!C594,Hjelpeark!$C$8:$C$19,Hjelpeark!$D$8:$D$19),_xlfn.XLOOKUP('Beregninger gj.strømming'!C594,Hjelpeark!$C$8:$C$19,Hjelpeark!$E$8:$E$19)),"")</f>
        <v/>
      </c>
      <c r="T594" s="152" t="str">
        <f t="shared" si="169"/>
        <v/>
      </c>
      <c r="U594" s="152" t="str">
        <f>IFERROR(IF(T594=Hjelpeark!$B$4,0,ABS(T594-S594)),"")</f>
        <v/>
      </c>
      <c r="V594" s="175" t="str">
        <f>IFERROR(IF(A594="","",_xlfn.XLOOKUP(D594,Prisliste!$C$4:$F$4,Prisliste!$C$20:$F$20)),"")</f>
        <v/>
      </c>
      <c r="W594" s="175" t="str">
        <f>IFERROR(U594*_xlfn.XLOOKUP(D594,Prisliste!$C$4:$F$4,Prisliste!$C$21:$F$21),"")</f>
        <v/>
      </c>
      <c r="X594" s="175" t="str">
        <f>IFERROR(IF(A594="","",IF(N594="Ja",_xlfn.XLOOKUP('Beregninger gj.strømming'!D594,Prisliste!$C$4:$F$4,Prisliste!$C$24:$F$24),0)),"")</f>
        <v/>
      </c>
      <c r="Y594" s="288" t="str">
        <f t="shared" si="156"/>
        <v/>
      </c>
      <c r="Z594" s="175" t="str">
        <f t="shared" si="167"/>
        <v/>
      </c>
      <c r="AA594" s="175" t="str">
        <f t="shared" si="157"/>
        <v/>
      </c>
      <c r="AB594" s="175" t="str">
        <f t="shared" si="158"/>
        <v/>
      </c>
      <c r="AC594" s="288" t="str">
        <f t="shared" si="159"/>
        <v/>
      </c>
      <c r="AD594" s="152" t="str">
        <f t="shared" si="160"/>
        <v/>
      </c>
      <c r="AF594" s="155" t="str">
        <f>IFERROR(_xlfn.XLOOKUP(D594,Prisliste!$C$4:$F$4,Prisliste!$C$19:$F$19)*AD594,"")</f>
        <v/>
      </c>
    </row>
    <row r="595" spans="1:32" ht="14.4">
      <c r="A595" s="171" t="str">
        <f>IF(A594="","",IF(A594+1&lt;=f_slutt,'Beregninger gj.strømming'!A594+1,""))</f>
        <v/>
      </c>
      <c r="B595" s="172" t="str">
        <f t="shared" si="161"/>
        <v/>
      </c>
      <c r="C595" s="173" t="str">
        <f t="shared" si="162"/>
        <v/>
      </c>
      <c r="D595" s="172" t="str">
        <f t="shared" si="163"/>
        <v/>
      </c>
      <c r="E595" s="152" t="str">
        <f t="shared" si="168"/>
        <v/>
      </c>
      <c r="F595" s="289" t="str">
        <f t="shared" si="164"/>
        <v/>
      </c>
      <c r="G595" s="154" t="str">
        <f>IF($A595="","",'Priseestimat gj.strømming'!$C$15)</f>
        <v/>
      </c>
      <c r="H595" s="155" t="str" cm="1">
        <f t="array" ref="H595">IF(M595=Hjelpeark!$E$7,_xlfn.XLOOKUP(IF(T595="Naturlig",S595,T595),Temp_VT_FV,_xlfn.XLOOKUP('Beregninger gj.strømming'!F595,Fiskevekt_VT_FV,'Veksttabell FV'!$B$5:$T$21,,-1),,-1)*G595,IF('Beregninger gj.strømming'!M595=Hjelpeark!$D$7,_xlfn.XLOOKUP(IF(T595="Naturlig",S595,T595),'Veksttabell SV'!$A$6:$A$22,_xlfn.XLOOKUP('Beregninger gj.strømming'!F595,'Veksttabell SV'!$B$5:$AU$5,'Veksttabell SV'!$B$6:$AU$22,,-1),,-1)*G595,""))</f>
        <v/>
      </c>
      <c r="I595" s="155" t="str">
        <f t="shared" si="153"/>
        <v/>
      </c>
      <c r="J595" s="159" t="str">
        <f t="shared" si="154"/>
        <v/>
      </c>
      <c r="K595" s="173" t="str">
        <f>IF(A595="","",'Priseestimat gj.strømming'!$C$10)</f>
        <v/>
      </c>
      <c r="L595" s="173" t="str">
        <f>IF(A595="","",'Priseestimat gj.strømming'!$C$11)</f>
        <v/>
      </c>
      <c r="M595" s="173" t="str">
        <f>IF(A595="","",'Priseestimat gj.strømming'!$C$12)</f>
        <v/>
      </c>
      <c r="N595" s="173" t="str">
        <f>IF($A595="","",'Priseestimat gj.strømming'!$C$6)</f>
        <v/>
      </c>
      <c r="O595" s="174" t="str" cm="1">
        <f t="array" ref="O595">IF(M595=Hjelpeark!$D$7,_xlfn.XLOOKUP(IF(T595="Naturlig",S595,T595),'Vannbehov SV'!$A$5:$A$13,_xlfn.XLOOKUP('Beregninger gj.strømming'!F595,'Vannbehov SV'!$B$4:$O$4,'Vannbehov SV'!$B$5:$O$13,,-1),,-1),IF(M595=Hjelpeark!$E$7,_xlfn.XLOOKUP(IF(T595="Naturlig",S595,T595),'Vannbehov FV'!$A$5:$A$20,_xlfn.XLOOKUP('Beregninger gj.strømming'!F595,'Vannbehov FV'!$B$4:$O$4,'Vannbehov FV'!$B$5:$O$20,,-1),,-1),""))</f>
        <v/>
      </c>
      <c r="P595" s="173" t="str">
        <f t="shared" si="165"/>
        <v/>
      </c>
      <c r="Q595" s="174" t="str">
        <f t="shared" si="166"/>
        <v/>
      </c>
      <c r="R595" s="174" t="str">
        <f t="shared" si="155"/>
        <v/>
      </c>
      <c r="S595" s="152" t="str">
        <f>IFERROR(IF(M595=Hjelpeark!$D$7,_xlfn.XLOOKUP('Beregninger gj.strømming'!C595,Hjelpeark!$C$8:$C$19,Hjelpeark!$D$8:$D$19),_xlfn.XLOOKUP('Beregninger gj.strømming'!C595,Hjelpeark!$C$8:$C$19,Hjelpeark!$E$8:$E$19)),"")</f>
        <v/>
      </c>
      <c r="T595" s="152" t="str">
        <f t="shared" si="169"/>
        <v/>
      </c>
      <c r="U595" s="152" t="str">
        <f>IFERROR(IF(T595=Hjelpeark!$B$4,0,ABS(T595-S595)),"")</f>
        <v/>
      </c>
      <c r="V595" s="175" t="str">
        <f>IFERROR(IF(A595="","",_xlfn.XLOOKUP(D595,Prisliste!$C$4:$F$4,Prisliste!$C$20:$F$20)),"")</f>
        <v/>
      </c>
      <c r="W595" s="175" t="str">
        <f>IFERROR(U595*_xlfn.XLOOKUP(D595,Prisliste!$C$4:$F$4,Prisliste!$C$21:$F$21),"")</f>
        <v/>
      </c>
      <c r="X595" s="175" t="str">
        <f>IFERROR(IF(A595="","",IF(N595="Ja",_xlfn.XLOOKUP('Beregninger gj.strømming'!D595,Prisliste!$C$4:$F$4,Prisliste!$C$24:$F$24),0)),"")</f>
        <v/>
      </c>
      <c r="Y595" s="288" t="str">
        <f t="shared" si="156"/>
        <v/>
      </c>
      <c r="Z595" s="175" t="str">
        <f t="shared" si="167"/>
        <v/>
      </c>
      <c r="AA595" s="175" t="str">
        <f t="shared" si="157"/>
        <v/>
      </c>
      <c r="AB595" s="175" t="str">
        <f t="shared" si="158"/>
        <v/>
      </c>
      <c r="AC595" s="288" t="str">
        <f t="shared" si="159"/>
        <v/>
      </c>
      <c r="AD595" s="152" t="str">
        <f t="shared" si="160"/>
        <v/>
      </c>
      <c r="AF595" s="155" t="str">
        <f>IFERROR(_xlfn.XLOOKUP(D595,Prisliste!$C$4:$F$4,Prisliste!$C$19:$F$19)*AD595,"")</f>
        <v/>
      </c>
    </row>
    <row r="596" spans="1:32" ht="14.4">
      <c r="A596" s="171" t="str">
        <f>IF(A595="","",IF(A595+1&lt;=f_slutt,'Beregninger gj.strømming'!A595+1,""))</f>
        <v/>
      </c>
      <c r="B596" s="172" t="str">
        <f t="shared" si="161"/>
        <v/>
      </c>
      <c r="C596" s="173" t="str">
        <f t="shared" si="162"/>
        <v/>
      </c>
      <c r="D596" s="172" t="str">
        <f t="shared" si="163"/>
        <v/>
      </c>
      <c r="E596" s="152" t="str">
        <f t="shared" si="168"/>
        <v/>
      </c>
      <c r="F596" s="289" t="str">
        <f t="shared" si="164"/>
        <v/>
      </c>
      <c r="G596" s="154" t="str">
        <f>IF($A596="","",'Priseestimat gj.strømming'!$C$15)</f>
        <v/>
      </c>
      <c r="H596" s="155" t="str" cm="1">
        <f t="array" ref="H596">IF(M596=Hjelpeark!$E$7,_xlfn.XLOOKUP(IF(T596="Naturlig",S596,T596),Temp_VT_FV,_xlfn.XLOOKUP('Beregninger gj.strømming'!F596,Fiskevekt_VT_FV,'Veksttabell FV'!$B$5:$T$21,,-1),,-1)*G596,IF('Beregninger gj.strømming'!M596=Hjelpeark!$D$7,_xlfn.XLOOKUP(IF(T596="Naturlig",S596,T596),'Veksttabell SV'!$A$6:$A$22,_xlfn.XLOOKUP('Beregninger gj.strømming'!F596,'Veksttabell SV'!$B$5:$AU$5,'Veksttabell SV'!$B$6:$AU$22,,-1),,-1)*G596,""))</f>
        <v/>
      </c>
      <c r="I596" s="155" t="str">
        <f t="shared" si="153"/>
        <v/>
      </c>
      <c r="J596" s="159" t="str">
        <f t="shared" si="154"/>
        <v/>
      </c>
      <c r="K596" s="173" t="str">
        <f>IF(A596="","",'Priseestimat gj.strømming'!$C$10)</f>
        <v/>
      </c>
      <c r="L596" s="173" t="str">
        <f>IF(A596="","",'Priseestimat gj.strømming'!$C$11)</f>
        <v/>
      </c>
      <c r="M596" s="173" t="str">
        <f>IF(A596="","",'Priseestimat gj.strømming'!$C$12)</f>
        <v/>
      </c>
      <c r="N596" s="173" t="str">
        <f>IF($A596="","",'Priseestimat gj.strømming'!$C$6)</f>
        <v/>
      </c>
      <c r="O596" s="174" t="str" cm="1">
        <f t="array" ref="O596">IF(M596=Hjelpeark!$D$7,_xlfn.XLOOKUP(IF(T596="Naturlig",S596,T596),'Vannbehov SV'!$A$5:$A$13,_xlfn.XLOOKUP('Beregninger gj.strømming'!F596,'Vannbehov SV'!$B$4:$O$4,'Vannbehov SV'!$B$5:$O$13,,-1),,-1),IF(M596=Hjelpeark!$E$7,_xlfn.XLOOKUP(IF(T596="Naturlig",S596,T596),'Vannbehov FV'!$A$5:$A$20,_xlfn.XLOOKUP('Beregninger gj.strømming'!F596,'Vannbehov FV'!$B$4:$O$4,'Vannbehov FV'!$B$5:$O$20,,-1),,-1),""))</f>
        <v/>
      </c>
      <c r="P596" s="173" t="str">
        <f t="shared" si="165"/>
        <v/>
      </c>
      <c r="Q596" s="174" t="str">
        <f t="shared" si="166"/>
        <v/>
      </c>
      <c r="R596" s="174" t="str">
        <f t="shared" si="155"/>
        <v/>
      </c>
      <c r="S596" s="152" t="str">
        <f>IFERROR(IF(M596=Hjelpeark!$D$7,_xlfn.XLOOKUP('Beregninger gj.strømming'!C596,Hjelpeark!$C$8:$C$19,Hjelpeark!$D$8:$D$19),_xlfn.XLOOKUP('Beregninger gj.strømming'!C596,Hjelpeark!$C$8:$C$19,Hjelpeark!$E$8:$E$19)),"")</f>
        <v/>
      </c>
      <c r="T596" s="152" t="str">
        <f t="shared" si="169"/>
        <v/>
      </c>
      <c r="U596" s="152" t="str">
        <f>IFERROR(IF(T596=Hjelpeark!$B$4,0,ABS(T596-S596)),"")</f>
        <v/>
      </c>
      <c r="V596" s="175" t="str">
        <f>IFERROR(IF(A596="","",_xlfn.XLOOKUP(D596,Prisliste!$C$4:$F$4,Prisliste!$C$20:$F$20)),"")</f>
        <v/>
      </c>
      <c r="W596" s="175" t="str">
        <f>IFERROR(U596*_xlfn.XLOOKUP(D596,Prisliste!$C$4:$F$4,Prisliste!$C$21:$F$21),"")</f>
        <v/>
      </c>
      <c r="X596" s="175" t="str">
        <f>IFERROR(IF(A596="","",IF(N596="Ja",_xlfn.XLOOKUP('Beregninger gj.strømming'!D596,Prisliste!$C$4:$F$4,Prisliste!$C$24:$F$24),0)),"")</f>
        <v/>
      </c>
      <c r="Y596" s="288" t="str">
        <f t="shared" si="156"/>
        <v/>
      </c>
      <c r="Z596" s="175" t="str">
        <f t="shared" si="167"/>
        <v/>
      </c>
      <c r="AA596" s="175" t="str">
        <f t="shared" si="157"/>
        <v/>
      </c>
      <c r="AB596" s="175" t="str">
        <f t="shared" si="158"/>
        <v/>
      </c>
      <c r="AC596" s="288" t="str">
        <f t="shared" si="159"/>
        <v/>
      </c>
      <c r="AD596" s="152" t="str">
        <f t="shared" si="160"/>
        <v/>
      </c>
      <c r="AF596" s="155" t="str">
        <f>IFERROR(_xlfn.XLOOKUP(D596,Prisliste!$C$4:$F$4,Prisliste!$C$19:$F$19)*AD596,"")</f>
        <v/>
      </c>
    </row>
    <row r="597" spans="1:32" ht="14.4">
      <c r="A597" s="171" t="str">
        <f>IF(A596="","",IF(A596+1&lt;=f_slutt,'Beregninger gj.strømming'!A596+1,""))</f>
        <v/>
      </c>
      <c r="B597" s="172" t="str">
        <f t="shared" si="161"/>
        <v/>
      </c>
      <c r="C597" s="173" t="str">
        <f t="shared" si="162"/>
        <v/>
      </c>
      <c r="D597" s="172" t="str">
        <f t="shared" si="163"/>
        <v/>
      </c>
      <c r="E597" s="152" t="str">
        <f t="shared" si="168"/>
        <v/>
      </c>
      <c r="F597" s="289" t="str">
        <f t="shared" si="164"/>
        <v/>
      </c>
      <c r="G597" s="154" t="str">
        <f>IF($A597="","",'Priseestimat gj.strømming'!$C$15)</f>
        <v/>
      </c>
      <c r="H597" s="155" t="str" cm="1">
        <f t="array" ref="H597">IF(M597=Hjelpeark!$E$7,_xlfn.XLOOKUP(IF(T597="Naturlig",S597,T597),Temp_VT_FV,_xlfn.XLOOKUP('Beregninger gj.strømming'!F597,Fiskevekt_VT_FV,'Veksttabell FV'!$B$5:$T$21,,-1),,-1)*G597,IF('Beregninger gj.strømming'!M597=Hjelpeark!$D$7,_xlfn.XLOOKUP(IF(T597="Naturlig",S597,T597),'Veksttabell SV'!$A$6:$A$22,_xlfn.XLOOKUP('Beregninger gj.strømming'!F597,'Veksttabell SV'!$B$5:$AU$5,'Veksttabell SV'!$B$6:$AU$22,,-1),,-1)*G597,""))</f>
        <v/>
      </c>
      <c r="I597" s="155" t="str">
        <f t="shared" si="153"/>
        <v/>
      </c>
      <c r="J597" s="159" t="str">
        <f t="shared" si="154"/>
        <v/>
      </c>
      <c r="K597" s="173" t="str">
        <f>IF(A597="","",'Priseestimat gj.strømming'!$C$10)</f>
        <v/>
      </c>
      <c r="L597" s="173" t="str">
        <f>IF(A597="","",'Priseestimat gj.strømming'!$C$11)</f>
        <v/>
      </c>
      <c r="M597" s="173" t="str">
        <f>IF(A597="","",'Priseestimat gj.strømming'!$C$12)</f>
        <v/>
      </c>
      <c r="N597" s="173" t="str">
        <f>IF($A597="","",'Priseestimat gj.strømming'!$C$6)</f>
        <v/>
      </c>
      <c r="O597" s="174" t="str" cm="1">
        <f t="array" ref="O597">IF(M597=Hjelpeark!$D$7,_xlfn.XLOOKUP(IF(T597="Naturlig",S597,T597),'Vannbehov SV'!$A$5:$A$13,_xlfn.XLOOKUP('Beregninger gj.strømming'!F597,'Vannbehov SV'!$B$4:$O$4,'Vannbehov SV'!$B$5:$O$13,,-1),,-1),IF(M597=Hjelpeark!$E$7,_xlfn.XLOOKUP(IF(T597="Naturlig",S597,T597),'Vannbehov FV'!$A$5:$A$20,_xlfn.XLOOKUP('Beregninger gj.strømming'!F597,'Vannbehov FV'!$B$4:$O$4,'Vannbehov FV'!$B$5:$O$20,,-1),,-1),""))</f>
        <v/>
      </c>
      <c r="P597" s="173" t="str">
        <f t="shared" si="165"/>
        <v/>
      </c>
      <c r="Q597" s="174" t="str">
        <f t="shared" si="166"/>
        <v/>
      </c>
      <c r="R597" s="174" t="str">
        <f t="shared" si="155"/>
        <v/>
      </c>
      <c r="S597" s="152" t="str">
        <f>IFERROR(IF(M597=Hjelpeark!$D$7,_xlfn.XLOOKUP('Beregninger gj.strømming'!C597,Hjelpeark!$C$8:$C$19,Hjelpeark!$D$8:$D$19),_xlfn.XLOOKUP('Beregninger gj.strømming'!C597,Hjelpeark!$C$8:$C$19,Hjelpeark!$E$8:$E$19)),"")</f>
        <v/>
      </c>
      <c r="T597" s="152" t="str">
        <f t="shared" si="169"/>
        <v/>
      </c>
      <c r="U597" s="152" t="str">
        <f>IFERROR(IF(T597=Hjelpeark!$B$4,0,ABS(T597-S597)),"")</f>
        <v/>
      </c>
      <c r="V597" s="175" t="str">
        <f>IFERROR(IF(A597="","",_xlfn.XLOOKUP(D597,Prisliste!$C$4:$F$4,Prisliste!$C$20:$F$20)),"")</f>
        <v/>
      </c>
      <c r="W597" s="175" t="str">
        <f>IFERROR(U597*_xlfn.XLOOKUP(D597,Prisliste!$C$4:$F$4,Prisliste!$C$21:$F$21),"")</f>
        <v/>
      </c>
      <c r="X597" s="175" t="str">
        <f>IFERROR(IF(A597="","",IF(N597="Ja",_xlfn.XLOOKUP('Beregninger gj.strømming'!D597,Prisliste!$C$4:$F$4,Prisliste!$C$24:$F$24),0)),"")</f>
        <v/>
      </c>
      <c r="Y597" s="288" t="str">
        <f t="shared" si="156"/>
        <v/>
      </c>
      <c r="Z597" s="175" t="str">
        <f t="shared" si="167"/>
        <v/>
      </c>
      <c r="AA597" s="175" t="str">
        <f t="shared" si="157"/>
        <v/>
      </c>
      <c r="AB597" s="175" t="str">
        <f t="shared" si="158"/>
        <v/>
      </c>
      <c r="AC597" s="288" t="str">
        <f t="shared" si="159"/>
        <v/>
      </c>
      <c r="AD597" s="152" t="str">
        <f t="shared" si="160"/>
        <v/>
      </c>
      <c r="AF597" s="155" t="str">
        <f>IFERROR(_xlfn.XLOOKUP(D597,Prisliste!$C$4:$F$4,Prisliste!$C$19:$F$19)*AD597,"")</f>
        <v/>
      </c>
    </row>
    <row r="598" spans="1:32" ht="14.4">
      <c r="A598" s="171" t="str">
        <f>IF(A597="","",IF(A597+1&lt;=f_slutt,'Beregninger gj.strømming'!A597+1,""))</f>
        <v/>
      </c>
      <c r="B598" s="172" t="str">
        <f t="shared" si="161"/>
        <v/>
      </c>
      <c r="C598" s="173" t="str">
        <f t="shared" si="162"/>
        <v/>
      </c>
      <c r="D598" s="172" t="str">
        <f t="shared" si="163"/>
        <v/>
      </c>
      <c r="E598" s="152" t="str">
        <f t="shared" si="168"/>
        <v/>
      </c>
      <c r="F598" s="289" t="str">
        <f t="shared" si="164"/>
        <v/>
      </c>
      <c r="G598" s="154" t="str">
        <f>IF($A598="","",'Priseestimat gj.strømming'!$C$15)</f>
        <v/>
      </c>
      <c r="H598" s="155" t="str" cm="1">
        <f t="array" ref="H598">IF(M598=Hjelpeark!$E$7,_xlfn.XLOOKUP(IF(T598="Naturlig",S598,T598),Temp_VT_FV,_xlfn.XLOOKUP('Beregninger gj.strømming'!F598,Fiskevekt_VT_FV,'Veksttabell FV'!$B$5:$T$21,,-1),,-1)*G598,IF('Beregninger gj.strømming'!M598=Hjelpeark!$D$7,_xlfn.XLOOKUP(IF(T598="Naturlig",S598,T598),'Veksttabell SV'!$A$6:$A$22,_xlfn.XLOOKUP('Beregninger gj.strømming'!F598,'Veksttabell SV'!$B$5:$AU$5,'Veksttabell SV'!$B$6:$AU$22,,-1),,-1)*G598,""))</f>
        <v/>
      </c>
      <c r="I598" s="155" t="str">
        <f t="shared" si="153"/>
        <v/>
      </c>
      <c r="J598" s="159" t="str">
        <f t="shared" si="154"/>
        <v/>
      </c>
      <c r="K598" s="173" t="str">
        <f>IF(A598="","",'Priseestimat gj.strømming'!$C$10)</f>
        <v/>
      </c>
      <c r="L598" s="173" t="str">
        <f>IF(A598="","",'Priseestimat gj.strømming'!$C$11)</f>
        <v/>
      </c>
      <c r="M598" s="173" t="str">
        <f>IF(A598="","",'Priseestimat gj.strømming'!$C$12)</f>
        <v/>
      </c>
      <c r="N598" s="173" t="str">
        <f>IF($A598="","",'Priseestimat gj.strømming'!$C$6)</f>
        <v/>
      </c>
      <c r="O598" s="174" t="str" cm="1">
        <f t="array" ref="O598">IF(M598=Hjelpeark!$D$7,_xlfn.XLOOKUP(IF(T598="Naturlig",S598,T598),'Vannbehov SV'!$A$5:$A$13,_xlfn.XLOOKUP('Beregninger gj.strømming'!F598,'Vannbehov SV'!$B$4:$O$4,'Vannbehov SV'!$B$5:$O$13,,-1),,-1),IF(M598=Hjelpeark!$E$7,_xlfn.XLOOKUP(IF(T598="Naturlig",S598,T598),'Vannbehov FV'!$A$5:$A$20,_xlfn.XLOOKUP('Beregninger gj.strømming'!F598,'Vannbehov FV'!$B$4:$O$4,'Vannbehov FV'!$B$5:$O$20,,-1),,-1),""))</f>
        <v/>
      </c>
      <c r="P598" s="173" t="str">
        <f t="shared" si="165"/>
        <v/>
      </c>
      <c r="Q598" s="174" t="str">
        <f t="shared" si="166"/>
        <v/>
      </c>
      <c r="R598" s="174" t="str">
        <f t="shared" si="155"/>
        <v/>
      </c>
      <c r="S598" s="152" t="str">
        <f>IFERROR(IF(M598=Hjelpeark!$D$7,_xlfn.XLOOKUP('Beregninger gj.strømming'!C598,Hjelpeark!$C$8:$C$19,Hjelpeark!$D$8:$D$19),_xlfn.XLOOKUP('Beregninger gj.strømming'!C598,Hjelpeark!$C$8:$C$19,Hjelpeark!$E$8:$E$19)),"")</f>
        <v/>
      </c>
      <c r="T598" s="152" t="str">
        <f t="shared" si="169"/>
        <v/>
      </c>
      <c r="U598" s="152" t="str">
        <f>IFERROR(IF(T598=Hjelpeark!$B$4,0,ABS(T598-S598)),"")</f>
        <v/>
      </c>
      <c r="V598" s="175" t="str">
        <f>IFERROR(IF(A598="","",_xlfn.XLOOKUP(D598,Prisliste!$C$4:$F$4,Prisliste!$C$20:$F$20)),"")</f>
        <v/>
      </c>
      <c r="W598" s="175" t="str">
        <f>IFERROR(U598*_xlfn.XLOOKUP(D598,Prisliste!$C$4:$F$4,Prisliste!$C$21:$F$21),"")</f>
        <v/>
      </c>
      <c r="X598" s="175" t="str">
        <f>IFERROR(IF(A598="","",IF(N598="Ja",_xlfn.XLOOKUP('Beregninger gj.strømming'!D598,Prisliste!$C$4:$F$4,Prisliste!$C$24:$F$24),0)),"")</f>
        <v/>
      </c>
      <c r="Y598" s="288" t="str">
        <f t="shared" si="156"/>
        <v/>
      </c>
      <c r="Z598" s="175" t="str">
        <f t="shared" si="167"/>
        <v/>
      </c>
      <c r="AA598" s="175" t="str">
        <f t="shared" si="157"/>
        <v/>
      </c>
      <c r="AB598" s="175" t="str">
        <f t="shared" si="158"/>
        <v/>
      </c>
      <c r="AC598" s="288" t="str">
        <f t="shared" si="159"/>
        <v/>
      </c>
      <c r="AD598" s="152" t="str">
        <f t="shared" si="160"/>
        <v/>
      </c>
      <c r="AF598" s="155" t="str">
        <f>IFERROR(_xlfn.XLOOKUP(D598,Prisliste!$C$4:$F$4,Prisliste!$C$19:$F$19)*AD598,"")</f>
        <v/>
      </c>
    </row>
    <row r="599" spans="1:32" ht="14.4">
      <c r="A599" s="171" t="str">
        <f>IF(A598="","",IF(A598+1&lt;=f_slutt,'Beregninger gj.strømming'!A598+1,""))</f>
        <v/>
      </c>
      <c r="B599" s="172" t="str">
        <f t="shared" si="161"/>
        <v/>
      </c>
      <c r="C599" s="173" t="str">
        <f t="shared" si="162"/>
        <v/>
      </c>
      <c r="D599" s="172" t="str">
        <f t="shared" si="163"/>
        <v/>
      </c>
      <c r="E599" s="152" t="str">
        <f t="shared" si="168"/>
        <v/>
      </c>
      <c r="F599" s="289" t="str">
        <f t="shared" si="164"/>
        <v/>
      </c>
      <c r="G599" s="154" t="str">
        <f>IF($A599="","",'Priseestimat gj.strømming'!$C$15)</f>
        <v/>
      </c>
      <c r="H599" s="155" t="str" cm="1">
        <f t="array" ref="H599">IF(M599=Hjelpeark!$E$7,_xlfn.XLOOKUP(IF(T599="Naturlig",S599,T599),Temp_VT_FV,_xlfn.XLOOKUP('Beregninger gj.strømming'!F599,Fiskevekt_VT_FV,'Veksttabell FV'!$B$5:$T$21,,-1),,-1)*G599,IF('Beregninger gj.strømming'!M599=Hjelpeark!$D$7,_xlfn.XLOOKUP(IF(T599="Naturlig",S599,T599),'Veksttabell SV'!$A$6:$A$22,_xlfn.XLOOKUP('Beregninger gj.strømming'!F599,'Veksttabell SV'!$B$5:$AU$5,'Veksttabell SV'!$B$6:$AU$22,,-1),,-1)*G599,""))</f>
        <v/>
      </c>
      <c r="I599" s="155" t="str">
        <f t="shared" si="153"/>
        <v/>
      </c>
      <c r="J599" s="159" t="str">
        <f t="shared" si="154"/>
        <v/>
      </c>
      <c r="K599" s="173" t="str">
        <f>IF(A599="","",'Priseestimat gj.strømming'!$C$10)</f>
        <v/>
      </c>
      <c r="L599" s="173" t="str">
        <f>IF(A599="","",'Priseestimat gj.strømming'!$C$11)</f>
        <v/>
      </c>
      <c r="M599" s="173" t="str">
        <f>IF(A599="","",'Priseestimat gj.strømming'!$C$12)</f>
        <v/>
      </c>
      <c r="N599" s="173" t="str">
        <f>IF($A599="","",'Priseestimat gj.strømming'!$C$6)</f>
        <v/>
      </c>
      <c r="O599" s="174" t="str" cm="1">
        <f t="array" ref="O599">IF(M599=Hjelpeark!$D$7,_xlfn.XLOOKUP(IF(T599="Naturlig",S599,T599),'Vannbehov SV'!$A$5:$A$13,_xlfn.XLOOKUP('Beregninger gj.strømming'!F599,'Vannbehov SV'!$B$4:$O$4,'Vannbehov SV'!$B$5:$O$13,,-1),,-1),IF(M599=Hjelpeark!$E$7,_xlfn.XLOOKUP(IF(T599="Naturlig",S599,T599),'Vannbehov FV'!$A$5:$A$20,_xlfn.XLOOKUP('Beregninger gj.strømming'!F599,'Vannbehov FV'!$B$4:$O$4,'Vannbehov FV'!$B$5:$O$20,,-1),,-1),""))</f>
        <v/>
      </c>
      <c r="P599" s="173" t="str">
        <f t="shared" si="165"/>
        <v/>
      </c>
      <c r="Q599" s="174" t="str">
        <f t="shared" si="166"/>
        <v/>
      </c>
      <c r="R599" s="174" t="str">
        <f t="shared" si="155"/>
        <v/>
      </c>
      <c r="S599" s="152" t="str">
        <f>IFERROR(IF(M599=Hjelpeark!$D$7,_xlfn.XLOOKUP('Beregninger gj.strømming'!C599,Hjelpeark!$C$8:$C$19,Hjelpeark!$D$8:$D$19),_xlfn.XLOOKUP('Beregninger gj.strømming'!C599,Hjelpeark!$C$8:$C$19,Hjelpeark!$E$8:$E$19)),"")</f>
        <v/>
      </c>
      <c r="T599" s="152" t="str">
        <f t="shared" si="169"/>
        <v/>
      </c>
      <c r="U599" s="152" t="str">
        <f>IFERROR(IF(T599=Hjelpeark!$B$4,0,ABS(T599-S599)),"")</f>
        <v/>
      </c>
      <c r="V599" s="175" t="str">
        <f>IFERROR(IF(A599="","",_xlfn.XLOOKUP(D599,Prisliste!$C$4:$F$4,Prisliste!$C$20:$F$20)),"")</f>
        <v/>
      </c>
      <c r="W599" s="175" t="str">
        <f>IFERROR(U599*_xlfn.XLOOKUP(D599,Prisliste!$C$4:$F$4,Prisliste!$C$21:$F$21),"")</f>
        <v/>
      </c>
      <c r="X599" s="175" t="str">
        <f>IFERROR(IF(A599="","",IF(N599="Ja",_xlfn.XLOOKUP('Beregninger gj.strømming'!D599,Prisliste!$C$4:$F$4,Prisliste!$C$24:$F$24),0)),"")</f>
        <v/>
      </c>
      <c r="Y599" s="288" t="str">
        <f t="shared" si="156"/>
        <v/>
      </c>
      <c r="Z599" s="175" t="str">
        <f t="shared" si="167"/>
        <v/>
      </c>
      <c r="AA599" s="175" t="str">
        <f t="shared" si="157"/>
        <v/>
      </c>
      <c r="AB599" s="175" t="str">
        <f t="shared" si="158"/>
        <v/>
      </c>
      <c r="AC599" s="288" t="str">
        <f t="shared" si="159"/>
        <v/>
      </c>
      <c r="AD599" s="152" t="str">
        <f t="shared" si="160"/>
        <v/>
      </c>
      <c r="AF599" s="155" t="str">
        <f>IFERROR(_xlfn.XLOOKUP(D599,Prisliste!$C$4:$F$4,Prisliste!$C$19:$F$19)*AD599,"")</f>
        <v/>
      </c>
    </row>
    <row r="600" spans="1:32" ht="14.4">
      <c r="A600" s="171" t="str">
        <f>IF(A599="","",IF(A599+1&lt;=f_slutt,'Beregninger gj.strømming'!A599+1,""))</f>
        <v/>
      </c>
      <c r="B600" s="172" t="str">
        <f t="shared" si="161"/>
        <v/>
      </c>
      <c r="C600" s="173" t="str">
        <f t="shared" si="162"/>
        <v/>
      </c>
      <c r="D600" s="172" t="str">
        <f t="shared" si="163"/>
        <v/>
      </c>
      <c r="E600" s="152" t="str">
        <f t="shared" si="168"/>
        <v/>
      </c>
      <c r="F600" s="289" t="str">
        <f t="shared" si="164"/>
        <v/>
      </c>
      <c r="G600" s="154" t="str">
        <f>IF($A600="","",'Priseestimat gj.strømming'!$C$15)</f>
        <v/>
      </c>
      <c r="H600" s="155" t="str" cm="1">
        <f t="array" ref="H600">IF(M600=Hjelpeark!$E$7,_xlfn.XLOOKUP(IF(T600="Naturlig",S600,T600),Temp_VT_FV,_xlfn.XLOOKUP('Beregninger gj.strømming'!F600,Fiskevekt_VT_FV,'Veksttabell FV'!$B$5:$T$21,,-1),,-1)*G600,IF('Beregninger gj.strømming'!M600=Hjelpeark!$D$7,_xlfn.XLOOKUP(IF(T600="Naturlig",S600,T600),'Veksttabell SV'!$A$6:$A$22,_xlfn.XLOOKUP('Beregninger gj.strømming'!F600,'Veksttabell SV'!$B$5:$AU$5,'Veksttabell SV'!$B$6:$AU$22,,-1),,-1)*G600,""))</f>
        <v/>
      </c>
      <c r="I600" s="155" t="str">
        <f t="shared" si="153"/>
        <v/>
      </c>
      <c r="J600" s="159" t="str">
        <f t="shared" si="154"/>
        <v/>
      </c>
      <c r="K600" s="173" t="str">
        <f>IF(A600="","",'Priseestimat gj.strømming'!$C$10)</f>
        <v/>
      </c>
      <c r="L600" s="173" t="str">
        <f>IF(A600="","",'Priseestimat gj.strømming'!$C$11)</f>
        <v/>
      </c>
      <c r="M600" s="173" t="str">
        <f>IF(A600="","",'Priseestimat gj.strømming'!$C$12)</f>
        <v/>
      </c>
      <c r="N600" s="173" t="str">
        <f>IF($A600="","",'Priseestimat gj.strømming'!$C$6)</f>
        <v/>
      </c>
      <c r="O600" s="174" t="str" cm="1">
        <f t="array" ref="O600">IF(M600=Hjelpeark!$D$7,_xlfn.XLOOKUP(IF(T600="Naturlig",S600,T600),'Vannbehov SV'!$A$5:$A$13,_xlfn.XLOOKUP('Beregninger gj.strømming'!F600,'Vannbehov SV'!$B$4:$O$4,'Vannbehov SV'!$B$5:$O$13,,-1),,-1),IF(M600=Hjelpeark!$E$7,_xlfn.XLOOKUP(IF(T600="Naturlig",S600,T600),'Vannbehov FV'!$A$5:$A$20,_xlfn.XLOOKUP('Beregninger gj.strømming'!F600,'Vannbehov FV'!$B$4:$O$4,'Vannbehov FV'!$B$5:$O$20,,-1),,-1),""))</f>
        <v/>
      </c>
      <c r="P600" s="173" t="str">
        <f t="shared" si="165"/>
        <v/>
      </c>
      <c r="Q600" s="174" t="str">
        <f t="shared" si="166"/>
        <v/>
      </c>
      <c r="R600" s="174" t="str">
        <f t="shared" si="155"/>
        <v/>
      </c>
      <c r="S600" s="152" t="str">
        <f>IFERROR(IF(M600=Hjelpeark!$D$7,_xlfn.XLOOKUP('Beregninger gj.strømming'!C600,Hjelpeark!$C$8:$C$19,Hjelpeark!$D$8:$D$19),_xlfn.XLOOKUP('Beregninger gj.strømming'!C600,Hjelpeark!$C$8:$C$19,Hjelpeark!$E$8:$E$19)),"")</f>
        <v/>
      </c>
      <c r="T600" s="152" t="str">
        <f t="shared" si="169"/>
        <v/>
      </c>
      <c r="U600" s="152" t="str">
        <f>IFERROR(IF(T600=Hjelpeark!$B$4,0,ABS(T600-S600)),"")</f>
        <v/>
      </c>
      <c r="V600" s="175" t="str">
        <f>IFERROR(IF(A600="","",_xlfn.XLOOKUP(D600,Prisliste!$C$4:$F$4,Prisliste!$C$20:$F$20)),"")</f>
        <v/>
      </c>
      <c r="W600" s="175" t="str">
        <f>IFERROR(U600*_xlfn.XLOOKUP(D600,Prisliste!$C$4:$F$4,Prisliste!$C$21:$F$21),"")</f>
        <v/>
      </c>
      <c r="X600" s="175" t="str">
        <f>IFERROR(IF(A600="","",IF(N600="Ja",_xlfn.XLOOKUP('Beregninger gj.strømming'!D600,Prisliste!$C$4:$F$4,Prisliste!$C$24:$F$24),0)),"")</f>
        <v/>
      </c>
      <c r="Y600" s="288" t="str">
        <f t="shared" si="156"/>
        <v/>
      </c>
      <c r="Z600" s="175" t="str">
        <f t="shared" si="167"/>
        <v/>
      </c>
      <c r="AA600" s="175" t="str">
        <f t="shared" si="157"/>
        <v/>
      </c>
      <c r="AB600" s="175" t="str">
        <f t="shared" si="158"/>
        <v/>
      </c>
      <c r="AC600" s="288" t="str">
        <f t="shared" si="159"/>
        <v/>
      </c>
      <c r="AD600" s="152" t="str">
        <f t="shared" si="160"/>
        <v/>
      </c>
      <c r="AF600" s="155" t="str">
        <f>IFERROR(_xlfn.XLOOKUP(D600,Prisliste!$C$4:$F$4,Prisliste!$C$19:$F$19)*AD600,"")</f>
        <v/>
      </c>
    </row>
    <row r="601" spans="1:32" ht="14.4">
      <c r="A601" s="171" t="str">
        <f>IF(A600="","",IF(A600+1&lt;=f_slutt,'Beregninger gj.strømming'!A600+1,""))</f>
        <v/>
      </c>
      <c r="B601" s="172" t="str">
        <f t="shared" si="161"/>
        <v/>
      </c>
      <c r="C601" s="173" t="str">
        <f t="shared" si="162"/>
        <v/>
      </c>
      <c r="D601" s="172" t="str">
        <f t="shared" si="163"/>
        <v/>
      </c>
      <c r="E601" s="152" t="str">
        <f t="shared" si="168"/>
        <v/>
      </c>
      <c r="F601" s="289" t="str">
        <f t="shared" si="164"/>
        <v/>
      </c>
      <c r="G601" s="154" t="str">
        <f>IF($A601="","",'Priseestimat gj.strømming'!$C$15)</f>
        <v/>
      </c>
      <c r="H601" s="155" t="str" cm="1">
        <f t="array" ref="H601">IF(M601=Hjelpeark!$E$7,_xlfn.XLOOKUP(IF(T601="Naturlig",S601,T601),Temp_VT_FV,_xlfn.XLOOKUP('Beregninger gj.strømming'!F601,Fiskevekt_VT_FV,'Veksttabell FV'!$B$5:$T$21,,-1),,-1)*G601,IF('Beregninger gj.strømming'!M601=Hjelpeark!$D$7,_xlfn.XLOOKUP(IF(T601="Naturlig",S601,T601),'Veksttabell SV'!$A$6:$A$22,_xlfn.XLOOKUP('Beregninger gj.strømming'!F601,'Veksttabell SV'!$B$5:$AU$5,'Veksttabell SV'!$B$6:$AU$22,,-1),,-1)*G601,""))</f>
        <v/>
      </c>
      <c r="I601" s="155" t="str">
        <f t="shared" si="153"/>
        <v/>
      </c>
      <c r="J601" s="159" t="str">
        <f t="shared" si="154"/>
        <v/>
      </c>
      <c r="K601" s="173" t="str">
        <f>IF(A601="","",'Priseestimat gj.strømming'!$C$10)</f>
        <v/>
      </c>
      <c r="L601" s="173" t="str">
        <f>IF(A601="","",'Priseestimat gj.strømming'!$C$11)</f>
        <v/>
      </c>
      <c r="M601" s="173" t="str">
        <f>IF(A601="","",'Priseestimat gj.strømming'!$C$12)</f>
        <v/>
      </c>
      <c r="N601" s="173" t="str">
        <f>IF($A601="","",'Priseestimat gj.strømming'!$C$6)</f>
        <v/>
      </c>
      <c r="O601" s="174" t="str" cm="1">
        <f t="array" ref="O601">IF(M601=Hjelpeark!$D$7,_xlfn.XLOOKUP(IF(T601="Naturlig",S601,T601),'Vannbehov SV'!$A$5:$A$13,_xlfn.XLOOKUP('Beregninger gj.strømming'!F601,'Vannbehov SV'!$B$4:$O$4,'Vannbehov SV'!$B$5:$O$13,,-1),,-1),IF(M601=Hjelpeark!$E$7,_xlfn.XLOOKUP(IF(T601="Naturlig",S601,T601),'Vannbehov FV'!$A$5:$A$20,_xlfn.XLOOKUP('Beregninger gj.strømming'!F601,'Vannbehov FV'!$B$4:$O$4,'Vannbehov FV'!$B$5:$O$20,,-1),,-1),""))</f>
        <v/>
      </c>
      <c r="P601" s="173" t="str">
        <f t="shared" si="165"/>
        <v/>
      </c>
      <c r="Q601" s="174" t="str">
        <f t="shared" si="166"/>
        <v/>
      </c>
      <c r="R601" s="174" t="str">
        <f t="shared" si="155"/>
        <v/>
      </c>
      <c r="S601" s="152" t="str">
        <f>IFERROR(IF(M601=Hjelpeark!$D$7,_xlfn.XLOOKUP('Beregninger gj.strømming'!C601,Hjelpeark!$C$8:$C$19,Hjelpeark!$D$8:$D$19),_xlfn.XLOOKUP('Beregninger gj.strømming'!C601,Hjelpeark!$C$8:$C$19,Hjelpeark!$E$8:$E$19)),"")</f>
        <v/>
      </c>
      <c r="T601" s="152" t="str">
        <f t="shared" si="169"/>
        <v/>
      </c>
      <c r="U601" s="152" t="str">
        <f>IFERROR(IF(T601=Hjelpeark!$B$4,0,ABS(T601-S601)),"")</f>
        <v/>
      </c>
      <c r="V601" s="175" t="str">
        <f>IFERROR(IF(A601="","",_xlfn.XLOOKUP(D601,Prisliste!$C$4:$F$4,Prisliste!$C$20:$F$20)),"")</f>
        <v/>
      </c>
      <c r="W601" s="175" t="str">
        <f>IFERROR(U601*_xlfn.XLOOKUP(D601,Prisliste!$C$4:$F$4,Prisliste!$C$21:$F$21),"")</f>
        <v/>
      </c>
      <c r="X601" s="175" t="str">
        <f>IFERROR(IF(A601="","",IF(N601="Ja",_xlfn.XLOOKUP('Beregninger gj.strømming'!D601,Prisliste!$C$4:$F$4,Prisliste!$C$24:$F$24),0)),"")</f>
        <v/>
      </c>
      <c r="Y601" s="288" t="str">
        <f t="shared" si="156"/>
        <v/>
      </c>
      <c r="Z601" s="175" t="str">
        <f t="shared" si="167"/>
        <v/>
      </c>
      <c r="AA601" s="175" t="str">
        <f t="shared" si="157"/>
        <v/>
      </c>
      <c r="AB601" s="175" t="str">
        <f t="shared" si="158"/>
        <v/>
      </c>
      <c r="AC601" s="288" t="str">
        <f t="shared" si="159"/>
        <v/>
      </c>
      <c r="AD601" s="152" t="str">
        <f t="shared" si="160"/>
        <v/>
      </c>
      <c r="AF601" s="155" t="str">
        <f>IFERROR(_xlfn.XLOOKUP(D601,Prisliste!$C$4:$F$4,Prisliste!$C$19:$F$19)*AD601,"")</f>
        <v/>
      </c>
    </row>
    <row r="602" spans="1:32" ht="14.4">
      <c r="A602" s="171" t="str">
        <f>IF(A601="","",IF(A601+1&lt;=f_slutt,'Beregninger gj.strømming'!A601+1,""))</f>
        <v/>
      </c>
      <c r="B602" s="172" t="str">
        <f t="shared" si="161"/>
        <v/>
      </c>
      <c r="C602" s="173" t="str">
        <f t="shared" si="162"/>
        <v/>
      </c>
      <c r="D602" s="172" t="str">
        <f t="shared" si="163"/>
        <v/>
      </c>
      <c r="E602" s="152" t="str">
        <f t="shared" si="168"/>
        <v/>
      </c>
      <c r="F602" s="289" t="str">
        <f t="shared" si="164"/>
        <v/>
      </c>
      <c r="G602" s="154" t="str">
        <f>IF($A602="","",'Priseestimat gj.strømming'!$C$15)</f>
        <v/>
      </c>
      <c r="H602" s="155" t="str" cm="1">
        <f t="array" ref="H602">IF(M602=Hjelpeark!$E$7,_xlfn.XLOOKUP(IF(T602="Naturlig",S602,T602),Temp_VT_FV,_xlfn.XLOOKUP('Beregninger gj.strømming'!F602,Fiskevekt_VT_FV,'Veksttabell FV'!$B$5:$T$21,,-1),,-1)*G602,IF('Beregninger gj.strømming'!M602=Hjelpeark!$D$7,_xlfn.XLOOKUP(IF(T602="Naturlig",S602,T602),'Veksttabell SV'!$A$6:$A$22,_xlfn.XLOOKUP('Beregninger gj.strømming'!F602,'Veksttabell SV'!$B$5:$AU$5,'Veksttabell SV'!$B$6:$AU$22,,-1),,-1)*G602,""))</f>
        <v/>
      </c>
      <c r="I602" s="155" t="str">
        <f t="shared" si="153"/>
        <v/>
      </c>
      <c r="J602" s="159" t="str">
        <f t="shared" si="154"/>
        <v/>
      </c>
      <c r="K602" s="173" t="str">
        <f>IF(A602="","",'Priseestimat gj.strømming'!$C$10)</f>
        <v/>
      </c>
      <c r="L602" s="173" t="str">
        <f>IF(A602="","",'Priseestimat gj.strømming'!$C$11)</f>
        <v/>
      </c>
      <c r="M602" s="173" t="str">
        <f>IF(A602="","",'Priseestimat gj.strømming'!$C$12)</f>
        <v/>
      </c>
      <c r="N602" s="173" t="str">
        <f>IF($A602="","",'Priseestimat gj.strømming'!$C$6)</f>
        <v/>
      </c>
      <c r="O602" s="174" t="str" cm="1">
        <f t="array" ref="O602">IF(M602=Hjelpeark!$D$7,_xlfn.XLOOKUP(IF(T602="Naturlig",S602,T602),'Vannbehov SV'!$A$5:$A$13,_xlfn.XLOOKUP('Beregninger gj.strømming'!F602,'Vannbehov SV'!$B$4:$O$4,'Vannbehov SV'!$B$5:$O$13,,-1),,-1),IF(M602=Hjelpeark!$E$7,_xlfn.XLOOKUP(IF(T602="Naturlig",S602,T602),'Vannbehov FV'!$A$5:$A$20,_xlfn.XLOOKUP('Beregninger gj.strømming'!F602,'Vannbehov FV'!$B$4:$O$4,'Vannbehov FV'!$B$5:$O$20,,-1),,-1),""))</f>
        <v/>
      </c>
      <c r="P602" s="173" t="str">
        <f t="shared" si="165"/>
        <v/>
      </c>
      <c r="Q602" s="174" t="str">
        <f t="shared" si="166"/>
        <v/>
      </c>
      <c r="R602" s="174" t="str">
        <f t="shared" si="155"/>
        <v/>
      </c>
      <c r="S602" s="152" t="str">
        <f>IFERROR(IF(M602=Hjelpeark!$D$7,_xlfn.XLOOKUP('Beregninger gj.strømming'!C602,Hjelpeark!$C$8:$C$19,Hjelpeark!$D$8:$D$19),_xlfn.XLOOKUP('Beregninger gj.strømming'!C602,Hjelpeark!$C$8:$C$19,Hjelpeark!$E$8:$E$19)),"")</f>
        <v/>
      </c>
      <c r="T602" s="152" t="str">
        <f t="shared" si="169"/>
        <v/>
      </c>
      <c r="U602" s="152" t="str">
        <f>IFERROR(IF(T602=Hjelpeark!$B$4,0,ABS(T602-S602)),"")</f>
        <v/>
      </c>
      <c r="V602" s="175" t="str">
        <f>IFERROR(IF(A602="","",_xlfn.XLOOKUP(D602,Prisliste!$C$4:$F$4,Prisliste!$C$20:$F$20)),"")</f>
        <v/>
      </c>
      <c r="W602" s="175" t="str">
        <f>IFERROR(U602*_xlfn.XLOOKUP(D602,Prisliste!$C$4:$F$4,Prisliste!$C$21:$F$21),"")</f>
        <v/>
      </c>
      <c r="X602" s="175" t="str">
        <f>IFERROR(IF(A602="","",IF(N602="Ja",_xlfn.XLOOKUP('Beregninger gj.strømming'!D602,Prisliste!$C$4:$F$4,Prisliste!$C$24:$F$24),0)),"")</f>
        <v/>
      </c>
      <c r="Y602" s="288" t="str">
        <f t="shared" si="156"/>
        <v/>
      </c>
      <c r="Z602" s="175" t="str">
        <f t="shared" si="167"/>
        <v/>
      </c>
      <c r="AA602" s="175" t="str">
        <f t="shared" si="157"/>
        <v/>
      </c>
      <c r="AB602" s="175" t="str">
        <f t="shared" si="158"/>
        <v/>
      </c>
      <c r="AC602" s="288" t="str">
        <f t="shared" si="159"/>
        <v/>
      </c>
      <c r="AD602" s="152" t="str">
        <f t="shared" si="160"/>
        <v/>
      </c>
      <c r="AF602" s="155" t="str">
        <f>IFERROR(_xlfn.XLOOKUP(D602,Prisliste!$C$4:$F$4,Prisliste!$C$19:$F$19)*AD602,"")</f>
        <v/>
      </c>
    </row>
    <row r="603" spans="1:32" ht="14.4">
      <c r="A603" s="171" t="str">
        <f>IF(A602="","",IF(A602+1&lt;=f_slutt,'Beregninger gj.strømming'!A602+1,""))</f>
        <v/>
      </c>
      <c r="B603" s="172" t="str">
        <f t="shared" si="161"/>
        <v/>
      </c>
      <c r="C603" s="173" t="str">
        <f t="shared" si="162"/>
        <v/>
      </c>
      <c r="D603" s="172" t="str">
        <f t="shared" si="163"/>
        <v/>
      </c>
      <c r="E603" s="152" t="str">
        <f t="shared" si="168"/>
        <v/>
      </c>
      <c r="F603" s="289" t="str">
        <f t="shared" si="164"/>
        <v/>
      </c>
      <c r="G603" s="154" t="str">
        <f>IF($A603="","",'Priseestimat gj.strømming'!$C$15)</f>
        <v/>
      </c>
      <c r="H603" s="155" t="str" cm="1">
        <f t="array" ref="H603">IF(M603=Hjelpeark!$E$7,_xlfn.XLOOKUP(IF(T603="Naturlig",S603,T603),Temp_VT_FV,_xlfn.XLOOKUP('Beregninger gj.strømming'!F603,Fiskevekt_VT_FV,'Veksttabell FV'!$B$5:$T$21,,-1),,-1)*G603,IF('Beregninger gj.strømming'!M603=Hjelpeark!$D$7,_xlfn.XLOOKUP(IF(T603="Naturlig",S603,T603),'Veksttabell SV'!$A$6:$A$22,_xlfn.XLOOKUP('Beregninger gj.strømming'!F603,'Veksttabell SV'!$B$5:$AU$5,'Veksttabell SV'!$B$6:$AU$22,,-1),,-1)*G603,""))</f>
        <v/>
      </c>
      <c r="I603" s="155" t="str">
        <f t="shared" si="153"/>
        <v/>
      </c>
      <c r="J603" s="159" t="str">
        <f t="shared" si="154"/>
        <v/>
      </c>
      <c r="K603" s="173" t="str">
        <f>IF(A603="","",'Priseestimat gj.strømming'!$C$10)</f>
        <v/>
      </c>
      <c r="L603" s="173" t="str">
        <f>IF(A603="","",'Priseestimat gj.strømming'!$C$11)</f>
        <v/>
      </c>
      <c r="M603" s="173" t="str">
        <f>IF(A603="","",'Priseestimat gj.strømming'!$C$12)</f>
        <v/>
      </c>
      <c r="N603" s="173" t="str">
        <f>IF($A603="","",'Priseestimat gj.strømming'!$C$6)</f>
        <v/>
      </c>
      <c r="O603" s="174" t="str" cm="1">
        <f t="array" ref="O603">IF(M603=Hjelpeark!$D$7,_xlfn.XLOOKUP(IF(T603="Naturlig",S603,T603),'Vannbehov SV'!$A$5:$A$13,_xlfn.XLOOKUP('Beregninger gj.strømming'!F603,'Vannbehov SV'!$B$4:$O$4,'Vannbehov SV'!$B$5:$O$13,,-1),,-1),IF(M603=Hjelpeark!$E$7,_xlfn.XLOOKUP(IF(T603="Naturlig",S603,T603),'Vannbehov FV'!$A$5:$A$20,_xlfn.XLOOKUP('Beregninger gj.strømming'!F603,'Vannbehov FV'!$B$4:$O$4,'Vannbehov FV'!$B$5:$O$20,,-1),,-1),""))</f>
        <v/>
      </c>
      <c r="P603" s="173" t="str">
        <f t="shared" si="165"/>
        <v/>
      </c>
      <c r="Q603" s="174" t="str">
        <f t="shared" si="166"/>
        <v/>
      </c>
      <c r="R603" s="174" t="str">
        <f t="shared" si="155"/>
        <v/>
      </c>
      <c r="S603" s="152" t="str">
        <f>IFERROR(IF(M603=Hjelpeark!$D$7,_xlfn.XLOOKUP('Beregninger gj.strømming'!C603,Hjelpeark!$C$8:$C$19,Hjelpeark!$D$8:$D$19),_xlfn.XLOOKUP('Beregninger gj.strømming'!C603,Hjelpeark!$C$8:$C$19,Hjelpeark!$E$8:$E$19)),"")</f>
        <v/>
      </c>
      <c r="T603" s="152" t="str">
        <f t="shared" si="169"/>
        <v/>
      </c>
      <c r="U603" s="152" t="str">
        <f>IFERROR(IF(T603=Hjelpeark!$B$4,0,ABS(T603-S603)),"")</f>
        <v/>
      </c>
      <c r="V603" s="175" t="str">
        <f>IFERROR(IF(A603="","",_xlfn.XLOOKUP(D603,Prisliste!$C$4:$F$4,Prisliste!$C$20:$F$20)),"")</f>
        <v/>
      </c>
      <c r="W603" s="175" t="str">
        <f>IFERROR(U603*_xlfn.XLOOKUP(D603,Prisliste!$C$4:$F$4,Prisliste!$C$21:$F$21),"")</f>
        <v/>
      </c>
      <c r="X603" s="175" t="str">
        <f>IFERROR(IF(A603="","",IF(N603="Ja",_xlfn.XLOOKUP('Beregninger gj.strømming'!D603,Prisliste!$C$4:$F$4,Prisliste!$C$24:$F$24),0)),"")</f>
        <v/>
      </c>
      <c r="Y603" s="288" t="str">
        <f t="shared" si="156"/>
        <v/>
      </c>
      <c r="Z603" s="175" t="str">
        <f t="shared" si="167"/>
        <v/>
      </c>
      <c r="AA603" s="175" t="str">
        <f t="shared" si="157"/>
        <v/>
      </c>
      <c r="AB603" s="175" t="str">
        <f t="shared" si="158"/>
        <v/>
      </c>
      <c r="AC603" s="288" t="str">
        <f t="shared" si="159"/>
        <v/>
      </c>
      <c r="AD603" s="152" t="str">
        <f t="shared" si="160"/>
        <v/>
      </c>
      <c r="AF603" s="155" t="str">
        <f>IFERROR(_xlfn.XLOOKUP(D603,Prisliste!$C$4:$F$4,Prisliste!$C$19:$F$19)*AD603,"")</f>
        <v/>
      </c>
    </row>
    <row r="604" spans="1:32" ht="14.4">
      <c r="A604" s="171" t="str">
        <f>IF(A603="","",IF(A603+1&lt;=f_slutt,'Beregninger gj.strømming'!A603+1,""))</f>
        <v/>
      </c>
      <c r="B604" s="172" t="str">
        <f t="shared" si="161"/>
        <v/>
      </c>
      <c r="C604" s="173" t="str">
        <f t="shared" si="162"/>
        <v/>
      </c>
      <c r="D604" s="172" t="str">
        <f t="shared" si="163"/>
        <v/>
      </c>
      <c r="E604" s="152" t="str">
        <f t="shared" si="168"/>
        <v/>
      </c>
      <c r="F604" s="289" t="str">
        <f t="shared" si="164"/>
        <v/>
      </c>
      <c r="G604" s="154" t="str">
        <f>IF($A604="","",'Priseestimat gj.strømming'!$C$15)</f>
        <v/>
      </c>
      <c r="H604" s="155" t="str" cm="1">
        <f t="array" ref="H604">IF(M604=Hjelpeark!$E$7,_xlfn.XLOOKUP(IF(T604="Naturlig",S604,T604),Temp_VT_FV,_xlfn.XLOOKUP('Beregninger gj.strømming'!F604,Fiskevekt_VT_FV,'Veksttabell FV'!$B$5:$T$21,,-1),,-1)*G604,IF('Beregninger gj.strømming'!M604=Hjelpeark!$D$7,_xlfn.XLOOKUP(IF(T604="Naturlig",S604,T604),'Veksttabell SV'!$A$6:$A$22,_xlfn.XLOOKUP('Beregninger gj.strømming'!F604,'Veksttabell SV'!$B$5:$AU$5,'Veksttabell SV'!$B$6:$AU$22,,-1),,-1)*G604,""))</f>
        <v/>
      </c>
      <c r="I604" s="155" t="str">
        <f t="shared" si="153"/>
        <v/>
      </c>
      <c r="J604" s="159" t="str">
        <f t="shared" si="154"/>
        <v/>
      </c>
      <c r="K604" s="173" t="str">
        <f>IF(A604="","",'Priseestimat gj.strømming'!$C$10)</f>
        <v/>
      </c>
      <c r="L604" s="173" t="str">
        <f>IF(A604="","",'Priseestimat gj.strømming'!$C$11)</f>
        <v/>
      </c>
      <c r="M604" s="173" t="str">
        <f>IF(A604="","",'Priseestimat gj.strømming'!$C$12)</f>
        <v/>
      </c>
      <c r="N604" s="173" t="str">
        <f>IF($A604="","",'Priseestimat gj.strømming'!$C$6)</f>
        <v/>
      </c>
      <c r="O604" s="174" t="str" cm="1">
        <f t="array" ref="O604">IF(M604=Hjelpeark!$D$7,_xlfn.XLOOKUP(IF(T604="Naturlig",S604,T604),'Vannbehov SV'!$A$5:$A$13,_xlfn.XLOOKUP('Beregninger gj.strømming'!F604,'Vannbehov SV'!$B$4:$O$4,'Vannbehov SV'!$B$5:$O$13,,-1),,-1),IF(M604=Hjelpeark!$E$7,_xlfn.XLOOKUP(IF(T604="Naturlig",S604,T604),'Vannbehov FV'!$A$5:$A$20,_xlfn.XLOOKUP('Beregninger gj.strømming'!F604,'Vannbehov FV'!$B$4:$O$4,'Vannbehov FV'!$B$5:$O$20,,-1),,-1),""))</f>
        <v/>
      </c>
      <c r="P604" s="173" t="str">
        <f t="shared" si="165"/>
        <v/>
      </c>
      <c r="Q604" s="174" t="str">
        <f t="shared" si="166"/>
        <v/>
      </c>
      <c r="R604" s="174" t="str">
        <f t="shared" si="155"/>
        <v/>
      </c>
      <c r="S604" s="152" t="str">
        <f>IFERROR(IF(M604=Hjelpeark!$D$7,_xlfn.XLOOKUP('Beregninger gj.strømming'!C604,Hjelpeark!$C$8:$C$19,Hjelpeark!$D$8:$D$19),_xlfn.XLOOKUP('Beregninger gj.strømming'!C604,Hjelpeark!$C$8:$C$19,Hjelpeark!$E$8:$E$19)),"")</f>
        <v/>
      </c>
      <c r="T604" s="152" t="str">
        <f t="shared" si="169"/>
        <v/>
      </c>
      <c r="U604" s="152" t="str">
        <f>IFERROR(IF(T604=Hjelpeark!$B$4,0,ABS(T604-S604)),"")</f>
        <v/>
      </c>
      <c r="V604" s="175" t="str">
        <f>IFERROR(IF(A604="","",_xlfn.XLOOKUP(D604,Prisliste!$C$4:$F$4,Prisliste!$C$20:$F$20)),"")</f>
        <v/>
      </c>
      <c r="W604" s="175" t="str">
        <f>IFERROR(U604*_xlfn.XLOOKUP(D604,Prisliste!$C$4:$F$4,Prisliste!$C$21:$F$21),"")</f>
        <v/>
      </c>
      <c r="X604" s="175" t="str">
        <f>IFERROR(IF(A604="","",IF(N604="Ja",_xlfn.XLOOKUP('Beregninger gj.strømming'!D604,Prisliste!$C$4:$F$4,Prisliste!$C$24:$F$24),0)),"")</f>
        <v/>
      </c>
      <c r="Y604" s="288" t="str">
        <f t="shared" si="156"/>
        <v/>
      </c>
      <c r="Z604" s="175" t="str">
        <f t="shared" si="167"/>
        <v/>
      </c>
      <c r="AA604" s="175" t="str">
        <f t="shared" si="157"/>
        <v/>
      </c>
      <c r="AB604" s="175" t="str">
        <f t="shared" si="158"/>
        <v/>
      </c>
      <c r="AC604" s="288" t="str">
        <f t="shared" si="159"/>
        <v/>
      </c>
      <c r="AD604" s="152" t="str">
        <f t="shared" si="160"/>
        <v/>
      </c>
      <c r="AF604" s="155" t="str">
        <f>IFERROR(_xlfn.XLOOKUP(D604,Prisliste!$C$4:$F$4,Prisliste!$C$19:$F$19)*AD604,"")</f>
        <v/>
      </c>
    </row>
    <row r="605" spans="1:32" ht="14.4">
      <c r="A605" s="171" t="str">
        <f>IF(A604="","",IF(A604+1&lt;=f_slutt,'Beregninger gj.strømming'!A604+1,""))</f>
        <v/>
      </c>
      <c r="B605" s="172" t="str">
        <f t="shared" si="161"/>
        <v/>
      </c>
      <c r="C605" s="173" t="str">
        <f t="shared" si="162"/>
        <v/>
      </c>
      <c r="D605" s="172" t="str">
        <f t="shared" si="163"/>
        <v/>
      </c>
      <c r="E605" s="152" t="str">
        <f t="shared" si="168"/>
        <v/>
      </c>
      <c r="F605" s="289" t="str">
        <f t="shared" si="164"/>
        <v/>
      </c>
      <c r="G605" s="154" t="str">
        <f>IF($A605="","",'Priseestimat gj.strømming'!$C$15)</f>
        <v/>
      </c>
      <c r="H605" s="155" t="str" cm="1">
        <f t="array" ref="H605">IF(M605=Hjelpeark!$E$7,_xlfn.XLOOKUP(IF(T605="Naturlig",S605,T605),Temp_VT_FV,_xlfn.XLOOKUP('Beregninger gj.strømming'!F605,Fiskevekt_VT_FV,'Veksttabell FV'!$B$5:$T$21,,-1),,-1)*G605,IF('Beregninger gj.strømming'!M605=Hjelpeark!$D$7,_xlfn.XLOOKUP(IF(T605="Naturlig",S605,T605),'Veksttabell SV'!$A$6:$A$22,_xlfn.XLOOKUP('Beregninger gj.strømming'!F605,'Veksttabell SV'!$B$5:$AU$5,'Veksttabell SV'!$B$6:$AU$22,,-1),,-1)*G605,""))</f>
        <v/>
      </c>
      <c r="I605" s="155" t="str">
        <f t="shared" si="153"/>
        <v/>
      </c>
      <c r="J605" s="159" t="str">
        <f t="shared" si="154"/>
        <v/>
      </c>
      <c r="K605" s="173" t="str">
        <f>IF(A605="","",'Priseestimat gj.strømming'!$C$10)</f>
        <v/>
      </c>
      <c r="L605" s="173" t="str">
        <f>IF(A605="","",'Priseestimat gj.strømming'!$C$11)</f>
        <v/>
      </c>
      <c r="M605" s="173" t="str">
        <f>IF(A605="","",'Priseestimat gj.strømming'!$C$12)</f>
        <v/>
      </c>
      <c r="N605" s="173" t="str">
        <f>IF($A605="","",'Priseestimat gj.strømming'!$C$6)</f>
        <v/>
      </c>
      <c r="O605" s="174" t="str" cm="1">
        <f t="array" ref="O605">IF(M605=Hjelpeark!$D$7,_xlfn.XLOOKUP(IF(T605="Naturlig",S605,T605),'Vannbehov SV'!$A$5:$A$13,_xlfn.XLOOKUP('Beregninger gj.strømming'!F605,'Vannbehov SV'!$B$4:$O$4,'Vannbehov SV'!$B$5:$O$13,,-1),,-1),IF(M605=Hjelpeark!$E$7,_xlfn.XLOOKUP(IF(T605="Naturlig",S605,T605),'Vannbehov FV'!$A$5:$A$20,_xlfn.XLOOKUP('Beregninger gj.strømming'!F605,'Vannbehov FV'!$B$4:$O$4,'Vannbehov FV'!$B$5:$O$20,,-1),,-1),""))</f>
        <v/>
      </c>
      <c r="P605" s="173" t="str">
        <f t="shared" si="165"/>
        <v/>
      </c>
      <c r="Q605" s="174" t="str">
        <f t="shared" si="166"/>
        <v/>
      </c>
      <c r="R605" s="174" t="str">
        <f t="shared" si="155"/>
        <v/>
      </c>
      <c r="S605" s="152" t="str">
        <f>IFERROR(IF(M605=Hjelpeark!$D$7,_xlfn.XLOOKUP('Beregninger gj.strømming'!C605,Hjelpeark!$C$8:$C$19,Hjelpeark!$D$8:$D$19),_xlfn.XLOOKUP('Beregninger gj.strømming'!C605,Hjelpeark!$C$8:$C$19,Hjelpeark!$E$8:$E$19)),"")</f>
        <v/>
      </c>
      <c r="T605" s="152" t="str">
        <f t="shared" si="169"/>
        <v/>
      </c>
      <c r="U605" s="152" t="str">
        <f>IFERROR(IF(T605=Hjelpeark!$B$4,0,ABS(T605-S605)),"")</f>
        <v/>
      </c>
      <c r="V605" s="175" t="str">
        <f>IFERROR(IF(A605="","",_xlfn.XLOOKUP(D605,Prisliste!$C$4:$F$4,Prisliste!$C$20:$F$20)),"")</f>
        <v/>
      </c>
      <c r="W605" s="175" t="str">
        <f>IFERROR(U605*_xlfn.XLOOKUP(D605,Prisliste!$C$4:$F$4,Prisliste!$C$21:$F$21),"")</f>
        <v/>
      </c>
      <c r="X605" s="175" t="str">
        <f>IFERROR(IF(A605="","",IF(N605="Ja",_xlfn.XLOOKUP('Beregninger gj.strømming'!D605,Prisliste!$C$4:$F$4,Prisliste!$C$24:$F$24),0)),"")</f>
        <v/>
      </c>
      <c r="Y605" s="288" t="str">
        <f t="shared" si="156"/>
        <v/>
      </c>
      <c r="Z605" s="175" t="str">
        <f t="shared" si="167"/>
        <v/>
      </c>
      <c r="AA605" s="175" t="str">
        <f t="shared" si="157"/>
        <v/>
      </c>
      <c r="AB605" s="175" t="str">
        <f t="shared" si="158"/>
        <v/>
      </c>
      <c r="AC605" s="288" t="str">
        <f t="shared" si="159"/>
        <v/>
      </c>
      <c r="AD605" s="152" t="str">
        <f t="shared" si="160"/>
        <v/>
      </c>
      <c r="AF605" s="155" t="str">
        <f>IFERROR(_xlfn.XLOOKUP(D605,Prisliste!$C$4:$F$4,Prisliste!$C$19:$F$19)*AD605,"")</f>
        <v/>
      </c>
    </row>
    <row r="606" spans="1:32" ht="14.4">
      <c r="A606" s="171" t="str">
        <f>IF(A605="","",IF(A605+1&lt;=f_slutt,'Beregninger gj.strømming'!A605+1,""))</f>
        <v/>
      </c>
      <c r="B606" s="172" t="str">
        <f t="shared" si="161"/>
        <v/>
      </c>
      <c r="C606" s="173" t="str">
        <f t="shared" si="162"/>
        <v/>
      </c>
      <c r="D606" s="172" t="str">
        <f t="shared" si="163"/>
        <v/>
      </c>
      <c r="E606" s="152" t="str">
        <f t="shared" si="168"/>
        <v/>
      </c>
      <c r="F606" s="289" t="str">
        <f t="shared" si="164"/>
        <v/>
      </c>
      <c r="G606" s="154" t="str">
        <f>IF($A606="","",'Priseestimat gj.strømming'!$C$15)</f>
        <v/>
      </c>
      <c r="H606" s="155" t="str" cm="1">
        <f t="array" ref="H606">IF(M606=Hjelpeark!$E$7,_xlfn.XLOOKUP(IF(T606="Naturlig",S606,T606),Temp_VT_FV,_xlfn.XLOOKUP('Beregninger gj.strømming'!F606,Fiskevekt_VT_FV,'Veksttabell FV'!$B$5:$T$21,,-1),,-1)*G606,IF('Beregninger gj.strømming'!M606=Hjelpeark!$D$7,_xlfn.XLOOKUP(IF(T606="Naturlig",S606,T606),'Veksttabell SV'!$A$6:$A$22,_xlfn.XLOOKUP('Beregninger gj.strømming'!F606,'Veksttabell SV'!$B$5:$AU$5,'Veksttabell SV'!$B$6:$AU$22,,-1),,-1)*G606,""))</f>
        <v/>
      </c>
      <c r="I606" s="155" t="str">
        <f t="shared" si="153"/>
        <v/>
      </c>
      <c r="J606" s="159" t="str">
        <f t="shared" si="154"/>
        <v/>
      </c>
      <c r="K606" s="173" t="str">
        <f>IF(A606="","",'Priseestimat gj.strømming'!$C$10)</f>
        <v/>
      </c>
      <c r="L606" s="173" t="str">
        <f>IF(A606="","",'Priseestimat gj.strømming'!$C$11)</f>
        <v/>
      </c>
      <c r="M606" s="173" t="str">
        <f>IF(A606="","",'Priseestimat gj.strømming'!$C$12)</f>
        <v/>
      </c>
      <c r="N606" s="173" t="str">
        <f>IF($A606="","",'Priseestimat gj.strømming'!$C$6)</f>
        <v/>
      </c>
      <c r="O606" s="174" t="str" cm="1">
        <f t="array" ref="O606">IF(M606=Hjelpeark!$D$7,_xlfn.XLOOKUP(IF(T606="Naturlig",S606,T606),'Vannbehov SV'!$A$5:$A$13,_xlfn.XLOOKUP('Beregninger gj.strømming'!F606,'Vannbehov SV'!$B$4:$O$4,'Vannbehov SV'!$B$5:$O$13,,-1),,-1),IF(M606=Hjelpeark!$E$7,_xlfn.XLOOKUP(IF(T606="Naturlig",S606,T606),'Vannbehov FV'!$A$5:$A$20,_xlfn.XLOOKUP('Beregninger gj.strømming'!F606,'Vannbehov FV'!$B$4:$O$4,'Vannbehov FV'!$B$5:$O$20,,-1),,-1),""))</f>
        <v/>
      </c>
      <c r="P606" s="173" t="str">
        <f t="shared" si="165"/>
        <v/>
      </c>
      <c r="Q606" s="174" t="str">
        <f t="shared" si="166"/>
        <v/>
      </c>
      <c r="R606" s="174" t="str">
        <f t="shared" si="155"/>
        <v/>
      </c>
      <c r="S606" s="152" t="str">
        <f>IFERROR(IF(M606=Hjelpeark!$D$7,_xlfn.XLOOKUP('Beregninger gj.strømming'!C606,Hjelpeark!$C$8:$C$19,Hjelpeark!$D$8:$D$19),_xlfn.XLOOKUP('Beregninger gj.strømming'!C606,Hjelpeark!$C$8:$C$19,Hjelpeark!$E$8:$E$19)),"")</f>
        <v/>
      </c>
      <c r="T606" s="152" t="str">
        <f t="shared" si="169"/>
        <v/>
      </c>
      <c r="U606" s="152" t="str">
        <f>IFERROR(IF(T606=Hjelpeark!$B$4,0,ABS(T606-S606)),"")</f>
        <v/>
      </c>
      <c r="V606" s="175" t="str">
        <f>IFERROR(IF(A606="","",_xlfn.XLOOKUP(D606,Prisliste!$C$4:$F$4,Prisliste!$C$20:$F$20)),"")</f>
        <v/>
      </c>
      <c r="W606" s="175" t="str">
        <f>IFERROR(U606*_xlfn.XLOOKUP(D606,Prisliste!$C$4:$F$4,Prisliste!$C$21:$F$21),"")</f>
        <v/>
      </c>
      <c r="X606" s="175" t="str">
        <f>IFERROR(IF(A606="","",IF(N606="Ja",_xlfn.XLOOKUP('Beregninger gj.strømming'!D606,Prisliste!$C$4:$F$4,Prisliste!$C$24:$F$24),0)),"")</f>
        <v/>
      </c>
      <c r="Y606" s="288" t="str">
        <f t="shared" si="156"/>
        <v/>
      </c>
      <c r="Z606" s="175" t="str">
        <f t="shared" si="167"/>
        <v/>
      </c>
      <c r="AA606" s="175" t="str">
        <f t="shared" si="157"/>
        <v/>
      </c>
      <c r="AB606" s="175" t="str">
        <f t="shared" si="158"/>
        <v/>
      </c>
      <c r="AC606" s="288" t="str">
        <f t="shared" si="159"/>
        <v/>
      </c>
      <c r="AD606" s="152" t="str">
        <f t="shared" si="160"/>
        <v/>
      </c>
      <c r="AF606" s="155" t="str">
        <f>IFERROR(_xlfn.XLOOKUP(D606,Prisliste!$C$4:$F$4,Prisliste!$C$19:$F$19)*AD606,"")</f>
        <v/>
      </c>
    </row>
    <row r="607" spans="1:32" ht="14.4">
      <c r="A607" s="171" t="str">
        <f>IF(A606="","",IF(A606+1&lt;=f_slutt,'Beregninger gj.strømming'!A606+1,""))</f>
        <v/>
      </c>
      <c r="B607" s="172" t="str">
        <f t="shared" si="161"/>
        <v/>
      </c>
      <c r="C607" s="173" t="str">
        <f t="shared" si="162"/>
        <v/>
      </c>
      <c r="D607" s="172" t="str">
        <f t="shared" si="163"/>
        <v/>
      </c>
      <c r="E607" s="152" t="str">
        <f t="shared" si="168"/>
        <v/>
      </c>
      <c r="F607" s="289" t="str">
        <f t="shared" si="164"/>
        <v/>
      </c>
      <c r="G607" s="154" t="str">
        <f>IF($A607="","",'Priseestimat gj.strømming'!$C$15)</f>
        <v/>
      </c>
      <c r="H607" s="155" t="str" cm="1">
        <f t="array" ref="H607">IF(M607=Hjelpeark!$E$7,_xlfn.XLOOKUP(IF(T607="Naturlig",S607,T607),Temp_VT_FV,_xlfn.XLOOKUP('Beregninger gj.strømming'!F607,Fiskevekt_VT_FV,'Veksttabell FV'!$B$5:$T$21,,-1),,-1)*G607,IF('Beregninger gj.strømming'!M607=Hjelpeark!$D$7,_xlfn.XLOOKUP(IF(T607="Naturlig",S607,T607),'Veksttabell SV'!$A$6:$A$22,_xlfn.XLOOKUP('Beregninger gj.strømming'!F607,'Veksttabell SV'!$B$5:$AU$5,'Veksttabell SV'!$B$6:$AU$22,,-1),,-1)*G607,""))</f>
        <v/>
      </c>
      <c r="I607" s="155" t="str">
        <f t="shared" si="153"/>
        <v/>
      </c>
      <c r="J607" s="159" t="str">
        <f t="shared" si="154"/>
        <v/>
      </c>
      <c r="K607" s="173" t="str">
        <f>IF(A607="","",'Priseestimat gj.strømming'!$C$10)</f>
        <v/>
      </c>
      <c r="L607" s="173" t="str">
        <f>IF(A607="","",'Priseestimat gj.strømming'!$C$11)</f>
        <v/>
      </c>
      <c r="M607" s="173" t="str">
        <f>IF(A607="","",'Priseestimat gj.strømming'!$C$12)</f>
        <v/>
      </c>
      <c r="N607" s="173" t="str">
        <f>IF($A607="","",'Priseestimat gj.strømming'!$C$6)</f>
        <v/>
      </c>
      <c r="O607" s="174" t="str" cm="1">
        <f t="array" ref="O607">IF(M607=Hjelpeark!$D$7,_xlfn.XLOOKUP(IF(T607="Naturlig",S607,T607),'Vannbehov SV'!$A$5:$A$13,_xlfn.XLOOKUP('Beregninger gj.strømming'!F607,'Vannbehov SV'!$B$4:$O$4,'Vannbehov SV'!$B$5:$O$13,,-1),,-1),IF(M607=Hjelpeark!$E$7,_xlfn.XLOOKUP(IF(T607="Naturlig",S607,T607),'Vannbehov FV'!$A$5:$A$20,_xlfn.XLOOKUP('Beregninger gj.strømming'!F607,'Vannbehov FV'!$B$4:$O$4,'Vannbehov FV'!$B$5:$O$20,,-1),,-1),""))</f>
        <v/>
      </c>
      <c r="P607" s="173" t="str">
        <f t="shared" si="165"/>
        <v/>
      </c>
      <c r="Q607" s="174" t="str">
        <f t="shared" si="166"/>
        <v/>
      </c>
      <c r="R607" s="174" t="str">
        <f t="shared" si="155"/>
        <v/>
      </c>
      <c r="S607" s="152" t="str">
        <f>IFERROR(IF(M607=Hjelpeark!$D$7,_xlfn.XLOOKUP('Beregninger gj.strømming'!C607,Hjelpeark!$C$8:$C$19,Hjelpeark!$D$8:$D$19),_xlfn.XLOOKUP('Beregninger gj.strømming'!C607,Hjelpeark!$C$8:$C$19,Hjelpeark!$E$8:$E$19)),"")</f>
        <v/>
      </c>
      <c r="T607" s="152" t="str">
        <f t="shared" si="169"/>
        <v/>
      </c>
      <c r="U607" s="152" t="str">
        <f>IFERROR(IF(T607=Hjelpeark!$B$4,0,ABS(T607-S607)),"")</f>
        <v/>
      </c>
      <c r="V607" s="175" t="str">
        <f>IFERROR(IF(A607="","",_xlfn.XLOOKUP(D607,Prisliste!$C$4:$F$4,Prisliste!$C$20:$F$20)),"")</f>
        <v/>
      </c>
      <c r="W607" s="175" t="str">
        <f>IFERROR(U607*_xlfn.XLOOKUP(D607,Prisliste!$C$4:$F$4,Prisliste!$C$21:$F$21),"")</f>
        <v/>
      </c>
      <c r="X607" s="175" t="str">
        <f>IFERROR(IF(A607="","",IF(N607="Ja",_xlfn.XLOOKUP('Beregninger gj.strømming'!D607,Prisliste!$C$4:$F$4,Prisliste!$C$24:$F$24),0)),"")</f>
        <v/>
      </c>
      <c r="Y607" s="288" t="str">
        <f t="shared" si="156"/>
        <v/>
      </c>
      <c r="Z607" s="175" t="str">
        <f t="shared" si="167"/>
        <v/>
      </c>
      <c r="AA607" s="175" t="str">
        <f t="shared" si="157"/>
        <v/>
      </c>
      <c r="AB607" s="175" t="str">
        <f t="shared" si="158"/>
        <v/>
      </c>
      <c r="AC607" s="288" t="str">
        <f t="shared" si="159"/>
        <v/>
      </c>
      <c r="AD607" s="152" t="str">
        <f t="shared" si="160"/>
        <v/>
      </c>
      <c r="AF607" s="155" t="str">
        <f>IFERROR(_xlfn.XLOOKUP(D607,Prisliste!$C$4:$F$4,Prisliste!$C$19:$F$19)*AD607,"")</f>
        <v/>
      </c>
    </row>
    <row r="608" spans="1:32" ht="14.4">
      <c r="A608" s="171" t="str">
        <f>IF(A607="","",IF(A607+1&lt;=f_slutt,'Beregninger gj.strømming'!A607+1,""))</f>
        <v/>
      </c>
      <c r="B608" s="172" t="str">
        <f t="shared" si="161"/>
        <v/>
      </c>
      <c r="C608" s="173" t="str">
        <f t="shared" si="162"/>
        <v/>
      </c>
      <c r="D608" s="172" t="str">
        <f t="shared" si="163"/>
        <v/>
      </c>
      <c r="E608" s="152" t="str">
        <f t="shared" si="168"/>
        <v/>
      </c>
      <c r="F608" s="289" t="str">
        <f t="shared" si="164"/>
        <v/>
      </c>
      <c r="G608" s="154" t="str">
        <f>IF($A608="","",'Priseestimat gj.strømming'!$C$15)</f>
        <v/>
      </c>
      <c r="H608" s="155" t="str" cm="1">
        <f t="array" ref="H608">IF(M608=Hjelpeark!$E$7,_xlfn.XLOOKUP(IF(T608="Naturlig",S608,T608),Temp_VT_FV,_xlfn.XLOOKUP('Beregninger gj.strømming'!F608,Fiskevekt_VT_FV,'Veksttabell FV'!$B$5:$T$21,,-1),,-1)*G608,IF('Beregninger gj.strømming'!M608=Hjelpeark!$D$7,_xlfn.XLOOKUP(IF(T608="Naturlig",S608,T608),'Veksttabell SV'!$A$6:$A$22,_xlfn.XLOOKUP('Beregninger gj.strømming'!F608,'Veksttabell SV'!$B$5:$AU$5,'Veksttabell SV'!$B$6:$AU$22,,-1),,-1)*G608,""))</f>
        <v/>
      </c>
      <c r="I608" s="155" t="str">
        <f t="shared" si="153"/>
        <v/>
      </c>
      <c r="J608" s="159" t="str">
        <f t="shared" si="154"/>
        <v/>
      </c>
      <c r="K608" s="173" t="str">
        <f>IF(A608="","",'Priseestimat gj.strømming'!$C$10)</f>
        <v/>
      </c>
      <c r="L608" s="173" t="str">
        <f>IF(A608="","",'Priseestimat gj.strømming'!$C$11)</f>
        <v/>
      </c>
      <c r="M608" s="173" t="str">
        <f>IF(A608="","",'Priseestimat gj.strømming'!$C$12)</f>
        <v/>
      </c>
      <c r="N608" s="173" t="str">
        <f>IF($A608="","",'Priseestimat gj.strømming'!$C$6)</f>
        <v/>
      </c>
      <c r="O608" s="174" t="str" cm="1">
        <f t="array" ref="O608">IF(M608=Hjelpeark!$D$7,_xlfn.XLOOKUP(IF(T608="Naturlig",S608,T608),'Vannbehov SV'!$A$5:$A$13,_xlfn.XLOOKUP('Beregninger gj.strømming'!F608,'Vannbehov SV'!$B$4:$O$4,'Vannbehov SV'!$B$5:$O$13,,-1),,-1),IF(M608=Hjelpeark!$E$7,_xlfn.XLOOKUP(IF(T608="Naturlig",S608,T608),'Vannbehov FV'!$A$5:$A$20,_xlfn.XLOOKUP('Beregninger gj.strømming'!F608,'Vannbehov FV'!$B$4:$O$4,'Vannbehov FV'!$B$5:$O$20,,-1),,-1),""))</f>
        <v/>
      </c>
      <c r="P608" s="173" t="str">
        <f t="shared" si="165"/>
        <v/>
      </c>
      <c r="Q608" s="174" t="str">
        <f t="shared" si="166"/>
        <v/>
      </c>
      <c r="R608" s="174" t="str">
        <f t="shared" si="155"/>
        <v/>
      </c>
      <c r="S608" s="152" t="str">
        <f>IFERROR(IF(M608=Hjelpeark!$D$7,_xlfn.XLOOKUP('Beregninger gj.strømming'!C608,Hjelpeark!$C$8:$C$19,Hjelpeark!$D$8:$D$19),_xlfn.XLOOKUP('Beregninger gj.strømming'!C608,Hjelpeark!$C$8:$C$19,Hjelpeark!$E$8:$E$19)),"")</f>
        <v/>
      </c>
      <c r="T608" s="152" t="str">
        <f t="shared" si="169"/>
        <v/>
      </c>
      <c r="U608" s="152" t="str">
        <f>IFERROR(IF(T608=Hjelpeark!$B$4,0,ABS(T608-S608)),"")</f>
        <v/>
      </c>
      <c r="V608" s="175" t="str">
        <f>IFERROR(IF(A608="","",_xlfn.XLOOKUP(D608,Prisliste!$C$4:$F$4,Prisliste!$C$20:$F$20)),"")</f>
        <v/>
      </c>
      <c r="W608" s="175" t="str">
        <f>IFERROR(U608*_xlfn.XLOOKUP(D608,Prisliste!$C$4:$F$4,Prisliste!$C$21:$F$21),"")</f>
        <v/>
      </c>
      <c r="X608" s="175" t="str">
        <f>IFERROR(IF(A608="","",IF(N608="Ja",_xlfn.XLOOKUP('Beregninger gj.strømming'!D608,Prisliste!$C$4:$F$4,Prisliste!$C$24:$F$24),0)),"")</f>
        <v/>
      </c>
      <c r="Y608" s="288" t="str">
        <f t="shared" si="156"/>
        <v/>
      </c>
      <c r="Z608" s="175" t="str">
        <f t="shared" si="167"/>
        <v/>
      </c>
      <c r="AA608" s="175" t="str">
        <f t="shared" si="157"/>
        <v/>
      </c>
      <c r="AB608" s="175" t="str">
        <f t="shared" si="158"/>
        <v/>
      </c>
      <c r="AC608" s="288" t="str">
        <f t="shared" si="159"/>
        <v/>
      </c>
      <c r="AD608" s="152" t="str">
        <f t="shared" si="160"/>
        <v/>
      </c>
      <c r="AF608" s="155" t="str">
        <f>IFERROR(_xlfn.XLOOKUP(D608,Prisliste!$C$4:$F$4,Prisliste!$C$19:$F$19)*AD608,"")</f>
        <v/>
      </c>
    </row>
    <row r="609" spans="1:32" ht="14.4">
      <c r="A609" s="171" t="str">
        <f>IF(A608="","",IF(A608+1&lt;=f_slutt,'Beregninger gj.strømming'!A608+1,""))</f>
        <v/>
      </c>
      <c r="B609" s="172" t="str">
        <f t="shared" si="161"/>
        <v/>
      </c>
      <c r="C609" s="173" t="str">
        <f t="shared" si="162"/>
        <v/>
      </c>
      <c r="D609" s="172" t="str">
        <f t="shared" si="163"/>
        <v/>
      </c>
      <c r="E609" s="152" t="str">
        <f t="shared" si="168"/>
        <v/>
      </c>
      <c r="F609" s="289" t="str">
        <f t="shared" si="164"/>
        <v/>
      </c>
      <c r="G609" s="154" t="str">
        <f>IF($A609="","",'Priseestimat gj.strømming'!$C$15)</f>
        <v/>
      </c>
      <c r="H609" s="155" t="str" cm="1">
        <f t="array" ref="H609">IF(M609=Hjelpeark!$E$7,_xlfn.XLOOKUP(IF(T609="Naturlig",S609,T609),Temp_VT_FV,_xlfn.XLOOKUP('Beregninger gj.strømming'!F609,Fiskevekt_VT_FV,'Veksttabell FV'!$B$5:$T$21,,-1),,-1)*G609,IF('Beregninger gj.strømming'!M609=Hjelpeark!$D$7,_xlfn.XLOOKUP(IF(T609="Naturlig",S609,T609),'Veksttabell SV'!$A$6:$A$22,_xlfn.XLOOKUP('Beregninger gj.strømming'!F609,'Veksttabell SV'!$B$5:$AU$5,'Veksttabell SV'!$B$6:$AU$22,,-1),,-1)*G609,""))</f>
        <v/>
      </c>
      <c r="I609" s="155" t="str">
        <f t="shared" si="153"/>
        <v/>
      </c>
      <c r="J609" s="159" t="str">
        <f t="shared" si="154"/>
        <v/>
      </c>
      <c r="K609" s="173" t="str">
        <f>IF(A609="","",'Priseestimat gj.strømming'!$C$10)</f>
        <v/>
      </c>
      <c r="L609" s="173" t="str">
        <f>IF(A609="","",'Priseestimat gj.strømming'!$C$11)</f>
        <v/>
      </c>
      <c r="M609" s="173" t="str">
        <f>IF(A609="","",'Priseestimat gj.strømming'!$C$12)</f>
        <v/>
      </c>
      <c r="N609" s="173" t="str">
        <f>IF($A609="","",'Priseestimat gj.strømming'!$C$6)</f>
        <v/>
      </c>
      <c r="O609" s="174" t="str" cm="1">
        <f t="array" ref="O609">IF(M609=Hjelpeark!$D$7,_xlfn.XLOOKUP(IF(T609="Naturlig",S609,T609),'Vannbehov SV'!$A$5:$A$13,_xlfn.XLOOKUP('Beregninger gj.strømming'!F609,'Vannbehov SV'!$B$4:$O$4,'Vannbehov SV'!$B$5:$O$13,,-1),,-1),IF(M609=Hjelpeark!$E$7,_xlfn.XLOOKUP(IF(T609="Naturlig",S609,T609),'Vannbehov FV'!$A$5:$A$20,_xlfn.XLOOKUP('Beregninger gj.strømming'!F609,'Vannbehov FV'!$B$4:$O$4,'Vannbehov FV'!$B$5:$O$20,,-1),,-1),""))</f>
        <v/>
      </c>
      <c r="P609" s="173" t="str">
        <f t="shared" si="165"/>
        <v/>
      </c>
      <c r="Q609" s="174" t="str">
        <f t="shared" si="166"/>
        <v/>
      </c>
      <c r="R609" s="174" t="str">
        <f t="shared" si="155"/>
        <v/>
      </c>
      <c r="S609" s="152" t="str">
        <f>IFERROR(IF(M609=Hjelpeark!$D$7,_xlfn.XLOOKUP('Beregninger gj.strømming'!C609,Hjelpeark!$C$8:$C$19,Hjelpeark!$D$8:$D$19),_xlfn.XLOOKUP('Beregninger gj.strømming'!C609,Hjelpeark!$C$8:$C$19,Hjelpeark!$E$8:$E$19)),"")</f>
        <v/>
      </c>
      <c r="T609" s="152" t="str">
        <f t="shared" si="169"/>
        <v/>
      </c>
      <c r="U609" s="152" t="str">
        <f>IFERROR(IF(T609=Hjelpeark!$B$4,0,ABS(T609-S609)),"")</f>
        <v/>
      </c>
      <c r="V609" s="175" t="str">
        <f>IFERROR(IF(A609="","",_xlfn.XLOOKUP(D609,Prisliste!$C$4:$F$4,Prisliste!$C$20:$F$20)),"")</f>
        <v/>
      </c>
      <c r="W609" s="175" t="str">
        <f>IFERROR(U609*_xlfn.XLOOKUP(D609,Prisliste!$C$4:$F$4,Prisliste!$C$21:$F$21),"")</f>
        <v/>
      </c>
      <c r="X609" s="175" t="str">
        <f>IFERROR(IF(A609="","",IF(N609="Ja",_xlfn.XLOOKUP('Beregninger gj.strømming'!D609,Prisliste!$C$4:$F$4,Prisliste!$C$24:$F$24),0)),"")</f>
        <v/>
      </c>
      <c r="Y609" s="288" t="str">
        <f t="shared" si="156"/>
        <v/>
      </c>
      <c r="Z609" s="175" t="str">
        <f t="shared" si="167"/>
        <v/>
      </c>
      <c r="AA609" s="175" t="str">
        <f t="shared" si="157"/>
        <v/>
      </c>
      <c r="AB609" s="175" t="str">
        <f t="shared" si="158"/>
        <v/>
      </c>
      <c r="AC609" s="288" t="str">
        <f t="shared" si="159"/>
        <v/>
      </c>
      <c r="AD609" s="152" t="str">
        <f t="shared" si="160"/>
        <v/>
      </c>
      <c r="AF609" s="155" t="str">
        <f>IFERROR(_xlfn.XLOOKUP(D609,Prisliste!$C$4:$F$4,Prisliste!$C$19:$F$19)*AD609,"")</f>
        <v/>
      </c>
    </row>
    <row r="610" spans="1:32" ht="14.4">
      <c r="A610" s="171" t="str">
        <f>IF(A609="","",IF(A609+1&lt;=f_slutt,'Beregninger gj.strømming'!A609+1,""))</f>
        <v/>
      </c>
      <c r="B610" s="172" t="str">
        <f t="shared" si="161"/>
        <v/>
      </c>
      <c r="C610" s="173" t="str">
        <f t="shared" si="162"/>
        <v/>
      </c>
      <c r="D610" s="172" t="str">
        <f t="shared" si="163"/>
        <v/>
      </c>
      <c r="E610" s="152" t="str">
        <f t="shared" si="168"/>
        <v/>
      </c>
      <c r="F610" s="289" t="str">
        <f t="shared" si="164"/>
        <v/>
      </c>
      <c r="G610" s="154" t="str">
        <f>IF($A610="","",'Priseestimat gj.strømming'!$C$15)</f>
        <v/>
      </c>
      <c r="H610" s="155" t="str" cm="1">
        <f t="array" ref="H610">IF(M610=Hjelpeark!$E$7,_xlfn.XLOOKUP(IF(T610="Naturlig",S610,T610),Temp_VT_FV,_xlfn.XLOOKUP('Beregninger gj.strømming'!F610,Fiskevekt_VT_FV,'Veksttabell FV'!$B$5:$T$21,,-1),,-1)*G610,IF('Beregninger gj.strømming'!M610=Hjelpeark!$D$7,_xlfn.XLOOKUP(IF(T610="Naturlig",S610,T610),'Veksttabell SV'!$A$6:$A$22,_xlfn.XLOOKUP('Beregninger gj.strømming'!F610,'Veksttabell SV'!$B$5:$AU$5,'Veksttabell SV'!$B$6:$AU$22,,-1),,-1)*G610,""))</f>
        <v/>
      </c>
      <c r="I610" s="155" t="str">
        <f t="shared" si="153"/>
        <v/>
      </c>
      <c r="J610" s="159" t="str">
        <f t="shared" si="154"/>
        <v/>
      </c>
      <c r="K610" s="173" t="str">
        <f>IF(A610="","",'Priseestimat gj.strømming'!$C$10)</f>
        <v/>
      </c>
      <c r="L610" s="173" t="str">
        <f>IF(A610="","",'Priseestimat gj.strømming'!$C$11)</f>
        <v/>
      </c>
      <c r="M610" s="173" t="str">
        <f>IF(A610="","",'Priseestimat gj.strømming'!$C$12)</f>
        <v/>
      </c>
      <c r="N610" s="173" t="str">
        <f>IF($A610="","",'Priseestimat gj.strømming'!$C$6)</f>
        <v/>
      </c>
      <c r="O610" s="174" t="str" cm="1">
        <f t="array" ref="O610">IF(M610=Hjelpeark!$D$7,_xlfn.XLOOKUP(IF(T610="Naturlig",S610,T610),'Vannbehov SV'!$A$5:$A$13,_xlfn.XLOOKUP('Beregninger gj.strømming'!F610,'Vannbehov SV'!$B$4:$O$4,'Vannbehov SV'!$B$5:$O$13,,-1),,-1),IF(M610=Hjelpeark!$E$7,_xlfn.XLOOKUP(IF(T610="Naturlig",S610,T610),'Vannbehov FV'!$A$5:$A$20,_xlfn.XLOOKUP('Beregninger gj.strømming'!F610,'Vannbehov FV'!$B$4:$O$4,'Vannbehov FV'!$B$5:$O$20,,-1),,-1),""))</f>
        <v/>
      </c>
      <c r="P610" s="173" t="str">
        <f t="shared" si="165"/>
        <v/>
      </c>
      <c r="Q610" s="174" t="str">
        <f t="shared" si="166"/>
        <v/>
      </c>
      <c r="R610" s="174" t="str">
        <f t="shared" si="155"/>
        <v/>
      </c>
      <c r="S610" s="152" t="str">
        <f>IFERROR(IF(M610=Hjelpeark!$D$7,_xlfn.XLOOKUP('Beregninger gj.strømming'!C610,Hjelpeark!$C$8:$C$19,Hjelpeark!$D$8:$D$19),_xlfn.XLOOKUP('Beregninger gj.strømming'!C610,Hjelpeark!$C$8:$C$19,Hjelpeark!$E$8:$E$19)),"")</f>
        <v/>
      </c>
      <c r="T610" s="152" t="str">
        <f t="shared" si="169"/>
        <v/>
      </c>
      <c r="U610" s="152" t="str">
        <f>IFERROR(IF(T610=Hjelpeark!$B$4,0,ABS(T610-S610)),"")</f>
        <v/>
      </c>
      <c r="V610" s="175" t="str">
        <f>IFERROR(IF(A610="","",_xlfn.XLOOKUP(D610,Prisliste!$C$4:$F$4,Prisliste!$C$20:$F$20)),"")</f>
        <v/>
      </c>
      <c r="W610" s="175" t="str">
        <f>IFERROR(U610*_xlfn.XLOOKUP(D610,Prisliste!$C$4:$F$4,Prisliste!$C$21:$F$21),"")</f>
        <v/>
      </c>
      <c r="X610" s="175" t="str">
        <f>IFERROR(IF(A610="","",IF(N610="Ja",_xlfn.XLOOKUP('Beregninger gj.strømming'!D610,Prisliste!$C$4:$F$4,Prisliste!$C$24:$F$24),0)),"")</f>
        <v/>
      </c>
      <c r="Y610" s="288" t="str">
        <f t="shared" si="156"/>
        <v/>
      </c>
      <c r="Z610" s="175" t="str">
        <f t="shared" si="167"/>
        <v/>
      </c>
      <c r="AA610" s="175" t="str">
        <f t="shared" si="157"/>
        <v/>
      </c>
      <c r="AB610" s="175" t="str">
        <f t="shared" si="158"/>
        <v/>
      </c>
      <c r="AC610" s="288" t="str">
        <f t="shared" si="159"/>
        <v/>
      </c>
      <c r="AD610" s="152" t="str">
        <f t="shared" si="160"/>
        <v/>
      </c>
      <c r="AF610" s="155" t="str">
        <f>IFERROR(_xlfn.XLOOKUP(D610,Prisliste!$C$4:$F$4,Prisliste!$C$19:$F$19)*AD610,"")</f>
        <v/>
      </c>
    </row>
    <row r="611" spans="1:32" ht="14.4">
      <c r="A611" s="171" t="str">
        <f>IF(A610="","",IF(A610+1&lt;=f_slutt,'Beregninger gj.strømming'!A610+1,""))</f>
        <v/>
      </c>
      <c r="B611" s="172" t="str">
        <f t="shared" si="161"/>
        <v/>
      </c>
      <c r="C611" s="173" t="str">
        <f t="shared" si="162"/>
        <v/>
      </c>
      <c r="D611" s="172" t="str">
        <f t="shared" si="163"/>
        <v/>
      </c>
      <c r="E611" s="152" t="str">
        <f t="shared" si="168"/>
        <v/>
      </c>
      <c r="F611" s="289" t="str">
        <f t="shared" si="164"/>
        <v/>
      </c>
      <c r="G611" s="154" t="str">
        <f>IF($A611="","",'Priseestimat gj.strømming'!$C$15)</f>
        <v/>
      </c>
      <c r="H611" s="155" t="str" cm="1">
        <f t="array" ref="H611">IF(M611=Hjelpeark!$E$7,_xlfn.XLOOKUP(IF(T611="Naturlig",S611,T611),Temp_VT_FV,_xlfn.XLOOKUP('Beregninger gj.strømming'!F611,Fiskevekt_VT_FV,'Veksttabell FV'!$B$5:$T$21,,-1),,-1)*G611,IF('Beregninger gj.strømming'!M611=Hjelpeark!$D$7,_xlfn.XLOOKUP(IF(T611="Naturlig",S611,T611),'Veksttabell SV'!$A$6:$A$22,_xlfn.XLOOKUP('Beregninger gj.strømming'!F611,'Veksttabell SV'!$B$5:$AU$5,'Veksttabell SV'!$B$6:$AU$22,,-1),,-1)*G611,""))</f>
        <v/>
      </c>
      <c r="I611" s="155" t="str">
        <f t="shared" si="153"/>
        <v/>
      </c>
      <c r="J611" s="159" t="str">
        <f t="shared" si="154"/>
        <v/>
      </c>
      <c r="K611" s="173" t="str">
        <f>IF(A611="","",'Priseestimat gj.strømming'!$C$10)</f>
        <v/>
      </c>
      <c r="L611" s="173" t="str">
        <f>IF(A611="","",'Priseestimat gj.strømming'!$C$11)</f>
        <v/>
      </c>
      <c r="M611" s="173" t="str">
        <f>IF(A611="","",'Priseestimat gj.strømming'!$C$12)</f>
        <v/>
      </c>
      <c r="N611" s="173" t="str">
        <f>IF($A611="","",'Priseestimat gj.strømming'!$C$6)</f>
        <v/>
      </c>
      <c r="O611" s="174" t="str" cm="1">
        <f t="array" ref="O611">IF(M611=Hjelpeark!$D$7,_xlfn.XLOOKUP(IF(T611="Naturlig",S611,T611),'Vannbehov SV'!$A$5:$A$13,_xlfn.XLOOKUP('Beregninger gj.strømming'!F611,'Vannbehov SV'!$B$4:$O$4,'Vannbehov SV'!$B$5:$O$13,,-1),,-1),IF(M611=Hjelpeark!$E$7,_xlfn.XLOOKUP(IF(T611="Naturlig",S611,T611),'Vannbehov FV'!$A$5:$A$20,_xlfn.XLOOKUP('Beregninger gj.strømming'!F611,'Vannbehov FV'!$B$4:$O$4,'Vannbehov FV'!$B$5:$O$20,,-1),,-1),""))</f>
        <v/>
      </c>
      <c r="P611" s="173" t="str">
        <f t="shared" si="165"/>
        <v/>
      </c>
      <c r="Q611" s="174" t="str">
        <f t="shared" si="166"/>
        <v/>
      </c>
      <c r="R611" s="174" t="str">
        <f t="shared" si="155"/>
        <v/>
      </c>
      <c r="S611" s="152" t="str">
        <f>IFERROR(IF(M611=Hjelpeark!$D$7,_xlfn.XLOOKUP('Beregninger gj.strømming'!C611,Hjelpeark!$C$8:$C$19,Hjelpeark!$D$8:$D$19),_xlfn.XLOOKUP('Beregninger gj.strømming'!C611,Hjelpeark!$C$8:$C$19,Hjelpeark!$E$8:$E$19)),"")</f>
        <v/>
      </c>
      <c r="T611" s="152" t="str">
        <f t="shared" si="169"/>
        <v/>
      </c>
      <c r="U611" s="152" t="str">
        <f>IFERROR(IF(T611=Hjelpeark!$B$4,0,ABS(T611-S611)),"")</f>
        <v/>
      </c>
      <c r="V611" s="175" t="str">
        <f>IFERROR(IF(A611="","",_xlfn.XLOOKUP(D611,Prisliste!$C$4:$F$4,Prisliste!$C$20:$F$20)),"")</f>
        <v/>
      </c>
      <c r="W611" s="175" t="str">
        <f>IFERROR(U611*_xlfn.XLOOKUP(D611,Prisliste!$C$4:$F$4,Prisliste!$C$21:$F$21),"")</f>
        <v/>
      </c>
      <c r="X611" s="175" t="str">
        <f>IFERROR(IF(A611="","",IF(N611="Ja",_xlfn.XLOOKUP('Beregninger gj.strømming'!D611,Prisliste!$C$4:$F$4,Prisliste!$C$24:$F$24),0)),"")</f>
        <v/>
      </c>
      <c r="Y611" s="288" t="str">
        <f t="shared" si="156"/>
        <v/>
      </c>
      <c r="Z611" s="175" t="str">
        <f t="shared" si="167"/>
        <v/>
      </c>
      <c r="AA611" s="175" t="str">
        <f t="shared" si="157"/>
        <v/>
      </c>
      <c r="AB611" s="175" t="str">
        <f t="shared" si="158"/>
        <v/>
      </c>
      <c r="AC611" s="288" t="str">
        <f t="shared" si="159"/>
        <v/>
      </c>
      <c r="AD611" s="152" t="str">
        <f t="shared" si="160"/>
        <v/>
      </c>
      <c r="AF611" s="155" t="str">
        <f>IFERROR(_xlfn.XLOOKUP(D611,Prisliste!$C$4:$F$4,Prisliste!$C$19:$F$19)*AD611,"")</f>
        <v/>
      </c>
    </row>
    <row r="612" spans="1:32" ht="14.4">
      <c r="A612" s="171" t="str">
        <f>IF(A611="","",IF(A611+1&lt;=f_slutt,'Beregninger gj.strømming'!A611+1,""))</f>
        <v/>
      </c>
      <c r="B612" s="172" t="str">
        <f t="shared" si="161"/>
        <v/>
      </c>
      <c r="C612" s="173" t="str">
        <f t="shared" si="162"/>
        <v/>
      </c>
      <c r="D612" s="172" t="str">
        <f t="shared" si="163"/>
        <v/>
      </c>
      <c r="E612" s="152" t="str">
        <f t="shared" si="168"/>
        <v/>
      </c>
      <c r="F612" s="289" t="str">
        <f t="shared" si="164"/>
        <v/>
      </c>
      <c r="G612" s="154" t="str">
        <f>IF($A612="","",'Priseestimat gj.strømming'!$C$15)</f>
        <v/>
      </c>
      <c r="H612" s="155" t="str" cm="1">
        <f t="array" ref="H612">IF(M612=Hjelpeark!$E$7,_xlfn.XLOOKUP(IF(T612="Naturlig",S612,T612),Temp_VT_FV,_xlfn.XLOOKUP('Beregninger gj.strømming'!F612,Fiskevekt_VT_FV,'Veksttabell FV'!$B$5:$T$21,,-1),,-1)*G612,IF('Beregninger gj.strømming'!M612=Hjelpeark!$D$7,_xlfn.XLOOKUP(IF(T612="Naturlig",S612,T612),'Veksttabell SV'!$A$6:$A$22,_xlfn.XLOOKUP('Beregninger gj.strømming'!F612,'Veksttabell SV'!$B$5:$AU$5,'Veksttabell SV'!$B$6:$AU$22,,-1),,-1)*G612,""))</f>
        <v/>
      </c>
      <c r="I612" s="155" t="str">
        <f t="shared" si="153"/>
        <v/>
      </c>
      <c r="J612" s="159" t="str">
        <f t="shared" si="154"/>
        <v/>
      </c>
      <c r="K612" s="173" t="str">
        <f>IF(A612="","",'Priseestimat gj.strømming'!$C$10)</f>
        <v/>
      </c>
      <c r="L612" s="173" t="str">
        <f>IF(A612="","",'Priseestimat gj.strømming'!$C$11)</f>
        <v/>
      </c>
      <c r="M612" s="173" t="str">
        <f>IF(A612="","",'Priseestimat gj.strømming'!$C$12)</f>
        <v/>
      </c>
      <c r="N612" s="173" t="str">
        <f>IF($A612="","",'Priseestimat gj.strømming'!$C$6)</f>
        <v/>
      </c>
      <c r="O612" s="174" t="str" cm="1">
        <f t="array" ref="O612">IF(M612=Hjelpeark!$D$7,_xlfn.XLOOKUP(IF(T612="Naturlig",S612,T612),'Vannbehov SV'!$A$5:$A$13,_xlfn.XLOOKUP('Beregninger gj.strømming'!F612,'Vannbehov SV'!$B$4:$O$4,'Vannbehov SV'!$B$5:$O$13,,-1),,-1),IF(M612=Hjelpeark!$E$7,_xlfn.XLOOKUP(IF(T612="Naturlig",S612,T612),'Vannbehov FV'!$A$5:$A$20,_xlfn.XLOOKUP('Beregninger gj.strømming'!F612,'Vannbehov FV'!$B$4:$O$4,'Vannbehov FV'!$B$5:$O$20,,-1),,-1),""))</f>
        <v/>
      </c>
      <c r="P612" s="173" t="str">
        <f t="shared" si="165"/>
        <v/>
      </c>
      <c r="Q612" s="174" t="str">
        <f t="shared" si="166"/>
        <v/>
      </c>
      <c r="R612" s="174" t="str">
        <f t="shared" si="155"/>
        <v/>
      </c>
      <c r="S612" s="152" t="str">
        <f>IFERROR(IF(M612=Hjelpeark!$D$7,_xlfn.XLOOKUP('Beregninger gj.strømming'!C612,Hjelpeark!$C$8:$C$19,Hjelpeark!$D$8:$D$19),_xlfn.XLOOKUP('Beregninger gj.strømming'!C612,Hjelpeark!$C$8:$C$19,Hjelpeark!$E$8:$E$19)),"")</f>
        <v/>
      </c>
      <c r="T612" s="152" t="str">
        <f t="shared" si="169"/>
        <v/>
      </c>
      <c r="U612" s="152" t="str">
        <f>IFERROR(IF(T612=Hjelpeark!$B$4,0,ABS(T612-S612)),"")</f>
        <v/>
      </c>
      <c r="V612" s="175" t="str">
        <f>IFERROR(IF(A612="","",_xlfn.XLOOKUP(D612,Prisliste!$C$4:$F$4,Prisliste!$C$20:$F$20)),"")</f>
        <v/>
      </c>
      <c r="W612" s="175" t="str">
        <f>IFERROR(U612*_xlfn.XLOOKUP(D612,Prisliste!$C$4:$F$4,Prisliste!$C$21:$F$21),"")</f>
        <v/>
      </c>
      <c r="X612" s="175" t="str">
        <f>IFERROR(IF(A612="","",IF(N612="Ja",_xlfn.XLOOKUP('Beregninger gj.strømming'!D612,Prisliste!$C$4:$F$4,Prisliste!$C$24:$F$24),0)),"")</f>
        <v/>
      </c>
      <c r="Y612" s="288" t="str">
        <f t="shared" si="156"/>
        <v/>
      </c>
      <c r="Z612" s="175" t="str">
        <f t="shared" si="167"/>
        <v/>
      </c>
      <c r="AA612" s="175" t="str">
        <f t="shared" si="157"/>
        <v/>
      </c>
      <c r="AB612" s="175" t="str">
        <f t="shared" si="158"/>
        <v/>
      </c>
      <c r="AC612" s="288" t="str">
        <f t="shared" si="159"/>
        <v/>
      </c>
      <c r="AD612" s="152" t="str">
        <f t="shared" si="160"/>
        <v/>
      </c>
      <c r="AF612" s="155" t="str">
        <f>IFERROR(_xlfn.XLOOKUP(D612,Prisliste!$C$4:$F$4,Prisliste!$C$19:$F$19)*AD612,"")</f>
        <v/>
      </c>
    </row>
    <row r="613" spans="1:32" ht="14.4">
      <c r="A613" s="171" t="str">
        <f>IF(A612="","",IF(A612+1&lt;=f_slutt,'Beregninger gj.strømming'!A612+1,""))</f>
        <v/>
      </c>
      <c r="B613" s="172" t="str">
        <f t="shared" si="161"/>
        <v/>
      </c>
      <c r="C613" s="173" t="str">
        <f t="shared" si="162"/>
        <v/>
      </c>
      <c r="D613" s="172" t="str">
        <f t="shared" si="163"/>
        <v/>
      </c>
      <c r="E613" s="152" t="str">
        <f t="shared" si="168"/>
        <v/>
      </c>
      <c r="F613" s="289" t="str">
        <f t="shared" si="164"/>
        <v/>
      </c>
      <c r="G613" s="154" t="str">
        <f>IF($A613="","",'Priseestimat gj.strømming'!$C$15)</f>
        <v/>
      </c>
      <c r="H613" s="155" t="str" cm="1">
        <f t="array" ref="H613">IF(M613=Hjelpeark!$E$7,_xlfn.XLOOKUP(IF(T613="Naturlig",S613,T613),Temp_VT_FV,_xlfn.XLOOKUP('Beregninger gj.strømming'!F613,Fiskevekt_VT_FV,'Veksttabell FV'!$B$5:$T$21,,-1),,-1)*G613,IF('Beregninger gj.strømming'!M613=Hjelpeark!$D$7,_xlfn.XLOOKUP(IF(T613="Naturlig",S613,T613),'Veksttabell SV'!$A$6:$A$22,_xlfn.XLOOKUP('Beregninger gj.strømming'!F613,'Veksttabell SV'!$B$5:$AU$5,'Veksttabell SV'!$B$6:$AU$22,,-1),,-1)*G613,""))</f>
        <v/>
      </c>
      <c r="I613" s="155" t="str">
        <f t="shared" si="153"/>
        <v/>
      </c>
      <c r="J613" s="159" t="str">
        <f t="shared" si="154"/>
        <v/>
      </c>
      <c r="K613" s="173" t="str">
        <f>IF(A613="","",'Priseestimat gj.strømming'!$C$10)</f>
        <v/>
      </c>
      <c r="L613" s="173" t="str">
        <f>IF(A613="","",'Priseestimat gj.strømming'!$C$11)</f>
        <v/>
      </c>
      <c r="M613" s="173" t="str">
        <f>IF(A613="","",'Priseestimat gj.strømming'!$C$12)</f>
        <v/>
      </c>
      <c r="N613" s="173" t="str">
        <f>IF($A613="","",'Priseestimat gj.strømming'!$C$6)</f>
        <v/>
      </c>
      <c r="O613" s="174" t="str" cm="1">
        <f t="array" ref="O613">IF(M613=Hjelpeark!$D$7,_xlfn.XLOOKUP(IF(T613="Naturlig",S613,T613),'Vannbehov SV'!$A$5:$A$13,_xlfn.XLOOKUP('Beregninger gj.strømming'!F613,'Vannbehov SV'!$B$4:$O$4,'Vannbehov SV'!$B$5:$O$13,,-1),,-1),IF(M613=Hjelpeark!$E$7,_xlfn.XLOOKUP(IF(T613="Naturlig",S613,T613),'Vannbehov FV'!$A$5:$A$20,_xlfn.XLOOKUP('Beregninger gj.strømming'!F613,'Vannbehov FV'!$B$4:$O$4,'Vannbehov FV'!$B$5:$O$20,,-1),,-1),""))</f>
        <v/>
      </c>
      <c r="P613" s="173" t="str">
        <f t="shared" si="165"/>
        <v/>
      </c>
      <c r="Q613" s="174" t="str">
        <f t="shared" si="166"/>
        <v/>
      </c>
      <c r="R613" s="174" t="str">
        <f t="shared" si="155"/>
        <v/>
      </c>
      <c r="S613" s="152" t="str">
        <f>IFERROR(IF(M613=Hjelpeark!$D$7,_xlfn.XLOOKUP('Beregninger gj.strømming'!C613,Hjelpeark!$C$8:$C$19,Hjelpeark!$D$8:$D$19),_xlfn.XLOOKUP('Beregninger gj.strømming'!C613,Hjelpeark!$C$8:$C$19,Hjelpeark!$E$8:$E$19)),"")</f>
        <v/>
      </c>
      <c r="T613" s="152" t="str">
        <f t="shared" si="169"/>
        <v/>
      </c>
      <c r="U613" s="152" t="str">
        <f>IFERROR(IF(T613=Hjelpeark!$B$4,0,ABS(T613-S613)),"")</f>
        <v/>
      </c>
      <c r="V613" s="175" t="str">
        <f>IFERROR(IF(A613="","",_xlfn.XLOOKUP(D613,Prisliste!$C$4:$F$4,Prisliste!$C$20:$F$20)),"")</f>
        <v/>
      </c>
      <c r="W613" s="175" t="str">
        <f>IFERROR(U613*_xlfn.XLOOKUP(D613,Prisliste!$C$4:$F$4,Prisliste!$C$21:$F$21),"")</f>
        <v/>
      </c>
      <c r="X613" s="175" t="str">
        <f>IFERROR(IF(A613="","",IF(N613="Ja",_xlfn.XLOOKUP('Beregninger gj.strømming'!D613,Prisliste!$C$4:$F$4,Prisliste!$C$24:$F$24),0)),"")</f>
        <v/>
      </c>
      <c r="Y613" s="288" t="str">
        <f t="shared" si="156"/>
        <v/>
      </c>
      <c r="Z613" s="175" t="str">
        <f t="shared" si="167"/>
        <v/>
      </c>
      <c r="AA613" s="175" t="str">
        <f t="shared" si="157"/>
        <v/>
      </c>
      <c r="AB613" s="175" t="str">
        <f t="shared" si="158"/>
        <v/>
      </c>
      <c r="AC613" s="288" t="str">
        <f t="shared" si="159"/>
        <v/>
      </c>
      <c r="AD613" s="152" t="str">
        <f t="shared" si="160"/>
        <v/>
      </c>
      <c r="AF613" s="155" t="str">
        <f>IFERROR(_xlfn.XLOOKUP(D613,Prisliste!$C$4:$F$4,Prisliste!$C$19:$F$19)*AD613,"")</f>
        <v/>
      </c>
    </row>
    <row r="614" spans="1:32" ht="14.4">
      <c r="A614" s="171" t="str">
        <f>IF(A613="","",IF(A613+1&lt;=f_slutt,'Beregninger gj.strømming'!A613+1,""))</f>
        <v/>
      </c>
      <c r="B614" s="172" t="str">
        <f t="shared" si="161"/>
        <v/>
      </c>
      <c r="C614" s="173" t="str">
        <f t="shared" si="162"/>
        <v/>
      </c>
      <c r="D614" s="172" t="str">
        <f t="shared" si="163"/>
        <v/>
      </c>
      <c r="E614" s="152" t="str">
        <f t="shared" si="168"/>
        <v/>
      </c>
      <c r="F614" s="289" t="str">
        <f t="shared" si="164"/>
        <v/>
      </c>
      <c r="G614" s="154" t="str">
        <f>IF($A614="","",'Priseestimat gj.strømming'!$C$15)</f>
        <v/>
      </c>
      <c r="H614" s="155" t="str" cm="1">
        <f t="array" ref="H614">IF(M614=Hjelpeark!$E$7,_xlfn.XLOOKUP(IF(T614="Naturlig",S614,T614),Temp_VT_FV,_xlfn.XLOOKUP('Beregninger gj.strømming'!F614,Fiskevekt_VT_FV,'Veksttabell FV'!$B$5:$T$21,,-1),,-1)*G614,IF('Beregninger gj.strømming'!M614=Hjelpeark!$D$7,_xlfn.XLOOKUP(IF(T614="Naturlig",S614,T614),'Veksttabell SV'!$A$6:$A$22,_xlfn.XLOOKUP('Beregninger gj.strømming'!F614,'Veksttabell SV'!$B$5:$AU$5,'Veksttabell SV'!$B$6:$AU$22,,-1),,-1)*G614,""))</f>
        <v/>
      </c>
      <c r="I614" s="155" t="str">
        <f t="shared" si="153"/>
        <v/>
      </c>
      <c r="J614" s="159" t="str">
        <f t="shared" si="154"/>
        <v/>
      </c>
      <c r="K614" s="173" t="str">
        <f>IF(A614="","",'Priseestimat gj.strømming'!$C$10)</f>
        <v/>
      </c>
      <c r="L614" s="173" t="str">
        <f>IF(A614="","",'Priseestimat gj.strømming'!$C$11)</f>
        <v/>
      </c>
      <c r="M614" s="173" t="str">
        <f>IF(A614="","",'Priseestimat gj.strømming'!$C$12)</f>
        <v/>
      </c>
      <c r="N614" s="173" t="str">
        <f>IF($A614="","",'Priseestimat gj.strømming'!$C$6)</f>
        <v/>
      </c>
      <c r="O614" s="174" t="str" cm="1">
        <f t="array" ref="O614">IF(M614=Hjelpeark!$D$7,_xlfn.XLOOKUP(IF(T614="Naturlig",S614,T614),'Vannbehov SV'!$A$5:$A$13,_xlfn.XLOOKUP('Beregninger gj.strømming'!F614,'Vannbehov SV'!$B$4:$O$4,'Vannbehov SV'!$B$5:$O$13,,-1),,-1),IF(M614=Hjelpeark!$E$7,_xlfn.XLOOKUP(IF(T614="Naturlig",S614,T614),'Vannbehov FV'!$A$5:$A$20,_xlfn.XLOOKUP('Beregninger gj.strømming'!F614,'Vannbehov FV'!$B$4:$O$4,'Vannbehov FV'!$B$5:$O$20,,-1),,-1),""))</f>
        <v/>
      </c>
      <c r="P614" s="173" t="str">
        <f t="shared" si="165"/>
        <v/>
      </c>
      <c r="Q614" s="174" t="str">
        <f t="shared" si="166"/>
        <v/>
      </c>
      <c r="R614" s="174" t="str">
        <f t="shared" si="155"/>
        <v/>
      </c>
      <c r="S614" s="152" t="str">
        <f>IFERROR(IF(M614=Hjelpeark!$D$7,_xlfn.XLOOKUP('Beregninger gj.strømming'!C614,Hjelpeark!$C$8:$C$19,Hjelpeark!$D$8:$D$19),_xlfn.XLOOKUP('Beregninger gj.strømming'!C614,Hjelpeark!$C$8:$C$19,Hjelpeark!$E$8:$E$19)),"")</f>
        <v/>
      </c>
      <c r="T614" s="152" t="str">
        <f t="shared" si="169"/>
        <v/>
      </c>
      <c r="U614" s="152" t="str">
        <f>IFERROR(IF(T614=Hjelpeark!$B$4,0,ABS(T614-S614)),"")</f>
        <v/>
      </c>
      <c r="V614" s="175" t="str">
        <f>IFERROR(IF(A614="","",_xlfn.XLOOKUP(D614,Prisliste!$C$4:$F$4,Prisliste!$C$20:$F$20)),"")</f>
        <v/>
      </c>
      <c r="W614" s="175" t="str">
        <f>IFERROR(U614*_xlfn.XLOOKUP(D614,Prisliste!$C$4:$F$4,Prisliste!$C$21:$F$21),"")</f>
        <v/>
      </c>
      <c r="X614" s="175" t="str">
        <f>IFERROR(IF(A614="","",IF(N614="Ja",_xlfn.XLOOKUP('Beregninger gj.strømming'!D614,Prisliste!$C$4:$F$4,Prisliste!$C$24:$F$24),0)),"")</f>
        <v/>
      </c>
      <c r="Y614" s="288" t="str">
        <f t="shared" si="156"/>
        <v/>
      </c>
      <c r="Z614" s="175" t="str">
        <f t="shared" si="167"/>
        <v/>
      </c>
      <c r="AA614" s="175" t="str">
        <f t="shared" si="157"/>
        <v/>
      </c>
      <c r="AB614" s="175" t="str">
        <f t="shared" si="158"/>
        <v/>
      </c>
      <c r="AC614" s="288" t="str">
        <f t="shared" si="159"/>
        <v/>
      </c>
      <c r="AD614" s="152" t="str">
        <f t="shared" si="160"/>
        <v/>
      </c>
      <c r="AF614" s="155" t="str">
        <f>IFERROR(_xlfn.XLOOKUP(D614,Prisliste!$C$4:$F$4,Prisliste!$C$19:$F$19)*AD614,"")</f>
        <v/>
      </c>
    </row>
    <row r="615" spans="1:32" ht="14.4">
      <c r="A615" s="171" t="str">
        <f>IF(A614="","",IF(A614+1&lt;=f_slutt,'Beregninger gj.strømming'!A614+1,""))</f>
        <v/>
      </c>
      <c r="B615" s="172" t="str">
        <f t="shared" si="161"/>
        <v/>
      </c>
      <c r="C615" s="173" t="str">
        <f t="shared" si="162"/>
        <v/>
      </c>
      <c r="D615" s="172" t="str">
        <f t="shared" si="163"/>
        <v/>
      </c>
      <c r="E615" s="152" t="str">
        <f t="shared" si="168"/>
        <v/>
      </c>
      <c r="F615" s="289" t="str">
        <f t="shared" si="164"/>
        <v/>
      </c>
      <c r="G615" s="154" t="str">
        <f>IF($A615="","",'Priseestimat gj.strømming'!$C$15)</f>
        <v/>
      </c>
      <c r="H615" s="155" t="str" cm="1">
        <f t="array" ref="H615">IF(M615=Hjelpeark!$E$7,_xlfn.XLOOKUP(IF(T615="Naturlig",S615,T615),Temp_VT_FV,_xlfn.XLOOKUP('Beregninger gj.strømming'!F615,Fiskevekt_VT_FV,'Veksttabell FV'!$B$5:$T$21,,-1),,-1)*G615,IF('Beregninger gj.strømming'!M615=Hjelpeark!$D$7,_xlfn.XLOOKUP(IF(T615="Naturlig",S615,T615),'Veksttabell SV'!$A$6:$A$22,_xlfn.XLOOKUP('Beregninger gj.strømming'!F615,'Veksttabell SV'!$B$5:$AU$5,'Veksttabell SV'!$B$6:$AU$22,,-1),,-1)*G615,""))</f>
        <v/>
      </c>
      <c r="I615" s="155" t="str">
        <f t="shared" si="153"/>
        <v/>
      </c>
      <c r="J615" s="159" t="str">
        <f t="shared" si="154"/>
        <v/>
      </c>
      <c r="K615" s="173" t="str">
        <f>IF(A615="","",'Priseestimat gj.strømming'!$C$10)</f>
        <v/>
      </c>
      <c r="L615" s="173" t="str">
        <f>IF(A615="","",'Priseestimat gj.strømming'!$C$11)</f>
        <v/>
      </c>
      <c r="M615" s="173" t="str">
        <f>IF(A615="","",'Priseestimat gj.strømming'!$C$12)</f>
        <v/>
      </c>
      <c r="N615" s="173" t="str">
        <f>IF($A615="","",'Priseestimat gj.strømming'!$C$6)</f>
        <v/>
      </c>
      <c r="O615" s="174" t="str" cm="1">
        <f t="array" ref="O615">IF(M615=Hjelpeark!$D$7,_xlfn.XLOOKUP(IF(T615="Naturlig",S615,T615),'Vannbehov SV'!$A$5:$A$13,_xlfn.XLOOKUP('Beregninger gj.strømming'!F615,'Vannbehov SV'!$B$4:$O$4,'Vannbehov SV'!$B$5:$O$13,,-1),,-1),IF(M615=Hjelpeark!$E$7,_xlfn.XLOOKUP(IF(T615="Naturlig",S615,T615),'Vannbehov FV'!$A$5:$A$20,_xlfn.XLOOKUP('Beregninger gj.strømming'!F615,'Vannbehov FV'!$B$4:$O$4,'Vannbehov FV'!$B$5:$O$20,,-1),,-1),""))</f>
        <v/>
      </c>
      <c r="P615" s="173" t="str">
        <f t="shared" si="165"/>
        <v/>
      </c>
      <c r="Q615" s="174" t="str">
        <f t="shared" si="166"/>
        <v/>
      </c>
      <c r="R615" s="174" t="str">
        <f t="shared" si="155"/>
        <v/>
      </c>
      <c r="S615" s="152" t="str">
        <f>IFERROR(IF(M615=Hjelpeark!$D$7,_xlfn.XLOOKUP('Beregninger gj.strømming'!C615,Hjelpeark!$C$8:$C$19,Hjelpeark!$D$8:$D$19),_xlfn.XLOOKUP('Beregninger gj.strømming'!C615,Hjelpeark!$C$8:$C$19,Hjelpeark!$E$8:$E$19)),"")</f>
        <v/>
      </c>
      <c r="T615" s="152" t="str">
        <f t="shared" si="169"/>
        <v/>
      </c>
      <c r="U615" s="152" t="str">
        <f>IFERROR(IF(T615=Hjelpeark!$B$4,0,ABS(T615-S615)),"")</f>
        <v/>
      </c>
      <c r="V615" s="175" t="str">
        <f>IFERROR(IF(A615="","",_xlfn.XLOOKUP(D615,Prisliste!$C$4:$F$4,Prisliste!$C$20:$F$20)),"")</f>
        <v/>
      </c>
      <c r="W615" s="175" t="str">
        <f>IFERROR(U615*_xlfn.XLOOKUP(D615,Prisliste!$C$4:$F$4,Prisliste!$C$21:$F$21),"")</f>
        <v/>
      </c>
      <c r="X615" s="175" t="str">
        <f>IFERROR(IF(A615="","",IF(N615="Ja",_xlfn.XLOOKUP('Beregninger gj.strømming'!D615,Prisliste!$C$4:$F$4,Prisliste!$C$24:$F$24),0)),"")</f>
        <v/>
      </c>
      <c r="Y615" s="288" t="str">
        <f t="shared" si="156"/>
        <v/>
      </c>
      <c r="Z615" s="175" t="str">
        <f t="shared" si="167"/>
        <v/>
      </c>
      <c r="AA615" s="175" t="str">
        <f t="shared" si="157"/>
        <v/>
      </c>
      <c r="AB615" s="175" t="str">
        <f t="shared" si="158"/>
        <v/>
      </c>
      <c r="AC615" s="288" t="str">
        <f t="shared" si="159"/>
        <v/>
      </c>
      <c r="AD615" s="152" t="str">
        <f t="shared" si="160"/>
        <v/>
      </c>
      <c r="AF615" s="155" t="str">
        <f>IFERROR(_xlfn.XLOOKUP(D615,Prisliste!$C$4:$F$4,Prisliste!$C$19:$F$19)*AD615,"")</f>
        <v/>
      </c>
    </row>
    <row r="616" spans="1:32" ht="14.4">
      <c r="A616" s="171" t="str">
        <f>IF(A615="","",IF(A615+1&lt;=f_slutt,'Beregninger gj.strømming'!A615+1,""))</f>
        <v/>
      </c>
      <c r="B616" s="172" t="str">
        <f t="shared" si="161"/>
        <v/>
      </c>
      <c r="C616" s="173" t="str">
        <f t="shared" si="162"/>
        <v/>
      </c>
      <c r="D616" s="172" t="str">
        <f t="shared" si="163"/>
        <v/>
      </c>
      <c r="E616" s="152" t="str">
        <f t="shared" si="168"/>
        <v/>
      </c>
      <c r="F616" s="289" t="str">
        <f t="shared" si="164"/>
        <v/>
      </c>
      <c r="G616" s="154" t="str">
        <f>IF($A616="","",'Priseestimat gj.strømming'!$C$15)</f>
        <v/>
      </c>
      <c r="H616" s="155" t="str" cm="1">
        <f t="array" ref="H616">IF(M616=Hjelpeark!$E$7,_xlfn.XLOOKUP(IF(T616="Naturlig",S616,T616),Temp_VT_FV,_xlfn.XLOOKUP('Beregninger gj.strømming'!F616,Fiskevekt_VT_FV,'Veksttabell FV'!$B$5:$T$21,,-1),,-1)*G616,IF('Beregninger gj.strømming'!M616=Hjelpeark!$D$7,_xlfn.XLOOKUP(IF(T616="Naturlig",S616,T616),'Veksttabell SV'!$A$6:$A$22,_xlfn.XLOOKUP('Beregninger gj.strømming'!F616,'Veksttabell SV'!$B$5:$AU$5,'Veksttabell SV'!$B$6:$AU$22,,-1),,-1)*G616,""))</f>
        <v/>
      </c>
      <c r="I616" s="155" t="str">
        <f t="shared" si="153"/>
        <v/>
      </c>
      <c r="J616" s="159" t="str">
        <f t="shared" si="154"/>
        <v/>
      </c>
      <c r="K616" s="173" t="str">
        <f>IF(A616="","",'Priseestimat gj.strømming'!$C$10)</f>
        <v/>
      </c>
      <c r="L616" s="173" t="str">
        <f>IF(A616="","",'Priseestimat gj.strømming'!$C$11)</f>
        <v/>
      </c>
      <c r="M616" s="173" t="str">
        <f>IF(A616="","",'Priseestimat gj.strømming'!$C$12)</f>
        <v/>
      </c>
      <c r="N616" s="173" t="str">
        <f>IF($A616="","",'Priseestimat gj.strømming'!$C$6)</f>
        <v/>
      </c>
      <c r="O616" s="174" t="str" cm="1">
        <f t="array" ref="O616">IF(M616=Hjelpeark!$D$7,_xlfn.XLOOKUP(IF(T616="Naturlig",S616,T616),'Vannbehov SV'!$A$5:$A$13,_xlfn.XLOOKUP('Beregninger gj.strømming'!F616,'Vannbehov SV'!$B$4:$O$4,'Vannbehov SV'!$B$5:$O$13,,-1),,-1),IF(M616=Hjelpeark!$E$7,_xlfn.XLOOKUP(IF(T616="Naturlig",S616,T616),'Vannbehov FV'!$A$5:$A$20,_xlfn.XLOOKUP('Beregninger gj.strømming'!F616,'Vannbehov FV'!$B$4:$O$4,'Vannbehov FV'!$B$5:$O$20,,-1),,-1),""))</f>
        <v/>
      </c>
      <c r="P616" s="173" t="str">
        <f t="shared" si="165"/>
        <v/>
      </c>
      <c r="Q616" s="174" t="str">
        <f t="shared" si="166"/>
        <v/>
      </c>
      <c r="R616" s="174" t="str">
        <f t="shared" si="155"/>
        <v/>
      </c>
      <c r="S616" s="152" t="str">
        <f>IFERROR(IF(M616=Hjelpeark!$D$7,_xlfn.XLOOKUP('Beregninger gj.strømming'!C616,Hjelpeark!$C$8:$C$19,Hjelpeark!$D$8:$D$19),_xlfn.XLOOKUP('Beregninger gj.strømming'!C616,Hjelpeark!$C$8:$C$19,Hjelpeark!$E$8:$E$19)),"")</f>
        <v/>
      </c>
      <c r="T616" s="152" t="str">
        <f t="shared" si="169"/>
        <v/>
      </c>
      <c r="U616" s="152" t="str">
        <f>IFERROR(IF(T616=Hjelpeark!$B$4,0,ABS(T616-S616)),"")</f>
        <v/>
      </c>
      <c r="V616" s="175" t="str">
        <f>IFERROR(IF(A616="","",_xlfn.XLOOKUP(D616,Prisliste!$C$4:$F$4,Prisliste!$C$20:$F$20)),"")</f>
        <v/>
      </c>
      <c r="W616" s="175" t="str">
        <f>IFERROR(U616*_xlfn.XLOOKUP(D616,Prisliste!$C$4:$F$4,Prisliste!$C$21:$F$21),"")</f>
        <v/>
      </c>
      <c r="X616" s="175" t="str">
        <f>IFERROR(IF(A616="","",IF(N616="Ja",_xlfn.XLOOKUP('Beregninger gj.strømming'!D616,Prisliste!$C$4:$F$4,Prisliste!$C$24:$F$24),0)),"")</f>
        <v/>
      </c>
      <c r="Y616" s="288" t="str">
        <f t="shared" si="156"/>
        <v/>
      </c>
      <c r="Z616" s="175" t="str">
        <f t="shared" si="167"/>
        <v/>
      </c>
      <c r="AA616" s="175" t="str">
        <f t="shared" si="157"/>
        <v/>
      </c>
      <c r="AB616" s="175" t="str">
        <f t="shared" si="158"/>
        <v/>
      </c>
      <c r="AC616" s="288" t="str">
        <f t="shared" si="159"/>
        <v/>
      </c>
      <c r="AD616" s="152" t="str">
        <f t="shared" si="160"/>
        <v/>
      </c>
      <c r="AF616" s="155" t="str">
        <f>IFERROR(_xlfn.XLOOKUP(D616,Prisliste!$C$4:$F$4,Prisliste!$C$19:$F$19)*AD616,"")</f>
        <v/>
      </c>
    </row>
    <row r="617" spans="1:32" ht="14.4">
      <c r="A617" s="171" t="str">
        <f>IF(A616="","",IF(A616+1&lt;=f_slutt,'Beregninger gj.strømming'!A616+1,""))</f>
        <v/>
      </c>
      <c r="B617" s="172" t="str">
        <f t="shared" si="161"/>
        <v/>
      </c>
      <c r="C617" s="173" t="str">
        <f t="shared" si="162"/>
        <v/>
      </c>
      <c r="D617" s="172" t="str">
        <f t="shared" si="163"/>
        <v/>
      </c>
      <c r="E617" s="152" t="str">
        <f t="shared" si="168"/>
        <v/>
      </c>
      <c r="F617" s="289" t="str">
        <f t="shared" si="164"/>
        <v/>
      </c>
      <c r="G617" s="154" t="str">
        <f>IF($A617="","",'Priseestimat gj.strømming'!$C$15)</f>
        <v/>
      </c>
      <c r="H617" s="155" t="str" cm="1">
        <f t="array" ref="H617">IF(M617=Hjelpeark!$E$7,_xlfn.XLOOKUP(IF(T617="Naturlig",S617,T617),Temp_VT_FV,_xlfn.XLOOKUP('Beregninger gj.strømming'!F617,Fiskevekt_VT_FV,'Veksttabell FV'!$B$5:$T$21,,-1),,-1)*G617,IF('Beregninger gj.strømming'!M617=Hjelpeark!$D$7,_xlfn.XLOOKUP(IF(T617="Naturlig",S617,T617),'Veksttabell SV'!$A$6:$A$22,_xlfn.XLOOKUP('Beregninger gj.strømming'!F617,'Veksttabell SV'!$B$5:$AU$5,'Veksttabell SV'!$B$6:$AU$22,,-1),,-1)*G617,""))</f>
        <v/>
      </c>
      <c r="I617" s="155" t="str">
        <f t="shared" si="153"/>
        <v/>
      </c>
      <c r="J617" s="159" t="str">
        <f t="shared" si="154"/>
        <v/>
      </c>
      <c r="K617" s="173" t="str">
        <f>IF(A617="","",'Priseestimat gj.strømming'!$C$10)</f>
        <v/>
      </c>
      <c r="L617" s="173" t="str">
        <f>IF(A617="","",'Priseestimat gj.strømming'!$C$11)</f>
        <v/>
      </c>
      <c r="M617" s="173" t="str">
        <f>IF(A617="","",'Priseestimat gj.strømming'!$C$12)</f>
        <v/>
      </c>
      <c r="N617" s="173" t="str">
        <f>IF($A617="","",'Priseestimat gj.strømming'!$C$6)</f>
        <v/>
      </c>
      <c r="O617" s="174" t="str" cm="1">
        <f t="array" ref="O617">IF(M617=Hjelpeark!$D$7,_xlfn.XLOOKUP(IF(T617="Naturlig",S617,T617),'Vannbehov SV'!$A$5:$A$13,_xlfn.XLOOKUP('Beregninger gj.strømming'!F617,'Vannbehov SV'!$B$4:$O$4,'Vannbehov SV'!$B$5:$O$13,,-1),,-1),IF(M617=Hjelpeark!$E$7,_xlfn.XLOOKUP(IF(T617="Naturlig",S617,T617),'Vannbehov FV'!$A$5:$A$20,_xlfn.XLOOKUP('Beregninger gj.strømming'!F617,'Vannbehov FV'!$B$4:$O$4,'Vannbehov FV'!$B$5:$O$20,,-1),,-1),""))</f>
        <v/>
      </c>
      <c r="P617" s="173" t="str">
        <f t="shared" si="165"/>
        <v/>
      </c>
      <c r="Q617" s="174" t="str">
        <f t="shared" si="166"/>
        <v/>
      </c>
      <c r="R617" s="174" t="str">
        <f t="shared" si="155"/>
        <v/>
      </c>
      <c r="S617" s="152" t="str">
        <f>IFERROR(IF(M617=Hjelpeark!$D$7,_xlfn.XLOOKUP('Beregninger gj.strømming'!C617,Hjelpeark!$C$8:$C$19,Hjelpeark!$D$8:$D$19),_xlfn.XLOOKUP('Beregninger gj.strømming'!C617,Hjelpeark!$C$8:$C$19,Hjelpeark!$E$8:$E$19)),"")</f>
        <v/>
      </c>
      <c r="T617" s="152" t="str">
        <f t="shared" si="169"/>
        <v/>
      </c>
      <c r="U617" s="152" t="str">
        <f>IFERROR(IF(T617=Hjelpeark!$B$4,0,ABS(T617-S617)),"")</f>
        <v/>
      </c>
      <c r="V617" s="175" t="str">
        <f>IFERROR(IF(A617="","",_xlfn.XLOOKUP(D617,Prisliste!$C$4:$F$4,Prisliste!$C$20:$F$20)),"")</f>
        <v/>
      </c>
      <c r="W617" s="175" t="str">
        <f>IFERROR(U617*_xlfn.XLOOKUP(D617,Prisliste!$C$4:$F$4,Prisliste!$C$21:$F$21),"")</f>
        <v/>
      </c>
      <c r="X617" s="175" t="str">
        <f>IFERROR(IF(A617="","",IF(N617="Ja",_xlfn.XLOOKUP('Beregninger gj.strømming'!D617,Prisliste!$C$4:$F$4,Prisliste!$C$24:$F$24),0)),"")</f>
        <v/>
      </c>
      <c r="Y617" s="288" t="str">
        <f t="shared" si="156"/>
        <v/>
      </c>
      <c r="Z617" s="175" t="str">
        <f t="shared" si="167"/>
        <v/>
      </c>
      <c r="AA617" s="175" t="str">
        <f t="shared" si="157"/>
        <v/>
      </c>
      <c r="AB617" s="175" t="str">
        <f t="shared" si="158"/>
        <v/>
      </c>
      <c r="AC617" s="288" t="str">
        <f t="shared" si="159"/>
        <v/>
      </c>
      <c r="AD617" s="152" t="str">
        <f t="shared" si="160"/>
        <v/>
      </c>
      <c r="AF617" s="155" t="str">
        <f>IFERROR(_xlfn.XLOOKUP(D617,Prisliste!$C$4:$F$4,Prisliste!$C$19:$F$19)*AD617,"")</f>
        <v/>
      </c>
    </row>
    <row r="618" spans="1:32" ht="14.4">
      <c r="A618" s="171" t="str">
        <f>IF(A617="","",IF(A617+1&lt;=f_slutt,'Beregninger gj.strømming'!A617+1,""))</f>
        <v/>
      </c>
      <c r="B618" s="172" t="str">
        <f t="shared" si="161"/>
        <v/>
      </c>
      <c r="C618" s="173" t="str">
        <f t="shared" si="162"/>
        <v/>
      </c>
      <c r="D618" s="172" t="str">
        <f t="shared" si="163"/>
        <v/>
      </c>
      <c r="E618" s="152" t="str">
        <f t="shared" si="168"/>
        <v/>
      </c>
      <c r="F618" s="289" t="str">
        <f t="shared" si="164"/>
        <v/>
      </c>
      <c r="G618" s="154" t="str">
        <f>IF($A618="","",'Priseestimat gj.strømming'!$C$15)</f>
        <v/>
      </c>
      <c r="H618" s="155" t="str" cm="1">
        <f t="array" ref="H618">IF(M618=Hjelpeark!$E$7,_xlfn.XLOOKUP(IF(T618="Naturlig",S618,T618),Temp_VT_FV,_xlfn.XLOOKUP('Beregninger gj.strømming'!F618,Fiskevekt_VT_FV,'Veksttabell FV'!$B$5:$T$21,,-1),,-1)*G618,IF('Beregninger gj.strømming'!M618=Hjelpeark!$D$7,_xlfn.XLOOKUP(IF(T618="Naturlig",S618,T618),'Veksttabell SV'!$A$6:$A$22,_xlfn.XLOOKUP('Beregninger gj.strømming'!F618,'Veksttabell SV'!$B$5:$AU$5,'Veksttabell SV'!$B$6:$AU$22,,-1),,-1)*G618,""))</f>
        <v/>
      </c>
      <c r="I618" s="155" t="str">
        <f t="shared" si="153"/>
        <v/>
      </c>
      <c r="J618" s="159" t="str">
        <f t="shared" si="154"/>
        <v/>
      </c>
      <c r="K618" s="173" t="str">
        <f>IF(A618="","",'Priseestimat gj.strømming'!$C$10)</f>
        <v/>
      </c>
      <c r="L618" s="173" t="str">
        <f>IF(A618="","",'Priseestimat gj.strømming'!$C$11)</f>
        <v/>
      </c>
      <c r="M618" s="173" t="str">
        <f>IF(A618="","",'Priseestimat gj.strømming'!$C$12)</f>
        <v/>
      </c>
      <c r="N618" s="173" t="str">
        <f>IF($A618="","",'Priseestimat gj.strømming'!$C$6)</f>
        <v/>
      </c>
      <c r="O618" s="174" t="str" cm="1">
        <f t="array" ref="O618">IF(M618=Hjelpeark!$D$7,_xlfn.XLOOKUP(IF(T618="Naturlig",S618,T618),'Vannbehov SV'!$A$5:$A$13,_xlfn.XLOOKUP('Beregninger gj.strømming'!F618,'Vannbehov SV'!$B$4:$O$4,'Vannbehov SV'!$B$5:$O$13,,-1),,-1),IF(M618=Hjelpeark!$E$7,_xlfn.XLOOKUP(IF(T618="Naturlig",S618,T618),'Vannbehov FV'!$A$5:$A$20,_xlfn.XLOOKUP('Beregninger gj.strømming'!F618,'Vannbehov FV'!$B$4:$O$4,'Vannbehov FV'!$B$5:$O$20,,-1),,-1),""))</f>
        <v/>
      </c>
      <c r="P618" s="173" t="str">
        <f t="shared" si="165"/>
        <v/>
      </c>
      <c r="Q618" s="174" t="str">
        <f t="shared" si="166"/>
        <v/>
      </c>
      <c r="R618" s="174" t="str">
        <f t="shared" si="155"/>
        <v/>
      </c>
      <c r="S618" s="152" t="str">
        <f>IFERROR(IF(M618=Hjelpeark!$D$7,_xlfn.XLOOKUP('Beregninger gj.strømming'!C618,Hjelpeark!$C$8:$C$19,Hjelpeark!$D$8:$D$19),_xlfn.XLOOKUP('Beregninger gj.strømming'!C618,Hjelpeark!$C$8:$C$19,Hjelpeark!$E$8:$E$19)),"")</f>
        <v/>
      </c>
      <c r="T618" s="152" t="str">
        <f t="shared" si="169"/>
        <v/>
      </c>
      <c r="U618" s="152" t="str">
        <f>IFERROR(IF(T618=Hjelpeark!$B$4,0,ABS(T618-S618)),"")</f>
        <v/>
      </c>
      <c r="V618" s="175" t="str">
        <f>IFERROR(IF(A618="","",_xlfn.XLOOKUP(D618,Prisliste!$C$4:$F$4,Prisliste!$C$20:$F$20)),"")</f>
        <v/>
      </c>
      <c r="W618" s="175" t="str">
        <f>IFERROR(U618*_xlfn.XLOOKUP(D618,Prisliste!$C$4:$F$4,Prisliste!$C$21:$F$21),"")</f>
        <v/>
      </c>
      <c r="X618" s="175" t="str">
        <f>IFERROR(IF(A618="","",IF(N618="Ja",_xlfn.XLOOKUP('Beregninger gj.strømming'!D618,Prisliste!$C$4:$F$4,Prisliste!$C$24:$F$24),0)),"")</f>
        <v/>
      </c>
      <c r="Y618" s="288" t="str">
        <f t="shared" si="156"/>
        <v/>
      </c>
      <c r="Z618" s="175" t="str">
        <f t="shared" si="167"/>
        <v/>
      </c>
      <c r="AA618" s="175" t="str">
        <f t="shared" si="157"/>
        <v/>
      </c>
      <c r="AB618" s="175" t="str">
        <f t="shared" si="158"/>
        <v/>
      </c>
      <c r="AC618" s="288" t="str">
        <f t="shared" si="159"/>
        <v/>
      </c>
      <c r="AD618" s="152" t="str">
        <f t="shared" si="160"/>
        <v/>
      </c>
      <c r="AF618" s="155" t="str">
        <f>IFERROR(_xlfn.XLOOKUP(D618,Prisliste!$C$4:$F$4,Prisliste!$C$19:$F$19)*AD618,"")</f>
        <v/>
      </c>
    </row>
    <row r="619" spans="1:32" ht="14.4">
      <c r="A619" s="171" t="str">
        <f>IF(A618="","",IF(A618+1&lt;=f_slutt,'Beregninger gj.strømming'!A618+1,""))</f>
        <v/>
      </c>
      <c r="B619" s="172" t="str">
        <f t="shared" si="161"/>
        <v/>
      </c>
      <c r="C619" s="173" t="str">
        <f t="shared" si="162"/>
        <v/>
      </c>
      <c r="D619" s="172" t="str">
        <f t="shared" si="163"/>
        <v/>
      </c>
      <c r="E619" s="152" t="str">
        <f t="shared" si="168"/>
        <v/>
      </c>
      <c r="F619" s="289" t="str">
        <f t="shared" si="164"/>
        <v/>
      </c>
      <c r="G619" s="154" t="str">
        <f>IF($A619="","",'Priseestimat gj.strømming'!$C$15)</f>
        <v/>
      </c>
      <c r="H619" s="155" t="str" cm="1">
        <f t="array" ref="H619">IF(M619=Hjelpeark!$E$7,_xlfn.XLOOKUP(IF(T619="Naturlig",S619,T619),Temp_VT_FV,_xlfn.XLOOKUP('Beregninger gj.strømming'!F619,Fiskevekt_VT_FV,'Veksttabell FV'!$B$5:$T$21,,-1),,-1)*G619,IF('Beregninger gj.strømming'!M619=Hjelpeark!$D$7,_xlfn.XLOOKUP(IF(T619="Naturlig",S619,T619),'Veksttabell SV'!$A$6:$A$22,_xlfn.XLOOKUP('Beregninger gj.strømming'!F619,'Veksttabell SV'!$B$5:$AU$5,'Veksttabell SV'!$B$6:$AU$22,,-1),,-1)*G619,""))</f>
        <v/>
      </c>
      <c r="I619" s="155" t="str">
        <f t="shared" si="153"/>
        <v/>
      </c>
      <c r="J619" s="159" t="str">
        <f t="shared" si="154"/>
        <v/>
      </c>
      <c r="K619" s="173" t="str">
        <f>IF(A619="","",'Priseestimat gj.strømming'!$C$10)</f>
        <v/>
      </c>
      <c r="L619" s="173" t="str">
        <f>IF(A619="","",'Priseestimat gj.strømming'!$C$11)</f>
        <v/>
      </c>
      <c r="M619" s="173" t="str">
        <f>IF(A619="","",'Priseestimat gj.strømming'!$C$12)</f>
        <v/>
      </c>
      <c r="N619" s="173" t="str">
        <f>IF($A619="","",'Priseestimat gj.strømming'!$C$6)</f>
        <v/>
      </c>
      <c r="O619" s="174" t="str" cm="1">
        <f t="array" ref="O619">IF(M619=Hjelpeark!$D$7,_xlfn.XLOOKUP(IF(T619="Naturlig",S619,T619),'Vannbehov SV'!$A$5:$A$13,_xlfn.XLOOKUP('Beregninger gj.strømming'!F619,'Vannbehov SV'!$B$4:$O$4,'Vannbehov SV'!$B$5:$O$13,,-1),,-1),IF(M619=Hjelpeark!$E$7,_xlfn.XLOOKUP(IF(T619="Naturlig",S619,T619),'Vannbehov FV'!$A$5:$A$20,_xlfn.XLOOKUP('Beregninger gj.strømming'!F619,'Vannbehov FV'!$B$4:$O$4,'Vannbehov FV'!$B$5:$O$20,,-1),,-1),""))</f>
        <v/>
      </c>
      <c r="P619" s="173" t="str">
        <f t="shared" si="165"/>
        <v/>
      </c>
      <c r="Q619" s="174" t="str">
        <f t="shared" si="166"/>
        <v/>
      </c>
      <c r="R619" s="174" t="str">
        <f t="shared" si="155"/>
        <v/>
      </c>
      <c r="S619" s="152" t="str">
        <f>IFERROR(IF(M619=Hjelpeark!$D$7,_xlfn.XLOOKUP('Beregninger gj.strømming'!C619,Hjelpeark!$C$8:$C$19,Hjelpeark!$D$8:$D$19),_xlfn.XLOOKUP('Beregninger gj.strømming'!C619,Hjelpeark!$C$8:$C$19,Hjelpeark!$E$8:$E$19)),"")</f>
        <v/>
      </c>
      <c r="T619" s="152" t="str">
        <f t="shared" si="169"/>
        <v/>
      </c>
      <c r="U619" s="152" t="str">
        <f>IFERROR(IF(T619=Hjelpeark!$B$4,0,ABS(T619-S619)),"")</f>
        <v/>
      </c>
      <c r="V619" s="175" t="str">
        <f>IFERROR(IF(A619="","",_xlfn.XLOOKUP(D619,Prisliste!$C$4:$F$4,Prisliste!$C$20:$F$20)),"")</f>
        <v/>
      </c>
      <c r="W619" s="175" t="str">
        <f>IFERROR(U619*_xlfn.XLOOKUP(D619,Prisliste!$C$4:$F$4,Prisliste!$C$21:$F$21),"")</f>
        <v/>
      </c>
      <c r="X619" s="175" t="str">
        <f>IFERROR(IF(A619="","",IF(N619="Ja",_xlfn.XLOOKUP('Beregninger gj.strømming'!D619,Prisliste!$C$4:$F$4,Prisliste!$C$24:$F$24),0)),"")</f>
        <v/>
      </c>
      <c r="Y619" s="288" t="str">
        <f t="shared" si="156"/>
        <v/>
      </c>
      <c r="Z619" s="175" t="str">
        <f t="shared" si="167"/>
        <v/>
      </c>
      <c r="AA619" s="175" t="str">
        <f t="shared" si="157"/>
        <v/>
      </c>
      <c r="AB619" s="175" t="str">
        <f t="shared" si="158"/>
        <v/>
      </c>
      <c r="AC619" s="288" t="str">
        <f t="shared" si="159"/>
        <v/>
      </c>
      <c r="AD619" s="152" t="str">
        <f t="shared" si="160"/>
        <v/>
      </c>
      <c r="AF619" s="155" t="str">
        <f>IFERROR(_xlfn.XLOOKUP(D619,Prisliste!$C$4:$F$4,Prisliste!$C$19:$F$19)*AD619,"")</f>
        <v/>
      </c>
    </row>
    <row r="620" spans="1:32" ht="14.4">
      <c r="A620" s="171" t="str">
        <f>IF(A619="","",IF(A619+1&lt;=f_slutt,'Beregninger gj.strømming'!A619+1,""))</f>
        <v/>
      </c>
      <c r="B620" s="172" t="str">
        <f t="shared" si="161"/>
        <v/>
      </c>
      <c r="C620" s="173" t="str">
        <f t="shared" si="162"/>
        <v/>
      </c>
      <c r="D620" s="172" t="str">
        <f t="shared" si="163"/>
        <v/>
      </c>
      <c r="E620" s="152" t="str">
        <f t="shared" si="168"/>
        <v/>
      </c>
      <c r="F620" s="289" t="str">
        <f t="shared" si="164"/>
        <v/>
      </c>
      <c r="G620" s="154" t="str">
        <f>IF($A620="","",'Priseestimat gj.strømming'!$C$15)</f>
        <v/>
      </c>
      <c r="H620" s="155" t="str" cm="1">
        <f t="array" ref="H620">IF(M620=Hjelpeark!$E$7,_xlfn.XLOOKUP(IF(T620="Naturlig",S620,T620),Temp_VT_FV,_xlfn.XLOOKUP('Beregninger gj.strømming'!F620,Fiskevekt_VT_FV,'Veksttabell FV'!$B$5:$T$21,,-1),,-1)*G620,IF('Beregninger gj.strømming'!M620=Hjelpeark!$D$7,_xlfn.XLOOKUP(IF(T620="Naturlig",S620,T620),'Veksttabell SV'!$A$6:$A$22,_xlfn.XLOOKUP('Beregninger gj.strømming'!F620,'Veksttabell SV'!$B$5:$AU$5,'Veksttabell SV'!$B$6:$AU$22,,-1),,-1)*G620,""))</f>
        <v/>
      </c>
      <c r="I620" s="155" t="str">
        <f t="shared" si="153"/>
        <v/>
      </c>
      <c r="J620" s="159" t="str">
        <f t="shared" si="154"/>
        <v/>
      </c>
      <c r="K620" s="173" t="str">
        <f>IF(A620="","",'Priseestimat gj.strømming'!$C$10)</f>
        <v/>
      </c>
      <c r="L620" s="173" t="str">
        <f>IF(A620="","",'Priseestimat gj.strømming'!$C$11)</f>
        <v/>
      </c>
      <c r="M620" s="173" t="str">
        <f>IF(A620="","",'Priseestimat gj.strømming'!$C$12)</f>
        <v/>
      </c>
      <c r="N620" s="173" t="str">
        <f>IF($A620="","",'Priseestimat gj.strømming'!$C$6)</f>
        <v/>
      </c>
      <c r="O620" s="174" t="str" cm="1">
        <f t="array" ref="O620">IF(M620=Hjelpeark!$D$7,_xlfn.XLOOKUP(IF(T620="Naturlig",S620,T620),'Vannbehov SV'!$A$5:$A$13,_xlfn.XLOOKUP('Beregninger gj.strømming'!F620,'Vannbehov SV'!$B$4:$O$4,'Vannbehov SV'!$B$5:$O$13,,-1),,-1),IF(M620=Hjelpeark!$E$7,_xlfn.XLOOKUP(IF(T620="Naturlig",S620,T620),'Vannbehov FV'!$A$5:$A$20,_xlfn.XLOOKUP('Beregninger gj.strømming'!F620,'Vannbehov FV'!$B$4:$O$4,'Vannbehov FV'!$B$5:$O$20,,-1),,-1),""))</f>
        <v/>
      </c>
      <c r="P620" s="173" t="str">
        <f t="shared" si="165"/>
        <v/>
      </c>
      <c r="Q620" s="174" t="str">
        <f t="shared" si="166"/>
        <v/>
      </c>
      <c r="R620" s="174" t="str">
        <f t="shared" si="155"/>
        <v/>
      </c>
      <c r="S620" s="152" t="str">
        <f>IFERROR(IF(M620=Hjelpeark!$D$7,_xlfn.XLOOKUP('Beregninger gj.strømming'!C620,Hjelpeark!$C$8:$C$19,Hjelpeark!$D$8:$D$19),_xlfn.XLOOKUP('Beregninger gj.strømming'!C620,Hjelpeark!$C$8:$C$19,Hjelpeark!$E$8:$E$19)),"")</f>
        <v/>
      </c>
      <c r="T620" s="152" t="str">
        <f t="shared" si="169"/>
        <v/>
      </c>
      <c r="U620" s="152" t="str">
        <f>IFERROR(IF(T620=Hjelpeark!$B$4,0,ABS(T620-S620)),"")</f>
        <v/>
      </c>
      <c r="V620" s="175" t="str">
        <f>IFERROR(IF(A620="","",_xlfn.XLOOKUP(D620,Prisliste!$C$4:$F$4,Prisliste!$C$20:$F$20)),"")</f>
        <v/>
      </c>
      <c r="W620" s="175" t="str">
        <f>IFERROR(U620*_xlfn.XLOOKUP(D620,Prisliste!$C$4:$F$4,Prisliste!$C$21:$F$21),"")</f>
        <v/>
      </c>
      <c r="X620" s="175" t="str">
        <f>IFERROR(IF(A620="","",IF(N620="Ja",_xlfn.XLOOKUP('Beregninger gj.strømming'!D620,Prisliste!$C$4:$F$4,Prisliste!$C$24:$F$24),0)),"")</f>
        <v/>
      </c>
      <c r="Y620" s="288" t="str">
        <f t="shared" si="156"/>
        <v/>
      </c>
      <c r="Z620" s="175" t="str">
        <f t="shared" si="167"/>
        <v/>
      </c>
      <c r="AA620" s="175" t="str">
        <f t="shared" si="157"/>
        <v/>
      </c>
      <c r="AB620" s="175" t="str">
        <f t="shared" si="158"/>
        <v/>
      </c>
      <c r="AC620" s="288" t="str">
        <f t="shared" si="159"/>
        <v/>
      </c>
      <c r="AD620" s="152" t="str">
        <f t="shared" si="160"/>
        <v/>
      </c>
      <c r="AF620" s="155" t="str">
        <f>IFERROR(_xlfn.XLOOKUP(D620,Prisliste!$C$4:$F$4,Prisliste!$C$19:$F$19)*AD620,"")</f>
        <v/>
      </c>
    </row>
    <row r="621" spans="1:32" ht="14.4">
      <c r="A621" s="171" t="str">
        <f>IF(A620="","",IF(A620+1&lt;=f_slutt,'Beregninger gj.strømming'!A620+1,""))</f>
        <v/>
      </c>
      <c r="B621" s="172" t="str">
        <f t="shared" si="161"/>
        <v/>
      </c>
      <c r="C621" s="173" t="str">
        <f t="shared" si="162"/>
        <v/>
      </c>
      <c r="D621" s="172" t="str">
        <f t="shared" si="163"/>
        <v/>
      </c>
      <c r="E621" s="152" t="str">
        <f t="shared" si="168"/>
        <v/>
      </c>
      <c r="F621" s="289" t="str">
        <f t="shared" si="164"/>
        <v/>
      </c>
      <c r="G621" s="154" t="str">
        <f>IF($A621="","",'Priseestimat gj.strømming'!$C$15)</f>
        <v/>
      </c>
      <c r="H621" s="155" t="str" cm="1">
        <f t="array" ref="H621">IF(M621=Hjelpeark!$E$7,_xlfn.XLOOKUP(IF(T621="Naturlig",S621,T621),Temp_VT_FV,_xlfn.XLOOKUP('Beregninger gj.strømming'!F621,Fiskevekt_VT_FV,'Veksttabell FV'!$B$5:$T$21,,-1),,-1)*G621,IF('Beregninger gj.strømming'!M621=Hjelpeark!$D$7,_xlfn.XLOOKUP(IF(T621="Naturlig",S621,T621),'Veksttabell SV'!$A$6:$A$22,_xlfn.XLOOKUP('Beregninger gj.strømming'!F621,'Veksttabell SV'!$B$5:$AU$5,'Veksttabell SV'!$B$6:$AU$22,,-1),,-1)*G621,""))</f>
        <v/>
      </c>
      <c r="I621" s="155" t="str">
        <f t="shared" si="153"/>
        <v/>
      </c>
      <c r="J621" s="159" t="str">
        <f t="shared" si="154"/>
        <v/>
      </c>
      <c r="K621" s="173" t="str">
        <f>IF(A621="","",'Priseestimat gj.strømming'!$C$10)</f>
        <v/>
      </c>
      <c r="L621" s="173" t="str">
        <f>IF(A621="","",'Priseestimat gj.strømming'!$C$11)</f>
        <v/>
      </c>
      <c r="M621" s="173" t="str">
        <f>IF(A621="","",'Priseestimat gj.strømming'!$C$12)</f>
        <v/>
      </c>
      <c r="N621" s="173" t="str">
        <f>IF($A621="","",'Priseestimat gj.strømming'!$C$6)</f>
        <v/>
      </c>
      <c r="O621" s="174" t="str" cm="1">
        <f t="array" ref="O621">IF(M621=Hjelpeark!$D$7,_xlfn.XLOOKUP(IF(T621="Naturlig",S621,T621),'Vannbehov SV'!$A$5:$A$13,_xlfn.XLOOKUP('Beregninger gj.strømming'!F621,'Vannbehov SV'!$B$4:$O$4,'Vannbehov SV'!$B$5:$O$13,,-1),,-1),IF(M621=Hjelpeark!$E$7,_xlfn.XLOOKUP(IF(T621="Naturlig",S621,T621),'Vannbehov FV'!$A$5:$A$20,_xlfn.XLOOKUP('Beregninger gj.strømming'!F621,'Vannbehov FV'!$B$4:$O$4,'Vannbehov FV'!$B$5:$O$20,,-1),,-1),""))</f>
        <v/>
      </c>
      <c r="P621" s="173" t="str">
        <f t="shared" si="165"/>
        <v/>
      </c>
      <c r="Q621" s="174" t="str">
        <f t="shared" si="166"/>
        <v/>
      </c>
      <c r="R621" s="174" t="str">
        <f t="shared" si="155"/>
        <v/>
      </c>
      <c r="S621" s="152" t="str">
        <f>IFERROR(IF(M621=Hjelpeark!$D$7,_xlfn.XLOOKUP('Beregninger gj.strømming'!C621,Hjelpeark!$C$8:$C$19,Hjelpeark!$D$8:$D$19),_xlfn.XLOOKUP('Beregninger gj.strømming'!C621,Hjelpeark!$C$8:$C$19,Hjelpeark!$E$8:$E$19)),"")</f>
        <v/>
      </c>
      <c r="T621" s="152" t="str">
        <f t="shared" si="169"/>
        <v/>
      </c>
      <c r="U621" s="152" t="str">
        <f>IFERROR(IF(T621=Hjelpeark!$B$4,0,ABS(T621-S621)),"")</f>
        <v/>
      </c>
      <c r="V621" s="175" t="str">
        <f>IFERROR(IF(A621="","",_xlfn.XLOOKUP(D621,Prisliste!$C$4:$F$4,Prisliste!$C$20:$F$20)),"")</f>
        <v/>
      </c>
      <c r="W621" s="175" t="str">
        <f>IFERROR(U621*_xlfn.XLOOKUP(D621,Prisliste!$C$4:$F$4,Prisliste!$C$21:$F$21),"")</f>
        <v/>
      </c>
      <c r="X621" s="175" t="str">
        <f>IFERROR(IF(A621="","",IF(N621="Ja",_xlfn.XLOOKUP('Beregninger gj.strømming'!D621,Prisliste!$C$4:$F$4,Prisliste!$C$24:$F$24),0)),"")</f>
        <v/>
      </c>
      <c r="Y621" s="288" t="str">
        <f t="shared" si="156"/>
        <v/>
      </c>
      <c r="Z621" s="175" t="str">
        <f t="shared" si="167"/>
        <v/>
      </c>
      <c r="AA621" s="175" t="str">
        <f t="shared" si="157"/>
        <v/>
      </c>
      <c r="AB621" s="175" t="str">
        <f t="shared" si="158"/>
        <v/>
      </c>
      <c r="AC621" s="288" t="str">
        <f t="shared" si="159"/>
        <v/>
      </c>
      <c r="AD621" s="152" t="str">
        <f t="shared" si="160"/>
        <v/>
      </c>
      <c r="AF621" s="155" t="str">
        <f>IFERROR(_xlfn.XLOOKUP(D621,Prisliste!$C$4:$F$4,Prisliste!$C$19:$F$19)*AD621,"")</f>
        <v/>
      </c>
    </row>
    <row r="622" spans="1:32" ht="14.4">
      <c r="A622" s="171" t="str">
        <f>IF(A621="","",IF(A621+1&lt;=f_slutt,'Beregninger gj.strømming'!A621+1,""))</f>
        <v/>
      </c>
      <c r="B622" s="172" t="str">
        <f t="shared" si="161"/>
        <v/>
      </c>
      <c r="C622" s="173" t="str">
        <f t="shared" si="162"/>
        <v/>
      </c>
      <c r="D622" s="172" t="str">
        <f t="shared" si="163"/>
        <v/>
      </c>
      <c r="E622" s="152" t="str">
        <f t="shared" si="168"/>
        <v/>
      </c>
      <c r="F622" s="289" t="str">
        <f t="shared" si="164"/>
        <v/>
      </c>
      <c r="G622" s="154" t="str">
        <f>IF($A622="","",'Priseestimat gj.strømming'!$C$15)</f>
        <v/>
      </c>
      <c r="H622" s="155" t="str" cm="1">
        <f t="array" ref="H622">IF(M622=Hjelpeark!$E$7,_xlfn.XLOOKUP(IF(T622="Naturlig",S622,T622),Temp_VT_FV,_xlfn.XLOOKUP('Beregninger gj.strømming'!F622,Fiskevekt_VT_FV,'Veksttabell FV'!$B$5:$T$21,,-1),,-1)*G622,IF('Beregninger gj.strømming'!M622=Hjelpeark!$D$7,_xlfn.XLOOKUP(IF(T622="Naturlig",S622,T622),'Veksttabell SV'!$A$6:$A$22,_xlfn.XLOOKUP('Beregninger gj.strømming'!F622,'Veksttabell SV'!$B$5:$AU$5,'Veksttabell SV'!$B$6:$AU$22,,-1),,-1)*G622,""))</f>
        <v/>
      </c>
      <c r="I622" s="155" t="str">
        <f t="shared" si="153"/>
        <v/>
      </c>
      <c r="J622" s="159" t="str">
        <f t="shared" si="154"/>
        <v/>
      </c>
      <c r="K622" s="173" t="str">
        <f>IF(A622="","",'Priseestimat gj.strømming'!$C$10)</f>
        <v/>
      </c>
      <c r="L622" s="173" t="str">
        <f>IF(A622="","",'Priseestimat gj.strømming'!$C$11)</f>
        <v/>
      </c>
      <c r="M622" s="173" t="str">
        <f>IF(A622="","",'Priseestimat gj.strømming'!$C$12)</f>
        <v/>
      </c>
      <c r="N622" s="173" t="str">
        <f>IF($A622="","",'Priseestimat gj.strømming'!$C$6)</f>
        <v/>
      </c>
      <c r="O622" s="174" t="str" cm="1">
        <f t="array" ref="O622">IF(M622=Hjelpeark!$D$7,_xlfn.XLOOKUP(IF(T622="Naturlig",S622,T622),'Vannbehov SV'!$A$5:$A$13,_xlfn.XLOOKUP('Beregninger gj.strømming'!F622,'Vannbehov SV'!$B$4:$O$4,'Vannbehov SV'!$B$5:$O$13,,-1),,-1),IF(M622=Hjelpeark!$E$7,_xlfn.XLOOKUP(IF(T622="Naturlig",S622,T622),'Vannbehov FV'!$A$5:$A$20,_xlfn.XLOOKUP('Beregninger gj.strømming'!F622,'Vannbehov FV'!$B$4:$O$4,'Vannbehov FV'!$B$5:$O$20,,-1),,-1),""))</f>
        <v/>
      </c>
      <c r="P622" s="173" t="str">
        <f t="shared" si="165"/>
        <v/>
      </c>
      <c r="Q622" s="174" t="str">
        <f t="shared" si="166"/>
        <v/>
      </c>
      <c r="R622" s="174" t="str">
        <f t="shared" si="155"/>
        <v/>
      </c>
      <c r="S622" s="152" t="str">
        <f>IFERROR(IF(M622=Hjelpeark!$D$7,_xlfn.XLOOKUP('Beregninger gj.strømming'!C622,Hjelpeark!$C$8:$C$19,Hjelpeark!$D$8:$D$19),_xlfn.XLOOKUP('Beregninger gj.strømming'!C622,Hjelpeark!$C$8:$C$19,Hjelpeark!$E$8:$E$19)),"")</f>
        <v/>
      </c>
      <c r="T622" s="152" t="str">
        <f t="shared" si="169"/>
        <v/>
      </c>
      <c r="U622" s="152" t="str">
        <f>IFERROR(IF(T622=Hjelpeark!$B$4,0,ABS(T622-S622)),"")</f>
        <v/>
      </c>
      <c r="V622" s="175" t="str">
        <f>IFERROR(IF(A622="","",_xlfn.XLOOKUP(D622,Prisliste!$C$4:$F$4,Prisliste!$C$20:$F$20)),"")</f>
        <v/>
      </c>
      <c r="W622" s="175" t="str">
        <f>IFERROR(U622*_xlfn.XLOOKUP(D622,Prisliste!$C$4:$F$4,Prisliste!$C$21:$F$21),"")</f>
        <v/>
      </c>
      <c r="X622" s="175" t="str">
        <f>IFERROR(IF(A622="","",IF(N622="Ja",_xlfn.XLOOKUP('Beregninger gj.strømming'!D622,Prisliste!$C$4:$F$4,Prisliste!$C$24:$F$24),0)),"")</f>
        <v/>
      </c>
      <c r="Y622" s="288" t="str">
        <f t="shared" si="156"/>
        <v/>
      </c>
      <c r="Z622" s="175" t="str">
        <f t="shared" si="167"/>
        <v/>
      </c>
      <c r="AA622" s="175" t="str">
        <f t="shared" si="157"/>
        <v/>
      </c>
      <c r="AB622" s="175" t="str">
        <f t="shared" si="158"/>
        <v/>
      </c>
      <c r="AC622" s="288" t="str">
        <f t="shared" si="159"/>
        <v/>
      </c>
      <c r="AD622" s="152" t="str">
        <f t="shared" si="160"/>
        <v/>
      </c>
      <c r="AF622" s="155" t="str">
        <f>IFERROR(_xlfn.XLOOKUP(D622,Prisliste!$C$4:$F$4,Prisliste!$C$19:$F$19)*AD622,"")</f>
        <v/>
      </c>
    </row>
    <row r="623" spans="1:32" ht="14.4">
      <c r="A623" s="171" t="str">
        <f>IF(A622="","",IF(A622+1&lt;=f_slutt,'Beregninger gj.strømming'!A622+1,""))</f>
        <v/>
      </c>
      <c r="B623" s="172" t="str">
        <f t="shared" si="161"/>
        <v/>
      </c>
      <c r="C623" s="173" t="str">
        <f t="shared" si="162"/>
        <v/>
      </c>
      <c r="D623" s="172" t="str">
        <f t="shared" si="163"/>
        <v/>
      </c>
      <c r="E623" s="152" t="str">
        <f t="shared" si="168"/>
        <v/>
      </c>
      <c r="F623" s="289" t="str">
        <f t="shared" si="164"/>
        <v/>
      </c>
      <c r="G623" s="154" t="str">
        <f>IF($A623="","",'Priseestimat gj.strømming'!$C$15)</f>
        <v/>
      </c>
      <c r="H623" s="155" t="str" cm="1">
        <f t="array" ref="H623">IF(M623=Hjelpeark!$E$7,_xlfn.XLOOKUP(IF(T623="Naturlig",S623,T623),Temp_VT_FV,_xlfn.XLOOKUP('Beregninger gj.strømming'!F623,Fiskevekt_VT_FV,'Veksttabell FV'!$B$5:$T$21,,-1),,-1)*G623,IF('Beregninger gj.strømming'!M623=Hjelpeark!$D$7,_xlfn.XLOOKUP(IF(T623="Naturlig",S623,T623),'Veksttabell SV'!$A$6:$A$22,_xlfn.XLOOKUP('Beregninger gj.strømming'!F623,'Veksttabell SV'!$B$5:$AU$5,'Veksttabell SV'!$B$6:$AU$22,,-1),,-1)*G623,""))</f>
        <v/>
      </c>
      <c r="I623" s="155" t="str">
        <f t="shared" si="153"/>
        <v/>
      </c>
      <c r="J623" s="159" t="str">
        <f t="shared" si="154"/>
        <v/>
      </c>
      <c r="K623" s="173" t="str">
        <f>IF(A623="","",'Priseestimat gj.strømming'!$C$10)</f>
        <v/>
      </c>
      <c r="L623" s="173" t="str">
        <f>IF(A623="","",'Priseestimat gj.strømming'!$C$11)</f>
        <v/>
      </c>
      <c r="M623" s="173" t="str">
        <f>IF(A623="","",'Priseestimat gj.strømming'!$C$12)</f>
        <v/>
      </c>
      <c r="N623" s="173" t="str">
        <f>IF($A623="","",'Priseestimat gj.strømming'!$C$6)</f>
        <v/>
      </c>
      <c r="O623" s="174" t="str" cm="1">
        <f t="array" ref="O623">IF(M623=Hjelpeark!$D$7,_xlfn.XLOOKUP(IF(T623="Naturlig",S623,T623),'Vannbehov SV'!$A$5:$A$13,_xlfn.XLOOKUP('Beregninger gj.strømming'!F623,'Vannbehov SV'!$B$4:$O$4,'Vannbehov SV'!$B$5:$O$13,,-1),,-1),IF(M623=Hjelpeark!$E$7,_xlfn.XLOOKUP(IF(T623="Naturlig",S623,T623),'Vannbehov FV'!$A$5:$A$20,_xlfn.XLOOKUP('Beregninger gj.strømming'!F623,'Vannbehov FV'!$B$4:$O$4,'Vannbehov FV'!$B$5:$O$20,,-1),,-1),""))</f>
        <v/>
      </c>
      <c r="P623" s="173" t="str">
        <f t="shared" si="165"/>
        <v/>
      </c>
      <c r="Q623" s="174" t="str">
        <f t="shared" si="166"/>
        <v/>
      </c>
      <c r="R623" s="174" t="str">
        <f t="shared" si="155"/>
        <v/>
      </c>
      <c r="S623" s="152" t="str">
        <f>IFERROR(IF(M623=Hjelpeark!$D$7,_xlfn.XLOOKUP('Beregninger gj.strømming'!C623,Hjelpeark!$C$8:$C$19,Hjelpeark!$D$8:$D$19),_xlfn.XLOOKUP('Beregninger gj.strømming'!C623,Hjelpeark!$C$8:$C$19,Hjelpeark!$E$8:$E$19)),"")</f>
        <v/>
      </c>
      <c r="T623" s="152" t="str">
        <f t="shared" si="169"/>
        <v/>
      </c>
      <c r="U623" s="152" t="str">
        <f>IFERROR(IF(T623=Hjelpeark!$B$4,0,ABS(T623-S623)),"")</f>
        <v/>
      </c>
      <c r="V623" s="175" t="str">
        <f>IFERROR(IF(A623="","",_xlfn.XLOOKUP(D623,Prisliste!$C$4:$F$4,Prisliste!$C$20:$F$20)),"")</f>
        <v/>
      </c>
      <c r="W623" s="175" t="str">
        <f>IFERROR(U623*_xlfn.XLOOKUP(D623,Prisliste!$C$4:$F$4,Prisliste!$C$21:$F$21),"")</f>
        <v/>
      </c>
      <c r="X623" s="175" t="str">
        <f>IFERROR(IF(A623="","",IF(N623="Ja",_xlfn.XLOOKUP('Beregninger gj.strømming'!D623,Prisliste!$C$4:$F$4,Prisliste!$C$24:$F$24),0)),"")</f>
        <v/>
      </c>
      <c r="Y623" s="288" t="str">
        <f t="shared" si="156"/>
        <v/>
      </c>
      <c r="Z623" s="175" t="str">
        <f t="shared" si="167"/>
        <v/>
      </c>
      <c r="AA623" s="175" t="str">
        <f t="shared" si="157"/>
        <v/>
      </c>
      <c r="AB623" s="175" t="str">
        <f t="shared" si="158"/>
        <v/>
      </c>
      <c r="AC623" s="288" t="str">
        <f t="shared" si="159"/>
        <v/>
      </c>
      <c r="AD623" s="152" t="str">
        <f t="shared" si="160"/>
        <v/>
      </c>
      <c r="AF623" s="155" t="str">
        <f>IFERROR(_xlfn.XLOOKUP(D623,Prisliste!$C$4:$F$4,Prisliste!$C$19:$F$19)*AD623,"")</f>
        <v/>
      </c>
    </row>
    <row r="624" spans="1:32" ht="14.4">
      <c r="A624" s="171" t="str">
        <f>IF(A623="","",IF(A623+1&lt;=f_slutt,'Beregninger gj.strømming'!A623+1,""))</f>
        <v/>
      </c>
      <c r="B624" s="172" t="str">
        <f t="shared" si="161"/>
        <v/>
      </c>
      <c r="C624" s="173" t="str">
        <f t="shared" si="162"/>
        <v/>
      </c>
      <c r="D624" s="172" t="str">
        <f t="shared" si="163"/>
        <v/>
      </c>
      <c r="E624" s="152" t="str">
        <f t="shared" si="168"/>
        <v/>
      </c>
      <c r="F624" s="289" t="str">
        <f t="shared" si="164"/>
        <v/>
      </c>
      <c r="G624" s="154" t="str">
        <f>IF($A624="","",'Priseestimat gj.strømming'!$C$15)</f>
        <v/>
      </c>
      <c r="H624" s="155" t="str" cm="1">
        <f t="array" ref="H624">IF(M624=Hjelpeark!$E$7,_xlfn.XLOOKUP(IF(T624="Naturlig",S624,T624),Temp_VT_FV,_xlfn.XLOOKUP('Beregninger gj.strømming'!F624,Fiskevekt_VT_FV,'Veksttabell FV'!$B$5:$T$21,,-1),,-1)*G624,IF('Beregninger gj.strømming'!M624=Hjelpeark!$D$7,_xlfn.XLOOKUP(IF(T624="Naturlig",S624,T624),'Veksttabell SV'!$A$6:$A$22,_xlfn.XLOOKUP('Beregninger gj.strømming'!F624,'Veksttabell SV'!$B$5:$AU$5,'Veksttabell SV'!$B$6:$AU$22,,-1),,-1)*G624,""))</f>
        <v/>
      </c>
      <c r="I624" s="155" t="str">
        <f t="shared" si="153"/>
        <v/>
      </c>
      <c r="J624" s="159" t="str">
        <f t="shared" si="154"/>
        <v/>
      </c>
      <c r="K624" s="173" t="str">
        <f>IF(A624="","",'Priseestimat gj.strømming'!$C$10)</f>
        <v/>
      </c>
      <c r="L624" s="173" t="str">
        <f>IF(A624="","",'Priseestimat gj.strømming'!$C$11)</f>
        <v/>
      </c>
      <c r="M624" s="173" t="str">
        <f>IF(A624="","",'Priseestimat gj.strømming'!$C$12)</f>
        <v/>
      </c>
      <c r="N624" s="173" t="str">
        <f>IF($A624="","",'Priseestimat gj.strømming'!$C$6)</f>
        <v/>
      </c>
      <c r="O624" s="174" t="str" cm="1">
        <f t="array" ref="O624">IF(M624=Hjelpeark!$D$7,_xlfn.XLOOKUP(IF(T624="Naturlig",S624,T624),'Vannbehov SV'!$A$5:$A$13,_xlfn.XLOOKUP('Beregninger gj.strømming'!F624,'Vannbehov SV'!$B$4:$O$4,'Vannbehov SV'!$B$5:$O$13,,-1),,-1),IF(M624=Hjelpeark!$E$7,_xlfn.XLOOKUP(IF(T624="Naturlig",S624,T624),'Vannbehov FV'!$A$5:$A$20,_xlfn.XLOOKUP('Beregninger gj.strømming'!F624,'Vannbehov FV'!$B$4:$O$4,'Vannbehov FV'!$B$5:$O$20,,-1),,-1),""))</f>
        <v/>
      </c>
      <c r="P624" s="173" t="str">
        <f t="shared" si="165"/>
        <v/>
      </c>
      <c r="Q624" s="174" t="str">
        <f t="shared" si="166"/>
        <v/>
      </c>
      <c r="R624" s="174" t="str">
        <f t="shared" si="155"/>
        <v/>
      </c>
      <c r="S624" s="152" t="str">
        <f>IFERROR(IF(M624=Hjelpeark!$D$7,_xlfn.XLOOKUP('Beregninger gj.strømming'!C624,Hjelpeark!$C$8:$C$19,Hjelpeark!$D$8:$D$19),_xlfn.XLOOKUP('Beregninger gj.strømming'!C624,Hjelpeark!$C$8:$C$19,Hjelpeark!$E$8:$E$19)),"")</f>
        <v/>
      </c>
      <c r="T624" s="152" t="str">
        <f t="shared" si="169"/>
        <v/>
      </c>
      <c r="U624" s="152" t="str">
        <f>IFERROR(IF(T624=Hjelpeark!$B$4,0,ABS(T624-S624)),"")</f>
        <v/>
      </c>
      <c r="V624" s="175" t="str">
        <f>IFERROR(IF(A624="","",_xlfn.XLOOKUP(D624,Prisliste!$C$4:$F$4,Prisliste!$C$20:$F$20)),"")</f>
        <v/>
      </c>
      <c r="W624" s="175" t="str">
        <f>IFERROR(U624*_xlfn.XLOOKUP(D624,Prisliste!$C$4:$F$4,Prisliste!$C$21:$F$21),"")</f>
        <v/>
      </c>
      <c r="X624" s="175" t="str">
        <f>IFERROR(IF(A624="","",IF(N624="Ja",_xlfn.XLOOKUP('Beregninger gj.strømming'!D624,Prisliste!$C$4:$F$4,Prisliste!$C$24:$F$24),0)),"")</f>
        <v/>
      </c>
      <c r="Y624" s="288" t="str">
        <f t="shared" si="156"/>
        <v/>
      </c>
      <c r="Z624" s="175" t="str">
        <f t="shared" si="167"/>
        <v/>
      </c>
      <c r="AA624" s="175" t="str">
        <f t="shared" si="157"/>
        <v/>
      </c>
      <c r="AB624" s="175" t="str">
        <f t="shared" si="158"/>
        <v/>
      </c>
      <c r="AC624" s="288" t="str">
        <f t="shared" si="159"/>
        <v/>
      </c>
      <c r="AD624" s="152" t="str">
        <f t="shared" si="160"/>
        <v/>
      </c>
      <c r="AF624" s="155" t="str">
        <f>IFERROR(_xlfn.XLOOKUP(D624,Prisliste!$C$4:$F$4,Prisliste!$C$19:$F$19)*AD624,"")</f>
        <v/>
      </c>
    </row>
    <row r="625" spans="1:32" ht="14.4">
      <c r="A625" s="171" t="str">
        <f>IF(A624="","",IF(A624+1&lt;=f_slutt,'Beregninger gj.strømming'!A624+1,""))</f>
        <v/>
      </c>
      <c r="B625" s="172" t="str">
        <f t="shared" si="161"/>
        <v/>
      </c>
      <c r="C625" s="173" t="str">
        <f t="shared" si="162"/>
        <v/>
      </c>
      <c r="D625" s="172" t="str">
        <f t="shared" si="163"/>
        <v/>
      </c>
      <c r="E625" s="152" t="str">
        <f t="shared" si="168"/>
        <v/>
      </c>
      <c r="F625" s="289" t="str">
        <f t="shared" si="164"/>
        <v/>
      </c>
      <c r="G625" s="154" t="str">
        <f>IF($A625="","",'Priseestimat gj.strømming'!$C$15)</f>
        <v/>
      </c>
      <c r="H625" s="155" t="str" cm="1">
        <f t="array" ref="H625">IF(M625=Hjelpeark!$E$7,_xlfn.XLOOKUP(IF(T625="Naturlig",S625,T625),Temp_VT_FV,_xlfn.XLOOKUP('Beregninger gj.strømming'!F625,Fiskevekt_VT_FV,'Veksttabell FV'!$B$5:$T$21,,-1),,-1)*G625,IF('Beregninger gj.strømming'!M625=Hjelpeark!$D$7,_xlfn.XLOOKUP(IF(T625="Naturlig",S625,T625),'Veksttabell SV'!$A$6:$A$22,_xlfn.XLOOKUP('Beregninger gj.strømming'!F625,'Veksttabell SV'!$B$5:$AU$5,'Veksttabell SV'!$B$6:$AU$22,,-1),,-1)*G625,""))</f>
        <v/>
      </c>
      <c r="I625" s="155" t="str">
        <f t="shared" si="153"/>
        <v/>
      </c>
      <c r="J625" s="159" t="str">
        <f t="shared" si="154"/>
        <v/>
      </c>
      <c r="K625" s="173" t="str">
        <f>IF(A625="","",'Priseestimat gj.strømming'!$C$10)</f>
        <v/>
      </c>
      <c r="L625" s="173" t="str">
        <f>IF(A625="","",'Priseestimat gj.strømming'!$C$11)</f>
        <v/>
      </c>
      <c r="M625" s="173" t="str">
        <f>IF(A625="","",'Priseestimat gj.strømming'!$C$12)</f>
        <v/>
      </c>
      <c r="N625" s="173" t="str">
        <f>IF($A625="","",'Priseestimat gj.strømming'!$C$6)</f>
        <v/>
      </c>
      <c r="O625" s="174" t="str" cm="1">
        <f t="array" ref="O625">IF(M625=Hjelpeark!$D$7,_xlfn.XLOOKUP(IF(T625="Naturlig",S625,T625),'Vannbehov SV'!$A$5:$A$13,_xlfn.XLOOKUP('Beregninger gj.strømming'!F625,'Vannbehov SV'!$B$4:$O$4,'Vannbehov SV'!$B$5:$O$13,,-1),,-1),IF(M625=Hjelpeark!$E$7,_xlfn.XLOOKUP(IF(T625="Naturlig",S625,T625),'Vannbehov FV'!$A$5:$A$20,_xlfn.XLOOKUP('Beregninger gj.strømming'!F625,'Vannbehov FV'!$B$4:$O$4,'Vannbehov FV'!$B$5:$O$20,,-1),,-1),""))</f>
        <v/>
      </c>
      <c r="P625" s="173" t="str">
        <f t="shared" si="165"/>
        <v/>
      </c>
      <c r="Q625" s="174" t="str">
        <f t="shared" si="166"/>
        <v/>
      </c>
      <c r="R625" s="174" t="str">
        <f t="shared" si="155"/>
        <v/>
      </c>
      <c r="S625" s="152" t="str">
        <f>IFERROR(IF(M625=Hjelpeark!$D$7,_xlfn.XLOOKUP('Beregninger gj.strømming'!C625,Hjelpeark!$C$8:$C$19,Hjelpeark!$D$8:$D$19),_xlfn.XLOOKUP('Beregninger gj.strømming'!C625,Hjelpeark!$C$8:$C$19,Hjelpeark!$E$8:$E$19)),"")</f>
        <v/>
      </c>
      <c r="T625" s="152" t="str">
        <f t="shared" si="169"/>
        <v/>
      </c>
      <c r="U625" s="152" t="str">
        <f>IFERROR(IF(T625=Hjelpeark!$B$4,0,ABS(T625-S625)),"")</f>
        <v/>
      </c>
      <c r="V625" s="175" t="str">
        <f>IFERROR(IF(A625="","",_xlfn.XLOOKUP(D625,Prisliste!$C$4:$F$4,Prisliste!$C$20:$F$20)),"")</f>
        <v/>
      </c>
      <c r="W625" s="175" t="str">
        <f>IFERROR(U625*_xlfn.XLOOKUP(D625,Prisliste!$C$4:$F$4,Prisliste!$C$21:$F$21),"")</f>
        <v/>
      </c>
      <c r="X625" s="175" t="str">
        <f>IFERROR(IF(A625="","",IF(N625="Ja",_xlfn.XLOOKUP('Beregninger gj.strømming'!D625,Prisliste!$C$4:$F$4,Prisliste!$C$24:$F$24),0)),"")</f>
        <v/>
      </c>
      <c r="Y625" s="288" t="str">
        <f t="shared" si="156"/>
        <v/>
      </c>
      <c r="Z625" s="175" t="str">
        <f t="shared" si="167"/>
        <v/>
      </c>
      <c r="AA625" s="175" t="str">
        <f t="shared" si="157"/>
        <v/>
      </c>
      <c r="AB625" s="175" t="str">
        <f t="shared" si="158"/>
        <v/>
      </c>
      <c r="AC625" s="288" t="str">
        <f t="shared" si="159"/>
        <v/>
      </c>
      <c r="AD625" s="152" t="str">
        <f t="shared" si="160"/>
        <v/>
      </c>
      <c r="AF625" s="155" t="str">
        <f>IFERROR(_xlfn.XLOOKUP(D625,Prisliste!$C$4:$F$4,Prisliste!$C$19:$F$19)*AD625,"")</f>
        <v/>
      </c>
    </row>
    <row r="626" spans="1:32" ht="14.4">
      <c r="A626" s="171" t="str">
        <f>IF(A625="","",IF(A625+1&lt;=f_slutt,'Beregninger gj.strømming'!A625+1,""))</f>
        <v/>
      </c>
      <c r="B626" s="172" t="str">
        <f t="shared" si="161"/>
        <v/>
      </c>
      <c r="C626" s="173" t="str">
        <f t="shared" si="162"/>
        <v/>
      </c>
      <c r="D626" s="172" t="str">
        <f t="shared" si="163"/>
        <v/>
      </c>
      <c r="E626" s="152" t="str">
        <f t="shared" si="168"/>
        <v/>
      </c>
      <c r="F626" s="289" t="str">
        <f t="shared" si="164"/>
        <v/>
      </c>
      <c r="G626" s="154" t="str">
        <f>IF($A626="","",'Priseestimat gj.strømming'!$C$15)</f>
        <v/>
      </c>
      <c r="H626" s="155" t="str" cm="1">
        <f t="array" ref="H626">IF(M626=Hjelpeark!$E$7,_xlfn.XLOOKUP(IF(T626="Naturlig",S626,T626),Temp_VT_FV,_xlfn.XLOOKUP('Beregninger gj.strømming'!F626,Fiskevekt_VT_FV,'Veksttabell FV'!$B$5:$T$21,,-1),,-1)*G626,IF('Beregninger gj.strømming'!M626=Hjelpeark!$D$7,_xlfn.XLOOKUP(IF(T626="Naturlig",S626,T626),'Veksttabell SV'!$A$6:$A$22,_xlfn.XLOOKUP('Beregninger gj.strømming'!F626,'Veksttabell SV'!$B$5:$AU$5,'Veksttabell SV'!$B$6:$AU$22,,-1),,-1)*G626,""))</f>
        <v/>
      </c>
      <c r="I626" s="155" t="str">
        <f t="shared" si="153"/>
        <v/>
      </c>
      <c r="J626" s="159" t="str">
        <f t="shared" si="154"/>
        <v/>
      </c>
      <c r="K626" s="173" t="str">
        <f>IF(A626="","",'Priseestimat gj.strømming'!$C$10)</f>
        <v/>
      </c>
      <c r="L626" s="173" t="str">
        <f>IF(A626="","",'Priseestimat gj.strømming'!$C$11)</f>
        <v/>
      </c>
      <c r="M626" s="173" t="str">
        <f>IF(A626="","",'Priseestimat gj.strømming'!$C$12)</f>
        <v/>
      </c>
      <c r="N626" s="173" t="str">
        <f>IF($A626="","",'Priseestimat gj.strømming'!$C$6)</f>
        <v/>
      </c>
      <c r="O626" s="174" t="str" cm="1">
        <f t="array" ref="O626">IF(M626=Hjelpeark!$D$7,_xlfn.XLOOKUP(IF(T626="Naturlig",S626,T626),'Vannbehov SV'!$A$5:$A$13,_xlfn.XLOOKUP('Beregninger gj.strømming'!F626,'Vannbehov SV'!$B$4:$O$4,'Vannbehov SV'!$B$5:$O$13,,-1),,-1),IF(M626=Hjelpeark!$E$7,_xlfn.XLOOKUP(IF(T626="Naturlig",S626,T626),'Vannbehov FV'!$A$5:$A$20,_xlfn.XLOOKUP('Beregninger gj.strømming'!F626,'Vannbehov FV'!$B$4:$O$4,'Vannbehov FV'!$B$5:$O$20,,-1),,-1),""))</f>
        <v/>
      </c>
      <c r="P626" s="173" t="str">
        <f t="shared" si="165"/>
        <v/>
      </c>
      <c r="Q626" s="174" t="str">
        <f t="shared" si="166"/>
        <v/>
      </c>
      <c r="R626" s="174" t="str">
        <f t="shared" si="155"/>
        <v/>
      </c>
      <c r="S626" s="152" t="str">
        <f>IFERROR(IF(M626=Hjelpeark!$D$7,_xlfn.XLOOKUP('Beregninger gj.strømming'!C626,Hjelpeark!$C$8:$C$19,Hjelpeark!$D$8:$D$19),_xlfn.XLOOKUP('Beregninger gj.strømming'!C626,Hjelpeark!$C$8:$C$19,Hjelpeark!$E$8:$E$19)),"")</f>
        <v/>
      </c>
      <c r="T626" s="152" t="str">
        <f t="shared" si="169"/>
        <v/>
      </c>
      <c r="U626" s="152" t="str">
        <f>IFERROR(IF(T626=Hjelpeark!$B$4,0,ABS(T626-S626)),"")</f>
        <v/>
      </c>
      <c r="V626" s="175" t="str">
        <f>IFERROR(IF(A626="","",_xlfn.XLOOKUP(D626,Prisliste!$C$4:$F$4,Prisliste!$C$20:$F$20)),"")</f>
        <v/>
      </c>
      <c r="W626" s="175" t="str">
        <f>IFERROR(U626*_xlfn.XLOOKUP(D626,Prisliste!$C$4:$F$4,Prisliste!$C$21:$F$21),"")</f>
        <v/>
      </c>
      <c r="X626" s="175" t="str">
        <f>IFERROR(IF(A626="","",IF(N626="Ja",_xlfn.XLOOKUP('Beregninger gj.strømming'!D626,Prisliste!$C$4:$F$4,Prisliste!$C$24:$F$24),0)),"")</f>
        <v/>
      </c>
      <c r="Y626" s="288" t="str">
        <f t="shared" si="156"/>
        <v/>
      </c>
      <c r="Z626" s="175" t="str">
        <f t="shared" si="167"/>
        <v/>
      </c>
      <c r="AA626" s="175" t="str">
        <f t="shared" si="157"/>
        <v/>
      </c>
      <c r="AB626" s="175" t="str">
        <f t="shared" si="158"/>
        <v/>
      </c>
      <c r="AC626" s="288" t="str">
        <f t="shared" si="159"/>
        <v/>
      </c>
      <c r="AD626" s="152" t="str">
        <f t="shared" si="160"/>
        <v/>
      </c>
      <c r="AF626" s="155" t="str">
        <f>IFERROR(_xlfn.XLOOKUP(D626,Prisliste!$C$4:$F$4,Prisliste!$C$19:$F$19)*AD626,"")</f>
        <v/>
      </c>
    </row>
    <row r="627" spans="1:32" ht="14.4">
      <c r="A627" s="171" t="str">
        <f>IF(A626="","",IF(A626+1&lt;=f_slutt,'Beregninger gj.strømming'!A626+1,""))</f>
        <v/>
      </c>
      <c r="B627" s="172" t="str">
        <f t="shared" si="161"/>
        <v/>
      </c>
      <c r="C627" s="173" t="str">
        <f t="shared" si="162"/>
        <v/>
      </c>
      <c r="D627" s="172" t="str">
        <f t="shared" si="163"/>
        <v/>
      </c>
      <c r="E627" s="152" t="str">
        <f t="shared" si="168"/>
        <v/>
      </c>
      <c r="F627" s="289" t="str">
        <f t="shared" si="164"/>
        <v/>
      </c>
      <c r="G627" s="154" t="str">
        <f>IF($A627="","",'Priseestimat gj.strømming'!$C$15)</f>
        <v/>
      </c>
      <c r="H627" s="155" t="str" cm="1">
        <f t="array" ref="H627">IF(M627=Hjelpeark!$E$7,_xlfn.XLOOKUP(IF(T627="Naturlig",S627,T627),Temp_VT_FV,_xlfn.XLOOKUP('Beregninger gj.strømming'!F627,Fiskevekt_VT_FV,'Veksttabell FV'!$B$5:$T$21,,-1),,-1)*G627,IF('Beregninger gj.strømming'!M627=Hjelpeark!$D$7,_xlfn.XLOOKUP(IF(T627="Naturlig",S627,T627),'Veksttabell SV'!$A$6:$A$22,_xlfn.XLOOKUP('Beregninger gj.strømming'!F627,'Veksttabell SV'!$B$5:$AU$5,'Veksttabell SV'!$B$6:$AU$22,,-1),,-1)*G627,""))</f>
        <v/>
      </c>
      <c r="I627" s="155" t="str">
        <f t="shared" si="153"/>
        <v/>
      </c>
      <c r="J627" s="159" t="str">
        <f t="shared" si="154"/>
        <v/>
      </c>
      <c r="K627" s="173" t="str">
        <f>IF(A627="","",'Priseestimat gj.strømming'!$C$10)</f>
        <v/>
      </c>
      <c r="L627" s="173" t="str">
        <f>IF(A627="","",'Priseestimat gj.strømming'!$C$11)</f>
        <v/>
      </c>
      <c r="M627" s="173" t="str">
        <f>IF(A627="","",'Priseestimat gj.strømming'!$C$12)</f>
        <v/>
      </c>
      <c r="N627" s="173" t="str">
        <f>IF($A627="","",'Priseestimat gj.strømming'!$C$6)</f>
        <v/>
      </c>
      <c r="O627" s="174" t="str" cm="1">
        <f t="array" ref="O627">IF(M627=Hjelpeark!$D$7,_xlfn.XLOOKUP(IF(T627="Naturlig",S627,T627),'Vannbehov SV'!$A$5:$A$13,_xlfn.XLOOKUP('Beregninger gj.strømming'!F627,'Vannbehov SV'!$B$4:$O$4,'Vannbehov SV'!$B$5:$O$13,,-1),,-1),IF(M627=Hjelpeark!$E$7,_xlfn.XLOOKUP(IF(T627="Naturlig",S627,T627),'Vannbehov FV'!$A$5:$A$20,_xlfn.XLOOKUP('Beregninger gj.strømming'!F627,'Vannbehov FV'!$B$4:$O$4,'Vannbehov FV'!$B$5:$O$20,,-1),,-1),""))</f>
        <v/>
      </c>
      <c r="P627" s="173" t="str">
        <f t="shared" si="165"/>
        <v/>
      </c>
      <c r="Q627" s="174" t="str">
        <f t="shared" si="166"/>
        <v/>
      </c>
      <c r="R627" s="174" t="str">
        <f t="shared" si="155"/>
        <v/>
      </c>
      <c r="S627" s="152" t="str">
        <f>IFERROR(IF(M627=Hjelpeark!$D$7,_xlfn.XLOOKUP('Beregninger gj.strømming'!C627,Hjelpeark!$C$8:$C$19,Hjelpeark!$D$8:$D$19),_xlfn.XLOOKUP('Beregninger gj.strømming'!C627,Hjelpeark!$C$8:$C$19,Hjelpeark!$E$8:$E$19)),"")</f>
        <v/>
      </c>
      <c r="T627" s="152" t="str">
        <f t="shared" si="169"/>
        <v/>
      </c>
      <c r="U627" s="152" t="str">
        <f>IFERROR(IF(T627=Hjelpeark!$B$4,0,ABS(T627-S627)),"")</f>
        <v/>
      </c>
      <c r="V627" s="175" t="str">
        <f>IFERROR(IF(A627="","",_xlfn.XLOOKUP(D627,Prisliste!$C$4:$F$4,Prisliste!$C$20:$F$20)),"")</f>
        <v/>
      </c>
      <c r="W627" s="175" t="str">
        <f>IFERROR(U627*_xlfn.XLOOKUP(D627,Prisliste!$C$4:$F$4,Prisliste!$C$21:$F$21),"")</f>
        <v/>
      </c>
      <c r="X627" s="175" t="str">
        <f>IFERROR(IF(A627="","",IF(N627="Ja",_xlfn.XLOOKUP('Beregninger gj.strømming'!D627,Prisliste!$C$4:$F$4,Prisliste!$C$24:$F$24),0)),"")</f>
        <v/>
      </c>
      <c r="Y627" s="288" t="str">
        <f t="shared" si="156"/>
        <v/>
      </c>
      <c r="Z627" s="175" t="str">
        <f t="shared" si="167"/>
        <v/>
      </c>
      <c r="AA627" s="175" t="str">
        <f t="shared" si="157"/>
        <v/>
      </c>
      <c r="AB627" s="175" t="str">
        <f t="shared" si="158"/>
        <v/>
      </c>
      <c r="AC627" s="288" t="str">
        <f t="shared" si="159"/>
        <v/>
      </c>
      <c r="AD627" s="152" t="str">
        <f t="shared" si="160"/>
        <v/>
      </c>
      <c r="AF627" s="155" t="str">
        <f>IFERROR(_xlfn.XLOOKUP(D627,Prisliste!$C$4:$F$4,Prisliste!$C$19:$F$19)*AD627,"")</f>
        <v/>
      </c>
    </row>
    <row r="628" spans="1:32" ht="14.4">
      <c r="A628" s="171" t="str">
        <f>IF(A627="","",IF(A627+1&lt;=f_slutt,'Beregninger gj.strømming'!A627+1,""))</f>
        <v/>
      </c>
      <c r="B628" s="172" t="str">
        <f t="shared" si="161"/>
        <v/>
      </c>
      <c r="C628" s="173" t="str">
        <f t="shared" si="162"/>
        <v/>
      </c>
      <c r="D628" s="172" t="str">
        <f t="shared" si="163"/>
        <v/>
      </c>
      <c r="E628" s="152" t="str">
        <f t="shared" si="168"/>
        <v/>
      </c>
      <c r="F628" s="289" t="str">
        <f t="shared" si="164"/>
        <v/>
      </c>
      <c r="G628" s="154" t="str">
        <f>IF($A628="","",'Priseestimat gj.strømming'!$C$15)</f>
        <v/>
      </c>
      <c r="H628" s="155" t="str" cm="1">
        <f t="array" ref="H628">IF(M628=Hjelpeark!$E$7,_xlfn.XLOOKUP(IF(T628="Naturlig",S628,T628),Temp_VT_FV,_xlfn.XLOOKUP('Beregninger gj.strømming'!F628,Fiskevekt_VT_FV,'Veksttabell FV'!$B$5:$T$21,,-1),,-1)*G628,IF('Beregninger gj.strømming'!M628=Hjelpeark!$D$7,_xlfn.XLOOKUP(IF(T628="Naturlig",S628,T628),'Veksttabell SV'!$A$6:$A$22,_xlfn.XLOOKUP('Beregninger gj.strømming'!F628,'Veksttabell SV'!$B$5:$AU$5,'Veksttabell SV'!$B$6:$AU$22,,-1),,-1)*G628,""))</f>
        <v/>
      </c>
      <c r="I628" s="155" t="str">
        <f t="shared" si="153"/>
        <v/>
      </c>
      <c r="J628" s="159" t="str">
        <f t="shared" si="154"/>
        <v/>
      </c>
      <c r="K628" s="173" t="str">
        <f>IF(A628="","",'Priseestimat gj.strømming'!$C$10)</f>
        <v/>
      </c>
      <c r="L628" s="173" t="str">
        <f>IF(A628="","",'Priseestimat gj.strømming'!$C$11)</f>
        <v/>
      </c>
      <c r="M628" s="173" t="str">
        <f>IF(A628="","",'Priseestimat gj.strømming'!$C$12)</f>
        <v/>
      </c>
      <c r="N628" s="173" t="str">
        <f>IF($A628="","",'Priseestimat gj.strømming'!$C$6)</f>
        <v/>
      </c>
      <c r="O628" s="174" t="str" cm="1">
        <f t="array" ref="O628">IF(M628=Hjelpeark!$D$7,_xlfn.XLOOKUP(IF(T628="Naturlig",S628,T628),'Vannbehov SV'!$A$5:$A$13,_xlfn.XLOOKUP('Beregninger gj.strømming'!F628,'Vannbehov SV'!$B$4:$O$4,'Vannbehov SV'!$B$5:$O$13,,-1),,-1),IF(M628=Hjelpeark!$E$7,_xlfn.XLOOKUP(IF(T628="Naturlig",S628,T628),'Vannbehov FV'!$A$5:$A$20,_xlfn.XLOOKUP('Beregninger gj.strømming'!F628,'Vannbehov FV'!$B$4:$O$4,'Vannbehov FV'!$B$5:$O$20,,-1),,-1),""))</f>
        <v/>
      </c>
      <c r="P628" s="173" t="str">
        <f t="shared" si="165"/>
        <v/>
      </c>
      <c r="Q628" s="174" t="str">
        <f t="shared" si="166"/>
        <v/>
      </c>
      <c r="R628" s="174" t="str">
        <f t="shared" si="155"/>
        <v/>
      </c>
      <c r="S628" s="152" t="str">
        <f>IFERROR(IF(M628=Hjelpeark!$D$7,_xlfn.XLOOKUP('Beregninger gj.strømming'!C628,Hjelpeark!$C$8:$C$19,Hjelpeark!$D$8:$D$19),_xlfn.XLOOKUP('Beregninger gj.strømming'!C628,Hjelpeark!$C$8:$C$19,Hjelpeark!$E$8:$E$19)),"")</f>
        <v/>
      </c>
      <c r="T628" s="152" t="str">
        <f t="shared" si="169"/>
        <v/>
      </c>
      <c r="U628" s="152" t="str">
        <f>IFERROR(IF(T628=Hjelpeark!$B$4,0,ABS(T628-S628)),"")</f>
        <v/>
      </c>
      <c r="V628" s="175" t="str">
        <f>IFERROR(IF(A628="","",_xlfn.XLOOKUP(D628,Prisliste!$C$4:$F$4,Prisliste!$C$20:$F$20)),"")</f>
        <v/>
      </c>
      <c r="W628" s="175" t="str">
        <f>IFERROR(U628*_xlfn.XLOOKUP(D628,Prisliste!$C$4:$F$4,Prisliste!$C$21:$F$21),"")</f>
        <v/>
      </c>
      <c r="X628" s="175" t="str">
        <f>IFERROR(IF(A628="","",IF(N628="Ja",_xlfn.XLOOKUP('Beregninger gj.strømming'!D628,Prisliste!$C$4:$F$4,Prisliste!$C$24:$F$24),0)),"")</f>
        <v/>
      </c>
      <c r="Y628" s="288" t="str">
        <f t="shared" si="156"/>
        <v/>
      </c>
      <c r="Z628" s="175" t="str">
        <f t="shared" si="167"/>
        <v/>
      </c>
      <c r="AA628" s="175" t="str">
        <f t="shared" si="157"/>
        <v/>
      </c>
      <c r="AB628" s="175" t="str">
        <f t="shared" si="158"/>
        <v/>
      </c>
      <c r="AC628" s="288" t="str">
        <f t="shared" si="159"/>
        <v/>
      </c>
      <c r="AD628" s="152" t="str">
        <f t="shared" si="160"/>
        <v/>
      </c>
      <c r="AF628" s="155" t="str">
        <f>IFERROR(_xlfn.XLOOKUP(D628,Prisliste!$C$4:$F$4,Prisliste!$C$19:$F$19)*AD628,"")</f>
        <v/>
      </c>
    </row>
    <row r="629" spans="1:32" ht="14.4">
      <c r="A629" s="171" t="str">
        <f>IF(A628="","",IF(A628+1&lt;=f_slutt,'Beregninger gj.strømming'!A628+1,""))</f>
        <v/>
      </c>
      <c r="B629" s="172" t="str">
        <f t="shared" si="161"/>
        <v/>
      </c>
      <c r="C629" s="173" t="str">
        <f t="shared" si="162"/>
        <v/>
      </c>
      <c r="D629" s="172" t="str">
        <f t="shared" si="163"/>
        <v/>
      </c>
      <c r="E629" s="152" t="str">
        <f t="shared" si="168"/>
        <v/>
      </c>
      <c r="F629" s="289" t="str">
        <f t="shared" si="164"/>
        <v/>
      </c>
      <c r="G629" s="154" t="str">
        <f>IF($A629="","",'Priseestimat gj.strømming'!$C$15)</f>
        <v/>
      </c>
      <c r="H629" s="155" t="str" cm="1">
        <f t="array" ref="H629">IF(M629=Hjelpeark!$E$7,_xlfn.XLOOKUP(IF(T629="Naturlig",S629,T629),Temp_VT_FV,_xlfn.XLOOKUP('Beregninger gj.strømming'!F629,Fiskevekt_VT_FV,'Veksttabell FV'!$B$5:$T$21,,-1),,-1)*G629,IF('Beregninger gj.strømming'!M629=Hjelpeark!$D$7,_xlfn.XLOOKUP(IF(T629="Naturlig",S629,T629),'Veksttabell SV'!$A$6:$A$22,_xlfn.XLOOKUP('Beregninger gj.strømming'!F629,'Veksttabell SV'!$B$5:$AU$5,'Veksttabell SV'!$B$6:$AU$22,,-1),,-1)*G629,""))</f>
        <v/>
      </c>
      <c r="I629" s="155" t="str">
        <f t="shared" si="153"/>
        <v/>
      </c>
      <c r="J629" s="159" t="str">
        <f t="shared" si="154"/>
        <v/>
      </c>
      <c r="K629" s="173" t="str">
        <f>IF(A629="","",'Priseestimat gj.strømming'!$C$10)</f>
        <v/>
      </c>
      <c r="L629" s="173" t="str">
        <f>IF(A629="","",'Priseestimat gj.strømming'!$C$11)</f>
        <v/>
      </c>
      <c r="M629" s="173" t="str">
        <f>IF(A629="","",'Priseestimat gj.strømming'!$C$12)</f>
        <v/>
      </c>
      <c r="N629" s="173" t="str">
        <f>IF($A629="","",'Priseestimat gj.strømming'!$C$6)</f>
        <v/>
      </c>
      <c r="O629" s="174" t="str" cm="1">
        <f t="array" ref="O629">IF(M629=Hjelpeark!$D$7,_xlfn.XLOOKUP(IF(T629="Naturlig",S629,T629),'Vannbehov SV'!$A$5:$A$13,_xlfn.XLOOKUP('Beregninger gj.strømming'!F629,'Vannbehov SV'!$B$4:$O$4,'Vannbehov SV'!$B$5:$O$13,,-1),,-1),IF(M629=Hjelpeark!$E$7,_xlfn.XLOOKUP(IF(T629="Naturlig",S629,T629),'Vannbehov FV'!$A$5:$A$20,_xlfn.XLOOKUP('Beregninger gj.strømming'!F629,'Vannbehov FV'!$B$4:$O$4,'Vannbehov FV'!$B$5:$O$20,,-1),,-1),""))</f>
        <v/>
      </c>
      <c r="P629" s="173" t="str">
        <f t="shared" si="165"/>
        <v/>
      </c>
      <c r="Q629" s="174" t="str">
        <f t="shared" si="166"/>
        <v/>
      </c>
      <c r="R629" s="174" t="str">
        <f t="shared" si="155"/>
        <v/>
      </c>
      <c r="S629" s="152" t="str">
        <f>IFERROR(IF(M629=Hjelpeark!$D$7,_xlfn.XLOOKUP('Beregninger gj.strømming'!C629,Hjelpeark!$C$8:$C$19,Hjelpeark!$D$8:$D$19),_xlfn.XLOOKUP('Beregninger gj.strømming'!C629,Hjelpeark!$C$8:$C$19,Hjelpeark!$E$8:$E$19)),"")</f>
        <v/>
      </c>
      <c r="T629" s="152" t="str">
        <f t="shared" si="169"/>
        <v/>
      </c>
      <c r="U629" s="152" t="str">
        <f>IFERROR(IF(T629=Hjelpeark!$B$4,0,ABS(T629-S629)),"")</f>
        <v/>
      </c>
      <c r="V629" s="175" t="str">
        <f>IFERROR(IF(A629="","",_xlfn.XLOOKUP(D629,Prisliste!$C$4:$F$4,Prisliste!$C$20:$F$20)),"")</f>
        <v/>
      </c>
      <c r="W629" s="175" t="str">
        <f>IFERROR(U629*_xlfn.XLOOKUP(D629,Prisliste!$C$4:$F$4,Prisliste!$C$21:$F$21),"")</f>
        <v/>
      </c>
      <c r="X629" s="175" t="str">
        <f>IFERROR(IF(A629="","",IF(N629="Ja",_xlfn.XLOOKUP('Beregninger gj.strømming'!D629,Prisliste!$C$4:$F$4,Prisliste!$C$24:$F$24),0)),"")</f>
        <v/>
      </c>
      <c r="Y629" s="288" t="str">
        <f t="shared" si="156"/>
        <v/>
      </c>
      <c r="Z629" s="175" t="str">
        <f t="shared" si="167"/>
        <v/>
      </c>
      <c r="AA629" s="175" t="str">
        <f t="shared" si="157"/>
        <v/>
      </c>
      <c r="AB629" s="175" t="str">
        <f t="shared" si="158"/>
        <v/>
      </c>
      <c r="AC629" s="288" t="str">
        <f t="shared" si="159"/>
        <v/>
      </c>
      <c r="AD629" s="152" t="str">
        <f t="shared" si="160"/>
        <v/>
      </c>
      <c r="AF629" s="155" t="str">
        <f>IFERROR(_xlfn.XLOOKUP(D629,Prisliste!$C$4:$F$4,Prisliste!$C$19:$F$19)*AD629,"")</f>
        <v/>
      </c>
    </row>
    <row r="630" spans="1:32" ht="14.4">
      <c r="A630" s="171" t="str">
        <f>IF(A629="","",IF(A629+1&lt;=f_slutt,'Beregninger gj.strømming'!A629+1,""))</f>
        <v/>
      </c>
      <c r="B630" s="172" t="str">
        <f t="shared" si="161"/>
        <v/>
      </c>
      <c r="C630" s="173" t="str">
        <f t="shared" si="162"/>
        <v/>
      </c>
      <c r="D630" s="172" t="str">
        <f t="shared" si="163"/>
        <v/>
      </c>
      <c r="E630" s="152" t="str">
        <f t="shared" si="168"/>
        <v/>
      </c>
      <c r="F630" s="289" t="str">
        <f t="shared" si="164"/>
        <v/>
      </c>
      <c r="G630" s="154" t="str">
        <f>IF($A630="","",'Priseestimat gj.strømming'!$C$15)</f>
        <v/>
      </c>
      <c r="H630" s="155" t="str" cm="1">
        <f t="array" ref="H630">IF(M630=Hjelpeark!$E$7,_xlfn.XLOOKUP(IF(T630="Naturlig",S630,T630),Temp_VT_FV,_xlfn.XLOOKUP('Beregninger gj.strømming'!F630,Fiskevekt_VT_FV,'Veksttabell FV'!$B$5:$T$21,,-1),,-1)*G630,IF('Beregninger gj.strømming'!M630=Hjelpeark!$D$7,_xlfn.XLOOKUP(IF(T630="Naturlig",S630,T630),'Veksttabell SV'!$A$6:$A$22,_xlfn.XLOOKUP('Beregninger gj.strømming'!F630,'Veksttabell SV'!$B$5:$AU$5,'Veksttabell SV'!$B$6:$AU$22,,-1),,-1)*G630,""))</f>
        <v/>
      </c>
      <c r="I630" s="155" t="str">
        <f t="shared" si="153"/>
        <v/>
      </c>
      <c r="J630" s="159" t="str">
        <f t="shared" si="154"/>
        <v/>
      </c>
      <c r="K630" s="173" t="str">
        <f>IF(A630="","",'Priseestimat gj.strømming'!$C$10)</f>
        <v/>
      </c>
      <c r="L630" s="173" t="str">
        <f>IF(A630="","",'Priseestimat gj.strømming'!$C$11)</f>
        <v/>
      </c>
      <c r="M630" s="173" t="str">
        <f>IF(A630="","",'Priseestimat gj.strømming'!$C$12)</f>
        <v/>
      </c>
      <c r="N630" s="173" t="str">
        <f>IF($A630="","",'Priseestimat gj.strømming'!$C$6)</f>
        <v/>
      </c>
      <c r="O630" s="174" t="str" cm="1">
        <f t="array" ref="O630">IF(M630=Hjelpeark!$D$7,_xlfn.XLOOKUP(IF(T630="Naturlig",S630,T630),'Vannbehov SV'!$A$5:$A$13,_xlfn.XLOOKUP('Beregninger gj.strømming'!F630,'Vannbehov SV'!$B$4:$O$4,'Vannbehov SV'!$B$5:$O$13,,-1),,-1),IF(M630=Hjelpeark!$E$7,_xlfn.XLOOKUP(IF(T630="Naturlig",S630,T630),'Vannbehov FV'!$A$5:$A$20,_xlfn.XLOOKUP('Beregninger gj.strømming'!F630,'Vannbehov FV'!$B$4:$O$4,'Vannbehov FV'!$B$5:$O$20,,-1),,-1),""))</f>
        <v/>
      </c>
      <c r="P630" s="173" t="str">
        <f t="shared" si="165"/>
        <v/>
      </c>
      <c r="Q630" s="174" t="str">
        <f t="shared" si="166"/>
        <v/>
      </c>
      <c r="R630" s="174" t="str">
        <f t="shared" si="155"/>
        <v/>
      </c>
      <c r="S630" s="152" t="str">
        <f>IFERROR(IF(M630=Hjelpeark!$D$7,_xlfn.XLOOKUP('Beregninger gj.strømming'!C630,Hjelpeark!$C$8:$C$19,Hjelpeark!$D$8:$D$19),_xlfn.XLOOKUP('Beregninger gj.strømming'!C630,Hjelpeark!$C$8:$C$19,Hjelpeark!$E$8:$E$19)),"")</f>
        <v/>
      </c>
      <c r="T630" s="152" t="str">
        <f t="shared" si="169"/>
        <v/>
      </c>
      <c r="U630" s="152" t="str">
        <f>IFERROR(IF(T630=Hjelpeark!$B$4,0,ABS(T630-S630)),"")</f>
        <v/>
      </c>
      <c r="V630" s="175" t="str">
        <f>IFERROR(IF(A630="","",_xlfn.XLOOKUP(D630,Prisliste!$C$4:$F$4,Prisliste!$C$20:$F$20)),"")</f>
        <v/>
      </c>
      <c r="W630" s="175" t="str">
        <f>IFERROR(U630*_xlfn.XLOOKUP(D630,Prisliste!$C$4:$F$4,Prisliste!$C$21:$F$21),"")</f>
        <v/>
      </c>
      <c r="X630" s="175" t="str">
        <f>IFERROR(IF(A630="","",IF(N630="Ja",_xlfn.XLOOKUP('Beregninger gj.strømming'!D630,Prisliste!$C$4:$F$4,Prisliste!$C$24:$F$24),0)),"")</f>
        <v/>
      </c>
      <c r="Y630" s="288" t="str">
        <f t="shared" si="156"/>
        <v/>
      </c>
      <c r="Z630" s="175" t="str">
        <f t="shared" si="167"/>
        <v/>
      </c>
      <c r="AA630" s="175" t="str">
        <f t="shared" si="157"/>
        <v/>
      </c>
      <c r="AB630" s="175" t="str">
        <f t="shared" si="158"/>
        <v/>
      </c>
      <c r="AC630" s="288" t="str">
        <f t="shared" si="159"/>
        <v/>
      </c>
      <c r="AD630" s="152" t="str">
        <f t="shared" si="160"/>
        <v/>
      </c>
      <c r="AF630" s="155" t="str">
        <f>IFERROR(_xlfn.XLOOKUP(D630,Prisliste!$C$4:$F$4,Prisliste!$C$19:$F$19)*AD630,"")</f>
        <v/>
      </c>
    </row>
    <row r="631" spans="1:32" ht="14.4">
      <c r="A631" s="171" t="str">
        <f>IF(A630="","",IF(A630+1&lt;=f_slutt,'Beregninger gj.strømming'!A630+1,""))</f>
        <v/>
      </c>
      <c r="B631" s="172" t="str">
        <f t="shared" si="161"/>
        <v/>
      </c>
      <c r="C631" s="173" t="str">
        <f t="shared" si="162"/>
        <v/>
      </c>
      <c r="D631" s="172" t="str">
        <f t="shared" si="163"/>
        <v/>
      </c>
      <c r="E631" s="152" t="str">
        <f t="shared" si="168"/>
        <v/>
      </c>
      <c r="F631" s="289" t="str">
        <f t="shared" si="164"/>
        <v/>
      </c>
      <c r="G631" s="154" t="str">
        <f>IF($A631="","",'Priseestimat gj.strømming'!$C$15)</f>
        <v/>
      </c>
      <c r="H631" s="155" t="str" cm="1">
        <f t="array" ref="H631">IF(M631=Hjelpeark!$E$7,_xlfn.XLOOKUP(IF(T631="Naturlig",S631,T631),Temp_VT_FV,_xlfn.XLOOKUP('Beregninger gj.strømming'!F631,Fiskevekt_VT_FV,'Veksttabell FV'!$B$5:$T$21,,-1),,-1)*G631,IF('Beregninger gj.strømming'!M631=Hjelpeark!$D$7,_xlfn.XLOOKUP(IF(T631="Naturlig",S631,T631),'Veksttabell SV'!$A$6:$A$22,_xlfn.XLOOKUP('Beregninger gj.strømming'!F631,'Veksttabell SV'!$B$5:$AU$5,'Veksttabell SV'!$B$6:$AU$22,,-1),,-1)*G631,""))</f>
        <v/>
      </c>
      <c r="I631" s="155" t="str">
        <f t="shared" si="153"/>
        <v/>
      </c>
      <c r="J631" s="159" t="str">
        <f t="shared" si="154"/>
        <v/>
      </c>
      <c r="K631" s="173" t="str">
        <f>IF(A631="","",'Priseestimat gj.strømming'!$C$10)</f>
        <v/>
      </c>
      <c r="L631" s="173" t="str">
        <f>IF(A631="","",'Priseestimat gj.strømming'!$C$11)</f>
        <v/>
      </c>
      <c r="M631" s="173" t="str">
        <f>IF(A631="","",'Priseestimat gj.strømming'!$C$12)</f>
        <v/>
      </c>
      <c r="N631" s="173" t="str">
        <f>IF($A631="","",'Priseestimat gj.strømming'!$C$6)</f>
        <v/>
      </c>
      <c r="O631" s="174" t="str" cm="1">
        <f t="array" ref="O631">IF(M631=Hjelpeark!$D$7,_xlfn.XLOOKUP(IF(T631="Naturlig",S631,T631),'Vannbehov SV'!$A$5:$A$13,_xlfn.XLOOKUP('Beregninger gj.strømming'!F631,'Vannbehov SV'!$B$4:$O$4,'Vannbehov SV'!$B$5:$O$13,,-1),,-1),IF(M631=Hjelpeark!$E$7,_xlfn.XLOOKUP(IF(T631="Naturlig",S631,T631),'Vannbehov FV'!$A$5:$A$20,_xlfn.XLOOKUP('Beregninger gj.strømming'!F631,'Vannbehov FV'!$B$4:$O$4,'Vannbehov FV'!$B$5:$O$20,,-1),,-1),""))</f>
        <v/>
      </c>
      <c r="P631" s="173" t="str">
        <f t="shared" si="165"/>
        <v/>
      </c>
      <c r="Q631" s="174" t="str">
        <f t="shared" si="166"/>
        <v/>
      </c>
      <c r="R631" s="174" t="str">
        <f t="shared" si="155"/>
        <v/>
      </c>
      <c r="S631" s="152" t="str">
        <f>IFERROR(IF(M631=Hjelpeark!$D$7,_xlfn.XLOOKUP('Beregninger gj.strømming'!C631,Hjelpeark!$C$8:$C$19,Hjelpeark!$D$8:$D$19),_xlfn.XLOOKUP('Beregninger gj.strømming'!C631,Hjelpeark!$C$8:$C$19,Hjelpeark!$E$8:$E$19)),"")</f>
        <v/>
      </c>
      <c r="T631" s="152" t="str">
        <f t="shared" si="169"/>
        <v/>
      </c>
      <c r="U631" s="152" t="str">
        <f>IFERROR(IF(T631=Hjelpeark!$B$4,0,ABS(T631-S631)),"")</f>
        <v/>
      </c>
      <c r="V631" s="175" t="str">
        <f>IFERROR(IF(A631="","",_xlfn.XLOOKUP(D631,Prisliste!$C$4:$F$4,Prisliste!$C$20:$F$20)),"")</f>
        <v/>
      </c>
      <c r="W631" s="175" t="str">
        <f>IFERROR(U631*_xlfn.XLOOKUP(D631,Prisliste!$C$4:$F$4,Prisliste!$C$21:$F$21),"")</f>
        <v/>
      </c>
      <c r="X631" s="175" t="str">
        <f>IFERROR(IF(A631="","",IF(N631="Ja",_xlfn.XLOOKUP('Beregninger gj.strømming'!D631,Prisliste!$C$4:$F$4,Prisliste!$C$24:$F$24),0)),"")</f>
        <v/>
      </c>
      <c r="Y631" s="288" t="str">
        <f t="shared" si="156"/>
        <v/>
      </c>
      <c r="Z631" s="175" t="str">
        <f t="shared" si="167"/>
        <v/>
      </c>
      <c r="AA631" s="175" t="str">
        <f t="shared" si="157"/>
        <v/>
      </c>
      <c r="AB631" s="175" t="str">
        <f t="shared" si="158"/>
        <v/>
      </c>
      <c r="AC631" s="288" t="str">
        <f t="shared" si="159"/>
        <v/>
      </c>
      <c r="AD631" s="152" t="str">
        <f t="shared" si="160"/>
        <v/>
      </c>
      <c r="AF631" s="155" t="str">
        <f>IFERROR(_xlfn.XLOOKUP(D631,Prisliste!$C$4:$F$4,Prisliste!$C$19:$F$19)*AD631,"")</f>
        <v/>
      </c>
    </row>
    <row r="632" spans="1:32" ht="14.4">
      <c r="A632" s="171" t="str">
        <f>IF(A631="","",IF(A631+1&lt;=f_slutt,'Beregninger gj.strømming'!A631+1,""))</f>
        <v/>
      </c>
      <c r="B632" s="172" t="str">
        <f t="shared" si="161"/>
        <v/>
      </c>
      <c r="C632" s="173" t="str">
        <f t="shared" si="162"/>
        <v/>
      </c>
      <c r="D632" s="172" t="str">
        <f t="shared" si="163"/>
        <v/>
      </c>
      <c r="E632" s="152" t="str">
        <f t="shared" si="168"/>
        <v/>
      </c>
      <c r="F632" s="289" t="str">
        <f t="shared" si="164"/>
        <v/>
      </c>
      <c r="G632" s="154" t="str">
        <f>IF($A632="","",'Priseestimat gj.strømming'!$C$15)</f>
        <v/>
      </c>
      <c r="H632" s="155" t="str" cm="1">
        <f t="array" ref="H632">IF(M632=Hjelpeark!$E$7,_xlfn.XLOOKUP(IF(T632="Naturlig",S632,T632),Temp_VT_FV,_xlfn.XLOOKUP('Beregninger gj.strømming'!F632,Fiskevekt_VT_FV,'Veksttabell FV'!$B$5:$T$21,,-1),,-1)*G632,IF('Beregninger gj.strømming'!M632=Hjelpeark!$D$7,_xlfn.XLOOKUP(IF(T632="Naturlig",S632,T632),'Veksttabell SV'!$A$6:$A$22,_xlfn.XLOOKUP('Beregninger gj.strømming'!F632,'Veksttabell SV'!$B$5:$AU$5,'Veksttabell SV'!$B$6:$AU$22,,-1),,-1)*G632,""))</f>
        <v/>
      </c>
      <c r="I632" s="155" t="str">
        <f t="shared" si="153"/>
        <v/>
      </c>
      <c r="J632" s="159" t="str">
        <f t="shared" si="154"/>
        <v/>
      </c>
      <c r="K632" s="173" t="str">
        <f>IF(A632="","",'Priseestimat gj.strømming'!$C$10)</f>
        <v/>
      </c>
      <c r="L632" s="173" t="str">
        <f>IF(A632="","",'Priseestimat gj.strømming'!$C$11)</f>
        <v/>
      </c>
      <c r="M632" s="173" t="str">
        <f>IF(A632="","",'Priseestimat gj.strømming'!$C$12)</f>
        <v/>
      </c>
      <c r="N632" s="173" t="str">
        <f>IF($A632="","",'Priseestimat gj.strømming'!$C$6)</f>
        <v/>
      </c>
      <c r="O632" s="174" t="str" cm="1">
        <f t="array" ref="O632">IF(M632=Hjelpeark!$D$7,_xlfn.XLOOKUP(IF(T632="Naturlig",S632,T632),'Vannbehov SV'!$A$5:$A$13,_xlfn.XLOOKUP('Beregninger gj.strømming'!F632,'Vannbehov SV'!$B$4:$O$4,'Vannbehov SV'!$B$5:$O$13,,-1),,-1),IF(M632=Hjelpeark!$E$7,_xlfn.XLOOKUP(IF(T632="Naturlig",S632,T632),'Vannbehov FV'!$A$5:$A$20,_xlfn.XLOOKUP('Beregninger gj.strømming'!F632,'Vannbehov FV'!$B$4:$O$4,'Vannbehov FV'!$B$5:$O$20,,-1),,-1),""))</f>
        <v/>
      </c>
      <c r="P632" s="173" t="str">
        <f t="shared" si="165"/>
        <v/>
      </c>
      <c r="Q632" s="174" t="str">
        <f t="shared" si="166"/>
        <v/>
      </c>
      <c r="R632" s="174" t="str">
        <f t="shared" si="155"/>
        <v/>
      </c>
      <c r="S632" s="152" t="str">
        <f>IFERROR(IF(M632=Hjelpeark!$D$7,_xlfn.XLOOKUP('Beregninger gj.strømming'!C632,Hjelpeark!$C$8:$C$19,Hjelpeark!$D$8:$D$19),_xlfn.XLOOKUP('Beregninger gj.strømming'!C632,Hjelpeark!$C$8:$C$19,Hjelpeark!$E$8:$E$19)),"")</f>
        <v/>
      </c>
      <c r="T632" s="152" t="str">
        <f t="shared" si="169"/>
        <v/>
      </c>
      <c r="U632" s="152" t="str">
        <f>IFERROR(IF(T632=Hjelpeark!$B$4,0,ABS(T632-S632)),"")</f>
        <v/>
      </c>
      <c r="V632" s="175" t="str">
        <f>IFERROR(IF(A632="","",_xlfn.XLOOKUP(D632,Prisliste!$C$4:$F$4,Prisliste!$C$20:$F$20)),"")</f>
        <v/>
      </c>
      <c r="W632" s="175" t="str">
        <f>IFERROR(U632*_xlfn.XLOOKUP(D632,Prisliste!$C$4:$F$4,Prisliste!$C$21:$F$21),"")</f>
        <v/>
      </c>
      <c r="X632" s="175" t="str">
        <f>IFERROR(IF(A632="","",IF(N632="Ja",_xlfn.XLOOKUP('Beregninger gj.strømming'!D632,Prisliste!$C$4:$F$4,Prisliste!$C$24:$F$24),0)),"")</f>
        <v/>
      </c>
      <c r="Y632" s="288" t="str">
        <f t="shared" si="156"/>
        <v/>
      </c>
      <c r="Z632" s="175" t="str">
        <f t="shared" si="167"/>
        <v/>
      </c>
      <c r="AA632" s="175" t="str">
        <f t="shared" si="157"/>
        <v/>
      </c>
      <c r="AB632" s="175" t="str">
        <f t="shared" si="158"/>
        <v/>
      </c>
      <c r="AC632" s="288" t="str">
        <f t="shared" si="159"/>
        <v/>
      </c>
      <c r="AD632" s="152" t="str">
        <f t="shared" si="160"/>
        <v/>
      </c>
      <c r="AF632" s="155" t="str">
        <f>IFERROR(_xlfn.XLOOKUP(D632,Prisliste!$C$4:$F$4,Prisliste!$C$19:$F$19)*AD632,"")</f>
        <v/>
      </c>
    </row>
    <row r="633" spans="1:32" ht="14.4">
      <c r="A633" s="171" t="str">
        <f>IF(A632="","",IF(A632+1&lt;=f_slutt,'Beregninger gj.strømming'!A632+1,""))</f>
        <v/>
      </c>
      <c r="B633" s="172" t="str">
        <f t="shared" si="161"/>
        <v/>
      </c>
      <c r="C633" s="173" t="str">
        <f t="shared" si="162"/>
        <v/>
      </c>
      <c r="D633" s="172" t="str">
        <f t="shared" si="163"/>
        <v/>
      </c>
      <c r="E633" s="152" t="str">
        <f t="shared" si="168"/>
        <v/>
      </c>
      <c r="F633" s="289" t="str">
        <f t="shared" si="164"/>
        <v/>
      </c>
      <c r="G633" s="154" t="str">
        <f>IF($A633="","",'Priseestimat gj.strømming'!$C$15)</f>
        <v/>
      </c>
      <c r="H633" s="155" t="str" cm="1">
        <f t="array" ref="H633">IF(M633=Hjelpeark!$E$7,_xlfn.XLOOKUP(IF(T633="Naturlig",S633,T633),Temp_VT_FV,_xlfn.XLOOKUP('Beregninger gj.strømming'!F633,Fiskevekt_VT_FV,'Veksttabell FV'!$B$5:$T$21,,-1),,-1)*G633,IF('Beregninger gj.strømming'!M633=Hjelpeark!$D$7,_xlfn.XLOOKUP(IF(T633="Naturlig",S633,T633),'Veksttabell SV'!$A$6:$A$22,_xlfn.XLOOKUP('Beregninger gj.strømming'!F633,'Veksttabell SV'!$B$5:$AU$5,'Veksttabell SV'!$B$6:$AU$22,,-1),,-1)*G633,""))</f>
        <v/>
      </c>
      <c r="I633" s="155" t="str">
        <f t="shared" si="153"/>
        <v/>
      </c>
      <c r="J633" s="159" t="str">
        <f t="shared" si="154"/>
        <v/>
      </c>
      <c r="K633" s="173" t="str">
        <f>IF(A633="","",'Priseestimat gj.strømming'!$C$10)</f>
        <v/>
      </c>
      <c r="L633" s="173" t="str">
        <f>IF(A633="","",'Priseestimat gj.strømming'!$C$11)</f>
        <v/>
      </c>
      <c r="M633" s="173" t="str">
        <f>IF(A633="","",'Priseestimat gj.strømming'!$C$12)</f>
        <v/>
      </c>
      <c r="N633" s="173" t="str">
        <f>IF($A633="","",'Priseestimat gj.strømming'!$C$6)</f>
        <v/>
      </c>
      <c r="O633" s="174" t="str" cm="1">
        <f t="array" ref="O633">IF(M633=Hjelpeark!$D$7,_xlfn.XLOOKUP(IF(T633="Naturlig",S633,T633),'Vannbehov SV'!$A$5:$A$13,_xlfn.XLOOKUP('Beregninger gj.strømming'!F633,'Vannbehov SV'!$B$4:$O$4,'Vannbehov SV'!$B$5:$O$13,,-1),,-1),IF(M633=Hjelpeark!$E$7,_xlfn.XLOOKUP(IF(T633="Naturlig",S633,T633),'Vannbehov FV'!$A$5:$A$20,_xlfn.XLOOKUP('Beregninger gj.strømming'!F633,'Vannbehov FV'!$B$4:$O$4,'Vannbehov FV'!$B$5:$O$20,,-1),,-1),""))</f>
        <v/>
      </c>
      <c r="P633" s="173" t="str">
        <f t="shared" si="165"/>
        <v/>
      </c>
      <c r="Q633" s="174" t="str">
        <f t="shared" si="166"/>
        <v/>
      </c>
      <c r="R633" s="174" t="str">
        <f t="shared" si="155"/>
        <v/>
      </c>
      <c r="S633" s="152" t="str">
        <f>IFERROR(IF(M633=Hjelpeark!$D$7,_xlfn.XLOOKUP('Beregninger gj.strømming'!C633,Hjelpeark!$C$8:$C$19,Hjelpeark!$D$8:$D$19),_xlfn.XLOOKUP('Beregninger gj.strømming'!C633,Hjelpeark!$C$8:$C$19,Hjelpeark!$E$8:$E$19)),"")</f>
        <v/>
      </c>
      <c r="T633" s="152" t="str">
        <f t="shared" si="169"/>
        <v/>
      </c>
      <c r="U633" s="152" t="str">
        <f>IFERROR(IF(T633=Hjelpeark!$B$4,0,ABS(T633-S633)),"")</f>
        <v/>
      </c>
      <c r="V633" s="175" t="str">
        <f>IFERROR(IF(A633="","",_xlfn.XLOOKUP(D633,Prisliste!$C$4:$F$4,Prisliste!$C$20:$F$20)),"")</f>
        <v/>
      </c>
      <c r="W633" s="175" t="str">
        <f>IFERROR(U633*_xlfn.XLOOKUP(D633,Prisliste!$C$4:$F$4,Prisliste!$C$21:$F$21),"")</f>
        <v/>
      </c>
      <c r="X633" s="175" t="str">
        <f>IFERROR(IF(A633="","",IF(N633="Ja",_xlfn.XLOOKUP('Beregninger gj.strømming'!D633,Prisliste!$C$4:$F$4,Prisliste!$C$24:$F$24),0)),"")</f>
        <v/>
      </c>
      <c r="Y633" s="288" t="str">
        <f t="shared" si="156"/>
        <v/>
      </c>
      <c r="Z633" s="175" t="str">
        <f t="shared" si="167"/>
        <v/>
      </c>
      <c r="AA633" s="175" t="str">
        <f t="shared" si="157"/>
        <v/>
      </c>
      <c r="AB633" s="175" t="str">
        <f t="shared" si="158"/>
        <v/>
      </c>
      <c r="AC633" s="288" t="str">
        <f t="shared" si="159"/>
        <v/>
      </c>
      <c r="AD633" s="152" t="str">
        <f t="shared" si="160"/>
        <v/>
      </c>
      <c r="AF633" s="155" t="str">
        <f>IFERROR(_xlfn.XLOOKUP(D633,Prisliste!$C$4:$F$4,Prisliste!$C$19:$F$19)*AD633,"")</f>
        <v/>
      </c>
    </row>
    <row r="634" spans="1:32" ht="14.4">
      <c r="A634" s="171" t="str">
        <f>IF(A633="","",IF(A633+1&lt;=f_slutt,'Beregninger gj.strømming'!A633+1,""))</f>
        <v/>
      </c>
      <c r="B634" s="172" t="str">
        <f t="shared" si="161"/>
        <v/>
      </c>
      <c r="C634" s="173" t="str">
        <f t="shared" si="162"/>
        <v/>
      </c>
      <c r="D634" s="172" t="str">
        <f t="shared" si="163"/>
        <v/>
      </c>
      <c r="E634" s="152" t="str">
        <f t="shared" si="168"/>
        <v/>
      </c>
      <c r="F634" s="289" t="str">
        <f t="shared" si="164"/>
        <v/>
      </c>
      <c r="G634" s="154" t="str">
        <f>IF($A634="","",'Priseestimat gj.strømming'!$C$15)</f>
        <v/>
      </c>
      <c r="H634" s="155" t="str" cm="1">
        <f t="array" ref="H634">IF(M634=Hjelpeark!$E$7,_xlfn.XLOOKUP(IF(T634="Naturlig",S634,T634),Temp_VT_FV,_xlfn.XLOOKUP('Beregninger gj.strømming'!F634,Fiskevekt_VT_FV,'Veksttabell FV'!$B$5:$T$21,,-1),,-1)*G634,IF('Beregninger gj.strømming'!M634=Hjelpeark!$D$7,_xlfn.XLOOKUP(IF(T634="Naturlig",S634,T634),'Veksttabell SV'!$A$6:$A$22,_xlfn.XLOOKUP('Beregninger gj.strømming'!F634,'Veksttabell SV'!$B$5:$AU$5,'Veksttabell SV'!$B$6:$AU$22,,-1),,-1)*G634,""))</f>
        <v/>
      </c>
      <c r="I634" s="155" t="str">
        <f t="shared" si="153"/>
        <v/>
      </c>
      <c r="J634" s="159" t="str">
        <f t="shared" si="154"/>
        <v/>
      </c>
      <c r="K634" s="173" t="str">
        <f>IF(A634="","",'Priseestimat gj.strømming'!$C$10)</f>
        <v/>
      </c>
      <c r="L634" s="173" t="str">
        <f>IF(A634="","",'Priseestimat gj.strømming'!$C$11)</f>
        <v/>
      </c>
      <c r="M634" s="173" t="str">
        <f>IF(A634="","",'Priseestimat gj.strømming'!$C$12)</f>
        <v/>
      </c>
      <c r="N634" s="173" t="str">
        <f>IF($A634="","",'Priseestimat gj.strømming'!$C$6)</f>
        <v/>
      </c>
      <c r="O634" s="174" t="str" cm="1">
        <f t="array" ref="O634">IF(M634=Hjelpeark!$D$7,_xlfn.XLOOKUP(IF(T634="Naturlig",S634,T634),'Vannbehov SV'!$A$5:$A$13,_xlfn.XLOOKUP('Beregninger gj.strømming'!F634,'Vannbehov SV'!$B$4:$O$4,'Vannbehov SV'!$B$5:$O$13,,-1),,-1),IF(M634=Hjelpeark!$E$7,_xlfn.XLOOKUP(IF(T634="Naturlig",S634,T634),'Vannbehov FV'!$A$5:$A$20,_xlfn.XLOOKUP('Beregninger gj.strømming'!F634,'Vannbehov FV'!$B$4:$O$4,'Vannbehov FV'!$B$5:$O$20,,-1),,-1),""))</f>
        <v/>
      </c>
      <c r="P634" s="173" t="str">
        <f t="shared" si="165"/>
        <v/>
      </c>
      <c r="Q634" s="174" t="str">
        <f t="shared" si="166"/>
        <v/>
      </c>
      <c r="R634" s="174" t="str">
        <f t="shared" si="155"/>
        <v/>
      </c>
      <c r="S634" s="152" t="str">
        <f>IFERROR(IF(M634=Hjelpeark!$D$7,_xlfn.XLOOKUP('Beregninger gj.strømming'!C634,Hjelpeark!$C$8:$C$19,Hjelpeark!$D$8:$D$19),_xlfn.XLOOKUP('Beregninger gj.strømming'!C634,Hjelpeark!$C$8:$C$19,Hjelpeark!$E$8:$E$19)),"")</f>
        <v/>
      </c>
      <c r="T634" s="152" t="str">
        <f t="shared" si="169"/>
        <v/>
      </c>
      <c r="U634" s="152" t="str">
        <f>IFERROR(IF(T634=Hjelpeark!$B$4,0,ABS(T634-S634)),"")</f>
        <v/>
      </c>
      <c r="V634" s="175" t="str">
        <f>IFERROR(IF(A634="","",_xlfn.XLOOKUP(D634,Prisliste!$C$4:$F$4,Prisliste!$C$20:$F$20)),"")</f>
        <v/>
      </c>
      <c r="W634" s="175" t="str">
        <f>IFERROR(U634*_xlfn.XLOOKUP(D634,Prisliste!$C$4:$F$4,Prisliste!$C$21:$F$21),"")</f>
        <v/>
      </c>
      <c r="X634" s="175" t="str">
        <f>IFERROR(IF(A634="","",IF(N634="Ja",_xlfn.XLOOKUP('Beregninger gj.strømming'!D634,Prisliste!$C$4:$F$4,Prisliste!$C$24:$F$24),0)),"")</f>
        <v/>
      </c>
      <c r="Y634" s="288" t="str">
        <f t="shared" si="156"/>
        <v/>
      </c>
      <c r="Z634" s="175" t="str">
        <f t="shared" si="167"/>
        <v/>
      </c>
      <c r="AA634" s="175" t="str">
        <f t="shared" si="157"/>
        <v/>
      </c>
      <c r="AB634" s="175" t="str">
        <f t="shared" si="158"/>
        <v/>
      </c>
      <c r="AC634" s="288" t="str">
        <f t="shared" si="159"/>
        <v/>
      </c>
      <c r="AD634" s="152" t="str">
        <f t="shared" si="160"/>
        <v/>
      </c>
      <c r="AF634" s="155" t="str">
        <f>IFERROR(_xlfn.XLOOKUP(D634,Prisliste!$C$4:$F$4,Prisliste!$C$19:$F$19)*AD634,"")</f>
        <v/>
      </c>
    </row>
    <row r="635" spans="1:32" ht="14.4">
      <c r="A635" s="171" t="str">
        <f>IF(A634="","",IF(A634+1&lt;=f_slutt,'Beregninger gj.strømming'!A634+1,""))</f>
        <v/>
      </c>
      <c r="B635" s="172" t="str">
        <f t="shared" si="161"/>
        <v/>
      </c>
      <c r="C635" s="173" t="str">
        <f t="shared" si="162"/>
        <v/>
      </c>
      <c r="D635" s="172" t="str">
        <f t="shared" si="163"/>
        <v/>
      </c>
      <c r="E635" s="152" t="str">
        <f t="shared" si="168"/>
        <v/>
      </c>
      <c r="F635" s="289" t="str">
        <f t="shared" si="164"/>
        <v/>
      </c>
      <c r="G635" s="154" t="str">
        <f>IF($A635="","",'Priseestimat gj.strømming'!$C$15)</f>
        <v/>
      </c>
      <c r="H635" s="155" t="str" cm="1">
        <f t="array" ref="H635">IF(M635=Hjelpeark!$E$7,_xlfn.XLOOKUP(IF(T635="Naturlig",S635,T635),Temp_VT_FV,_xlfn.XLOOKUP('Beregninger gj.strømming'!F635,Fiskevekt_VT_FV,'Veksttabell FV'!$B$5:$T$21,,-1),,-1)*G635,IF('Beregninger gj.strømming'!M635=Hjelpeark!$D$7,_xlfn.XLOOKUP(IF(T635="Naturlig",S635,T635),'Veksttabell SV'!$A$6:$A$22,_xlfn.XLOOKUP('Beregninger gj.strømming'!F635,'Veksttabell SV'!$B$5:$AU$5,'Veksttabell SV'!$B$6:$AU$22,,-1),,-1)*G635,""))</f>
        <v/>
      </c>
      <c r="I635" s="155" t="str">
        <f t="shared" si="153"/>
        <v/>
      </c>
      <c r="J635" s="159" t="str">
        <f t="shared" si="154"/>
        <v/>
      </c>
      <c r="K635" s="173" t="str">
        <f>IF(A635="","",'Priseestimat gj.strømming'!$C$10)</f>
        <v/>
      </c>
      <c r="L635" s="173" t="str">
        <f>IF(A635="","",'Priseestimat gj.strømming'!$C$11)</f>
        <v/>
      </c>
      <c r="M635" s="173" t="str">
        <f>IF(A635="","",'Priseestimat gj.strømming'!$C$12)</f>
        <v/>
      </c>
      <c r="N635" s="173" t="str">
        <f>IF($A635="","",'Priseestimat gj.strømming'!$C$6)</f>
        <v/>
      </c>
      <c r="O635" s="174" t="str" cm="1">
        <f t="array" ref="O635">IF(M635=Hjelpeark!$D$7,_xlfn.XLOOKUP(IF(T635="Naturlig",S635,T635),'Vannbehov SV'!$A$5:$A$13,_xlfn.XLOOKUP('Beregninger gj.strømming'!F635,'Vannbehov SV'!$B$4:$O$4,'Vannbehov SV'!$B$5:$O$13,,-1),,-1),IF(M635=Hjelpeark!$E$7,_xlfn.XLOOKUP(IF(T635="Naturlig",S635,T635),'Vannbehov FV'!$A$5:$A$20,_xlfn.XLOOKUP('Beregninger gj.strømming'!F635,'Vannbehov FV'!$B$4:$O$4,'Vannbehov FV'!$B$5:$O$20,,-1),,-1),""))</f>
        <v/>
      </c>
      <c r="P635" s="173" t="str">
        <f t="shared" si="165"/>
        <v/>
      </c>
      <c r="Q635" s="174" t="str">
        <f t="shared" si="166"/>
        <v/>
      </c>
      <c r="R635" s="174" t="str">
        <f t="shared" si="155"/>
        <v/>
      </c>
      <c r="S635" s="152" t="str">
        <f>IFERROR(IF(M635=Hjelpeark!$D$7,_xlfn.XLOOKUP('Beregninger gj.strømming'!C635,Hjelpeark!$C$8:$C$19,Hjelpeark!$D$8:$D$19),_xlfn.XLOOKUP('Beregninger gj.strømming'!C635,Hjelpeark!$C$8:$C$19,Hjelpeark!$E$8:$E$19)),"")</f>
        <v/>
      </c>
      <c r="T635" s="152" t="str">
        <f t="shared" si="169"/>
        <v/>
      </c>
      <c r="U635" s="152" t="str">
        <f>IFERROR(IF(T635=Hjelpeark!$B$4,0,ABS(T635-S635)),"")</f>
        <v/>
      </c>
      <c r="V635" s="175" t="str">
        <f>IFERROR(IF(A635="","",_xlfn.XLOOKUP(D635,Prisliste!$C$4:$F$4,Prisliste!$C$20:$F$20)),"")</f>
        <v/>
      </c>
      <c r="W635" s="175" t="str">
        <f>IFERROR(U635*_xlfn.XLOOKUP(D635,Prisliste!$C$4:$F$4,Prisliste!$C$21:$F$21),"")</f>
        <v/>
      </c>
      <c r="X635" s="175" t="str">
        <f>IFERROR(IF(A635="","",IF(N635="Ja",_xlfn.XLOOKUP('Beregninger gj.strømming'!D635,Prisliste!$C$4:$F$4,Prisliste!$C$24:$F$24),0)),"")</f>
        <v/>
      </c>
      <c r="Y635" s="288" t="str">
        <f t="shared" si="156"/>
        <v/>
      </c>
      <c r="Z635" s="175" t="str">
        <f t="shared" si="167"/>
        <v/>
      </c>
      <c r="AA635" s="175" t="str">
        <f t="shared" si="157"/>
        <v/>
      </c>
      <c r="AB635" s="175" t="str">
        <f t="shared" si="158"/>
        <v/>
      </c>
      <c r="AC635" s="288" t="str">
        <f t="shared" si="159"/>
        <v/>
      </c>
      <c r="AD635" s="152" t="str">
        <f t="shared" si="160"/>
        <v/>
      </c>
      <c r="AF635" s="155" t="str">
        <f>IFERROR(_xlfn.XLOOKUP(D635,Prisliste!$C$4:$F$4,Prisliste!$C$19:$F$19)*AD635,"")</f>
        <v/>
      </c>
    </row>
    <row r="636" spans="1:32" ht="14.4">
      <c r="A636" s="171" t="str">
        <f>IF(A635="","",IF(A635+1&lt;=f_slutt,'Beregninger gj.strømming'!A635+1,""))</f>
        <v/>
      </c>
      <c r="B636" s="172" t="str">
        <f t="shared" si="161"/>
        <v/>
      </c>
      <c r="C636" s="173" t="str">
        <f t="shared" si="162"/>
        <v/>
      </c>
      <c r="D636" s="172" t="str">
        <f t="shared" si="163"/>
        <v/>
      </c>
      <c r="E636" s="152" t="str">
        <f t="shared" si="168"/>
        <v/>
      </c>
      <c r="F636" s="289" t="str">
        <f t="shared" si="164"/>
        <v/>
      </c>
      <c r="G636" s="154" t="str">
        <f>IF($A636="","",'Priseestimat gj.strømming'!$C$15)</f>
        <v/>
      </c>
      <c r="H636" s="155" t="str" cm="1">
        <f t="array" ref="H636">IF(M636=Hjelpeark!$E$7,_xlfn.XLOOKUP(IF(T636="Naturlig",S636,T636),Temp_VT_FV,_xlfn.XLOOKUP('Beregninger gj.strømming'!F636,Fiskevekt_VT_FV,'Veksttabell FV'!$B$5:$T$21,,-1),,-1)*G636,IF('Beregninger gj.strømming'!M636=Hjelpeark!$D$7,_xlfn.XLOOKUP(IF(T636="Naturlig",S636,T636),'Veksttabell SV'!$A$6:$A$22,_xlfn.XLOOKUP('Beregninger gj.strømming'!F636,'Veksttabell SV'!$B$5:$AU$5,'Veksttabell SV'!$B$6:$AU$22,,-1),,-1)*G636,""))</f>
        <v/>
      </c>
      <c r="I636" s="155" t="str">
        <f t="shared" si="153"/>
        <v/>
      </c>
      <c r="J636" s="159" t="str">
        <f t="shared" si="154"/>
        <v/>
      </c>
      <c r="K636" s="173" t="str">
        <f>IF(A636="","",'Priseestimat gj.strømming'!$C$10)</f>
        <v/>
      </c>
      <c r="L636" s="173" t="str">
        <f>IF(A636="","",'Priseestimat gj.strømming'!$C$11)</f>
        <v/>
      </c>
      <c r="M636" s="173" t="str">
        <f>IF(A636="","",'Priseestimat gj.strømming'!$C$12)</f>
        <v/>
      </c>
      <c r="N636" s="173" t="str">
        <f>IF($A636="","",'Priseestimat gj.strømming'!$C$6)</f>
        <v/>
      </c>
      <c r="O636" s="174" t="str" cm="1">
        <f t="array" ref="O636">IF(M636=Hjelpeark!$D$7,_xlfn.XLOOKUP(IF(T636="Naturlig",S636,T636),'Vannbehov SV'!$A$5:$A$13,_xlfn.XLOOKUP('Beregninger gj.strømming'!F636,'Vannbehov SV'!$B$4:$O$4,'Vannbehov SV'!$B$5:$O$13,,-1),,-1),IF(M636=Hjelpeark!$E$7,_xlfn.XLOOKUP(IF(T636="Naturlig",S636,T636),'Vannbehov FV'!$A$5:$A$20,_xlfn.XLOOKUP('Beregninger gj.strømming'!F636,'Vannbehov FV'!$B$4:$O$4,'Vannbehov FV'!$B$5:$O$20,,-1),,-1),""))</f>
        <v/>
      </c>
      <c r="P636" s="173" t="str">
        <f t="shared" si="165"/>
        <v/>
      </c>
      <c r="Q636" s="174" t="str">
        <f t="shared" si="166"/>
        <v/>
      </c>
      <c r="R636" s="174" t="str">
        <f t="shared" si="155"/>
        <v/>
      </c>
      <c r="S636" s="152" t="str">
        <f>IFERROR(IF(M636=Hjelpeark!$D$7,_xlfn.XLOOKUP('Beregninger gj.strømming'!C636,Hjelpeark!$C$8:$C$19,Hjelpeark!$D$8:$D$19),_xlfn.XLOOKUP('Beregninger gj.strømming'!C636,Hjelpeark!$C$8:$C$19,Hjelpeark!$E$8:$E$19)),"")</f>
        <v/>
      </c>
      <c r="T636" s="152" t="str">
        <f t="shared" si="169"/>
        <v/>
      </c>
      <c r="U636" s="152" t="str">
        <f>IFERROR(IF(T636=Hjelpeark!$B$4,0,ABS(T636-S636)),"")</f>
        <v/>
      </c>
      <c r="V636" s="175" t="str">
        <f>IFERROR(IF(A636="","",_xlfn.XLOOKUP(D636,Prisliste!$C$4:$F$4,Prisliste!$C$20:$F$20)),"")</f>
        <v/>
      </c>
      <c r="W636" s="175" t="str">
        <f>IFERROR(U636*_xlfn.XLOOKUP(D636,Prisliste!$C$4:$F$4,Prisliste!$C$21:$F$21),"")</f>
        <v/>
      </c>
      <c r="X636" s="175" t="str">
        <f>IFERROR(IF(A636="","",IF(N636="Ja",_xlfn.XLOOKUP('Beregninger gj.strømming'!D636,Prisliste!$C$4:$F$4,Prisliste!$C$24:$F$24),0)),"")</f>
        <v/>
      </c>
      <c r="Y636" s="288" t="str">
        <f t="shared" si="156"/>
        <v/>
      </c>
      <c r="Z636" s="175" t="str">
        <f t="shared" si="167"/>
        <v/>
      </c>
      <c r="AA636" s="175" t="str">
        <f t="shared" si="157"/>
        <v/>
      </c>
      <c r="AB636" s="175" t="str">
        <f t="shared" si="158"/>
        <v/>
      </c>
      <c r="AC636" s="288" t="str">
        <f t="shared" si="159"/>
        <v/>
      </c>
      <c r="AD636" s="152" t="str">
        <f t="shared" si="160"/>
        <v/>
      </c>
      <c r="AF636" s="155" t="str">
        <f>IFERROR(_xlfn.XLOOKUP(D636,Prisliste!$C$4:$F$4,Prisliste!$C$19:$F$19)*AD636,"")</f>
        <v/>
      </c>
    </row>
    <row r="637" spans="1:32" ht="14.4">
      <c r="A637" s="171" t="str">
        <f>IF(A636="","",IF(A636+1&lt;=f_slutt,'Beregninger gj.strømming'!A636+1,""))</f>
        <v/>
      </c>
      <c r="B637" s="172" t="str">
        <f t="shared" si="161"/>
        <v/>
      </c>
      <c r="C637" s="173" t="str">
        <f t="shared" si="162"/>
        <v/>
      </c>
      <c r="D637" s="172" t="str">
        <f t="shared" si="163"/>
        <v/>
      </c>
      <c r="E637" s="152" t="str">
        <f t="shared" si="168"/>
        <v/>
      </c>
      <c r="F637" s="289" t="str">
        <f t="shared" si="164"/>
        <v/>
      </c>
      <c r="G637" s="154" t="str">
        <f>IF($A637="","",'Priseestimat gj.strømming'!$C$15)</f>
        <v/>
      </c>
      <c r="H637" s="155" t="str" cm="1">
        <f t="array" ref="H637">IF(M637=Hjelpeark!$E$7,_xlfn.XLOOKUP(IF(T637="Naturlig",S637,T637),Temp_VT_FV,_xlfn.XLOOKUP('Beregninger gj.strømming'!F637,Fiskevekt_VT_FV,'Veksttabell FV'!$B$5:$T$21,,-1),,-1)*G637,IF('Beregninger gj.strømming'!M637=Hjelpeark!$D$7,_xlfn.XLOOKUP(IF(T637="Naturlig",S637,T637),'Veksttabell SV'!$A$6:$A$22,_xlfn.XLOOKUP('Beregninger gj.strømming'!F637,'Veksttabell SV'!$B$5:$AU$5,'Veksttabell SV'!$B$6:$AU$22,,-1),,-1)*G637,""))</f>
        <v/>
      </c>
      <c r="I637" s="155" t="str">
        <f t="shared" si="153"/>
        <v/>
      </c>
      <c r="J637" s="159" t="str">
        <f t="shared" si="154"/>
        <v/>
      </c>
      <c r="K637" s="173" t="str">
        <f>IF(A637="","",'Priseestimat gj.strømming'!$C$10)</f>
        <v/>
      </c>
      <c r="L637" s="173" t="str">
        <f>IF(A637="","",'Priseestimat gj.strømming'!$C$11)</f>
        <v/>
      </c>
      <c r="M637" s="173" t="str">
        <f>IF(A637="","",'Priseestimat gj.strømming'!$C$12)</f>
        <v/>
      </c>
      <c r="N637" s="173" t="str">
        <f>IF($A637="","",'Priseestimat gj.strømming'!$C$6)</f>
        <v/>
      </c>
      <c r="O637" s="174" t="str" cm="1">
        <f t="array" ref="O637">IF(M637=Hjelpeark!$D$7,_xlfn.XLOOKUP(IF(T637="Naturlig",S637,T637),'Vannbehov SV'!$A$5:$A$13,_xlfn.XLOOKUP('Beregninger gj.strømming'!F637,'Vannbehov SV'!$B$4:$O$4,'Vannbehov SV'!$B$5:$O$13,,-1),,-1),IF(M637=Hjelpeark!$E$7,_xlfn.XLOOKUP(IF(T637="Naturlig",S637,T637),'Vannbehov FV'!$A$5:$A$20,_xlfn.XLOOKUP('Beregninger gj.strømming'!F637,'Vannbehov FV'!$B$4:$O$4,'Vannbehov FV'!$B$5:$O$20,,-1),,-1),""))</f>
        <v/>
      </c>
      <c r="P637" s="173" t="str">
        <f t="shared" si="165"/>
        <v/>
      </c>
      <c r="Q637" s="174" t="str">
        <f t="shared" si="166"/>
        <v/>
      </c>
      <c r="R637" s="174" t="str">
        <f t="shared" si="155"/>
        <v/>
      </c>
      <c r="S637" s="152" t="str">
        <f>IFERROR(IF(M637=Hjelpeark!$D$7,_xlfn.XLOOKUP('Beregninger gj.strømming'!C637,Hjelpeark!$C$8:$C$19,Hjelpeark!$D$8:$D$19),_xlfn.XLOOKUP('Beregninger gj.strømming'!C637,Hjelpeark!$C$8:$C$19,Hjelpeark!$E$8:$E$19)),"")</f>
        <v/>
      </c>
      <c r="T637" s="152" t="str">
        <f t="shared" si="169"/>
        <v/>
      </c>
      <c r="U637" s="152" t="str">
        <f>IFERROR(IF(T637=Hjelpeark!$B$4,0,ABS(T637-S637)),"")</f>
        <v/>
      </c>
      <c r="V637" s="175" t="str">
        <f>IFERROR(IF(A637="","",_xlfn.XLOOKUP(D637,Prisliste!$C$4:$F$4,Prisliste!$C$20:$F$20)),"")</f>
        <v/>
      </c>
      <c r="W637" s="175" t="str">
        <f>IFERROR(U637*_xlfn.XLOOKUP(D637,Prisliste!$C$4:$F$4,Prisliste!$C$21:$F$21),"")</f>
        <v/>
      </c>
      <c r="X637" s="175" t="str">
        <f>IFERROR(IF(A637="","",IF(N637="Ja",_xlfn.XLOOKUP('Beregninger gj.strømming'!D637,Prisliste!$C$4:$F$4,Prisliste!$C$24:$F$24),0)),"")</f>
        <v/>
      </c>
      <c r="Y637" s="288" t="str">
        <f t="shared" si="156"/>
        <v/>
      </c>
      <c r="Z637" s="175" t="str">
        <f t="shared" si="167"/>
        <v/>
      </c>
      <c r="AA637" s="175" t="str">
        <f t="shared" si="157"/>
        <v/>
      </c>
      <c r="AB637" s="175" t="str">
        <f t="shared" si="158"/>
        <v/>
      </c>
      <c r="AC637" s="288" t="str">
        <f t="shared" si="159"/>
        <v/>
      </c>
      <c r="AD637" s="152" t="str">
        <f t="shared" si="160"/>
        <v/>
      </c>
      <c r="AF637" s="155" t="str">
        <f>IFERROR(_xlfn.XLOOKUP(D637,Prisliste!$C$4:$F$4,Prisliste!$C$19:$F$19)*AD637,"")</f>
        <v/>
      </c>
    </row>
    <row r="638" spans="1:32" ht="14.4">
      <c r="A638" s="171" t="str">
        <f>IF(A637="","",IF(A637+1&lt;=f_slutt,'Beregninger gj.strømming'!A637+1,""))</f>
        <v/>
      </c>
      <c r="B638" s="172" t="str">
        <f t="shared" si="161"/>
        <v/>
      </c>
      <c r="C638" s="173" t="str">
        <f t="shared" si="162"/>
        <v/>
      </c>
      <c r="D638" s="172" t="str">
        <f t="shared" si="163"/>
        <v/>
      </c>
      <c r="E638" s="152" t="str">
        <f t="shared" si="168"/>
        <v/>
      </c>
      <c r="F638" s="289" t="str">
        <f t="shared" si="164"/>
        <v/>
      </c>
      <c r="G638" s="154" t="str">
        <f>IF($A638="","",'Priseestimat gj.strømming'!$C$15)</f>
        <v/>
      </c>
      <c r="H638" s="155" t="str" cm="1">
        <f t="array" ref="H638">IF(M638=Hjelpeark!$E$7,_xlfn.XLOOKUP(IF(T638="Naturlig",S638,T638),Temp_VT_FV,_xlfn.XLOOKUP('Beregninger gj.strømming'!F638,Fiskevekt_VT_FV,'Veksttabell FV'!$B$5:$T$21,,-1),,-1)*G638,IF('Beregninger gj.strømming'!M638=Hjelpeark!$D$7,_xlfn.XLOOKUP(IF(T638="Naturlig",S638,T638),'Veksttabell SV'!$A$6:$A$22,_xlfn.XLOOKUP('Beregninger gj.strømming'!F638,'Veksttabell SV'!$B$5:$AU$5,'Veksttabell SV'!$B$6:$AU$22,,-1),,-1)*G638,""))</f>
        <v/>
      </c>
      <c r="I638" s="155" t="str">
        <f t="shared" si="153"/>
        <v/>
      </c>
      <c r="J638" s="159" t="str">
        <f t="shared" si="154"/>
        <v/>
      </c>
      <c r="K638" s="173" t="str">
        <f>IF(A638="","",'Priseestimat gj.strømming'!$C$10)</f>
        <v/>
      </c>
      <c r="L638" s="173" t="str">
        <f>IF(A638="","",'Priseestimat gj.strømming'!$C$11)</f>
        <v/>
      </c>
      <c r="M638" s="173" t="str">
        <f>IF(A638="","",'Priseestimat gj.strømming'!$C$12)</f>
        <v/>
      </c>
      <c r="N638" s="173" t="str">
        <f>IF($A638="","",'Priseestimat gj.strømming'!$C$6)</f>
        <v/>
      </c>
      <c r="O638" s="174" t="str" cm="1">
        <f t="array" ref="O638">IF(M638=Hjelpeark!$D$7,_xlfn.XLOOKUP(IF(T638="Naturlig",S638,T638),'Vannbehov SV'!$A$5:$A$13,_xlfn.XLOOKUP('Beregninger gj.strømming'!F638,'Vannbehov SV'!$B$4:$O$4,'Vannbehov SV'!$B$5:$O$13,,-1),,-1),IF(M638=Hjelpeark!$E$7,_xlfn.XLOOKUP(IF(T638="Naturlig",S638,T638),'Vannbehov FV'!$A$5:$A$20,_xlfn.XLOOKUP('Beregninger gj.strømming'!F638,'Vannbehov FV'!$B$4:$O$4,'Vannbehov FV'!$B$5:$O$20,,-1),,-1),""))</f>
        <v/>
      </c>
      <c r="P638" s="173" t="str">
        <f t="shared" si="165"/>
        <v/>
      </c>
      <c r="Q638" s="174" t="str">
        <f t="shared" si="166"/>
        <v/>
      </c>
      <c r="R638" s="174" t="str">
        <f t="shared" si="155"/>
        <v/>
      </c>
      <c r="S638" s="152" t="str">
        <f>IFERROR(IF(M638=Hjelpeark!$D$7,_xlfn.XLOOKUP('Beregninger gj.strømming'!C638,Hjelpeark!$C$8:$C$19,Hjelpeark!$D$8:$D$19),_xlfn.XLOOKUP('Beregninger gj.strømming'!C638,Hjelpeark!$C$8:$C$19,Hjelpeark!$E$8:$E$19)),"")</f>
        <v/>
      </c>
      <c r="T638" s="152" t="str">
        <f t="shared" si="169"/>
        <v/>
      </c>
      <c r="U638" s="152" t="str">
        <f>IFERROR(IF(T638=Hjelpeark!$B$4,0,ABS(T638-S638)),"")</f>
        <v/>
      </c>
      <c r="V638" s="175" t="str">
        <f>IFERROR(IF(A638="","",_xlfn.XLOOKUP(D638,Prisliste!$C$4:$F$4,Prisliste!$C$20:$F$20)),"")</f>
        <v/>
      </c>
      <c r="W638" s="175" t="str">
        <f>IFERROR(U638*_xlfn.XLOOKUP(D638,Prisliste!$C$4:$F$4,Prisliste!$C$21:$F$21),"")</f>
        <v/>
      </c>
      <c r="X638" s="175" t="str">
        <f>IFERROR(IF(A638="","",IF(N638="Ja",_xlfn.XLOOKUP('Beregninger gj.strømming'!D638,Prisliste!$C$4:$F$4,Prisliste!$C$24:$F$24),0)),"")</f>
        <v/>
      </c>
      <c r="Y638" s="288" t="str">
        <f t="shared" si="156"/>
        <v/>
      </c>
      <c r="Z638" s="175" t="str">
        <f t="shared" si="167"/>
        <v/>
      </c>
      <c r="AA638" s="175" t="str">
        <f t="shared" si="157"/>
        <v/>
      </c>
      <c r="AB638" s="175" t="str">
        <f t="shared" si="158"/>
        <v/>
      </c>
      <c r="AC638" s="288" t="str">
        <f t="shared" si="159"/>
        <v/>
      </c>
      <c r="AD638" s="152" t="str">
        <f t="shared" si="160"/>
        <v/>
      </c>
      <c r="AF638" s="155" t="str">
        <f>IFERROR(_xlfn.XLOOKUP(D638,Prisliste!$C$4:$F$4,Prisliste!$C$19:$F$19)*AD638,"")</f>
        <v/>
      </c>
    </row>
    <row r="639" spans="1:32" ht="14.4">
      <c r="A639" s="171" t="str">
        <f>IF(A638="","",IF(A638+1&lt;=f_slutt,'Beregninger gj.strømming'!A638+1,""))</f>
        <v/>
      </c>
      <c r="B639" s="172" t="str">
        <f t="shared" si="161"/>
        <v/>
      </c>
      <c r="C639" s="173" t="str">
        <f t="shared" si="162"/>
        <v/>
      </c>
      <c r="D639" s="172" t="str">
        <f t="shared" si="163"/>
        <v/>
      </c>
      <c r="E639" s="152" t="str">
        <f t="shared" si="168"/>
        <v/>
      </c>
      <c r="F639" s="289" t="str">
        <f t="shared" si="164"/>
        <v/>
      </c>
      <c r="G639" s="154" t="str">
        <f>IF($A639="","",'Priseestimat gj.strømming'!$C$15)</f>
        <v/>
      </c>
      <c r="H639" s="155" t="str" cm="1">
        <f t="array" ref="H639">IF(M639=Hjelpeark!$E$7,_xlfn.XLOOKUP(IF(T639="Naturlig",S639,T639),Temp_VT_FV,_xlfn.XLOOKUP('Beregninger gj.strømming'!F639,Fiskevekt_VT_FV,'Veksttabell FV'!$B$5:$T$21,,-1),,-1)*G639,IF('Beregninger gj.strømming'!M639=Hjelpeark!$D$7,_xlfn.XLOOKUP(IF(T639="Naturlig",S639,T639),'Veksttabell SV'!$A$6:$A$22,_xlfn.XLOOKUP('Beregninger gj.strømming'!F639,'Veksttabell SV'!$B$5:$AU$5,'Veksttabell SV'!$B$6:$AU$22,,-1),,-1)*G639,""))</f>
        <v/>
      </c>
      <c r="I639" s="155" t="str">
        <f t="shared" si="153"/>
        <v/>
      </c>
      <c r="J639" s="159" t="str">
        <f t="shared" si="154"/>
        <v/>
      </c>
      <c r="K639" s="173" t="str">
        <f>IF(A639="","",'Priseestimat gj.strømming'!$C$10)</f>
        <v/>
      </c>
      <c r="L639" s="173" t="str">
        <f>IF(A639="","",'Priseestimat gj.strømming'!$C$11)</f>
        <v/>
      </c>
      <c r="M639" s="173" t="str">
        <f>IF(A639="","",'Priseestimat gj.strømming'!$C$12)</f>
        <v/>
      </c>
      <c r="N639" s="173" t="str">
        <f>IF($A639="","",'Priseestimat gj.strømming'!$C$6)</f>
        <v/>
      </c>
      <c r="O639" s="174" t="str" cm="1">
        <f t="array" ref="O639">IF(M639=Hjelpeark!$D$7,_xlfn.XLOOKUP(IF(T639="Naturlig",S639,T639),'Vannbehov SV'!$A$5:$A$13,_xlfn.XLOOKUP('Beregninger gj.strømming'!F639,'Vannbehov SV'!$B$4:$O$4,'Vannbehov SV'!$B$5:$O$13,,-1),,-1),IF(M639=Hjelpeark!$E$7,_xlfn.XLOOKUP(IF(T639="Naturlig",S639,T639),'Vannbehov FV'!$A$5:$A$20,_xlfn.XLOOKUP('Beregninger gj.strømming'!F639,'Vannbehov FV'!$B$4:$O$4,'Vannbehov FV'!$B$5:$O$20,,-1),,-1),""))</f>
        <v/>
      </c>
      <c r="P639" s="173" t="str">
        <f t="shared" si="165"/>
        <v/>
      </c>
      <c r="Q639" s="174" t="str">
        <f t="shared" si="166"/>
        <v/>
      </c>
      <c r="R639" s="174" t="str">
        <f t="shared" si="155"/>
        <v/>
      </c>
      <c r="S639" s="152" t="str">
        <f>IFERROR(IF(M639=Hjelpeark!$D$7,_xlfn.XLOOKUP('Beregninger gj.strømming'!C639,Hjelpeark!$C$8:$C$19,Hjelpeark!$D$8:$D$19),_xlfn.XLOOKUP('Beregninger gj.strømming'!C639,Hjelpeark!$C$8:$C$19,Hjelpeark!$E$8:$E$19)),"")</f>
        <v/>
      </c>
      <c r="T639" s="152" t="str">
        <f t="shared" si="169"/>
        <v/>
      </c>
      <c r="U639" s="152" t="str">
        <f>IFERROR(IF(T639=Hjelpeark!$B$4,0,ABS(T639-S639)),"")</f>
        <v/>
      </c>
      <c r="V639" s="175" t="str">
        <f>IFERROR(IF(A639="","",_xlfn.XLOOKUP(D639,Prisliste!$C$4:$F$4,Prisliste!$C$20:$F$20)),"")</f>
        <v/>
      </c>
      <c r="W639" s="175" t="str">
        <f>IFERROR(U639*_xlfn.XLOOKUP(D639,Prisliste!$C$4:$F$4,Prisliste!$C$21:$F$21),"")</f>
        <v/>
      </c>
      <c r="X639" s="175" t="str">
        <f>IFERROR(IF(A639="","",IF(N639="Ja",_xlfn.XLOOKUP('Beregninger gj.strømming'!D639,Prisliste!$C$4:$F$4,Prisliste!$C$24:$F$24),0)),"")</f>
        <v/>
      </c>
      <c r="Y639" s="288" t="str">
        <f t="shared" si="156"/>
        <v/>
      </c>
      <c r="Z639" s="175" t="str">
        <f t="shared" si="167"/>
        <v/>
      </c>
      <c r="AA639" s="175" t="str">
        <f t="shared" si="157"/>
        <v/>
      </c>
      <c r="AB639" s="175" t="str">
        <f t="shared" si="158"/>
        <v/>
      </c>
      <c r="AC639" s="288" t="str">
        <f t="shared" si="159"/>
        <v/>
      </c>
      <c r="AD639" s="152" t="str">
        <f t="shared" si="160"/>
        <v/>
      </c>
      <c r="AF639" s="155" t="str">
        <f>IFERROR(_xlfn.XLOOKUP(D639,Prisliste!$C$4:$F$4,Prisliste!$C$19:$F$19)*AD639,"")</f>
        <v/>
      </c>
    </row>
    <row r="640" spans="1:32" ht="14.4">
      <c r="A640" s="171" t="str">
        <f>IF(A639="","",IF(A639+1&lt;=f_slutt,'Beregninger gj.strømming'!A639+1,""))</f>
        <v/>
      </c>
      <c r="B640" s="172" t="str">
        <f t="shared" si="161"/>
        <v/>
      </c>
      <c r="C640" s="173" t="str">
        <f t="shared" si="162"/>
        <v/>
      </c>
      <c r="D640" s="172" t="str">
        <f t="shared" si="163"/>
        <v/>
      </c>
      <c r="E640" s="152" t="str">
        <f t="shared" si="168"/>
        <v/>
      </c>
      <c r="F640" s="289" t="str">
        <f t="shared" si="164"/>
        <v/>
      </c>
      <c r="G640" s="154" t="str">
        <f>IF($A640="","",'Priseestimat gj.strømming'!$C$15)</f>
        <v/>
      </c>
      <c r="H640" s="155" t="str" cm="1">
        <f t="array" ref="H640">IF(M640=Hjelpeark!$E$7,_xlfn.XLOOKUP(IF(T640="Naturlig",S640,T640),Temp_VT_FV,_xlfn.XLOOKUP('Beregninger gj.strømming'!F640,Fiskevekt_VT_FV,'Veksttabell FV'!$B$5:$T$21,,-1),,-1)*G640,IF('Beregninger gj.strømming'!M640=Hjelpeark!$D$7,_xlfn.XLOOKUP(IF(T640="Naturlig",S640,T640),'Veksttabell SV'!$A$6:$A$22,_xlfn.XLOOKUP('Beregninger gj.strømming'!F640,'Veksttabell SV'!$B$5:$AU$5,'Veksttabell SV'!$B$6:$AU$22,,-1),,-1)*G640,""))</f>
        <v/>
      </c>
      <c r="I640" s="155" t="str">
        <f t="shared" si="153"/>
        <v/>
      </c>
      <c r="J640" s="159" t="str">
        <f t="shared" si="154"/>
        <v/>
      </c>
      <c r="K640" s="173" t="str">
        <f>IF(A640="","",'Priseestimat gj.strømming'!$C$10)</f>
        <v/>
      </c>
      <c r="L640" s="173" t="str">
        <f>IF(A640="","",'Priseestimat gj.strømming'!$C$11)</f>
        <v/>
      </c>
      <c r="M640" s="173" t="str">
        <f>IF(A640="","",'Priseestimat gj.strømming'!$C$12)</f>
        <v/>
      </c>
      <c r="N640" s="173" t="str">
        <f>IF($A640="","",'Priseestimat gj.strømming'!$C$6)</f>
        <v/>
      </c>
      <c r="O640" s="174" t="str" cm="1">
        <f t="array" ref="O640">IF(M640=Hjelpeark!$D$7,_xlfn.XLOOKUP(IF(T640="Naturlig",S640,T640),'Vannbehov SV'!$A$5:$A$13,_xlfn.XLOOKUP('Beregninger gj.strømming'!F640,'Vannbehov SV'!$B$4:$O$4,'Vannbehov SV'!$B$5:$O$13,,-1),,-1),IF(M640=Hjelpeark!$E$7,_xlfn.XLOOKUP(IF(T640="Naturlig",S640,T640),'Vannbehov FV'!$A$5:$A$20,_xlfn.XLOOKUP('Beregninger gj.strømming'!F640,'Vannbehov FV'!$B$4:$O$4,'Vannbehov FV'!$B$5:$O$20,,-1),,-1),""))</f>
        <v/>
      </c>
      <c r="P640" s="173" t="str">
        <f t="shared" si="165"/>
        <v/>
      </c>
      <c r="Q640" s="174" t="str">
        <f t="shared" si="166"/>
        <v/>
      </c>
      <c r="R640" s="174" t="str">
        <f t="shared" si="155"/>
        <v/>
      </c>
      <c r="S640" s="152" t="str">
        <f>IFERROR(IF(M640=Hjelpeark!$D$7,_xlfn.XLOOKUP('Beregninger gj.strømming'!C640,Hjelpeark!$C$8:$C$19,Hjelpeark!$D$8:$D$19),_xlfn.XLOOKUP('Beregninger gj.strømming'!C640,Hjelpeark!$C$8:$C$19,Hjelpeark!$E$8:$E$19)),"")</f>
        <v/>
      </c>
      <c r="T640" s="152" t="str">
        <f t="shared" si="169"/>
        <v/>
      </c>
      <c r="U640" s="152" t="str">
        <f>IFERROR(IF(T640=Hjelpeark!$B$4,0,ABS(T640-S640)),"")</f>
        <v/>
      </c>
      <c r="V640" s="175" t="str">
        <f>IFERROR(IF(A640="","",_xlfn.XLOOKUP(D640,Prisliste!$C$4:$F$4,Prisliste!$C$20:$F$20)),"")</f>
        <v/>
      </c>
      <c r="W640" s="175" t="str">
        <f>IFERROR(U640*_xlfn.XLOOKUP(D640,Prisliste!$C$4:$F$4,Prisliste!$C$21:$F$21),"")</f>
        <v/>
      </c>
      <c r="X640" s="175" t="str">
        <f>IFERROR(IF(A640="","",IF(N640="Ja",_xlfn.XLOOKUP('Beregninger gj.strømming'!D640,Prisliste!$C$4:$F$4,Prisliste!$C$24:$F$24),0)),"")</f>
        <v/>
      </c>
      <c r="Y640" s="288" t="str">
        <f t="shared" si="156"/>
        <v/>
      </c>
      <c r="Z640" s="175" t="str">
        <f t="shared" si="167"/>
        <v/>
      </c>
      <c r="AA640" s="175" t="str">
        <f t="shared" si="157"/>
        <v/>
      </c>
      <c r="AB640" s="175" t="str">
        <f t="shared" si="158"/>
        <v/>
      </c>
      <c r="AC640" s="288" t="str">
        <f t="shared" si="159"/>
        <v/>
      </c>
      <c r="AD640" s="152" t="str">
        <f t="shared" si="160"/>
        <v/>
      </c>
      <c r="AF640" s="155" t="str">
        <f>IFERROR(_xlfn.XLOOKUP(D640,Prisliste!$C$4:$F$4,Prisliste!$C$19:$F$19)*AD640,"")</f>
        <v/>
      </c>
    </row>
    <row r="641" spans="1:32" ht="14.4">
      <c r="A641" s="171" t="str">
        <f>IF(A640="","",IF(A640+1&lt;=f_slutt,'Beregninger gj.strømming'!A640+1,""))</f>
        <v/>
      </c>
      <c r="B641" s="172" t="str">
        <f t="shared" si="161"/>
        <v/>
      </c>
      <c r="C641" s="173" t="str">
        <f t="shared" si="162"/>
        <v/>
      </c>
      <c r="D641" s="172" t="str">
        <f t="shared" si="163"/>
        <v/>
      </c>
      <c r="E641" s="152" t="str">
        <f t="shared" si="168"/>
        <v/>
      </c>
      <c r="F641" s="289" t="str">
        <f t="shared" si="164"/>
        <v/>
      </c>
      <c r="G641" s="154" t="str">
        <f>IF($A641="","",'Priseestimat gj.strømming'!$C$15)</f>
        <v/>
      </c>
      <c r="H641" s="155" t="str" cm="1">
        <f t="array" ref="H641">IF(M641=Hjelpeark!$E$7,_xlfn.XLOOKUP(IF(T641="Naturlig",S641,T641),Temp_VT_FV,_xlfn.XLOOKUP('Beregninger gj.strømming'!F641,Fiskevekt_VT_FV,'Veksttabell FV'!$B$5:$T$21,,-1),,-1)*G641,IF('Beregninger gj.strømming'!M641=Hjelpeark!$D$7,_xlfn.XLOOKUP(IF(T641="Naturlig",S641,T641),'Veksttabell SV'!$A$6:$A$22,_xlfn.XLOOKUP('Beregninger gj.strømming'!F641,'Veksttabell SV'!$B$5:$AU$5,'Veksttabell SV'!$B$6:$AU$22,,-1),,-1)*G641,""))</f>
        <v/>
      </c>
      <c r="I641" s="155" t="str">
        <f t="shared" si="153"/>
        <v/>
      </c>
      <c r="J641" s="159" t="str">
        <f t="shared" si="154"/>
        <v/>
      </c>
      <c r="K641" s="173" t="str">
        <f>IF(A641="","",'Priseestimat gj.strømming'!$C$10)</f>
        <v/>
      </c>
      <c r="L641" s="173" t="str">
        <f>IF(A641="","",'Priseestimat gj.strømming'!$C$11)</f>
        <v/>
      </c>
      <c r="M641" s="173" t="str">
        <f>IF(A641="","",'Priseestimat gj.strømming'!$C$12)</f>
        <v/>
      </c>
      <c r="N641" s="173" t="str">
        <f>IF($A641="","",'Priseestimat gj.strømming'!$C$6)</f>
        <v/>
      </c>
      <c r="O641" s="174" t="str" cm="1">
        <f t="array" ref="O641">IF(M641=Hjelpeark!$D$7,_xlfn.XLOOKUP(IF(T641="Naturlig",S641,T641),'Vannbehov SV'!$A$5:$A$13,_xlfn.XLOOKUP('Beregninger gj.strømming'!F641,'Vannbehov SV'!$B$4:$O$4,'Vannbehov SV'!$B$5:$O$13,,-1),,-1),IF(M641=Hjelpeark!$E$7,_xlfn.XLOOKUP(IF(T641="Naturlig",S641,T641),'Vannbehov FV'!$A$5:$A$20,_xlfn.XLOOKUP('Beregninger gj.strømming'!F641,'Vannbehov FV'!$B$4:$O$4,'Vannbehov FV'!$B$5:$O$20,,-1),,-1),""))</f>
        <v/>
      </c>
      <c r="P641" s="173" t="str">
        <f t="shared" si="165"/>
        <v/>
      </c>
      <c r="Q641" s="174" t="str">
        <f t="shared" si="166"/>
        <v/>
      </c>
      <c r="R641" s="174" t="str">
        <f t="shared" si="155"/>
        <v/>
      </c>
      <c r="S641" s="152" t="str">
        <f>IFERROR(IF(M641=Hjelpeark!$D$7,_xlfn.XLOOKUP('Beregninger gj.strømming'!C641,Hjelpeark!$C$8:$C$19,Hjelpeark!$D$8:$D$19),_xlfn.XLOOKUP('Beregninger gj.strømming'!C641,Hjelpeark!$C$8:$C$19,Hjelpeark!$E$8:$E$19)),"")</f>
        <v/>
      </c>
      <c r="T641" s="152" t="str">
        <f t="shared" si="169"/>
        <v/>
      </c>
      <c r="U641" s="152" t="str">
        <f>IFERROR(IF(T641=Hjelpeark!$B$4,0,ABS(T641-S641)),"")</f>
        <v/>
      </c>
      <c r="V641" s="175" t="str">
        <f>IFERROR(IF(A641="","",_xlfn.XLOOKUP(D641,Prisliste!$C$4:$F$4,Prisliste!$C$20:$F$20)),"")</f>
        <v/>
      </c>
      <c r="W641" s="175" t="str">
        <f>IFERROR(U641*_xlfn.XLOOKUP(D641,Prisliste!$C$4:$F$4,Prisliste!$C$21:$F$21),"")</f>
        <v/>
      </c>
      <c r="X641" s="175" t="str">
        <f>IFERROR(IF(A641="","",IF(N641="Ja",_xlfn.XLOOKUP('Beregninger gj.strømming'!D641,Prisliste!$C$4:$F$4,Prisliste!$C$24:$F$24),0)),"")</f>
        <v/>
      </c>
      <c r="Y641" s="288" t="str">
        <f t="shared" si="156"/>
        <v/>
      </c>
      <c r="Z641" s="175" t="str">
        <f t="shared" si="167"/>
        <v/>
      </c>
      <c r="AA641" s="175" t="str">
        <f t="shared" si="157"/>
        <v/>
      </c>
      <c r="AB641" s="175" t="str">
        <f t="shared" si="158"/>
        <v/>
      </c>
      <c r="AC641" s="288" t="str">
        <f t="shared" si="159"/>
        <v/>
      </c>
      <c r="AD641" s="152" t="str">
        <f t="shared" si="160"/>
        <v/>
      </c>
      <c r="AF641" s="155" t="str">
        <f>IFERROR(_xlfn.XLOOKUP(D641,Prisliste!$C$4:$F$4,Prisliste!$C$19:$F$19)*AD641,"")</f>
        <v/>
      </c>
    </row>
    <row r="642" spans="1:32" ht="14.4">
      <c r="A642" s="171" t="str">
        <f>IF(A641="","",IF(A641+1&lt;=f_slutt,'Beregninger gj.strømming'!A641+1,""))</f>
        <v/>
      </c>
      <c r="B642" s="172" t="str">
        <f t="shared" si="161"/>
        <v/>
      </c>
      <c r="C642" s="173" t="str">
        <f t="shared" si="162"/>
        <v/>
      </c>
      <c r="D642" s="172" t="str">
        <f t="shared" si="163"/>
        <v/>
      </c>
      <c r="E642" s="152" t="str">
        <f t="shared" si="168"/>
        <v/>
      </c>
      <c r="F642" s="289" t="str">
        <f t="shared" si="164"/>
        <v/>
      </c>
      <c r="G642" s="154" t="str">
        <f>IF($A642="","",'Priseestimat gj.strømming'!$C$15)</f>
        <v/>
      </c>
      <c r="H642" s="155" t="str" cm="1">
        <f t="array" ref="H642">IF(M642=Hjelpeark!$E$7,_xlfn.XLOOKUP(IF(T642="Naturlig",S642,T642),Temp_VT_FV,_xlfn.XLOOKUP('Beregninger gj.strømming'!F642,Fiskevekt_VT_FV,'Veksttabell FV'!$B$5:$T$21,,-1),,-1)*G642,IF('Beregninger gj.strømming'!M642=Hjelpeark!$D$7,_xlfn.XLOOKUP(IF(T642="Naturlig",S642,T642),'Veksttabell SV'!$A$6:$A$22,_xlfn.XLOOKUP('Beregninger gj.strømming'!F642,'Veksttabell SV'!$B$5:$AU$5,'Veksttabell SV'!$B$6:$AU$22,,-1),,-1)*G642,""))</f>
        <v/>
      </c>
      <c r="I642" s="155" t="str">
        <f t="shared" si="153"/>
        <v/>
      </c>
      <c r="J642" s="159" t="str">
        <f t="shared" si="154"/>
        <v/>
      </c>
      <c r="K642" s="173" t="str">
        <f>IF(A642="","",'Priseestimat gj.strømming'!$C$10)</f>
        <v/>
      </c>
      <c r="L642" s="173" t="str">
        <f>IF(A642="","",'Priseestimat gj.strømming'!$C$11)</f>
        <v/>
      </c>
      <c r="M642" s="173" t="str">
        <f>IF(A642="","",'Priseestimat gj.strømming'!$C$12)</f>
        <v/>
      </c>
      <c r="N642" s="173" t="str">
        <f>IF($A642="","",'Priseestimat gj.strømming'!$C$6)</f>
        <v/>
      </c>
      <c r="O642" s="174" t="str" cm="1">
        <f t="array" ref="O642">IF(M642=Hjelpeark!$D$7,_xlfn.XLOOKUP(IF(T642="Naturlig",S642,T642),'Vannbehov SV'!$A$5:$A$13,_xlfn.XLOOKUP('Beregninger gj.strømming'!F642,'Vannbehov SV'!$B$4:$O$4,'Vannbehov SV'!$B$5:$O$13,,-1),,-1),IF(M642=Hjelpeark!$E$7,_xlfn.XLOOKUP(IF(T642="Naturlig",S642,T642),'Vannbehov FV'!$A$5:$A$20,_xlfn.XLOOKUP('Beregninger gj.strømming'!F642,'Vannbehov FV'!$B$4:$O$4,'Vannbehov FV'!$B$5:$O$20,,-1),,-1),""))</f>
        <v/>
      </c>
      <c r="P642" s="173" t="str">
        <f t="shared" si="165"/>
        <v/>
      </c>
      <c r="Q642" s="174" t="str">
        <f t="shared" si="166"/>
        <v/>
      </c>
      <c r="R642" s="174" t="str">
        <f t="shared" si="155"/>
        <v/>
      </c>
      <c r="S642" s="152" t="str">
        <f>IFERROR(IF(M642=Hjelpeark!$D$7,_xlfn.XLOOKUP('Beregninger gj.strømming'!C642,Hjelpeark!$C$8:$C$19,Hjelpeark!$D$8:$D$19),_xlfn.XLOOKUP('Beregninger gj.strømming'!C642,Hjelpeark!$C$8:$C$19,Hjelpeark!$E$8:$E$19)),"")</f>
        <v/>
      </c>
      <c r="T642" s="152" t="str">
        <f t="shared" si="169"/>
        <v/>
      </c>
      <c r="U642" s="152" t="str">
        <f>IFERROR(IF(T642=Hjelpeark!$B$4,0,ABS(T642-S642)),"")</f>
        <v/>
      </c>
      <c r="V642" s="175" t="str">
        <f>IFERROR(IF(A642="","",_xlfn.XLOOKUP(D642,Prisliste!$C$4:$F$4,Prisliste!$C$20:$F$20)),"")</f>
        <v/>
      </c>
      <c r="W642" s="175" t="str">
        <f>IFERROR(U642*_xlfn.XLOOKUP(D642,Prisliste!$C$4:$F$4,Prisliste!$C$21:$F$21),"")</f>
        <v/>
      </c>
      <c r="X642" s="175" t="str">
        <f>IFERROR(IF(A642="","",IF(N642="Ja",_xlfn.XLOOKUP('Beregninger gj.strømming'!D642,Prisliste!$C$4:$F$4,Prisliste!$C$24:$F$24),0)),"")</f>
        <v/>
      </c>
      <c r="Y642" s="288" t="str">
        <f t="shared" si="156"/>
        <v/>
      </c>
      <c r="Z642" s="175" t="str">
        <f t="shared" si="167"/>
        <v/>
      </c>
      <c r="AA642" s="175" t="str">
        <f t="shared" si="157"/>
        <v/>
      </c>
      <c r="AB642" s="175" t="str">
        <f t="shared" si="158"/>
        <v/>
      </c>
      <c r="AC642" s="288" t="str">
        <f t="shared" si="159"/>
        <v/>
      </c>
      <c r="AD642" s="152" t="str">
        <f t="shared" si="160"/>
        <v/>
      </c>
      <c r="AF642" s="155" t="str">
        <f>IFERROR(_xlfn.XLOOKUP(D642,Prisliste!$C$4:$F$4,Prisliste!$C$19:$F$19)*AD642,"")</f>
        <v/>
      </c>
    </row>
    <row r="643" spans="1:32" ht="14.4">
      <c r="A643" s="171" t="str">
        <f>IF(A642="","",IF(A642+1&lt;=f_slutt,'Beregninger gj.strømming'!A642+1,""))</f>
        <v/>
      </c>
      <c r="B643" s="172" t="str">
        <f t="shared" si="161"/>
        <v/>
      </c>
      <c r="C643" s="173" t="str">
        <f t="shared" si="162"/>
        <v/>
      </c>
      <c r="D643" s="172" t="str">
        <f t="shared" si="163"/>
        <v/>
      </c>
      <c r="E643" s="152" t="str">
        <f t="shared" si="168"/>
        <v/>
      </c>
      <c r="F643" s="289" t="str">
        <f t="shared" si="164"/>
        <v/>
      </c>
      <c r="G643" s="154" t="str">
        <f>IF($A643="","",'Priseestimat gj.strømming'!$C$15)</f>
        <v/>
      </c>
      <c r="H643" s="155" t="str" cm="1">
        <f t="array" ref="H643">IF(M643=Hjelpeark!$E$7,_xlfn.XLOOKUP(IF(T643="Naturlig",S643,T643),Temp_VT_FV,_xlfn.XLOOKUP('Beregninger gj.strømming'!F643,Fiskevekt_VT_FV,'Veksttabell FV'!$B$5:$T$21,,-1),,-1)*G643,IF('Beregninger gj.strømming'!M643=Hjelpeark!$D$7,_xlfn.XLOOKUP(IF(T643="Naturlig",S643,T643),'Veksttabell SV'!$A$6:$A$22,_xlfn.XLOOKUP('Beregninger gj.strømming'!F643,'Veksttabell SV'!$B$5:$AU$5,'Veksttabell SV'!$B$6:$AU$22,,-1),,-1)*G643,""))</f>
        <v/>
      </c>
      <c r="I643" s="155" t="str">
        <f t="shared" si="153"/>
        <v/>
      </c>
      <c r="J643" s="159" t="str">
        <f t="shared" si="154"/>
        <v/>
      </c>
      <c r="K643" s="173" t="str">
        <f>IF(A643="","",'Priseestimat gj.strømming'!$C$10)</f>
        <v/>
      </c>
      <c r="L643" s="173" t="str">
        <f>IF(A643="","",'Priseestimat gj.strømming'!$C$11)</f>
        <v/>
      </c>
      <c r="M643" s="173" t="str">
        <f>IF(A643="","",'Priseestimat gj.strømming'!$C$12)</f>
        <v/>
      </c>
      <c r="N643" s="173" t="str">
        <f>IF($A643="","",'Priseestimat gj.strømming'!$C$6)</f>
        <v/>
      </c>
      <c r="O643" s="174" t="str" cm="1">
        <f t="array" ref="O643">IF(M643=Hjelpeark!$D$7,_xlfn.XLOOKUP(IF(T643="Naturlig",S643,T643),'Vannbehov SV'!$A$5:$A$13,_xlfn.XLOOKUP('Beregninger gj.strømming'!F643,'Vannbehov SV'!$B$4:$O$4,'Vannbehov SV'!$B$5:$O$13,,-1),,-1),IF(M643=Hjelpeark!$E$7,_xlfn.XLOOKUP(IF(T643="Naturlig",S643,T643),'Vannbehov FV'!$A$5:$A$20,_xlfn.XLOOKUP('Beregninger gj.strømming'!F643,'Vannbehov FV'!$B$4:$O$4,'Vannbehov FV'!$B$5:$O$20,,-1),,-1),""))</f>
        <v/>
      </c>
      <c r="P643" s="173" t="str">
        <f t="shared" si="165"/>
        <v/>
      </c>
      <c r="Q643" s="174" t="str">
        <f t="shared" si="166"/>
        <v/>
      </c>
      <c r="R643" s="174" t="str">
        <f t="shared" si="155"/>
        <v/>
      </c>
      <c r="S643" s="152" t="str">
        <f>IFERROR(IF(M643=Hjelpeark!$D$7,_xlfn.XLOOKUP('Beregninger gj.strømming'!C643,Hjelpeark!$C$8:$C$19,Hjelpeark!$D$8:$D$19),_xlfn.XLOOKUP('Beregninger gj.strømming'!C643,Hjelpeark!$C$8:$C$19,Hjelpeark!$E$8:$E$19)),"")</f>
        <v/>
      </c>
      <c r="T643" s="152" t="str">
        <f t="shared" si="169"/>
        <v/>
      </c>
      <c r="U643" s="152" t="str">
        <f>IFERROR(IF(T643=Hjelpeark!$B$4,0,ABS(T643-S643)),"")</f>
        <v/>
      </c>
      <c r="V643" s="175" t="str">
        <f>IFERROR(IF(A643="","",_xlfn.XLOOKUP(D643,Prisliste!$C$4:$F$4,Prisliste!$C$20:$F$20)),"")</f>
        <v/>
      </c>
      <c r="W643" s="175" t="str">
        <f>IFERROR(U643*_xlfn.XLOOKUP(D643,Prisliste!$C$4:$F$4,Prisliste!$C$21:$F$21),"")</f>
        <v/>
      </c>
      <c r="X643" s="175" t="str">
        <f>IFERROR(IF(A643="","",IF(N643="Ja",_xlfn.XLOOKUP('Beregninger gj.strømming'!D643,Prisliste!$C$4:$F$4,Prisliste!$C$24:$F$24),0)),"")</f>
        <v/>
      </c>
      <c r="Y643" s="288" t="str">
        <f t="shared" si="156"/>
        <v/>
      </c>
      <c r="Z643" s="175" t="str">
        <f t="shared" si="167"/>
        <v/>
      </c>
      <c r="AA643" s="175" t="str">
        <f t="shared" si="157"/>
        <v/>
      </c>
      <c r="AB643" s="175" t="str">
        <f t="shared" si="158"/>
        <v/>
      </c>
      <c r="AC643" s="288" t="str">
        <f t="shared" si="159"/>
        <v/>
      </c>
      <c r="AD643" s="152" t="str">
        <f t="shared" si="160"/>
        <v/>
      </c>
      <c r="AF643" s="155" t="str">
        <f>IFERROR(_xlfn.XLOOKUP(D643,Prisliste!$C$4:$F$4,Prisliste!$C$19:$F$19)*AD643,"")</f>
        <v/>
      </c>
    </row>
    <row r="644" spans="1:32" ht="14.4">
      <c r="A644" s="171" t="str">
        <f>IF(A643="","",IF(A643+1&lt;=f_slutt,'Beregninger gj.strømming'!A643+1,""))</f>
        <v/>
      </c>
      <c r="B644" s="172" t="str">
        <f t="shared" si="161"/>
        <v/>
      </c>
      <c r="C644" s="173" t="str">
        <f t="shared" si="162"/>
        <v/>
      </c>
      <c r="D644" s="172" t="str">
        <f t="shared" si="163"/>
        <v/>
      </c>
      <c r="E644" s="152" t="str">
        <f t="shared" si="168"/>
        <v/>
      </c>
      <c r="F644" s="289" t="str">
        <f t="shared" si="164"/>
        <v/>
      </c>
      <c r="G644" s="154" t="str">
        <f>IF($A644="","",'Priseestimat gj.strømming'!$C$15)</f>
        <v/>
      </c>
      <c r="H644" s="155" t="str" cm="1">
        <f t="array" ref="H644">IF(M644=Hjelpeark!$E$7,_xlfn.XLOOKUP(IF(T644="Naturlig",S644,T644),Temp_VT_FV,_xlfn.XLOOKUP('Beregninger gj.strømming'!F644,Fiskevekt_VT_FV,'Veksttabell FV'!$B$5:$T$21,,-1),,-1)*G644,IF('Beregninger gj.strømming'!M644=Hjelpeark!$D$7,_xlfn.XLOOKUP(IF(T644="Naturlig",S644,T644),'Veksttabell SV'!$A$6:$A$22,_xlfn.XLOOKUP('Beregninger gj.strømming'!F644,'Veksttabell SV'!$B$5:$AU$5,'Veksttabell SV'!$B$6:$AU$22,,-1),,-1)*G644,""))</f>
        <v/>
      </c>
      <c r="I644" s="155" t="str">
        <f t="shared" si="170" ref="I644:I707">IF(A644="","",E644*F644/1000)</f>
        <v/>
      </c>
      <c r="J644" s="159" t="str">
        <f t="shared" si="171" ref="J644:J707">IF(A644="","",I644/(L644/1000)/K644)</f>
        <v/>
      </c>
      <c r="K644" s="173" t="str">
        <f>IF(A644="","",'Priseestimat gj.strømming'!$C$10)</f>
        <v/>
      </c>
      <c r="L644" s="173" t="str">
        <f>IF(A644="","",'Priseestimat gj.strømming'!$C$11)</f>
        <v/>
      </c>
      <c r="M644" s="173" t="str">
        <f>IF(A644="","",'Priseestimat gj.strømming'!$C$12)</f>
        <v/>
      </c>
      <c r="N644" s="173" t="str">
        <f>IF($A644="","",'Priseestimat gj.strømming'!$C$6)</f>
        <v/>
      </c>
      <c r="O644" s="174" t="str" cm="1">
        <f t="array" ref="O644">IF(M644=Hjelpeark!$D$7,_xlfn.XLOOKUP(IF(T644="Naturlig",S644,T644),'Vannbehov SV'!$A$5:$A$13,_xlfn.XLOOKUP('Beregninger gj.strømming'!F644,'Vannbehov SV'!$B$4:$O$4,'Vannbehov SV'!$B$5:$O$13,,-1),,-1),IF(M644=Hjelpeark!$E$7,_xlfn.XLOOKUP(IF(T644="Naturlig",S644,T644),'Vannbehov FV'!$A$5:$A$20,_xlfn.XLOOKUP('Beregninger gj.strømming'!F644,'Vannbehov FV'!$B$4:$O$4,'Vannbehov FV'!$B$5:$O$20,,-1),,-1),""))</f>
        <v/>
      </c>
      <c r="P644" s="173" t="str">
        <f t="shared" si="165"/>
        <v/>
      </c>
      <c r="Q644" s="174" t="str">
        <f t="shared" si="166"/>
        <v/>
      </c>
      <c r="R644" s="174" t="str">
        <f t="shared" si="172" ref="R644:R707">IF(A644="","",Q644*K644*1.44)</f>
        <v/>
      </c>
      <c r="S644" s="152" t="str">
        <f>IFERROR(IF(M644=Hjelpeark!$D$7,_xlfn.XLOOKUP('Beregninger gj.strømming'!C644,Hjelpeark!$C$8:$C$19,Hjelpeark!$D$8:$D$19),_xlfn.XLOOKUP('Beregninger gj.strømming'!C644,Hjelpeark!$C$8:$C$19,Hjelpeark!$E$8:$E$19)),"")</f>
        <v/>
      </c>
      <c r="T644" s="152" t="str">
        <f t="shared" si="169"/>
        <v/>
      </c>
      <c r="U644" s="152" t="str">
        <f>IFERROR(IF(T644=Hjelpeark!$B$4,0,ABS(T644-S644)),"")</f>
        <v/>
      </c>
      <c r="V644" s="175" t="str">
        <f>IFERROR(IF(A644="","",_xlfn.XLOOKUP(D644,Prisliste!$C$4:$F$4,Prisliste!$C$20:$F$20)),"")</f>
        <v/>
      </c>
      <c r="W644" s="175" t="str">
        <f>IFERROR(U644*_xlfn.XLOOKUP(D644,Prisliste!$C$4:$F$4,Prisliste!$C$21:$F$21),"")</f>
        <v/>
      </c>
      <c r="X644" s="175" t="str">
        <f>IFERROR(IF(A644="","",IF(N644="Ja",_xlfn.XLOOKUP('Beregninger gj.strømming'!D644,Prisliste!$C$4:$F$4,Prisliste!$C$24:$F$24),0)),"")</f>
        <v/>
      </c>
      <c r="Y644" s="288" t="str">
        <f t="shared" si="173" ref="Y644:Y707">IF(SUM(V644:X644)=0,"",SUM(V644:X644))</f>
        <v/>
      </c>
      <c r="Z644" s="175" t="str">
        <f t="shared" si="167"/>
        <v/>
      </c>
      <c r="AA644" s="175" t="str">
        <f t="shared" si="174" ref="AA644:AA707">IFERROR(IF($A$4="","",W644*$R644),"")</f>
        <v/>
      </c>
      <c r="AB644" s="175" t="str">
        <f t="shared" si="175" ref="AB644:AB707">IFERROR(IF($A$4="","",X644*$R644),"")</f>
        <v/>
      </c>
      <c r="AC644" s="288" t="str">
        <f t="shared" si="176" ref="AC644:AC707">IFERROR(R644*Y644,"")</f>
        <v/>
      </c>
      <c r="AD644" s="152" t="str">
        <f t="shared" si="177" ref="AD644:AD707">K644</f>
        <v/>
      </c>
      <c r="AF644" s="155" t="str">
        <f>IFERROR(_xlfn.XLOOKUP(D644,Prisliste!$C$4:$F$4,Prisliste!$C$19:$F$19)*AD644,"")</f>
        <v/>
      </c>
    </row>
    <row r="645" spans="1:32" ht="14.4">
      <c r="A645" s="171" t="str">
        <f>IF(A644="","",IF(A644+1&lt;=f_slutt,'Beregninger gj.strømming'!A644+1,""))</f>
        <v/>
      </c>
      <c r="B645" s="172" t="str">
        <f t="shared" si="178" ref="B645:B708">IFERROR(_xlfn.ISOWEEKNUM(A645),"")</f>
        <v/>
      </c>
      <c r="C645" s="173" t="str">
        <f t="shared" si="179" ref="C645:C708">IFERROR(MONTH(A645),"")</f>
        <v/>
      </c>
      <c r="D645" s="172" t="str">
        <f t="shared" si="180" ref="D645:D708">IFERROR(YEAR(A645),"")</f>
        <v/>
      </c>
      <c r="E645" s="152" t="str">
        <f t="shared" si="168"/>
        <v/>
      </c>
      <c r="F645" s="289" t="str">
        <f t="shared" si="181" ref="F645:F708">IF(A645="","",F644+(F644*H644/100))</f>
        <v/>
      </c>
      <c r="G645" s="154" t="str">
        <f>IF($A645="","",'Priseestimat gj.strømming'!$C$15)</f>
        <v/>
      </c>
      <c r="H645" s="155" t="str" cm="1">
        <f t="array" ref="H645">IF(M645=Hjelpeark!$E$7,_xlfn.XLOOKUP(IF(T645="Naturlig",S645,T645),Temp_VT_FV,_xlfn.XLOOKUP('Beregninger gj.strømming'!F645,Fiskevekt_VT_FV,'Veksttabell FV'!$B$5:$T$21,,-1),,-1)*G645,IF('Beregninger gj.strømming'!M645=Hjelpeark!$D$7,_xlfn.XLOOKUP(IF(T645="Naturlig",S645,T645),'Veksttabell SV'!$A$6:$A$22,_xlfn.XLOOKUP('Beregninger gj.strømming'!F645,'Veksttabell SV'!$B$5:$AU$5,'Veksttabell SV'!$B$6:$AU$22,,-1),,-1)*G645,""))</f>
        <v/>
      </c>
      <c r="I645" s="155" t="str">
        <f t="shared" si="170"/>
        <v/>
      </c>
      <c r="J645" s="159" t="str">
        <f t="shared" si="171"/>
        <v/>
      </c>
      <c r="K645" s="173" t="str">
        <f>IF(A645="","",'Priseestimat gj.strømming'!$C$10)</f>
        <v/>
      </c>
      <c r="L645" s="173" t="str">
        <f>IF(A645="","",'Priseestimat gj.strømming'!$C$11)</f>
        <v/>
      </c>
      <c r="M645" s="173" t="str">
        <f>IF(A645="","",'Priseestimat gj.strømming'!$C$12)</f>
        <v/>
      </c>
      <c r="N645" s="173" t="str">
        <f>IF($A645="","",'Priseestimat gj.strømming'!$C$6)</f>
        <v/>
      </c>
      <c r="O645" s="174" t="str" cm="1">
        <f t="array" ref="O645">IF(M645=Hjelpeark!$D$7,_xlfn.XLOOKUP(IF(T645="Naturlig",S645,T645),'Vannbehov SV'!$A$5:$A$13,_xlfn.XLOOKUP('Beregninger gj.strømming'!F645,'Vannbehov SV'!$B$4:$O$4,'Vannbehov SV'!$B$5:$O$13,,-1),,-1),IF(M645=Hjelpeark!$E$7,_xlfn.XLOOKUP(IF(T645="Naturlig",S645,T645),'Vannbehov FV'!$A$5:$A$20,_xlfn.XLOOKUP('Beregninger gj.strømming'!F645,'Vannbehov FV'!$B$4:$O$4,'Vannbehov FV'!$B$5:$O$20,,-1),,-1),""))</f>
        <v/>
      </c>
      <c r="P645" s="173" t="str">
        <f t="shared" si="182" ref="P645:P708">IF(A645="","",15)</f>
        <v/>
      </c>
      <c r="Q645" s="174" t="str">
        <f t="shared" si="183" ref="Q645:Q708">IFERROR(IF(A645="","",IF(P645&gt;I645/K645*O645,P645,I645/K645*O645)),"")</f>
        <v/>
      </c>
      <c r="R645" s="174" t="str">
        <f t="shared" si="172"/>
        <v/>
      </c>
      <c r="S645" s="152" t="str">
        <f>IFERROR(IF(M645=Hjelpeark!$D$7,_xlfn.XLOOKUP('Beregninger gj.strømming'!C645,Hjelpeark!$C$8:$C$19,Hjelpeark!$D$8:$D$19),_xlfn.XLOOKUP('Beregninger gj.strømming'!C645,Hjelpeark!$C$8:$C$19,Hjelpeark!$E$8:$E$19)),"")</f>
        <v/>
      </c>
      <c r="T645" s="152" t="str">
        <f t="shared" si="169"/>
        <v/>
      </c>
      <c r="U645" s="152" t="str">
        <f>IFERROR(IF(T645=Hjelpeark!$B$4,0,ABS(T645-S645)),"")</f>
        <v/>
      </c>
      <c r="V645" s="175" t="str">
        <f>IFERROR(IF(A645="","",_xlfn.XLOOKUP(D645,Prisliste!$C$4:$F$4,Prisliste!$C$20:$F$20)),"")</f>
        <v/>
      </c>
      <c r="W645" s="175" t="str">
        <f>IFERROR(U645*_xlfn.XLOOKUP(D645,Prisliste!$C$4:$F$4,Prisliste!$C$21:$F$21),"")</f>
        <v/>
      </c>
      <c r="X645" s="175" t="str">
        <f>IFERROR(IF(A645="","",IF(N645="Ja",_xlfn.XLOOKUP('Beregninger gj.strømming'!D645,Prisliste!$C$4:$F$4,Prisliste!$C$24:$F$24),0)),"")</f>
        <v/>
      </c>
      <c r="Y645" s="288" t="str">
        <f t="shared" si="173"/>
        <v/>
      </c>
      <c r="Z645" s="175" t="str">
        <f t="shared" si="184" ref="Z645:Z708">IF(A645="","",V645*R645)</f>
        <v/>
      </c>
      <c r="AA645" s="175" t="str">
        <f t="shared" si="174"/>
        <v/>
      </c>
      <c r="AB645" s="175" t="str">
        <f t="shared" si="175"/>
        <v/>
      </c>
      <c r="AC645" s="288" t="str">
        <f t="shared" si="176"/>
        <v/>
      </c>
      <c r="AD645" s="152" t="str">
        <f t="shared" si="177"/>
        <v/>
      </c>
      <c r="AF645" s="155" t="str">
        <f>IFERROR(_xlfn.XLOOKUP(D645,Prisliste!$C$4:$F$4,Prisliste!$C$19:$F$19)*AD645,"")</f>
        <v/>
      </c>
    </row>
    <row r="646" spans="1:32" ht="14.4">
      <c r="A646" s="171" t="str">
        <f>IF(A645="","",IF(A645+1&lt;=f_slutt,'Beregninger gj.strømming'!A645+1,""))</f>
        <v/>
      </c>
      <c r="B646" s="172" t="str">
        <f t="shared" si="178"/>
        <v/>
      </c>
      <c r="C646" s="173" t="str">
        <f t="shared" si="179"/>
        <v/>
      </c>
      <c r="D646" s="172" t="str">
        <f t="shared" si="180"/>
        <v/>
      </c>
      <c r="E646" s="152" t="str">
        <f t="shared" si="185" ref="E646:E709">IFERROR(IF(A646="","",E645),"")</f>
        <v/>
      </c>
      <c r="F646" s="289" t="str">
        <f t="shared" si="181"/>
        <v/>
      </c>
      <c r="G646" s="154" t="str">
        <f>IF($A646="","",'Priseestimat gj.strømming'!$C$15)</f>
        <v/>
      </c>
      <c r="H646" s="155" t="str" cm="1">
        <f t="array" ref="H646">IF(M646=Hjelpeark!$E$7,_xlfn.XLOOKUP(IF(T646="Naturlig",S646,T646),Temp_VT_FV,_xlfn.XLOOKUP('Beregninger gj.strømming'!F646,Fiskevekt_VT_FV,'Veksttabell FV'!$B$5:$T$21,,-1),,-1)*G646,IF('Beregninger gj.strømming'!M646=Hjelpeark!$D$7,_xlfn.XLOOKUP(IF(T646="Naturlig",S646,T646),'Veksttabell SV'!$A$6:$A$22,_xlfn.XLOOKUP('Beregninger gj.strømming'!F646,'Veksttabell SV'!$B$5:$AU$5,'Veksttabell SV'!$B$6:$AU$22,,-1),,-1)*G646,""))</f>
        <v/>
      </c>
      <c r="I646" s="155" t="str">
        <f t="shared" si="170"/>
        <v/>
      </c>
      <c r="J646" s="159" t="str">
        <f t="shared" si="171"/>
        <v/>
      </c>
      <c r="K646" s="173" t="str">
        <f>IF(A646="","",'Priseestimat gj.strømming'!$C$10)</f>
        <v/>
      </c>
      <c r="L646" s="173" t="str">
        <f>IF(A646="","",'Priseestimat gj.strømming'!$C$11)</f>
        <v/>
      </c>
      <c r="M646" s="173" t="str">
        <f>IF(A646="","",'Priseestimat gj.strømming'!$C$12)</f>
        <v/>
      </c>
      <c r="N646" s="173" t="str">
        <f>IF($A646="","",'Priseestimat gj.strømming'!$C$6)</f>
        <v/>
      </c>
      <c r="O646" s="174" t="str" cm="1">
        <f t="array" ref="O646">IF(M646=Hjelpeark!$D$7,_xlfn.XLOOKUP(IF(T646="Naturlig",S646,T646),'Vannbehov SV'!$A$5:$A$13,_xlfn.XLOOKUP('Beregninger gj.strømming'!F646,'Vannbehov SV'!$B$4:$O$4,'Vannbehov SV'!$B$5:$O$13,,-1),,-1),IF(M646=Hjelpeark!$E$7,_xlfn.XLOOKUP(IF(T646="Naturlig",S646,T646),'Vannbehov FV'!$A$5:$A$20,_xlfn.XLOOKUP('Beregninger gj.strømming'!F646,'Vannbehov FV'!$B$4:$O$4,'Vannbehov FV'!$B$5:$O$20,,-1),,-1),""))</f>
        <v/>
      </c>
      <c r="P646" s="173" t="str">
        <f t="shared" si="182"/>
        <v/>
      </c>
      <c r="Q646" s="174" t="str">
        <f t="shared" si="183"/>
        <v/>
      </c>
      <c r="R646" s="174" t="str">
        <f t="shared" si="172"/>
        <v/>
      </c>
      <c r="S646" s="152" t="str">
        <f>IFERROR(IF(M646=Hjelpeark!$D$7,_xlfn.XLOOKUP('Beregninger gj.strømming'!C646,Hjelpeark!$C$8:$C$19,Hjelpeark!$D$8:$D$19),_xlfn.XLOOKUP('Beregninger gj.strømming'!C646,Hjelpeark!$C$8:$C$19,Hjelpeark!$E$8:$E$19)),"")</f>
        <v/>
      </c>
      <c r="T646" s="152" t="str">
        <f t="shared" si="186" ref="T646:T709">IF(A646="","",T645)</f>
        <v/>
      </c>
      <c r="U646" s="152" t="str">
        <f>IFERROR(IF(T646=Hjelpeark!$B$4,0,ABS(T646-S646)),"")</f>
        <v/>
      </c>
      <c r="V646" s="175" t="str">
        <f>IFERROR(IF(A646="","",_xlfn.XLOOKUP(D646,Prisliste!$C$4:$F$4,Prisliste!$C$20:$F$20)),"")</f>
        <v/>
      </c>
      <c r="W646" s="175" t="str">
        <f>IFERROR(U646*_xlfn.XLOOKUP(D646,Prisliste!$C$4:$F$4,Prisliste!$C$21:$F$21),"")</f>
        <v/>
      </c>
      <c r="X646" s="175" t="str">
        <f>IFERROR(IF(A646="","",IF(N646="Ja",_xlfn.XLOOKUP('Beregninger gj.strømming'!D646,Prisliste!$C$4:$F$4,Prisliste!$C$24:$F$24),0)),"")</f>
        <v/>
      </c>
      <c r="Y646" s="288" t="str">
        <f t="shared" si="173"/>
        <v/>
      </c>
      <c r="Z646" s="175" t="str">
        <f t="shared" si="184"/>
        <v/>
      </c>
      <c r="AA646" s="175" t="str">
        <f t="shared" si="174"/>
        <v/>
      </c>
      <c r="AB646" s="175" t="str">
        <f t="shared" si="175"/>
        <v/>
      </c>
      <c r="AC646" s="288" t="str">
        <f t="shared" si="176"/>
        <v/>
      </c>
      <c r="AD646" s="152" t="str">
        <f t="shared" si="177"/>
        <v/>
      </c>
      <c r="AF646" s="155" t="str">
        <f>IFERROR(_xlfn.XLOOKUP(D646,Prisliste!$C$4:$F$4,Prisliste!$C$19:$F$19)*AD646,"")</f>
        <v/>
      </c>
    </row>
    <row r="647" spans="1:32" ht="14.4">
      <c r="A647" s="171" t="str">
        <f>IF(A646="","",IF(A646+1&lt;=f_slutt,'Beregninger gj.strømming'!A646+1,""))</f>
        <v/>
      </c>
      <c r="B647" s="172" t="str">
        <f t="shared" si="178"/>
        <v/>
      </c>
      <c r="C647" s="173" t="str">
        <f t="shared" si="179"/>
        <v/>
      </c>
      <c r="D647" s="172" t="str">
        <f t="shared" si="180"/>
        <v/>
      </c>
      <c r="E647" s="152" t="str">
        <f t="shared" si="185"/>
        <v/>
      </c>
      <c r="F647" s="289" t="str">
        <f t="shared" si="181"/>
        <v/>
      </c>
      <c r="G647" s="154" t="str">
        <f>IF($A647="","",'Priseestimat gj.strømming'!$C$15)</f>
        <v/>
      </c>
      <c r="H647" s="155" t="str" cm="1">
        <f t="array" ref="H647">IF(M647=Hjelpeark!$E$7,_xlfn.XLOOKUP(IF(T647="Naturlig",S647,T647),Temp_VT_FV,_xlfn.XLOOKUP('Beregninger gj.strømming'!F647,Fiskevekt_VT_FV,'Veksttabell FV'!$B$5:$T$21,,-1),,-1)*G647,IF('Beregninger gj.strømming'!M647=Hjelpeark!$D$7,_xlfn.XLOOKUP(IF(T647="Naturlig",S647,T647),'Veksttabell SV'!$A$6:$A$22,_xlfn.XLOOKUP('Beregninger gj.strømming'!F647,'Veksttabell SV'!$B$5:$AU$5,'Veksttabell SV'!$B$6:$AU$22,,-1),,-1)*G647,""))</f>
        <v/>
      </c>
      <c r="I647" s="155" t="str">
        <f t="shared" si="170"/>
        <v/>
      </c>
      <c r="J647" s="159" t="str">
        <f t="shared" si="171"/>
        <v/>
      </c>
      <c r="K647" s="173" t="str">
        <f>IF(A647="","",'Priseestimat gj.strømming'!$C$10)</f>
        <v/>
      </c>
      <c r="L647" s="173" t="str">
        <f>IF(A647="","",'Priseestimat gj.strømming'!$C$11)</f>
        <v/>
      </c>
      <c r="M647" s="173" t="str">
        <f>IF(A647="","",'Priseestimat gj.strømming'!$C$12)</f>
        <v/>
      </c>
      <c r="N647" s="173" t="str">
        <f>IF($A647="","",'Priseestimat gj.strømming'!$C$6)</f>
        <v/>
      </c>
      <c r="O647" s="174" t="str" cm="1">
        <f t="array" ref="O647">IF(M647=Hjelpeark!$D$7,_xlfn.XLOOKUP(IF(T647="Naturlig",S647,T647),'Vannbehov SV'!$A$5:$A$13,_xlfn.XLOOKUP('Beregninger gj.strømming'!F647,'Vannbehov SV'!$B$4:$O$4,'Vannbehov SV'!$B$5:$O$13,,-1),,-1),IF(M647=Hjelpeark!$E$7,_xlfn.XLOOKUP(IF(T647="Naturlig",S647,T647),'Vannbehov FV'!$A$5:$A$20,_xlfn.XLOOKUP('Beregninger gj.strømming'!F647,'Vannbehov FV'!$B$4:$O$4,'Vannbehov FV'!$B$5:$O$20,,-1),,-1),""))</f>
        <v/>
      </c>
      <c r="P647" s="173" t="str">
        <f t="shared" si="182"/>
        <v/>
      </c>
      <c r="Q647" s="174" t="str">
        <f t="shared" si="183"/>
        <v/>
      </c>
      <c r="R647" s="174" t="str">
        <f t="shared" si="172"/>
        <v/>
      </c>
      <c r="S647" s="152" t="str">
        <f>IFERROR(IF(M647=Hjelpeark!$D$7,_xlfn.XLOOKUP('Beregninger gj.strømming'!C647,Hjelpeark!$C$8:$C$19,Hjelpeark!$D$8:$D$19),_xlfn.XLOOKUP('Beregninger gj.strømming'!C647,Hjelpeark!$C$8:$C$19,Hjelpeark!$E$8:$E$19)),"")</f>
        <v/>
      </c>
      <c r="T647" s="152" t="str">
        <f t="shared" si="186"/>
        <v/>
      </c>
      <c r="U647" s="152" t="str">
        <f>IFERROR(IF(T647=Hjelpeark!$B$4,0,ABS(T647-S647)),"")</f>
        <v/>
      </c>
      <c r="V647" s="175" t="str">
        <f>IFERROR(IF(A647="","",_xlfn.XLOOKUP(D647,Prisliste!$C$4:$F$4,Prisliste!$C$20:$F$20)),"")</f>
        <v/>
      </c>
      <c r="W647" s="175" t="str">
        <f>IFERROR(U647*_xlfn.XLOOKUP(D647,Prisliste!$C$4:$F$4,Prisliste!$C$21:$F$21),"")</f>
        <v/>
      </c>
      <c r="X647" s="175" t="str">
        <f>IFERROR(IF(A647="","",IF(N647="Ja",_xlfn.XLOOKUP('Beregninger gj.strømming'!D647,Prisliste!$C$4:$F$4,Prisliste!$C$24:$F$24),0)),"")</f>
        <v/>
      </c>
      <c r="Y647" s="288" t="str">
        <f t="shared" si="173"/>
        <v/>
      </c>
      <c r="Z647" s="175" t="str">
        <f t="shared" si="184"/>
        <v/>
      </c>
      <c r="AA647" s="175" t="str">
        <f t="shared" si="174"/>
        <v/>
      </c>
      <c r="AB647" s="175" t="str">
        <f t="shared" si="175"/>
        <v/>
      </c>
      <c r="AC647" s="288" t="str">
        <f t="shared" si="176"/>
        <v/>
      </c>
      <c r="AD647" s="152" t="str">
        <f t="shared" si="177"/>
        <v/>
      </c>
      <c r="AF647" s="155" t="str">
        <f>IFERROR(_xlfn.XLOOKUP(D647,Prisliste!$C$4:$F$4,Prisliste!$C$19:$F$19)*AD647,"")</f>
        <v/>
      </c>
    </row>
    <row r="648" spans="1:32" ht="14.4">
      <c r="A648" s="171" t="str">
        <f>IF(A647="","",IF(A647+1&lt;=f_slutt,'Beregninger gj.strømming'!A647+1,""))</f>
        <v/>
      </c>
      <c r="B648" s="172" t="str">
        <f t="shared" si="178"/>
        <v/>
      </c>
      <c r="C648" s="173" t="str">
        <f t="shared" si="179"/>
        <v/>
      </c>
      <c r="D648" s="172" t="str">
        <f t="shared" si="180"/>
        <v/>
      </c>
      <c r="E648" s="152" t="str">
        <f t="shared" si="185"/>
        <v/>
      </c>
      <c r="F648" s="289" t="str">
        <f t="shared" si="181"/>
        <v/>
      </c>
      <c r="G648" s="154" t="str">
        <f>IF($A648="","",'Priseestimat gj.strømming'!$C$15)</f>
        <v/>
      </c>
      <c r="H648" s="155" t="str" cm="1">
        <f t="array" ref="H648">IF(M648=Hjelpeark!$E$7,_xlfn.XLOOKUP(IF(T648="Naturlig",S648,T648),Temp_VT_FV,_xlfn.XLOOKUP('Beregninger gj.strømming'!F648,Fiskevekt_VT_FV,'Veksttabell FV'!$B$5:$T$21,,-1),,-1)*G648,IF('Beregninger gj.strømming'!M648=Hjelpeark!$D$7,_xlfn.XLOOKUP(IF(T648="Naturlig",S648,T648),'Veksttabell SV'!$A$6:$A$22,_xlfn.XLOOKUP('Beregninger gj.strømming'!F648,'Veksttabell SV'!$B$5:$AU$5,'Veksttabell SV'!$B$6:$AU$22,,-1),,-1)*G648,""))</f>
        <v/>
      </c>
      <c r="I648" s="155" t="str">
        <f t="shared" si="170"/>
        <v/>
      </c>
      <c r="J648" s="159" t="str">
        <f t="shared" si="171"/>
        <v/>
      </c>
      <c r="K648" s="173" t="str">
        <f>IF(A648="","",'Priseestimat gj.strømming'!$C$10)</f>
        <v/>
      </c>
      <c r="L648" s="173" t="str">
        <f>IF(A648="","",'Priseestimat gj.strømming'!$C$11)</f>
        <v/>
      </c>
      <c r="M648" s="173" t="str">
        <f>IF(A648="","",'Priseestimat gj.strømming'!$C$12)</f>
        <v/>
      </c>
      <c r="N648" s="173" t="str">
        <f>IF($A648="","",'Priseestimat gj.strømming'!$C$6)</f>
        <v/>
      </c>
      <c r="O648" s="174" t="str" cm="1">
        <f t="array" ref="O648">IF(M648=Hjelpeark!$D$7,_xlfn.XLOOKUP(IF(T648="Naturlig",S648,T648),'Vannbehov SV'!$A$5:$A$13,_xlfn.XLOOKUP('Beregninger gj.strømming'!F648,'Vannbehov SV'!$B$4:$O$4,'Vannbehov SV'!$B$5:$O$13,,-1),,-1),IF(M648=Hjelpeark!$E$7,_xlfn.XLOOKUP(IF(T648="Naturlig",S648,T648),'Vannbehov FV'!$A$5:$A$20,_xlfn.XLOOKUP('Beregninger gj.strømming'!F648,'Vannbehov FV'!$B$4:$O$4,'Vannbehov FV'!$B$5:$O$20,,-1),,-1),""))</f>
        <v/>
      </c>
      <c r="P648" s="173" t="str">
        <f t="shared" si="182"/>
        <v/>
      </c>
      <c r="Q648" s="174" t="str">
        <f t="shared" si="183"/>
        <v/>
      </c>
      <c r="R648" s="174" t="str">
        <f t="shared" si="172"/>
        <v/>
      </c>
      <c r="S648" s="152" t="str">
        <f>IFERROR(IF(M648=Hjelpeark!$D$7,_xlfn.XLOOKUP('Beregninger gj.strømming'!C648,Hjelpeark!$C$8:$C$19,Hjelpeark!$D$8:$D$19),_xlfn.XLOOKUP('Beregninger gj.strømming'!C648,Hjelpeark!$C$8:$C$19,Hjelpeark!$E$8:$E$19)),"")</f>
        <v/>
      </c>
      <c r="T648" s="152" t="str">
        <f t="shared" si="186"/>
        <v/>
      </c>
      <c r="U648" s="152" t="str">
        <f>IFERROR(IF(T648=Hjelpeark!$B$4,0,ABS(T648-S648)),"")</f>
        <v/>
      </c>
      <c r="V648" s="175" t="str">
        <f>IFERROR(IF(A648="","",_xlfn.XLOOKUP(D648,Prisliste!$C$4:$F$4,Prisliste!$C$20:$F$20)),"")</f>
        <v/>
      </c>
      <c r="W648" s="175" t="str">
        <f>IFERROR(U648*_xlfn.XLOOKUP(D648,Prisliste!$C$4:$F$4,Prisliste!$C$21:$F$21),"")</f>
        <v/>
      </c>
      <c r="X648" s="175" t="str">
        <f>IFERROR(IF(A648="","",IF(N648="Ja",_xlfn.XLOOKUP('Beregninger gj.strømming'!D648,Prisliste!$C$4:$F$4,Prisliste!$C$24:$F$24),0)),"")</f>
        <v/>
      </c>
      <c r="Y648" s="288" t="str">
        <f t="shared" si="173"/>
        <v/>
      </c>
      <c r="Z648" s="175" t="str">
        <f t="shared" si="184"/>
        <v/>
      </c>
      <c r="AA648" s="175" t="str">
        <f t="shared" si="174"/>
        <v/>
      </c>
      <c r="AB648" s="175" t="str">
        <f t="shared" si="175"/>
        <v/>
      </c>
      <c r="AC648" s="288" t="str">
        <f t="shared" si="176"/>
        <v/>
      </c>
      <c r="AD648" s="152" t="str">
        <f t="shared" si="177"/>
        <v/>
      </c>
      <c r="AF648" s="155" t="str">
        <f>IFERROR(_xlfn.XLOOKUP(D648,Prisliste!$C$4:$F$4,Prisliste!$C$19:$F$19)*AD648,"")</f>
        <v/>
      </c>
    </row>
    <row r="649" spans="1:32" ht="14.4">
      <c r="A649" s="171" t="str">
        <f>IF(A648="","",IF(A648+1&lt;=f_slutt,'Beregninger gj.strømming'!A648+1,""))</f>
        <v/>
      </c>
      <c r="B649" s="172" t="str">
        <f t="shared" si="178"/>
        <v/>
      </c>
      <c r="C649" s="173" t="str">
        <f t="shared" si="179"/>
        <v/>
      </c>
      <c r="D649" s="172" t="str">
        <f t="shared" si="180"/>
        <v/>
      </c>
      <c r="E649" s="152" t="str">
        <f t="shared" si="185"/>
        <v/>
      </c>
      <c r="F649" s="289" t="str">
        <f t="shared" si="181"/>
        <v/>
      </c>
      <c r="G649" s="154" t="str">
        <f>IF($A649="","",'Priseestimat gj.strømming'!$C$15)</f>
        <v/>
      </c>
      <c r="H649" s="155" t="str" cm="1">
        <f t="array" ref="H649">IF(M649=Hjelpeark!$E$7,_xlfn.XLOOKUP(IF(T649="Naturlig",S649,T649),Temp_VT_FV,_xlfn.XLOOKUP('Beregninger gj.strømming'!F649,Fiskevekt_VT_FV,'Veksttabell FV'!$B$5:$T$21,,-1),,-1)*G649,IF('Beregninger gj.strømming'!M649=Hjelpeark!$D$7,_xlfn.XLOOKUP(IF(T649="Naturlig",S649,T649),'Veksttabell SV'!$A$6:$A$22,_xlfn.XLOOKUP('Beregninger gj.strømming'!F649,'Veksttabell SV'!$B$5:$AU$5,'Veksttabell SV'!$B$6:$AU$22,,-1),,-1)*G649,""))</f>
        <v/>
      </c>
      <c r="I649" s="155" t="str">
        <f t="shared" si="170"/>
        <v/>
      </c>
      <c r="J649" s="159" t="str">
        <f t="shared" si="171"/>
        <v/>
      </c>
      <c r="K649" s="173" t="str">
        <f>IF(A649="","",'Priseestimat gj.strømming'!$C$10)</f>
        <v/>
      </c>
      <c r="L649" s="173" t="str">
        <f>IF(A649="","",'Priseestimat gj.strømming'!$C$11)</f>
        <v/>
      </c>
      <c r="M649" s="173" t="str">
        <f>IF(A649="","",'Priseestimat gj.strømming'!$C$12)</f>
        <v/>
      </c>
      <c r="N649" s="173" t="str">
        <f>IF($A649="","",'Priseestimat gj.strømming'!$C$6)</f>
        <v/>
      </c>
      <c r="O649" s="174" t="str" cm="1">
        <f t="array" ref="O649">IF(M649=Hjelpeark!$D$7,_xlfn.XLOOKUP(IF(T649="Naturlig",S649,T649),'Vannbehov SV'!$A$5:$A$13,_xlfn.XLOOKUP('Beregninger gj.strømming'!F649,'Vannbehov SV'!$B$4:$O$4,'Vannbehov SV'!$B$5:$O$13,,-1),,-1),IF(M649=Hjelpeark!$E$7,_xlfn.XLOOKUP(IF(T649="Naturlig",S649,T649),'Vannbehov FV'!$A$5:$A$20,_xlfn.XLOOKUP('Beregninger gj.strømming'!F649,'Vannbehov FV'!$B$4:$O$4,'Vannbehov FV'!$B$5:$O$20,,-1),,-1),""))</f>
        <v/>
      </c>
      <c r="P649" s="173" t="str">
        <f t="shared" si="182"/>
        <v/>
      </c>
      <c r="Q649" s="174" t="str">
        <f t="shared" si="183"/>
        <v/>
      </c>
      <c r="R649" s="174" t="str">
        <f t="shared" si="172"/>
        <v/>
      </c>
      <c r="S649" s="152" t="str">
        <f>IFERROR(IF(M649=Hjelpeark!$D$7,_xlfn.XLOOKUP('Beregninger gj.strømming'!C649,Hjelpeark!$C$8:$C$19,Hjelpeark!$D$8:$D$19),_xlfn.XLOOKUP('Beregninger gj.strømming'!C649,Hjelpeark!$C$8:$C$19,Hjelpeark!$E$8:$E$19)),"")</f>
        <v/>
      </c>
      <c r="T649" s="152" t="str">
        <f t="shared" si="186"/>
        <v/>
      </c>
      <c r="U649" s="152" t="str">
        <f>IFERROR(IF(T649=Hjelpeark!$B$4,0,ABS(T649-S649)),"")</f>
        <v/>
      </c>
      <c r="V649" s="175" t="str">
        <f>IFERROR(IF(A649="","",_xlfn.XLOOKUP(D649,Prisliste!$C$4:$F$4,Prisliste!$C$20:$F$20)),"")</f>
        <v/>
      </c>
      <c r="W649" s="175" t="str">
        <f>IFERROR(U649*_xlfn.XLOOKUP(D649,Prisliste!$C$4:$F$4,Prisliste!$C$21:$F$21),"")</f>
        <v/>
      </c>
      <c r="X649" s="175" t="str">
        <f>IFERROR(IF(A649="","",IF(N649="Ja",_xlfn.XLOOKUP('Beregninger gj.strømming'!D649,Prisliste!$C$4:$F$4,Prisliste!$C$24:$F$24),0)),"")</f>
        <v/>
      </c>
      <c r="Y649" s="288" t="str">
        <f t="shared" si="173"/>
        <v/>
      </c>
      <c r="Z649" s="175" t="str">
        <f t="shared" si="184"/>
        <v/>
      </c>
      <c r="AA649" s="175" t="str">
        <f t="shared" si="174"/>
        <v/>
      </c>
      <c r="AB649" s="175" t="str">
        <f t="shared" si="175"/>
        <v/>
      </c>
      <c r="AC649" s="288" t="str">
        <f t="shared" si="176"/>
        <v/>
      </c>
      <c r="AD649" s="152" t="str">
        <f t="shared" si="177"/>
        <v/>
      </c>
      <c r="AF649" s="155" t="str">
        <f>IFERROR(_xlfn.XLOOKUP(D649,Prisliste!$C$4:$F$4,Prisliste!$C$19:$F$19)*AD649,"")</f>
        <v/>
      </c>
    </row>
    <row r="650" spans="1:32" ht="14.4">
      <c r="A650" s="171" t="str">
        <f>IF(A649="","",IF(A649+1&lt;=f_slutt,'Beregninger gj.strømming'!A649+1,""))</f>
        <v/>
      </c>
      <c r="B650" s="172" t="str">
        <f t="shared" si="178"/>
        <v/>
      </c>
      <c r="C650" s="173" t="str">
        <f t="shared" si="179"/>
        <v/>
      </c>
      <c r="D650" s="172" t="str">
        <f t="shared" si="180"/>
        <v/>
      </c>
      <c r="E650" s="152" t="str">
        <f t="shared" si="185"/>
        <v/>
      </c>
      <c r="F650" s="289" t="str">
        <f t="shared" si="181"/>
        <v/>
      </c>
      <c r="G650" s="154" t="str">
        <f>IF($A650="","",'Priseestimat gj.strømming'!$C$15)</f>
        <v/>
      </c>
      <c r="H650" s="155" t="str" cm="1">
        <f t="array" ref="H650">IF(M650=Hjelpeark!$E$7,_xlfn.XLOOKUP(IF(T650="Naturlig",S650,T650),Temp_VT_FV,_xlfn.XLOOKUP('Beregninger gj.strømming'!F650,Fiskevekt_VT_FV,'Veksttabell FV'!$B$5:$T$21,,-1),,-1)*G650,IF('Beregninger gj.strømming'!M650=Hjelpeark!$D$7,_xlfn.XLOOKUP(IF(T650="Naturlig",S650,T650),'Veksttabell SV'!$A$6:$A$22,_xlfn.XLOOKUP('Beregninger gj.strømming'!F650,'Veksttabell SV'!$B$5:$AU$5,'Veksttabell SV'!$B$6:$AU$22,,-1),,-1)*G650,""))</f>
        <v/>
      </c>
      <c r="I650" s="155" t="str">
        <f t="shared" si="170"/>
        <v/>
      </c>
      <c r="J650" s="159" t="str">
        <f t="shared" si="171"/>
        <v/>
      </c>
      <c r="K650" s="173" t="str">
        <f>IF(A650="","",'Priseestimat gj.strømming'!$C$10)</f>
        <v/>
      </c>
      <c r="L650" s="173" t="str">
        <f>IF(A650="","",'Priseestimat gj.strømming'!$C$11)</f>
        <v/>
      </c>
      <c r="M650" s="173" t="str">
        <f>IF(A650="","",'Priseestimat gj.strømming'!$C$12)</f>
        <v/>
      </c>
      <c r="N650" s="173" t="str">
        <f>IF($A650="","",'Priseestimat gj.strømming'!$C$6)</f>
        <v/>
      </c>
      <c r="O650" s="174" t="str" cm="1">
        <f t="array" ref="O650">IF(M650=Hjelpeark!$D$7,_xlfn.XLOOKUP(IF(T650="Naturlig",S650,T650),'Vannbehov SV'!$A$5:$A$13,_xlfn.XLOOKUP('Beregninger gj.strømming'!F650,'Vannbehov SV'!$B$4:$O$4,'Vannbehov SV'!$B$5:$O$13,,-1),,-1),IF(M650=Hjelpeark!$E$7,_xlfn.XLOOKUP(IF(T650="Naturlig",S650,T650),'Vannbehov FV'!$A$5:$A$20,_xlfn.XLOOKUP('Beregninger gj.strømming'!F650,'Vannbehov FV'!$B$4:$O$4,'Vannbehov FV'!$B$5:$O$20,,-1),,-1),""))</f>
        <v/>
      </c>
      <c r="P650" s="173" t="str">
        <f t="shared" si="182"/>
        <v/>
      </c>
      <c r="Q650" s="174" t="str">
        <f t="shared" si="183"/>
        <v/>
      </c>
      <c r="R650" s="174" t="str">
        <f t="shared" si="172"/>
        <v/>
      </c>
      <c r="S650" s="152" t="str">
        <f>IFERROR(IF(M650=Hjelpeark!$D$7,_xlfn.XLOOKUP('Beregninger gj.strømming'!C650,Hjelpeark!$C$8:$C$19,Hjelpeark!$D$8:$D$19),_xlfn.XLOOKUP('Beregninger gj.strømming'!C650,Hjelpeark!$C$8:$C$19,Hjelpeark!$E$8:$E$19)),"")</f>
        <v/>
      </c>
      <c r="T650" s="152" t="str">
        <f t="shared" si="186"/>
        <v/>
      </c>
      <c r="U650" s="152" t="str">
        <f>IFERROR(IF(T650=Hjelpeark!$B$4,0,ABS(T650-S650)),"")</f>
        <v/>
      </c>
      <c r="V650" s="175" t="str">
        <f>IFERROR(IF(A650="","",_xlfn.XLOOKUP(D650,Prisliste!$C$4:$F$4,Prisliste!$C$20:$F$20)),"")</f>
        <v/>
      </c>
      <c r="W650" s="175" t="str">
        <f>IFERROR(U650*_xlfn.XLOOKUP(D650,Prisliste!$C$4:$F$4,Prisliste!$C$21:$F$21),"")</f>
        <v/>
      </c>
      <c r="X650" s="175" t="str">
        <f>IFERROR(IF(A650="","",IF(N650="Ja",_xlfn.XLOOKUP('Beregninger gj.strømming'!D650,Prisliste!$C$4:$F$4,Prisliste!$C$24:$F$24),0)),"")</f>
        <v/>
      </c>
      <c r="Y650" s="288" t="str">
        <f t="shared" si="173"/>
        <v/>
      </c>
      <c r="Z650" s="175" t="str">
        <f t="shared" si="184"/>
        <v/>
      </c>
      <c r="AA650" s="175" t="str">
        <f t="shared" si="174"/>
        <v/>
      </c>
      <c r="AB650" s="175" t="str">
        <f t="shared" si="175"/>
        <v/>
      </c>
      <c r="AC650" s="288" t="str">
        <f t="shared" si="176"/>
        <v/>
      </c>
      <c r="AD650" s="152" t="str">
        <f t="shared" si="177"/>
        <v/>
      </c>
      <c r="AF650" s="155" t="str">
        <f>IFERROR(_xlfn.XLOOKUP(D650,Prisliste!$C$4:$F$4,Prisliste!$C$19:$F$19)*AD650,"")</f>
        <v/>
      </c>
    </row>
    <row r="651" spans="1:32" ht="14.4">
      <c r="A651" s="171" t="str">
        <f>IF(A650="","",IF(A650+1&lt;=f_slutt,'Beregninger gj.strømming'!A650+1,""))</f>
        <v/>
      </c>
      <c r="B651" s="172" t="str">
        <f t="shared" si="178"/>
        <v/>
      </c>
      <c r="C651" s="173" t="str">
        <f t="shared" si="179"/>
        <v/>
      </c>
      <c r="D651" s="172" t="str">
        <f t="shared" si="180"/>
        <v/>
      </c>
      <c r="E651" s="152" t="str">
        <f t="shared" si="185"/>
        <v/>
      </c>
      <c r="F651" s="289" t="str">
        <f t="shared" si="181"/>
        <v/>
      </c>
      <c r="G651" s="154" t="str">
        <f>IF($A651="","",'Priseestimat gj.strømming'!$C$15)</f>
        <v/>
      </c>
      <c r="H651" s="155" t="str" cm="1">
        <f t="array" ref="H651">IF(M651=Hjelpeark!$E$7,_xlfn.XLOOKUP(IF(T651="Naturlig",S651,T651),Temp_VT_FV,_xlfn.XLOOKUP('Beregninger gj.strømming'!F651,Fiskevekt_VT_FV,'Veksttabell FV'!$B$5:$T$21,,-1),,-1)*G651,IF('Beregninger gj.strømming'!M651=Hjelpeark!$D$7,_xlfn.XLOOKUP(IF(T651="Naturlig",S651,T651),'Veksttabell SV'!$A$6:$A$22,_xlfn.XLOOKUP('Beregninger gj.strømming'!F651,'Veksttabell SV'!$B$5:$AU$5,'Veksttabell SV'!$B$6:$AU$22,,-1),,-1)*G651,""))</f>
        <v/>
      </c>
      <c r="I651" s="155" t="str">
        <f t="shared" si="170"/>
        <v/>
      </c>
      <c r="J651" s="159" t="str">
        <f t="shared" si="171"/>
        <v/>
      </c>
      <c r="K651" s="173" t="str">
        <f>IF(A651="","",'Priseestimat gj.strømming'!$C$10)</f>
        <v/>
      </c>
      <c r="L651" s="173" t="str">
        <f>IF(A651="","",'Priseestimat gj.strømming'!$C$11)</f>
        <v/>
      </c>
      <c r="M651" s="173" t="str">
        <f>IF(A651="","",'Priseestimat gj.strømming'!$C$12)</f>
        <v/>
      </c>
      <c r="N651" s="173" t="str">
        <f>IF($A651="","",'Priseestimat gj.strømming'!$C$6)</f>
        <v/>
      </c>
      <c r="O651" s="174" t="str" cm="1">
        <f t="array" ref="O651">IF(M651=Hjelpeark!$D$7,_xlfn.XLOOKUP(IF(T651="Naturlig",S651,T651),'Vannbehov SV'!$A$5:$A$13,_xlfn.XLOOKUP('Beregninger gj.strømming'!F651,'Vannbehov SV'!$B$4:$O$4,'Vannbehov SV'!$B$5:$O$13,,-1),,-1),IF(M651=Hjelpeark!$E$7,_xlfn.XLOOKUP(IF(T651="Naturlig",S651,T651),'Vannbehov FV'!$A$5:$A$20,_xlfn.XLOOKUP('Beregninger gj.strømming'!F651,'Vannbehov FV'!$B$4:$O$4,'Vannbehov FV'!$B$5:$O$20,,-1),,-1),""))</f>
        <v/>
      </c>
      <c r="P651" s="173" t="str">
        <f t="shared" si="182"/>
        <v/>
      </c>
      <c r="Q651" s="174" t="str">
        <f t="shared" si="183"/>
        <v/>
      </c>
      <c r="R651" s="174" t="str">
        <f t="shared" si="172"/>
        <v/>
      </c>
      <c r="S651" s="152" t="str">
        <f>IFERROR(IF(M651=Hjelpeark!$D$7,_xlfn.XLOOKUP('Beregninger gj.strømming'!C651,Hjelpeark!$C$8:$C$19,Hjelpeark!$D$8:$D$19),_xlfn.XLOOKUP('Beregninger gj.strømming'!C651,Hjelpeark!$C$8:$C$19,Hjelpeark!$E$8:$E$19)),"")</f>
        <v/>
      </c>
      <c r="T651" s="152" t="str">
        <f t="shared" si="186"/>
        <v/>
      </c>
      <c r="U651" s="152" t="str">
        <f>IFERROR(IF(T651=Hjelpeark!$B$4,0,ABS(T651-S651)),"")</f>
        <v/>
      </c>
      <c r="V651" s="175" t="str">
        <f>IFERROR(IF(A651="","",_xlfn.XLOOKUP(D651,Prisliste!$C$4:$F$4,Prisliste!$C$20:$F$20)),"")</f>
        <v/>
      </c>
      <c r="W651" s="175" t="str">
        <f>IFERROR(U651*_xlfn.XLOOKUP(D651,Prisliste!$C$4:$F$4,Prisliste!$C$21:$F$21),"")</f>
        <v/>
      </c>
      <c r="X651" s="175" t="str">
        <f>IFERROR(IF(A651="","",IF(N651="Ja",_xlfn.XLOOKUP('Beregninger gj.strømming'!D651,Prisliste!$C$4:$F$4,Prisliste!$C$24:$F$24),0)),"")</f>
        <v/>
      </c>
      <c r="Y651" s="288" t="str">
        <f t="shared" si="173"/>
        <v/>
      </c>
      <c r="Z651" s="175" t="str">
        <f t="shared" si="184"/>
        <v/>
      </c>
      <c r="AA651" s="175" t="str">
        <f t="shared" si="174"/>
        <v/>
      </c>
      <c r="AB651" s="175" t="str">
        <f t="shared" si="175"/>
        <v/>
      </c>
      <c r="AC651" s="288" t="str">
        <f t="shared" si="176"/>
        <v/>
      </c>
      <c r="AD651" s="152" t="str">
        <f t="shared" si="177"/>
        <v/>
      </c>
      <c r="AF651" s="155" t="str">
        <f>IFERROR(_xlfn.XLOOKUP(D651,Prisliste!$C$4:$F$4,Prisliste!$C$19:$F$19)*AD651,"")</f>
        <v/>
      </c>
    </row>
    <row r="652" spans="1:32" ht="14.4">
      <c r="A652" s="171" t="str">
        <f>IF(A651="","",IF(A651+1&lt;=f_slutt,'Beregninger gj.strømming'!A651+1,""))</f>
        <v/>
      </c>
      <c r="B652" s="172" t="str">
        <f t="shared" si="178"/>
        <v/>
      </c>
      <c r="C652" s="173" t="str">
        <f t="shared" si="179"/>
        <v/>
      </c>
      <c r="D652" s="172" t="str">
        <f t="shared" si="180"/>
        <v/>
      </c>
      <c r="E652" s="152" t="str">
        <f t="shared" si="185"/>
        <v/>
      </c>
      <c r="F652" s="289" t="str">
        <f t="shared" si="181"/>
        <v/>
      </c>
      <c r="G652" s="154" t="str">
        <f>IF($A652="","",'Priseestimat gj.strømming'!$C$15)</f>
        <v/>
      </c>
      <c r="H652" s="155" t="str" cm="1">
        <f t="array" ref="H652">IF(M652=Hjelpeark!$E$7,_xlfn.XLOOKUP(IF(T652="Naturlig",S652,T652),Temp_VT_FV,_xlfn.XLOOKUP('Beregninger gj.strømming'!F652,Fiskevekt_VT_FV,'Veksttabell FV'!$B$5:$T$21,,-1),,-1)*G652,IF('Beregninger gj.strømming'!M652=Hjelpeark!$D$7,_xlfn.XLOOKUP(IF(T652="Naturlig",S652,T652),'Veksttabell SV'!$A$6:$A$22,_xlfn.XLOOKUP('Beregninger gj.strømming'!F652,'Veksttabell SV'!$B$5:$AU$5,'Veksttabell SV'!$B$6:$AU$22,,-1),,-1)*G652,""))</f>
        <v/>
      </c>
      <c r="I652" s="155" t="str">
        <f t="shared" si="170"/>
        <v/>
      </c>
      <c r="J652" s="159" t="str">
        <f t="shared" si="171"/>
        <v/>
      </c>
      <c r="K652" s="173" t="str">
        <f>IF(A652="","",'Priseestimat gj.strømming'!$C$10)</f>
        <v/>
      </c>
      <c r="L652" s="173" t="str">
        <f>IF(A652="","",'Priseestimat gj.strømming'!$C$11)</f>
        <v/>
      </c>
      <c r="M652" s="173" t="str">
        <f>IF(A652="","",'Priseestimat gj.strømming'!$C$12)</f>
        <v/>
      </c>
      <c r="N652" s="173" t="str">
        <f>IF($A652="","",'Priseestimat gj.strømming'!$C$6)</f>
        <v/>
      </c>
      <c r="O652" s="174" t="str" cm="1">
        <f t="array" ref="O652">IF(M652=Hjelpeark!$D$7,_xlfn.XLOOKUP(IF(T652="Naturlig",S652,T652),'Vannbehov SV'!$A$5:$A$13,_xlfn.XLOOKUP('Beregninger gj.strømming'!F652,'Vannbehov SV'!$B$4:$O$4,'Vannbehov SV'!$B$5:$O$13,,-1),,-1),IF(M652=Hjelpeark!$E$7,_xlfn.XLOOKUP(IF(T652="Naturlig",S652,T652),'Vannbehov FV'!$A$5:$A$20,_xlfn.XLOOKUP('Beregninger gj.strømming'!F652,'Vannbehov FV'!$B$4:$O$4,'Vannbehov FV'!$B$5:$O$20,,-1),,-1),""))</f>
        <v/>
      </c>
      <c r="P652" s="173" t="str">
        <f t="shared" si="182"/>
        <v/>
      </c>
      <c r="Q652" s="174" t="str">
        <f t="shared" si="183"/>
        <v/>
      </c>
      <c r="R652" s="174" t="str">
        <f t="shared" si="172"/>
        <v/>
      </c>
      <c r="S652" s="152" t="str">
        <f>IFERROR(IF(M652=Hjelpeark!$D$7,_xlfn.XLOOKUP('Beregninger gj.strømming'!C652,Hjelpeark!$C$8:$C$19,Hjelpeark!$D$8:$D$19),_xlfn.XLOOKUP('Beregninger gj.strømming'!C652,Hjelpeark!$C$8:$C$19,Hjelpeark!$E$8:$E$19)),"")</f>
        <v/>
      </c>
      <c r="T652" s="152" t="str">
        <f t="shared" si="186"/>
        <v/>
      </c>
      <c r="U652" s="152" t="str">
        <f>IFERROR(IF(T652=Hjelpeark!$B$4,0,ABS(T652-S652)),"")</f>
        <v/>
      </c>
      <c r="V652" s="175" t="str">
        <f>IFERROR(IF(A652="","",_xlfn.XLOOKUP(D652,Prisliste!$C$4:$F$4,Prisliste!$C$20:$F$20)),"")</f>
        <v/>
      </c>
      <c r="W652" s="175" t="str">
        <f>IFERROR(U652*_xlfn.XLOOKUP(D652,Prisliste!$C$4:$F$4,Prisliste!$C$21:$F$21),"")</f>
        <v/>
      </c>
      <c r="X652" s="175" t="str">
        <f>IFERROR(IF(A652="","",IF(N652="Ja",_xlfn.XLOOKUP('Beregninger gj.strømming'!D652,Prisliste!$C$4:$F$4,Prisliste!$C$24:$F$24),0)),"")</f>
        <v/>
      </c>
      <c r="Y652" s="288" t="str">
        <f t="shared" si="173"/>
        <v/>
      </c>
      <c r="Z652" s="175" t="str">
        <f t="shared" si="184"/>
        <v/>
      </c>
      <c r="AA652" s="175" t="str">
        <f t="shared" si="174"/>
        <v/>
      </c>
      <c r="AB652" s="175" t="str">
        <f t="shared" si="175"/>
        <v/>
      </c>
      <c r="AC652" s="288" t="str">
        <f t="shared" si="176"/>
        <v/>
      </c>
      <c r="AD652" s="152" t="str">
        <f t="shared" si="177"/>
        <v/>
      </c>
      <c r="AF652" s="155" t="str">
        <f>IFERROR(_xlfn.XLOOKUP(D652,Prisliste!$C$4:$F$4,Prisliste!$C$19:$F$19)*AD652,"")</f>
        <v/>
      </c>
    </row>
    <row r="653" spans="1:32" ht="14.4">
      <c r="A653" s="171" t="str">
        <f>IF(A652="","",IF(A652+1&lt;=f_slutt,'Beregninger gj.strømming'!A652+1,""))</f>
        <v/>
      </c>
      <c r="B653" s="172" t="str">
        <f t="shared" si="178"/>
        <v/>
      </c>
      <c r="C653" s="173" t="str">
        <f t="shared" si="179"/>
        <v/>
      </c>
      <c r="D653" s="172" t="str">
        <f t="shared" si="180"/>
        <v/>
      </c>
      <c r="E653" s="152" t="str">
        <f t="shared" si="185"/>
        <v/>
      </c>
      <c r="F653" s="289" t="str">
        <f t="shared" si="181"/>
        <v/>
      </c>
      <c r="G653" s="154" t="str">
        <f>IF($A653="","",'Priseestimat gj.strømming'!$C$15)</f>
        <v/>
      </c>
      <c r="H653" s="155" t="str" cm="1">
        <f t="array" ref="H653">IF(M653=Hjelpeark!$E$7,_xlfn.XLOOKUP(IF(T653="Naturlig",S653,T653),Temp_VT_FV,_xlfn.XLOOKUP('Beregninger gj.strømming'!F653,Fiskevekt_VT_FV,'Veksttabell FV'!$B$5:$T$21,,-1),,-1)*G653,IF('Beregninger gj.strømming'!M653=Hjelpeark!$D$7,_xlfn.XLOOKUP(IF(T653="Naturlig",S653,T653),'Veksttabell SV'!$A$6:$A$22,_xlfn.XLOOKUP('Beregninger gj.strømming'!F653,'Veksttabell SV'!$B$5:$AU$5,'Veksttabell SV'!$B$6:$AU$22,,-1),,-1)*G653,""))</f>
        <v/>
      </c>
      <c r="I653" s="155" t="str">
        <f t="shared" si="170"/>
        <v/>
      </c>
      <c r="J653" s="159" t="str">
        <f t="shared" si="171"/>
        <v/>
      </c>
      <c r="K653" s="173" t="str">
        <f>IF(A653="","",'Priseestimat gj.strømming'!$C$10)</f>
        <v/>
      </c>
      <c r="L653" s="173" t="str">
        <f>IF(A653="","",'Priseestimat gj.strømming'!$C$11)</f>
        <v/>
      </c>
      <c r="M653" s="173" t="str">
        <f>IF(A653="","",'Priseestimat gj.strømming'!$C$12)</f>
        <v/>
      </c>
      <c r="N653" s="173" t="str">
        <f>IF($A653="","",'Priseestimat gj.strømming'!$C$6)</f>
        <v/>
      </c>
      <c r="O653" s="174" t="str" cm="1">
        <f t="array" ref="O653">IF(M653=Hjelpeark!$D$7,_xlfn.XLOOKUP(IF(T653="Naturlig",S653,T653),'Vannbehov SV'!$A$5:$A$13,_xlfn.XLOOKUP('Beregninger gj.strømming'!F653,'Vannbehov SV'!$B$4:$O$4,'Vannbehov SV'!$B$5:$O$13,,-1),,-1),IF(M653=Hjelpeark!$E$7,_xlfn.XLOOKUP(IF(T653="Naturlig",S653,T653),'Vannbehov FV'!$A$5:$A$20,_xlfn.XLOOKUP('Beregninger gj.strømming'!F653,'Vannbehov FV'!$B$4:$O$4,'Vannbehov FV'!$B$5:$O$20,,-1),,-1),""))</f>
        <v/>
      </c>
      <c r="P653" s="173" t="str">
        <f t="shared" si="182"/>
        <v/>
      </c>
      <c r="Q653" s="174" t="str">
        <f t="shared" si="183"/>
        <v/>
      </c>
      <c r="R653" s="174" t="str">
        <f t="shared" si="172"/>
        <v/>
      </c>
      <c r="S653" s="152" t="str">
        <f>IFERROR(IF(M653=Hjelpeark!$D$7,_xlfn.XLOOKUP('Beregninger gj.strømming'!C653,Hjelpeark!$C$8:$C$19,Hjelpeark!$D$8:$D$19),_xlfn.XLOOKUP('Beregninger gj.strømming'!C653,Hjelpeark!$C$8:$C$19,Hjelpeark!$E$8:$E$19)),"")</f>
        <v/>
      </c>
      <c r="T653" s="152" t="str">
        <f t="shared" si="186"/>
        <v/>
      </c>
      <c r="U653" s="152" t="str">
        <f>IFERROR(IF(T653=Hjelpeark!$B$4,0,ABS(T653-S653)),"")</f>
        <v/>
      </c>
      <c r="V653" s="175" t="str">
        <f>IFERROR(IF(A653="","",_xlfn.XLOOKUP(D653,Prisliste!$C$4:$F$4,Prisliste!$C$20:$F$20)),"")</f>
        <v/>
      </c>
      <c r="W653" s="175" t="str">
        <f>IFERROR(U653*_xlfn.XLOOKUP(D653,Prisliste!$C$4:$F$4,Prisliste!$C$21:$F$21),"")</f>
        <v/>
      </c>
      <c r="X653" s="175" t="str">
        <f>IFERROR(IF(A653="","",IF(N653="Ja",_xlfn.XLOOKUP('Beregninger gj.strømming'!D653,Prisliste!$C$4:$F$4,Prisliste!$C$24:$F$24),0)),"")</f>
        <v/>
      </c>
      <c r="Y653" s="288" t="str">
        <f t="shared" si="173"/>
        <v/>
      </c>
      <c r="Z653" s="175" t="str">
        <f t="shared" si="184"/>
        <v/>
      </c>
      <c r="AA653" s="175" t="str">
        <f t="shared" si="174"/>
        <v/>
      </c>
      <c r="AB653" s="175" t="str">
        <f t="shared" si="175"/>
        <v/>
      </c>
      <c r="AC653" s="288" t="str">
        <f t="shared" si="176"/>
        <v/>
      </c>
      <c r="AD653" s="152" t="str">
        <f t="shared" si="177"/>
        <v/>
      </c>
      <c r="AF653" s="155" t="str">
        <f>IFERROR(_xlfn.XLOOKUP(D653,Prisliste!$C$4:$F$4,Prisliste!$C$19:$F$19)*AD653,"")</f>
        <v/>
      </c>
    </row>
    <row r="654" spans="1:32" ht="14.4">
      <c r="A654" s="171" t="str">
        <f>IF(A653="","",IF(A653+1&lt;=f_slutt,'Beregninger gj.strømming'!A653+1,""))</f>
        <v/>
      </c>
      <c r="B654" s="172" t="str">
        <f t="shared" si="178"/>
        <v/>
      </c>
      <c r="C654" s="173" t="str">
        <f t="shared" si="179"/>
        <v/>
      </c>
      <c r="D654" s="172" t="str">
        <f t="shared" si="180"/>
        <v/>
      </c>
      <c r="E654" s="152" t="str">
        <f t="shared" si="185"/>
        <v/>
      </c>
      <c r="F654" s="289" t="str">
        <f t="shared" si="181"/>
        <v/>
      </c>
      <c r="G654" s="154" t="str">
        <f>IF($A654="","",'Priseestimat gj.strømming'!$C$15)</f>
        <v/>
      </c>
      <c r="H654" s="155" t="str" cm="1">
        <f t="array" ref="H654">IF(M654=Hjelpeark!$E$7,_xlfn.XLOOKUP(IF(T654="Naturlig",S654,T654),Temp_VT_FV,_xlfn.XLOOKUP('Beregninger gj.strømming'!F654,Fiskevekt_VT_FV,'Veksttabell FV'!$B$5:$T$21,,-1),,-1)*G654,IF('Beregninger gj.strømming'!M654=Hjelpeark!$D$7,_xlfn.XLOOKUP(IF(T654="Naturlig",S654,T654),'Veksttabell SV'!$A$6:$A$22,_xlfn.XLOOKUP('Beregninger gj.strømming'!F654,'Veksttabell SV'!$B$5:$AU$5,'Veksttabell SV'!$B$6:$AU$22,,-1),,-1)*G654,""))</f>
        <v/>
      </c>
      <c r="I654" s="155" t="str">
        <f t="shared" si="170"/>
        <v/>
      </c>
      <c r="J654" s="159" t="str">
        <f t="shared" si="171"/>
        <v/>
      </c>
      <c r="K654" s="173" t="str">
        <f>IF(A654="","",'Priseestimat gj.strømming'!$C$10)</f>
        <v/>
      </c>
      <c r="L654" s="173" t="str">
        <f>IF(A654="","",'Priseestimat gj.strømming'!$C$11)</f>
        <v/>
      </c>
      <c r="M654" s="173" t="str">
        <f>IF(A654="","",'Priseestimat gj.strømming'!$C$12)</f>
        <v/>
      </c>
      <c r="N654" s="173" t="str">
        <f>IF($A654="","",'Priseestimat gj.strømming'!$C$6)</f>
        <v/>
      </c>
      <c r="O654" s="174" t="str" cm="1">
        <f t="array" ref="O654">IF(M654=Hjelpeark!$D$7,_xlfn.XLOOKUP(IF(T654="Naturlig",S654,T654),'Vannbehov SV'!$A$5:$A$13,_xlfn.XLOOKUP('Beregninger gj.strømming'!F654,'Vannbehov SV'!$B$4:$O$4,'Vannbehov SV'!$B$5:$O$13,,-1),,-1),IF(M654=Hjelpeark!$E$7,_xlfn.XLOOKUP(IF(T654="Naturlig",S654,T654),'Vannbehov FV'!$A$5:$A$20,_xlfn.XLOOKUP('Beregninger gj.strømming'!F654,'Vannbehov FV'!$B$4:$O$4,'Vannbehov FV'!$B$5:$O$20,,-1),,-1),""))</f>
        <v/>
      </c>
      <c r="P654" s="173" t="str">
        <f t="shared" si="182"/>
        <v/>
      </c>
      <c r="Q654" s="174" t="str">
        <f t="shared" si="183"/>
        <v/>
      </c>
      <c r="R654" s="174" t="str">
        <f t="shared" si="172"/>
        <v/>
      </c>
      <c r="S654" s="152" t="str">
        <f>IFERROR(IF(M654=Hjelpeark!$D$7,_xlfn.XLOOKUP('Beregninger gj.strømming'!C654,Hjelpeark!$C$8:$C$19,Hjelpeark!$D$8:$D$19),_xlfn.XLOOKUP('Beregninger gj.strømming'!C654,Hjelpeark!$C$8:$C$19,Hjelpeark!$E$8:$E$19)),"")</f>
        <v/>
      </c>
      <c r="T654" s="152" t="str">
        <f t="shared" si="186"/>
        <v/>
      </c>
      <c r="U654" s="152" t="str">
        <f>IFERROR(IF(T654=Hjelpeark!$B$4,0,ABS(T654-S654)),"")</f>
        <v/>
      </c>
      <c r="V654" s="175" t="str">
        <f>IFERROR(IF(A654="","",_xlfn.XLOOKUP(D654,Prisliste!$C$4:$F$4,Prisliste!$C$20:$F$20)),"")</f>
        <v/>
      </c>
      <c r="W654" s="175" t="str">
        <f>IFERROR(U654*_xlfn.XLOOKUP(D654,Prisliste!$C$4:$F$4,Prisliste!$C$21:$F$21),"")</f>
        <v/>
      </c>
      <c r="X654" s="175" t="str">
        <f>IFERROR(IF(A654="","",IF(N654="Ja",_xlfn.XLOOKUP('Beregninger gj.strømming'!D654,Prisliste!$C$4:$F$4,Prisliste!$C$24:$F$24),0)),"")</f>
        <v/>
      </c>
      <c r="Y654" s="288" t="str">
        <f t="shared" si="173"/>
        <v/>
      </c>
      <c r="Z654" s="175" t="str">
        <f t="shared" si="184"/>
        <v/>
      </c>
      <c r="AA654" s="175" t="str">
        <f t="shared" si="174"/>
        <v/>
      </c>
      <c r="AB654" s="175" t="str">
        <f t="shared" si="175"/>
        <v/>
      </c>
      <c r="AC654" s="288" t="str">
        <f t="shared" si="176"/>
        <v/>
      </c>
      <c r="AD654" s="152" t="str">
        <f t="shared" si="177"/>
        <v/>
      </c>
      <c r="AF654" s="155" t="str">
        <f>IFERROR(_xlfn.XLOOKUP(D654,Prisliste!$C$4:$F$4,Prisliste!$C$19:$F$19)*AD654,"")</f>
        <v/>
      </c>
    </row>
    <row r="655" spans="1:32" ht="14.4">
      <c r="A655" s="171" t="str">
        <f>IF(A654="","",IF(A654+1&lt;=f_slutt,'Beregninger gj.strømming'!A654+1,""))</f>
        <v/>
      </c>
      <c r="B655" s="172" t="str">
        <f t="shared" si="178"/>
        <v/>
      </c>
      <c r="C655" s="173" t="str">
        <f t="shared" si="179"/>
        <v/>
      </c>
      <c r="D655" s="172" t="str">
        <f t="shared" si="180"/>
        <v/>
      </c>
      <c r="E655" s="152" t="str">
        <f t="shared" si="185"/>
        <v/>
      </c>
      <c r="F655" s="289" t="str">
        <f t="shared" si="181"/>
        <v/>
      </c>
      <c r="G655" s="154" t="str">
        <f>IF($A655="","",'Priseestimat gj.strømming'!$C$15)</f>
        <v/>
      </c>
      <c r="H655" s="155" t="str" cm="1">
        <f t="array" ref="H655">IF(M655=Hjelpeark!$E$7,_xlfn.XLOOKUP(IF(T655="Naturlig",S655,T655),Temp_VT_FV,_xlfn.XLOOKUP('Beregninger gj.strømming'!F655,Fiskevekt_VT_FV,'Veksttabell FV'!$B$5:$T$21,,-1),,-1)*G655,IF('Beregninger gj.strømming'!M655=Hjelpeark!$D$7,_xlfn.XLOOKUP(IF(T655="Naturlig",S655,T655),'Veksttabell SV'!$A$6:$A$22,_xlfn.XLOOKUP('Beregninger gj.strømming'!F655,'Veksttabell SV'!$B$5:$AU$5,'Veksttabell SV'!$B$6:$AU$22,,-1),,-1)*G655,""))</f>
        <v/>
      </c>
      <c r="I655" s="155" t="str">
        <f t="shared" si="170"/>
        <v/>
      </c>
      <c r="J655" s="159" t="str">
        <f t="shared" si="171"/>
        <v/>
      </c>
      <c r="K655" s="173" t="str">
        <f>IF(A655="","",'Priseestimat gj.strømming'!$C$10)</f>
        <v/>
      </c>
      <c r="L655" s="173" t="str">
        <f>IF(A655="","",'Priseestimat gj.strømming'!$C$11)</f>
        <v/>
      </c>
      <c r="M655" s="173" t="str">
        <f>IF(A655="","",'Priseestimat gj.strømming'!$C$12)</f>
        <v/>
      </c>
      <c r="N655" s="173" t="str">
        <f>IF($A655="","",'Priseestimat gj.strømming'!$C$6)</f>
        <v/>
      </c>
      <c r="O655" s="174" t="str" cm="1">
        <f t="array" ref="O655">IF(M655=Hjelpeark!$D$7,_xlfn.XLOOKUP(IF(T655="Naturlig",S655,T655),'Vannbehov SV'!$A$5:$A$13,_xlfn.XLOOKUP('Beregninger gj.strømming'!F655,'Vannbehov SV'!$B$4:$O$4,'Vannbehov SV'!$B$5:$O$13,,-1),,-1),IF(M655=Hjelpeark!$E$7,_xlfn.XLOOKUP(IF(T655="Naturlig",S655,T655),'Vannbehov FV'!$A$5:$A$20,_xlfn.XLOOKUP('Beregninger gj.strømming'!F655,'Vannbehov FV'!$B$4:$O$4,'Vannbehov FV'!$B$5:$O$20,,-1),,-1),""))</f>
        <v/>
      </c>
      <c r="P655" s="173" t="str">
        <f t="shared" si="182"/>
        <v/>
      </c>
      <c r="Q655" s="174" t="str">
        <f t="shared" si="183"/>
        <v/>
      </c>
      <c r="R655" s="174" t="str">
        <f t="shared" si="172"/>
        <v/>
      </c>
      <c r="S655" s="152" t="str">
        <f>IFERROR(IF(M655=Hjelpeark!$D$7,_xlfn.XLOOKUP('Beregninger gj.strømming'!C655,Hjelpeark!$C$8:$C$19,Hjelpeark!$D$8:$D$19),_xlfn.XLOOKUP('Beregninger gj.strømming'!C655,Hjelpeark!$C$8:$C$19,Hjelpeark!$E$8:$E$19)),"")</f>
        <v/>
      </c>
      <c r="T655" s="152" t="str">
        <f t="shared" si="186"/>
        <v/>
      </c>
      <c r="U655" s="152" t="str">
        <f>IFERROR(IF(T655=Hjelpeark!$B$4,0,ABS(T655-S655)),"")</f>
        <v/>
      </c>
      <c r="V655" s="175" t="str">
        <f>IFERROR(IF(A655="","",_xlfn.XLOOKUP(D655,Prisliste!$C$4:$F$4,Prisliste!$C$20:$F$20)),"")</f>
        <v/>
      </c>
      <c r="W655" s="175" t="str">
        <f>IFERROR(U655*_xlfn.XLOOKUP(D655,Prisliste!$C$4:$F$4,Prisliste!$C$21:$F$21),"")</f>
        <v/>
      </c>
      <c r="X655" s="175" t="str">
        <f>IFERROR(IF(A655="","",IF(N655="Ja",_xlfn.XLOOKUP('Beregninger gj.strømming'!D655,Prisliste!$C$4:$F$4,Prisliste!$C$24:$F$24),0)),"")</f>
        <v/>
      </c>
      <c r="Y655" s="288" t="str">
        <f t="shared" si="173"/>
        <v/>
      </c>
      <c r="Z655" s="175" t="str">
        <f t="shared" si="184"/>
        <v/>
      </c>
      <c r="AA655" s="175" t="str">
        <f t="shared" si="174"/>
        <v/>
      </c>
      <c r="AB655" s="175" t="str">
        <f t="shared" si="175"/>
        <v/>
      </c>
      <c r="AC655" s="288" t="str">
        <f t="shared" si="176"/>
        <v/>
      </c>
      <c r="AD655" s="152" t="str">
        <f t="shared" si="177"/>
        <v/>
      </c>
      <c r="AF655" s="155" t="str">
        <f>IFERROR(_xlfn.XLOOKUP(D655,Prisliste!$C$4:$F$4,Prisliste!$C$19:$F$19)*AD655,"")</f>
        <v/>
      </c>
    </row>
    <row r="656" spans="1:32" ht="14.4">
      <c r="A656" s="171" t="str">
        <f>IF(A655="","",IF(A655+1&lt;=f_slutt,'Beregninger gj.strømming'!A655+1,""))</f>
        <v/>
      </c>
      <c r="B656" s="172" t="str">
        <f t="shared" si="178"/>
        <v/>
      </c>
      <c r="C656" s="173" t="str">
        <f t="shared" si="179"/>
        <v/>
      </c>
      <c r="D656" s="172" t="str">
        <f t="shared" si="180"/>
        <v/>
      </c>
      <c r="E656" s="152" t="str">
        <f t="shared" si="185"/>
        <v/>
      </c>
      <c r="F656" s="289" t="str">
        <f t="shared" si="181"/>
        <v/>
      </c>
      <c r="G656" s="154" t="str">
        <f>IF($A656="","",'Priseestimat gj.strømming'!$C$15)</f>
        <v/>
      </c>
      <c r="H656" s="155" t="str" cm="1">
        <f t="array" ref="H656">IF(M656=Hjelpeark!$E$7,_xlfn.XLOOKUP(IF(T656="Naturlig",S656,T656),Temp_VT_FV,_xlfn.XLOOKUP('Beregninger gj.strømming'!F656,Fiskevekt_VT_FV,'Veksttabell FV'!$B$5:$T$21,,-1),,-1)*G656,IF('Beregninger gj.strømming'!M656=Hjelpeark!$D$7,_xlfn.XLOOKUP(IF(T656="Naturlig",S656,T656),'Veksttabell SV'!$A$6:$A$22,_xlfn.XLOOKUP('Beregninger gj.strømming'!F656,'Veksttabell SV'!$B$5:$AU$5,'Veksttabell SV'!$B$6:$AU$22,,-1),,-1)*G656,""))</f>
        <v/>
      </c>
      <c r="I656" s="155" t="str">
        <f t="shared" si="170"/>
        <v/>
      </c>
      <c r="J656" s="159" t="str">
        <f t="shared" si="171"/>
        <v/>
      </c>
      <c r="K656" s="173" t="str">
        <f>IF(A656="","",'Priseestimat gj.strømming'!$C$10)</f>
        <v/>
      </c>
      <c r="L656" s="173" t="str">
        <f>IF(A656="","",'Priseestimat gj.strømming'!$C$11)</f>
        <v/>
      </c>
      <c r="M656" s="173" t="str">
        <f>IF(A656="","",'Priseestimat gj.strømming'!$C$12)</f>
        <v/>
      </c>
      <c r="N656" s="173" t="str">
        <f>IF($A656="","",'Priseestimat gj.strømming'!$C$6)</f>
        <v/>
      </c>
      <c r="O656" s="174" t="str" cm="1">
        <f t="array" ref="O656">IF(M656=Hjelpeark!$D$7,_xlfn.XLOOKUP(IF(T656="Naturlig",S656,T656),'Vannbehov SV'!$A$5:$A$13,_xlfn.XLOOKUP('Beregninger gj.strømming'!F656,'Vannbehov SV'!$B$4:$O$4,'Vannbehov SV'!$B$5:$O$13,,-1),,-1),IF(M656=Hjelpeark!$E$7,_xlfn.XLOOKUP(IF(T656="Naturlig",S656,T656),'Vannbehov FV'!$A$5:$A$20,_xlfn.XLOOKUP('Beregninger gj.strømming'!F656,'Vannbehov FV'!$B$4:$O$4,'Vannbehov FV'!$B$5:$O$20,,-1),,-1),""))</f>
        <v/>
      </c>
      <c r="P656" s="173" t="str">
        <f t="shared" si="182"/>
        <v/>
      </c>
      <c r="Q656" s="174" t="str">
        <f t="shared" si="183"/>
        <v/>
      </c>
      <c r="R656" s="174" t="str">
        <f t="shared" si="172"/>
        <v/>
      </c>
      <c r="S656" s="152" t="str">
        <f>IFERROR(IF(M656=Hjelpeark!$D$7,_xlfn.XLOOKUP('Beregninger gj.strømming'!C656,Hjelpeark!$C$8:$C$19,Hjelpeark!$D$8:$D$19),_xlfn.XLOOKUP('Beregninger gj.strømming'!C656,Hjelpeark!$C$8:$C$19,Hjelpeark!$E$8:$E$19)),"")</f>
        <v/>
      </c>
      <c r="T656" s="152" t="str">
        <f t="shared" si="186"/>
        <v/>
      </c>
      <c r="U656" s="152" t="str">
        <f>IFERROR(IF(T656=Hjelpeark!$B$4,0,ABS(T656-S656)),"")</f>
        <v/>
      </c>
      <c r="V656" s="175" t="str">
        <f>IFERROR(IF(A656="","",_xlfn.XLOOKUP(D656,Prisliste!$C$4:$F$4,Prisliste!$C$20:$F$20)),"")</f>
        <v/>
      </c>
      <c r="W656" s="175" t="str">
        <f>IFERROR(U656*_xlfn.XLOOKUP(D656,Prisliste!$C$4:$F$4,Prisliste!$C$21:$F$21),"")</f>
        <v/>
      </c>
      <c r="X656" s="175" t="str">
        <f>IFERROR(IF(A656="","",IF(N656="Ja",_xlfn.XLOOKUP('Beregninger gj.strømming'!D656,Prisliste!$C$4:$F$4,Prisliste!$C$24:$F$24),0)),"")</f>
        <v/>
      </c>
      <c r="Y656" s="288" t="str">
        <f t="shared" si="173"/>
        <v/>
      </c>
      <c r="Z656" s="175" t="str">
        <f t="shared" si="184"/>
        <v/>
      </c>
      <c r="AA656" s="175" t="str">
        <f t="shared" si="174"/>
        <v/>
      </c>
      <c r="AB656" s="175" t="str">
        <f t="shared" si="175"/>
        <v/>
      </c>
      <c r="AC656" s="288" t="str">
        <f t="shared" si="176"/>
        <v/>
      </c>
      <c r="AD656" s="152" t="str">
        <f t="shared" si="177"/>
        <v/>
      </c>
      <c r="AF656" s="155" t="str">
        <f>IFERROR(_xlfn.XLOOKUP(D656,Prisliste!$C$4:$F$4,Prisliste!$C$19:$F$19)*AD656,"")</f>
        <v/>
      </c>
    </row>
    <row r="657" spans="1:32" ht="14.4">
      <c r="A657" s="171" t="str">
        <f>IF(A656="","",IF(A656+1&lt;=f_slutt,'Beregninger gj.strømming'!A656+1,""))</f>
        <v/>
      </c>
      <c r="B657" s="172" t="str">
        <f t="shared" si="178"/>
        <v/>
      </c>
      <c r="C657" s="173" t="str">
        <f t="shared" si="179"/>
        <v/>
      </c>
      <c r="D657" s="172" t="str">
        <f t="shared" si="180"/>
        <v/>
      </c>
      <c r="E657" s="152" t="str">
        <f t="shared" si="185"/>
        <v/>
      </c>
      <c r="F657" s="289" t="str">
        <f t="shared" si="181"/>
        <v/>
      </c>
      <c r="G657" s="154" t="str">
        <f>IF($A657="","",'Priseestimat gj.strømming'!$C$15)</f>
        <v/>
      </c>
      <c r="H657" s="155" t="str" cm="1">
        <f t="array" ref="H657">IF(M657=Hjelpeark!$E$7,_xlfn.XLOOKUP(IF(T657="Naturlig",S657,T657),Temp_VT_FV,_xlfn.XLOOKUP('Beregninger gj.strømming'!F657,Fiskevekt_VT_FV,'Veksttabell FV'!$B$5:$T$21,,-1),,-1)*G657,IF('Beregninger gj.strømming'!M657=Hjelpeark!$D$7,_xlfn.XLOOKUP(IF(T657="Naturlig",S657,T657),'Veksttabell SV'!$A$6:$A$22,_xlfn.XLOOKUP('Beregninger gj.strømming'!F657,'Veksttabell SV'!$B$5:$AU$5,'Veksttabell SV'!$B$6:$AU$22,,-1),,-1)*G657,""))</f>
        <v/>
      </c>
      <c r="I657" s="155" t="str">
        <f t="shared" si="170"/>
        <v/>
      </c>
      <c r="J657" s="159" t="str">
        <f t="shared" si="171"/>
        <v/>
      </c>
      <c r="K657" s="173" t="str">
        <f>IF(A657="","",'Priseestimat gj.strømming'!$C$10)</f>
        <v/>
      </c>
      <c r="L657" s="173" t="str">
        <f>IF(A657="","",'Priseestimat gj.strømming'!$C$11)</f>
        <v/>
      </c>
      <c r="M657" s="173" t="str">
        <f>IF(A657="","",'Priseestimat gj.strømming'!$C$12)</f>
        <v/>
      </c>
      <c r="N657" s="173" t="str">
        <f>IF($A657="","",'Priseestimat gj.strømming'!$C$6)</f>
        <v/>
      </c>
      <c r="O657" s="174" t="str" cm="1">
        <f t="array" ref="O657">IF(M657=Hjelpeark!$D$7,_xlfn.XLOOKUP(IF(T657="Naturlig",S657,T657),'Vannbehov SV'!$A$5:$A$13,_xlfn.XLOOKUP('Beregninger gj.strømming'!F657,'Vannbehov SV'!$B$4:$O$4,'Vannbehov SV'!$B$5:$O$13,,-1),,-1),IF(M657=Hjelpeark!$E$7,_xlfn.XLOOKUP(IF(T657="Naturlig",S657,T657),'Vannbehov FV'!$A$5:$A$20,_xlfn.XLOOKUP('Beregninger gj.strømming'!F657,'Vannbehov FV'!$B$4:$O$4,'Vannbehov FV'!$B$5:$O$20,,-1),,-1),""))</f>
        <v/>
      </c>
      <c r="P657" s="173" t="str">
        <f t="shared" si="182"/>
        <v/>
      </c>
      <c r="Q657" s="174" t="str">
        <f t="shared" si="183"/>
        <v/>
      </c>
      <c r="R657" s="174" t="str">
        <f t="shared" si="172"/>
        <v/>
      </c>
      <c r="S657" s="152" t="str">
        <f>IFERROR(IF(M657=Hjelpeark!$D$7,_xlfn.XLOOKUP('Beregninger gj.strømming'!C657,Hjelpeark!$C$8:$C$19,Hjelpeark!$D$8:$D$19),_xlfn.XLOOKUP('Beregninger gj.strømming'!C657,Hjelpeark!$C$8:$C$19,Hjelpeark!$E$8:$E$19)),"")</f>
        <v/>
      </c>
      <c r="T657" s="152" t="str">
        <f t="shared" si="186"/>
        <v/>
      </c>
      <c r="U657" s="152" t="str">
        <f>IFERROR(IF(T657=Hjelpeark!$B$4,0,ABS(T657-S657)),"")</f>
        <v/>
      </c>
      <c r="V657" s="175" t="str">
        <f>IFERROR(IF(A657="","",_xlfn.XLOOKUP(D657,Prisliste!$C$4:$F$4,Prisliste!$C$20:$F$20)),"")</f>
        <v/>
      </c>
      <c r="W657" s="175" t="str">
        <f>IFERROR(U657*_xlfn.XLOOKUP(D657,Prisliste!$C$4:$F$4,Prisliste!$C$21:$F$21),"")</f>
        <v/>
      </c>
      <c r="X657" s="175" t="str">
        <f>IFERROR(IF(A657="","",IF(N657="Ja",_xlfn.XLOOKUP('Beregninger gj.strømming'!D657,Prisliste!$C$4:$F$4,Prisliste!$C$24:$F$24),0)),"")</f>
        <v/>
      </c>
      <c r="Y657" s="288" t="str">
        <f t="shared" si="173"/>
        <v/>
      </c>
      <c r="Z657" s="175" t="str">
        <f t="shared" si="184"/>
        <v/>
      </c>
      <c r="AA657" s="175" t="str">
        <f t="shared" si="174"/>
        <v/>
      </c>
      <c r="AB657" s="175" t="str">
        <f t="shared" si="175"/>
        <v/>
      </c>
      <c r="AC657" s="288" t="str">
        <f t="shared" si="176"/>
        <v/>
      </c>
      <c r="AD657" s="152" t="str">
        <f t="shared" si="177"/>
        <v/>
      </c>
      <c r="AF657" s="155" t="str">
        <f>IFERROR(_xlfn.XLOOKUP(D657,Prisliste!$C$4:$F$4,Prisliste!$C$19:$F$19)*AD657,"")</f>
        <v/>
      </c>
    </row>
    <row r="658" spans="1:32" ht="14.4">
      <c r="A658" s="171" t="str">
        <f>IF(A657="","",IF(A657+1&lt;=f_slutt,'Beregninger gj.strømming'!A657+1,""))</f>
        <v/>
      </c>
      <c r="B658" s="172" t="str">
        <f t="shared" si="178"/>
        <v/>
      </c>
      <c r="C658" s="173" t="str">
        <f t="shared" si="179"/>
        <v/>
      </c>
      <c r="D658" s="172" t="str">
        <f t="shared" si="180"/>
        <v/>
      </c>
      <c r="E658" s="152" t="str">
        <f t="shared" si="185"/>
        <v/>
      </c>
      <c r="F658" s="289" t="str">
        <f t="shared" si="181"/>
        <v/>
      </c>
      <c r="G658" s="154" t="str">
        <f>IF($A658="","",'Priseestimat gj.strømming'!$C$15)</f>
        <v/>
      </c>
      <c r="H658" s="155" t="str" cm="1">
        <f t="array" ref="H658">IF(M658=Hjelpeark!$E$7,_xlfn.XLOOKUP(IF(T658="Naturlig",S658,T658),Temp_VT_FV,_xlfn.XLOOKUP('Beregninger gj.strømming'!F658,Fiskevekt_VT_FV,'Veksttabell FV'!$B$5:$T$21,,-1),,-1)*G658,IF('Beregninger gj.strømming'!M658=Hjelpeark!$D$7,_xlfn.XLOOKUP(IF(T658="Naturlig",S658,T658),'Veksttabell SV'!$A$6:$A$22,_xlfn.XLOOKUP('Beregninger gj.strømming'!F658,'Veksttabell SV'!$B$5:$AU$5,'Veksttabell SV'!$B$6:$AU$22,,-1),,-1)*G658,""))</f>
        <v/>
      </c>
      <c r="I658" s="155" t="str">
        <f t="shared" si="170"/>
        <v/>
      </c>
      <c r="J658" s="159" t="str">
        <f t="shared" si="171"/>
        <v/>
      </c>
      <c r="K658" s="173" t="str">
        <f>IF(A658="","",'Priseestimat gj.strømming'!$C$10)</f>
        <v/>
      </c>
      <c r="L658" s="173" t="str">
        <f>IF(A658="","",'Priseestimat gj.strømming'!$C$11)</f>
        <v/>
      </c>
      <c r="M658" s="173" t="str">
        <f>IF(A658="","",'Priseestimat gj.strømming'!$C$12)</f>
        <v/>
      </c>
      <c r="N658" s="173" t="str">
        <f>IF($A658="","",'Priseestimat gj.strømming'!$C$6)</f>
        <v/>
      </c>
      <c r="O658" s="174" t="str" cm="1">
        <f t="array" ref="O658">IF(M658=Hjelpeark!$D$7,_xlfn.XLOOKUP(IF(T658="Naturlig",S658,T658),'Vannbehov SV'!$A$5:$A$13,_xlfn.XLOOKUP('Beregninger gj.strømming'!F658,'Vannbehov SV'!$B$4:$O$4,'Vannbehov SV'!$B$5:$O$13,,-1),,-1),IF(M658=Hjelpeark!$E$7,_xlfn.XLOOKUP(IF(T658="Naturlig",S658,T658),'Vannbehov FV'!$A$5:$A$20,_xlfn.XLOOKUP('Beregninger gj.strømming'!F658,'Vannbehov FV'!$B$4:$O$4,'Vannbehov FV'!$B$5:$O$20,,-1),,-1),""))</f>
        <v/>
      </c>
      <c r="P658" s="173" t="str">
        <f t="shared" si="182"/>
        <v/>
      </c>
      <c r="Q658" s="174" t="str">
        <f t="shared" si="183"/>
        <v/>
      </c>
      <c r="R658" s="174" t="str">
        <f t="shared" si="172"/>
        <v/>
      </c>
      <c r="S658" s="152" t="str">
        <f>IFERROR(IF(M658=Hjelpeark!$D$7,_xlfn.XLOOKUP('Beregninger gj.strømming'!C658,Hjelpeark!$C$8:$C$19,Hjelpeark!$D$8:$D$19),_xlfn.XLOOKUP('Beregninger gj.strømming'!C658,Hjelpeark!$C$8:$C$19,Hjelpeark!$E$8:$E$19)),"")</f>
        <v/>
      </c>
      <c r="T658" s="152" t="str">
        <f t="shared" si="186"/>
        <v/>
      </c>
      <c r="U658" s="152" t="str">
        <f>IFERROR(IF(T658=Hjelpeark!$B$4,0,ABS(T658-S658)),"")</f>
        <v/>
      </c>
      <c r="V658" s="175" t="str">
        <f>IFERROR(IF(A658="","",_xlfn.XLOOKUP(D658,Prisliste!$C$4:$F$4,Prisliste!$C$20:$F$20)),"")</f>
        <v/>
      </c>
      <c r="W658" s="175" t="str">
        <f>IFERROR(U658*_xlfn.XLOOKUP(D658,Prisliste!$C$4:$F$4,Prisliste!$C$21:$F$21),"")</f>
        <v/>
      </c>
      <c r="X658" s="175" t="str">
        <f>IFERROR(IF(A658="","",IF(N658="Ja",_xlfn.XLOOKUP('Beregninger gj.strømming'!D658,Prisliste!$C$4:$F$4,Prisliste!$C$24:$F$24),0)),"")</f>
        <v/>
      </c>
      <c r="Y658" s="288" t="str">
        <f t="shared" si="173"/>
        <v/>
      </c>
      <c r="Z658" s="175" t="str">
        <f t="shared" si="184"/>
        <v/>
      </c>
      <c r="AA658" s="175" t="str">
        <f t="shared" si="174"/>
        <v/>
      </c>
      <c r="AB658" s="175" t="str">
        <f t="shared" si="175"/>
        <v/>
      </c>
      <c r="AC658" s="288" t="str">
        <f t="shared" si="176"/>
        <v/>
      </c>
      <c r="AD658" s="152" t="str">
        <f t="shared" si="177"/>
        <v/>
      </c>
      <c r="AF658" s="155" t="str">
        <f>IFERROR(_xlfn.XLOOKUP(D658,Prisliste!$C$4:$F$4,Prisliste!$C$19:$F$19)*AD658,"")</f>
        <v/>
      </c>
    </row>
    <row r="659" spans="1:32" ht="14.4">
      <c r="A659" s="171" t="str">
        <f>IF(A658="","",IF(A658+1&lt;=f_slutt,'Beregninger gj.strømming'!A658+1,""))</f>
        <v/>
      </c>
      <c r="B659" s="172" t="str">
        <f t="shared" si="178"/>
        <v/>
      </c>
      <c r="C659" s="173" t="str">
        <f t="shared" si="179"/>
        <v/>
      </c>
      <c r="D659" s="172" t="str">
        <f t="shared" si="180"/>
        <v/>
      </c>
      <c r="E659" s="152" t="str">
        <f t="shared" si="185"/>
        <v/>
      </c>
      <c r="F659" s="289" t="str">
        <f t="shared" si="181"/>
        <v/>
      </c>
      <c r="G659" s="154" t="str">
        <f>IF($A659="","",'Priseestimat gj.strømming'!$C$15)</f>
        <v/>
      </c>
      <c r="H659" s="155" t="str" cm="1">
        <f t="array" ref="H659">IF(M659=Hjelpeark!$E$7,_xlfn.XLOOKUP(IF(T659="Naturlig",S659,T659),Temp_VT_FV,_xlfn.XLOOKUP('Beregninger gj.strømming'!F659,Fiskevekt_VT_FV,'Veksttabell FV'!$B$5:$T$21,,-1),,-1)*G659,IF('Beregninger gj.strømming'!M659=Hjelpeark!$D$7,_xlfn.XLOOKUP(IF(T659="Naturlig",S659,T659),'Veksttabell SV'!$A$6:$A$22,_xlfn.XLOOKUP('Beregninger gj.strømming'!F659,'Veksttabell SV'!$B$5:$AU$5,'Veksttabell SV'!$B$6:$AU$22,,-1),,-1)*G659,""))</f>
        <v/>
      </c>
      <c r="I659" s="155" t="str">
        <f t="shared" si="170"/>
        <v/>
      </c>
      <c r="J659" s="159" t="str">
        <f t="shared" si="171"/>
        <v/>
      </c>
      <c r="K659" s="173" t="str">
        <f>IF(A659="","",'Priseestimat gj.strømming'!$C$10)</f>
        <v/>
      </c>
      <c r="L659" s="173" t="str">
        <f>IF(A659="","",'Priseestimat gj.strømming'!$C$11)</f>
        <v/>
      </c>
      <c r="M659" s="173" t="str">
        <f>IF(A659="","",'Priseestimat gj.strømming'!$C$12)</f>
        <v/>
      </c>
      <c r="N659" s="173" t="str">
        <f>IF($A659="","",'Priseestimat gj.strømming'!$C$6)</f>
        <v/>
      </c>
      <c r="O659" s="174" t="str" cm="1">
        <f t="array" ref="O659">IF(M659=Hjelpeark!$D$7,_xlfn.XLOOKUP(IF(T659="Naturlig",S659,T659),'Vannbehov SV'!$A$5:$A$13,_xlfn.XLOOKUP('Beregninger gj.strømming'!F659,'Vannbehov SV'!$B$4:$O$4,'Vannbehov SV'!$B$5:$O$13,,-1),,-1),IF(M659=Hjelpeark!$E$7,_xlfn.XLOOKUP(IF(T659="Naturlig",S659,T659),'Vannbehov FV'!$A$5:$A$20,_xlfn.XLOOKUP('Beregninger gj.strømming'!F659,'Vannbehov FV'!$B$4:$O$4,'Vannbehov FV'!$B$5:$O$20,,-1),,-1),""))</f>
        <v/>
      </c>
      <c r="P659" s="173" t="str">
        <f t="shared" si="182"/>
        <v/>
      </c>
      <c r="Q659" s="174" t="str">
        <f t="shared" si="183"/>
        <v/>
      </c>
      <c r="R659" s="174" t="str">
        <f t="shared" si="172"/>
        <v/>
      </c>
      <c r="S659" s="152" t="str">
        <f>IFERROR(IF(M659=Hjelpeark!$D$7,_xlfn.XLOOKUP('Beregninger gj.strømming'!C659,Hjelpeark!$C$8:$C$19,Hjelpeark!$D$8:$D$19),_xlfn.XLOOKUP('Beregninger gj.strømming'!C659,Hjelpeark!$C$8:$C$19,Hjelpeark!$E$8:$E$19)),"")</f>
        <v/>
      </c>
      <c r="T659" s="152" t="str">
        <f t="shared" si="186"/>
        <v/>
      </c>
      <c r="U659" s="152" t="str">
        <f>IFERROR(IF(T659=Hjelpeark!$B$4,0,ABS(T659-S659)),"")</f>
        <v/>
      </c>
      <c r="V659" s="175" t="str">
        <f>IFERROR(IF(A659="","",_xlfn.XLOOKUP(D659,Prisliste!$C$4:$F$4,Prisliste!$C$20:$F$20)),"")</f>
        <v/>
      </c>
      <c r="W659" s="175" t="str">
        <f>IFERROR(U659*_xlfn.XLOOKUP(D659,Prisliste!$C$4:$F$4,Prisliste!$C$21:$F$21),"")</f>
        <v/>
      </c>
      <c r="X659" s="175" t="str">
        <f>IFERROR(IF(A659="","",IF(N659="Ja",_xlfn.XLOOKUP('Beregninger gj.strømming'!D659,Prisliste!$C$4:$F$4,Prisliste!$C$24:$F$24),0)),"")</f>
        <v/>
      </c>
      <c r="Y659" s="288" t="str">
        <f t="shared" si="173"/>
        <v/>
      </c>
      <c r="Z659" s="175" t="str">
        <f t="shared" si="184"/>
        <v/>
      </c>
      <c r="AA659" s="175" t="str">
        <f t="shared" si="174"/>
        <v/>
      </c>
      <c r="AB659" s="175" t="str">
        <f t="shared" si="175"/>
        <v/>
      </c>
      <c r="AC659" s="288" t="str">
        <f t="shared" si="176"/>
        <v/>
      </c>
      <c r="AD659" s="152" t="str">
        <f t="shared" si="177"/>
        <v/>
      </c>
      <c r="AF659" s="155" t="str">
        <f>IFERROR(_xlfn.XLOOKUP(D659,Prisliste!$C$4:$F$4,Prisliste!$C$19:$F$19)*AD659,"")</f>
        <v/>
      </c>
    </row>
    <row r="660" spans="1:32" ht="14.4">
      <c r="A660" s="171" t="str">
        <f>IF(A659="","",IF(A659+1&lt;=f_slutt,'Beregninger gj.strømming'!A659+1,""))</f>
        <v/>
      </c>
      <c r="B660" s="172" t="str">
        <f t="shared" si="178"/>
        <v/>
      </c>
      <c r="C660" s="173" t="str">
        <f t="shared" si="179"/>
        <v/>
      </c>
      <c r="D660" s="172" t="str">
        <f t="shared" si="180"/>
        <v/>
      </c>
      <c r="E660" s="152" t="str">
        <f t="shared" si="185"/>
        <v/>
      </c>
      <c r="F660" s="289" t="str">
        <f t="shared" si="181"/>
        <v/>
      </c>
      <c r="G660" s="154" t="str">
        <f>IF($A660="","",'Priseestimat gj.strømming'!$C$15)</f>
        <v/>
      </c>
      <c r="H660" s="155" t="str" cm="1">
        <f t="array" ref="H660">IF(M660=Hjelpeark!$E$7,_xlfn.XLOOKUP(IF(T660="Naturlig",S660,T660),Temp_VT_FV,_xlfn.XLOOKUP('Beregninger gj.strømming'!F660,Fiskevekt_VT_FV,'Veksttabell FV'!$B$5:$T$21,,-1),,-1)*G660,IF('Beregninger gj.strømming'!M660=Hjelpeark!$D$7,_xlfn.XLOOKUP(IF(T660="Naturlig",S660,T660),'Veksttabell SV'!$A$6:$A$22,_xlfn.XLOOKUP('Beregninger gj.strømming'!F660,'Veksttabell SV'!$B$5:$AU$5,'Veksttabell SV'!$B$6:$AU$22,,-1),,-1)*G660,""))</f>
        <v/>
      </c>
      <c r="I660" s="155" t="str">
        <f t="shared" si="170"/>
        <v/>
      </c>
      <c r="J660" s="159" t="str">
        <f t="shared" si="171"/>
        <v/>
      </c>
      <c r="K660" s="173" t="str">
        <f>IF(A660="","",'Priseestimat gj.strømming'!$C$10)</f>
        <v/>
      </c>
      <c r="L660" s="173" t="str">
        <f>IF(A660="","",'Priseestimat gj.strømming'!$C$11)</f>
        <v/>
      </c>
      <c r="M660" s="173" t="str">
        <f>IF(A660="","",'Priseestimat gj.strømming'!$C$12)</f>
        <v/>
      </c>
      <c r="N660" s="173" t="str">
        <f>IF($A660="","",'Priseestimat gj.strømming'!$C$6)</f>
        <v/>
      </c>
      <c r="O660" s="174" t="str" cm="1">
        <f t="array" ref="O660">IF(M660=Hjelpeark!$D$7,_xlfn.XLOOKUP(IF(T660="Naturlig",S660,T660),'Vannbehov SV'!$A$5:$A$13,_xlfn.XLOOKUP('Beregninger gj.strømming'!F660,'Vannbehov SV'!$B$4:$O$4,'Vannbehov SV'!$B$5:$O$13,,-1),,-1),IF(M660=Hjelpeark!$E$7,_xlfn.XLOOKUP(IF(T660="Naturlig",S660,T660),'Vannbehov FV'!$A$5:$A$20,_xlfn.XLOOKUP('Beregninger gj.strømming'!F660,'Vannbehov FV'!$B$4:$O$4,'Vannbehov FV'!$B$5:$O$20,,-1),,-1),""))</f>
        <v/>
      </c>
      <c r="P660" s="173" t="str">
        <f t="shared" si="182"/>
        <v/>
      </c>
      <c r="Q660" s="174" t="str">
        <f t="shared" si="183"/>
        <v/>
      </c>
      <c r="R660" s="174" t="str">
        <f t="shared" si="172"/>
        <v/>
      </c>
      <c r="S660" s="152" t="str">
        <f>IFERROR(IF(M660=Hjelpeark!$D$7,_xlfn.XLOOKUP('Beregninger gj.strømming'!C660,Hjelpeark!$C$8:$C$19,Hjelpeark!$D$8:$D$19),_xlfn.XLOOKUP('Beregninger gj.strømming'!C660,Hjelpeark!$C$8:$C$19,Hjelpeark!$E$8:$E$19)),"")</f>
        <v/>
      </c>
      <c r="T660" s="152" t="str">
        <f t="shared" si="186"/>
        <v/>
      </c>
      <c r="U660" s="152" t="str">
        <f>IFERROR(IF(T660=Hjelpeark!$B$4,0,ABS(T660-S660)),"")</f>
        <v/>
      </c>
      <c r="V660" s="175" t="str">
        <f>IFERROR(IF(A660="","",_xlfn.XLOOKUP(D660,Prisliste!$C$4:$F$4,Prisliste!$C$20:$F$20)),"")</f>
        <v/>
      </c>
      <c r="W660" s="175" t="str">
        <f>IFERROR(U660*_xlfn.XLOOKUP(D660,Prisliste!$C$4:$F$4,Prisliste!$C$21:$F$21),"")</f>
        <v/>
      </c>
      <c r="X660" s="175" t="str">
        <f>IFERROR(IF(A660="","",IF(N660="Ja",_xlfn.XLOOKUP('Beregninger gj.strømming'!D660,Prisliste!$C$4:$F$4,Prisliste!$C$24:$F$24),0)),"")</f>
        <v/>
      </c>
      <c r="Y660" s="288" t="str">
        <f t="shared" si="173"/>
        <v/>
      </c>
      <c r="Z660" s="175" t="str">
        <f t="shared" si="184"/>
        <v/>
      </c>
      <c r="AA660" s="175" t="str">
        <f t="shared" si="174"/>
        <v/>
      </c>
      <c r="AB660" s="175" t="str">
        <f t="shared" si="175"/>
        <v/>
      </c>
      <c r="AC660" s="288" t="str">
        <f t="shared" si="176"/>
        <v/>
      </c>
      <c r="AD660" s="152" t="str">
        <f t="shared" si="177"/>
        <v/>
      </c>
      <c r="AF660" s="155" t="str">
        <f>IFERROR(_xlfn.XLOOKUP(D660,Prisliste!$C$4:$F$4,Prisliste!$C$19:$F$19)*AD660,"")</f>
        <v/>
      </c>
    </row>
    <row r="661" spans="1:32" ht="14.4">
      <c r="A661" s="171" t="str">
        <f>IF(A660="","",IF(A660+1&lt;=f_slutt,'Beregninger gj.strømming'!A660+1,""))</f>
        <v/>
      </c>
      <c r="B661" s="172" t="str">
        <f t="shared" si="178"/>
        <v/>
      </c>
      <c r="C661" s="173" t="str">
        <f t="shared" si="179"/>
        <v/>
      </c>
      <c r="D661" s="172" t="str">
        <f t="shared" si="180"/>
        <v/>
      </c>
      <c r="E661" s="152" t="str">
        <f t="shared" si="185"/>
        <v/>
      </c>
      <c r="F661" s="289" t="str">
        <f t="shared" si="181"/>
        <v/>
      </c>
      <c r="G661" s="154" t="str">
        <f>IF($A661="","",'Priseestimat gj.strømming'!$C$15)</f>
        <v/>
      </c>
      <c r="H661" s="155" t="str" cm="1">
        <f t="array" ref="H661">IF(M661=Hjelpeark!$E$7,_xlfn.XLOOKUP(IF(T661="Naturlig",S661,T661),Temp_VT_FV,_xlfn.XLOOKUP('Beregninger gj.strømming'!F661,Fiskevekt_VT_FV,'Veksttabell FV'!$B$5:$T$21,,-1),,-1)*G661,IF('Beregninger gj.strømming'!M661=Hjelpeark!$D$7,_xlfn.XLOOKUP(IF(T661="Naturlig",S661,T661),'Veksttabell SV'!$A$6:$A$22,_xlfn.XLOOKUP('Beregninger gj.strømming'!F661,'Veksttabell SV'!$B$5:$AU$5,'Veksttabell SV'!$B$6:$AU$22,,-1),,-1)*G661,""))</f>
        <v/>
      </c>
      <c r="I661" s="155" t="str">
        <f t="shared" si="170"/>
        <v/>
      </c>
      <c r="J661" s="159" t="str">
        <f t="shared" si="171"/>
        <v/>
      </c>
      <c r="K661" s="173" t="str">
        <f>IF(A661="","",'Priseestimat gj.strømming'!$C$10)</f>
        <v/>
      </c>
      <c r="L661" s="173" t="str">
        <f>IF(A661="","",'Priseestimat gj.strømming'!$C$11)</f>
        <v/>
      </c>
      <c r="M661" s="173" t="str">
        <f>IF(A661="","",'Priseestimat gj.strømming'!$C$12)</f>
        <v/>
      </c>
      <c r="N661" s="173" t="str">
        <f>IF($A661="","",'Priseestimat gj.strømming'!$C$6)</f>
        <v/>
      </c>
      <c r="O661" s="174" t="str" cm="1">
        <f t="array" ref="O661">IF(M661=Hjelpeark!$D$7,_xlfn.XLOOKUP(IF(T661="Naturlig",S661,T661),'Vannbehov SV'!$A$5:$A$13,_xlfn.XLOOKUP('Beregninger gj.strømming'!F661,'Vannbehov SV'!$B$4:$O$4,'Vannbehov SV'!$B$5:$O$13,,-1),,-1),IF(M661=Hjelpeark!$E$7,_xlfn.XLOOKUP(IF(T661="Naturlig",S661,T661),'Vannbehov FV'!$A$5:$A$20,_xlfn.XLOOKUP('Beregninger gj.strømming'!F661,'Vannbehov FV'!$B$4:$O$4,'Vannbehov FV'!$B$5:$O$20,,-1),,-1),""))</f>
        <v/>
      </c>
      <c r="P661" s="173" t="str">
        <f t="shared" si="182"/>
        <v/>
      </c>
      <c r="Q661" s="174" t="str">
        <f t="shared" si="183"/>
        <v/>
      </c>
      <c r="R661" s="174" t="str">
        <f t="shared" si="172"/>
        <v/>
      </c>
      <c r="S661" s="152" t="str">
        <f>IFERROR(IF(M661=Hjelpeark!$D$7,_xlfn.XLOOKUP('Beregninger gj.strømming'!C661,Hjelpeark!$C$8:$C$19,Hjelpeark!$D$8:$D$19),_xlfn.XLOOKUP('Beregninger gj.strømming'!C661,Hjelpeark!$C$8:$C$19,Hjelpeark!$E$8:$E$19)),"")</f>
        <v/>
      </c>
      <c r="T661" s="152" t="str">
        <f t="shared" si="186"/>
        <v/>
      </c>
      <c r="U661" s="152" t="str">
        <f>IFERROR(IF(T661=Hjelpeark!$B$4,0,ABS(T661-S661)),"")</f>
        <v/>
      </c>
      <c r="V661" s="175" t="str">
        <f>IFERROR(IF(A661="","",_xlfn.XLOOKUP(D661,Prisliste!$C$4:$F$4,Prisliste!$C$20:$F$20)),"")</f>
        <v/>
      </c>
      <c r="W661" s="175" t="str">
        <f>IFERROR(U661*_xlfn.XLOOKUP(D661,Prisliste!$C$4:$F$4,Prisliste!$C$21:$F$21),"")</f>
        <v/>
      </c>
      <c r="X661" s="175" t="str">
        <f>IFERROR(IF(A661="","",IF(N661="Ja",_xlfn.XLOOKUP('Beregninger gj.strømming'!D661,Prisliste!$C$4:$F$4,Prisliste!$C$24:$F$24),0)),"")</f>
        <v/>
      </c>
      <c r="Y661" s="288" t="str">
        <f t="shared" si="173"/>
        <v/>
      </c>
      <c r="Z661" s="175" t="str">
        <f t="shared" si="184"/>
        <v/>
      </c>
      <c r="AA661" s="175" t="str">
        <f t="shared" si="174"/>
        <v/>
      </c>
      <c r="AB661" s="175" t="str">
        <f t="shared" si="175"/>
        <v/>
      </c>
      <c r="AC661" s="288" t="str">
        <f t="shared" si="176"/>
        <v/>
      </c>
      <c r="AD661" s="152" t="str">
        <f t="shared" si="177"/>
        <v/>
      </c>
      <c r="AF661" s="155" t="str">
        <f>IFERROR(_xlfn.XLOOKUP(D661,Prisliste!$C$4:$F$4,Prisliste!$C$19:$F$19)*AD661,"")</f>
        <v/>
      </c>
    </row>
    <row r="662" spans="1:32" ht="14.4">
      <c r="A662" s="171" t="str">
        <f>IF(A661="","",IF(A661+1&lt;=f_slutt,'Beregninger gj.strømming'!A661+1,""))</f>
        <v/>
      </c>
      <c r="B662" s="172" t="str">
        <f t="shared" si="178"/>
        <v/>
      </c>
      <c r="C662" s="173" t="str">
        <f t="shared" si="179"/>
        <v/>
      </c>
      <c r="D662" s="172" t="str">
        <f t="shared" si="180"/>
        <v/>
      </c>
      <c r="E662" s="152" t="str">
        <f t="shared" si="185"/>
        <v/>
      </c>
      <c r="F662" s="289" t="str">
        <f t="shared" si="181"/>
        <v/>
      </c>
      <c r="G662" s="154" t="str">
        <f>IF($A662="","",'Priseestimat gj.strømming'!$C$15)</f>
        <v/>
      </c>
      <c r="H662" s="155" t="str" cm="1">
        <f t="array" ref="H662">IF(M662=Hjelpeark!$E$7,_xlfn.XLOOKUP(IF(T662="Naturlig",S662,T662),Temp_VT_FV,_xlfn.XLOOKUP('Beregninger gj.strømming'!F662,Fiskevekt_VT_FV,'Veksttabell FV'!$B$5:$T$21,,-1),,-1)*G662,IF('Beregninger gj.strømming'!M662=Hjelpeark!$D$7,_xlfn.XLOOKUP(IF(T662="Naturlig",S662,T662),'Veksttabell SV'!$A$6:$A$22,_xlfn.XLOOKUP('Beregninger gj.strømming'!F662,'Veksttabell SV'!$B$5:$AU$5,'Veksttabell SV'!$B$6:$AU$22,,-1),,-1)*G662,""))</f>
        <v/>
      </c>
      <c r="I662" s="155" t="str">
        <f t="shared" si="170"/>
        <v/>
      </c>
      <c r="J662" s="159" t="str">
        <f t="shared" si="171"/>
        <v/>
      </c>
      <c r="K662" s="173" t="str">
        <f>IF(A662="","",'Priseestimat gj.strømming'!$C$10)</f>
        <v/>
      </c>
      <c r="L662" s="173" t="str">
        <f>IF(A662="","",'Priseestimat gj.strømming'!$C$11)</f>
        <v/>
      </c>
      <c r="M662" s="173" t="str">
        <f>IF(A662="","",'Priseestimat gj.strømming'!$C$12)</f>
        <v/>
      </c>
      <c r="N662" s="173" t="str">
        <f>IF($A662="","",'Priseestimat gj.strømming'!$C$6)</f>
        <v/>
      </c>
      <c r="O662" s="174" t="str" cm="1">
        <f t="array" ref="O662">IF(M662=Hjelpeark!$D$7,_xlfn.XLOOKUP(IF(T662="Naturlig",S662,T662),'Vannbehov SV'!$A$5:$A$13,_xlfn.XLOOKUP('Beregninger gj.strømming'!F662,'Vannbehov SV'!$B$4:$O$4,'Vannbehov SV'!$B$5:$O$13,,-1),,-1),IF(M662=Hjelpeark!$E$7,_xlfn.XLOOKUP(IF(T662="Naturlig",S662,T662),'Vannbehov FV'!$A$5:$A$20,_xlfn.XLOOKUP('Beregninger gj.strømming'!F662,'Vannbehov FV'!$B$4:$O$4,'Vannbehov FV'!$B$5:$O$20,,-1),,-1),""))</f>
        <v/>
      </c>
      <c r="P662" s="173" t="str">
        <f t="shared" si="182"/>
        <v/>
      </c>
      <c r="Q662" s="174" t="str">
        <f t="shared" si="183"/>
        <v/>
      </c>
      <c r="R662" s="174" t="str">
        <f t="shared" si="172"/>
        <v/>
      </c>
      <c r="S662" s="152" t="str">
        <f>IFERROR(IF(M662=Hjelpeark!$D$7,_xlfn.XLOOKUP('Beregninger gj.strømming'!C662,Hjelpeark!$C$8:$C$19,Hjelpeark!$D$8:$D$19),_xlfn.XLOOKUP('Beregninger gj.strømming'!C662,Hjelpeark!$C$8:$C$19,Hjelpeark!$E$8:$E$19)),"")</f>
        <v/>
      </c>
      <c r="T662" s="152" t="str">
        <f t="shared" si="186"/>
        <v/>
      </c>
      <c r="U662" s="152" t="str">
        <f>IFERROR(IF(T662=Hjelpeark!$B$4,0,ABS(T662-S662)),"")</f>
        <v/>
      </c>
      <c r="V662" s="175" t="str">
        <f>IFERROR(IF(A662="","",_xlfn.XLOOKUP(D662,Prisliste!$C$4:$F$4,Prisliste!$C$20:$F$20)),"")</f>
        <v/>
      </c>
      <c r="W662" s="175" t="str">
        <f>IFERROR(U662*_xlfn.XLOOKUP(D662,Prisliste!$C$4:$F$4,Prisliste!$C$21:$F$21),"")</f>
        <v/>
      </c>
      <c r="X662" s="175" t="str">
        <f>IFERROR(IF(A662="","",IF(N662="Ja",_xlfn.XLOOKUP('Beregninger gj.strømming'!D662,Prisliste!$C$4:$F$4,Prisliste!$C$24:$F$24),0)),"")</f>
        <v/>
      </c>
      <c r="Y662" s="288" t="str">
        <f t="shared" si="173"/>
        <v/>
      </c>
      <c r="Z662" s="175" t="str">
        <f t="shared" si="184"/>
        <v/>
      </c>
      <c r="AA662" s="175" t="str">
        <f t="shared" si="174"/>
        <v/>
      </c>
      <c r="AB662" s="175" t="str">
        <f t="shared" si="175"/>
        <v/>
      </c>
      <c r="AC662" s="288" t="str">
        <f t="shared" si="176"/>
        <v/>
      </c>
      <c r="AD662" s="152" t="str">
        <f t="shared" si="177"/>
        <v/>
      </c>
      <c r="AF662" s="155" t="str">
        <f>IFERROR(_xlfn.XLOOKUP(D662,Prisliste!$C$4:$F$4,Prisliste!$C$19:$F$19)*AD662,"")</f>
        <v/>
      </c>
    </row>
    <row r="663" spans="1:32" ht="14.4">
      <c r="A663" s="171" t="str">
        <f>IF(A662="","",IF(A662+1&lt;=f_slutt,'Beregninger gj.strømming'!A662+1,""))</f>
        <v/>
      </c>
      <c r="B663" s="172" t="str">
        <f t="shared" si="178"/>
        <v/>
      </c>
      <c r="C663" s="173" t="str">
        <f t="shared" si="179"/>
        <v/>
      </c>
      <c r="D663" s="172" t="str">
        <f t="shared" si="180"/>
        <v/>
      </c>
      <c r="E663" s="152" t="str">
        <f t="shared" si="185"/>
        <v/>
      </c>
      <c r="F663" s="289" t="str">
        <f t="shared" si="181"/>
        <v/>
      </c>
      <c r="G663" s="154" t="str">
        <f>IF($A663="","",'Priseestimat gj.strømming'!$C$15)</f>
        <v/>
      </c>
      <c r="H663" s="155" t="str" cm="1">
        <f t="array" ref="H663">IF(M663=Hjelpeark!$E$7,_xlfn.XLOOKUP(IF(T663="Naturlig",S663,T663),Temp_VT_FV,_xlfn.XLOOKUP('Beregninger gj.strømming'!F663,Fiskevekt_VT_FV,'Veksttabell FV'!$B$5:$T$21,,-1),,-1)*G663,IF('Beregninger gj.strømming'!M663=Hjelpeark!$D$7,_xlfn.XLOOKUP(IF(T663="Naturlig",S663,T663),'Veksttabell SV'!$A$6:$A$22,_xlfn.XLOOKUP('Beregninger gj.strømming'!F663,'Veksttabell SV'!$B$5:$AU$5,'Veksttabell SV'!$B$6:$AU$22,,-1),,-1)*G663,""))</f>
        <v/>
      </c>
      <c r="I663" s="155" t="str">
        <f t="shared" si="170"/>
        <v/>
      </c>
      <c r="J663" s="159" t="str">
        <f t="shared" si="171"/>
        <v/>
      </c>
      <c r="K663" s="173" t="str">
        <f>IF(A663="","",'Priseestimat gj.strømming'!$C$10)</f>
        <v/>
      </c>
      <c r="L663" s="173" t="str">
        <f>IF(A663="","",'Priseestimat gj.strømming'!$C$11)</f>
        <v/>
      </c>
      <c r="M663" s="173" t="str">
        <f>IF(A663="","",'Priseestimat gj.strømming'!$C$12)</f>
        <v/>
      </c>
      <c r="N663" s="173" t="str">
        <f>IF($A663="","",'Priseestimat gj.strømming'!$C$6)</f>
        <v/>
      </c>
      <c r="O663" s="174" t="str" cm="1">
        <f t="array" ref="O663">IF(M663=Hjelpeark!$D$7,_xlfn.XLOOKUP(IF(T663="Naturlig",S663,T663),'Vannbehov SV'!$A$5:$A$13,_xlfn.XLOOKUP('Beregninger gj.strømming'!F663,'Vannbehov SV'!$B$4:$O$4,'Vannbehov SV'!$B$5:$O$13,,-1),,-1),IF(M663=Hjelpeark!$E$7,_xlfn.XLOOKUP(IF(T663="Naturlig",S663,T663),'Vannbehov FV'!$A$5:$A$20,_xlfn.XLOOKUP('Beregninger gj.strømming'!F663,'Vannbehov FV'!$B$4:$O$4,'Vannbehov FV'!$B$5:$O$20,,-1),,-1),""))</f>
        <v/>
      </c>
      <c r="P663" s="173" t="str">
        <f t="shared" si="182"/>
        <v/>
      </c>
      <c r="Q663" s="174" t="str">
        <f t="shared" si="183"/>
        <v/>
      </c>
      <c r="R663" s="174" t="str">
        <f t="shared" si="172"/>
        <v/>
      </c>
      <c r="S663" s="152" t="str">
        <f>IFERROR(IF(M663=Hjelpeark!$D$7,_xlfn.XLOOKUP('Beregninger gj.strømming'!C663,Hjelpeark!$C$8:$C$19,Hjelpeark!$D$8:$D$19),_xlfn.XLOOKUP('Beregninger gj.strømming'!C663,Hjelpeark!$C$8:$C$19,Hjelpeark!$E$8:$E$19)),"")</f>
        <v/>
      </c>
      <c r="T663" s="152" t="str">
        <f t="shared" si="186"/>
        <v/>
      </c>
      <c r="U663" s="152" t="str">
        <f>IFERROR(IF(T663=Hjelpeark!$B$4,0,ABS(T663-S663)),"")</f>
        <v/>
      </c>
      <c r="V663" s="175" t="str">
        <f>IFERROR(IF(A663="","",_xlfn.XLOOKUP(D663,Prisliste!$C$4:$F$4,Prisliste!$C$20:$F$20)),"")</f>
        <v/>
      </c>
      <c r="W663" s="175" t="str">
        <f>IFERROR(U663*_xlfn.XLOOKUP(D663,Prisliste!$C$4:$F$4,Prisliste!$C$21:$F$21),"")</f>
        <v/>
      </c>
      <c r="X663" s="175" t="str">
        <f>IFERROR(IF(A663="","",IF(N663="Ja",_xlfn.XLOOKUP('Beregninger gj.strømming'!D663,Prisliste!$C$4:$F$4,Prisliste!$C$24:$F$24),0)),"")</f>
        <v/>
      </c>
      <c r="Y663" s="288" t="str">
        <f t="shared" si="173"/>
        <v/>
      </c>
      <c r="Z663" s="175" t="str">
        <f t="shared" si="184"/>
        <v/>
      </c>
      <c r="AA663" s="175" t="str">
        <f t="shared" si="174"/>
        <v/>
      </c>
      <c r="AB663" s="175" t="str">
        <f t="shared" si="175"/>
        <v/>
      </c>
      <c r="AC663" s="288" t="str">
        <f t="shared" si="176"/>
        <v/>
      </c>
      <c r="AD663" s="152" t="str">
        <f t="shared" si="177"/>
        <v/>
      </c>
      <c r="AF663" s="155" t="str">
        <f>IFERROR(_xlfn.XLOOKUP(D663,Prisliste!$C$4:$F$4,Prisliste!$C$19:$F$19)*AD663,"")</f>
        <v/>
      </c>
    </row>
    <row r="664" spans="1:32" ht="14.4">
      <c r="A664" s="171" t="str">
        <f>IF(A663="","",IF(A663+1&lt;=f_slutt,'Beregninger gj.strømming'!A663+1,""))</f>
        <v/>
      </c>
      <c r="B664" s="172" t="str">
        <f t="shared" si="178"/>
        <v/>
      </c>
      <c r="C664" s="173" t="str">
        <f t="shared" si="179"/>
        <v/>
      </c>
      <c r="D664" s="172" t="str">
        <f t="shared" si="180"/>
        <v/>
      </c>
      <c r="E664" s="152" t="str">
        <f t="shared" si="185"/>
        <v/>
      </c>
      <c r="F664" s="289" t="str">
        <f t="shared" si="181"/>
        <v/>
      </c>
      <c r="G664" s="154" t="str">
        <f>IF($A664="","",'Priseestimat gj.strømming'!$C$15)</f>
        <v/>
      </c>
      <c r="H664" s="155" t="str" cm="1">
        <f t="array" ref="H664">IF(M664=Hjelpeark!$E$7,_xlfn.XLOOKUP(IF(T664="Naturlig",S664,T664),Temp_VT_FV,_xlfn.XLOOKUP('Beregninger gj.strømming'!F664,Fiskevekt_VT_FV,'Veksttabell FV'!$B$5:$T$21,,-1),,-1)*G664,IF('Beregninger gj.strømming'!M664=Hjelpeark!$D$7,_xlfn.XLOOKUP(IF(T664="Naturlig",S664,T664),'Veksttabell SV'!$A$6:$A$22,_xlfn.XLOOKUP('Beregninger gj.strømming'!F664,'Veksttabell SV'!$B$5:$AU$5,'Veksttabell SV'!$B$6:$AU$22,,-1),,-1)*G664,""))</f>
        <v/>
      </c>
      <c r="I664" s="155" t="str">
        <f t="shared" si="170"/>
        <v/>
      </c>
      <c r="J664" s="159" t="str">
        <f t="shared" si="171"/>
        <v/>
      </c>
      <c r="K664" s="173" t="str">
        <f>IF(A664="","",'Priseestimat gj.strømming'!$C$10)</f>
        <v/>
      </c>
      <c r="L664" s="173" t="str">
        <f>IF(A664="","",'Priseestimat gj.strømming'!$C$11)</f>
        <v/>
      </c>
      <c r="M664" s="173" t="str">
        <f>IF(A664="","",'Priseestimat gj.strømming'!$C$12)</f>
        <v/>
      </c>
      <c r="N664" s="173" t="str">
        <f>IF($A664="","",'Priseestimat gj.strømming'!$C$6)</f>
        <v/>
      </c>
      <c r="O664" s="174" t="str" cm="1">
        <f t="array" ref="O664">IF(M664=Hjelpeark!$D$7,_xlfn.XLOOKUP(IF(T664="Naturlig",S664,T664),'Vannbehov SV'!$A$5:$A$13,_xlfn.XLOOKUP('Beregninger gj.strømming'!F664,'Vannbehov SV'!$B$4:$O$4,'Vannbehov SV'!$B$5:$O$13,,-1),,-1),IF(M664=Hjelpeark!$E$7,_xlfn.XLOOKUP(IF(T664="Naturlig",S664,T664),'Vannbehov FV'!$A$5:$A$20,_xlfn.XLOOKUP('Beregninger gj.strømming'!F664,'Vannbehov FV'!$B$4:$O$4,'Vannbehov FV'!$B$5:$O$20,,-1),,-1),""))</f>
        <v/>
      </c>
      <c r="P664" s="173" t="str">
        <f t="shared" si="182"/>
        <v/>
      </c>
      <c r="Q664" s="174" t="str">
        <f t="shared" si="183"/>
        <v/>
      </c>
      <c r="R664" s="174" t="str">
        <f t="shared" si="172"/>
        <v/>
      </c>
      <c r="S664" s="152" t="str">
        <f>IFERROR(IF(M664=Hjelpeark!$D$7,_xlfn.XLOOKUP('Beregninger gj.strømming'!C664,Hjelpeark!$C$8:$C$19,Hjelpeark!$D$8:$D$19),_xlfn.XLOOKUP('Beregninger gj.strømming'!C664,Hjelpeark!$C$8:$C$19,Hjelpeark!$E$8:$E$19)),"")</f>
        <v/>
      </c>
      <c r="T664" s="152" t="str">
        <f t="shared" si="186"/>
        <v/>
      </c>
      <c r="U664" s="152" t="str">
        <f>IFERROR(IF(T664=Hjelpeark!$B$4,0,ABS(T664-S664)),"")</f>
        <v/>
      </c>
      <c r="V664" s="175" t="str">
        <f>IFERROR(IF(A664="","",_xlfn.XLOOKUP(D664,Prisliste!$C$4:$F$4,Prisliste!$C$20:$F$20)),"")</f>
        <v/>
      </c>
      <c r="W664" s="175" t="str">
        <f>IFERROR(U664*_xlfn.XLOOKUP(D664,Prisliste!$C$4:$F$4,Prisliste!$C$21:$F$21),"")</f>
        <v/>
      </c>
      <c r="X664" s="175" t="str">
        <f>IFERROR(IF(A664="","",IF(N664="Ja",_xlfn.XLOOKUP('Beregninger gj.strømming'!D664,Prisliste!$C$4:$F$4,Prisliste!$C$24:$F$24),0)),"")</f>
        <v/>
      </c>
      <c r="Y664" s="288" t="str">
        <f t="shared" si="173"/>
        <v/>
      </c>
      <c r="Z664" s="175" t="str">
        <f t="shared" si="184"/>
        <v/>
      </c>
      <c r="AA664" s="175" t="str">
        <f t="shared" si="174"/>
        <v/>
      </c>
      <c r="AB664" s="175" t="str">
        <f t="shared" si="175"/>
        <v/>
      </c>
      <c r="AC664" s="288" t="str">
        <f t="shared" si="176"/>
        <v/>
      </c>
      <c r="AD664" s="152" t="str">
        <f t="shared" si="177"/>
        <v/>
      </c>
      <c r="AF664" s="155" t="str">
        <f>IFERROR(_xlfn.XLOOKUP(D664,Prisliste!$C$4:$F$4,Prisliste!$C$19:$F$19)*AD664,"")</f>
        <v/>
      </c>
    </row>
    <row r="665" spans="1:32" ht="14.4">
      <c r="A665" s="171" t="str">
        <f>IF(A664="","",IF(A664+1&lt;=f_slutt,'Beregninger gj.strømming'!A664+1,""))</f>
        <v/>
      </c>
      <c r="B665" s="172" t="str">
        <f t="shared" si="178"/>
        <v/>
      </c>
      <c r="C665" s="173" t="str">
        <f t="shared" si="179"/>
        <v/>
      </c>
      <c r="D665" s="172" t="str">
        <f t="shared" si="180"/>
        <v/>
      </c>
      <c r="E665" s="152" t="str">
        <f t="shared" si="185"/>
        <v/>
      </c>
      <c r="F665" s="289" t="str">
        <f t="shared" si="181"/>
        <v/>
      </c>
      <c r="G665" s="154" t="str">
        <f>IF($A665="","",'Priseestimat gj.strømming'!$C$15)</f>
        <v/>
      </c>
      <c r="H665" s="155" t="str" cm="1">
        <f t="array" ref="H665">IF(M665=Hjelpeark!$E$7,_xlfn.XLOOKUP(IF(T665="Naturlig",S665,T665),Temp_VT_FV,_xlfn.XLOOKUP('Beregninger gj.strømming'!F665,Fiskevekt_VT_FV,'Veksttabell FV'!$B$5:$T$21,,-1),,-1)*G665,IF('Beregninger gj.strømming'!M665=Hjelpeark!$D$7,_xlfn.XLOOKUP(IF(T665="Naturlig",S665,T665),'Veksttabell SV'!$A$6:$A$22,_xlfn.XLOOKUP('Beregninger gj.strømming'!F665,'Veksttabell SV'!$B$5:$AU$5,'Veksttabell SV'!$B$6:$AU$22,,-1),,-1)*G665,""))</f>
        <v/>
      </c>
      <c r="I665" s="155" t="str">
        <f t="shared" si="170"/>
        <v/>
      </c>
      <c r="J665" s="159" t="str">
        <f t="shared" si="171"/>
        <v/>
      </c>
      <c r="K665" s="173" t="str">
        <f>IF(A665="","",'Priseestimat gj.strømming'!$C$10)</f>
        <v/>
      </c>
      <c r="L665" s="173" t="str">
        <f>IF(A665="","",'Priseestimat gj.strømming'!$C$11)</f>
        <v/>
      </c>
      <c r="M665" s="173" t="str">
        <f>IF(A665="","",'Priseestimat gj.strømming'!$C$12)</f>
        <v/>
      </c>
      <c r="N665" s="173" t="str">
        <f>IF($A665="","",'Priseestimat gj.strømming'!$C$6)</f>
        <v/>
      </c>
      <c r="O665" s="174" t="str" cm="1">
        <f t="array" ref="O665">IF(M665=Hjelpeark!$D$7,_xlfn.XLOOKUP(IF(T665="Naturlig",S665,T665),'Vannbehov SV'!$A$5:$A$13,_xlfn.XLOOKUP('Beregninger gj.strømming'!F665,'Vannbehov SV'!$B$4:$O$4,'Vannbehov SV'!$B$5:$O$13,,-1),,-1),IF(M665=Hjelpeark!$E$7,_xlfn.XLOOKUP(IF(T665="Naturlig",S665,T665),'Vannbehov FV'!$A$5:$A$20,_xlfn.XLOOKUP('Beregninger gj.strømming'!F665,'Vannbehov FV'!$B$4:$O$4,'Vannbehov FV'!$B$5:$O$20,,-1),,-1),""))</f>
        <v/>
      </c>
      <c r="P665" s="173" t="str">
        <f t="shared" si="182"/>
        <v/>
      </c>
      <c r="Q665" s="174" t="str">
        <f t="shared" si="183"/>
        <v/>
      </c>
      <c r="R665" s="174" t="str">
        <f t="shared" si="172"/>
        <v/>
      </c>
      <c r="S665" s="152" t="str">
        <f>IFERROR(IF(M665=Hjelpeark!$D$7,_xlfn.XLOOKUP('Beregninger gj.strømming'!C665,Hjelpeark!$C$8:$C$19,Hjelpeark!$D$8:$D$19),_xlfn.XLOOKUP('Beregninger gj.strømming'!C665,Hjelpeark!$C$8:$C$19,Hjelpeark!$E$8:$E$19)),"")</f>
        <v/>
      </c>
      <c r="T665" s="152" t="str">
        <f t="shared" si="186"/>
        <v/>
      </c>
      <c r="U665" s="152" t="str">
        <f>IFERROR(IF(T665=Hjelpeark!$B$4,0,ABS(T665-S665)),"")</f>
        <v/>
      </c>
      <c r="V665" s="175" t="str">
        <f>IFERROR(IF(A665="","",_xlfn.XLOOKUP(D665,Prisliste!$C$4:$F$4,Prisliste!$C$20:$F$20)),"")</f>
        <v/>
      </c>
      <c r="W665" s="175" t="str">
        <f>IFERROR(U665*_xlfn.XLOOKUP(D665,Prisliste!$C$4:$F$4,Prisliste!$C$21:$F$21),"")</f>
        <v/>
      </c>
      <c r="X665" s="175" t="str">
        <f>IFERROR(IF(A665="","",IF(N665="Ja",_xlfn.XLOOKUP('Beregninger gj.strømming'!D665,Prisliste!$C$4:$F$4,Prisliste!$C$24:$F$24),0)),"")</f>
        <v/>
      </c>
      <c r="Y665" s="288" t="str">
        <f t="shared" si="173"/>
        <v/>
      </c>
      <c r="Z665" s="175" t="str">
        <f t="shared" si="184"/>
        <v/>
      </c>
      <c r="AA665" s="175" t="str">
        <f t="shared" si="174"/>
        <v/>
      </c>
      <c r="AB665" s="175" t="str">
        <f t="shared" si="175"/>
        <v/>
      </c>
      <c r="AC665" s="288" t="str">
        <f t="shared" si="176"/>
        <v/>
      </c>
      <c r="AD665" s="152" t="str">
        <f t="shared" si="177"/>
        <v/>
      </c>
      <c r="AF665" s="155" t="str">
        <f>IFERROR(_xlfn.XLOOKUP(D665,Prisliste!$C$4:$F$4,Prisliste!$C$19:$F$19)*AD665,"")</f>
        <v/>
      </c>
    </row>
    <row r="666" spans="1:32" ht="14.4">
      <c r="A666" s="171" t="str">
        <f>IF(A665="","",IF(A665+1&lt;=f_slutt,'Beregninger gj.strømming'!A665+1,""))</f>
        <v/>
      </c>
      <c r="B666" s="172" t="str">
        <f t="shared" si="178"/>
        <v/>
      </c>
      <c r="C666" s="173" t="str">
        <f t="shared" si="179"/>
        <v/>
      </c>
      <c r="D666" s="172" t="str">
        <f t="shared" si="180"/>
        <v/>
      </c>
      <c r="E666" s="152" t="str">
        <f t="shared" si="185"/>
        <v/>
      </c>
      <c r="F666" s="289" t="str">
        <f t="shared" si="181"/>
        <v/>
      </c>
      <c r="G666" s="154" t="str">
        <f>IF($A666="","",'Priseestimat gj.strømming'!$C$15)</f>
        <v/>
      </c>
      <c r="H666" s="155" t="str" cm="1">
        <f t="array" ref="H666">IF(M666=Hjelpeark!$E$7,_xlfn.XLOOKUP(IF(T666="Naturlig",S666,T666),Temp_VT_FV,_xlfn.XLOOKUP('Beregninger gj.strømming'!F666,Fiskevekt_VT_FV,'Veksttabell FV'!$B$5:$T$21,,-1),,-1)*G666,IF('Beregninger gj.strømming'!M666=Hjelpeark!$D$7,_xlfn.XLOOKUP(IF(T666="Naturlig",S666,T666),'Veksttabell SV'!$A$6:$A$22,_xlfn.XLOOKUP('Beregninger gj.strømming'!F666,'Veksttabell SV'!$B$5:$AU$5,'Veksttabell SV'!$B$6:$AU$22,,-1),,-1)*G666,""))</f>
        <v/>
      </c>
      <c r="I666" s="155" t="str">
        <f t="shared" si="170"/>
        <v/>
      </c>
      <c r="J666" s="159" t="str">
        <f t="shared" si="171"/>
        <v/>
      </c>
      <c r="K666" s="173" t="str">
        <f>IF(A666="","",'Priseestimat gj.strømming'!$C$10)</f>
        <v/>
      </c>
      <c r="L666" s="173" t="str">
        <f>IF(A666="","",'Priseestimat gj.strømming'!$C$11)</f>
        <v/>
      </c>
      <c r="M666" s="173" t="str">
        <f>IF(A666="","",'Priseestimat gj.strømming'!$C$12)</f>
        <v/>
      </c>
      <c r="N666" s="173" t="str">
        <f>IF($A666="","",'Priseestimat gj.strømming'!$C$6)</f>
        <v/>
      </c>
      <c r="O666" s="174" t="str" cm="1">
        <f t="array" ref="O666">IF(M666=Hjelpeark!$D$7,_xlfn.XLOOKUP(IF(T666="Naturlig",S666,T666),'Vannbehov SV'!$A$5:$A$13,_xlfn.XLOOKUP('Beregninger gj.strømming'!F666,'Vannbehov SV'!$B$4:$O$4,'Vannbehov SV'!$B$5:$O$13,,-1),,-1),IF(M666=Hjelpeark!$E$7,_xlfn.XLOOKUP(IF(T666="Naturlig",S666,T666),'Vannbehov FV'!$A$5:$A$20,_xlfn.XLOOKUP('Beregninger gj.strømming'!F666,'Vannbehov FV'!$B$4:$O$4,'Vannbehov FV'!$B$5:$O$20,,-1),,-1),""))</f>
        <v/>
      </c>
      <c r="P666" s="173" t="str">
        <f t="shared" si="182"/>
        <v/>
      </c>
      <c r="Q666" s="174" t="str">
        <f t="shared" si="183"/>
        <v/>
      </c>
      <c r="R666" s="174" t="str">
        <f t="shared" si="172"/>
        <v/>
      </c>
      <c r="S666" s="152" t="str">
        <f>IFERROR(IF(M666=Hjelpeark!$D$7,_xlfn.XLOOKUP('Beregninger gj.strømming'!C666,Hjelpeark!$C$8:$C$19,Hjelpeark!$D$8:$D$19),_xlfn.XLOOKUP('Beregninger gj.strømming'!C666,Hjelpeark!$C$8:$C$19,Hjelpeark!$E$8:$E$19)),"")</f>
        <v/>
      </c>
      <c r="T666" s="152" t="str">
        <f t="shared" si="186"/>
        <v/>
      </c>
      <c r="U666" s="152" t="str">
        <f>IFERROR(IF(T666=Hjelpeark!$B$4,0,ABS(T666-S666)),"")</f>
        <v/>
      </c>
      <c r="V666" s="175" t="str">
        <f>IFERROR(IF(A666="","",_xlfn.XLOOKUP(D666,Prisliste!$C$4:$F$4,Prisliste!$C$20:$F$20)),"")</f>
        <v/>
      </c>
      <c r="W666" s="175" t="str">
        <f>IFERROR(U666*_xlfn.XLOOKUP(D666,Prisliste!$C$4:$F$4,Prisliste!$C$21:$F$21),"")</f>
        <v/>
      </c>
      <c r="X666" s="175" t="str">
        <f>IFERROR(IF(A666="","",IF(N666="Ja",_xlfn.XLOOKUP('Beregninger gj.strømming'!D666,Prisliste!$C$4:$F$4,Prisliste!$C$24:$F$24),0)),"")</f>
        <v/>
      </c>
      <c r="Y666" s="288" t="str">
        <f t="shared" si="173"/>
        <v/>
      </c>
      <c r="Z666" s="175" t="str">
        <f t="shared" si="184"/>
        <v/>
      </c>
      <c r="AA666" s="175" t="str">
        <f t="shared" si="174"/>
        <v/>
      </c>
      <c r="AB666" s="175" t="str">
        <f t="shared" si="175"/>
        <v/>
      </c>
      <c r="AC666" s="288" t="str">
        <f t="shared" si="176"/>
        <v/>
      </c>
      <c r="AD666" s="152" t="str">
        <f t="shared" si="177"/>
        <v/>
      </c>
      <c r="AF666" s="155" t="str">
        <f>IFERROR(_xlfn.XLOOKUP(D666,Prisliste!$C$4:$F$4,Prisliste!$C$19:$F$19)*AD666,"")</f>
        <v/>
      </c>
    </row>
    <row r="667" spans="1:32" ht="14.4">
      <c r="A667" s="171" t="str">
        <f>IF(A666="","",IF(A666+1&lt;=f_slutt,'Beregninger gj.strømming'!A666+1,""))</f>
        <v/>
      </c>
      <c r="B667" s="172" t="str">
        <f t="shared" si="178"/>
        <v/>
      </c>
      <c r="C667" s="173" t="str">
        <f t="shared" si="179"/>
        <v/>
      </c>
      <c r="D667" s="172" t="str">
        <f t="shared" si="180"/>
        <v/>
      </c>
      <c r="E667" s="152" t="str">
        <f t="shared" si="185"/>
        <v/>
      </c>
      <c r="F667" s="289" t="str">
        <f t="shared" si="181"/>
        <v/>
      </c>
      <c r="G667" s="154" t="str">
        <f>IF($A667="","",'Priseestimat gj.strømming'!$C$15)</f>
        <v/>
      </c>
      <c r="H667" s="155" t="str" cm="1">
        <f t="array" ref="H667">IF(M667=Hjelpeark!$E$7,_xlfn.XLOOKUP(IF(T667="Naturlig",S667,T667),Temp_VT_FV,_xlfn.XLOOKUP('Beregninger gj.strømming'!F667,Fiskevekt_VT_FV,'Veksttabell FV'!$B$5:$T$21,,-1),,-1)*G667,IF('Beregninger gj.strømming'!M667=Hjelpeark!$D$7,_xlfn.XLOOKUP(IF(T667="Naturlig",S667,T667),'Veksttabell SV'!$A$6:$A$22,_xlfn.XLOOKUP('Beregninger gj.strømming'!F667,'Veksttabell SV'!$B$5:$AU$5,'Veksttabell SV'!$B$6:$AU$22,,-1),,-1)*G667,""))</f>
        <v/>
      </c>
      <c r="I667" s="155" t="str">
        <f t="shared" si="170"/>
        <v/>
      </c>
      <c r="J667" s="159" t="str">
        <f t="shared" si="171"/>
        <v/>
      </c>
      <c r="K667" s="173" t="str">
        <f>IF(A667="","",'Priseestimat gj.strømming'!$C$10)</f>
        <v/>
      </c>
      <c r="L667" s="173" t="str">
        <f>IF(A667="","",'Priseestimat gj.strømming'!$C$11)</f>
        <v/>
      </c>
      <c r="M667" s="173" t="str">
        <f>IF(A667="","",'Priseestimat gj.strømming'!$C$12)</f>
        <v/>
      </c>
      <c r="N667" s="173" t="str">
        <f>IF($A667="","",'Priseestimat gj.strømming'!$C$6)</f>
        <v/>
      </c>
      <c r="O667" s="174" t="str" cm="1">
        <f t="array" ref="O667">IF(M667=Hjelpeark!$D$7,_xlfn.XLOOKUP(IF(T667="Naturlig",S667,T667),'Vannbehov SV'!$A$5:$A$13,_xlfn.XLOOKUP('Beregninger gj.strømming'!F667,'Vannbehov SV'!$B$4:$O$4,'Vannbehov SV'!$B$5:$O$13,,-1),,-1),IF(M667=Hjelpeark!$E$7,_xlfn.XLOOKUP(IF(T667="Naturlig",S667,T667),'Vannbehov FV'!$A$5:$A$20,_xlfn.XLOOKUP('Beregninger gj.strømming'!F667,'Vannbehov FV'!$B$4:$O$4,'Vannbehov FV'!$B$5:$O$20,,-1),,-1),""))</f>
        <v/>
      </c>
      <c r="P667" s="173" t="str">
        <f t="shared" si="182"/>
        <v/>
      </c>
      <c r="Q667" s="174" t="str">
        <f t="shared" si="183"/>
        <v/>
      </c>
      <c r="R667" s="174" t="str">
        <f t="shared" si="172"/>
        <v/>
      </c>
      <c r="S667" s="152" t="str">
        <f>IFERROR(IF(M667=Hjelpeark!$D$7,_xlfn.XLOOKUP('Beregninger gj.strømming'!C667,Hjelpeark!$C$8:$C$19,Hjelpeark!$D$8:$D$19),_xlfn.XLOOKUP('Beregninger gj.strømming'!C667,Hjelpeark!$C$8:$C$19,Hjelpeark!$E$8:$E$19)),"")</f>
        <v/>
      </c>
      <c r="T667" s="152" t="str">
        <f t="shared" si="186"/>
        <v/>
      </c>
      <c r="U667" s="152" t="str">
        <f>IFERROR(IF(T667=Hjelpeark!$B$4,0,ABS(T667-S667)),"")</f>
        <v/>
      </c>
      <c r="V667" s="175" t="str">
        <f>IFERROR(IF(A667="","",_xlfn.XLOOKUP(D667,Prisliste!$C$4:$F$4,Prisliste!$C$20:$F$20)),"")</f>
        <v/>
      </c>
      <c r="W667" s="175" t="str">
        <f>IFERROR(U667*_xlfn.XLOOKUP(D667,Prisliste!$C$4:$F$4,Prisliste!$C$21:$F$21),"")</f>
        <v/>
      </c>
      <c r="X667" s="175" t="str">
        <f>IFERROR(IF(A667="","",IF(N667="Ja",_xlfn.XLOOKUP('Beregninger gj.strømming'!D667,Prisliste!$C$4:$F$4,Prisliste!$C$24:$F$24),0)),"")</f>
        <v/>
      </c>
      <c r="Y667" s="288" t="str">
        <f t="shared" si="173"/>
        <v/>
      </c>
      <c r="Z667" s="175" t="str">
        <f t="shared" si="184"/>
        <v/>
      </c>
      <c r="AA667" s="175" t="str">
        <f t="shared" si="174"/>
        <v/>
      </c>
      <c r="AB667" s="175" t="str">
        <f t="shared" si="175"/>
        <v/>
      </c>
      <c r="AC667" s="288" t="str">
        <f t="shared" si="176"/>
        <v/>
      </c>
      <c r="AD667" s="152" t="str">
        <f t="shared" si="177"/>
        <v/>
      </c>
      <c r="AF667" s="155" t="str">
        <f>IFERROR(_xlfn.XLOOKUP(D667,Prisliste!$C$4:$F$4,Prisliste!$C$19:$F$19)*AD667,"")</f>
        <v/>
      </c>
    </row>
    <row r="668" spans="1:32" ht="14.4">
      <c r="A668" s="171" t="str">
        <f>IF(A667="","",IF(A667+1&lt;=f_slutt,'Beregninger gj.strømming'!A667+1,""))</f>
        <v/>
      </c>
      <c r="B668" s="172" t="str">
        <f t="shared" si="178"/>
        <v/>
      </c>
      <c r="C668" s="173" t="str">
        <f t="shared" si="179"/>
        <v/>
      </c>
      <c r="D668" s="172" t="str">
        <f t="shared" si="180"/>
        <v/>
      </c>
      <c r="E668" s="152" t="str">
        <f t="shared" si="185"/>
        <v/>
      </c>
      <c r="F668" s="289" t="str">
        <f t="shared" si="181"/>
        <v/>
      </c>
      <c r="G668" s="154" t="str">
        <f>IF($A668="","",'Priseestimat gj.strømming'!$C$15)</f>
        <v/>
      </c>
      <c r="H668" s="155" t="str" cm="1">
        <f t="array" ref="H668">IF(M668=Hjelpeark!$E$7,_xlfn.XLOOKUP(IF(T668="Naturlig",S668,T668),Temp_VT_FV,_xlfn.XLOOKUP('Beregninger gj.strømming'!F668,Fiskevekt_VT_FV,'Veksttabell FV'!$B$5:$T$21,,-1),,-1)*G668,IF('Beregninger gj.strømming'!M668=Hjelpeark!$D$7,_xlfn.XLOOKUP(IF(T668="Naturlig",S668,T668),'Veksttabell SV'!$A$6:$A$22,_xlfn.XLOOKUP('Beregninger gj.strømming'!F668,'Veksttabell SV'!$B$5:$AU$5,'Veksttabell SV'!$B$6:$AU$22,,-1),,-1)*G668,""))</f>
        <v/>
      </c>
      <c r="I668" s="155" t="str">
        <f t="shared" si="170"/>
        <v/>
      </c>
      <c r="J668" s="159" t="str">
        <f t="shared" si="171"/>
        <v/>
      </c>
      <c r="K668" s="173" t="str">
        <f>IF(A668="","",'Priseestimat gj.strømming'!$C$10)</f>
        <v/>
      </c>
      <c r="L668" s="173" t="str">
        <f>IF(A668="","",'Priseestimat gj.strømming'!$C$11)</f>
        <v/>
      </c>
      <c r="M668" s="173" t="str">
        <f>IF(A668="","",'Priseestimat gj.strømming'!$C$12)</f>
        <v/>
      </c>
      <c r="N668" s="173" t="str">
        <f>IF($A668="","",'Priseestimat gj.strømming'!$C$6)</f>
        <v/>
      </c>
      <c r="O668" s="174" t="str" cm="1">
        <f t="array" ref="O668">IF(M668=Hjelpeark!$D$7,_xlfn.XLOOKUP(IF(T668="Naturlig",S668,T668),'Vannbehov SV'!$A$5:$A$13,_xlfn.XLOOKUP('Beregninger gj.strømming'!F668,'Vannbehov SV'!$B$4:$O$4,'Vannbehov SV'!$B$5:$O$13,,-1),,-1),IF(M668=Hjelpeark!$E$7,_xlfn.XLOOKUP(IF(T668="Naturlig",S668,T668),'Vannbehov FV'!$A$5:$A$20,_xlfn.XLOOKUP('Beregninger gj.strømming'!F668,'Vannbehov FV'!$B$4:$O$4,'Vannbehov FV'!$B$5:$O$20,,-1),,-1),""))</f>
        <v/>
      </c>
      <c r="P668" s="173" t="str">
        <f t="shared" si="182"/>
        <v/>
      </c>
      <c r="Q668" s="174" t="str">
        <f t="shared" si="183"/>
        <v/>
      </c>
      <c r="R668" s="174" t="str">
        <f t="shared" si="172"/>
        <v/>
      </c>
      <c r="S668" s="152" t="str">
        <f>IFERROR(IF(M668=Hjelpeark!$D$7,_xlfn.XLOOKUP('Beregninger gj.strømming'!C668,Hjelpeark!$C$8:$C$19,Hjelpeark!$D$8:$D$19),_xlfn.XLOOKUP('Beregninger gj.strømming'!C668,Hjelpeark!$C$8:$C$19,Hjelpeark!$E$8:$E$19)),"")</f>
        <v/>
      </c>
      <c r="T668" s="152" t="str">
        <f t="shared" si="186"/>
        <v/>
      </c>
      <c r="U668" s="152" t="str">
        <f>IFERROR(IF(T668=Hjelpeark!$B$4,0,ABS(T668-S668)),"")</f>
        <v/>
      </c>
      <c r="V668" s="175" t="str">
        <f>IFERROR(IF(A668="","",_xlfn.XLOOKUP(D668,Prisliste!$C$4:$F$4,Prisliste!$C$20:$F$20)),"")</f>
        <v/>
      </c>
      <c r="W668" s="175" t="str">
        <f>IFERROR(U668*_xlfn.XLOOKUP(D668,Prisliste!$C$4:$F$4,Prisliste!$C$21:$F$21),"")</f>
        <v/>
      </c>
      <c r="X668" s="175" t="str">
        <f>IFERROR(IF(A668="","",IF(N668="Ja",_xlfn.XLOOKUP('Beregninger gj.strømming'!D668,Prisliste!$C$4:$F$4,Prisliste!$C$24:$F$24),0)),"")</f>
        <v/>
      </c>
      <c r="Y668" s="288" t="str">
        <f t="shared" si="173"/>
        <v/>
      </c>
      <c r="Z668" s="175" t="str">
        <f t="shared" si="184"/>
        <v/>
      </c>
      <c r="AA668" s="175" t="str">
        <f t="shared" si="174"/>
        <v/>
      </c>
      <c r="AB668" s="175" t="str">
        <f t="shared" si="175"/>
        <v/>
      </c>
      <c r="AC668" s="288" t="str">
        <f t="shared" si="176"/>
        <v/>
      </c>
      <c r="AD668" s="152" t="str">
        <f t="shared" si="177"/>
        <v/>
      </c>
      <c r="AF668" s="155" t="str">
        <f>IFERROR(_xlfn.XLOOKUP(D668,Prisliste!$C$4:$F$4,Prisliste!$C$19:$F$19)*AD668,"")</f>
        <v/>
      </c>
    </row>
    <row r="669" spans="1:32" ht="14.4">
      <c r="A669" s="171" t="str">
        <f>IF(A668="","",IF(A668+1&lt;=f_slutt,'Beregninger gj.strømming'!A668+1,""))</f>
        <v/>
      </c>
      <c r="B669" s="172" t="str">
        <f t="shared" si="178"/>
        <v/>
      </c>
      <c r="C669" s="173" t="str">
        <f t="shared" si="179"/>
        <v/>
      </c>
      <c r="D669" s="172" t="str">
        <f t="shared" si="180"/>
        <v/>
      </c>
      <c r="E669" s="152" t="str">
        <f t="shared" si="185"/>
        <v/>
      </c>
      <c r="F669" s="289" t="str">
        <f t="shared" si="181"/>
        <v/>
      </c>
      <c r="G669" s="154" t="str">
        <f>IF($A669="","",'Priseestimat gj.strømming'!$C$15)</f>
        <v/>
      </c>
      <c r="H669" s="155" t="str" cm="1">
        <f t="array" ref="H669">IF(M669=Hjelpeark!$E$7,_xlfn.XLOOKUP(IF(T669="Naturlig",S669,T669),Temp_VT_FV,_xlfn.XLOOKUP('Beregninger gj.strømming'!F669,Fiskevekt_VT_FV,'Veksttabell FV'!$B$5:$T$21,,-1),,-1)*G669,IF('Beregninger gj.strømming'!M669=Hjelpeark!$D$7,_xlfn.XLOOKUP(IF(T669="Naturlig",S669,T669),'Veksttabell SV'!$A$6:$A$22,_xlfn.XLOOKUP('Beregninger gj.strømming'!F669,'Veksttabell SV'!$B$5:$AU$5,'Veksttabell SV'!$B$6:$AU$22,,-1),,-1)*G669,""))</f>
        <v/>
      </c>
      <c r="I669" s="155" t="str">
        <f t="shared" si="170"/>
        <v/>
      </c>
      <c r="J669" s="159" t="str">
        <f t="shared" si="171"/>
        <v/>
      </c>
      <c r="K669" s="173" t="str">
        <f>IF(A669="","",'Priseestimat gj.strømming'!$C$10)</f>
        <v/>
      </c>
      <c r="L669" s="173" t="str">
        <f>IF(A669="","",'Priseestimat gj.strømming'!$C$11)</f>
        <v/>
      </c>
      <c r="M669" s="173" t="str">
        <f>IF(A669="","",'Priseestimat gj.strømming'!$C$12)</f>
        <v/>
      </c>
      <c r="N669" s="173" t="str">
        <f>IF($A669="","",'Priseestimat gj.strømming'!$C$6)</f>
        <v/>
      </c>
      <c r="O669" s="174" t="str" cm="1">
        <f t="array" ref="O669">IF(M669=Hjelpeark!$D$7,_xlfn.XLOOKUP(IF(T669="Naturlig",S669,T669),'Vannbehov SV'!$A$5:$A$13,_xlfn.XLOOKUP('Beregninger gj.strømming'!F669,'Vannbehov SV'!$B$4:$O$4,'Vannbehov SV'!$B$5:$O$13,,-1),,-1),IF(M669=Hjelpeark!$E$7,_xlfn.XLOOKUP(IF(T669="Naturlig",S669,T669),'Vannbehov FV'!$A$5:$A$20,_xlfn.XLOOKUP('Beregninger gj.strømming'!F669,'Vannbehov FV'!$B$4:$O$4,'Vannbehov FV'!$B$5:$O$20,,-1),,-1),""))</f>
        <v/>
      </c>
      <c r="P669" s="173" t="str">
        <f t="shared" si="182"/>
        <v/>
      </c>
      <c r="Q669" s="174" t="str">
        <f t="shared" si="183"/>
        <v/>
      </c>
      <c r="R669" s="174" t="str">
        <f t="shared" si="172"/>
        <v/>
      </c>
      <c r="S669" s="152" t="str">
        <f>IFERROR(IF(M669=Hjelpeark!$D$7,_xlfn.XLOOKUP('Beregninger gj.strømming'!C669,Hjelpeark!$C$8:$C$19,Hjelpeark!$D$8:$D$19),_xlfn.XLOOKUP('Beregninger gj.strømming'!C669,Hjelpeark!$C$8:$C$19,Hjelpeark!$E$8:$E$19)),"")</f>
        <v/>
      </c>
      <c r="T669" s="152" t="str">
        <f t="shared" si="186"/>
        <v/>
      </c>
      <c r="U669" s="152" t="str">
        <f>IFERROR(IF(T669=Hjelpeark!$B$4,0,ABS(T669-S669)),"")</f>
        <v/>
      </c>
      <c r="V669" s="175" t="str">
        <f>IFERROR(IF(A669="","",_xlfn.XLOOKUP(D669,Prisliste!$C$4:$F$4,Prisliste!$C$20:$F$20)),"")</f>
        <v/>
      </c>
      <c r="W669" s="175" t="str">
        <f>IFERROR(U669*_xlfn.XLOOKUP(D669,Prisliste!$C$4:$F$4,Prisliste!$C$21:$F$21),"")</f>
        <v/>
      </c>
      <c r="X669" s="175" t="str">
        <f>IFERROR(IF(A669="","",IF(N669="Ja",_xlfn.XLOOKUP('Beregninger gj.strømming'!D669,Prisliste!$C$4:$F$4,Prisliste!$C$24:$F$24),0)),"")</f>
        <v/>
      </c>
      <c r="Y669" s="288" t="str">
        <f t="shared" si="173"/>
        <v/>
      </c>
      <c r="Z669" s="175" t="str">
        <f t="shared" si="184"/>
        <v/>
      </c>
      <c r="AA669" s="175" t="str">
        <f t="shared" si="174"/>
        <v/>
      </c>
      <c r="AB669" s="175" t="str">
        <f t="shared" si="175"/>
        <v/>
      </c>
      <c r="AC669" s="288" t="str">
        <f t="shared" si="176"/>
        <v/>
      </c>
      <c r="AD669" s="152" t="str">
        <f t="shared" si="177"/>
        <v/>
      </c>
      <c r="AF669" s="155" t="str">
        <f>IFERROR(_xlfn.XLOOKUP(D669,Prisliste!$C$4:$F$4,Prisliste!$C$19:$F$19)*AD669,"")</f>
        <v/>
      </c>
    </row>
    <row r="670" spans="1:32" ht="14.4">
      <c r="A670" s="171" t="str">
        <f>IF(A669="","",IF(A669+1&lt;=f_slutt,'Beregninger gj.strømming'!A669+1,""))</f>
        <v/>
      </c>
      <c r="B670" s="172" t="str">
        <f t="shared" si="178"/>
        <v/>
      </c>
      <c r="C670" s="173" t="str">
        <f t="shared" si="179"/>
        <v/>
      </c>
      <c r="D670" s="172" t="str">
        <f t="shared" si="180"/>
        <v/>
      </c>
      <c r="E670" s="152" t="str">
        <f t="shared" si="185"/>
        <v/>
      </c>
      <c r="F670" s="289" t="str">
        <f t="shared" si="181"/>
        <v/>
      </c>
      <c r="G670" s="154" t="str">
        <f>IF($A670="","",'Priseestimat gj.strømming'!$C$15)</f>
        <v/>
      </c>
      <c r="H670" s="155" t="str" cm="1">
        <f t="array" ref="H670">IF(M670=Hjelpeark!$E$7,_xlfn.XLOOKUP(IF(T670="Naturlig",S670,T670),Temp_VT_FV,_xlfn.XLOOKUP('Beregninger gj.strømming'!F670,Fiskevekt_VT_FV,'Veksttabell FV'!$B$5:$T$21,,-1),,-1)*G670,IF('Beregninger gj.strømming'!M670=Hjelpeark!$D$7,_xlfn.XLOOKUP(IF(T670="Naturlig",S670,T670),'Veksttabell SV'!$A$6:$A$22,_xlfn.XLOOKUP('Beregninger gj.strømming'!F670,'Veksttabell SV'!$B$5:$AU$5,'Veksttabell SV'!$B$6:$AU$22,,-1),,-1)*G670,""))</f>
        <v/>
      </c>
      <c r="I670" s="155" t="str">
        <f t="shared" si="170"/>
        <v/>
      </c>
      <c r="J670" s="159" t="str">
        <f t="shared" si="171"/>
        <v/>
      </c>
      <c r="K670" s="173" t="str">
        <f>IF(A670="","",'Priseestimat gj.strømming'!$C$10)</f>
        <v/>
      </c>
      <c r="L670" s="173" t="str">
        <f>IF(A670="","",'Priseestimat gj.strømming'!$C$11)</f>
        <v/>
      </c>
      <c r="M670" s="173" t="str">
        <f>IF(A670="","",'Priseestimat gj.strømming'!$C$12)</f>
        <v/>
      </c>
      <c r="N670" s="173" t="str">
        <f>IF($A670="","",'Priseestimat gj.strømming'!$C$6)</f>
        <v/>
      </c>
      <c r="O670" s="174" t="str" cm="1">
        <f t="array" ref="O670">IF(M670=Hjelpeark!$D$7,_xlfn.XLOOKUP(IF(T670="Naturlig",S670,T670),'Vannbehov SV'!$A$5:$A$13,_xlfn.XLOOKUP('Beregninger gj.strømming'!F670,'Vannbehov SV'!$B$4:$O$4,'Vannbehov SV'!$B$5:$O$13,,-1),,-1),IF(M670=Hjelpeark!$E$7,_xlfn.XLOOKUP(IF(T670="Naturlig",S670,T670),'Vannbehov FV'!$A$5:$A$20,_xlfn.XLOOKUP('Beregninger gj.strømming'!F670,'Vannbehov FV'!$B$4:$O$4,'Vannbehov FV'!$B$5:$O$20,,-1),,-1),""))</f>
        <v/>
      </c>
      <c r="P670" s="173" t="str">
        <f t="shared" si="182"/>
        <v/>
      </c>
      <c r="Q670" s="174" t="str">
        <f t="shared" si="183"/>
        <v/>
      </c>
      <c r="R670" s="174" t="str">
        <f t="shared" si="172"/>
        <v/>
      </c>
      <c r="S670" s="152" t="str">
        <f>IFERROR(IF(M670=Hjelpeark!$D$7,_xlfn.XLOOKUP('Beregninger gj.strømming'!C670,Hjelpeark!$C$8:$C$19,Hjelpeark!$D$8:$D$19),_xlfn.XLOOKUP('Beregninger gj.strømming'!C670,Hjelpeark!$C$8:$C$19,Hjelpeark!$E$8:$E$19)),"")</f>
        <v/>
      </c>
      <c r="T670" s="152" t="str">
        <f t="shared" si="186"/>
        <v/>
      </c>
      <c r="U670" s="152" t="str">
        <f>IFERROR(IF(T670=Hjelpeark!$B$4,0,ABS(T670-S670)),"")</f>
        <v/>
      </c>
      <c r="V670" s="175" t="str">
        <f>IFERROR(IF(A670="","",_xlfn.XLOOKUP(D670,Prisliste!$C$4:$F$4,Prisliste!$C$20:$F$20)),"")</f>
        <v/>
      </c>
      <c r="W670" s="175" t="str">
        <f>IFERROR(U670*_xlfn.XLOOKUP(D670,Prisliste!$C$4:$F$4,Prisliste!$C$21:$F$21),"")</f>
        <v/>
      </c>
      <c r="X670" s="175" t="str">
        <f>IFERROR(IF(A670="","",IF(N670="Ja",_xlfn.XLOOKUP('Beregninger gj.strømming'!D670,Prisliste!$C$4:$F$4,Prisliste!$C$24:$F$24),0)),"")</f>
        <v/>
      </c>
      <c r="Y670" s="288" t="str">
        <f t="shared" si="173"/>
        <v/>
      </c>
      <c r="Z670" s="175" t="str">
        <f t="shared" si="184"/>
        <v/>
      </c>
      <c r="AA670" s="175" t="str">
        <f t="shared" si="174"/>
        <v/>
      </c>
      <c r="AB670" s="175" t="str">
        <f t="shared" si="175"/>
        <v/>
      </c>
      <c r="AC670" s="288" t="str">
        <f t="shared" si="176"/>
        <v/>
      </c>
      <c r="AD670" s="152" t="str">
        <f t="shared" si="177"/>
        <v/>
      </c>
      <c r="AF670" s="155" t="str">
        <f>IFERROR(_xlfn.XLOOKUP(D670,Prisliste!$C$4:$F$4,Prisliste!$C$19:$F$19)*AD670,"")</f>
        <v/>
      </c>
    </row>
    <row r="671" spans="1:32" ht="14.4">
      <c r="A671" s="171" t="str">
        <f>IF(A670="","",IF(A670+1&lt;=f_slutt,'Beregninger gj.strømming'!A670+1,""))</f>
        <v/>
      </c>
      <c r="B671" s="172" t="str">
        <f t="shared" si="178"/>
        <v/>
      </c>
      <c r="C671" s="173" t="str">
        <f t="shared" si="179"/>
        <v/>
      </c>
      <c r="D671" s="172" t="str">
        <f t="shared" si="180"/>
        <v/>
      </c>
      <c r="E671" s="152" t="str">
        <f t="shared" si="185"/>
        <v/>
      </c>
      <c r="F671" s="289" t="str">
        <f t="shared" si="181"/>
        <v/>
      </c>
      <c r="G671" s="154" t="str">
        <f>IF($A671="","",'Priseestimat gj.strømming'!$C$15)</f>
        <v/>
      </c>
      <c r="H671" s="155" t="str" cm="1">
        <f t="array" ref="H671">IF(M671=Hjelpeark!$E$7,_xlfn.XLOOKUP(IF(T671="Naturlig",S671,T671),Temp_VT_FV,_xlfn.XLOOKUP('Beregninger gj.strømming'!F671,Fiskevekt_VT_FV,'Veksttabell FV'!$B$5:$T$21,,-1),,-1)*G671,IF('Beregninger gj.strømming'!M671=Hjelpeark!$D$7,_xlfn.XLOOKUP(IF(T671="Naturlig",S671,T671),'Veksttabell SV'!$A$6:$A$22,_xlfn.XLOOKUP('Beregninger gj.strømming'!F671,'Veksttabell SV'!$B$5:$AU$5,'Veksttabell SV'!$B$6:$AU$22,,-1),,-1)*G671,""))</f>
        <v/>
      </c>
      <c r="I671" s="155" t="str">
        <f t="shared" si="170"/>
        <v/>
      </c>
      <c r="J671" s="159" t="str">
        <f t="shared" si="171"/>
        <v/>
      </c>
      <c r="K671" s="173" t="str">
        <f>IF(A671="","",'Priseestimat gj.strømming'!$C$10)</f>
        <v/>
      </c>
      <c r="L671" s="173" t="str">
        <f>IF(A671="","",'Priseestimat gj.strømming'!$C$11)</f>
        <v/>
      </c>
      <c r="M671" s="173" t="str">
        <f>IF(A671="","",'Priseestimat gj.strømming'!$C$12)</f>
        <v/>
      </c>
      <c r="N671" s="173" t="str">
        <f>IF($A671="","",'Priseestimat gj.strømming'!$C$6)</f>
        <v/>
      </c>
      <c r="O671" s="174" t="str" cm="1">
        <f t="array" ref="O671">IF(M671=Hjelpeark!$D$7,_xlfn.XLOOKUP(IF(T671="Naturlig",S671,T671),'Vannbehov SV'!$A$5:$A$13,_xlfn.XLOOKUP('Beregninger gj.strømming'!F671,'Vannbehov SV'!$B$4:$O$4,'Vannbehov SV'!$B$5:$O$13,,-1),,-1),IF(M671=Hjelpeark!$E$7,_xlfn.XLOOKUP(IF(T671="Naturlig",S671,T671),'Vannbehov FV'!$A$5:$A$20,_xlfn.XLOOKUP('Beregninger gj.strømming'!F671,'Vannbehov FV'!$B$4:$O$4,'Vannbehov FV'!$B$5:$O$20,,-1),,-1),""))</f>
        <v/>
      </c>
      <c r="P671" s="173" t="str">
        <f t="shared" si="182"/>
        <v/>
      </c>
      <c r="Q671" s="174" t="str">
        <f t="shared" si="183"/>
        <v/>
      </c>
      <c r="R671" s="174" t="str">
        <f t="shared" si="172"/>
        <v/>
      </c>
      <c r="S671" s="152" t="str">
        <f>IFERROR(IF(M671=Hjelpeark!$D$7,_xlfn.XLOOKUP('Beregninger gj.strømming'!C671,Hjelpeark!$C$8:$C$19,Hjelpeark!$D$8:$D$19),_xlfn.XLOOKUP('Beregninger gj.strømming'!C671,Hjelpeark!$C$8:$C$19,Hjelpeark!$E$8:$E$19)),"")</f>
        <v/>
      </c>
      <c r="T671" s="152" t="str">
        <f t="shared" si="186"/>
        <v/>
      </c>
      <c r="U671" s="152" t="str">
        <f>IFERROR(IF(T671=Hjelpeark!$B$4,0,ABS(T671-S671)),"")</f>
        <v/>
      </c>
      <c r="V671" s="175" t="str">
        <f>IFERROR(IF(A671="","",_xlfn.XLOOKUP(D671,Prisliste!$C$4:$F$4,Prisliste!$C$20:$F$20)),"")</f>
        <v/>
      </c>
      <c r="W671" s="175" t="str">
        <f>IFERROR(U671*_xlfn.XLOOKUP(D671,Prisliste!$C$4:$F$4,Prisliste!$C$21:$F$21),"")</f>
        <v/>
      </c>
      <c r="X671" s="175" t="str">
        <f>IFERROR(IF(A671="","",IF(N671="Ja",_xlfn.XLOOKUP('Beregninger gj.strømming'!D671,Prisliste!$C$4:$F$4,Prisliste!$C$24:$F$24),0)),"")</f>
        <v/>
      </c>
      <c r="Y671" s="288" t="str">
        <f t="shared" si="173"/>
        <v/>
      </c>
      <c r="Z671" s="175" t="str">
        <f t="shared" si="184"/>
        <v/>
      </c>
      <c r="AA671" s="175" t="str">
        <f t="shared" si="174"/>
        <v/>
      </c>
      <c r="AB671" s="175" t="str">
        <f t="shared" si="175"/>
        <v/>
      </c>
      <c r="AC671" s="288" t="str">
        <f t="shared" si="176"/>
        <v/>
      </c>
      <c r="AD671" s="152" t="str">
        <f t="shared" si="177"/>
        <v/>
      </c>
      <c r="AF671" s="155" t="str">
        <f>IFERROR(_xlfn.XLOOKUP(D671,Prisliste!$C$4:$F$4,Prisliste!$C$19:$F$19)*AD671,"")</f>
        <v/>
      </c>
    </row>
    <row r="672" spans="1:32" ht="14.4">
      <c r="A672" s="171" t="str">
        <f>IF(A671="","",IF(A671+1&lt;=f_slutt,'Beregninger gj.strømming'!A671+1,""))</f>
        <v/>
      </c>
      <c r="B672" s="172" t="str">
        <f t="shared" si="178"/>
        <v/>
      </c>
      <c r="C672" s="173" t="str">
        <f t="shared" si="179"/>
        <v/>
      </c>
      <c r="D672" s="172" t="str">
        <f t="shared" si="180"/>
        <v/>
      </c>
      <c r="E672" s="152" t="str">
        <f t="shared" si="185"/>
        <v/>
      </c>
      <c r="F672" s="289" t="str">
        <f t="shared" si="181"/>
        <v/>
      </c>
      <c r="G672" s="154" t="str">
        <f>IF($A672="","",'Priseestimat gj.strømming'!$C$15)</f>
        <v/>
      </c>
      <c r="H672" s="155" t="str" cm="1">
        <f t="array" ref="H672">IF(M672=Hjelpeark!$E$7,_xlfn.XLOOKUP(IF(T672="Naturlig",S672,T672),Temp_VT_FV,_xlfn.XLOOKUP('Beregninger gj.strømming'!F672,Fiskevekt_VT_FV,'Veksttabell FV'!$B$5:$T$21,,-1),,-1)*G672,IF('Beregninger gj.strømming'!M672=Hjelpeark!$D$7,_xlfn.XLOOKUP(IF(T672="Naturlig",S672,T672),'Veksttabell SV'!$A$6:$A$22,_xlfn.XLOOKUP('Beregninger gj.strømming'!F672,'Veksttabell SV'!$B$5:$AU$5,'Veksttabell SV'!$B$6:$AU$22,,-1),,-1)*G672,""))</f>
        <v/>
      </c>
      <c r="I672" s="155" t="str">
        <f t="shared" si="170"/>
        <v/>
      </c>
      <c r="J672" s="159" t="str">
        <f t="shared" si="171"/>
        <v/>
      </c>
      <c r="K672" s="173" t="str">
        <f>IF(A672="","",'Priseestimat gj.strømming'!$C$10)</f>
        <v/>
      </c>
      <c r="L672" s="173" t="str">
        <f>IF(A672="","",'Priseestimat gj.strømming'!$C$11)</f>
        <v/>
      </c>
      <c r="M672" s="173" t="str">
        <f>IF(A672="","",'Priseestimat gj.strømming'!$C$12)</f>
        <v/>
      </c>
      <c r="N672" s="173" t="str">
        <f>IF($A672="","",'Priseestimat gj.strømming'!$C$6)</f>
        <v/>
      </c>
      <c r="O672" s="174" t="str" cm="1">
        <f t="array" ref="O672">IF(M672=Hjelpeark!$D$7,_xlfn.XLOOKUP(IF(T672="Naturlig",S672,T672),'Vannbehov SV'!$A$5:$A$13,_xlfn.XLOOKUP('Beregninger gj.strømming'!F672,'Vannbehov SV'!$B$4:$O$4,'Vannbehov SV'!$B$5:$O$13,,-1),,-1),IF(M672=Hjelpeark!$E$7,_xlfn.XLOOKUP(IF(T672="Naturlig",S672,T672),'Vannbehov FV'!$A$5:$A$20,_xlfn.XLOOKUP('Beregninger gj.strømming'!F672,'Vannbehov FV'!$B$4:$O$4,'Vannbehov FV'!$B$5:$O$20,,-1),,-1),""))</f>
        <v/>
      </c>
      <c r="P672" s="173" t="str">
        <f t="shared" si="182"/>
        <v/>
      </c>
      <c r="Q672" s="174" t="str">
        <f t="shared" si="183"/>
        <v/>
      </c>
      <c r="R672" s="174" t="str">
        <f t="shared" si="172"/>
        <v/>
      </c>
      <c r="S672" s="152" t="str">
        <f>IFERROR(IF(M672=Hjelpeark!$D$7,_xlfn.XLOOKUP('Beregninger gj.strømming'!C672,Hjelpeark!$C$8:$C$19,Hjelpeark!$D$8:$D$19),_xlfn.XLOOKUP('Beregninger gj.strømming'!C672,Hjelpeark!$C$8:$C$19,Hjelpeark!$E$8:$E$19)),"")</f>
        <v/>
      </c>
      <c r="T672" s="152" t="str">
        <f t="shared" si="186"/>
        <v/>
      </c>
      <c r="U672" s="152" t="str">
        <f>IFERROR(IF(T672=Hjelpeark!$B$4,0,ABS(T672-S672)),"")</f>
        <v/>
      </c>
      <c r="V672" s="175" t="str">
        <f>IFERROR(IF(A672="","",_xlfn.XLOOKUP(D672,Prisliste!$C$4:$F$4,Prisliste!$C$20:$F$20)),"")</f>
        <v/>
      </c>
      <c r="W672" s="175" t="str">
        <f>IFERROR(U672*_xlfn.XLOOKUP(D672,Prisliste!$C$4:$F$4,Prisliste!$C$21:$F$21),"")</f>
        <v/>
      </c>
      <c r="X672" s="175" t="str">
        <f>IFERROR(IF(A672="","",IF(N672="Ja",_xlfn.XLOOKUP('Beregninger gj.strømming'!D672,Prisliste!$C$4:$F$4,Prisliste!$C$24:$F$24),0)),"")</f>
        <v/>
      </c>
      <c r="Y672" s="288" t="str">
        <f t="shared" si="173"/>
        <v/>
      </c>
      <c r="Z672" s="175" t="str">
        <f t="shared" si="184"/>
        <v/>
      </c>
      <c r="AA672" s="175" t="str">
        <f t="shared" si="174"/>
        <v/>
      </c>
      <c r="AB672" s="175" t="str">
        <f t="shared" si="175"/>
        <v/>
      </c>
      <c r="AC672" s="288" t="str">
        <f t="shared" si="176"/>
        <v/>
      </c>
      <c r="AD672" s="152" t="str">
        <f t="shared" si="177"/>
        <v/>
      </c>
      <c r="AF672" s="155" t="str">
        <f>IFERROR(_xlfn.XLOOKUP(D672,Prisliste!$C$4:$F$4,Prisliste!$C$19:$F$19)*AD672,"")</f>
        <v/>
      </c>
    </row>
    <row r="673" spans="1:32" ht="14.4">
      <c r="A673" s="171" t="str">
        <f>IF(A672="","",IF(A672+1&lt;=f_slutt,'Beregninger gj.strømming'!A672+1,""))</f>
        <v/>
      </c>
      <c r="B673" s="172" t="str">
        <f t="shared" si="178"/>
        <v/>
      </c>
      <c r="C673" s="173" t="str">
        <f t="shared" si="179"/>
        <v/>
      </c>
      <c r="D673" s="172" t="str">
        <f t="shared" si="180"/>
        <v/>
      </c>
      <c r="E673" s="152" t="str">
        <f t="shared" si="185"/>
        <v/>
      </c>
      <c r="F673" s="289" t="str">
        <f t="shared" si="181"/>
        <v/>
      </c>
      <c r="G673" s="154" t="str">
        <f>IF($A673="","",'Priseestimat gj.strømming'!$C$15)</f>
        <v/>
      </c>
      <c r="H673" s="155" t="str" cm="1">
        <f t="array" ref="H673">IF(M673=Hjelpeark!$E$7,_xlfn.XLOOKUP(IF(T673="Naturlig",S673,T673),Temp_VT_FV,_xlfn.XLOOKUP('Beregninger gj.strømming'!F673,Fiskevekt_VT_FV,'Veksttabell FV'!$B$5:$T$21,,-1),,-1)*G673,IF('Beregninger gj.strømming'!M673=Hjelpeark!$D$7,_xlfn.XLOOKUP(IF(T673="Naturlig",S673,T673),'Veksttabell SV'!$A$6:$A$22,_xlfn.XLOOKUP('Beregninger gj.strømming'!F673,'Veksttabell SV'!$B$5:$AU$5,'Veksttabell SV'!$B$6:$AU$22,,-1),,-1)*G673,""))</f>
        <v/>
      </c>
      <c r="I673" s="155" t="str">
        <f t="shared" si="170"/>
        <v/>
      </c>
      <c r="J673" s="159" t="str">
        <f t="shared" si="171"/>
        <v/>
      </c>
      <c r="K673" s="173" t="str">
        <f>IF(A673="","",'Priseestimat gj.strømming'!$C$10)</f>
        <v/>
      </c>
      <c r="L673" s="173" t="str">
        <f>IF(A673="","",'Priseestimat gj.strømming'!$C$11)</f>
        <v/>
      </c>
      <c r="M673" s="173" t="str">
        <f>IF(A673="","",'Priseestimat gj.strømming'!$C$12)</f>
        <v/>
      </c>
      <c r="N673" s="173" t="str">
        <f>IF($A673="","",'Priseestimat gj.strømming'!$C$6)</f>
        <v/>
      </c>
      <c r="O673" s="174" t="str" cm="1">
        <f t="array" ref="O673">IF(M673=Hjelpeark!$D$7,_xlfn.XLOOKUP(IF(T673="Naturlig",S673,T673),'Vannbehov SV'!$A$5:$A$13,_xlfn.XLOOKUP('Beregninger gj.strømming'!F673,'Vannbehov SV'!$B$4:$O$4,'Vannbehov SV'!$B$5:$O$13,,-1),,-1),IF(M673=Hjelpeark!$E$7,_xlfn.XLOOKUP(IF(T673="Naturlig",S673,T673),'Vannbehov FV'!$A$5:$A$20,_xlfn.XLOOKUP('Beregninger gj.strømming'!F673,'Vannbehov FV'!$B$4:$O$4,'Vannbehov FV'!$B$5:$O$20,,-1),,-1),""))</f>
        <v/>
      </c>
      <c r="P673" s="173" t="str">
        <f t="shared" si="182"/>
        <v/>
      </c>
      <c r="Q673" s="174" t="str">
        <f t="shared" si="183"/>
        <v/>
      </c>
      <c r="R673" s="174" t="str">
        <f t="shared" si="172"/>
        <v/>
      </c>
      <c r="S673" s="152" t="str">
        <f>IFERROR(IF(M673=Hjelpeark!$D$7,_xlfn.XLOOKUP('Beregninger gj.strømming'!C673,Hjelpeark!$C$8:$C$19,Hjelpeark!$D$8:$D$19),_xlfn.XLOOKUP('Beregninger gj.strømming'!C673,Hjelpeark!$C$8:$C$19,Hjelpeark!$E$8:$E$19)),"")</f>
        <v/>
      </c>
      <c r="T673" s="152" t="str">
        <f t="shared" si="186"/>
        <v/>
      </c>
      <c r="U673" s="152" t="str">
        <f>IFERROR(IF(T673=Hjelpeark!$B$4,0,ABS(T673-S673)),"")</f>
        <v/>
      </c>
      <c r="V673" s="175" t="str">
        <f>IFERROR(IF(A673="","",_xlfn.XLOOKUP(D673,Prisliste!$C$4:$F$4,Prisliste!$C$20:$F$20)),"")</f>
        <v/>
      </c>
      <c r="W673" s="175" t="str">
        <f>IFERROR(U673*_xlfn.XLOOKUP(D673,Prisliste!$C$4:$F$4,Prisliste!$C$21:$F$21),"")</f>
        <v/>
      </c>
      <c r="X673" s="175" t="str">
        <f>IFERROR(IF(A673="","",IF(N673="Ja",_xlfn.XLOOKUP('Beregninger gj.strømming'!D673,Prisliste!$C$4:$F$4,Prisliste!$C$24:$F$24),0)),"")</f>
        <v/>
      </c>
      <c r="Y673" s="288" t="str">
        <f t="shared" si="173"/>
        <v/>
      </c>
      <c r="Z673" s="175" t="str">
        <f t="shared" si="184"/>
        <v/>
      </c>
      <c r="AA673" s="175" t="str">
        <f t="shared" si="174"/>
        <v/>
      </c>
      <c r="AB673" s="175" t="str">
        <f t="shared" si="175"/>
        <v/>
      </c>
      <c r="AC673" s="288" t="str">
        <f t="shared" si="176"/>
        <v/>
      </c>
      <c r="AD673" s="152" t="str">
        <f t="shared" si="177"/>
        <v/>
      </c>
      <c r="AF673" s="155" t="str">
        <f>IFERROR(_xlfn.XLOOKUP(D673,Prisliste!$C$4:$F$4,Prisliste!$C$19:$F$19)*AD673,"")</f>
        <v/>
      </c>
    </row>
    <row r="674" spans="1:32" ht="14.4">
      <c r="A674" s="171" t="str">
        <f>IF(A673="","",IF(A673+1&lt;=f_slutt,'Beregninger gj.strømming'!A673+1,""))</f>
        <v/>
      </c>
      <c r="B674" s="172" t="str">
        <f t="shared" si="178"/>
        <v/>
      </c>
      <c r="C674" s="173" t="str">
        <f t="shared" si="179"/>
        <v/>
      </c>
      <c r="D674" s="172" t="str">
        <f t="shared" si="180"/>
        <v/>
      </c>
      <c r="E674" s="152" t="str">
        <f t="shared" si="185"/>
        <v/>
      </c>
      <c r="F674" s="289" t="str">
        <f t="shared" si="181"/>
        <v/>
      </c>
      <c r="G674" s="154" t="str">
        <f>IF($A674="","",'Priseestimat gj.strømming'!$C$15)</f>
        <v/>
      </c>
      <c r="H674" s="155" t="str" cm="1">
        <f t="array" ref="H674">IF(M674=Hjelpeark!$E$7,_xlfn.XLOOKUP(IF(T674="Naturlig",S674,T674),Temp_VT_FV,_xlfn.XLOOKUP('Beregninger gj.strømming'!F674,Fiskevekt_VT_FV,'Veksttabell FV'!$B$5:$T$21,,-1),,-1)*G674,IF('Beregninger gj.strømming'!M674=Hjelpeark!$D$7,_xlfn.XLOOKUP(IF(T674="Naturlig",S674,T674),'Veksttabell SV'!$A$6:$A$22,_xlfn.XLOOKUP('Beregninger gj.strømming'!F674,'Veksttabell SV'!$B$5:$AU$5,'Veksttabell SV'!$B$6:$AU$22,,-1),,-1)*G674,""))</f>
        <v/>
      </c>
      <c r="I674" s="155" t="str">
        <f t="shared" si="170"/>
        <v/>
      </c>
      <c r="J674" s="159" t="str">
        <f t="shared" si="171"/>
        <v/>
      </c>
      <c r="K674" s="173" t="str">
        <f>IF(A674="","",'Priseestimat gj.strømming'!$C$10)</f>
        <v/>
      </c>
      <c r="L674" s="173" t="str">
        <f>IF(A674="","",'Priseestimat gj.strømming'!$C$11)</f>
        <v/>
      </c>
      <c r="M674" s="173" t="str">
        <f>IF(A674="","",'Priseestimat gj.strømming'!$C$12)</f>
        <v/>
      </c>
      <c r="N674" s="173" t="str">
        <f>IF($A674="","",'Priseestimat gj.strømming'!$C$6)</f>
        <v/>
      </c>
      <c r="O674" s="174" t="str" cm="1">
        <f t="array" ref="O674">IF(M674=Hjelpeark!$D$7,_xlfn.XLOOKUP(IF(T674="Naturlig",S674,T674),'Vannbehov SV'!$A$5:$A$13,_xlfn.XLOOKUP('Beregninger gj.strømming'!F674,'Vannbehov SV'!$B$4:$O$4,'Vannbehov SV'!$B$5:$O$13,,-1),,-1),IF(M674=Hjelpeark!$E$7,_xlfn.XLOOKUP(IF(T674="Naturlig",S674,T674),'Vannbehov FV'!$A$5:$A$20,_xlfn.XLOOKUP('Beregninger gj.strømming'!F674,'Vannbehov FV'!$B$4:$O$4,'Vannbehov FV'!$B$5:$O$20,,-1),,-1),""))</f>
        <v/>
      </c>
      <c r="P674" s="173" t="str">
        <f t="shared" si="182"/>
        <v/>
      </c>
      <c r="Q674" s="174" t="str">
        <f t="shared" si="183"/>
        <v/>
      </c>
      <c r="R674" s="174" t="str">
        <f t="shared" si="172"/>
        <v/>
      </c>
      <c r="S674" s="152" t="str">
        <f>IFERROR(IF(M674=Hjelpeark!$D$7,_xlfn.XLOOKUP('Beregninger gj.strømming'!C674,Hjelpeark!$C$8:$C$19,Hjelpeark!$D$8:$D$19),_xlfn.XLOOKUP('Beregninger gj.strømming'!C674,Hjelpeark!$C$8:$C$19,Hjelpeark!$E$8:$E$19)),"")</f>
        <v/>
      </c>
      <c r="T674" s="152" t="str">
        <f t="shared" si="186"/>
        <v/>
      </c>
      <c r="U674" s="152" t="str">
        <f>IFERROR(IF(T674=Hjelpeark!$B$4,0,ABS(T674-S674)),"")</f>
        <v/>
      </c>
      <c r="V674" s="175" t="str">
        <f>IFERROR(IF(A674="","",_xlfn.XLOOKUP(D674,Prisliste!$C$4:$F$4,Prisliste!$C$20:$F$20)),"")</f>
        <v/>
      </c>
      <c r="W674" s="175" t="str">
        <f>IFERROR(U674*_xlfn.XLOOKUP(D674,Prisliste!$C$4:$F$4,Prisliste!$C$21:$F$21),"")</f>
        <v/>
      </c>
      <c r="X674" s="175" t="str">
        <f>IFERROR(IF(A674="","",IF(N674="Ja",_xlfn.XLOOKUP('Beregninger gj.strømming'!D674,Prisliste!$C$4:$F$4,Prisliste!$C$24:$F$24),0)),"")</f>
        <v/>
      </c>
      <c r="Y674" s="288" t="str">
        <f t="shared" si="173"/>
        <v/>
      </c>
      <c r="Z674" s="175" t="str">
        <f t="shared" si="184"/>
        <v/>
      </c>
      <c r="AA674" s="175" t="str">
        <f t="shared" si="174"/>
        <v/>
      </c>
      <c r="AB674" s="175" t="str">
        <f t="shared" si="175"/>
        <v/>
      </c>
      <c r="AC674" s="288" t="str">
        <f t="shared" si="176"/>
        <v/>
      </c>
      <c r="AD674" s="152" t="str">
        <f t="shared" si="177"/>
        <v/>
      </c>
      <c r="AF674" s="155" t="str">
        <f>IFERROR(_xlfn.XLOOKUP(D674,Prisliste!$C$4:$F$4,Prisliste!$C$19:$F$19)*AD674,"")</f>
        <v/>
      </c>
    </row>
    <row r="675" spans="1:32" ht="14.4">
      <c r="A675" s="171" t="str">
        <f>IF(A674="","",IF(A674+1&lt;=f_slutt,'Beregninger gj.strømming'!A674+1,""))</f>
        <v/>
      </c>
      <c r="B675" s="172" t="str">
        <f t="shared" si="178"/>
        <v/>
      </c>
      <c r="C675" s="173" t="str">
        <f t="shared" si="179"/>
        <v/>
      </c>
      <c r="D675" s="172" t="str">
        <f t="shared" si="180"/>
        <v/>
      </c>
      <c r="E675" s="152" t="str">
        <f t="shared" si="185"/>
        <v/>
      </c>
      <c r="F675" s="289" t="str">
        <f t="shared" si="181"/>
        <v/>
      </c>
      <c r="G675" s="154" t="str">
        <f>IF($A675="","",'Priseestimat gj.strømming'!$C$15)</f>
        <v/>
      </c>
      <c r="H675" s="155" t="str" cm="1">
        <f t="array" ref="H675">IF(M675=Hjelpeark!$E$7,_xlfn.XLOOKUP(IF(T675="Naturlig",S675,T675),Temp_VT_FV,_xlfn.XLOOKUP('Beregninger gj.strømming'!F675,Fiskevekt_VT_FV,'Veksttabell FV'!$B$5:$T$21,,-1),,-1)*G675,IF('Beregninger gj.strømming'!M675=Hjelpeark!$D$7,_xlfn.XLOOKUP(IF(T675="Naturlig",S675,T675),'Veksttabell SV'!$A$6:$A$22,_xlfn.XLOOKUP('Beregninger gj.strømming'!F675,'Veksttabell SV'!$B$5:$AU$5,'Veksttabell SV'!$B$6:$AU$22,,-1),,-1)*G675,""))</f>
        <v/>
      </c>
      <c r="I675" s="155" t="str">
        <f t="shared" si="170"/>
        <v/>
      </c>
      <c r="J675" s="159" t="str">
        <f t="shared" si="171"/>
        <v/>
      </c>
      <c r="K675" s="173" t="str">
        <f>IF(A675="","",'Priseestimat gj.strømming'!$C$10)</f>
        <v/>
      </c>
      <c r="L675" s="173" t="str">
        <f>IF(A675="","",'Priseestimat gj.strømming'!$C$11)</f>
        <v/>
      </c>
      <c r="M675" s="173" t="str">
        <f>IF(A675="","",'Priseestimat gj.strømming'!$C$12)</f>
        <v/>
      </c>
      <c r="N675" s="173" t="str">
        <f>IF($A675="","",'Priseestimat gj.strømming'!$C$6)</f>
        <v/>
      </c>
      <c r="O675" s="174" t="str" cm="1">
        <f t="array" ref="O675">IF(M675=Hjelpeark!$D$7,_xlfn.XLOOKUP(IF(T675="Naturlig",S675,T675),'Vannbehov SV'!$A$5:$A$13,_xlfn.XLOOKUP('Beregninger gj.strømming'!F675,'Vannbehov SV'!$B$4:$O$4,'Vannbehov SV'!$B$5:$O$13,,-1),,-1),IF(M675=Hjelpeark!$E$7,_xlfn.XLOOKUP(IF(T675="Naturlig",S675,T675),'Vannbehov FV'!$A$5:$A$20,_xlfn.XLOOKUP('Beregninger gj.strømming'!F675,'Vannbehov FV'!$B$4:$O$4,'Vannbehov FV'!$B$5:$O$20,,-1),,-1),""))</f>
        <v/>
      </c>
      <c r="P675" s="173" t="str">
        <f t="shared" si="182"/>
        <v/>
      </c>
      <c r="Q675" s="174" t="str">
        <f t="shared" si="183"/>
        <v/>
      </c>
      <c r="R675" s="174" t="str">
        <f t="shared" si="172"/>
        <v/>
      </c>
      <c r="S675" s="152" t="str">
        <f>IFERROR(IF(M675=Hjelpeark!$D$7,_xlfn.XLOOKUP('Beregninger gj.strømming'!C675,Hjelpeark!$C$8:$C$19,Hjelpeark!$D$8:$D$19),_xlfn.XLOOKUP('Beregninger gj.strømming'!C675,Hjelpeark!$C$8:$C$19,Hjelpeark!$E$8:$E$19)),"")</f>
        <v/>
      </c>
      <c r="T675" s="152" t="str">
        <f t="shared" si="186"/>
        <v/>
      </c>
      <c r="U675" s="152" t="str">
        <f>IFERROR(IF(T675=Hjelpeark!$B$4,0,ABS(T675-S675)),"")</f>
        <v/>
      </c>
      <c r="V675" s="175" t="str">
        <f>IFERROR(IF(A675="","",_xlfn.XLOOKUP(D675,Prisliste!$C$4:$F$4,Prisliste!$C$20:$F$20)),"")</f>
        <v/>
      </c>
      <c r="W675" s="175" t="str">
        <f>IFERROR(U675*_xlfn.XLOOKUP(D675,Prisliste!$C$4:$F$4,Prisliste!$C$21:$F$21),"")</f>
        <v/>
      </c>
      <c r="X675" s="175" t="str">
        <f>IFERROR(IF(A675="","",IF(N675="Ja",_xlfn.XLOOKUP('Beregninger gj.strømming'!D675,Prisliste!$C$4:$F$4,Prisliste!$C$24:$F$24),0)),"")</f>
        <v/>
      </c>
      <c r="Y675" s="288" t="str">
        <f t="shared" si="173"/>
        <v/>
      </c>
      <c r="Z675" s="175" t="str">
        <f t="shared" si="184"/>
        <v/>
      </c>
      <c r="AA675" s="175" t="str">
        <f t="shared" si="174"/>
        <v/>
      </c>
      <c r="AB675" s="175" t="str">
        <f t="shared" si="175"/>
        <v/>
      </c>
      <c r="AC675" s="288" t="str">
        <f t="shared" si="176"/>
        <v/>
      </c>
      <c r="AD675" s="152" t="str">
        <f t="shared" si="177"/>
        <v/>
      </c>
      <c r="AF675" s="155" t="str">
        <f>IFERROR(_xlfn.XLOOKUP(D675,Prisliste!$C$4:$F$4,Prisliste!$C$19:$F$19)*AD675,"")</f>
        <v/>
      </c>
    </row>
    <row r="676" spans="1:32" ht="14.4">
      <c r="A676" s="171" t="str">
        <f>IF(A675="","",IF(A675+1&lt;=f_slutt,'Beregninger gj.strømming'!A675+1,""))</f>
        <v/>
      </c>
      <c r="B676" s="172" t="str">
        <f t="shared" si="178"/>
        <v/>
      </c>
      <c r="C676" s="173" t="str">
        <f t="shared" si="179"/>
        <v/>
      </c>
      <c r="D676" s="172" t="str">
        <f t="shared" si="180"/>
        <v/>
      </c>
      <c r="E676" s="152" t="str">
        <f t="shared" si="185"/>
        <v/>
      </c>
      <c r="F676" s="289" t="str">
        <f t="shared" si="181"/>
        <v/>
      </c>
      <c r="G676" s="154" t="str">
        <f>IF($A676="","",'Priseestimat gj.strømming'!$C$15)</f>
        <v/>
      </c>
      <c r="H676" s="155" t="str" cm="1">
        <f t="array" ref="H676">IF(M676=Hjelpeark!$E$7,_xlfn.XLOOKUP(IF(T676="Naturlig",S676,T676),Temp_VT_FV,_xlfn.XLOOKUP('Beregninger gj.strømming'!F676,Fiskevekt_VT_FV,'Veksttabell FV'!$B$5:$T$21,,-1),,-1)*G676,IF('Beregninger gj.strømming'!M676=Hjelpeark!$D$7,_xlfn.XLOOKUP(IF(T676="Naturlig",S676,T676),'Veksttabell SV'!$A$6:$A$22,_xlfn.XLOOKUP('Beregninger gj.strømming'!F676,'Veksttabell SV'!$B$5:$AU$5,'Veksttabell SV'!$B$6:$AU$22,,-1),,-1)*G676,""))</f>
        <v/>
      </c>
      <c r="I676" s="155" t="str">
        <f t="shared" si="170"/>
        <v/>
      </c>
      <c r="J676" s="159" t="str">
        <f t="shared" si="171"/>
        <v/>
      </c>
      <c r="K676" s="173" t="str">
        <f>IF(A676="","",'Priseestimat gj.strømming'!$C$10)</f>
        <v/>
      </c>
      <c r="L676" s="173" t="str">
        <f>IF(A676="","",'Priseestimat gj.strømming'!$C$11)</f>
        <v/>
      </c>
      <c r="M676" s="173" t="str">
        <f>IF(A676="","",'Priseestimat gj.strømming'!$C$12)</f>
        <v/>
      </c>
      <c r="N676" s="173" t="str">
        <f>IF($A676="","",'Priseestimat gj.strømming'!$C$6)</f>
        <v/>
      </c>
      <c r="O676" s="174" t="str" cm="1">
        <f t="array" ref="O676">IF(M676=Hjelpeark!$D$7,_xlfn.XLOOKUP(IF(T676="Naturlig",S676,T676),'Vannbehov SV'!$A$5:$A$13,_xlfn.XLOOKUP('Beregninger gj.strømming'!F676,'Vannbehov SV'!$B$4:$O$4,'Vannbehov SV'!$B$5:$O$13,,-1),,-1),IF(M676=Hjelpeark!$E$7,_xlfn.XLOOKUP(IF(T676="Naturlig",S676,T676),'Vannbehov FV'!$A$5:$A$20,_xlfn.XLOOKUP('Beregninger gj.strømming'!F676,'Vannbehov FV'!$B$4:$O$4,'Vannbehov FV'!$B$5:$O$20,,-1),,-1),""))</f>
        <v/>
      </c>
      <c r="P676" s="173" t="str">
        <f t="shared" si="182"/>
        <v/>
      </c>
      <c r="Q676" s="174" t="str">
        <f t="shared" si="183"/>
        <v/>
      </c>
      <c r="R676" s="174" t="str">
        <f t="shared" si="172"/>
        <v/>
      </c>
      <c r="S676" s="152" t="str">
        <f>IFERROR(IF(M676=Hjelpeark!$D$7,_xlfn.XLOOKUP('Beregninger gj.strømming'!C676,Hjelpeark!$C$8:$C$19,Hjelpeark!$D$8:$D$19),_xlfn.XLOOKUP('Beregninger gj.strømming'!C676,Hjelpeark!$C$8:$C$19,Hjelpeark!$E$8:$E$19)),"")</f>
        <v/>
      </c>
      <c r="T676" s="152" t="str">
        <f t="shared" si="186"/>
        <v/>
      </c>
      <c r="U676" s="152" t="str">
        <f>IFERROR(IF(T676=Hjelpeark!$B$4,0,ABS(T676-S676)),"")</f>
        <v/>
      </c>
      <c r="V676" s="175" t="str">
        <f>IFERROR(IF(A676="","",_xlfn.XLOOKUP(D676,Prisliste!$C$4:$F$4,Prisliste!$C$20:$F$20)),"")</f>
        <v/>
      </c>
      <c r="W676" s="175" t="str">
        <f>IFERROR(U676*_xlfn.XLOOKUP(D676,Prisliste!$C$4:$F$4,Prisliste!$C$21:$F$21),"")</f>
        <v/>
      </c>
      <c r="X676" s="175" t="str">
        <f>IFERROR(IF(A676="","",IF(N676="Ja",_xlfn.XLOOKUP('Beregninger gj.strømming'!D676,Prisliste!$C$4:$F$4,Prisliste!$C$24:$F$24),0)),"")</f>
        <v/>
      </c>
      <c r="Y676" s="288" t="str">
        <f t="shared" si="173"/>
        <v/>
      </c>
      <c r="Z676" s="175" t="str">
        <f t="shared" si="184"/>
        <v/>
      </c>
      <c r="AA676" s="175" t="str">
        <f t="shared" si="174"/>
        <v/>
      </c>
      <c r="AB676" s="175" t="str">
        <f t="shared" si="175"/>
        <v/>
      </c>
      <c r="AC676" s="288" t="str">
        <f t="shared" si="176"/>
        <v/>
      </c>
      <c r="AD676" s="152" t="str">
        <f t="shared" si="177"/>
        <v/>
      </c>
      <c r="AF676" s="155" t="str">
        <f>IFERROR(_xlfn.XLOOKUP(D676,Prisliste!$C$4:$F$4,Prisliste!$C$19:$F$19)*AD676,"")</f>
        <v/>
      </c>
    </row>
    <row r="677" spans="1:32" ht="14.4">
      <c r="A677" s="171" t="str">
        <f>IF(A676="","",IF(A676+1&lt;=f_slutt,'Beregninger gj.strømming'!A676+1,""))</f>
        <v/>
      </c>
      <c r="B677" s="172" t="str">
        <f t="shared" si="178"/>
        <v/>
      </c>
      <c r="C677" s="173" t="str">
        <f t="shared" si="179"/>
        <v/>
      </c>
      <c r="D677" s="172" t="str">
        <f t="shared" si="180"/>
        <v/>
      </c>
      <c r="E677" s="152" t="str">
        <f t="shared" si="185"/>
        <v/>
      </c>
      <c r="F677" s="289" t="str">
        <f t="shared" si="181"/>
        <v/>
      </c>
      <c r="G677" s="154" t="str">
        <f>IF($A677="","",'Priseestimat gj.strømming'!$C$15)</f>
        <v/>
      </c>
      <c r="H677" s="155" t="str" cm="1">
        <f t="array" ref="H677">IF(M677=Hjelpeark!$E$7,_xlfn.XLOOKUP(IF(T677="Naturlig",S677,T677),Temp_VT_FV,_xlfn.XLOOKUP('Beregninger gj.strømming'!F677,Fiskevekt_VT_FV,'Veksttabell FV'!$B$5:$T$21,,-1),,-1)*G677,IF('Beregninger gj.strømming'!M677=Hjelpeark!$D$7,_xlfn.XLOOKUP(IF(T677="Naturlig",S677,T677),'Veksttabell SV'!$A$6:$A$22,_xlfn.XLOOKUP('Beregninger gj.strømming'!F677,'Veksttabell SV'!$B$5:$AU$5,'Veksttabell SV'!$B$6:$AU$22,,-1),,-1)*G677,""))</f>
        <v/>
      </c>
      <c r="I677" s="155" t="str">
        <f t="shared" si="170"/>
        <v/>
      </c>
      <c r="J677" s="159" t="str">
        <f t="shared" si="171"/>
        <v/>
      </c>
      <c r="K677" s="173" t="str">
        <f>IF(A677="","",'Priseestimat gj.strømming'!$C$10)</f>
        <v/>
      </c>
      <c r="L677" s="173" t="str">
        <f>IF(A677="","",'Priseestimat gj.strømming'!$C$11)</f>
        <v/>
      </c>
      <c r="M677" s="173" t="str">
        <f>IF(A677="","",'Priseestimat gj.strømming'!$C$12)</f>
        <v/>
      </c>
      <c r="N677" s="173" t="str">
        <f>IF($A677="","",'Priseestimat gj.strømming'!$C$6)</f>
        <v/>
      </c>
      <c r="O677" s="174" t="str" cm="1">
        <f t="array" ref="O677">IF(M677=Hjelpeark!$D$7,_xlfn.XLOOKUP(IF(T677="Naturlig",S677,T677),'Vannbehov SV'!$A$5:$A$13,_xlfn.XLOOKUP('Beregninger gj.strømming'!F677,'Vannbehov SV'!$B$4:$O$4,'Vannbehov SV'!$B$5:$O$13,,-1),,-1),IF(M677=Hjelpeark!$E$7,_xlfn.XLOOKUP(IF(T677="Naturlig",S677,T677),'Vannbehov FV'!$A$5:$A$20,_xlfn.XLOOKUP('Beregninger gj.strømming'!F677,'Vannbehov FV'!$B$4:$O$4,'Vannbehov FV'!$B$5:$O$20,,-1),,-1),""))</f>
        <v/>
      </c>
      <c r="P677" s="173" t="str">
        <f t="shared" si="182"/>
        <v/>
      </c>
      <c r="Q677" s="174" t="str">
        <f t="shared" si="183"/>
        <v/>
      </c>
      <c r="R677" s="174" t="str">
        <f t="shared" si="172"/>
        <v/>
      </c>
      <c r="S677" s="152" t="str">
        <f>IFERROR(IF(M677=Hjelpeark!$D$7,_xlfn.XLOOKUP('Beregninger gj.strømming'!C677,Hjelpeark!$C$8:$C$19,Hjelpeark!$D$8:$D$19),_xlfn.XLOOKUP('Beregninger gj.strømming'!C677,Hjelpeark!$C$8:$C$19,Hjelpeark!$E$8:$E$19)),"")</f>
        <v/>
      </c>
      <c r="T677" s="152" t="str">
        <f t="shared" si="186"/>
        <v/>
      </c>
      <c r="U677" s="152" t="str">
        <f>IFERROR(IF(T677=Hjelpeark!$B$4,0,ABS(T677-S677)),"")</f>
        <v/>
      </c>
      <c r="V677" s="175" t="str">
        <f>IFERROR(IF(A677="","",_xlfn.XLOOKUP(D677,Prisliste!$C$4:$F$4,Prisliste!$C$20:$F$20)),"")</f>
        <v/>
      </c>
      <c r="W677" s="175" t="str">
        <f>IFERROR(U677*_xlfn.XLOOKUP(D677,Prisliste!$C$4:$F$4,Prisliste!$C$21:$F$21),"")</f>
        <v/>
      </c>
      <c r="X677" s="175" t="str">
        <f>IFERROR(IF(A677="","",IF(N677="Ja",_xlfn.XLOOKUP('Beregninger gj.strømming'!D677,Prisliste!$C$4:$F$4,Prisliste!$C$24:$F$24),0)),"")</f>
        <v/>
      </c>
      <c r="Y677" s="288" t="str">
        <f t="shared" si="173"/>
        <v/>
      </c>
      <c r="Z677" s="175" t="str">
        <f t="shared" si="184"/>
        <v/>
      </c>
      <c r="AA677" s="175" t="str">
        <f t="shared" si="174"/>
        <v/>
      </c>
      <c r="AB677" s="175" t="str">
        <f t="shared" si="175"/>
        <v/>
      </c>
      <c r="AC677" s="288" t="str">
        <f t="shared" si="176"/>
        <v/>
      </c>
      <c r="AD677" s="152" t="str">
        <f t="shared" si="177"/>
        <v/>
      </c>
      <c r="AF677" s="155" t="str">
        <f>IFERROR(_xlfn.XLOOKUP(D677,Prisliste!$C$4:$F$4,Prisliste!$C$19:$F$19)*AD677,"")</f>
        <v/>
      </c>
    </row>
    <row r="678" spans="1:32" ht="14.4">
      <c r="A678" s="171" t="str">
        <f>IF(A677="","",IF(A677+1&lt;=f_slutt,'Beregninger gj.strømming'!A677+1,""))</f>
        <v/>
      </c>
      <c r="B678" s="172" t="str">
        <f t="shared" si="178"/>
        <v/>
      </c>
      <c r="C678" s="173" t="str">
        <f t="shared" si="179"/>
        <v/>
      </c>
      <c r="D678" s="172" t="str">
        <f t="shared" si="180"/>
        <v/>
      </c>
      <c r="E678" s="152" t="str">
        <f t="shared" si="185"/>
        <v/>
      </c>
      <c r="F678" s="289" t="str">
        <f t="shared" si="181"/>
        <v/>
      </c>
      <c r="G678" s="154" t="str">
        <f>IF($A678="","",'Priseestimat gj.strømming'!$C$15)</f>
        <v/>
      </c>
      <c r="H678" s="155" t="str" cm="1">
        <f t="array" ref="H678">IF(M678=Hjelpeark!$E$7,_xlfn.XLOOKUP(IF(T678="Naturlig",S678,T678),Temp_VT_FV,_xlfn.XLOOKUP('Beregninger gj.strømming'!F678,Fiskevekt_VT_FV,'Veksttabell FV'!$B$5:$T$21,,-1),,-1)*G678,IF('Beregninger gj.strømming'!M678=Hjelpeark!$D$7,_xlfn.XLOOKUP(IF(T678="Naturlig",S678,T678),'Veksttabell SV'!$A$6:$A$22,_xlfn.XLOOKUP('Beregninger gj.strømming'!F678,'Veksttabell SV'!$B$5:$AU$5,'Veksttabell SV'!$B$6:$AU$22,,-1),,-1)*G678,""))</f>
        <v/>
      </c>
      <c r="I678" s="155" t="str">
        <f t="shared" si="170"/>
        <v/>
      </c>
      <c r="J678" s="159" t="str">
        <f t="shared" si="171"/>
        <v/>
      </c>
      <c r="K678" s="173" t="str">
        <f>IF(A678="","",'Priseestimat gj.strømming'!$C$10)</f>
        <v/>
      </c>
      <c r="L678" s="173" t="str">
        <f>IF(A678="","",'Priseestimat gj.strømming'!$C$11)</f>
        <v/>
      </c>
      <c r="M678" s="173" t="str">
        <f>IF(A678="","",'Priseestimat gj.strømming'!$C$12)</f>
        <v/>
      </c>
      <c r="N678" s="173" t="str">
        <f>IF($A678="","",'Priseestimat gj.strømming'!$C$6)</f>
        <v/>
      </c>
      <c r="O678" s="174" t="str" cm="1">
        <f t="array" ref="O678">IF(M678=Hjelpeark!$D$7,_xlfn.XLOOKUP(IF(T678="Naturlig",S678,T678),'Vannbehov SV'!$A$5:$A$13,_xlfn.XLOOKUP('Beregninger gj.strømming'!F678,'Vannbehov SV'!$B$4:$O$4,'Vannbehov SV'!$B$5:$O$13,,-1),,-1),IF(M678=Hjelpeark!$E$7,_xlfn.XLOOKUP(IF(T678="Naturlig",S678,T678),'Vannbehov FV'!$A$5:$A$20,_xlfn.XLOOKUP('Beregninger gj.strømming'!F678,'Vannbehov FV'!$B$4:$O$4,'Vannbehov FV'!$B$5:$O$20,,-1),,-1),""))</f>
        <v/>
      </c>
      <c r="P678" s="173" t="str">
        <f t="shared" si="182"/>
        <v/>
      </c>
      <c r="Q678" s="174" t="str">
        <f t="shared" si="183"/>
        <v/>
      </c>
      <c r="R678" s="174" t="str">
        <f t="shared" si="172"/>
        <v/>
      </c>
      <c r="S678" s="152" t="str">
        <f>IFERROR(IF(M678=Hjelpeark!$D$7,_xlfn.XLOOKUP('Beregninger gj.strømming'!C678,Hjelpeark!$C$8:$C$19,Hjelpeark!$D$8:$D$19),_xlfn.XLOOKUP('Beregninger gj.strømming'!C678,Hjelpeark!$C$8:$C$19,Hjelpeark!$E$8:$E$19)),"")</f>
        <v/>
      </c>
      <c r="T678" s="152" t="str">
        <f t="shared" si="186"/>
        <v/>
      </c>
      <c r="U678" s="152" t="str">
        <f>IFERROR(IF(T678=Hjelpeark!$B$4,0,ABS(T678-S678)),"")</f>
        <v/>
      </c>
      <c r="V678" s="175" t="str">
        <f>IFERROR(IF(A678="","",_xlfn.XLOOKUP(D678,Prisliste!$C$4:$F$4,Prisliste!$C$20:$F$20)),"")</f>
        <v/>
      </c>
      <c r="W678" s="175" t="str">
        <f>IFERROR(U678*_xlfn.XLOOKUP(D678,Prisliste!$C$4:$F$4,Prisliste!$C$21:$F$21),"")</f>
        <v/>
      </c>
      <c r="X678" s="175" t="str">
        <f>IFERROR(IF(A678="","",IF(N678="Ja",_xlfn.XLOOKUP('Beregninger gj.strømming'!D678,Prisliste!$C$4:$F$4,Prisliste!$C$24:$F$24),0)),"")</f>
        <v/>
      </c>
      <c r="Y678" s="288" t="str">
        <f t="shared" si="173"/>
        <v/>
      </c>
      <c r="Z678" s="175" t="str">
        <f t="shared" si="184"/>
        <v/>
      </c>
      <c r="AA678" s="175" t="str">
        <f t="shared" si="174"/>
        <v/>
      </c>
      <c r="AB678" s="175" t="str">
        <f t="shared" si="175"/>
        <v/>
      </c>
      <c r="AC678" s="288" t="str">
        <f t="shared" si="176"/>
        <v/>
      </c>
      <c r="AD678" s="152" t="str">
        <f t="shared" si="177"/>
        <v/>
      </c>
      <c r="AF678" s="155" t="str">
        <f>IFERROR(_xlfn.XLOOKUP(D678,Prisliste!$C$4:$F$4,Prisliste!$C$19:$F$19)*AD678,"")</f>
        <v/>
      </c>
    </row>
    <row r="679" spans="1:32" ht="14.4">
      <c r="A679" s="171" t="str">
        <f>IF(A678="","",IF(A678+1&lt;=f_slutt,'Beregninger gj.strømming'!A678+1,""))</f>
        <v/>
      </c>
      <c r="B679" s="172" t="str">
        <f t="shared" si="178"/>
        <v/>
      </c>
      <c r="C679" s="173" t="str">
        <f t="shared" si="179"/>
        <v/>
      </c>
      <c r="D679" s="172" t="str">
        <f t="shared" si="180"/>
        <v/>
      </c>
      <c r="E679" s="152" t="str">
        <f t="shared" si="185"/>
        <v/>
      </c>
      <c r="F679" s="289" t="str">
        <f t="shared" si="181"/>
        <v/>
      </c>
      <c r="G679" s="154" t="str">
        <f>IF($A679="","",'Priseestimat gj.strømming'!$C$15)</f>
        <v/>
      </c>
      <c r="H679" s="155" t="str" cm="1">
        <f t="array" ref="H679">IF(M679=Hjelpeark!$E$7,_xlfn.XLOOKUP(IF(T679="Naturlig",S679,T679),Temp_VT_FV,_xlfn.XLOOKUP('Beregninger gj.strømming'!F679,Fiskevekt_VT_FV,'Veksttabell FV'!$B$5:$T$21,,-1),,-1)*G679,IF('Beregninger gj.strømming'!M679=Hjelpeark!$D$7,_xlfn.XLOOKUP(IF(T679="Naturlig",S679,T679),'Veksttabell SV'!$A$6:$A$22,_xlfn.XLOOKUP('Beregninger gj.strømming'!F679,'Veksttabell SV'!$B$5:$AU$5,'Veksttabell SV'!$B$6:$AU$22,,-1),,-1)*G679,""))</f>
        <v/>
      </c>
      <c r="I679" s="155" t="str">
        <f t="shared" si="170"/>
        <v/>
      </c>
      <c r="J679" s="159" t="str">
        <f t="shared" si="171"/>
        <v/>
      </c>
      <c r="K679" s="173" t="str">
        <f>IF(A679="","",'Priseestimat gj.strømming'!$C$10)</f>
        <v/>
      </c>
      <c r="L679" s="173" t="str">
        <f>IF(A679="","",'Priseestimat gj.strømming'!$C$11)</f>
        <v/>
      </c>
      <c r="M679" s="173" t="str">
        <f>IF(A679="","",'Priseestimat gj.strømming'!$C$12)</f>
        <v/>
      </c>
      <c r="N679" s="173" t="str">
        <f>IF($A679="","",'Priseestimat gj.strømming'!$C$6)</f>
        <v/>
      </c>
      <c r="O679" s="174" t="str" cm="1">
        <f t="array" ref="O679">IF(M679=Hjelpeark!$D$7,_xlfn.XLOOKUP(IF(T679="Naturlig",S679,T679),'Vannbehov SV'!$A$5:$A$13,_xlfn.XLOOKUP('Beregninger gj.strømming'!F679,'Vannbehov SV'!$B$4:$O$4,'Vannbehov SV'!$B$5:$O$13,,-1),,-1),IF(M679=Hjelpeark!$E$7,_xlfn.XLOOKUP(IF(T679="Naturlig",S679,T679),'Vannbehov FV'!$A$5:$A$20,_xlfn.XLOOKUP('Beregninger gj.strømming'!F679,'Vannbehov FV'!$B$4:$O$4,'Vannbehov FV'!$B$5:$O$20,,-1),,-1),""))</f>
        <v/>
      </c>
      <c r="P679" s="173" t="str">
        <f t="shared" si="182"/>
        <v/>
      </c>
      <c r="Q679" s="174" t="str">
        <f t="shared" si="183"/>
        <v/>
      </c>
      <c r="R679" s="174" t="str">
        <f t="shared" si="172"/>
        <v/>
      </c>
      <c r="S679" s="152" t="str">
        <f>IFERROR(IF(M679=Hjelpeark!$D$7,_xlfn.XLOOKUP('Beregninger gj.strømming'!C679,Hjelpeark!$C$8:$C$19,Hjelpeark!$D$8:$D$19),_xlfn.XLOOKUP('Beregninger gj.strømming'!C679,Hjelpeark!$C$8:$C$19,Hjelpeark!$E$8:$E$19)),"")</f>
        <v/>
      </c>
      <c r="T679" s="152" t="str">
        <f t="shared" si="186"/>
        <v/>
      </c>
      <c r="U679" s="152" t="str">
        <f>IFERROR(IF(T679=Hjelpeark!$B$4,0,ABS(T679-S679)),"")</f>
        <v/>
      </c>
      <c r="V679" s="175" t="str">
        <f>IFERROR(IF(A679="","",_xlfn.XLOOKUP(D679,Prisliste!$C$4:$F$4,Prisliste!$C$20:$F$20)),"")</f>
        <v/>
      </c>
      <c r="W679" s="175" t="str">
        <f>IFERROR(U679*_xlfn.XLOOKUP(D679,Prisliste!$C$4:$F$4,Prisliste!$C$21:$F$21),"")</f>
        <v/>
      </c>
      <c r="X679" s="175" t="str">
        <f>IFERROR(IF(A679="","",IF(N679="Ja",_xlfn.XLOOKUP('Beregninger gj.strømming'!D679,Prisliste!$C$4:$F$4,Prisliste!$C$24:$F$24),0)),"")</f>
        <v/>
      </c>
      <c r="Y679" s="288" t="str">
        <f t="shared" si="173"/>
        <v/>
      </c>
      <c r="Z679" s="175" t="str">
        <f t="shared" si="184"/>
        <v/>
      </c>
      <c r="AA679" s="175" t="str">
        <f t="shared" si="174"/>
        <v/>
      </c>
      <c r="AB679" s="175" t="str">
        <f t="shared" si="175"/>
        <v/>
      </c>
      <c r="AC679" s="288" t="str">
        <f t="shared" si="176"/>
        <v/>
      </c>
      <c r="AD679" s="152" t="str">
        <f t="shared" si="177"/>
        <v/>
      </c>
      <c r="AF679" s="155" t="str">
        <f>IFERROR(_xlfn.XLOOKUP(D679,Prisliste!$C$4:$F$4,Prisliste!$C$19:$F$19)*AD679,"")</f>
        <v/>
      </c>
    </row>
    <row r="680" spans="1:32" ht="14.4">
      <c r="A680" s="171" t="str">
        <f>IF(A679="","",IF(A679+1&lt;=f_slutt,'Beregninger gj.strømming'!A679+1,""))</f>
        <v/>
      </c>
      <c r="B680" s="172" t="str">
        <f t="shared" si="178"/>
        <v/>
      </c>
      <c r="C680" s="173" t="str">
        <f t="shared" si="179"/>
        <v/>
      </c>
      <c r="D680" s="172" t="str">
        <f t="shared" si="180"/>
        <v/>
      </c>
      <c r="E680" s="152" t="str">
        <f t="shared" si="185"/>
        <v/>
      </c>
      <c r="F680" s="289" t="str">
        <f t="shared" si="181"/>
        <v/>
      </c>
      <c r="G680" s="154" t="str">
        <f>IF($A680="","",'Priseestimat gj.strømming'!$C$15)</f>
        <v/>
      </c>
      <c r="H680" s="155" t="str" cm="1">
        <f t="array" ref="H680">IF(M680=Hjelpeark!$E$7,_xlfn.XLOOKUP(IF(T680="Naturlig",S680,T680),Temp_VT_FV,_xlfn.XLOOKUP('Beregninger gj.strømming'!F680,Fiskevekt_VT_FV,'Veksttabell FV'!$B$5:$T$21,,-1),,-1)*G680,IF('Beregninger gj.strømming'!M680=Hjelpeark!$D$7,_xlfn.XLOOKUP(IF(T680="Naturlig",S680,T680),'Veksttabell SV'!$A$6:$A$22,_xlfn.XLOOKUP('Beregninger gj.strømming'!F680,'Veksttabell SV'!$B$5:$AU$5,'Veksttabell SV'!$B$6:$AU$22,,-1),,-1)*G680,""))</f>
        <v/>
      </c>
      <c r="I680" s="155" t="str">
        <f t="shared" si="170"/>
        <v/>
      </c>
      <c r="J680" s="159" t="str">
        <f t="shared" si="171"/>
        <v/>
      </c>
      <c r="K680" s="173" t="str">
        <f>IF(A680="","",'Priseestimat gj.strømming'!$C$10)</f>
        <v/>
      </c>
      <c r="L680" s="173" t="str">
        <f>IF(A680="","",'Priseestimat gj.strømming'!$C$11)</f>
        <v/>
      </c>
      <c r="M680" s="173" t="str">
        <f>IF(A680="","",'Priseestimat gj.strømming'!$C$12)</f>
        <v/>
      </c>
      <c r="N680" s="173" t="str">
        <f>IF($A680="","",'Priseestimat gj.strømming'!$C$6)</f>
        <v/>
      </c>
      <c r="O680" s="174" t="str" cm="1">
        <f t="array" ref="O680">IF(M680=Hjelpeark!$D$7,_xlfn.XLOOKUP(IF(T680="Naturlig",S680,T680),'Vannbehov SV'!$A$5:$A$13,_xlfn.XLOOKUP('Beregninger gj.strømming'!F680,'Vannbehov SV'!$B$4:$O$4,'Vannbehov SV'!$B$5:$O$13,,-1),,-1),IF(M680=Hjelpeark!$E$7,_xlfn.XLOOKUP(IF(T680="Naturlig",S680,T680),'Vannbehov FV'!$A$5:$A$20,_xlfn.XLOOKUP('Beregninger gj.strømming'!F680,'Vannbehov FV'!$B$4:$O$4,'Vannbehov FV'!$B$5:$O$20,,-1),,-1),""))</f>
        <v/>
      </c>
      <c r="P680" s="173" t="str">
        <f t="shared" si="182"/>
        <v/>
      </c>
      <c r="Q680" s="174" t="str">
        <f t="shared" si="183"/>
        <v/>
      </c>
      <c r="R680" s="174" t="str">
        <f t="shared" si="172"/>
        <v/>
      </c>
      <c r="S680" s="152" t="str">
        <f>IFERROR(IF(M680=Hjelpeark!$D$7,_xlfn.XLOOKUP('Beregninger gj.strømming'!C680,Hjelpeark!$C$8:$C$19,Hjelpeark!$D$8:$D$19),_xlfn.XLOOKUP('Beregninger gj.strømming'!C680,Hjelpeark!$C$8:$C$19,Hjelpeark!$E$8:$E$19)),"")</f>
        <v/>
      </c>
      <c r="T680" s="152" t="str">
        <f t="shared" si="186"/>
        <v/>
      </c>
      <c r="U680" s="152" t="str">
        <f>IFERROR(IF(T680=Hjelpeark!$B$4,0,ABS(T680-S680)),"")</f>
        <v/>
      </c>
      <c r="V680" s="175" t="str">
        <f>IFERROR(IF(A680="","",_xlfn.XLOOKUP(D680,Prisliste!$C$4:$F$4,Prisliste!$C$20:$F$20)),"")</f>
        <v/>
      </c>
      <c r="W680" s="175" t="str">
        <f>IFERROR(U680*_xlfn.XLOOKUP(D680,Prisliste!$C$4:$F$4,Prisliste!$C$21:$F$21),"")</f>
        <v/>
      </c>
      <c r="X680" s="175" t="str">
        <f>IFERROR(IF(A680="","",IF(N680="Ja",_xlfn.XLOOKUP('Beregninger gj.strømming'!D680,Prisliste!$C$4:$F$4,Prisliste!$C$24:$F$24),0)),"")</f>
        <v/>
      </c>
      <c r="Y680" s="288" t="str">
        <f t="shared" si="173"/>
        <v/>
      </c>
      <c r="Z680" s="175" t="str">
        <f t="shared" si="184"/>
        <v/>
      </c>
      <c r="AA680" s="175" t="str">
        <f t="shared" si="174"/>
        <v/>
      </c>
      <c r="AB680" s="175" t="str">
        <f t="shared" si="175"/>
        <v/>
      </c>
      <c r="AC680" s="288" t="str">
        <f t="shared" si="176"/>
        <v/>
      </c>
      <c r="AD680" s="152" t="str">
        <f t="shared" si="177"/>
        <v/>
      </c>
      <c r="AF680" s="155" t="str">
        <f>IFERROR(_xlfn.XLOOKUP(D680,Prisliste!$C$4:$F$4,Prisliste!$C$19:$F$19)*AD680,"")</f>
        <v/>
      </c>
    </row>
    <row r="681" spans="1:32" ht="14.4">
      <c r="A681" s="171" t="str">
        <f>IF(A680="","",IF(A680+1&lt;=f_slutt,'Beregninger gj.strømming'!A680+1,""))</f>
        <v/>
      </c>
      <c r="B681" s="172" t="str">
        <f t="shared" si="178"/>
        <v/>
      </c>
      <c r="C681" s="173" t="str">
        <f t="shared" si="179"/>
        <v/>
      </c>
      <c r="D681" s="172" t="str">
        <f t="shared" si="180"/>
        <v/>
      </c>
      <c r="E681" s="152" t="str">
        <f t="shared" si="185"/>
        <v/>
      </c>
      <c r="F681" s="289" t="str">
        <f t="shared" si="181"/>
        <v/>
      </c>
      <c r="G681" s="154" t="str">
        <f>IF($A681="","",'Priseestimat gj.strømming'!$C$15)</f>
        <v/>
      </c>
      <c r="H681" s="155" t="str" cm="1">
        <f t="array" ref="H681">IF(M681=Hjelpeark!$E$7,_xlfn.XLOOKUP(IF(T681="Naturlig",S681,T681),Temp_VT_FV,_xlfn.XLOOKUP('Beregninger gj.strømming'!F681,Fiskevekt_VT_FV,'Veksttabell FV'!$B$5:$T$21,,-1),,-1)*G681,IF('Beregninger gj.strømming'!M681=Hjelpeark!$D$7,_xlfn.XLOOKUP(IF(T681="Naturlig",S681,T681),'Veksttabell SV'!$A$6:$A$22,_xlfn.XLOOKUP('Beregninger gj.strømming'!F681,'Veksttabell SV'!$B$5:$AU$5,'Veksttabell SV'!$B$6:$AU$22,,-1),,-1)*G681,""))</f>
        <v/>
      </c>
      <c r="I681" s="155" t="str">
        <f t="shared" si="170"/>
        <v/>
      </c>
      <c r="J681" s="159" t="str">
        <f t="shared" si="171"/>
        <v/>
      </c>
      <c r="K681" s="173" t="str">
        <f>IF(A681="","",'Priseestimat gj.strømming'!$C$10)</f>
        <v/>
      </c>
      <c r="L681" s="173" t="str">
        <f>IF(A681="","",'Priseestimat gj.strømming'!$C$11)</f>
        <v/>
      </c>
      <c r="M681" s="173" t="str">
        <f>IF(A681="","",'Priseestimat gj.strømming'!$C$12)</f>
        <v/>
      </c>
      <c r="N681" s="173" t="str">
        <f>IF($A681="","",'Priseestimat gj.strømming'!$C$6)</f>
        <v/>
      </c>
      <c r="O681" s="174" t="str" cm="1">
        <f t="array" ref="O681">IF(M681=Hjelpeark!$D$7,_xlfn.XLOOKUP(IF(T681="Naturlig",S681,T681),'Vannbehov SV'!$A$5:$A$13,_xlfn.XLOOKUP('Beregninger gj.strømming'!F681,'Vannbehov SV'!$B$4:$O$4,'Vannbehov SV'!$B$5:$O$13,,-1),,-1),IF(M681=Hjelpeark!$E$7,_xlfn.XLOOKUP(IF(T681="Naturlig",S681,T681),'Vannbehov FV'!$A$5:$A$20,_xlfn.XLOOKUP('Beregninger gj.strømming'!F681,'Vannbehov FV'!$B$4:$O$4,'Vannbehov FV'!$B$5:$O$20,,-1),,-1),""))</f>
        <v/>
      </c>
      <c r="P681" s="173" t="str">
        <f t="shared" si="182"/>
        <v/>
      </c>
      <c r="Q681" s="174" t="str">
        <f t="shared" si="183"/>
        <v/>
      </c>
      <c r="R681" s="174" t="str">
        <f t="shared" si="172"/>
        <v/>
      </c>
      <c r="S681" s="152" t="str">
        <f>IFERROR(IF(M681=Hjelpeark!$D$7,_xlfn.XLOOKUP('Beregninger gj.strømming'!C681,Hjelpeark!$C$8:$C$19,Hjelpeark!$D$8:$D$19),_xlfn.XLOOKUP('Beregninger gj.strømming'!C681,Hjelpeark!$C$8:$C$19,Hjelpeark!$E$8:$E$19)),"")</f>
        <v/>
      </c>
      <c r="T681" s="152" t="str">
        <f t="shared" si="186"/>
        <v/>
      </c>
      <c r="U681" s="152" t="str">
        <f>IFERROR(IF(T681=Hjelpeark!$B$4,0,ABS(T681-S681)),"")</f>
        <v/>
      </c>
      <c r="V681" s="175" t="str">
        <f>IFERROR(IF(A681="","",_xlfn.XLOOKUP(D681,Prisliste!$C$4:$F$4,Prisliste!$C$20:$F$20)),"")</f>
        <v/>
      </c>
      <c r="W681" s="175" t="str">
        <f>IFERROR(U681*_xlfn.XLOOKUP(D681,Prisliste!$C$4:$F$4,Prisliste!$C$21:$F$21),"")</f>
        <v/>
      </c>
      <c r="X681" s="175" t="str">
        <f>IFERROR(IF(A681="","",IF(N681="Ja",_xlfn.XLOOKUP('Beregninger gj.strømming'!D681,Prisliste!$C$4:$F$4,Prisliste!$C$24:$F$24),0)),"")</f>
        <v/>
      </c>
      <c r="Y681" s="288" t="str">
        <f t="shared" si="173"/>
        <v/>
      </c>
      <c r="Z681" s="175" t="str">
        <f t="shared" si="184"/>
        <v/>
      </c>
      <c r="AA681" s="175" t="str">
        <f t="shared" si="174"/>
        <v/>
      </c>
      <c r="AB681" s="175" t="str">
        <f t="shared" si="175"/>
        <v/>
      </c>
      <c r="AC681" s="288" t="str">
        <f t="shared" si="176"/>
        <v/>
      </c>
      <c r="AD681" s="152" t="str">
        <f t="shared" si="177"/>
        <v/>
      </c>
      <c r="AF681" s="155" t="str">
        <f>IFERROR(_xlfn.XLOOKUP(D681,Prisliste!$C$4:$F$4,Prisliste!$C$19:$F$19)*AD681,"")</f>
        <v/>
      </c>
    </row>
    <row r="682" spans="1:32" ht="14.4">
      <c r="A682" s="171" t="str">
        <f>IF(A681="","",IF(A681+1&lt;=f_slutt,'Beregninger gj.strømming'!A681+1,""))</f>
        <v/>
      </c>
      <c r="B682" s="172" t="str">
        <f t="shared" si="178"/>
        <v/>
      </c>
      <c r="C682" s="173" t="str">
        <f t="shared" si="179"/>
        <v/>
      </c>
      <c r="D682" s="172" t="str">
        <f t="shared" si="180"/>
        <v/>
      </c>
      <c r="E682" s="152" t="str">
        <f t="shared" si="185"/>
        <v/>
      </c>
      <c r="F682" s="289" t="str">
        <f t="shared" si="181"/>
        <v/>
      </c>
      <c r="G682" s="154" t="str">
        <f>IF($A682="","",'Priseestimat gj.strømming'!$C$15)</f>
        <v/>
      </c>
      <c r="H682" s="155" t="str" cm="1">
        <f t="array" ref="H682">IF(M682=Hjelpeark!$E$7,_xlfn.XLOOKUP(IF(T682="Naturlig",S682,T682),Temp_VT_FV,_xlfn.XLOOKUP('Beregninger gj.strømming'!F682,Fiskevekt_VT_FV,'Veksttabell FV'!$B$5:$T$21,,-1),,-1)*G682,IF('Beregninger gj.strømming'!M682=Hjelpeark!$D$7,_xlfn.XLOOKUP(IF(T682="Naturlig",S682,T682),'Veksttabell SV'!$A$6:$A$22,_xlfn.XLOOKUP('Beregninger gj.strømming'!F682,'Veksttabell SV'!$B$5:$AU$5,'Veksttabell SV'!$B$6:$AU$22,,-1),,-1)*G682,""))</f>
        <v/>
      </c>
      <c r="I682" s="155" t="str">
        <f t="shared" si="170"/>
        <v/>
      </c>
      <c r="J682" s="159" t="str">
        <f t="shared" si="171"/>
        <v/>
      </c>
      <c r="K682" s="173" t="str">
        <f>IF(A682="","",'Priseestimat gj.strømming'!$C$10)</f>
        <v/>
      </c>
      <c r="L682" s="173" t="str">
        <f>IF(A682="","",'Priseestimat gj.strømming'!$C$11)</f>
        <v/>
      </c>
      <c r="M682" s="173" t="str">
        <f>IF(A682="","",'Priseestimat gj.strømming'!$C$12)</f>
        <v/>
      </c>
      <c r="N682" s="173" t="str">
        <f>IF($A682="","",'Priseestimat gj.strømming'!$C$6)</f>
        <v/>
      </c>
      <c r="O682" s="174" t="str" cm="1">
        <f t="array" ref="O682">IF(M682=Hjelpeark!$D$7,_xlfn.XLOOKUP(IF(T682="Naturlig",S682,T682),'Vannbehov SV'!$A$5:$A$13,_xlfn.XLOOKUP('Beregninger gj.strømming'!F682,'Vannbehov SV'!$B$4:$O$4,'Vannbehov SV'!$B$5:$O$13,,-1),,-1),IF(M682=Hjelpeark!$E$7,_xlfn.XLOOKUP(IF(T682="Naturlig",S682,T682),'Vannbehov FV'!$A$5:$A$20,_xlfn.XLOOKUP('Beregninger gj.strømming'!F682,'Vannbehov FV'!$B$4:$O$4,'Vannbehov FV'!$B$5:$O$20,,-1),,-1),""))</f>
        <v/>
      </c>
      <c r="P682" s="173" t="str">
        <f t="shared" si="182"/>
        <v/>
      </c>
      <c r="Q682" s="174" t="str">
        <f t="shared" si="183"/>
        <v/>
      </c>
      <c r="R682" s="174" t="str">
        <f t="shared" si="172"/>
        <v/>
      </c>
      <c r="S682" s="152" t="str">
        <f>IFERROR(IF(M682=Hjelpeark!$D$7,_xlfn.XLOOKUP('Beregninger gj.strømming'!C682,Hjelpeark!$C$8:$C$19,Hjelpeark!$D$8:$D$19),_xlfn.XLOOKUP('Beregninger gj.strømming'!C682,Hjelpeark!$C$8:$C$19,Hjelpeark!$E$8:$E$19)),"")</f>
        <v/>
      </c>
      <c r="T682" s="152" t="str">
        <f t="shared" si="186"/>
        <v/>
      </c>
      <c r="U682" s="152" t="str">
        <f>IFERROR(IF(T682=Hjelpeark!$B$4,0,ABS(T682-S682)),"")</f>
        <v/>
      </c>
      <c r="V682" s="175" t="str">
        <f>IFERROR(IF(A682="","",_xlfn.XLOOKUP(D682,Prisliste!$C$4:$F$4,Prisliste!$C$20:$F$20)),"")</f>
        <v/>
      </c>
      <c r="W682" s="175" t="str">
        <f>IFERROR(U682*_xlfn.XLOOKUP(D682,Prisliste!$C$4:$F$4,Prisliste!$C$21:$F$21),"")</f>
        <v/>
      </c>
      <c r="X682" s="175" t="str">
        <f>IFERROR(IF(A682="","",IF(N682="Ja",_xlfn.XLOOKUP('Beregninger gj.strømming'!D682,Prisliste!$C$4:$F$4,Prisliste!$C$24:$F$24),0)),"")</f>
        <v/>
      </c>
      <c r="Y682" s="288" t="str">
        <f t="shared" si="173"/>
        <v/>
      </c>
      <c r="Z682" s="175" t="str">
        <f t="shared" si="184"/>
        <v/>
      </c>
      <c r="AA682" s="175" t="str">
        <f t="shared" si="174"/>
        <v/>
      </c>
      <c r="AB682" s="175" t="str">
        <f t="shared" si="175"/>
        <v/>
      </c>
      <c r="AC682" s="288" t="str">
        <f t="shared" si="176"/>
        <v/>
      </c>
      <c r="AD682" s="152" t="str">
        <f t="shared" si="177"/>
        <v/>
      </c>
      <c r="AF682" s="155" t="str">
        <f>IFERROR(_xlfn.XLOOKUP(D682,Prisliste!$C$4:$F$4,Prisliste!$C$19:$F$19)*AD682,"")</f>
        <v/>
      </c>
    </row>
    <row r="683" spans="1:32" ht="14.4">
      <c r="A683" s="171" t="str">
        <f>IF(A682="","",IF(A682+1&lt;=f_slutt,'Beregninger gj.strømming'!A682+1,""))</f>
        <v/>
      </c>
      <c r="B683" s="172" t="str">
        <f t="shared" si="178"/>
        <v/>
      </c>
      <c r="C683" s="173" t="str">
        <f t="shared" si="179"/>
        <v/>
      </c>
      <c r="D683" s="172" t="str">
        <f t="shared" si="180"/>
        <v/>
      </c>
      <c r="E683" s="152" t="str">
        <f t="shared" si="185"/>
        <v/>
      </c>
      <c r="F683" s="289" t="str">
        <f t="shared" si="181"/>
        <v/>
      </c>
      <c r="G683" s="154" t="str">
        <f>IF($A683="","",'Priseestimat gj.strømming'!$C$15)</f>
        <v/>
      </c>
      <c r="H683" s="155" t="str" cm="1">
        <f t="array" ref="H683">IF(M683=Hjelpeark!$E$7,_xlfn.XLOOKUP(IF(T683="Naturlig",S683,T683),Temp_VT_FV,_xlfn.XLOOKUP('Beregninger gj.strømming'!F683,Fiskevekt_VT_FV,'Veksttabell FV'!$B$5:$T$21,,-1),,-1)*G683,IF('Beregninger gj.strømming'!M683=Hjelpeark!$D$7,_xlfn.XLOOKUP(IF(T683="Naturlig",S683,T683),'Veksttabell SV'!$A$6:$A$22,_xlfn.XLOOKUP('Beregninger gj.strømming'!F683,'Veksttabell SV'!$B$5:$AU$5,'Veksttabell SV'!$B$6:$AU$22,,-1),,-1)*G683,""))</f>
        <v/>
      </c>
      <c r="I683" s="155" t="str">
        <f t="shared" si="170"/>
        <v/>
      </c>
      <c r="J683" s="159" t="str">
        <f t="shared" si="171"/>
        <v/>
      </c>
      <c r="K683" s="173" t="str">
        <f>IF(A683="","",'Priseestimat gj.strømming'!$C$10)</f>
        <v/>
      </c>
      <c r="L683" s="173" t="str">
        <f>IF(A683="","",'Priseestimat gj.strømming'!$C$11)</f>
        <v/>
      </c>
      <c r="M683" s="173" t="str">
        <f>IF(A683="","",'Priseestimat gj.strømming'!$C$12)</f>
        <v/>
      </c>
      <c r="N683" s="173" t="str">
        <f>IF($A683="","",'Priseestimat gj.strømming'!$C$6)</f>
        <v/>
      </c>
      <c r="O683" s="174" t="str" cm="1">
        <f t="array" ref="O683">IF(M683=Hjelpeark!$D$7,_xlfn.XLOOKUP(IF(T683="Naturlig",S683,T683),'Vannbehov SV'!$A$5:$A$13,_xlfn.XLOOKUP('Beregninger gj.strømming'!F683,'Vannbehov SV'!$B$4:$O$4,'Vannbehov SV'!$B$5:$O$13,,-1),,-1),IF(M683=Hjelpeark!$E$7,_xlfn.XLOOKUP(IF(T683="Naturlig",S683,T683),'Vannbehov FV'!$A$5:$A$20,_xlfn.XLOOKUP('Beregninger gj.strømming'!F683,'Vannbehov FV'!$B$4:$O$4,'Vannbehov FV'!$B$5:$O$20,,-1),,-1),""))</f>
        <v/>
      </c>
      <c r="P683" s="173" t="str">
        <f t="shared" si="182"/>
        <v/>
      </c>
      <c r="Q683" s="174" t="str">
        <f t="shared" si="183"/>
        <v/>
      </c>
      <c r="R683" s="174" t="str">
        <f t="shared" si="172"/>
        <v/>
      </c>
      <c r="S683" s="152" t="str">
        <f>IFERROR(IF(M683=Hjelpeark!$D$7,_xlfn.XLOOKUP('Beregninger gj.strømming'!C683,Hjelpeark!$C$8:$C$19,Hjelpeark!$D$8:$D$19),_xlfn.XLOOKUP('Beregninger gj.strømming'!C683,Hjelpeark!$C$8:$C$19,Hjelpeark!$E$8:$E$19)),"")</f>
        <v/>
      </c>
      <c r="T683" s="152" t="str">
        <f t="shared" si="186"/>
        <v/>
      </c>
      <c r="U683" s="152" t="str">
        <f>IFERROR(IF(T683=Hjelpeark!$B$4,0,ABS(T683-S683)),"")</f>
        <v/>
      </c>
      <c r="V683" s="175" t="str">
        <f>IFERROR(IF(A683="","",_xlfn.XLOOKUP(D683,Prisliste!$C$4:$F$4,Prisliste!$C$20:$F$20)),"")</f>
        <v/>
      </c>
      <c r="W683" s="175" t="str">
        <f>IFERROR(U683*_xlfn.XLOOKUP(D683,Prisliste!$C$4:$F$4,Prisliste!$C$21:$F$21),"")</f>
        <v/>
      </c>
      <c r="X683" s="175" t="str">
        <f>IFERROR(IF(A683="","",IF(N683="Ja",_xlfn.XLOOKUP('Beregninger gj.strømming'!D683,Prisliste!$C$4:$F$4,Prisliste!$C$24:$F$24),0)),"")</f>
        <v/>
      </c>
      <c r="Y683" s="288" t="str">
        <f t="shared" si="173"/>
        <v/>
      </c>
      <c r="Z683" s="175" t="str">
        <f t="shared" si="184"/>
        <v/>
      </c>
      <c r="AA683" s="175" t="str">
        <f t="shared" si="174"/>
        <v/>
      </c>
      <c r="AB683" s="175" t="str">
        <f t="shared" si="175"/>
        <v/>
      </c>
      <c r="AC683" s="288" t="str">
        <f t="shared" si="176"/>
        <v/>
      </c>
      <c r="AD683" s="152" t="str">
        <f t="shared" si="177"/>
        <v/>
      </c>
      <c r="AF683" s="155" t="str">
        <f>IFERROR(_xlfn.XLOOKUP(D683,Prisliste!$C$4:$F$4,Prisliste!$C$19:$F$19)*AD683,"")</f>
        <v/>
      </c>
    </row>
    <row r="684" spans="1:32" ht="14.4">
      <c r="A684" s="171" t="str">
        <f>IF(A683="","",IF(A683+1&lt;=f_slutt,'Beregninger gj.strømming'!A683+1,""))</f>
        <v/>
      </c>
      <c r="B684" s="172" t="str">
        <f t="shared" si="178"/>
        <v/>
      </c>
      <c r="C684" s="173" t="str">
        <f t="shared" si="179"/>
        <v/>
      </c>
      <c r="D684" s="172" t="str">
        <f t="shared" si="180"/>
        <v/>
      </c>
      <c r="E684" s="152" t="str">
        <f t="shared" si="185"/>
        <v/>
      </c>
      <c r="F684" s="289" t="str">
        <f t="shared" si="181"/>
        <v/>
      </c>
      <c r="G684" s="154" t="str">
        <f>IF($A684="","",'Priseestimat gj.strømming'!$C$15)</f>
        <v/>
      </c>
      <c r="H684" s="155" t="str" cm="1">
        <f t="array" ref="H684">IF(M684=Hjelpeark!$E$7,_xlfn.XLOOKUP(IF(T684="Naturlig",S684,T684),Temp_VT_FV,_xlfn.XLOOKUP('Beregninger gj.strømming'!F684,Fiskevekt_VT_FV,'Veksttabell FV'!$B$5:$T$21,,-1),,-1)*G684,IF('Beregninger gj.strømming'!M684=Hjelpeark!$D$7,_xlfn.XLOOKUP(IF(T684="Naturlig",S684,T684),'Veksttabell SV'!$A$6:$A$22,_xlfn.XLOOKUP('Beregninger gj.strømming'!F684,'Veksttabell SV'!$B$5:$AU$5,'Veksttabell SV'!$B$6:$AU$22,,-1),,-1)*G684,""))</f>
        <v/>
      </c>
      <c r="I684" s="155" t="str">
        <f t="shared" si="170"/>
        <v/>
      </c>
      <c r="J684" s="159" t="str">
        <f t="shared" si="171"/>
        <v/>
      </c>
      <c r="K684" s="173" t="str">
        <f>IF(A684="","",'Priseestimat gj.strømming'!$C$10)</f>
        <v/>
      </c>
      <c r="L684" s="173" t="str">
        <f>IF(A684="","",'Priseestimat gj.strømming'!$C$11)</f>
        <v/>
      </c>
      <c r="M684" s="173" t="str">
        <f>IF(A684="","",'Priseestimat gj.strømming'!$C$12)</f>
        <v/>
      </c>
      <c r="N684" s="173" t="str">
        <f>IF($A684="","",'Priseestimat gj.strømming'!$C$6)</f>
        <v/>
      </c>
      <c r="O684" s="174" t="str" cm="1">
        <f t="array" ref="O684">IF(M684=Hjelpeark!$D$7,_xlfn.XLOOKUP(IF(T684="Naturlig",S684,T684),'Vannbehov SV'!$A$5:$A$13,_xlfn.XLOOKUP('Beregninger gj.strømming'!F684,'Vannbehov SV'!$B$4:$O$4,'Vannbehov SV'!$B$5:$O$13,,-1),,-1),IF(M684=Hjelpeark!$E$7,_xlfn.XLOOKUP(IF(T684="Naturlig",S684,T684),'Vannbehov FV'!$A$5:$A$20,_xlfn.XLOOKUP('Beregninger gj.strømming'!F684,'Vannbehov FV'!$B$4:$O$4,'Vannbehov FV'!$B$5:$O$20,,-1),,-1),""))</f>
        <v/>
      </c>
      <c r="P684" s="173" t="str">
        <f t="shared" si="182"/>
        <v/>
      </c>
      <c r="Q684" s="174" t="str">
        <f t="shared" si="183"/>
        <v/>
      </c>
      <c r="R684" s="174" t="str">
        <f t="shared" si="172"/>
        <v/>
      </c>
      <c r="S684" s="152" t="str">
        <f>IFERROR(IF(M684=Hjelpeark!$D$7,_xlfn.XLOOKUP('Beregninger gj.strømming'!C684,Hjelpeark!$C$8:$C$19,Hjelpeark!$D$8:$D$19),_xlfn.XLOOKUP('Beregninger gj.strømming'!C684,Hjelpeark!$C$8:$C$19,Hjelpeark!$E$8:$E$19)),"")</f>
        <v/>
      </c>
      <c r="T684" s="152" t="str">
        <f t="shared" si="186"/>
        <v/>
      </c>
      <c r="U684" s="152" t="str">
        <f>IFERROR(IF(T684=Hjelpeark!$B$4,0,ABS(T684-S684)),"")</f>
        <v/>
      </c>
      <c r="V684" s="175" t="str">
        <f>IFERROR(IF(A684="","",_xlfn.XLOOKUP(D684,Prisliste!$C$4:$F$4,Prisliste!$C$20:$F$20)),"")</f>
        <v/>
      </c>
      <c r="W684" s="175" t="str">
        <f>IFERROR(U684*_xlfn.XLOOKUP(D684,Prisliste!$C$4:$F$4,Prisliste!$C$21:$F$21),"")</f>
        <v/>
      </c>
      <c r="X684" s="175" t="str">
        <f>IFERROR(IF(A684="","",IF(N684="Ja",_xlfn.XLOOKUP('Beregninger gj.strømming'!D684,Prisliste!$C$4:$F$4,Prisliste!$C$24:$F$24),0)),"")</f>
        <v/>
      </c>
      <c r="Y684" s="288" t="str">
        <f t="shared" si="173"/>
        <v/>
      </c>
      <c r="Z684" s="175" t="str">
        <f t="shared" si="184"/>
        <v/>
      </c>
      <c r="AA684" s="175" t="str">
        <f t="shared" si="174"/>
        <v/>
      </c>
      <c r="AB684" s="175" t="str">
        <f t="shared" si="175"/>
        <v/>
      </c>
      <c r="AC684" s="288" t="str">
        <f t="shared" si="176"/>
        <v/>
      </c>
      <c r="AD684" s="152" t="str">
        <f t="shared" si="177"/>
        <v/>
      </c>
      <c r="AF684" s="155" t="str">
        <f>IFERROR(_xlfn.XLOOKUP(D684,Prisliste!$C$4:$F$4,Prisliste!$C$19:$F$19)*AD684,"")</f>
        <v/>
      </c>
    </row>
    <row r="685" spans="1:32" ht="14.4">
      <c r="A685" s="171" t="str">
        <f>IF(A684="","",IF(A684+1&lt;=f_slutt,'Beregninger gj.strømming'!A684+1,""))</f>
        <v/>
      </c>
      <c r="B685" s="172" t="str">
        <f t="shared" si="178"/>
        <v/>
      </c>
      <c r="C685" s="173" t="str">
        <f t="shared" si="179"/>
        <v/>
      </c>
      <c r="D685" s="172" t="str">
        <f t="shared" si="180"/>
        <v/>
      </c>
      <c r="E685" s="152" t="str">
        <f t="shared" si="185"/>
        <v/>
      </c>
      <c r="F685" s="289" t="str">
        <f t="shared" si="181"/>
        <v/>
      </c>
      <c r="G685" s="154" t="str">
        <f>IF($A685="","",'Priseestimat gj.strømming'!$C$15)</f>
        <v/>
      </c>
      <c r="H685" s="155" t="str" cm="1">
        <f t="array" ref="H685">IF(M685=Hjelpeark!$E$7,_xlfn.XLOOKUP(IF(T685="Naturlig",S685,T685),Temp_VT_FV,_xlfn.XLOOKUP('Beregninger gj.strømming'!F685,Fiskevekt_VT_FV,'Veksttabell FV'!$B$5:$T$21,,-1),,-1)*G685,IF('Beregninger gj.strømming'!M685=Hjelpeark!$D$7,_xlfn.XLOOKUP(IF(T685="Naturlig",S685,T685),'Veksttabell SV'!$A$6:$A$22,_xlfn.XLOOKUP('Beregninger gj.strømming'!F685,'Veksttabell SV'!$B$5:$AU$5,'Veksttabell SV'!$B$6:$AU$22,,-1),,-1)*G685,""))</f>
        <v/>
      </c>
      <c r="I685" s="155" t="str">
        <f t="shared" si="170"/>
        <v/>
      </c>
      <c r="J685" s="159" t="str">
        <f t="shared" si="171"/>
        <v/>
      </c>
      <c r="K685" s="173" t="str">
        <f>IF(A685="","",'Priseestimat gj.strømming'!$C$10)</f>
        <v/>
      </c>
      <c r="L685" s="173" t="str">
        <f>IF(A685="","",'Priseestimat gj.strømming'!$C$11)</f>
        <v/>
      </c>
      <c r="M685" s="173" t="str">
        <f>IF(A685="","",'Priseestimat gj.strømming'!$C$12)</f>
        <v/>
      </c>
      <c r="N685" s="173" t="str">
        <f>IF($A685="","",'Priseestimat gj.strømming'!$C$6)</f>
        <v/>
      </c>
      <c r="O685" s="174" t="str" cm="1">
        <f t="array" ref="O685">IF(M685=Hjelpeark!$D$7,_xlfn.XLOOKUP(IF(T685="Naturlig",S685,T685),'Vannbehov SV'!$A$5:$A$13,_xlfn.XLOOKUP('Beregninger gj.strømming'!F685,'Vannbehov SV'!$B$4:$O$4,'Vannbehov SV'!$B$5:$O$13,,-1),,-1),IF(M685=Hjelpeark!$E$7,_xlfn.XLOOKUP(IF(T685="Naturlig",S685,T685),'Vannbehov FV'!$A$5:$A$20,_xlfn.XLOOKUP('Beregninger gj.strømming'!F685,'Vannbehov FV'!$B$4:$O$4,'Vannbehov FV'!$B$5:$O$20,,-1),,-1),""))</f>
        <v/>
      </c>
      <c r="P685" s="173" t="str">
        <f t="shared" si="182"/>
        <v/>
      </c>
      <c r="Q685" s="174" t="str">
        <f t="shared" si="183"/>
        <v/>
      </c>
      <c r="R685" s="174" t="str">
        <f t="shared" si="172"/>
        <v/>
      </c>
      <c r="S685" s="152" t="str">
        <f>IFERROR(IF(M685=Hjelpeark!$D$7,_xlfn.XLOOKUP('Beregninger gj.strømming'!C685,Hjelpeark!$C$8:$C$19,Hjelpeark!$D$8:$D$19),_xlfn.XLOOKUP('Beregninger gj.strømming'!C685,Hjelpeark!$C$8:$C$19,Hjelpeark!$E$8:$E$19)),"")</f>
        <v/>
      </c>
      <c r="T685" s="152" t="str">
        <f t="shared" si="186"/>
        <v/>
      </c>
      <c r="U685" s="152" t="str">
        <f>IFERROR(IF(T685=Hjelpeark!$B$4,0,ABS(T685-S685)),"")</f>
        <v/>
      </c>
      <c r="V685" s="175" t="str">
        <f>IFERROR(IF(A685="","",_xlfn.XLOOKUP(D685,Prisliste!$C$4:$F$4,Prisliste!$C$20:$F$20)),"")</f>
        <v/>
      </c>
      <c r="W685" s="175" t="str">
        <f>IFERROR(U685*_xlfn.XLOOKUP(D685,Prisliste!$C$4:$F$4,Prisliste!$C$21:$F$21),"")</f>
        <v/>
      </c>
      <c r="X685" s="175" t="str">
        <f>IFERROR(IF(A685="","",IF(N685="Ja",_xlfn.XLOOKUP('Beregninger gj.strømming'!D685,Prisliste!$C$4:$F$4,Prisliste!$C$24:$F$24),0)),"")</f>
        <v/>
      </c>
      <c r="Y685" s="288" t="str">
        <f t="shared" si="173"/>
        <v/>
      </c>
      <c r="Z685" s="175" t="str">
        <f t="shared" si="184"/>
        <v/>
      </c>
      <c r="AA685" s="175" t="str">
        <f t="shared" si="174"/>
        <v/>
      </c>
      <c r="AB685" s="175" t="str">
        <f t="shared" si="175"/>
        <v/>
      </c>
      <c r="AC685" s="288" t="str">
        <f t="shared" si="176"/>
        <v/>
      </c>
      <c r="AD685" s="152" t="str">
        <f t="shared" si="177"/>
        <v/>
      </c>
      <c r="AF685" s="155" t="str">
        <f>IFERROR(_xlfn.XLOOKUP(D685,Prisliste!$C$4:$F$4,Prisliste!$C$19:$F$19)*AD685,"")</f>
        <v/>
      </c>
    </row>
    <row r="686" spans="1:32" ht="14.4">
      <c r="A686" s="171" t="str">
        <f>IF(A685="","",IF(A685+1&lt;=f_slutt,'Beregninger gj.strømming'!A685+1,""))</f>
        <v/>
      </c>
      <c r="B686" s="172" t="str">
        <f t="shared" si="178"/>
        <v/>
      </c>
      <c r="C686" s="173" t="str">
        <f t="shared" si="179"/>
        <v/>
      </c>
      <c r="D686" s="172" t="str">
        <f t="shared" si="180"/>
        <v/>
      </c>
      <c r="E686" s="152" t="str">
        <f t="shared" si="185"/>
        <v/>
      </c>
      <c r="F686" s="289" t="str">
        <f t="shared" si="181"/>
        <v/>
      </c>
      <c r="G686" s="154" t="str">
        <f>IF($A686="","",'Priseestimat gj.strømming'!$C$15)</f>
        <v/>
      </c>
      <c r="H686" s="155" t="str" cm="1">
        <f t="array" ref="H686">IF(M686=Hjelpeark!$E$7,_xlfn.XLOOKUP(IF(T686="Naturlig",S686,T686),Temp_VT_FV,_xlfn.XLOOKUP('Beregninger gj.strømming'!F686,Fiskevekt_VT_FV,'Veksttabell FV'!$B$5:$T$21,,-1),,-1)*G686,IF('Beregninger gj.strømming'!M686=Hjelpeark!$D$7,_xlfn.XLOOKUP(IF(T686="Naturlig",S686,T686),'Veksttabell SV'!$A$6:$A$22,_xlfn.XLOOKUP('Beregninger gj.strømming'!F686,'Veksttabell SV'!$B$5:$AU$5,'Veksttabell SV'!$B$6:$AU$22,,-1),,-1)*G686,""))</f>
        <v/>
      </c>
      <c r="I686" s="155" t="str">
        <f t="shared" si="170"/>
        <v/>
      </c>
      <c r="J686" s="159" t="str">
        <f t="shared" si="171"/>
        <v/>
      </c>
      <c r="K686" s="173" t="str">
        <f>IF(A686="","",'Priseestimat gj.strømming'!$C$10)</f>
        <v/>
      </c>
      <c r="L686" s="173" t="str">
        <f>IF(A686="","",'Priseestimat gj.strømming'!$C$11)</f>
        <v/>
      </c>
      <c r="M686" s="173" t="str">
        <f>IF(A686="","",'Priseestimat gj.strømming'!$C$12)</f>
        <v/>
      </c>
      <c r="N686" s="173" t="str">
        <f>IF($A686="","",'Priseestimat gj.strømming'!$C$6)</f>
        <v/>
      </c>
      <c r="O686" s="174" t="str" cm="1">
        <f t="array" ref="O686">IF(M686=Hjelpeark!$D$7,_xlfn.XLOOKUP(IF(T686="Naturlig",S686,T686),'Vannbehov SV'!$A$5:$A$13,_xlfn.XLOOKUP('Beregninger gj.strømming'!F686,'Vannbehov SV'!$B$4:$O$4,'Vannbehov SV'!$B$5:$O$13,,-1),,-1),IF(M686=Hjelpeark!$E$7,_xlfn.XLOOKUP(IF(T686="Naturlig",S686,T686),'Vannbehov FV'!$A$5:$A$20,_xlfn.XLOOKUP('Beregninger gj.strømming'!F686,'Vannbehov FV'!$B$4:$O$4,'Vannbehov FV'!$B$5:$O$20,,-1),,-1),""))</f>
        <v/>
      </c>
      <c r="P686" s="173" t="str">
        <f t="shared" si="182"/>
        <v/>
      </c>
      <c r="Q686" s="174" t="str">
        <f t="shared" si="183"/>
        <v/>
      </c>
      <c r="R686" s="174" t="str">
        <f t="shared" si="172"/>
        <v/>
      </c>
      <c r="S686" s="152" t="str">
        <f>IFERROR(IF(M686=Hjelpeark!$D$7,_xlfn.XLOOKUP('Beregninger gj.strømming'!C686,Hjelpeark!$C$8:$C$19,Hjelpeark!$D$8:$D$19),_xlfn.XLOOKUP('Beregninger gj.strømming'!C686,Hjelpeark!$C$8:$C$19,Hjelpeark!$E$8:$E$19)),"")</f>
        <v/>
      </c>
      <c r="T686" s="152" t="str">
        <f t="shared" si="186"/>
        <v/>
      </c>
      <c r="U686" s="152" t="str">
        <f>IFERROR(IF(T686=Hjelpeark!$B$4,0,ABS(T686-S686)),"")</f>
        <v/>
      </c>
      <c r="V686" s="175" t="str">
        <f>IFERROR(IF(A686="","",_xlfn.XLOOKUP(D686,Prisliste!$C$4:$F$4,Prisliste!$C$20:$F$20)),"")</f>
        <v/>
      </c>
      <c r="W686" s="175" t="str">
        <f>IFERROR(U686*_xlfn.XLOOKUP(D686,Prisliste!$C$4:$F$4,Prisliste!$C$21:$F$21),"")</f>
        <v/>
      </c>
      <c r="X686" s="175" t="str">
        <f>IFERROR(IF(A686="","",IF(N686="Ja",_xlfn.XLOOKUP('Beregninger gj.strømming'!D686,Prisliste!$C$4:$F$4,Prisliste!$C$24:$F$24),0)),"")</f>
        <v/>
      </c>
      <c r="Y686" s="288" t="str">
        <f t="shared" si="173"/>
        <v/>
      </c>
      <c r="Z686" s="175" t="str">
        <f t="shared" si="184"/>
        <v/>
      </c>
      <c r="AA686" s="175" t="str">
        <f t="shared" si="174"/>
        <v/>
      </c>
      <c r="AB686" s="175" t="str">
        <f t="shared" si="175"/>
        <v/>
      </c>
      <c r="AC686" s="288" t="str">
        <f t="shared" si="176"/>
        <v/>
      </c>
      <c r="AD686" s="152" t="str">
        <f t="shared" si="177"/>
        <v/>
      </c>
      <c r="AF686" s="155" t="str">
        <f>IFERROR(_xlfn.XLOOKUP(D686,Prisliste!$C$4:$F$4,Prisliste!$C$19:$F$19)*AD686,"")</f>
        <v/>
      </c>
    </row>
    <row r="687" spans="1:32" ht="14.4">
      <c r="A687" s="171" t="str">
        <f>IF(A686="","",IF(A686+1&lt;=f_slutt,'Beregninger gj.strømming'!A686+1,""))</f>
        <v/>
      </c>
      <c r="B687" s="172" t="str">
        <f t="shared" si="178"/>
        <v/>
      </c>
      <c r="C687" s="173" t="str">
        <f t="shared" si="179"/>
        <v/>
      </c>
      <c r="D687" s="172" t="str">
        <f t="shared" si="180"/>
        <v/>
      </c>
      <c r="E687" s="152" t="str">
        <f t="shared" si="185"/>
        <v/>
      </c>
      <c r="F687" s="289" t="str">
        <f t="shared" si="181"/>
        <v/>
      </c>
      <c r="G687" s="154" t="str">
        <f>IF($A687="","",'Priseestimat gj.strømming'!$C$15)</f>
        <v/>
      </c>
      <c r="H687" s="155" t="str" cm="1">
        <f t="array" ref="H687">IF(M687=Hjelpeark!$E$7,_xlfn.XLOOKUP(IF(T687="Naturlig",S687,T687),Temp_VT_FV,_xlfn.XLOOKUP('Beregninger gj.strømming'!F687,Fiskevekt_VT_FV,'Veksttabell FV'!$B$5:$T$21,,-1),,-1)*G687,IF('Beregninger gj.strømming'!M687=Hjelpeark!$D$7,_xlfn.XLOOKUP(IF(T687="Naturlig",S687,T687),'Veksttabell SV'!$A$6:$A$22,_xlfn.XLOOKUP('Beregninger gj.strømming'!F687,'Veksttabell SV'!$B$5:$AU$5,'Veksttabell SV'!$B$6:$AU$22,,-1),,-1)*G687,""))</f>
        <v/>
      </c>
      <c r="I687" s="155" t="str">
        <f t="shared" si="170"/>
        <v/>
      </c>
      <c r="J687" s="159" t="str">
        <f t="shared" si="171"/>
        <v/>
      </c>
      <c r="K687" s="173" t="str">
        <f>IF(A687="","",'Priseestimat gj.strømming'!$C$10)</f>
        <v/>
      </c>
      <c r="L687" s="173" t="str">
        <f>IF(A687="","",'Priseestimat gj.strømming'!$C$11)</f>
        <v/>
      </c>
      <c r="M687" s="173" t="str">
        <f>IF(A687="","",'Priseestimat gj.strømming'!$C$12)</f>
        <v/>
      </c>
      <c r="N687" s="173" t="str">
        <f>IF($A687="","",'Priseestimat gj.strømming'!$C$6)</f>
        <v/>
      </c>
      <c r="O687" s="174" t="str" cm="1">
        <f t="array" ref="O687">IF(M687=Hjelpeark!$D$7,_xlfn.XLOOKUP(IF(T687="Naturlig",S687,T687),'Vannbehov SV'!$A$5:$A$13,_xlfn.XLOOKUP('Beregninger gj.strømming'!F687,'Vannbehov SV'!$B$4:$O$4,'Vannbehov SV'!$B$5:$O$13,,-1),,-1),IF(M687=Hjelpeark!$E$7,_xlfn.XLOOKUP(IF(T687="Naturlig",S687,T687),'Vannbehov FV'!$A$5:$A$20,_xlfn.XLOOKUP('Beregninger gj.strømming'!F687,'Vannbehov FV'!$B$4:$O$4,'Vannbehov FV'!$B$5:$O$20,,-1),,-1),""))</f>
        <v/>
      </c>
      <c r="P687" s="173" t="str">
        <f t="shared" si="182"/>
        <v/>
      </c>
      <c r="Q687" s="174" t="str">
        <f t="shared" si="183"/>
        <v/>
      </c>
      <c r="R687" s="174" t="str">
        <f t="shared" si="172"/>
        <v/>
      </c>
      <c r="S687" s="152" t="str">
        <f>IFERROR(IF(M687=Hjelpeark!$D$7,_xlfn.XLOOKUP('Beregninger gj.strømming'!C687,Hjelpeark!$C$8:$C$19,Hjelpeark!$D$8:$D$19),_xlfn.XLOOKUP('Beregninger gj.strømming'!C687,Hjelpeark!$C$8:$C$19,Hjelpeark!$E$8:$E$19)),"")</f>
        <v/>
      </c>
      <c r="T687" s="152" t="str">
        <f t="shared" si="186"/>
        <v/>
      </c>
      <c r="U687" s="152" t="str">
        <f>IFERROR(IF(T687=Hjelpeark!$B$4,0,ABS(T687-S687)),"")</f>
        <v/>
      </c>
      <c r="V687" s="175" t="str">
        <f>IFERROR(IF(A687="","",_xlfn.XLOOKUP(D687,Prisliste!$C$4:$F$4,Prisliste!$C$20:$F$20)),"")</f>
        <v/>
      </c>
      <c r="W687" s="175" t="str">
        <f>IFERROR(U687*_xlfn.XLOOKUP(D687,Prisliste!$C$4:$F$4,Prisliste!$C$21:$F$21),"")</f>
        <v/>
      </c>
      <c r="X687" s="175" t="str">
        <f>IFERROR(IF(A687="","",IF(N687="Ja",_xlfn.XLOOKUP('Beregninger gj.strømming'!D687,Prisliste!$C$4:$F$4,Prisliste!$C$24:$F$24),0)),"")</f>
        <v/>
      </c>
      <c r="Y687" s="288" t="str">
        <f t="shared" si="173"/>
        <v/>
      </c>
      <c r="Z687" s="175" t="str">
        <f t="shared" si="184"/>
        <v/>
      </c>
      <c r="AA687" s="175" t="str">
        <f t="shared" si="174"/>
        <v/>
      </c>
      <c r="AB687" s="175" t="str">
        <f t="shared" si="175"/>
        <v/>
      </c>
      <c r="AC687" s="288" t="str">
        <f t="shared" si="176"/>
        <v/>
      </c>
      <c r="AD687" s="152" t="str">
        <f t="shared" si="177"/>
        <v/>
      </c>
      <c r="AF687" s="155" t="str">
        <f>IFERROR(_xlfn.XLOOKUP(D687,Prisliste!$C$4:$F$4,Prisliste!$C$19:$F$19)*AD687,"")</f>
        <v/>
      </c>
    </row>
    <row r="688" spans="1:32" ht="14.4">
      <c r="A688" s="171" t="str">
        <f>IF(A687="","",IF(A687+1&lt;=f_slutt,'Beregninger gj.strømming'!A687+1,""))</f>
        <v/>
      </c>
      <c r="B688" s="172" t="str">
        <f t="shared" si="178"/>
        <v/>
      </c>
      <c r="C688" s="173" t="str">
        <f t="shared" si="179"/>
        <v/>
      </c>
      <c r="D688" s="172" t="str">
        <f t="shared" si="180"/>
        <v/>
      </c>
      <c r="E688" s="152" t="str">
        <f t="shared" si="185"/>
        <v/>
      </c>
      <c r="F688" s="289" t="str">
        <f t="shared" si="181"/>
        <v/>
      </c>
      <c r="G688" s="154" t="str">
        <f>IF($A688="","",'Priseestimat gj.strømming'!$C$15)</f>
        <v/>
      </c>
      <c r="H688" s="155" t="str" cm="1">
        <f t="array" ref="H688">IF(M688=Hjelpeark!$E$7,_xlfn.XLOOKUP(IF(T688="Naturlig",S688,T688),Temp_VT_FV,_xlfn.XLOOKUP('Beregninger gj.strømming'!F688,Fiskevekt_VT_FV,'Veksttabell FV'!$B$5:$T$21,,-1),,-1)*G688,IF('Beregninger gj.strømming'!M688=Hjelpeark!$D$7,_xlfn.XLOOKUP(IF(T688="Naturlig",S688,T688),'Veksttabell SV'!$A$6:$A$22,_xlfn.XLOOKUP('Beregninger gj.strømming'!F688,'Veksttabell SV'!$B$5:$AU$5,'Veksttabell SV'!$B$6:$AU$22,,-1),,-1)*G688,""))</f>
        <v/>
      </c>
      <c r="I688" s="155" t="str">
        <f t="shared" si="170"/>
        <v/>
      </c>
      <c r="J688" s="159" t="str">
        <f t="shared" si="171"/>
        <v/>
      </c>
      <c r="K688" s="173" t="str">
        <f>IF(A688="","",'Priseestimat gj.strømming'!$C$10)</f>
        <v/>
      </c>
      <c r="L688" s="173" t="str">
        <f>IF(A688="","",'Priseestimat gj.strømming'!$C$11)</f>
        <v/>
      </c>
      <c r="M688" s="173" t="str">
        <f>IF(A688="","",'Priseestimat gj.strømming'!$C$12)</f>
        <v/>
      </c>
      <c r="N688" s="173" t="str">
        <f>IF($A688="","",'Priseestimat gj.strømming'!$C$6)</f>
        <v/>
      </c>
      <c r="O688" s="174" t="str" cm="1">
        <f t="array" ref="O688">IF(M688=Hjelpeark!$D$7,_xlfn.XLOOKUP(IF(T688="Naturlig",S688,T688),'Vannbehov SV'!$A$5:$A$13,_xlfn.XLOOKUP('Beregninger gj.strømming'!F688,'Vannbehov SV'!$B$4:$O$4,'Vannbehov SV'!$B$5:$O$13,,-1),,-1),IF(M688=Hjelpeark!$E$7,_xlfn.XLOOKUP(IF(T688="Naturlig",S688,T688),'Vannbehov FV'!$A$5:$A$20,_xlfn.XLOOKUP('Beregninger gj.strømming'!F688,'Vannbehov FV'!$B$4:$O$4,'Vannbehov FV'!$B$5:$O$20,,-1),,-1),""))</f>
        <v/>
      </c>
      <c r="P688" s="173" t="str">
        <f t="shared" si="182"/>
        <v/>
      </c>
      <c r="Q688" s="174" t="str">
        <f t="shared" si="183"/>
        <v/>
      </c>
      <c r="R688" s="174" t="str">
        <f t="shared" si="172"/>
        <v/>
      </c>
      <c r="S688" s="152" t="str">
        <f>IFERROR(IF(M688=Hjelpeark!$D$7,_xlfn.XLOOKUP('Beregninger gj.strømming'!C688,Hjelpeark!$C$8:$C$19,Hjelpeark!$D$8:$D$19),_xlfn.XLOOKUP('Beregninger gj.strømming'!C688,Hjelpeark!$C$8:$C$19,Hjelpeark!$E$8:$E$19)),"")</f>
        <v/>
      </c>
      <c r="T688" s="152" t="str">
        <f t="shared" si="186"/>
        <v/>
      </c>
      <c r="U688" s="152" t="str">
        <f>IFERROR(IF(T688=Hjelpeark!$B$4,0,ABS(T688-S688)),"")</f>
        <v/>
      </c>
      <c r="V688" s="175" t="str">
        <f>IFERROR(IF(A688="","",_xlfn.XLOOKUP(D688,Prisliste!$C$4:$F$4,Prisliste!$C$20:$F$20)),"")</f>
        <v/>
      </c>
      <c r="W688" s="175" t="str">
        <f>IFERROR(U688*_xlfn.XLOOKUP(D688,Prisliste!$C$4:$F$4,Prisliste!$C$21:$F$21),"")</f>
        <v/>
      </c>
      <c r="X688" s="175" t="str">
        <f>IFERROR(IF(A688="","",IF(N688="Ja",_xlfn.XLOOKUP('Beregninger gj.strømming'!D688,Prisliste!$C$4:$F$4,Prisliste!$C$24:$F$24),0)),"")</f>
        <v/>
      </c>
      <c r="Y688" s="288" t="str">
        <f t="shared" si="173"/>
        <v/>
      </c>
      <c r="Z688" s="175" t="str">
        <f t="shared" si="184"/>
        <v/>
      </c>
      <c r="AA688" s="175" t="str">
        <f t="shared" si="174"/>
        <v/>
      </c>
      <c r="AB688" s="175" t="str">
        <f t="shared" si="175"/>
        <v/>
      </c>
      <c r="AC688" s="288" t="str">
        <f t="shared" si="176"/>
        <v/>
      </c>
      <c r="AD688" s="152" t="str">
        <f t="shared" si="177"/>
        <v/>
      </c>
      <c r="AF688" s="155" t="str">
        <f>IFERROR(_xlfn.XLOOKUP(D688,Prisliste!$C$4:$F$4,Prisliste!$C$19:$F$19)*AD688,"")</f>
        <v/>
      </c>
    </row>
    <row r="689" spans="1:32" ht="14.4">
      <c r="A689" s="171" t="str">
        <f>IF(A688="","",IF(A688+1&lt;=f_slutt,'Beregninger gj.strømming'!A688+1,""))</f>
        <v/>
      </c>
      <c r="B689" s="172" t="str">
        <f t="shared" si="178"/>
        <v/>
      </c>
      <c r="C689" s="173" t="str">
        <f t="shared" si="179"/>
        <v/>
      </c>
      <c r="D689" s="172" t="str">
        <f t="shared" si="180"/>
        <v/>
      </c>
      <c r="E689" s="152" t="str">
        <f t="shared" si="185"/>
        <v/>
      </c>
      <c r="F689" s="289" t="str">
        <f t="shared" si="181"/>
        <v/>
      </c>
      <c r="G689" s="154" t="str">
        <f>IF($A689="","",'Priseestimat gj.strømming'!$C$15)</f>
        <v/>
      </c>
      <c r="H689" s="155" t="str" cm="1">
        <f t="array" ref="H689">IF(M689=Hjelpeark!$E$7,_xlfn.XLOOKUP(IF(T689="Naturlig",S689,T689),Temp_VT_FV,_xlfn.XLOOKUP('Beregninger gj.strømming'!F689,Fiskevekt_VT_FV,'Veksttabell FV'!$B$5:$T$21,,-1),,-1)*G689,IF('Beregninger gj.strømming'!M689=Hjelpeark!$D$7,_xlfn.XLOOKUP(IF(T689="Naturlig",S689,T689),'Veksttabell SV'!$A$6:$A$22,_xlfn.XLOOKUP('Beregninger gj.strømming'!F689,'Veksttabell SV'!$B$5:$AU$5,'Veksttabell SV'!$B$6:$AU$22,,-1),,-1)*G689,""))</f>
        <v/>
      </c>
      <c r="I689" s="155" t="str">
        <f t="shared" si="170"/>
        <v/>
      </c>
      <c r="J689" s="159" t="str">
        <f t="shared" si="171"/>
        <v/>
      </c>
      <c r="K689" s="173" t="str">
        <f>IF(A689="","",'Priseestimat gj.strømming'!$C$10)</f>
        <v/>
      </c>
      <c r="L689" s="173" t="str">
        <f>IF(A689="","",'Priseestimat gj.strømming'!$C$11)</f>
        <v/>
      </c>
      <c r="M689" s="173" t="str">
        <f>IF(A689="","",'Priseestimat gj.strømming'!$C$12)</f>
        <v/>
      </c>
      <c r="N689" s="173" t="str">
        <f>IF($A689="","",'Priseestimat gj.strømming'!$C$6)</f>
        <v/>
      </c>
      <c r="O689" s="174" t="str" cm="1">
        <f t="array" ref="O689">IF(M689=Hjelpeark!$D$7,_xlfn.XLOOKUP(IF(T689="Naturlig",S689,T689),'Vannbehov SV'!$A$5:$A$13,_xlfn.XLOOKUP('Beregninger gj.strømming'!F689,'Vannbehov SV'!$B$4:$O$4,'Vannbehov SV'!$B$5:$O$13,,-1),,-1),IF(M689=Hjelpeark!$E$7,_xlfn.XLOOKUP(IF(T689="Naturlig",S689,T689),'Vannbehov FV'!$A$5:$A$20,_xlfn.XLOOKUP('Beregninger gj.strømming'!F689,'Vannbehov FV'!$B$4:$O$4,'Vannbehov FV'!$B$5:$O$20,,-1),,-1),""))</f>
        <v/>
      </c>
      <c r="P689" s="173" t="str">
        <f t="shared" si="182"/>
        <v/>
      </c>
      <c r="Q689" s="174" t="str">
        <f t="shared" si="183"/>
        <v/>
      </c>
      <c r="R689" s="174" t="str">
        <f t="shared" si="172"/>
        <v/>
      </c>
      <c r="S689" s="152" t="str">
        <f>IFERROR(IF(M689=Hjelpeark!$D$7,_xlfn.XLOOKUP('Beregninger gj.strømming'!C689,Hjelpeark!$C$8:$C$19,Hjelpeark!$D$8:$D$19),_xlfn.XLOOKUP('Beregninger gj.strømming'!C689,Hjelpeark!$C$8:$C$19,Hjelpeark!$E$8:$E$19)),"")</f>
        <v/>
      </c>
      <c r="T689" s="152" t="str">
        <f t="shared" si="186"/>
        <v/>
      </c>
      <c r="U689" s="152" t="str">
        <f>IFERROR(IF(T689=Hjelpeark!$B$4,0,ABS(T689-S689)),"")</f>
        <v/>
      </c>
      <c r="V689" s="175" t="str">
        <f>IFERROR(IF(A689="","",_xlfn.XLOOKUP(D689,Prisliste!$C$4:$F$4,Prisliste!$C$20:$F$20)),"")</f>
        <v/>
      </c>
      <c r="W689" s="175" t="str">
        <f>IFERROR(U689*_xlfn.XLOOKUP(D689,Prisliste!$C$4:$F$4,Prisliste!$C$21:$F$21),"")</f>
        <v/>
      </c>
      <c r="X689" s="175" t="str">
        <f>IFERROR(IF(A689="","",IF(N689="Ja",_xlfn.XLOOKUP('Beregninger gj.strømming'!D689,Prisliste!$C$4:$F$4,Prisliste!$C$24:$F$24),0)),"")</f>
        <v/>
      </c>
      <c r="Y689" s="288" t="str">
        <f t="shared" si="173"/>
        <v/>
      </c>
      <c r="Z689" s="175" t="str">
        <f t="shared" si="184"/>
        <v/>
      </c>
      <c r="AA689" s="175" t="str">
        <f t="shared" si="174"/>
        <v/>
      </c>
      <c r="AB689" s="175" t="str">
        <f t="shared" si="175"/>
        <v/>
      </c>
      <c r="AC689" s="288" t="str">
        <f t="shared" si="176"/>
        <v/>
      </c>
      <c r="AD689" s="152" t="str">
        <f t="shared" si="177"/>
        <v/>
      </c>
      <c r="AF689" s="155" t="str">
        <f>IFERROR(_xlfn.XLOOKUP(D689,Prisliste!$C$4:$F$4,Prisliste!$C$19:$F$19)*AD689,"")</f>
        <v/>
      </c>
    </row>
    <row r="690" spans="1:32" ht="14.4">
      <c r="A690" s="171" t="str">
        <f>IF(A689="","",IF(A689+1&lt;=f_slutt,'Beregninger gj.strømming'!A689+1,""))</f>
        <v/>
      </c>
      <c r="B690" s="172" t="str">
        <f t="shared" si="178"/>
        <v/>
      </c>
      <c r="C690" s="173" t="str">
        <f t="shared" si="179"/>
        <v/>
      </c>
      <c r="D690" s="172" t="str">
        <f t="shared" si="180"/>
        <v/>
      </c>
      <c r="E690" s="152" t="str">
        <f t="shared" si="185"/>
        <v/>
      </c>
      <c r="F690" s="289" t="str">
        <f t="shared" si="181"/>
        <v/>
      </c>
      <c r="G690" s="154" t="str">
        <f>IF($A690="","",'Priseestimat gj.strømming'!$C$15)</f>
        <v/>
      </c>
      <c r="H690" s="155" t="str" cm="1">
        <f t="array" ref="H690">IF(M690=Hjelpeark!$E$7,_xlfn.XLOOKUP(IF(T690="Naturlig",S690,T690),Temp_VT_FV,_xlfn.XLOOKUP('Beregninger gj.strømming'!F690,Fiskevekt_VT_FV,'Veksttabell FV'!$B$5:$T$21,,-1),,-1)*G690,IF('Beregninger gj.strømming'!M690=Hjelpeark!$D$7,_xlfn.XLOOKUP(IF(T690="Naturlig",S690,T690),'Veksttabell SV'!$A$6:$A$22,_xlfn.XLOOKUP('Beregninger gj.strømming'!F690,'Veksttabell SV'!$B$5:$AU$5,'Veksttabell SV'!$B$6:$AU$22,,-1),,-1)*G690,""))</f>
        <v/>
      </c>
      <c r="I690" s="155" t="str">
        <f t="shared" si="170"/>
        <v/>
      </c>
      <c r="J690" s="159" t="str">
        <f t="shared" si="171"/>
        <v/>
      </c>
      <c r="K690" s="173" t="str">
        <f>IF(A690="","",'Priseestimat gj.strømming'!$C$10)</f>
        <v/>
      </c>
      <c r="L690" s="173" t="str">
        <f>IF(A690="","",'Priseestimat gj.strømming'!$C$11)</f>
        <v/>
      </c>
      <c r="M690" s="173" t="str">
        <f>IF(A690="","",'Priseestimat gj.strømming'!$C$12)</f>
        <v/>
      </c>
      <c r="N690" s="173" t="str">
        <f>IF($A690="","",'Priseestimat gj.strømming'!$C$6)</f>
        <v/>
      </c>
      <c r="O690" s="174" t="str" cm="1">
        <f t="array" ref="O690">IF(M690=Hjelpeark!$D$7,_xlfn.XLOOKUP(IF(T690="Naturlig",S690,T690),'Vannbehov SV'!$A$5:$A$13,_xlfn.XLOOKUP('Beregninger gj.strømming'!F690,'Vannbehov SV'!$B$4:$O$4,'Vannbehov SV'!$B$5:$O$13,,-1),,-1),IF(M690=Hjelpeark!$E$7,_xlfn.XLOOKUP(IF(T690="Naturlig",S690,T690),'Vannbehov FV'!$A$5:$A$20,_xlfn.XLOOKUP('Beregninger gj.strømming'!F690,'Vannbehov FV'!$B$4:$O$4,'Vannbehov FV'!$B$5:$O$20,,-1),,-1),""))</f>
        <v/>
      </c>
      <c r="P690" s="173" t="str">
        <f t="shared" si="182"/>
        <v/>
      </c>
      <c r="Q690" s="174" t="str">
        <f t="shared" si="183"/>
        <v/>
      </c>
      <c r="R690" s="174" t="str">
        <f t="shared" si="172"/>
        <v/>
      </c>
      <c r="S690" s="152" t="str">
        <f>IFERROR(IF(M690=Hjelpeark!$D$7,_xlfn.XLOOKUP('Beregninger gj.strømming'!C690,Hjelpeark!$C$8:$C$19,Hjelpeark!$D$8:$D$19),_xlfn.XLOOKUP('Beregninger gj.strømming'!C690,Hjelpeark!$C$8:$C$19,Hjelpeark!$E$8:$E$19)),"")</f>
        <v/>
      </c>
      <c r="T690" s="152" t="str">
        <f t="shared" si="186"/>
        <v/>
      </c>
      <c r="U690" s="152" t="str">
        <f>IFERROR(IF(T690=Hjelpeark!$B$4,0,ABS(T690-S690)),"")</f>
        <v/>
      </c>
      <c r="V690" s="175" t="str">
        <f>IFERROR(IF(A690="","",_xlfn.XLOOKUP(D690,Prisliste!$C$4:$F$4,Prisliste!$C$20:$F$20)),"")</f>
        <v/>
      </c>
      <c r="W690" s="175" t="str">
        <f>IFERROR(U690*_xlfn.XLOOKUP(D690,Prisliste!$C$4:$F$4,Prisliste!$C$21:$F$21),"")</f>
        <v/>
      </c>
      <c r="X690" s="175" t="str">
        <f>IFERROR(IF(A690="","",IF(N690="Ja",_xlfn.XLOOKUP('Beregninger gj.strømming'!D690,Prisliste!$C$4:$F$4,Prisliste!$C$24:$F$24),0)),"")</f>
        <v/>
      </c>
      <c r="Y690" s="288" t="str">
        <f t="shared" si="173"/>
        <v/>
      </c>
      <c r="Z690" s="175" t="str">
        <f t="shared" si="184"/>
        <v/>
      </c>
      <c r="AA690" s="175" t="str">
        <f t="shared" si="174"/>
        <v/>
      </c>
      <c r="AB690" s="175" t="str">
        <f t="shared" si="175"/>
        <v/>
      </c>
      <c r="AC690" s="288" t="str">
        <f t="shared" si="176"/>
        <v/>
      </c>
      <c r="AD690" s="152" t="str">
        <f t="shared" si="177"/>
        <v/>
      </c>
      <c r="AF690" s="155" t="str">
        <f>IFERROR(_xlfn.XLOOKUP(D690,Prisliste!$C$4:$F$4,Prisliste!$C$19:$F$19)*AD690,"")</f>
        <v/>
      </c>
    </row>
    <row r="691" spans="1:32" ht="14.4">
      <c r="A691" s="171" t="str">
        <f>IF(A690="","",IF(A690+1&lt;=f_slutt,'Beregninger gj.strømming'!A690+1,""))</f>
        <v/>
      </c>
      <c r="B691" s="172" t="str">
        <f t="shared" si="178"/>
        <v/>
      </c>
      <c r="C691" s="173" t="str">
        <f t="shared" si="179"/>
        <v/>
      </c>
      <c r="D691" s="172" t="str">
        <f t="shared" si="180"/>
        <v/>
      </c>
      <c r="E691" s="152" t="str">
        <f t="shared" si="185"/>
        <v/>
      </c>
      <c r="F691" s="289" t="str">
        <f t="shared" si="181"/>
        <v/>
      </c>
      <c r="G691" s="154" t="str">
        <f>IF($A691="","",'Priseestimat gj.strømming'!$C$15)</f>
        <v/>
      </c>
      <c r="H691" s="155" t="str" cm="1">
        <f t="array" ref="H691">IF(M691=Hjelpeark!$E$7,_xlfn.XLOOKUP(IF(T691="Naturlig",S691,T691),Temp_VT_FV,_xlfn.XLOOKUP('Beregninger gj.strømming'!F691,Fiskevekt_VT_FV,'Veksttabell FV'!$B$5:$T$21,,-1),,-1)*G691,IF('Beregninger gj.strømming'!M691=Hjelpeark!$D$7,_xlfn.XLOOKUP(IF(T691="Naturlig",S691,T691),'Veksttabell SV'!$A$6:$A$22,_xlfn.XLOOKUP('Beregninger gj.strømming'!F691,'Veksttabell SV'!$B$5:$AU$5,'Veksttabell SV'!$B$6:$AU$22,,-1),,-1)*G691,""))</f>
        <v/>
      </c>
      <c r="I691" s="155" t="str">
        <f t="shared" si="170"/>
        <v/>
      </c>
      <c r="J691" s="159" t="str">
        <f t="shared" si="171"/>
        <v/>
      </c>
      <c r="K691" s="173" t="str">
        <f>IF(A691="","",'Priseestimat gj.strømming'!$C$10)</f>
        <v/>
      </c>
      <c r="L691" s="173" t="str">
        <f>IF(A691="","",'Priseestimat gj.strømming'!$C$11)</f>
        <v/>
      </c>
      <c r="M691" s="173" t="str">
        <f>IF(A691="","",'Priseestimat gj.strømming'!$C$12)</f>
        <v/>
      </c>
      <c r="N691" s="173" t="str">
        <f>IF($A691="","",'Priseestimat gj.strømming'!$C$6)</f>
        <v/>
      </c>
      <c r="O691" s="174" t="str" cm="1">
        <f t="array" ref="O691">IF(M691=Hjelpeark!$D$7,_xlfn.XLOOKUP(IF(T691="Naturlig",S691,T691),'Vannbehov SV'!$A$5:$A$13,_xlfn.XLOOKUP('Beregninger gj.strømming'!F691,'Vannbehov SV'!$B$4:$O$4,'Vannbehov SV'!$B$5:$O$13,,-1),,-1),IF(M691=Hjelpeark!$E$7,_xlfn.XLOOKUP(IF(T691="Naturlig",S691,T691),'Vannbehov FV'!$A$5:$A$20,_xlfn.XLOOKUP('Beregninger gj.strømming'!F691,'Vannbehov FV'!$B$4:$O$4,'Vannbehov FV'!$B$5:$O$20,,-1),,-1),""))</f>
        <v/>
      </c>
      <c r="P691" s="173" t="str">
        <f t="shared" si="182"/>
        <v/>
      </c>
      <c r="Q691" s="174" t="str">
        <f t="shared" si="183"/>
        <v/>
      </c>
      <c r="R691" s="174" t="str">
        <f t="shared" si="172"/>
        <v/>
      </c>
      <c r="S691" s="152" t="str">
        <f>IFERROR(IF(M691=Hjelpeark!$D$7,_xlfn.XLOOKUP('Beregninger gj.strømming'!C691,Hjelpeark!$C$8:$C$19,Hjelpeark!$D$8:$D$19),_xlfn.XLOOKUP('Beregninger gj.strømming'!C691,Hjelpeark!$C$8:$C$19,Hjelpeark!$E$8:$E$19)),"")</f>
        <v/>
      </c>
      <c r="T691" s="152" t="str">
        <f t="shared" si="186"/>
        <v/>
      </c>
      <c r="U691" s="152" t="str">
        <f>IFERROR(IF(T691=Hjelpeark!$B$4,0,ABS(T691-S691)),"")</f>
        <v/>
      </c>
      <c r="V691" s="175" t="str">
        <f>IFERROR(IF(A691="","",_xlfn.XLOOKUP(D691,Prisliste!$C$4:$F$4,Prisliste!$C$20:$F$20)),"")</f>
        <v/>
      </c>
      <c r="W691" s="175" t="str">
        <f>IFERROR(U691*_xlfn.XLOOKUP(D691,Prisliste!$C$4:$F$4,Prisliste!$C$21:$F$21),"")</f>
        <v/>
      </c>
      <c r="X691" s="175" t="str">
        <f>IFERROR(IF(A691="","",IF(N691="Ja",_xlfn.XLOOKUP('Beregninger gj.strømming'!D691,Prisliste!$C$4:$F$4,Prisliste!$C$24:$F$24),0)),"")</f>
        <v/>
      </c>
      <c r="Y691" s="288" t="str">
        <f t="shared" si="173"/>
        <v/>
      </c>
      <c r="Z691" s="175" t="str">
        <f t="shared" si="184"/>
        <v/>
      </c>
      <c r="AA691" s="175" t="str">
        <f t="shared" si="174"/>
        <v/>
      </c>
      <c r="AB691" s="175" t="str">
        <f t="shared" si="175"/>
        <v/>
      </c>
      <c r="AC691" s="288" t="str">
        <f t="shared" si="176"/>
        <v/>
      </c>
      <c r="AD691" s="152" t="str">
        <f t="shared" si="177"/>
        <v/>
      </c>
      <c r="AF691" s="155" t="str">
        <f>IFERROR(_xlfn.XLOOKUP(D691,Prisliste!$C$4:$F$4,Prisliste!$C$19:$F$19)*AD691,"")</f>
        <v/>
      </c>
    </row>
    <row r="692" spans="1:32" ht="14.4">
      <c r="A692" s="171" t="str">
        <f>IF(A691="","",IF(A691+1&lt;=f_slutt,'Beregninger gj.strømming'!A691+1,""))</f>
        <v/>
      </c>
      <c r="B692" s="172" t="str">
        <f t="shared" si="178"/>
        <v/>
      </c>
      <c r="C692" s="173" t="str">
        <f t="shared" si="179"/>
        <v/>
      </c>
      <c r="D692" s="172" t="str">
        <f t="shared" si="180"/>
        <v/>
      </c>
      <c r="E692" s="152" t="str">
        <f t="shared" si="185"/>
        <v/>
      </c>
      <c r="F692" s="289" t="str">
        <f t="shared" si="181"/>
        <v/>
      </c>
      <c r="G692" s="154" t="str">
        <f>IF($A692="","",'Priseestimat gj.strømming'!$C$15)</f>
        <v/>
      </c>
      <c r="H692" s="155" t="str" cm="1">
        <f t="array" ref="H692">IF(M692=Hjelpeark!$E$7,_xlfn.XLOOKUP(IF(T692="Naturlig",S692,T692),Temp_VT_FV,_xlfn.XLOOKUP('Beregninger gj.strømming'!F692,Fiskevekt_VT_FV,'Veksttabell FV'!$B$5:$T$21,,-1),,-1)*G692,IF('Beregninger gj.strømming'!M692=Hjelpeark!$D$7,_xlfn.XLOOKUP(IF(T692="Naturlig",S692,T692),'Veksttabell SV'!$A$6:$A$22,_xlfn.XLOOKUP('Beregninger gj.strømming'!F692,'Veksttabell SV'!$B$5:$AU$5,'Veksttabell SV'!$B$6:$AU$22,,-1),,-1)*G692,""))</f>
        <v/>
      </c>
      <c r="I692" s="155" t="str">
        <f t="shared" si="170"/>
        <v/>
      </c>
      <c r="J692" s="159" t="str">
        <f t="shared" si="171"/>
        <v/>
      </c>
      <c r="K692" s="173" t="str">
        <f>IF(A692="","",'Priseestimat gj.strømming'!$C$10)</f>
        <v/>
      </c>
      <c r="L692" s="173" t="str">
        <f>IF(A692="","",'Priseestimat gj.strømming'!$C$11)</f>
        <v/>
      </c>
      <c r="M692" s="173" t="str">
        <f>IF(A692="","",'Priseestimat gj.strømming'!$C$12)</f>
        <v/>
      </c>
      <c r="N692" s="173" t="str">
        <f>IF($A692="","",'Priseestimat gj.strømming'!$C$6)</f>
        <v/>
      </c>
      <c r="O692" s="174" t="str" cm="1">
        <f t="array" ref="O692">IF(M692=Hjelpeark!$D$7,_xlfn.XLOOKUP(IF(T692="Naturlig",S692,T692),'Vannbehov SV'!$A$5:$A$13,_xlfn.XLOOKUP('Beregninger gj.strømming'!F692,'Vannbehov SV'!$B$4:$O$4,'Vannbehov SV'!$B$5:$O$13,,-1),,-1),IF(M692=Hjelpeark!$E$7,_xlfn.XLOOKUP(IF(T692="Naturlig",S692,T692),'Vannbehov FV'!$A$5:$A$20,_xlfn.XLOOKUP('Beregninger gj.strømming'!F692,'Vannbehov FV'!$B$4:$O$4,'Vannbehov FV'!$B$5:$O$20,,-1),,-1),""))</f>
        <v/>
      </c>
      <c r="P692" s="173" t="str">
        <f t="shared" si="182"/>
        <v/>
      </c>
      <c r="Q692" s="174" t="str">
        <f t="shared" si="183"/>
        <v/>
      </c>
      <c r="R692" s="174" t="str">
        <f t="shared" si="172"/>
        <v/>
      </c>
      <c r="S692" s="152" t="str">
        <f>IFERROR(IF(M692=Hjelpeark!$D$7,_xlfn.XLOOKUP('Beregninger gj.strømming'!C692,Hjelpeark!$C$8:$C$19,Hjelpeark!$D$8:$D$19),_xlfn.XLOOKUP('Beregninger gj.strømming'!C692,Hjelpeark!$C$8:$C$19,Hjelpeark!$E$8:$E$19)),"")</f>
        <v/>
      </c>
      <c r="T692" s="152" t="str">
        <f t="shared" si="186"/>
        <v/>
      </c>
      <c r="U692" s="152" t="str">
        <f>IFERROR(IF(T692=Hjelpeark!$B$4,0,ABS(T692-S692)),"")</f>
        <v/>
      </c>
      <c r="V692" s="175" t="str">
        <f>IFERROR(IF(A692="","",_xlfn.XLOOKUP(D692,Prisliste!$C$4:$F$4,Prisliste!$C$20:$F$20)),"")</f>
        <v/>
      </c>
      <c r="W692" s="175" t="str">
        <f>IFERROR(U692*_xlfn.XLOOKUP(D692,Prisliste!$C$4:$F$4,Prisliste!$C$21:$F$21),"")</f>
        <v/>
      </c>
      <c r="X692" s="175" t="str">
        <f>IFERROR(IF(A692="","",IF(N692="Ja",_xlfn.XLOOKUP('Beregninger gj.strømming'!D692,Prisliste!$C$4:$F$4,Prisliste!$C$24:$F$24),0)),"")</f>
        <v/>
      </c>
      <c r="Y692" s="288" t="str">
        <f t="shared" si="173"/>
        <v/>
      </c>
      <c r="Z692" s="175" t="str">
        <f t="shared" si="184"/>
        <v/>
      </c>
      <c r="AA692" s="175" t="str">
        <f t="shared" si="174"/>
        <v/>
      </c>
      <c r="AB692" s="175" t="str">
        <f t="shared" si="175"/>
        <v/>
      </c>
      <c r="AC692" s="288" t="str">
        <f t="shared" si="176"/>
        <v/>
      </c>
      <c r="AD692" s="152" t="str">
        <f t="shared" si="177"/>
        <v/>
      </c>
      <c r="AF692" s="155" t="str">
        <f>IFERROR(_xlfn.XLOOKUP(D692,Prisliste!$C$4:$F$4,Prisliste!$C$19:$F$19)*AD692,"")</f>
        <v/>
      </c>
    </row>
    <row r="693" spans="1:32" ht="14.4">
      <c r="A693" s="171" t="str">
        <f>IF(A692="","",IF(A692+1&lt;=f_slutt,'Beregninger gj.strømming'!A692+1,""))</f>
        <v/>
      </c>
      <c r="B693" s="172" t="str">
        <f t="shared" si="178"/>
        <v/>
      </c>
      <c r="C693" s="173" t="str">
        <f t="shared" si="179"/>
        <v/>
      </c>
      <c r="D693" s="172" t="str">
        <f t="shared" si="180"/>
        <v/>
      </c>
      <c r="E693" s="152" t="str">
        <f t="shared" si="185"/>
        <v/>
      </c>
      <c r="F693" s="289" t="str">
        <f t="shared" si="181"/>
        <v/>
      </c>
      <c r="G693" s="154" t="str">
        <f>IF($A693="","",'Priseestimat gj.strømming'!$C$15)</f>
        <v/>
      </c>
      <c r="H693" s="155" t="str" cm="1">
        <f t="array" ref="H693">IF(M693=Hjelpeark!$E$7,_xlfn.XLOOKUP(IF(T693="Naturlig",S693,T693),Temp_VT_FV,_xlfn.XLOOKUP('Beregninger gj.strømming'!F693,Fiskevekt_VT_FV,'Veksttabell FV'!$B$5:$T$21,,-1),,-1)*G693,IF('Beregninger gj.strømming'!M693=Hjelpeark!$D$7,_xlfn.XLOOKUP(IF(T693="Naturlig",S693,T693),'Veksttabell SV'!$A$6:$A$22,_xlfn.XLOOKUP('Beregninger gj.strømming'!F693,'Veksttabell SV'!$B$5:$AU$5,'Veksttabell SV'!$B$6:$AU$22,,-1),,-1)*G693,""))</f>
        <v/>
      </c>
      <c r="I693" s="155" t="str">
        <f t="shared" si="170"/>
        <v/>
      </c>
      <c r="J693" s="159" t="str">
        <f t="shared" si="171"/>
        <v/>
      </c>
      <c r="K693" s="173" t="str">
        <f>IF(A693="","",'Priseestimat gj.strømming'!$C$10)</f>
        <v/>
      </c>
      <c r="L693" s="173" t="str">
        <f>IF(A693="","",'Priseestimat gj.strømming'!$C$11)</f>
        <v/>
      </c>
      <c r="M693" s="173" t="str">
        <f>IF(A693="","",'Priseestimat gj.strømming'!$C$12)</f>
        <v/>
      </c>
      <c r="N693" s="173" t="str">
        <f>IF($A693="","",'Priseestimat gj.strømming'!$C$6)</f>
        <v/>
      </c>
      <c r="O693" s="174" t="str" cm="1">
        <f t="array" ref="O693">IF(M693=Hjelpeark!$D$7,_xlfn.XLOOKUP(IF(T693="Naturlig",S693,T693),'Vannbehov SV'!$A$5:$A$13,_xlfn.XLOOKUP('Beregninger gj.strømming'!F693,'Vannbehov SV'!$B$4:$O$4,'Vannbehov SV'!$B$5:$O$13,,-1),,-1),IF(M693=Hjelpeark!$E$7,_xlfn.XLOOKUP(IF(T693="Naturlig",S693,T693),'Vannbehov FV'!$A$5:$A$20,_xlfn.XLOOKUP('Beregninger gj.strømming'!F693,'Vannbehov FV'!$B$4:$O$4,'Vannbehov FV'!$B$5:$O$20,,-1),,-1),""))</f>
        <v/>
      </c>
      <c r="P693" s="173" t="str">
        <f t="shared" si="182"/>
        <v/>
      </c>
      <c r="Q693" s="174" t="str">
        <f t="shared" si="183"/>
        <v/>
      </c>
      <c r="R693" s="174" t="str">
        <f t="shared" si="172"/>
        <v/>
      </c>
      <c r="S693" s="152" t="str">
        <f>IFERROR(IF(M693=Hjelpeark!$D$7,_xlfn.XLOOKUP('Beregninger gj.strømming'!C693,Hjelpeark!$C$8:$C$19,Hjelpeark!$D$8:$D$19),_xlfn.XLOOKUP('Beregninger gj.strømming'!C693,Hjelpeark!$C$8:$C$19,Hjelpeark!$E$8:$E$19)),"")</f>
        <v/>
      </c>
      <c r="T693" s="152" t="str">
        <f t="shared" si="186"/>
        <v/>
      </c>
      <c r="U693" s="152" t="str">
        <f>IFERROR(IF(T693=Hjelpeark!$B$4,0,ABS(T693-S693)),"")</f>
        <v/>
      </c>
      <c r="V693" s="175" t="str">
        <f>IFERROR(IF(A693="","",_xlfn.XLOOKUP(D693,Prisliste!$C$4:$F$4,Prisliste!$C$20:$F$20)),"")</f>
        <v/>
      </c>
      <c r="W693" s="175" t="str">
        <f>IFERROR(U693*_xlfn.XLOOKUP(D693,Prisliste!$C$4:$F$4,Prisliste!$C$21:$F$21),"")</f>
        <v/>
      </c>
      <c r="X693" s="175" t="str">
        <f>IFERROR(IF(A693="","",IF(N693="Ja",_xlfn.XLOOKUP('Beregninger gj.strømming'!D693,Prisliste!$C$4:$F$4,Prisliste!$C$24:$F$24),0)),"")</f>
        <v/>
      </c>
      <c r="Y693" s="288" t="str">
        <f t="shared" si="173"/>
        <v/>
      </c>
      <c r="Z693" s="175" t="str">
        <f t="shared" si="184"/>
        <v/>
      </c>
      <c r="AA693" s="175" t="str">
        <f t="shared" si="174"/>
        <v/>
      </c>
      <c r="AB693" s="175" t="str">
        <f t="shared" si="175"/>
        <v/>
      </c>
      <c r="AC693" s="288" t="str">
        <f t="shared" si="176"/>
        <v/>
      </c>
      <c r="AD693" s="152" t="str">
        <f t="shared" si="177"/>
        <v/>
      </c>
      <c r="AF693" s="155" t="str">
        <f>IFERROR(_xlfn.XLOOKUP(D693,Prisliste!$C$4:$F$4,Prisliste!$C$19:$F$19)*AD693,"")</f>
        <v/>
      </c>
    </row>
    <row r="694" spans="1:32" ht="14.4">
      <c r="A694" s="171" t="str">
        <f>IF(A693="","",IF(A693+1&lt;=f_slutt,'Beregninger gj.strømming'!A693+1,""))</f>
        <v/>
      </c>
      <c r="B694" s="172" t="str">
        <f t="shared" si="178"/>
        <v/>
      </c>
      <c r="C694" s="173" t="str">
        <f t="shared" si="179"/>
        <v/>
      </c>
      <c r="D694" s="172" t="str">
        <f t="shared" si="180"/>
        <v/>
      </c>
      <c r="E694" s="152" t="str">
        <f t="shared" si="185"/>
        <v/>
      </c>
      <c r="F694" s="289" t="str">
        <f t="shared" si="181"/>
        <v/>
      </c>
      <c r="G694" s="154" t="str">
        <f>IF($A694="","",'Priseestimat gj.strømming'!$C$15)</f>
        <v/>
      </c>
      <c r="H694" s="155" t="str" cm="1">
        <f t="array" ref="H694">IF(M694=Hjelpeark!$E$7,_xlfn.XLOOKUP(IF(T694="Naturlig",S694,T694),Temp_VT_FV,_xlfn.XLOOKUP('Beregninger gj.strømming'!F694,Fiskevekt_VT_FV,'Veksttabell FV'!$B$5:$T$21,,-1),,-1)*G694,IF('Beregninger gj.strømming'!M694=Hjelpeark!$D$7,_xlfn.XLOOKUP(IF(T694="Naturlig",S694,T694),'Veksttabell SV'!$A$6:$A$22,_xlfn.XLOOKUP('Beregninger gj.strømming'!F694,'Veksttabell SV'!$B$5:$AU$5,'Veksttabell SV'!$B$6:$AU$22,,-1),,-1)*G694,""))</f>
        <v/>
      </c>
      <c r="I694" s="155" t="str">
        <f t="shared" si="170"/>
        <v/>
      </c>
      <c r="J694" s="159" t="str">
        <f t="shared" si="171"/>
        <v/>
      </c>
      <c r="K694" s="173" t="str">
        <f>IF(A694="","",'Priseestimat gj.strømming'!$C$10)</f>
        <v/>
      </c>
      <c r="L694" s="173" t="str">
        <f>IF(A694="","",'Priseestimat gj.strømming'!$C$11)</f>
        <v/>
      </c>
      <c r="M694" s="173" t="str">
        <f>IF(A694="","",'Priseestimat gj.strømming'!$C$12)</f>
        <v/>
      </c>
      <c r="N694" s="173" t="str">
        <f>IF($A694="","",'Priseestimat gj.strømming'!$C$6)</f>
        <v/>
      </c>
      <c r="O694" s="174" t="str" cm="1">
        <f t="array" ref="O694">IF(M694=Hjelpeark!$D$7,_xlfn.XLOOKUP(IF(T694="Naturlig",S694,T694),'Vannbehov SV'!$A$5:$A$13,_xlfn.XLOOKUP('Beregninger gj.strømming'!F694,'Vannbehov SV'!$B$4:$O$4,'Vannbehov SV'!$B$5:$O$13,,-1),,-1),IF(M694=Hjelpeark!$E$7,_xlfn.XLOOKUP(IF(T694="Naturlig",S694,T694),'Vannbehov FV'!$A$5:$A$20,_xlfn.XLOOKUP('Beregninger gj.strømming'!F694,'Vannbehov FV'!$B$4:$O$4,'Vannbehov FV'!$B$5:$O$20,,-1),,-1),""))</f>
        <v/>
      </c>
      <c r="P694" s="173" t="str">
        <f t="shared" si="182"/>
        <v/>
      </c>
      <c r="Q694" s="174" t="str">
        <f t="shared" si="183"/>
        <v/>
      </c>
      <c r="R694" s="174" t="str">
        <f t="shared" si="172"/>
        <v/>
      </c>
      <c r="S694" s="152" t="str">
        <f>IFERROR(IF(M694=Hjelpeark!$D$7,_xlfn.XLOOKUP('Beregninger gj.strømming'!C694,Hjelpeark!$C$8:$C$19,Hjelpeark!$D$8:$D$19),_xlfn.XLOOKUP('Beregninger gj.strømming'!C694,Hjelpeark!$C$8:$C$19,Hjelpeark!$E$8:$E$19)),"")</f>
        <v/>
      </c>
      <c r="T694" s="152" t="str">
        <f t="shared" si="186"/>
        <v/>
      </c>
      <c r="U694" s="152" t="str">
        <f>IFERROR(IF(T694=Hjelpeark!$B$4,0,ABS(T694-S694)),"")</f>
        <v/>
      </c>
      <c r="V694" s="175" t="str">
        <f>IFERROR(IF(A694="","",_xlfn.XLOOKUP(D694,Prisliste!$C$4:$F$4,Prisliste!$C$20:$F$20)),"")</f>
        <v/>
      </c>
      <c r="W694" s="175" t="str">
        <f>IFERROR(U694*_xlfn.XLOOKUP(D694,Prisliste!$C$4:$F$4,Prisliste!$C$21:$F$21),"")</f>
        <v/>
      </c>
      <c r="X694" s="175" t="str">
        <f>IFERROR(IF(A694="","",IF(N694="Ja",_xlfn.XLOOKUP('Beregninger gj.strømming'!D694,Prisliste!$C$4:$F$4,Prisliste!$C$24:$F$24),0)),"")</f>
        <v/>
      </c>
      <c r="Y694" s="288" t="str">
        <f t="shared" si="173"/>
        <v/>
      </c>
      <c r="Z694" s="175" t="str">
        <f t="shared" si="184"/>
        <v/>
      </c>
      <c r="AA694" s="175" t="str">
        <f t="shared" si="174"/>
        <v/>
      </c>
      <c r="AB694" s="175" t="str">
        <f t="shared" si="175"/>
        <v/>
      </c>
      <c r="AC694" s="288" t="str">
        <f t="shared" si="176"/>
        <v/>
      </c>
      <c r="AD694" s="152" t="str">
        <f t="shared" si="177"/>
        <v/>
      </c>
      <c r="AF694" s="155" t="str">
        <f>IFERROR(_xlfn.XLOOKUP(D694,Prisliste!$C$4:$F$4,Prisliste!$C$19:$F$19)*AD694,"")</f>
        <v/>
      </c>
    </row>
    <row r="695" spans="1:32" ht="14.4">
      <c r="A695" s="171" t="str">
        <f>IF(A694="","",IF(A694+1&lt;=f_slutt,'Beregninger gj.strømming'!A694+1,""))</f>
        <v/>
      </c>
      <c r="B695" s="172" t="str">
        <f t="shared" si="178"/>
        <v/>
      </c>
      <c r="C695" s="173" t="str">
        <f t="shared" si="179"/>
        <v/>
      </c>
      <c r="D695" s="172" t="str">
        <f t="shared" si="180"/>
        <v/>
      </c>
      <c r="E695" s="152" t="str">
        <f t="shared" si="185"/>
        <v/>
      </c>
      <c r="F695" s="289" t="str">
        <f t="shared" si="181"/>
        <v/>
      </c>
      <c r="G695" s="154" t="str">
        <f>IF($A695="","",'Priseestimat gj.strømming'!$C$15)</f>
        <v/>
      </c>
      <c r="H695" s="155" t="str" cm="1">
        <f t="array" ref="H695">IF(M695=Hjelpeark!$E$7,_xlfn.XLOOKUP(IF(T695="Naturlig",S695,T695),Temp_VT_FV,_xlfn.XLOOKUP('Beregninger gj.strømming'!F695,Fiskevekt_VT_FV,'Veksttabell FV'!$B$5:$T$21,,-1),,-1)*G695,IF('Beregninger gj.strømming'!M695=Hjelpeark!$D$7,_xlfn.XLOOKUP(IF(T695="Naturlig",S695,T695),'Veksttabell SV'!$A$6:$A$22,_xlfn.XLOOKUP('Beregninger gj.strømming'!F695,'Veksttabell SV'!$B$5:$AU$5,'Veksttabell SV'!$B$6:$AU$22,,-1),,-1)*G695,""))</f>
        <v/>
      </c>
      <c r="I695" s="155" t="str">
        <f t="shared" si="170"/>
        <v/>
      </c>
      <c r="J695" s="159" t="str">
        <f t="shared" si="171"/>
        <v/>
      </c>
      <c r="K695" s="173" t="str">
        <f>IF(A695="","",'Priseestimat gj.strømming'!$C$10)</f>
        <v/>
      </c>
      <c r="L695" s="173" t="str">
        <f>IF(A695="","",'Priseestimat gj.strømming'!$C$11)</f>
        <v/>
      </c>
      <c r="M695" s="173" t="str">
        <f>IF(A695="","",'Priseestimat gj.strømming'!$C$12)</f>
        <v/>
      </c>
      <c r="N695" s="173" t="str">
        <f>IF($A695="","",'Priseestimat gj.strømming'!$C$6)</f>
        <v/>
      </c>
      <c r="O695" s="174" t="str" cm="1">
        <f t="array" ref="O695">IF(M695=Hjelpeark!$D$7,_xlfn.XLOOKUP(IF(T695="Naturlig",S695,T695),'Vannbehov SV'!$A$5:$A$13,_xlfn.XLOOKUP('Beregninger gj.strømming'!F695,'Vannbehov SV'!$B$4:$O$4,'Vannbehov SV'!$B$5:$O$13,,-1),,-1),IF(M695=Hjelpeark!$E$7,_xlfn.XLOOKUP(IF(T695="Naturlig",S695,T695),'Vannbehov FV'!$A$5:$A$20,_xlfn.XLOOKUP('Beregninger gj.strømming'!F695,'Vannbehov FV'!$B$4:$O$4,'Vannbehov FV'!$B$5:$O$20,,-1),,-1),""))</f>
        <v/>
      </c>
      <c r="P695" s="173" t="str">
        <f t="shared" si="182"/>
        <v/>
      </c>
      <c r="Q695" s="174" t="str">
        <f t="shared" si="183"/>
        <v/>
      </c>
      <c r="R695" s="174" t="str">
        <f t="shared" si="172"/>
        <v/>
      </c>
      <c r="S695" s="152" t="str">
        <f>IFERROR(IF(M695=Hjelpeark!$D$7,_xlfn.XLOOKUP('Beregninger gj.strømming'!C695,Hjelpeark!$C$8:$C$19,Hjelpeark!$D$8:$D$19),_xlfn.XLOOKUP('Beregninger gj.strømming'!C695,Hjelpeark!$C$8:$C$19,Hjelpeark!$E$8:$E$19)),"")</f>
        <v/>
      </c>
      <c r="T695" s="152" t="str">
        <f t="shared" si="186"/>
        <v/>
      </c>
      <c r="U695" s="152" t="str">
        <f>IFERROR(IF(T695=Hjelpeark!$B$4,0,ABS(T695-S695)),"")</f>
        <v/>
      </c>
      <c r="V695" s="175" t="str">
        <f>IFERROR(IF(A695="","",_xlfn.XLOOKUP(D695,Prisliste!$C$4:$F$4,Prisliste!$C$20:$F$20)),"")</f>
        <v/>
      </c>
      <c r="W695" s="175" t="str">
        <f>IFERROR(U695*_xlfn.XLOOKUP(D695,Prisliste!$C$4:$F$4,Prisliste!$C$21:$F$21),"")</f>
        <v/>
      </c>
      <c r="X695" s="175" t="str">
        <f>IFERROR(IF(A695="","",IF(N695="Ja",_xlfn.XLOOKUP('Beregninger gj.strømming'!D695,Prisliste!$C$4:$F$4,Prisliste!$C$24:$F$24),0)),"")</f>
        <v/>
      </c>
      <c r="Y695" s="288" t="str">
        <f t="shared" si="173"/>
        <v/>
      </c>
      <c r="Z695" s="175" t="str">
        <f t="shared" si="184"/>
        <v/>
      </c>
      <c r="AA695" s="175" t="str">
        <f t="shared" si="174"/>
        <v/>
      </c>
      <c r="AB695" s="175" t="str">
        <f t="shared" si="175"/>
        <v/>
      </c>
      <c r="AC695" s="288" t="str">
        <f t="shared" si="176"/>
        <v/>
      </c>
      <c r="AD695" s="152" t="str">
        <f t="shared" si="177"/>
        <v/>
      </c>
      <c r="AF695" s="155" t="str">
        <f>IFERROR(_xlfn.XLOOKUP(D695,Prisliste!$C$4:$F$4,Prisliste!$C$19:$F$19)*AD695,"")</f>
        <v/>
      </c>
    </row>
    <row r="696" spans="1:32" ht="14.4">
      <c r="A696" s="171" t="str">
        <f>IF(A695="","",IF(A695+1&lt;=f_slutt,'Beregninger gj.strømming'!A695+1,""))</f>
        <v/>
      </c>
      <c r="B696" s="172" t="str">
        <f t="shared" si="178"/>
        <v/>
      </c>
      <c r="C696" s="173" t="str">
        <f t="shared" si="179"/>
        <v/>
      </c>
      <c r="D696" s="172" t="str">
        <f t="shared" si="180"/>
        <v/>
      </c>
      <c r="E696" s="152" t="str">
        <f t="shared" si="185"/>
        <v/>
      </c>
      <c r="F696" s="289" t="str">
        <f t="shared" si="181"/>
        <v/>
      </c>
      <c r="G696" s="154" t="str">
        <f>IF($A696="","",'Priseestimat gj.strømming'!$C$15)</f>
        <v/>
      </c>
      <c r="H696" s="155" t="str" cm="1">
        <f t="array" ref="H696">IF(M696=Hjelpeark!$E$7,_xlfn.XLOOKUP(IF(T696="Naturlig",S696,T696),Temp_VT_FV,_xlfn.XLOOKUP('Beregninger gj.strømming'!F696,Fiskevekt_VT_FV,'Veksttabell FV'!$B$5:$T$21,,-1),,-1)*G696,IF('Beregninger gj.strømming'!M696=Hjelpeark!$D$7,_xlfn.XLOOKUP(IF(T696="Naturlig",S696,T696),'Veksttabell SV'!$A$6:$A$22,_xlfn.XLOOKUP('Beregninger gj.strømming'!F696,'Veksttabell SV'!$B$5:$AU$5,'Veksttabell SV'!$B$6:$AU$22,,-1),,-1)*G696,""))</f>
        <v/>
      </c>
      <c r="I696" s="155" t="str">
        <f t="shared" si="170"/>
        <v/>
      </c>
      <c r="J696" s="159" t="str">
        <f t="shared" si="171"/>
        <v/>
      </c>
      <c r="K696" s="173" t="str">
        <f>IF(A696="","",'Priseestimat gj.strømming'!$C$10)</f>
        <v/>
      </c>
      <c r="L696" s="173" t="str">
        <f>IF(A696="","",'Priseestimat gj.strømming'!$C$11)</f>
        <v/>
      </c>
      <c r="M696" s="173" t="str">
        <f>IF(A696="","",'Priseestimat gj.strømming'!$C$12)</f>
        <v/>
      </c>
      <c r="N696" s="173" t="str">
        <f>IF($A696="","",'Priseestimat gj.strømming'!$C$6)</f>
        <v/>
      </c>
      <c r="O696" s="174" t="str" cm="1">
        <f t="array" ref="O696">IF(M696=Hjelpeark!$D$7,_xlfn.XLOOKUP(IF(T696="Naturlig",S696,T696),'Vannbehov SV'!$A$5:$A$13,_xlfn.XLOOKUP('Beregninger gj.strømming'!F696,'Vannbehov SV'!$B$4:$O$4,'Vannbehov SV'!$B$5:$O$13,,-1),,-1),IF(M696=Hjelpeark!$E$7,_xlfn.XLOOKUP(IF(T696="Naturlig",S696,T696),'Vannbehov FV'!$A$5:$A$20,_xlfn.XLOOKUP('Beregninger gj.strømming'!F696,'Vannbehov FV'!$B$4:$O$4,'Vannbehov FV'!$B$5:$O$20,,-1),,-1),""))</f>
        <v/>
      </c>
      <c r="P696" s="173" t="str">
        <f t="shared" si="182"/>
        <v/>
      </c>
      <c r="Q696" s="174" t="str">
        <f t="shared" si="183"/>
        <v/>
      </c>
      <c r="R696" s="174" t="str">
        <f t="shared" si="172"/>
        <v/>
      </c>
      <c r="S696" s="152" t="str">
        <f>IFERROR(IF(M696=Hjelpeark!$D$7,_xlfn.XLOOKUP('Beregninger gj.strømming'!C696,Hjelpeark!$C$8:$C$19,Hjelpeark!$D$8:$D$19),_xlfn.XLOOKUP('Beregninger gj.strømming'!C696,Hjelpeark!$C$8:$C$19,Hjelpeark!$E$8:$E$19)),"")</f>
        <v/>
      </c>
      <c r="T696" s="152" t="str">
        <f t="shared" si="186"/>
        <v/>
      </c>
      <c r="U696" s="152" t="str">
        <f>IFERROR(IF(T696=Hjelpeark!$B$4,0,ABS(T696-S696)),"")</f>
        <v/>
      </c>
      <c r="V696" s="175" t="str">
        <f>IFERROR(IF(A696="","",_xlfn.XLOOKUP(D696,Prisliste!$C$4:$F$4,Prisliste!$C$20:$F$20)),"")</f>
        <v/>
      </c>
      <c r="W696" s="175" t="str">
        <f>IFERROR(U696*_xlfn.XLOOKUP(D696,Prisliste!$C$4:$F$4,Prisliste!$C$21:$F$21),"")</f>
        <v/>
      </c>
      <c r="X696" s="175" t="str">
        <f>IFERROR(IF(A696="","",IF(N696="Ja",_xlfn.XLOOKUP('Beregninger gj.strømming'!D696,Prisliste!$C$4:$F$4,Prisliste!$C$24:$F$24),0)),"")</f>
        <v/>
      </c>
      <c r="Y696" s="288" t="str">
        <f t="shared" si="173"/>
        <v/>
      </c>
      <c r="Z696" s="175" t="str">
        <f t="shared" si="184"/>
        <v/>
      </c>
      <c r="AA696" s="175" t="str">
        <f t="shared" si="174"/>
        <v/>
      </c>
      <c r="AB696" s="175" t="str">
        <f t="shared" si="175"/>
        <v/>
      </c>
      <c r="AC696" s="288" t="str">
        <f t="shared" si="176"/>
        <v/>
      </c>
      <c r="AD696" s="152" t="str">
        <f t="shared" si="177"/>
        <v/>
      </c>
      <c r="AF696" s="155" t="str">
        <f>IFERROR(_xlfn.XLOOKUP(D696,Prisliste!$C$4:$F$4,Prisliste!$C$19:$F$19)*AD696,"")</f>
        <v/>
      </c>
    </row>
    <row r="697" spans="1:32" ht="14.4">
      <c r="A697" s="171" t="str">
        <f>IF(A696="","",IF(A696+1&lt;=f_slutt,'Beregninger gj.strømming'!A696+1,""))</f>
        <v/>
      </c>
      <c r="B697" s="172" t="str">
        <f t="shared" si="178"/>
        <v/>
      </c>
      <c r="C697" s="173" t="str">
        <f t="shared" si="179"/>
        <v/>
      </c>
      <c r="D697" s="172" t="str">
        <f t="shared" si="180"/>
        <v/>
      </c>
      <c r="E697" s="152" t="str">
        <f t="shared" si="185"/>
        <v/>
      </c>
      <c r="F697" s="289" t="str">
        <f t="shared" si="181"/>
        <v/>
      </c>
      <c r="G697" s="154" t="str">
        <f>IF($A697="","",'Priseestimat gj.strømming'!$C$15)</f>
        <v/>
      </c>
      <c r="H697" s="155" t="str" cm="1">
        <f t="array" ref="H697">IF(M697=Hjelpeark!$E$7,_xlfn.XLOOKUP(IF(T697="Naturlig",S697,T697),Temp_VT_FV,_xlfn.XLOOKUP('Beregninger gj.strømming'!F697,Fiskevekt_VT_FV,'Veksttabell FV'!$B$5:$T$21,,-1),,-1)*G697,IF('Beregninger gj.strømming'!M697=Hjelpeark!$D$7,_xlfn.XLOOKUP(IF(T697="Naturlig",S697,T697),'Veksttabell SV'!$A$6:$A$22,_xlfn.XLOOKUP('Beregninger gj.strømming'!F697,'Veksttabell SV'!$B$5:$AU$5,'Veksttabell SV'!$B$6:$AU$22,,-1),,-1)*G697,""))</f>
        <v/>
      </c>
      <c r="I697" s="155" t="str">
        <f t="shared" si="170"/>
        <v/>
      </c>
      <c r="J697" s="159" t="str">
        <f t="shared" si="171"/>
        <v/>
      </c>
      <c r="K697" s="173" t="str">
        <f>IF(A697="","",'Priseestimat gj.strømming'!$C$10)</f>
        <v/>
      </c>
      <c r="L697" s="173" t="str">
        <f>IF(A697="","",'Priseestimat gj.strømming'!$C$11)</f>
        <v/>
      </c>
      <c r="M697" s="173" t="str">
        <f>IF(A697="","",'Priseestimat gj.strømming'!$C$12)</f>
        <v/>
      </c>
      <c r="N697" s="173" t="str">
        <f>IF($A697="","",'Priseestimat gj.strømming'!$C$6)</f>
        <v/>
      </c>
      <c r="O697" s="174" t="str" cm="1">
        <f t="array" ref="O697">IF(M697=Hjelpeark!$D$7,_xlfn.XLOOKUP(IF(T697="Naturlig",S697,T697),'Vannbehov SV'!$A$5:$A$13,_xlfn.XLOOKUP('Beregninger gj.strømming'!F697,'Vannbehov SV'!$B$4:$O$4,'Vannbehov SV'!$B$5:$O$13,,-1),,-1),IF(M697=Hjelpeark!$E$7,_xlfn.XLOOKUP(IF(T697="Naturlig",S697,T697),'Vannbehov FV'!$A$5:$A$20,_xlfn.XLOOKUP('Beregninger gj.strømming'!F697,'Vannbehov FV'!$B$4:$O$4,'Vannbehov FV'!$B$5:$O$20,,-1),,-1),""))</f>
        <v/>
      </c>
      <c r="P697" s="173" t="str">
        <f t="shared" si="182"/>
        <v/>
      </c>
      <c r="Q697" s="174" t="str">
        <f t="shared" si="183"/>
        <v/>
      </c>
      <c r="R697" s="174" t="str">
        <f t="shared" si="172"/>
        <v/>
      </c>
      <c r="S697" s="152" t="str">
        <f>IFERROR(IF(M697=Hjelpeark!$D$7,_xlfn.XLOOKUP('Beregninger gj.strømming'!C697,Hjelpeark!$C$8:$C$19,Hjelpeark!$D$8:$D$19),_xlfn.XLOOKUP('Beregninger gj.strømming'!C697,Hjelpeark!$C$8:$C$19,Hjelpeark!$E$8:$E$19)),"")</f>
        <v/>
      </c>
      <c r="T697" s="152" t="str">
        <f t="shared" si="186"/>
        <v/>
      </c>
      <c r="U697" s="152" t="str">
        <f>IFERROR(IF(T697=Hjelpeark!$B$4,0,ABS(T697-S697)),"")</f>
        <v/>
      </c>
      <c r="V697" s="175" t="str">
        <f>IFERROR(IF(A697="","",_xlfn.XLOOKUP(D697,Prisliste!$C$4:$F$4,Prisliste!$C$20:$F$20)),"")</f>
        <v/>
      </c>
      <c r="W697" s="175" t="str">
        <f>IFERROR(U697*_xlfn.XLOOKUP(D697,Prisliste!$C$4:$F$4,Prisliste!$C$21:$F$21),"")</f>
        <v/>
      </c>
      <c r="X697" s="175" t="str">
        <f>IFERROR(IF(A697="","",IF(N697="Ja",_xlfn.XLOOKUP('Beregninger gj.strømming'!D697,Prisliste!$C$4:$F$4,Prisliste!$C$24:$F$24),0)),"")</f>
        <v/>
      </c>
      <c r="Y697" s="288" t="str">
        <f t="shared" si="173"/>
        <v/>
      </c>
      <c r="Z697" s="175" t="str">
        <f t="shared" si="184"/>
        <v/>
      </c>
      <c r="AA697" s="175" t="str">
        <f t="shared" si="174"/>
        <v/>
      </c>
      <c r="AB697" s="175" t="str">
        <f t="shared" si="175"/>
        <v/>
      </c>
      <c r="AC697" s="288" t="str">
        <f t="shared" si="176"/>
        <v/>
      </c>
      <c r="AD697" s="152" t="str">
        <f t="shared" si="177"/>
        <v/>
      </c>
      <c r="AF697" s="155" t="str">
        <f>IFERROR(_xlfn.XLOOKUP(D697,Prisliste!$C$4:$F$4,Prisliste!$C$19:$F$19)*AD697,"")</f>
        <v/>
      </c>
    </row>
    <row r="698" spans="1:32" ht="14.4">
      <c r="A698" s="171" t="str">
        <f>IF(A697="","",IF(A697+1&lt;=f_slutt,'Beregninger gj.strømming'!A697+1,""))</f>
        <v/>
      </c>
      <c r="B698" s="172" t="str">
        <f t="shared" si="178"/>
        <v/>
      </c>
      <c r="C698" s="173" t="str">
        <f t="shared" si="179"/>
        <v/>
      </c>
      <c r="D698" s="172" t="str">
        <f t="shared" si="180"/>
        <v/>
      </c>
      <c r="E698" s="152" t="str">
        <f t="shared" si="185"/>
        <v/>
      </c>
      <c r="F698" s="289" t="str">
        <f t="shared" si="181"/>
        <v/>
      </c>
      <c r="G698" s="154" t="str">
        <f>IF($A698="","",'Priseestimat gj.strømming'!$C$15)</f>
        <v/>
      </c>
      <c r="H698" s="155" t="str" cm="1">
        <f t="array" ref="H698">IF(M698=Hjelpeark!$E$7,_xlfn.XLOOKUP(IF(T698="Naturlig",S698,T698),Temp_VT_FV,_xlfn.XLOOKUP('Beregninger gj.strømming'!F698,Fiskevekt_VT_FV,'Veksttabell FV'!$B$5:$T$21,,-1),,-1)*G698,IF('Beregninger gj.strømming'!M698=Hjelpeark!$D$7,_xlfn.XLOOKUP(IF(T698="Naturlig",S698,T698),'Veksttabell SV'!$A$6:$A$22,_xlfn.XLOOKUP('Beregninger gj.strømming'!F698,'Veksttabell SV'!$B$5:$AU$5,'Veksttabell SV'!$B$6:$AU$22,,-1),,-1)*G698,""))</f>
        <v/>
      </c>
      <c r="I698" s="155" t="str">
        <f t="shared" si="170"/>
        <v/>
      </c>
      <c r="J698" s="159" t="str">
        <f t="shared" si="171"/>
        <v/>
      </c>
      <c r="K698" s="173" t="str">
        <f>IF(A698="","",'Priseestimat gj.strømming'!$C$10)</f>
        <v/>
      </c>
      <c r="L698" s="173" t="str">
        <f>IF(A698="","",'Priseestimat gj.strømming'!$C$11)</f>
        <v/>
      </c>
      <c r="M698" s="173" t="str">
        <f>IF(A698="","",'Priseestimat gj.strømming'!$C$12)</f>
        <v/>
      </c>
      <c r="N698" s="173" t="str">
        <f>IF($A698="","",'Priseestimat gj.strømming'!$C$6)</f>
        <v/>
      </c>
      <c r="O698" s="174" t="str" cm="1">
        <f t="array" ref="O698">IF(M698=Hjelpeark!$D$7,_xlfn.XLOOKUP(IF(T698="Naturlig",S698,T698),'Vannbehov SV'!$A$5:$A$13,_xlfn.XLOOKUP('Beregninger gj.strømming'!F698,'Vannbehov SV'!$B$4:$O$4,'Vannbehov SV'!$B$5:$O$13,,-1),,-1),IF(M698=Hjelpeark!$E$7,_xlfn.XLOOKUP(IF(T698="Naturlig",S698,T698),'Vannbehov FV'!$A$5:$A$20,_xlfn.XLOOKUP('Beregninger gj.strømming'!F698,'Vannbehov FV'!$B$4:$O$4,'Vannbehov FV'!$B$5:$O$20,,-1),,-1),""))</f>
        <v/>
      </c>
      <c r="P698" s="173" t="str">
        <f t="shared" si="182"/>
        <v/>
      </c>
      <c r="Q698" s="174" t="str">
        <f t="shared" si="183"/>
        <v/>
      </c>
      <c r="R698" s="174" t="str">
        <f t="shared" si="172"/>
        <v/>
      </c>
      <c r="S698" s="152" t="str">
        <f>IFERROR(IF(M698=Hjelpeark!$D$7,_xlfn.XLOOKUP('Beregninger gj.strømming'!C698,Hjelpeark!$C$8:$C$19,Hjelpeark!$D$8:$D$19),_xlfn.XLOOKUP('Beregninger gj.strømming'!C698,Hjelpeark!$C$8:$C$19,Hjelpeark!$E$8:$E$19)),"")</f>
        <v/>
      </c>
      <c r="T698" s="152" t="str">
        <f t="shared" si="186"/>
        <v/>
      </c>
      <c r="U698" s="152" t="str">
        <f>IFERROR(IF(T698=Hjelpeark!$B$4,0,ABS(T698-S698)),"")</f>
        <v/>
      </c>
      <c r="V698" s="175" t="str">
        <f>IFERROR(IF(A698="","",_xlfn.XLOOKUP(D698,Prisliste!$C$4:$F$4,Prisliste!$C$20:$F$20)),"")</f>
        <v/>
      </c>
      <c r="W698" s="175" t="str">
        <f>IFERROR(U698*_xlfn.XLOOKUP(D698,Prisliste!$C$4:$F$4,Prisliste!$C$21:$F$21),"")</f>
        <v/>
      </c>
      <c r="X698" s="175" t="str">
        <f>IFERROR(IF(A698="","",IF(N698="Ja",_xlfn.XLOOKUP('Beregninger gj.strømming'!D698,Prisliste!$C$4:$F$4,Prisliste!$C$24:$F$24),0)),"")</f>
        <v/>
      </c>
      <c r="Y698" s="288" t="str">
        <f t="shared" si="173"/>
        <v/>
      </c>
      <c r="Z698" s="175" t="str">
        <f t="shared" si="184"/>
        <v/>
      </c>
      <c r="AA698" s="175" t="str">
        <f t="shared" si="174"/>
        <v/>
      </c>
      <c r="AB698" s="175" t="str">
        <f t="shared" si="175"/>
        <v/>
      </c>
      <c r="AC698" s="288" t="str">
        <f t="shared" si="176"/>
        <v/>
      </c>
      <c r="AD698" s="152" t="str">
        <f t="shared" si="177"/>
        <v/>
      </c>
      <c r="AF698" s="155" t="str">
        <f>IFERROR(_xlfn.XLOOKUP(D698,Prisliste!$C$4:$F$4,Prisliste!$C$19:$F$19)*AD698,"")</f>
        <v/>
      </c>
    </row>
    <row r="699" spans="1:32" ht="14.4">
      <c r="A699" s="171" t="str">
        <f>IF(A698="","",IF(A698+1&lt;=f_slutt,'Beregninger gj.strømming'!A698+1,""))</f>
        <v/>
      </c>
      <c r="B699" s="172" t="str">
        <f t="shared" si="178"/>
        <v/>
      </c>
      <c r="C699" s="173" t="str">
        <f t="shared" si="179"/>
        <v/>
      </c>
      <c r="D699" s="172" t="str">
        <f t="shared" si="180"/>
        <v/>
      </c>
      <c r="E699" s="152" t="str">
        <f t="shared" si="185"/>
        <v/>
      </c>
      <c r="F699" s="289" t="str">
        <f t="shared" si="181"/>
        <v/>
      </c>
      <c r="G699" s="154" t="str">
        <f>IF($A699="","",'Priseestimat gj.strømming'!$C$15)</f>
        <v/>
      </c>
      <c r="H699" s="155" t="str" cm="1">
        <f t="array" ref="H699">IF(M699=Hjelpeark!$E$7,_xlfn.XLOOKUP(IF(T699="Naturlig",S699,T699),Temp_VT_FV,_xlfn.XLOOKUP('Beregninger gj.strømming'!F699,Fiskevekt_VT_FV,'Veksttabell FV'!$B$5:$T$21,,-1),,-1)*G699,IF('Beregninger gj.strømming'!M699=Hjelpeark!$D$7,_xlfn.XLOOKUP(IF(T699="Naturlig",S699,T699),'Veksttabell SV'!$A$6:$A$22,_xlfn.XLOOKUP('Beregninger gj.strømming'!F699,'Veksttabell SV'!$B$5:$AU$5,'Veksttabell SV'!$B$6:$AU$22,,-1),,-1)*G699,""))</f>
        <v/>
      </c>
      <c r="I699" s="155" t="str">
        <f t="shared" si="170"/>
        <v/>
      </c>
      <c r="J699" s="159" t="str">
        <f t="shared" si="171"/>
        <v/>
      </c>
      <c r="K699" s="173" t="str">
        <f>IF(A699="","",'Priseestimat gj.strømming'!$C$10)</f>
        <v/>
      </c>
      <c r="L699" s="173" t="str">
        <f>IF(A699="","",'Priseestimat gj.strømming'!$C$11)</f>
        <v/>
      </c>
      <c r="M699" s="173" t="str">
        <f>IF(A699="","",'Priseestimat gj.strømming'!$C$12)</f>
        <v/>
      </c>
      <c r="N699" s="173" t="str">
        <f>IF($A699="","",'Priseestimat gj.strømming'!$C$6)</f>
        <v/>
      </c>
      <c r="O699" s="174" t="str" cm="1">
        <f t="array" ref="O699">IF(M699=Hjelpeark!$D$7,_xlfn.XLOOKUP(IF(T699="Naturlig",S699,T699),'Vannbehov SV'!$A$5:$A$13,_xlfn.XLOOKUP('Beregninger gj.strømming'!F699,'Vannbehov SV'!$B$4:$O$4,'Vannbehov SV'!$B$5:$O$13,,-1),,-1),IF(M699=Hjelpeark!$E$7,_xlfn.XLOOKUP(IF(T699="Naturlig",S699,T699),'Vannbehov FV'!$A$5:$A$20,_xlfn.XLOOKUP('Beregninger gj.strømming'!F699,'Vannbehov FV'!$B$4:$O$4,'Vannbehov FV'!$B$5:$O$20,,-1),,-1),""))</f>
        <v/>
      </c>
      <c r="P699" s="173" t="str">
        <f t="shared" si="182"/>
        <v/>
      </c>
      <c r="Q699" s="174" t="str">
        <f t="shared" si="183"/>
        <v/>
      </c>
      <c r="R699" s="174" t="str">
        <f t="shared" si="172"/>
        <v/>
      </c>
      <c r="S699" s="152" t="str">
        <f>IFERROR(IF(M699=Hjelpeark!$D$7,_xlfn.XLOOKUP('Beregninger gj.strømming'!C699,Hjelpeark!$C$8:$C$19,Hjelpeark!$D$8:$D$19),_xlfn.XLOOKUP('Beregninger gj.strømming'!C699,Hjelpeark!$C$8:$C$19,Hjelpeark!$E$8:$E$19)),"")</f>
        <v/>
      </c>
      <c r="T699" s="152" t="str">
        <f t="shared" si="186"/>
        <v/>
      </c>
      <c r="U699" s="152" t="str">
        <f>IFERROR(IF(T699=Hjelpeark!$B$4,0,ABS(T699-S699)),"")</f>
        <v/>
      </c>
      <c r="V699" s="175" t="str">
        <f>IFERROR(IF(A699="","",_xlfn.XLOOKUP(D699,Prisliste!$C$4:$F$4,Prisliste!$C$20:$F$20)),"")</f>
        <v/>
      </c>
      <c r="W699" s="175" t="str">
        <f>IFERROR(U699*_xlfn.XLOOKUP(D699,Prisliste!$C$4:$F$4,Prisliste!$C$21:$F$21),"")</f>
        <v/>
      </c>
      <c r="X699" s="175" t="str">
        <f>IFERROR(IF(A699="","",IF(N699="Ja",_xlfn.XLOOKUP('Beregninger gj.strømming'!D699,Prisliste!$C$4:$F$4,Prisliste!$C$24:$F$24),0)),"")</f>
        <v/>
      </c>
      <c r="Y699" s="288" t="str">
        <f t="shared" si="173"/>
        <v/>
      </c>
      <c r="Z699" s="175" t="str">
        <f t="shared" si="184"/>
        <v/>
      </c>
      <c r="AA699" s="175" t="str">
        <f t="shared" si="174"/>
        <v/>
      </c>
      <c r="AB699" s="175" t="str">
        <f t="shared" si="175"/>
        <v/>
      </c>
      <c r="AC699" s="288" t="str">
        <f t="shared" si="176"/>
        <v/>
      </c>
      <c r="AD699" s="152" t="str">
        <f t="shared" si="177"/>
        <v/>
      </c>
      <c r="AF699" s="155" t="str">
        <f>IFERROR(_xlfn.XLOOKUP(D699,Prisliste!$C$4:$F$4,Prisliste!$C$19:$F$19)*AD699,"")</f>
        <v/>
      </c>
    </row>
    <row r="700" spans="1:32" ht="14.4">
      <c r="A700" s="171" t="str">
        <f>IF(A699="","",IF(A699+1&lt;=f_slutt,'Beregninger gj.strømming'!A699+1,""))</f>
        <v/>
      </c>
      <c r="B700" s="172" t="str">
        <f t="shared" si="178"/>
        <v/>
      </c>
      <c r="C700" s="173" t="str">
        <f t="shared" si="179"/>
        <v/>
      </c>
      <c r="D700" s="172" t="str">
        <f t="shared" si="180"/>
        <v/>
      </c>
      <c r="E700" s="152" t="str">
        <f t="shared" si="185"/>
        <v/>
      </c>
      <c r="F700" s="289" t="str">
        <f t="shared" si="181"/>
        <v/>
      </c>
      <c r="G700" s="154" t="str">
        <f>IF($A700="","",'Priseestimat gj.strømming'!$C$15)</f>
        <v/>
      </c>
      <c r="H700" s="155" t="str" cm="1">
        <f t="array" ref="H700">IF(M700=Hjelpeark!$E$7,_xlfn.XLOOKUP(IF(T700="Naturlig",S700,T700),Temp_VT_FV,_xlfn.XLOOKUP('Beregninger gj.strømming'!F700,Fiskevekt_VT_FV,'Veksttabell FV'!$B$5:$T$21,,-1),,-1)*G700,IF('Beregninger gj.strømming'!M700=Hjelpeark!$D$7,_xlfn.XLOOKUP(IF(T700="Naturlig",S700,T700),'Veksttabell SV'!$A$6:$A$22,_xlfn.XLOOKUP('Beregninger gj.strømming'!F700,'Veksttabell SV'!$B$5:$AU$5,'Veksttabell SV'!$B$6:$AU$22,,-1),,-1)*G700,""))</f>
        <v/>
      </c>
      <c r="I700" s="155" t="str">
        <f t="shared" si="170"/>
        <v/>
      </c>
      <c r="J700" s="159" t="str">
        <f t="shared" si="171"/>
        <v/>
      </c>
      <c r="K700" s="173" t="str">
        <f>IF(A700="","",'Priseestimat gj.strømming'!$C$10)</f>
        <v/>
      </c>
      <c r="L700" s="173" t="str">
        <f>IF(A700="","",'Priseestimat gj.strømming'!$C$11)</f>
        <v/>
      </c>
      <c r="M700" s="173" t="str">
        <f>IF(A700="","",'Priseestimat gj.strømming'!$C$12)</f>
        <v/>
      </c>
      <c r="N700" s="173" t="str">
        <f>IF($A700="","",'Priseestimat gj.strømming'!$C$6)</f>
        <v/>
      </c>
      <c r="O700" s="174" t="str" cm="1">
        <f t="array" ref="O700">IF(M700=Hjelpeark!$D$7,_xlfn.XLOOKUP(IF(T700="Naturlig",S700,T700),'Vannbehov SV'!$A$5:$A$13,_xlfn.XLOOKUP('Beregninger gj.strømming'!F700,'Vannbehov SV'!$B$4:$O$4,'Vannbehov SV'!$B$5:$O$13,,-1),,-1),IF(M700=Hjelpeark!$E$7,_xlfn.XLOOKUP(IF(T700="Naturlig",S700,T700),'Vannbehov FV'!$A$5:$A$20,_xlfn.XLOOKUP('Beregninger gj.strømming'!F700,'Vannbehov FV'!$B$4:$O$4,'Vannbehov FV'!$B$5:$O$20,,-1),,-1),""))</f>
        <v/>
      </c>
      <c r="P700" s="173" t="str">
        <f t="shared" si="182"/>
        <v/>
      </c>
      <c r="Q700" s="174" t="str">
        <f t="shared" si="183"/>
        <v/>
      </c>
      <c r="R700" s="174" t="str">
        <f t="shared" si="172"/>
        <v/>
      </c>
      <c r="S700" s="152" t="str">
        <f>IFERROR(IF(M700=Hjelpeark!$D$7,_xlfn.XLOOKUP('Beregninger gj.strømming'!C700,Hjelpeark!$C$8:$C$19,Hjelpeark!$D$8:$D$19),_xlfn.XLOOKUP('Beregninger gj.strømming'!C700,Hjelpeark!$C$8:$C$19,Hjelpeark!$E$8:$E$19)),"")</f>
        <v/>
      </c>
      <c r="T700" s="152" t="str">
        <f t="shared" si="186"/>
        <v/>
      </c>
      <c r="U700" s="152" t="str">
        <f>IFERROR(IF(T700=Hjelpeark!$B$4,0,ABS(T700-S700)),"")</f>
        <v/>
      </c>
      <c r="V700" s="175" t="str">
        <f>IFERROR(IF(A700="","",_xlfn.XLOOKUP(D700,Prisliste!$C$4:$F$4,Prisliste!$C$20:$F$20)),"")</f>
        <v/>
      </c>
      <c r="W700" s="175" t="str">
        <f>IFERROR(U700*_xlfn.XLOOKUP(D700,Prisliste!$C$4:$F$4,Prisliste!$C$21:$F$21),"")</f>
        <v/>
      </c>
      <c r="X700" s="175" t="str">
        <f>IFERROR(IF(A700="","",IF(N700="Ja",_xlfn.XLOOKUP('Beregninger gj.strømming'!D700,Prisliste!$C$4:$F$4,Prisliste!$C$24:$F$24),0)),"")</f>
        <v/>
      </c>
      <c r="Y700" s="288" t="str">
        <f t="shared" si="173"/>
        <v/>
      </c>
      <c r="Z700" s="175" t="str">
        <f t="shared" si="184"/>
        <v/>
      </c>
      <c r="AA700" s="175" t="str">
        <f t="shared" si="174"/>
        <v/>
      </c>
      <c r="AB700" s="175" t="str">
        <f t="shared" si="175"/>
        <v/>
      </c>
      <c r="AC700" s="288" t="str">
        <f t="shared" si="176"/>
        <v/>
      </c>
      <c r="AD700" s="152" t="str">
        <f t="shared" si="177"/>
        <v/>
      </c>
      <c r="AF700" s="155" t="str">
        <f>IFERROR(_xlfn.XLOOKUP(D700,Prisliste!$C$4:$F$4,Prisliste!$C$19:$F$19)*AD700,"")</f>
        <v/>
      </c>
    </row>
    <row r="701" spans="1:32" ht="14.4">
      <c r="A701" s="171" t="str">
        <f>IF(A700="","",IF(A700+1&lt;=f_slutt,'Beregninger gj.strømming'!A700+1,""))</f>
        <v/>
      </c>
      <c r="B701" s="172" t="str">
        <f t="shared" si="178"/>
        <v/>
      </c>
      <c r="C701" s="173" t="str">
        <f t="shared" si="179"/>
        <v/>
      </c>
      <c r="D701" s="172" t="str">
        <f t="shared" si="180"/>
        <v/>
      </c>
      <c r="E701" s="152" t="str">
        <f t="shared" si="185"/>
        <v/>
      </c>
      <c r="F701" s="289" t="str">
        <f t="shared" si="181"/>
        <v/>
      </c>
      <c r="G701" s="154" t="str">
        <f>IF($A701="","",'Priseestimat gj.strømming'!$C$15)</f>
        <v/>
      </c>
      <c r="H701" s="155" t="str" cm="1">
        <f t="array" ref="H701">IF(M701=Hjelpeark!$E$7,_xlfn.XLOOKUP(IF(T701="Naturlig",S701,T701),Temp_VT_FV,_xlfn.XLOOKUP('Beregninger gj.strømming'!F701,Fiskevekt_VT_FV,'Veksttabell FV'!$B$5:$T$21,,-1),,-1)*G701,IF('Beregninger gj.strømming'!M701=Hjelpeark!$D$7,_xlfn.XLOOKUP(IF(T701="Naturlig",S701,T701),'Veksttabell SV'!$A$6:$A$22,_xlfn.XLOOKUP('Beregninger gj.strømming'!F701,'Veksttabell SV'!$B$5:$AU$5,'Veksttabell SV'!$B$6:$AU$22,,-1),,-1)*G701,""))</f>
        <v/>
      </c>
      <c r="I701" s="155" t="str">
        <f t="shared" si="170"/>
        <v/>
      </c>
      <c r="J701" s="159" t="str">
        <f t="shared" si="171"/>
        <v/>
      </c>
      <c r="K701" s="173" t="str">
        <f>IF(A701="","",'Priseestimat gj.strømming'!$C$10)</f>
        <v/>
      </c>
      <c r="L701" s="173" t="str">
        <f>IF(A701="","",'Priseestimat gj.strømming'!$C$11)</f>
        <v/>
      </c>
      <c r="M701" s="173" t="str">
        <f>IF(A701="","",'Priseestimat gj.strømming'!$C$12)</f>
        <v/>
      </c>
      <c r="N701" s="173" t="str">
        <f>IF($A701="","",'Priseestimat gj.strømming'!$C$6)</f>
        <v/>
      </c>
      <c r="O701" s="174" t="str" cm="1">
        <f t="array" ref="O701">IF(M701=Hjelpeark!$D$7,_xlfn.XLOOKUP(IF(T701="Naturlig",S701,T701),'Vannbehov SV'!$A$5:$A$13,_xlfn.XLOOKUP('Beregninger gj.strømming'!F701,'Vannbehov SV'!$B$4:$O$4,'Vannbehov SV'!$B$5:$O$13,,-1),,-1),IF(M701=Hjelpeark!$E$7,_xlfn.XLOOKUP(IF(T701="Naturlig",S701,T701),'Vannbehov FV'!$A$5:$A$20,_xlfn.XLOOKUP('Beregninger gj.strømming'!F701,'Vannbehov FV'!$B$4:$O$4,'Vannbehov FV'!$B$5:$O$20,,-1),,-1),""))</f>
        <v/>
      </c>
      <c r="P701" s="173" t="str">
        <f t="shared" si="182"/>
        <v/>
      </c>
      <c r="Q701" s="174" t="str">
        <f t="shared" si="183"/>
        <v/>
      </c>
      <c r="R701" s="174" t="str">
        <f t="shared" si="172"/>
        <v/>
      </c>
      <c r="S701" s="152" t="str">
        <f>IFERROR(IF(M701=Hjelpeark!$D$7,_xlfn.XLOOKUP('Beregninger gj.strømming'!C701,Hjelpeark!$C$8:$C$19,Hjelpeark!$D$8:$D$19),_xlfn.XLOOKUP('Beregninger gj.strømming'!C701,Hjelpeark!$C$8:$C$19,Hjelpeark!$E$8:$E$19)),"")</f>
        <v/>
      </c>
      <c r="T701" s="152" t="str">
        <f t="shared" si="186"/>
        <v/>
      </c>
      <c r="U701" s="152" t="str">
        <f>IFERROR(IF(T701=Hjelpeark!$B$4,0,ABS(T701-S701)),"")</f>
        <v/>
      </c>
      <c r="V701" s="175" t="str">
        <f>IFERROR(IF(A701="","",_xlfn.XLOOKUP(D701,Prisliste!$C$4:$F$4,Prisliste!$C$20:$F$20)),"")</f>
        <v/>
      </c>
      <c r="W701" s="175" t="str">
        <f>IFERROR(U701*_xlfn.XLOOKUP(D701,Prisliste!$C$4:$F$4,Prisliste!$C$21:$F$21),"")</f>
        <v/>
      </c>
      <c r="X701" s="175" t="str">
        <f>IFERROR(IF(A701="","",IF(N701="Ja",_xlfn.XLOOKUP('Beregninger gj.strømming'!D701,Prisliste!$C$4:$F$4,Prisliste!$C$24:$F$24),0)),"")</f>
        <v/>
      </c>
      <c r="Y701" s="288" t="str">
        <f t="shared" si="173"/>
        <v/>
      </c>
      <c r="Z701" s="175" t="str">
        <f t="shared" si="184"/>
        <v/>
      </c>
      <c r="AA701" s="175" t="str">
        <f t="shared" si="174"/>
        <v/>
      </c>
      <c r="AB701" s="175" t="str">
        <f t="shared" si="175"/>
        <v/>
      </c>
      <c r="AC701" s="288" t="str">
        <f t="shared" si="176"/>
        <v/>
      </c>
      <c r="AD701" s="152" t="str">
        <f t="shared" si="177"/>
        <v/>
      </c>
      <c r="AF701" s="155" t="str">
        <f>IFERROR(_xlfn.XLOOKUP(D701,Prisliste!$C$4:$F$4,Prisliste!$C$19:$F$19)*AD701,"")</f>
        <v/>
      </c>
    </row>
    <row r="702" spans="1:32" ht="14.4">
      <c r="A702" s="171" t="str">
        <f>IF(A701="","",IF(A701+1&lt;=f_slutt,'Beregninger gj.strømming'!A701+1,""))</f>
        <v/>
      </c>
      <c r="B702" s="172" t="str">
        <f t="shared" si="178"/>
        <v/>
      </c>
      <c r="C702" s="173" t="str">
        <f t="shared" si="179"/>
        <v/>
      </c>
      <c r="D702" s="172" t="str">
        <f t="shared" si="180"/>
        <v/>
      </c>
      <c r="E702" s="152" t="str">
        <f t="shared" si="185"/>
        <v/>
      </c>
      <c r="F702" s="289" t="str">
        <f t="shared" si="181"/>
        <v/>
      </c>
      <c r="G702" s="154" t="str">
        <f>IF($A702="","",'Priseestimat gj.strømming'!$C$15)</f>
        <v/>
      </c>
      <c r="H702" s="155" t="str" cm="1">
        <f t="array" ref="H702">IF(M702=Hjelpeark!$E$7,_xlfn.XLOOKUP(IF(T702="Naturlig",S702,T702),Temp_VT_FV,_xlfn.XLOOKUP('Beregninger gj.strømming'!F702,Fiskevekt_VT_FV,'Veksttabell FV'!$B$5:$T$21,,-1),,-1)*G702,IF('Beregninger gj.strømming'!M702=Hjelpeark!$D$7,_xlfn.XLOOKUP(IF(T702="Naturlig",S702,T702),'Veksttabell SV'!$A$6:$A$22,_xlfn.XLOOKUP('Beregninger gj.strømming'!F702,'Veksttabell SV'!$B$5:$AU$5,'Veksttabell SV'!$B$6:$AU$22,,-1),,-1)*G702,""))</f>
        <v/>
      </c>
      <c r="I702" s="155" t="str">
        <f t="shared" si="170"/>
        <v/>
      </c>
      <c r="J702" s="159" t="str">
        <f t="shared" si="171"/>
        <v/>
      </c>
      <c r="K702" s="173" t="str">
        <f>IF(A702="","",'Priseestimat gj.strømming'!$C$10)</f>
        <v/>
      </c>
      <c r="L702" s="173" t="str">
        <f>IF(A702="","",'Priseestimat gj.strømming'!$C$11)</f>
        <v/>
      </c>
      <c r="M702" s="173" t="str">
        <f>IF(A702="","",'Priseestimat gj.strømming'!$C$12)</f>
        <v/>
      </c>
      <c r="N702" s="173" t="str">
        <f>IF($A702="","",'Priseestimat gj.strømming'!$C$6)</f>
        <v/>
      </c>
      <c r="O702" s="174" t="str" cm="1">
        <f t="array" ref="O702">IF(M702=Hjelpeark!$D$7,_xlfn.XLOOKUP(IF(T702="Naturlig",S702,T702),'Vannbehov SV'!$A$5:$A$13,_xlfn.XLOOKUP('Beregninger gj.strømming'!F702,'Vannbehov SV'!$B$4:$O$4,'Vannbehov SV'!$B$5:$O$13,,-1),,-1),IF(M702=Hjelpeark!$E$7,_xlfn.XLOOKUP(IF(T702="Naturlig",S702,T702),'Vannbehov FV'!$A$5:$A$20,_xlfn.XLOOKUP('Beregninger gj.strømming'!F702,'Vannbehov FV'!$B$4:$O$4,'Vannbehov FV'!$B$5:$O$20,,-1),,-1),""))</f>
        <v/>
      </c>
      <c r="P702" s="173" t="str">
        <f t="shared" si="182"/>
        <v/>
      </c>
      <c r="Q702" s="174" t="str">
        <f t="shared" si="183"/>
        <v/>
      </c>
      <c r="R702" s="174" t="str">
        <f t="shared" si="172"/>
        <v/>
      </c>
      <c r="S702" s="152" t="str">
        <f>IFERROR(IF(M702=Hjelpeark!$D$7,_xlfn.XLOOKUP('Beregninger gj.strømming'!C702,Hjelpeark!$C$8:$C$19,Hjelpeark!$D$8:$D$19),_xlfn.XLOOKUP('Beregninger gj.strømming'!C702,Hjelpeark!$C$8:$C$19,Hjelpeark!$E$8:$E$19)),"")</f>
        <v/>
      </c>
      <c r="T702" s="152" t="str">
        <f t="shared" si="186"/>
        <v/>
      </c>
      <c r="U702" s="152" t="str">
        <f>IFERROR(IF(T702=Hjelpeark!$B$4,0,ABS(T702-S702)),"")</f>
        <v/>
      </c>
      <c r="V702" s="175" t="str">
        <f>IFERROR(IF(A702="","",_xlfn.XLOOKUP(D702,Prisliste!$C$4:$F$4,Prisliste!$C$20:$F$20)),"")</f>
        <v/>
      </c>
      <c r="W702" s="175" t="str">
        <f>IFERROR(U702*_xlfn.XLOOKUP(D702,Prisliste!$C$4:$F$4,Prisliste!$C$21:$F$21),"")</f>
        <v/>
      </c>
      <c r="X702" s="175" t="str">
        <f>IFERROR(IF(A702="","",IF(N702="Ja",_xlfn.XLOOKUP('Beregninger gj.strømming'!D702,Prisliste!$C$4:$F$4,Prisliste!$C$24:$F$24),0)),"")</f>
        <v/>
      </c>
      <c r="Y702" s="288" t="str">
        <f t="shared" si="173"/>
        <v/>
      </c>
      <c r="Z702" s="175" t="str">
        <f t="shared" si="184"/>
        <v/>
      </c>
      <c r="AA702" s="175" t="str">
        <f t="shared" si="174"/>
        <v/>
      </c>
      <c r="AB702" s="175" t="str">
        <f t="shared" si="175"/>
        <v/>
      </c>
      <c r="AC702" s="288" t="str">
        <f t="shared" si="176"/>
        <v/>
      </c>
      <c r="AD702" s="152" t="str">
        <f t="shared" si="177"/>
        <v/>
      </c>
      <c r="AF702" s="155" t="str">
        <f>IFERROR(_xlfn.XLOOKUP(D702,Prisliste!$C$4:$F$4,Prisliste!$C$19:$F$19)*AD702,"")</f>
        <v/>
      </c>
    </row>
    <row r="703" spans="1:32" ht="14.4">
      <c r="A703" s="171" t="str">
        <f>IF(A702="","",IF(A702+1&lt;=f_slutt,'Beregninger gj.strømming'!A702+1,""))</f>
        <v/>
      </c>
      <c r="B703" s="172" t="str">
        <f t="shared" si="178"/>
        <v/>
      </c>
      <c r="C703" s="173" t="str">
        <f t="shared" si="179"/>
        <v/>
      </c>
      <c r="D703" s="172" t="str">
        <f t="shared" si="180"/>
        <v/>
      </c>
      <c r="E703" s="152" t="str">
        <f t="shared" si="185"/>
        <v/>
      </c>
      <c r="F703" s="289" t="str">
        <f t="shared" si="181"/>
        <v/>
      </c>
      <c r="G703" s="154" t="str">
        <f>IF($A703="","",'Priseestimat gj.strømming'!$C$15)</f>
        <v/>
      </c>
      <c r="H703" s="155" t="str" cm="1">
        <f t="array" ref="H703">IF(M703=Hjelpeark!$E$7,_xlfn.XLOOKUP(IF(T703="Naturlig",S703,T703),Temp_VT_FV,_xlfn.XLOOKUP('Beregninger gj.strømming'!F703,Fiskevekt_VT_FV,'Veksttabell FV'!$B$5:$T$21,,-1),,-1)*G703,IF('Beregninger gj.strømming'!M703=Hjelpeark!$D$7,_xlfn.XLOOKUP(IF(T703="Naturlig",S703,T703),'Veksttabell SV'!$A$6:$A$22,_xlfn.XLOOKUP('Beregninger gj.strømming'!F703,'Veksttabell SV'!$B$5:$AU$5,'Veksttabell SV'!$B$6:$AU$22,,-1),,-1)*G703,""))</f>
        <v/>
      </c>
      <c r="I703" s="155" t="str">
        <f t="shared" si="170"/>
        <v/>
      </c>
      <c r="J703" s="159" t="str">
        <f t="shared" si="171"/>
        <v/>
      </c>
      <c r="K703" s="173" t="str">
        <f>IF(A703="","",'Priseestimat gj.strømming'!$C$10)</f>
        <v/>
      </c>
      <c r="L703" s="173" t="str">
        <f>IF(A703="","",'Priseestimat gj.strømming'!$C$11)</f>
        <v/>
      </c>
      <c r="M703" s="173" t="str">
        <f>IF(A703="","",'Priseestimat gj.strømming'!$C$12)</f>
        <v/>
      </c>
      <c r="N703" s="173" t="str">
        <f>IF($A703="","",'Priseestimat gj.strømming'!$C$6)</f>
        <v/>
      </c>
      <c r="O703" s="174" t="str" cm="1">
        <f t="array" ref="O703">IF(M703=Hjelpeark!$D$7,_xlfn.XLOOKUP(IF(T703="Naturlig",S703,T703),'Vannbehov SV'!$A$5:$A$13,_xlfn.XLOOKUP('Beregninger gj.strømming'!F703,'Vannbehov SV'!$B$4:$O$4,'Vannbehov SV'!$B$5:$O$13,,-1),,-1),IF(M703=Hjelpeark!$E$7,_xlfn.XLOOKUP(IF(T703="Naturlig",S703,T703),'Vannbehov FV'!$A$5:$A$20,_xlfn.XLOOKUP('Beregninger gj.strømming'!F703,'Vannbehov FV'!$B$4:$O$4,'Vannbehov FV'!$B$5:$O$20,,-1),,-1),""))</f>
        <v/>
      </c>
      <c r="P703" s="173" t="str">
        <f t="shared" si="182"/>
        <v/>
      </c>
      <c r="Q703" s="174" t="str">
        <f t="shared" si="183"/>
        <v/>
      </c>
      <c r="R703" s="174" t="str">
        <f t="shared" si="172"/>
        <v/>
      </c>
      <c r="S703" s="152" t="str">
        <f>IFERROR(IF(M703=Hjelpeark!$D$7,_xlfn.XLOOKUP('Beregninger gj.strømming'!C703,Hjelpeark!$C$8:$C$19,Hjelpeark!$D$8:$D$19),_xlfn.XLOOKUP('Beregninger gj.strømming'!C703,Hjelpeark!$C$8:$C$19,Hjelpeark!$E$8:$E$19)),"")</f>
        <v/>
      </c>
      <c r="T703" s="152" t="str">
        <f t="shared" si="186"/>
        <v/>
      </c>
      <c r="U703" s="152" t="str">
        <f>IFERROR(IF(T703=Hjelpeark!$B$4,0,ABS(T703-S703)),"")</f>
        <v/>
      </c>
      <c r="V703" s="175" t="str">
        <f>IFERROR(IF(A703="","",_xlfn.XLOOKUP(D703,Prisliste!$C$4:$F$4,Prisliste!$C$20:$F$20)),"")</f>
        <v/>
      </c>
      <c r="W703" s="175" t="str">
        <f>IFERROR(U703*_xlfn.XLOOKUP(D703,Prisliste!$C$4:$F$4,Prisliste!$C$21:$F$21),"")</f>
        <v/>
      </c>
      <c r="X703" s="175" t="str">
        <f>IFERROR(IF(A703="","",IF(N703="Ja",_xlfn.XLOOKUP('Beregninger gj.strømming'!D703,Prisliste!$C$4:$F$4,Prisliste!$C$24:$F$24),0)),"")</f>
        <v/>
      </c>
      <c r="Y703" s="288" t="str">
        <f t="shared" si="173"/>
        <v/>
      </c>
      <c r="Z703" s="175" t="str">
        <f t="shared" si="184"/>
        <v/>
      </c>
      <c r="AA703" s="175" t="str">
        <f t="shared" si="174"/>
        <v/>
      </c>
      <c r="AB703" s="175" t="str">
        <f t="shared" si="175"/>
        <v/>
      </c>
      <c r="AC703" s="288" t="str">
        <f t="shared" si="176"/>
        <v/>
      </c>
      <c r="AD703" s="152" t="str">
        <f t="shared" si="177"/>
        <v/>
      </c>
      <c r="AF703" s="155" t="str">
        <f>IFERROR(_xlfn.XLOOKUP(D703,Prisliste!$C$4:$F$4,Prisliste!$C$19:$F$19)*AD703,"")</f>
        <v/>
      </c>
    </row>
    <row r="704" spans="1:32" ht="14.4">
      <c r="A704" s="171" t="str">
        <f>IF(A703="","",IF(A703+1&lt;=f_slutt,'Beregninger gj.strømming'!A703+1,""))</f>
        <v/>
      </c>
      <c r="B704" s="172" t="str">
        <f t="shared" si="178"/>
        <v/>
      </c>
      <c r="C704" s="173" t="str">
        <f t="shared" si="179"/>
        <v/>
      </c>
      <c r="D704" s="172" t="str">
        <f t="shared" si="180"/>
        <v/>
      </c>
      <c r="E704" s="152" t="str">
        <f t="shared" si="185"/>
        <v/>
      </c>
      <c r="F704" s="289" t="str">
        <f t="shared" si="181"/>
        <v/>
      </c>
      <c r="G704" s="154" t="str">
        <f>IF($A704="","",'Priseestimat gj.strømming'!$C$15)</f>
        <v/>
      </c>
      <c r="H704" s="155" t="str" cm="1">
        <f t="array" ref="H704">IF(M704=Hjelpeark!$E$7,_xlfn.XLOOKUP(IF(T704="Naturlig",S704,T704),Temp_VT_FV,_xlfn.XLOOKUP('Beregninger gj.strømming'!F704,Fiskevekt_VT_FV,'Veksttabell FV'!$B$5:$T$21,,-1),,-1)*G704,IF('Beregninger gj.strømming'!M704=Hjelpeark!$D$7,_xlfn.XLOOKUP(IF(T704="Naturlig",S704,T704),'Veksttabell SV'!$A$6:$A$22,_xlfn.XLOOKUP('Beregninger gj.strømming'!F704,'Veksttabell SV'!$B$5:$AU$5,'Veksttabell SV'!$B$6:$AU$22,,-1),,-1)*G704,""))</f>
        <v/>
      </c>
      <c r="I704" s="155" t="str">
        <f t="shared" si="170"/>
        <v/>
      </c>
      <c r="J704" s="159" t="str">
        <f t="shared" si="171"/>
        <v/>
      </c>
      <c r="K704" s="173" t="str">
        <f>IF(A704="","",'Priseestimat gj.strømming'!$C$10)</f>
        <v/>
      </c>
      <c r="L704" s="173" t="str">
        <f>IF(A704="","",'Priseestimat gj.strømming'!$C$11)</f>
        <v/>
      </c>
      <c r="M704" s="173" t="str">
        <f>IF(A704="","",'Priseestimat gj.strømming'!$C$12)</f>
        <v/>
      </c>
      <c r="N704" s="173" t="str">
        <f>IF($A704="","",'Priseestimat gj.strømming'!$C$6)</f>
        <v/>
      </c>
      <c r="O704" s="174" t="str" cm="1">
        <f t="array" ref="O704">IF(M704=Hjelpeark!$D$7,_xlfn.XLOOKUP(IF(T704="Naturlig",S704,T704),'Vannbehov SV'!$A$5:$A$13,_xlfn.XLOOKUP('Beregninger gj.strømming'!F704,'Vannbehov SV'!$B$4:$O$4,'Vannbehov SV'!$B$5:$O$13,,-1),,-1),IF(M704=Hjelpeark!$E$7,_xlfn.XLOOKUP(IF(T704="Naturlig",S704,T704),'Vannbehov FV'!$A$5:$A$20,_xlfn.XLOOKUP('Beregninger gj.strømming'!F704,'Vannbehov FV'!$B$4:$O$4,'Vannbehov FV'!$B$5:$O$20,,-1),,-1),""))</f>
        <v/>
      </c>
      <c r="P704" s="173" t="str">
        <f t="shared" si="182"/>
        <v/>
      </c>
      <c r="Q704" s="174" t="str">
        <f t="shared" si="183"/>
        <v/>
      </c>
      <c r="R704" s="174" t="str">
        <f t="shared" si="172"/>
        <v/>
      </c>
      <c r="S704" s="152" t="str">
        <f>IFERROR(IF(M704=Hjelpeark!$D$7,_xlfn.XLOOKUP('Beregninger gj.strømming'!C704,Hjelpeark!$C$8:$C$19,Hjelpeark!$D$8:$D$19),_xlfn.XLOOKUP('Beregninger gj.strømming'!C704,Hjelpeark!$C$8:$C$19,Hjelpeark!$E$8:$E$19)),"")</f>
        <v/>
      </c>
      <c r="T704" s="152" t="str">
        <f t="shared" si="186"/>
        <v/>
      </c>
      <c r="U704" s="152" t="str">
        <f>IFERROR(IF(T704=Hjelpeark!$B$4,0,ABS(T704-S704)),"")</f>
        <v/>
      </c>
      <c r="V704" s="175" t="str">
        <f>IFERROR(IF(A704="","",_xlfn.XLOOKUP(D704,Prisliste!$C$4:$F$4,Prisliste!$C$20:$F$20)),"")</f>
        <v/>
      </c>
      <c r="W704" s="175" t="str">
        <f>IFERROR(U704*_xlfn.XLOOKUP(D704,Prisliste!$C$4:$F$4,Prisliste!$C$21:$F$21),"")</f>
        <v/>
      </c>
      <c r="X704" s="175" t="str">
        <f>IFERROR(IF(A704="","",IF(N704="Ja",_xlfn.XLOOKUP('Beregninger gj.strømming'!D704,Prisliste!$C$4:$F$4,Prisliste!$C$24:$F$24),0)),"")</f>
        <v/>
      </c>
      <c r="Y704" s="288" t="str">
        <f t="shared" si="173"/>
        <v/>
      </c>
      <c r="Z704" s="175" t="str">
        <f t="shared" si="184"/>
        <v/>
      </c>
      <c r="AA704" s="175" t="str">
        <f t="shared" si="174"/>
        <v/>
      </c>
      <c r="AB704" s="175" t="str">
        <f t="shared" si="175"/>
        <v/>
      </c>
      <c r="AC704" s="288" t="str">
        <f t="shared" si="176"/>
        <v/>
      </c>
      <c r="AD704" s="152" t="str">
        <f t="shared" si="177"/>
        <v/>
      </c>
      <c r="AF704" s="155" t="str">
        <f>IFERROR(_xlfn.XLOOKUP(D704,Prisliste!$C$4:$F$4,Prisliste!$C$19:$F$19)*AD704,"")</f>
        <v/>
      </c>
    </row>
    <row r="705" spans="1:32" ht="14.4">
      <c r="A705" s="171" t="str">
        <f>IF(A704="","",IF(A704+1&lt;=f_slutt,'Beregninger gj.strømming'!A704+1,""))</f>
        <v/>
      </c>
      <c r="B705" s="172" t="str">
        <f t="shared" si="178"/>
        <v/>
      </c>
      <c r="C705" s="173" t="str">
        <f t="shared" si="179"/>
        <v/>
      </c>
      <c r="D705" s="172" t="str">
        <f t="shared" si="180"/>
        <v/>
      </c>
      <c r="E705" s="152" t="str">
        <f t="shared" si="185"/>
        <v/>
      </c>
      <c r="F705" s="289" t="str">
        <f t="shared" si="181"/>
        <v/>
      </c>
      <c r="G705" s="154" t="str">
        <f>IF($A705="","",'Priseestimat gj.strømming'!$C$15)</f>
        <v/>
      </c>
      <c r="H705" s="155" t="str" cm="1">
        <f t="array" ref="H705">IF(M705=Hjelpeark!$E$7,_xlfn.XLOOKUP(IF(T705="Naturlig",S705,T705),Temp_VT_FV,_xlfn.XLOOKUP('Beregninger gj.strømming'!F705,Fiskevekt_VT_FV,'Veksttabell FV'!$B$5:$T$21,,-1),,-1)*G705,IF('Beregninger gj.strømming'!M705=Hjelpeark!$D$7,_xlfn.XLOOKUP(IF(T705="Naturlig",S705,T705),'Veksttabell SV'!$A$6:$A$22,_xlfn.XLOOKUP('Beregninger gj.strømming'!F705,'Veksttabell SV'!$B$5:$AU$5,'Veksttabell SV'!$B$6:$AU$22,,-1),,-1)*G705,""))</f>
        <v/>
      </c>
      <c r="I705" s="155" t="str">
        <f t="shared" si="170"/>
        <v/>
      </c>
      <c r="J705" s="159" t="str">
        <f t="shared" si="171"/>
        <v/>
      </c>
      <c r="K705" s="173" t="str">
        <f>IF(A705="","",'Priseestimat gj.strømming'!$C$10)</f>
        <v/>
      </c>
      <c r="L705" s="173" t="str">
        <f>IF(A705="","",'Priseestimat gj.strømming'!$C$11)</f>
        <v/>
      </c>
      <c r="M705" s="173" t="str">
        <f>IF(A705="","",'Priseestimat gj.strømming'!$C$12)</f>
        <v/>
      </c>
      <c r="N705" s="173" t="str">
        <f>IF($A705="","",'Priseestimat gj.strømming'!$C$6)</f>
        <v/>
      </c>
      <c r="O705" s="174" t="str" cm="1">
        <f t="array" ref="O705">IF(M705=Hjelpeark!$D$7,_xlfn.XLOOKUP(IF(T705="Naturlig",S705,T705),'Vannbehov SV'!$A$5:$A$13,_xlfn.XLOOKUP('Beregninger gj.strømming'!F705,'Vannbehov SV'!$B$4:$O$4,'Vannbehov SV'!$B$5:$O$13,,-1),,-1),IF(M705=Hjelpeark!$E$7,_xlfn.XLOOKUP(IF(T705="Naturlig",S705,T705),'Vannbehov FV'!$A$5:$A$20,_xlfn.XLOOKUP('Beregninger gj.strømming'!F705,'Vannbehov FV'!$B$4:$O$4,'Vannbehov FV'!$B$5:$O$20,,-1),,-1),""))</f>
        <v/>
      </c>
      <c r="P705" s="173" t="str">
        <f t="shared" si="182"/>
        <v/>
      </c>
      <c r="Q705" s="174" t="str">
        <f t="shared" si="183"/>
        <v/>
      </c>
      <c r="R705" s="174" t="str">
        <f t="shared" si="172"/>
        <v/>
      </c>
      <c r="S705" s="152" t="str">
        <f>IFERROR(IF(M705=Hjelpeark!$D$7,_xlfn.XLOOKUP('Beregninger gj.strømming'!C705,Hjelpeark!$C$8:$C$19,Hjelpeark!$D$8:$D$19),_xlfn.XLOOKUP('Beregninger gj.strømming'!C705,Hjelpeark!$C$8:$C$19,Hjelpeark!$E$8:$E$19)),"")</f>
        <v/>
      </c>
      <c r="T705" s="152" t="str">
        <f t="shared" si="186"/>
        <v/>
      </c>
      <c r="U705" s="152" t="str">
        <f>IFERROR(IF(T705=Hjelpeark!$B$4,0,ABS(T705-S705)),"")</f>
        <v/>
      </c>
      <c r="V705" s="175" t="str">
        <f>IFERROR(IF(A705="","",_xlfn.XLOOKUP(D705,Prisliste!$C$4:$F$4,Prisliste!$C$20:$F$20)),"")</f>
        <v/>
      </c>
      <c r="W705" s="175" t="str">
        <f>IFERROR(U705*_xlfn.XLOOKUP(D705,Prisliste!$C$4:$F$4,Prisliste!$C$21:$F$21),"")</f>
        <v/>
      </c>
      <c r="X705" s="175" t="str">
        <f>IFERROR(IF(A705="","",IF(N705="Ja",_xlfn.XLOOKUP('Beregninger gj.strømming'!D705,Prisliste!$C$4:$F$4,Prisliste!$C$24:$F$24),0)),"")</f>
        <v/>
      </c>
      <c r="Y705" s="288" t="str">
        <f t="shared" si="173"/>
        <v/>
      </c>
      <c r="Z705" s="175" t="str">
        <f t="shared" si="184"/>
        <v/>
      </c>
      <c r="AA705" s="175" t="str">
        <f t="shared" si="174"/>
        <v/>
      </c>
      <c r="AB705" s="175" t="str">
        <f t="shared" si="175"/>
        <v/>
      </c>
      <c r="AC705" s="288" t="str">
        <f t="shared" si="176"/>
        <v/>
      </c>
      <c r="AD705" s="152" t="str">
        <f t="shared" si="177"/>
        <v/>
      </c>
      <c r="AF705" s="155" t="str">
        <f>IFERROR(_xlfn.XLOOKUP(D705,Prisliste!$C$4:$F$4,Prisliste!$C$19:$F$19)*AD705,"")</f>
        <v/>
      </c>
    </row>
    <row r="706" spans="1:32" ht="14.4">
      <c r="A706" s="171" t="str">
        <f>IF(A705="","",IF(A705+1&lt;=f_slutt,'Beregninger gj.strømming'!A705+1,""))</f>
        <v/>
      </c>
      <c r="B706" s="172" t="str">
        <f t="shared" si="178"/>
        <v/>
      </c>
      <c r="C706" s="173" t="str">
        <f t="shared" si="179"/>
        <v/>
      </c>
      <c r="D706" s="172" t="str">
        <f t="shared" si="180"/>
        <v/>
      </c>
      <c r="E706" s="152" t="str">
        <f t="shared" si="185"/>
        <v/>
      </c>
      <c r="F706" s="289" t="str">
        <f t="shared" si="181"/>
        <v/>
      </c>
      <c r="G706" s="154" t="str">
        <f>IF($A706="","",'Priseestimat gj.strømming'!$C$15)</f>
        <v/>
      </c>
      <c r="H706" s="155" t="str" cm="1">
        <f t="array" ref="H706">IF(M706=Hjelpeark!$E$7,_xlfn.XLOOKUP(IF(T706="Naturlig",S706,T706),Temp_VT_FV,_xlfn.XLOOKUP('Beregninger gj.strømming'!F706,Fiskevekt_VT_FV,'Veksttabell FV'!$B$5:$T$21,,-1),,-1)*G706,IF('Beregninger gj.strømming'!M706=Hjelpeark!$D$7,_xlfn.XLOOKUP(IF(T706="Naturlig",S706,T706),'Veksttabell SV'!$A$6:$A$22,_xlfn.XLOOKUP('Beregninger gj.strømming'!F706,'Veksttabell SV'!$B$5:$AU$5,'Veksttabell SV'!$B$6:$AU$22,,-1),,-1)*G706,""))</f>
        <v/>
      </c>
      <c r="I706" s="155" t="str">
        <f t="shared" si="170"/>
        <v/>
      </c>
      <c r="J706" s="159" t="str">
        <f t="shared" si="171"/>
        <v/>
      </c>
      <c r="K706" s="173" t="str">
        <f>IF(A706="","",'Priseestimat gj.strømming'!$C$10)</f>
        <v/>
      </c>
      <c r="L706" s="173" t="str">
        <f>IF(A706="","",'Priseestimat gj.strømming'!$C$11)</f>
        <v/>
      </c>
      <c r="M706" s="173" t="str">
        <f>IF(A706="","",'Priseestimat gj.strømming'!$C$12)</f>
        <v/>
      </c>
      <c r="N706" s="173" t="str">
        <f>IF($A706="","",'Priseestimat gj.strømming'!$C$6)</f>
        <v/>
      </c>
      <c r="O706" s="174" t="str" cm="1">
        <f t="array" ref="O706">IF(M706=Hjelpeark!$D$7,_xlfn.XLOOKUP(IF(T706="Naturlig",S706,T706),'Vannbehov SV'!$A$5:$A$13,_xlfn.XLOOKUP('Beregninger gj.strømming'!F706,'Vannbehov SV'!$B$4:$O$4,'Vannbehov SV'!$B$5:$O$13,,-1),,-1),IF(M706=Hjelpeark!$E$7,_xlfn.XLOOKUP(IF(T706="Naturlig",S706,T706),'Vannbehov FV'!$A$5:$A$20,_xlfn.XLOOKUP('Beregninger gj.strømming'!F706,'Vannbehov FV'!$B$4:$O$4,'Vannbehov FV'!$B$5:$O$20,,-1),,-1),""))</f>
        <v/>
      </c>
      <c r="P706" s="173" t="str">
        <f t="shared" si="182"/>
        <v/>
      </c>
      <c r="Q706" s="174" t="str">
        <f t="shared" si="183"/>
        <v/>
      </c>
      <c r="R706" s="174" t="str">
        <f t="shared" si="172"/>
        <v/>
      </c>
      <c r="S706" s="152" t="str">
        <f>IFERROR(IF(M706=Hjelpeark!$D$7,_xlfn.XLOOKUP('Beregninger gj.strømming'!C706,Hjelpeark!$C$8:$C$19,Hjelpeark!$D$8:$D$19),_xlfn.XLOOKUP('Beregninger gj.strømming'!C706,Hjelpeark!$C$8:$C$19,Hjelpeark!$E$8:$E$19)),"")</f>
        <v/>
      </c>
      <c r="T706" s="152" t="str">
        <f t="shared" si="186"/>
        <v/>
      </c>
      <c r="U706" s="152" t="str">
        <f>IFERROR(IF(T706=Hjelpeark!$B$4,0,ABS(T706-S706)),"")</f>
        <v/>
      </c>
      <c r="V706" s="175" t="str">
        <f>IFERROR(IF(A706="","",_xlfn.XLOOKUP(D706,Prisliste!$C$4:$F$4,Prisliste!$C$20:$F$20)),"")</f>
        <v/>
      </c>
      <c r="W706" s="175" t="str">
        <f>IFERROR(U706*_xlfn.XLOOKUP(D706,Prisliste!$C$4:$F$4,Prisliste!$C$21:$F$21),"")</f>
        <v/>
      </c>
      <c r="X706" s="175" t="str">
        <f>IFERROR(IF(A706="","",IF(N706="Ja",_xlfn.XLOOKUP('Beregninger gj.strømming'!D706,Prisliste!$C$4:$F$4,Prisliste!$C$24:$F$24),0)),"")</f>
        <v/>
      </c>
      <c r="Y706" s="288" t="str">
        <f t="shared" si="173"/>
        <v/>
      </c>
      <c r="Z706" s="175" t="str">
        <f t="shared" si="184"/>
        <v/>
      </c>
      <c r="AA706" s="175" t="str">
        <f t="shared" si="174"/>
        <v/>
      </c>
      <c r="AB706" s="175" t="str">
        <f t="shared" si="175"/>
        <v/>
      </c>
      <c r="AC706" s="288" t="str">
        <f t="shared" si="176"/>
        <v/>
      </c>
      <c r="AD706" s="152" t="str">
        <f t="shared" si="177"/>
        <v/>
      </c>
      <c r="AF706" s="155" t="str">
        <f>IFERROR(_xlfn.XLOOKUP(D706,Prisliste!$C$4:$F$4,Prisliste!$C$19:$F$19)*AD706,"")</f>
        <v/>
      </c>
    </row>
    <row r="707" spans="1:32" ht="14.4">
      <c r="A707" s="171" t="str">
        <f>IF(A706="","",IF(A706+1&lt;=f_slutt,'Beregninger gj.strømming'!A706+1,""))</f>
        <v/>
      </c>
      <c r="B707" s="172" t="str">
        <f t="shared" si="178"/>
        <v/>
      </c>
      <c r="C707" s="173" t="str">
        <f t="shared" si="179"/>
        <v/>
      </c>
      <c r="D707" s="172" t="str">
        <f t="shared" si="180"/>
        <v/>
      </c>
      <c r="E707" s="152" t="str">
        <f t="shared" si="185"/>
        <v/>
      </c>
      <c r="F707" s="289" t="str">
        <f t="shared" si="181"/>
        <v/>
      </c>
      <c r="G707" s="154" t="str">
        <f>IF($A707="","",'Priseestimat gj.strømming'!$C$15)</f>
        <v/>
      </c>
      <c r="H707" s="155" t="str" cm="1">
        <f t="array" ref="H707">IF(M707=Hjelpeark!$E$7,_xlfn.XLOOKUP(IF(T707="Naturlig",S707,T707),Temp_VT_FV,_xlfn.XLOOKUP('Beregninger gj.strømming'!F707,Fiskevekt_VT_FV,'Veksttabell FV'!$B$5:$T$21,,-1),,-1)*G707,IF('Beregninger gj.strømming'!M707=Hjelpeark!$D$7,_xlfn.XLOOKUP(IF(T707="Naturlig",S707,T707),'Veksttabell SV'!$A$6:$A$22,_xlfn.XLOOKUP('Beregninger gj.strømming'!F707,'Veksttabell SV'!$B$5:$AU$5,'Veksttabell SV'!$B$6:$AU$22,,-1),,-1)*G707,""))</f>
        <v/>
      </c>
      <c r="I707" s="155" t="str">
        <f t="shared" si="170"/>
        <v/>
      </c>
      <c r="J707" s="159" t="str">
        <f t="shared" si="171"/>
        <v/>
      </c>
      <c r="K707" s="173" t="str">
        <f>IF(A707="","",'Priseestimat gj.strømming'!$C$10)</f>
        <v/>
      </c>
      <c r="L707" s="173" t="str">
        <f>IF(A707="","",'Priseestimat gj.strømming'!$C$11)</f>
        <v/>
      </c>
      <c r="M707" s="173" t="str">
        <f>IF(A707="","",'Priseestimat gj.strømming'!$C$12)</f>
        <v/>
      </c>
      <c r="N707" s="173" t="str">
        <f>IF($A707="","",'Priseestimat gj.strømming'!$C$6)</f>
        <v/>
      </c>
      <c r="O707" s="174" t="str" cm="1">
        <f t="array" ref="O707">IF(M707=Hjelpeark!$D$7,_xlfn.XLOOKUP(IF(T707="Naturlig",S707,T707),'Vannbehov SV'!$A$5:$A$13,_xlfn.XLOOKUP('Beregninger gj.strømming'!F707,'Vannbehov SV'!$B$4:$O$4,'Vannbehov SV'!$B$5:$O$13,,-1),,-1),IF(M707=Hjelpeark!$E$7,_xlfn.XLOOKUP(IF(T707="Naturlig",S707,T707),'Vannbehov FV'!$A$5:$A$20,_xlfn.XLOOKUP('Beregninger gj.strømming'!F707,'Vannbehov FV'!$B$4:$O$4,'Vannbehov FV'!$B$5:$O$20,,-1),,-1),""))</f>
        <v/>
      </c>
      <c r="P707" s="173" t="str">
        <f t="shared" si="182"/>
        <v/>
      </c>
      <c r="Q707" s="174" t="str">
        <f t="shared" si="183"/>
        <v/>
      </c>
      <c r="R707" s="174" t="str">
        <f t="shared" si="172"/>
        <v/>
      </c>
      <c r="S707" s="152" t="str">
        <f>IFERROR(IF(M707=Hjelpeark!$D$7,_xlfn.XLOOKUP('Beregninger gj.strømming'!C707,Hjelpeark!$C$8:$C$19,Hjelpeark!$D$8:$D$19),_xlfn.XLOOKUP('Beregninger gj.strømming'!C707,Hjelpeark!$C$8:$C$19,Hjelpeark!$E$8:$E$19)),"")</f>
        <v/>
      </c>
      <c r="T707" s="152" t="str">
        <f t="shared" si="186"/>
        <v/>
      </c>
      <c r="U707" s="152" t="str">
        <f>IFERROR(IF(T707=Hjelpeark!$B$4,0,ABS(T707-S707)),"")</f>
        <v/>
      </c>
      <c r="V707" s="175" t="str">
        <f>IFERROR(IF(A707="","",_xlfn.XLOOKUP(D707,Prisliste!$C$4:$F$4,Prisliste!$C$20:$F$20)),"")</f>
        <v/>
      </c>
      <c r="W707" s="175" t="str">
        <f>IFERROR(U707*_xlfn.XLOOKUP(D707,Prisliste!$C$4:$F$4,Prisliste!$C$21:$F$21),"")</f>
        <v/>
      </c>
      <c r="X707" s="175" t="str">
        <f>IFERROR(IF(A707="","",IF(N707="Ja",_xlfn.XLOOKUP('Beregninger gj.strømming'!D707,Prisliste!$C$4:$F$4,Prisliste!$C$24:$F$24),0)),"")</f>
        <v/>
      </c>
      <c r="Y707" s="288" t="str">
        <f t="shared" si="173"/>
        <v/>
      </c>
      <c r="Z707" s="175" t="str">
        <f t="shared" si="184"/>
        <v/>
      </c>
      <c r="AA707" s="175" t="str">
        <f t="shared" si="174"/>
        <v/>
      </c>
      <c r="AB707" s="175" t="str">
        <f t="shared" si="175"/>
        <v/>
      </c>
      <c r="AC707" s="288" t="str">
        <f t="shared" si="176"/>
        <v/>
      </c>
      <c r="AD707" s="152" t="str">
        <f t="shared" si="177"/>
        <v/>
      </c>
      <c r="AF707" s="155" t="str">
        <f>IFERROR(_xlfn.XLOOKUP(D707,Prisliste!$C$4:$F$4,Prisliste!$C$19:$F$19)*AD707,"")</f>
        <v/>
      </c>
    </row>
    <row r="708" spans="1:32" ht="14.4">
      <c r="A708" s="171" t="str">
        <f>IF(A707="","",IF(A707+1&lt;=f_slutt,'Beregninger gj.strømming'!A707+1,""))</f>
        <v/>
      </c>
      <c r="B708" s="172" t="str">
        <f t="shared" si="178"/>
        <v/>
      </c>
      <c r="C708" s="173" t="str">
        <f t="shared" si="179"/>
        <v/>
      </c>
      <c r="D708" s="172" t="str">
        <f t="shared" si="180"/>
        <v/>
      </c>
      <c r="E708" s="152" t="str">
        <f t="shared" si="185"/>
        <v/>
      </c>
      <c r="F708" s="289" t="str">
        <f t="shared" si="181"/>
        <v/>
      </c>
      <c r="G708" s="154" t="str">
        <f>IF($A708="","",'Priseestimat gj.strømming'!$C$15)</f>
        <v/>
      </c>
      <c r="H708" s="155" t="str" cm="1">
        <f t="array" ref="H708">IF(M708=Hjelpeark!$E$7,_xlfn.XLOOKUP(IF(T708="Naturlig",S708,T708),Temp_VT_FV,_xlfn.XLOOKUP('Beregninger gj.strømming'!F708,Fiskevekt_VT_FV,'Veksttabell FV'!$B$5:$T$21,,-1),,-1)*G708,IF('Beregninger gj.strømming'!M708=Hjelpeark!$D$7,_xlfn.XLOOKUP(IF(T708="Naturlig",S708,T708),'Veksttabell SV'!$A$6:$A$22,_xlfn.XLOOKUP('Beregninger gj.strømming'!F708,'Veksttabell SV'!$B$5:$AU$5,'Veksttabell SV'!$B$6:$AU$22,,-1),,-1)*G708,""))</f>
        <v/>
      </c>
      <c r="I708" s="155" t="str">
        <f t="shared" si="187" ref="I708:I771">IF(A708="","",E708*F708/1000)</f>
        <v/>
      </c>
      <c r="J708" s="159" t="str">
        <f t="shared" si="188" ref="J708:J771">IF(A708="","",I708/(L708/1000)/K708)</f>
        <v/>
      </c>
      <c r="K708" s="173" t="str">
        <f>IF(A708="","",'Priseestimat gj.strømming'!$C$10)</f>
        <v/>
      </c>
      <c r="L708" s="173" t="str">
        <f>IF(A708="","",'Priseestimat gj.strømming'!$C$11)</f>
        <v/>
      </c>
      <c r="M708" s="173" t="str">
        <f>IF(A708="","",'Priseestimat gj.strømming'!$C$12)</f>
        <v/>
      </c>
      <c r="N708" s="173" t="str">
        <f>IF($A708="","",'Priseestimat gj.strømming'!$C$6)</f>
        <v/>
      </c>
      <c r="O708" s="174" t="str" cm="1">
        <f t="array" ref="O708">IF(M708=Hjelpeark!$D$7,_xlfn.XLOOKUP(IF(T708="Naturlig",S708,T708),'Vannbehov SV'!$A$5:$A$13,_xlfn.XLOOKUP('Beregninger gj.strømming'!F708,'Vannbehov SV'!$B$4:$O$4,'Vannbehov SV'!$B$5:$O$13,,-1),,-1),IF(M708=Hjelpeark!$E$7,_xlfn.XLOOKUP(IF(T708="Naturlig",S708,T708),'Vannbehov FV'!$A$5:$A$20,_xlfn.XLOOKUP('Beregninger gj.strømming'!F708,'Vannbehov FV'!$B$4:$O$4,'Vannbehov FV'!$B$5:$O$20,,-1),,-1),""))</f>
        <v/>
      </c>
      <c r="P708" s="173" t="str">
        <f t="shared" si="182"/>
        <v/>
      </c>
      <c r="Q708" s="174" t="str">
        <f t="shared" si="183"/>
        <v/>
      </c>
      <c r="R708" s="174" t="str">
        <f t="shared" si="189" ref="R708:R771">IF(A708="","",Q708*K708*1.44)</f>
        <v/>
      </c>
      <c r="S708" s="152" t="str">
        <f>IFERROR(IF(M708=Hjelpeark!$D$7,_xlfn.XLOOKUP('Beregninger gj.strømming'!C708,Hjelpeark!$C$8:$C$19,Hjelpeark!$D$8:$D$19),_xlfn.XLOOKUP('Beregninger gj.strømming'!C708,Hjelpeark!$C$8:$C$19,Hjelpeark!$E$8:$E$19)),"")</f>
        <v/>
      </c>
      <c r="T708" s="152" t="str">
        <f t="shared" si="186"/>
        <v/>
      </c>
      <c r="U708" s="152" t="str">
        <f>IFERROR(IF(T708=Hjelpeark!$B$4,0,ABS(T708-S708)),"")</f>
        <v/>
      </c>
      <c r="V708" s="175" t="str">
        <f>IFERROR(IF(A708="","",_xlfn.XLOOKUP(D708,Prisliste!$C$4:$F$4,Prisliste!$C$20:$F$20)),"")</f>
        <v/>
      </c>
      <c r="W708" s="175" t="str">
        <f>IFERROR(U708*_xlfn.XLOOKUP(D708,Prisliste!$C$4:$F$4,Prisliste!$C$21:$F$21),"")</f>
        <v/>
      </c>
      <c r="X708" s="175" t="str">
        <f>IFERROR(IF(A708="","",IF(N708="Ja",_xlfn.XLOOKUP('Beregninger gj.strømming'!D708,Prisliste!$C$4:$F$4,Prisliste!$C$24:$F$24),0)),"")</f>
        <v/>
      </c>
      <c r="Y708" s="288" t="str">
        <f t="shared" si="190" ref="Y708:Y771">IF(SUM(V708:X708)=0,"",SUM(V708:X708))</f>
        <v/>
      </c>
      <c r="Z708" s="175" t="str">
        <f t="shared" si="184"/>
        <v/>
      </c>
      <c r="AA708" s="175" t="str">
        <f t="shared" si="191" ref="AA708:AA771">IFERROR(IF($A$4="","",W708*$R708),"")</f>
        <v/>
      </c>
      <c r="AB708" s="175" t="str">
        <f t="shared" si="192" ref="AB708:AB771">IFERROR(IF($A$4="","",X708*$R708),"")</f>
        <v/>
      </c>
      <c r="AC708" s="288" t="str">
        <f t="shared" si="193" ref="AC708:AC771">IFERROR(R708*Y708,"")</f>
        <v/>
      </c>
      <c r="AD708" s="152" t="str">
        <f t="shared" si="194" ref="AD708:AD771">K708</f>
        <v/>
      </c>
      <c r="AF708" s="155" t="str">
        <f>IFERROR(_xlfn.XLOOKUP(D708,Prisliste!$C$4:$F$4,Prisliste!$C$19:$F$19)*AD708,"")</f>
        <v/>
      </c>
    </row>
    <row r="709" spans="1:32" ht="14.4">
      <c r="A709" s="171" t="str">
        <f>IF(A708="","",IF(A708+1&lt;=f_slutt,'Beregninger gj.strømming'!A708+1,""))</f>
        <v/>
      </c>
      <c r="B709" s="172" t="str">
        <f t="shared" si="195" ref="B709:B772">IFERROR(_xlfn.ISOWEEKNUM(A709),"")</f>
        <v/>
      </c>
      <c r="C709" s="173" t="str">
        <f t="shared" si="196" ref="C709:C772">IFERROR(MONTH(A709),"")</f>
        <v/>
      </c>
      <c r="D709" s="172" t="str">
        <f t="shared" si="197" ref="D709:D772">IFERROR(YEAR(A709),"")</f>
        <v/>
      </c>
      <c r="E709" s="152" t="str">
        <f t="shared" si="185"/>
        <v/>
      </c>
      <c r="F709" s="289" t="str">
        <f t="shared" si="198" ref="F709:F772">IF(A709="","",F708+(F708*H708/100))</f>
        <v/>
      </c>
      <c r="G709" s="154" t="str">
        <f>IF($A709="","",'Priseestimat gj.strømming'!$C$15)</f>
        <v/>
      </c>
      <c r="H709" s="155" t="str" cm="1">
        <f t="array" ref="H709">IF(M709=Hjelpeark!$E$7,_xlfn.XLOOKUP(IF(T709="Naturlig",S709,T709),Temp_VT_FV,_xlfn.XLOOKUP('Beregninger gj.strømming'!F709,Fiskevekt_VT_FV,'Veksttabell FV'!$B$5:$T$21,,-1),,-1)*G709,IF('Beregninger gj.strømming'!M709=Hjelpeark!$D$7,_xlfn.XLOOKUP(IF(T709="Naturlig",S709,T709),'Veksttabell SV'!$A$6:$A$22,_xlfn.XLOOKUP('Beregninger gj.strømming'!F709,'Veksttabell SV'!$B$5:$AU$5,'Veksttabell SV'!$B$6:$AU$22,,-1),,-1)*G709,""))</f>
        <v/>
      </c>
      <c r="I709" s="155" t="str">
        <f t="shared" si="187"/>
        <v/>
      </c>
      <c r="J709" s="159" t="str">
        <f t="shared" si="188"/>
        <v/>
      </c>
      <c r="K709" s="173" t="str">
        <f>IF(A709="","",'Priseestimat gj.strømming'!$C$10)</f>
        <v/>
      </c>
      <c r="L709" s="173" t="str">
        <f>IF(A709="","",'Priseestimat gj.strømming'!$C$11)</f>
        <v/>
      </c>
      <c r="M709" s="173" t="str">
        <f>IF(A709="","",'Priseestimat gj.strømming'!$C$12)</f>
        <v/>
      </c>
      <c r="N709" s="173" t="str">
        <f>IF($A709="","",'Priseestimat gj.strømming'!$C$6)</f>
        <v/>
      </c>
      <c r="O709" s="174" t="str" cm="1">
        <f t="array" ref="O709">IF(M709=Hjelpeark!$D$7,_xlfn.XLOOKUP(IF(T709="Naturlig",S709,T709),'Vannbehov SV'!$A$5:$A$13,_xlfn.XLOOKUP('Beregninger gj.strømming'!F709,'Vannbehov SV'!$B$4:$O$4,'Vannbehov SV'!$B$5:$O$13,,-1),,-1),IF(M709=Hjelpeark!$E$7,_xlfn.XLOOKUP(IF(T709="Naturlig",S709,T709),'Vannbehov FV'!$A$5:$A$20,_xlfn.XLOOKUP('Beregninger gj.strømming'!F709,'Vannbehov FV'!$B$4:$O$4,'Vannbehov FV'!$B$5:$O$20,,-1),,-1),""))</f>
        <v/>
      </c>
      <c r="P709" s="173" t="str">
        <f t="shared" si="199" ref="P709:P772">IF(A709="","",15)</f>
        <v/>
      </c>
      <c r="Q709" s="174" t="str">
        <f t="shared" si="200" ref="Q709:Q772">IFERROR(IF(A709="","",IF(P709&gt;I709/K709*O709,P709,I709/K709*O709)),"")</f>
        <v/>
      </c>
      <c r="R709" s="174" t="str">
        <f t="shared" si="189"/>
        <v/>
      </c>
      <c r="S709" s="152" t="str">
        <f>IFERROR(IF(M709=Hjelpeark!$D$7,_xlfn.XLOOKUP('Beregninger gj.strømming'!C709,Hjelpeark!$C$8:$C$19,Hjelpeark!$D$8:$D$19),_xlfn.XLOOKUP('Beregninger gj.strømming'!C709,Hjelpeark!$C$8:$C$19,Hjelpeark!$E$8:$E$19)),"")</f>
        <v/>
      </c>
      <c r="T709" s="152" t="str">
        <f t="shared" si="186"/>
        <v/>
      </c>
      <c r="U709" s="152" t="str">
        <f>IFERROR(IF(T709=Hjelpeark!$B$4,0,ABS(T709-S709)),"")</f>
        <v/>
      </c>
      <c r="V709" s="175" t="str">
        <f>IFERROR(IF(A709="","",_xlfn.XLOOKUP(D709,Prisliste!$C$4:$F$4,Prisliste!$C$20:$F$20)),"")</f>
        <v/>
      </c>
      <c r="W709" s="175" t="str">
        <f>IFERROR(U709*_xlfn.XLOOKUP(D709,Prisliste!$C$4:$F$4,Prisliste!$C$21:$F$21),"")</f>
        <v/>
      </c>
      <c r="X709" s="175" t="str">
        <f>IFERROR(IF(A709="","",IF(N709="Ja",_xlfn.XLOOKUP('Beregninger gj.strømming'!D709,Prisliste!$C$4:$F$4,Prisliste!$C$24:$F$24),0)),"")</f>
        <v/>
      </c>
      <c r="Y709" s="288" t="str">
        <f t="shared" si="190"/>
        <v/>
      </c>
      <c r="Z709" s="175" t="str">
        <f t="shared" si="201" ref="Z709:Z772">IF(A709="","",V709*R709)</f>
        <v/>
      </c>
      <c r="AA709" s="175" t="str">
        <f t="shared" si="191"/>
        <v/>
      </c>
      <c r="AB709" s="175" t="str">
        <f t="shared" si="192"/>
        <v/>
      </c>
      <c r="AC709" s="288" t="str">
        <f t="shared" si="193"/>
        <v/>
      </c>
      <c r="AD709" s="152" t="str">
        <f t="shared" si="194"/>
        <v/>
      </c>
      <c r="AF709" s="155" t="str">
        <f>IFERROR(_xlfn.XLOOKUP(D709,Prisliste!$C$4:$F$4,Prisliste!$C$19:$F$19)*AD709,"")</f>
        <v/>
      </c>
    </row>
    <row r="710" spans="1:32" ht="14.4">
      <c r="A710" s="171" t="str">
        <f>IF(A709="","",IF(A709+1&lt;=f_slutt,'Beregninger gj.strømming'!A709+1,""))</f>
        <v/>
      </c>
      <c r="B710" s="172" t="str">
        <f t="shared" si="195"/>
        <v/>
      </c>
      <c r="C710" s="173" t="str">
        <f t="shared" si="196"/>
        <v/>
      </c>
      <c r="D710" s="172" t="str">
        <f t="shared" si="197"/>
        <v/>
      </c>
      <c r="E710" s="152" t="str">
        <f t="shared" si="202" ref="E710:E773">IFERROR(IF(A710="","",E709),"")</f>
        <v/>
      </c>
      <c r="F710" s="289" t="str">
        <f t="shared" si="198"/>
        <v/>
      </c>
      <c r="G710" s="154" t="str">
        <f>IF($A710="","",'Priseestimat gj.strømming'!$C$15)</f>
        <v/>
      </c>
      <c r="H710" s="155" t="str" cm="1">
        <f t="array" ref="H710">IF(M710=Hjelpeark!$E$7,_xlfn.XLOOKUP(IF(T710="Naturlig",S710,T710),Temp_VT_FV,_xlfn.XLOOKUP('Beregninger gj.strømming'!F710,Fiskevekt_VT_FV,'Veksttabell FV'!$B$5:$T$21,,-1),,-1)*G710,IF('Beregninger gj.strømming'!M710=Hjelpeark!$D$7,_xlfn.XLOOKUP(IF(T710="Naturlig",S710,T710),'Veksttabell SV'!$A$6:$A$22,_xlfn.XLOOKUP('Beregninger gj.strømming'!F710,'Veksttabell SV'!$B$5:$AU$5,'Veksttabell SV'!$B$6:$AU$22,,-1),,-1)*G710,""))</f>
        <v/>
      </c>
      <c r="I710" s="155" t="str">
        <f t="shared" si="187"/>
        <v/>
      </c>
      <c r="J710" s="159" t="str">
        <f t="shared" si="188"/>
        <v/>
      </c>
      <c r="K710" s="173" t="str">
        <f>IF(A710="","",'Priseestimat gj.strømming'!$C$10)</f>
        <v/>
      </c>
      <c r="L710" s="173" t="str">
        <f>IF(A710="","",'Priseestimat gj.strømming'!$C$11)</f>
        <v/>
      </c>
      <c r="M710" s="173" t="str">
        <f>IF(A710="","",'Priseestimat gj.strømming'!$C$12)</f>
        <v/>
      </c>
      <c r="N710" s="173" t="str">
        <f>IF($A710="","",'Priseestimat gj.strømming'!$C$6)</f>
        <v/>
      </c>
      <c r="O710" s="174" t="str" cm="1">
        <f t="array" ref="O710">IF(M710=Hjelpeark!$D$7,_xlfn.XLOOKUP(IF(T710="Naturlig",S710,T710),'Vannbehov SV'!$A$5:$A$13,_xlfn.XLOOKUP('Beregninger gj.strømming'!F710,'Vannbehov SV'!$B$4:$O$4,'Vannbehov SV'!$B$5:$O$13,,-1),,-1),IF(M710=Hjelpeark!$E$7,_xlfn.XLOOKUP(IF(T710="Naturlig",S710,T710),'Vannbehov FV'!$A$5:$A$20,_xlfn.XLOOKUP('Beregninger gj.strømming'!F710,'Vannbehov FV'!$B$4:$O$4,'Vannbehov FV'!$B$5:$O$20,,-1),,-1),""))</f>
        <v/>
      </c>
      <c r="P710" s="173" t="str">
        <f t="shared" si="199"/>
        <v/>
      </c>
      <c r="Q710" s="174" t="str">
        <f t="shared" si="200"/>
        <v/>
      </c>
      <c r="R710" s="174" t="str">
        <f t="shared" si="189"/>
        <v/>
      </c>
      <c r="S710" s="152" t="str">
        <f>IFERROR(IF(M710=Hjelpeark!$D$7,_xlfn.XLOOKUP('Beregninger gj.strømming'!C710,Hjelpeark!$C$8:$C$19,Hjelpeark!$D$8:$D$19),_xlfn.XLOOKUP('Beregninger gj.strømming'!C710,Hjelpeark!$C$8:$C$19,Hjelpeark!$E$8:$E$19)),"")</f>
        <v/>
      </c>
      <c r="T710" s="152" t="str">
        <f t="shared" si="203" ref="T710:T773">IF(A710="","",T709)</f>
        <v/>
      </c>
      <c r="U710" s="152" t="str">
        <f>IFERROR(IF(T710=Hjelpeark!$B$4,0,ABS(T710-S710)),"")</f>
        <v/>
      </c>
      <c r="V710" s="175" t="str">
        <f>IFERROR(IF(A710="","",_xlfn.XLOOKUP(D710,Prisliste!$C$4:$F$4,Prisliste!$C$20:$F$20)),"")</f>
        <v/>
      </c>
      <c r="W710" s="175" t="str">
        <f>IFERROR(U710*_xlfn.XLOOKUP(D710,Prisliste!$C$4:$F$4,Prisliste!$C$21:$F$21),"")</f>
        <v/>
      </c>
      <c r="X710" s="175" t="str">
        <f>IFERROR(IF(A710="","",IF(N710="Ja",_xlfn.XLOOKUP('Beregninger gj.strømming'!D710,Prisliste!$C$4:$F$4,Prisliste!$C$24:$F$24),0)),"")</f>
        <v/>
      </c>
      <c r="Y710" s="288" t="str">
        <f t="shared" si="190"/>
        <v/>
      </c>
      <c r="Z710" s="175" t="str">
        <f t="shared" si="201"/>
        <v/>
      </c>
      <c r="AA710" s="175" t="str">
        <f t="shared" si="191"/>
        <v/>
      </c>
      <c r="AB710" s="175" t="str">
        <f t="shared" si="192"/>
        <v/>
      </c>
      <c r="AC710" s="288" t="str">
        <f t="shared" si="193"/>
        <v/>
      </c>
      <c r="AD710" s="152" t="str">
        <f t="shared" si="194"/>
        <v/>
      </c>
      <c r="AF710" s="155" t="str">
        <f>IFERROR(_xlfn.XLOOKUP(D710,Prisliste!$C$4:$F$4,Prisliste!$C$19:$F$19)*AD710,"")</f>
        <v/>
      </c>
    </row>
    <row r="711" spans="1:32" ht="14.4">
      <c r="A711" s="171" t="str">
        <f>IF(A710="","",IF(A710+1&lt;=f_slutt,'Beregninger gj.strømming'!A710+1,""))</f>
        <v/>
      </c>
      <c r="B711" s="172" t="str">
        <f t="shared" si="195"/>
        <v/>
      </c>
      <c r="C711" s="173" t="str">
        <f t="shared" si="196"/>
        <v/>
      </c>
      <c r="D711" s="172" t="str">
        <f t="shared" si="197"/>
        <v/>
      </c>
      <c r="E711" s="152" t="str">
        <f t="shared" si="202"/>
        <v/>
      </c>
      <c r="F711" s="289" t="str">
        <f t="shared" si="198"/>
        <v/>
      </c>
      <c r="G711" s="154" t="str">
        <f>IF($A711="","",'Priseestimat gj.strømming'!$C$15)</f>
        <v/>
      </c>
      <c r="H711" s="155" t="str" cm="1">
        <f t="array" ref="H711">IF(M711=Hjelpeark!$E$7,_xlfn.XLOOKUP(IF(T711="Naturlig",S711,T711),Temp_VT_FV,_xlfn.XLOOKUP('Beregninger gj.strømming'!F711,Fiskevekt_VT_FV,'Veksttabell FV'!$B$5:$T$21,,-1),,-1)*G711,IF('Beregninger gj.strømming'!M711=Hjelpeark!$D$7,_xlfn.XLOOKUP(IF(T711="Naturlig",S711,T711),'Veksttabell SV'!$A$6:$A$22,_xlfn.XLOOKUP('Beregninger gj.strømming'!F711,'Veksttabell SV'!$B$5:$AU$5,'Veksttabell SV'!$B$6:$AU$22,,-1),,-1)*G711,""))</f>
        <v/>
      </c>
      <c r="I711" s="155" t="str">
        <f t="shared" si="187"/>
        <v/>
      </c>
      <c r="J711" s="159" t="str">
        <f t="shared" si="188"/>
        <v/>
      </c>
      <c r="K711" s="173" t="str">
        <f>IF(A711="","",'Priseestimat gj.strømming'!$C$10)</f>
        <v/>
      </c>
      <c r="L711" s="173" t="str">
        <f>IF(A711="","",'Priseestimat gj.strømming'!$C$11)</f>
        <v/>
      </c>
      <c r="M711" s="173" t="str">
        <f>IF(A711="","",'Priseestimat gj.strømming'!$C$12)</f>
        <v/>
      </c>
      <c r="N711" s="173" t="str">
        <f>IF($A711="","",'Priseestimat gj.strømming'!$C$6)</f>
        <v/>
      </c>
      <c r="O711" s="174" t="str" cm="1">
        <f t="array" ref="O711">IF(M711=Hjelpeark!$D$7,_xlfn.XLOOKUP(IF(T711="Naturlig",S711,T711),'Vannbehov SV'!$A$5:$A$13,_xlfn.XLOOKUP('Beregninger gj.strømming'!F711,'Vannbehov SV'!$B$4:$O$4,'Vannbehov SV'!$B$5:$O$13,,-1),,-1),IF(M711=Hjelpeark!$E$7,_xlfn.XLOOKUP(IF(T711="Naturlig",S711,T711),'Vannbehov FV'!$A$5:$A$20,_xlfn.XLOOKUP('Beregninger gj.strømming'!F711,'Vannbehov FV'!$B$4:$O$4,'Vannbehov FV'!$B$5:$O$20,,-1),,-1),""))</f>
        <v/>
      </c>
      <c r="P711" s="173" t="str">
        <f t="shared" si="199"/>
        <v/>
      </c>
      <c r="Q711" s="174" t="str">
        <f t="shared" si="200"/>
        <v/>
      </c>
      <c r="R711" s="174" t="str">
        <f t="shared" si="189"/>
        <v/>
      </c>
      <c r="S711" s="152" t="str">
        <f>IFERROR(IF(M711=Hjelpeark!$D$7,_xlfn.XLOOKUP('Beregninger gj.strømming'!C711,Hjelpeark!$C$8:$C$19,Hjelpeark!$D$8:$D$19),_xlfn.XLOOKUP('Beregninger gj.strømming'!C711,Hjelpeark!$C$8:$C$19,Hjelpeark!$E$8:$E$19)),"")</f>
        <v/>
      </c>
      <c r="T711" s="152" t="str">
        <f t="shared" si="203"/>
        <v/>
      </c>
      <c r="U711" s="152" t="str">
        <f>IFERROR(IF(T711=Hjelpeark!$B$4,0,ABS(T711-S711)),"")</f>
        <v/>
      </c>
      <c r="V711" s="175" t="str">
        <f>IFERROR(IF(A711="","",_xlfn.XLOOKUP(D711,Prisliste!$C$4:$F$4,Prisliste!$C$20:$F$20)),"")</f>
        <v/>
      </c>
      <c r="W711" s="175" t="str">
        <f>IFERROR(U711*_xlfn.XLOOKUP(D711,Prisliste!$C$4:$F$4,Prisliste!$C$21:$F$21),"")</f>
        <v/>
      </c>
      <c r="X711" s="175" t="str">
        <f>IFERROR(IF(A711="","",IF(N711="Ja",_xlfn.XLOOKUP('Beregninger gj.strømming'!D711,Prisliste!$C$4:$F$4,Prisliste!$C$24:$F$24),0)),"")</f>
        <v/>
      </c>
      <c r="Y711" s="288" t="str">
        <f t="shared" si="190"/>
        <v/>
      </c>
      <c r="Z711" s="175" t="str">
        <f t="shared" si="201"/>
        <v/>
      </c>
      <c r="AA711" s="175" t="str">
        <f t="shared" si="191"/>
        <v/>
      </c>
      <c r="AB711" s="175" t="str">
        <f t="shared" si="192"/>
        <v/>
      </c>
      <c r="AC711" s="288" t="str">
        <f t="shared" si="193"/>
        <v/>
      </c>
      <c r="AD711" s="152" t="str">
        <f t="shared" si="194"/>
        <v/>
      </c>
      <c r="AF711" s="155" t="str">
        <f>IFERROR(_xlfn.XLOOKUP(D711,Prisliste!$C$4:$F$4,Prisliste!$C$19:$F$19)*AD711,"")</f>
        <v/>
      </c>
    </row>
    <row r="712" spans="1:32" ht="14.4">
      <c r="A712" s="171" t="str">
        <f>IF(A711="","",IF(A711+1&lt;=f_slutt,'Beregninger gj.strømming'!A711+1,""))</f>
        <v/>
      </c>
      <c r="B712" s="172" t="str">
        <f t="shared" si="195"/>
        <v/>
      </c>
      <c r="C712" s="173" t="str">
        <f t="shared" si="196"/>
        <v/>
      </c>
      <c r="D712" s="172" t="str">
        <f t="shared" si="197"/>
        <v/>
      </c>
      <c r="E712" s="152" t="str">
        <f t="shared" si="202"/>
        <v/>
      </c>
      <c r="F712" s="289" t="str">
        <f t="shared" si="198"/>
        <v/>
      </c>
      <c r="G712" s="154" t="str">
        <f>IF($A712="","",'Priseestimat gj.strømming'!$C$15)</f>
        <v/>
      </c>
      <c r="H712" s="155" t="str" cm="1">
        <f t="array" ref="H712">IF(M712=Hjelpeark!$E$7,_xlfn.XLOOKUP(IF(T712="Naturlig",S712,T712),Temp_VT_FV,_xlfn.XLOOKUP('Beregninger gj.strømming'!F712,Fiskevekt_VT_FV,'Veksttabell FV'!$B$5:$T$21,,-1),,-1)*G712,IF('Beregninger gj.strømming'!M712=Hjelpeark!$D$7,_xlfn.XLOOKUP(IF(T712="Naturlig",S712,T712),'Veksttabell SV'!$A$6:$A$22,_xlfn.XLOOKUP('Beregninger gj.strømming'!F712,'Veksttabell SV'!$B$5:$AU$5,'Veksttabell SV'!$B$6:$AU$22,,-1),,-1)*G712,""))</f>
        <v/>
      </c>
      <c r="I712" s="155" t="str">
        <f t="shared" si="187"/>
        <v/>
      </c>
      <c r="J712" s="159" t="str">
        <f t="shared" si="188"/>
        <v/>
      </c>
      <c r="K712" s="173" t="str">
        <f>IF(A712="","",'Priseestimat gj.strømming'!$C$10)</f>
        <v/>
      </c>
      <c r="L712" s="173" t="str">
        <f>IF(A712="","",'Priseestimat gj.strømming'!$C$11)</f>
        <v/>
      </c>
      <c r="M712" s="173" t="str">
        <f>IF(A712="","",'Priseestimat gj.strømming'!$C$12)</f>
        <v/>
      </c>
      <c r="N712" s="173" t="str">
        <f>IF($A712="","",'Priseestimat gj.strømming'!$C$6)</f>
        <v/>
      </c>
      <c r="O712" s="174" t="str" cm="1">
        <f t="array" ref="O712">IF(M712=Hjelpeark!$D$7,_xlfn.XLOOKUP(IF(T712="Naturlig",S712,T712),'Vannbehov SV'!$A$5:$A$13,_xlfn.XLOOKUP('Beregninger gj.strømming'!F712,'Vannbehov SV'!$B$4:$O$4,'Vannbehov SV'!$B$5:$O$13,,-1),,-1),IF(M712=Hjelpeark!$E$7,_xlfn.XLOOKUP(IF(T712="Naturlig",S712,T712),'Vannbehov FV'!$A$5:$A$20,_xlfn.XLOOKUP('Beregninger gj.strømming'!F712,'Vannbehov FV'!$B$4:$O$4,'Vannbehov FV'!$B$5:$O$20,,-1),,-1),""))</f>
        <v/>
      </c>
      <c r="P712" s="173" t="str">
        <f t="shared" si="199"/>
        <v/>
      </c>
      <c r="Q712" s="174" t="str">
        <f t="shared" si="200"/>
        <v/>
      </c>
      <c r="R712" s="174" t="str">
        <f t="shared" si="189"/>
        <v/>
      </c>
      <c r="S712" s="152" t="str">
        <f>IFERROR(IF(M712=Hjelpeark!$D$7,_xlfn.XLOOKUP('Beregninger gj.strømming'!C712,Hjelpeark!$C$8:$C$19,Hjelpeark!$D$8:$D$19),_xlfn.XLOOKUP('Beregninger gj.strømming'!C712,Hjelpeark!$C$8:$C$19,Hjelpeark!$E$8:$E$19)),"")</f>
        <v/>
      </c>
      <c r="T712" s="152" t="str">
        <f t="shared" si="203"/>
        <v/>
      </c>
      <c r="U712" s="152" t="str">
        <f>IFERROR(IF(T712=Hjelpeark!$B$4,0,ABS(T712-S712)),"")</f>
        <v/>
      </c>
      <c r="V712" s="175" t="str">
        <f>IFERROR(IF(A712="","",_xlfn.XLOOKUP(D712,Prisliste!$C$4:$F$4,Prisliste!$C$20:$F$20)),"")</f>
        <v/>
      </c>
      <c r="W712" s="175" t="str">
        <f>IFERROR(U712*_xlfn.XLOOKUP(D712,Prisliste!$C$4:$F$4,Prisliste!$C$21:$F$21),"")</f>
        <v/>
      </c>
      <c r="X712" s="175" t="str">
        <f>IFERROR(IF(A712="","",IF(N712="Ja",_xlfn.XLOOKUP('Beregninger gj.strømming'!D712,Prisliste!$C$4:$F$4,Prisliste!$C$24:$F$24),0)),"")</f>
        <v/>
      </c>
      <c r="Y712" s="288" t="str">
        <f t="shared" si="190"/>
        <v/>
      </c>
      <c r="Z712" s="175" t="str">
        <f t="shared" si="201"/>
        <v/>
      </c>
      <c r="AA712" s="175" t="str">
        <f t="shared" si="191"/>
        <v/>
      </c>
      <c r="AB712" s="175" t="str">
        <f t="shared" si="192"/>
        <v/>
      </c>
      <c r="AC712" s="288" t="str">
        <f t="shared" si="193"/>
        <v/>
      </c>
      <c r="AD712" s="152" t="str">
        <f t="shared" si="194"/>
        <v/>
      </c>
      <c r="AF712" s="155" t="str">
        <f>IFERROR(_xlfn.XLOOKUP(D712,Prisliste!$C$4:$F$4,Prisliste!$C$19:$F$19)*AD712,"")</f>
        <v/>
      </c>
    </row>
    <row r="713" spans="1:32" ht="14.4">
      <c r="A713" s="171" t="str">
        <f>IF(A712="","",IF(A712+1&lt;=f_slutt,'Beregninger gj.strømming'!A712+1,""))</f>
        <v/>
      </c>
      <c r="B713" s="172" t="str">
        <f t="shared" si="195"/>
        <v/>
      </c>
      <c r="C713" s="173" t="str">
        <f t="shared" si="196"/>
        <v/>
      </c>
      <c r="D713" s="172" t="str">
        <f t="shared" si="197"/>
        <v/>
      </c>
      <c r="E713" s="152" t="str">
        <f t="shared" si="202"/>
        <v/>
      </c>
      <c r="F713" s="289" t="str">
        <f t="shared" si="198"/>
        <v/>
      </c>
      <c r="G713" s="154" t="str">
        <f>IF($A713="","",'Priseestimat gj.strømming'!$C$15)</f>
        <v/>
      </c>
      <c r="H713" s="155" t="str" cm="1">
        <f t="array" ref="H713">IF(M713=Hjelpeark!$E$7,_xlfn.XLOOKUP(IF(T713="Naturlig",S713,T713),Temp_VT_FV,_xlfn.XLOOKUP('Beregninger gj.strømming'!F713,Fiskevekt_VT_FV,'Veksttabell FV'!$B$5:$T$21,,-1),,-1)*G713,IF('Beregninger gj.strømming'!M713=Hjelpeark!$D$7,_xlfn.XLOOKUP(IF(T713="Naturlig",S713,T713),'Veksttabell SV'!$A$6:$A$22,_xlfn.XLOOKUP('Beregninger gj.strømming'!F713,'Veksttabell SV'!$B$5:$AU$5,'Veksttabell SV'!$B$6:$AU$22,,-1),,-1)*G713,""))</f>
        <v/>
      </c>
      <c r="I713" s="155" t="str">
        <f t="shared" si="187"/>
        <v/>
      </c>
      <c r="J713" s="159" t="str">
        <f t="shared" si="188"/>
        <v/>
      </c>
      <c r="K713" s="173" t="str">
        <f>IF(A713="","",'Priseestimat gj.strømming'!$C$10)</f>
        <v/>
      </c>
      <c r="L713" s="173" t="str">
        <f>IF(A713="","",'Priseestimat gj.strømming'!$C$11)</f>
        <v/>
      </c>
      <c r="M713" s="173" t="str">
        <f>IF(A713="","",'Priseestimat gj.strømming'!$C$12)</f>
        <v/>
      </c>
      <c r="N713" s="173" t="str">
        <f>IF($A713="","",'Priseestimat gj.strømming'!$C$6)</f>
        <v/>
      </c>
      <c r="O713" s="174" t="str" cm="1">
        <f t="array" ref="O713">IF(M713=Hjelpeark!$D$7,_xlfn.XLOOKUP(IF(T713="Naturlig",S713,T713),'Vannbehov SV'!$A$5:$A$13,_xlfn.XLOOKUP('Beregninger gj.strømming'!F713,'Vannbehov SV'!$B$4:$O$4,'Vannbehov SV'!$B$5:$O$13,,-1),,-1),IF(M713=Hjelpeark!$E$7,_xlfn.XLOOKUP(IF(T713="Naturlig",S713,T713),'Vannbehov FV'!$A$5:$A$20,_xlfn.XLOOKUP('Beregninger gj.strømming'!F713,'Vannbehov FV'!$B$4:$O$4,'Vannbehov FV'!$B$5:$O$20,,-1),,-1),""))</f>
        <v/>
      </c>
      <c r="P713" s="173" t="str">
        <f t="shared" si="199"/>
        <v/>
      </c>
      <c r="Q713" s="174" t="str">
        <f t="shared" si="200"/>
        <v/>
      </c>
      <c r="R713" s="174" t="str">
        <f t="shared" si="189"/>
        <v/>
      </c>
      <c r="S713" s="152" t="str">
        <f>IFERROR(IF(M713=Hjelpeark!$D$7,_xlfn.XLOOKUP('Beregninger gj.strømming'!C713,Hjelpeark!$C$8:$C$19,Hjelpeark!$D$8:$D$19),_xlfn.XLOOKUP('Beregninger gj.strømming'!C713,Hjelpeark!$C$8:$C$19,Hjelpeark!$E$8:$E$19)),"")</f>
        <v/>
      </c>
      <c r="T713" s="152" t="str">
        <f t="shared" si="203"/>
        <v/>
      </c>
      <c r="U713" s="152" t="str">
        <f>IFERROR(IF(T713=Hjelpeark!$B$4,0,ABS(T713-S713)),"")</f>
        <v/>
      </c>
      <c r="V713" s="175" t="str">
        <f>IFERROR(IF(A713="","",_xlfn.XLOOKUP(D713,Prisliste!$C$4:$F$4,Prisliste!$C$20:$F$20)),"")</f>
        <v/>
      </c>
      <c r="W713" s="175" t="str">
        <f>IFERROR(U713*_xlfn.XLOOKUP(D713,Prisliste!$C$4:$F$4,Prisliste!$C$21:$F$21),"")</f>
        <v/>
      </c>
      <c r="X713" s="175" t="str">
        <f>IFERROR(IF(A713="","",IF(N713="Ja",_xlfn.XLOOKUP('Beregninger gj.strømming'!D713,Prisliste!$C$4:$F$4,Prisliste!$C$24:$F$24),0)),"")</f>
        <v/>
      </c>
      <c r="Y713" s="288" t="str">
        <f t="shared" si="190"/>
        <v/>
      </c>
      <c r="Z713" s="175" t="str">
        <f t="shared" si="201"/>
        <v/>
      </c>
      <c r="AA713" s="175" t="str">
        <f t="shared" si="191"/>
        <v/>
      </c>
      <c r="AB713" s="175" t="str">
        <f t="shared" si="192"/>
        <v/>
      </c>
      <c r="AC713" s="288" t="str">
        <f t="shared" si="193"/>
        <v/>
      </c>
      <c r="AD713" s="152" t="str">
        <f t="shared" si="194"/>
        <v/>
      </c>
      <c r="AF713" s="155" t="str">
        <f>IFERROR(_xlfn.XLOOKUP(D713,Prisliste!$C$4:$F$4,Prisliste!$C$19:$F$19)*AD713,"")</f>
        <v/>
      </c>
    </row>
    <row r="714" spans="1:32" ht="14.4">
      <c r="A714" s="171" t="str">
        <f>IF(A713="","",IF(A713+1&lt;=f_slutt,'Beregninger gj.strømming'!A713+1,""))</f>
        <v/>
      </c>
      <c r="B714" s="172" t="str">
        <f t="shared" si="195"/>
        <v/>
      </c>
      <c r="C714" s="173" t="str">
        <f t="shared" si="196"/>
        <v/>
      </c>
      <c r="D714" s="172" t="str">
        <f t="shared" si="197"/>
        <v/>
      </c>
      <c r="E714" s="152" t="str">
        <f t="shared" si="202"/>
        <v/>
      </c>
      <c r="F714" s="289" t="str">
        <f t="shared" si="198"/>
        <v/>
      </c>
      <c r="G714" s="154" t="str">
        <f>IF($A714="","",'Priseestimat gj.strømming'!$C$15)</f>
        <v/>
      </c>
      <c r="H714" s="155" t="str" cm="1">
        <f t="array" ref="H714">IF(M714=Hjelpeark!$E$7,_xlfn.XLOOKUP(IF(T714="Naturlig",S714,T714),Temp_VT_FV,_xlfn.XLOOKUP('Beregninger gj.strømming'!F714,Fiskevekt_VT_FV,'Veksttabell FV'!$B$5:$T$21,,-1),,-1)*G714,IF('Beregninger gj.strømming'!M714=Hjelpeark!$D$7,_xlfn.XLOOKUP(IF(T714="Naturlig",S714,T714),'Veksttabell SV'!$A$6:$A$22,_xlfn.XLOOKUP('Beregninger gj.strømming'!F714,'Veksttabell SV'!$B$5:$AU$5,'Veksttabell SV'!$B$6:$AU$22,,-1),,-1)*G714,""))</f>
        <v/>
      </c>
      <c r="I714" s="155" t="str">
        <f t="shared" si="187"/>
        <v/>
      </c>
      <c r="J714" s="159" t="str">
        <f t="shared" si="188"/>
        <v/>
      </c>
      <c r="K714" s="173" t="str">
        <f>IF(A714="","",'Priseestimat gj.strømming'!$C$10)</f>
        <v/>
      </c>
      <c r="L714" s="173" t="str">
        <f>IF(A714="","",'Priseestimat gj.strømming'!$C$11)</f>
        <v/>
      </c>
      <c r="M714" s="173" t="str">
        <f>IF(A714="","",'Priseestimat gj.strømming'!$C$12)</f>
        <v/>
      </c>
      <c r="N714" s="173" t="str">
        <f>IF($A714="","",'Priseestimat gj.strømming'!$C$6)</f>
        <v/>
      </c>
      <c r="O714" s="174" t="str" cm="1">
        <f t="array" ref="O714">IF(M714=Hjelpeark!$D$7,_xlfn.XLOOKUP(IF(T714="Naturlig",S714,T714),'Vannbehov SV'!$A$5:$A$13,_xlfn.XLOOKUP('Beregninger gj.strømming'!F714,'Vannbehov SV'!$B$4:$O$4,'Vannbehov SV'!$B$5:$O$13,,-1),,-1),IF(M714=Hjelpeark!$E$7,_xlfn.XLOOKUP(IF(T714="Naturlig",S714,T714),'Vannbehov FV'!$A$5:$A$20,_xlfn.XLOOKUP('Beregninger gj.strømming'!F714,'Vannbehov FV'!$B$4:$O$4,'Vannbehov FV'!$B$5:$O$20,,-1),,-1),""))</f>
        <v/>
      </c>
      <c r="P714" s="173" t="str">
        <f t="shared" si="199"/>
        <v/>
      </c>
      <c r="Q714" s="174" t="str">
        <f t="shared" si="200"/>
        <v/>
      </c>
      <c r="R714" s="174" t="str">
        <f t="shared" si="189"/>
        <v/>
      </c>
      <c r="S714" s="152" t="str">
        <f>IFERROR(IF(M714=Hjelpeark!$D$7,_xlfn.XLOOKUP('Beregninger gj.strømming'!C714,Hjelpeark!$C$8:$C$19,Hjelpeark!$D$8:$D$19),_xlfn.XLOOKUP('Beregninger gj.strømming'!C714,Hjelpeark!$C$8:$C$19,Hjelpeark!$E$8:$E$19)),"")</f>
        <v/>
      </c>
      <c r="T714" s="152" t="str">
        <f t="shared" si="203"/>
        <v/>
      </c>
      <c r="U714" s="152" t="str">
        <f>IFERROR(IF(T714=Hjelpeark!$B$4,0,ABS(T714-S714)),"")</f>
        <v/>
      </c>
      <c r="V714" s="175" t="str">
        <f>IFERROR(IF(A714="","",_xlfn.XLOOKUP(D714,Prisliste!$C$4:$F$4,Prisliste!$C$20:$F$20)),"")</f>
        <v/>
      </c>
      <c r="W714" s="175" t="str">
        <f>IFERROR(U714*_xlfn.XLOOKUP(D714,Prisliste!$C$4:$F$4,Prisliste!$C$21:$F$21),"")</f>
        <v/>
      </c>
      <c r="X714" s="175" t="str">
        <f>IFERROR(IF(A714="","",IF(N714="Ja",_xlfn.XLOOKUP('Beregninger gj.strømming'!D714,Prisliste!$C$4:$F$4,Prisliste!$C$24:$F$24),0)),"")</f>
        <v/>
      </c>
      <c r="Y714" s="288" t="str">
        <f t="shared" si="190"/>
        <v/>
      </c>
      <c r="Z714" s="175" t="str">
        <f t="shared" si="201"/>
        <v/>
      </c>
      <c r="AA714" s="175" t="str">
        <f t="shared" si="191"/>
        <v/>
      </c>
      <c r="AB714" s="175" t="str">
        <f t="shared" si="192"/>
        <v/>
      </c>
      <c r="AC714" s="288" t="str">
        <f t="shared" si="193"/>
        <v/>
      </c>
      <c r="AD714" s="152" t="str">
        <f t="shared" si="194"/>
        <v/>
      </c>
      <c r="AF714" s="155" t="str">
        <f>IFERROR(_xlfn.XLOOKUP(D714,Prisliste!$C$4:$F$4,Prisliste!$C$19:$F$19)*AD714,"")</f>
        <v/>
      </c>
    </row>
    <row r="715" spans="1:32" ht="14.4">
      <c r="A715" s="171" t="str">
        <f>IF(A714="","",IF(A714+1&lt;=f_slutt,'Beregninger gj.strømming'!A714+1,""))</f>
        <v/>
      </c>
      <c r="B715" s="172" t="str">
        <f t="shared" si="195"/>
        <v/>
      </c>
      <c r="C715" s="173" t="str">
        <f t="shared" si="196"/>
        <v/>
      </c>
      <c r="D715" s="172" t="str">
        <f t="shared" si="197"/>
        <v/>
      </c>
      <c r="E715" s="152" t="str">
        <f t="shared" si="202"/>
        <v/>
      </c>
      <c r="F715" s="289" t="str">
        <f t="shared" si="198"/>
        <v/>
      </c>
      <c r="G715" s="154" t="str">
        <f>IF($A715="","",'Priseestimat gj.strømming'!$C$15)</f>
        <v/>
      </c>
      <c r="H715" s="155" t="str" cm="1">
        <f t="array" ref="H715">IF(M715=Hjelpeark!$E$7,_xlfn.XLOOKUP(IF(T715="Naturlig",S715,T715),Temp_VT_FV,_xlfn.XLOOKUP('Beregninger gj.strømming'!F715,Fiskevekt_VT_FV,'Veksttabell FV'!$B$5:$T$21,,-1),,-1)*G715,IF('Beregninger gj.strømming'!M715=Hjelpeark!$D$7,_xlfn.XLOOKUP(IF(T715="Naturlig",S715,T715),'Veksttabell SV'!$A$6:$A$22,_xlfn.XLOOKUP('Beregninger gj.strømming'!F715,'Veksttabell SV'!$B$5:$AU$5,'Veksttabell SV'!$B$6:$AU$22,,-1),,-1)*G715,""))</f>
        <v/>
      </c>
      <c r="I715" s="155" t="str">
        <f t="shared" si="187"/>
        <v/>
      </c>
      <c r="J715" s="159" t="str">
        <f t="shared" si="188"/>
        <v/>
      </c>
      <c r="K715" s="173" t="str">
        <f>IF(A715="","",'Priseestimat gj.strømming'!$C$10)</f>
        <v/>
      </c>
      <c r="L715" s="173" t="str">
        <f>IF(A715="","",'Priseestimat gj.strømming'!$C$11)</f>
        <v/>
      </c>
      <c r="M715" s="173" t="str">
        <f>IF(A715="","",'Priseestimat gj.strømming'!$C$12)</f>
        <v/>
      </c>
      <c r="N715" s="173" t="str">
        <f>IF($A715="","",'Priseestimat gj.strømming'!$C$6)</f>
        <v/>
      </c>
      <c r="O715" s="174" t="str" cm="1">
        <f t="array" ref="O715">IF(M715=Hjelpeark!$D$7,_xlfn.XLOOKUP(IF(T715="Naturlig",S715,T715),'Vannbehov SV'!$A$5:$A$13,_xlfn.XLOOKUP('Beregninger gj.strømming'!F715,'Vannbehov SV'!$B$4:$O$4,'Vannbehov SV'!$B$5:$O$13,,-1),,-1),IF(M715=Hjelpeark!$E$7,_xlfn.XLOOKUP(IF(T715="Naturlig",S715,T715),'Vannbehov FV'!$A$5:$A$20,_xlfn.XLOOKUP('Beregninger gj.strømming'!F715,'Vannbehov FV'!$B$4:$O$4,'Vannbehov FV'!$B$5:$O$20,,-1),,-1),""))</f>
        <v/>
      </c>
      <c r="P715" s="173" t="str">
        <f t="shared" si="199"/>
        <v/>
      </c>
      <c r="Q715" s="174" t="str">
        <f t="shared" si="200"/>
        <v/>
      </c>
      <c r="R715" s="174" t="str">
        <f t="shared" si="189"/>
        <v/>
      </c>
      <c r="S715" s="152" t="str">
        <f>IFERROR(IF(M715=Hjelpeark!$D$7,_xlfn.XLOOKUP('Beregninger gj.strømming'!C715,Hjelpeark!$C$8:$C$19,Hjelpeark!$D$8:$D$19),_xlfn.XLOOKUP('Beregninger gj.strømming'!C715,Hjelpeark!$C$8:$C$19,Hjelpeark!$E$8:$E$19)),"")</f>
        <v/>
      </c>
      <c r="T715" s="152" t="str">
        <f t="shared" si="203"/>
        <v/>
      </c>
      <c r="U715" s="152" t="str">
        <f>IFERROR(IF(T715=Hjelpeark!$B$4,0,ABS(T715-S715)),"")</f>
        <v/>
      </c>
      <c r="V715" s="175" t="str">
        <f>IFERROR(IF(A715="","",_xlfn.XLOOKUP(D715,Prisliste!$C$4:$F$4,Prisliste!$C$20:$F$20)),"")</f>
        <v/>
      </c>
      <c r="W715" s="175" t="str">
        <f>IFERROR(U715*_xlfn.XLOOKUP(D715,Prisliste!$C$4:$F$4,Prisliste!$C$21:$F$21),"")</f>
        <v/>
      </c>
      <c r="X715" s="175" t="str">
        <f>IFERROR(IF(A715="","",IF(N715="Ja",_xlfn.XLOOKUP('Beregninger gj.strømming'!D715,Prisliste!$C$4:$F$4,Prisliste!$C$24:$F$24),0)),"")</f>
        <v/>
      </c>
      <c r="Y715" s="288" t="str">
        <f t="shared" si="190"/>
        <v/>
      </c>
      <c r="Z715" s="175" t="str">
        <f t="shared" si="201"/>
        <v/>
      </c>
      <c r="AA715" s="175" t="str">
        <f t="shared" si="191"/>
        <v/>
      </c>
      <c r="AB715" s="175" t="str">
        <f t="shared" si="192"/>
        <v/>
      </c>
      <c r="AC715" s="288" t="str">
        <f t="shared" si="193"/>
        <v/>
      </c>
      <c r="AD715" s="152" t="str">
        <f t="shared" si="194"/>
        <v/>
      </c>
      <c r="AF715" s="155" t="str">
        <f>IFERROR(_xlfn.XLOOKUP(D715,Prisliste!$C$4:$F$4,Prisliste!$C$19:$F$19)*AD715,"")</f>
        <v/>
      </c>
    </row>
    <row r="716" spans="1:32" ht="14.4">
      <c r="A716" s="171" t="str">
        <f>IF(A715="","",IF(A715+1&lt;=f_slutt,'Beregninger gj.strømming'!A715+1,""))</f>
        <v/>
      </c>
      <c r="B716" s="172" t="str">
        <f t="shared" si="195"/>
        <v/>
      </c>
      <c r="C716" s="173" t="str">
        <f t="shared" si="196"/>
        <v/>
      </c>
      <c r="D716" s="172" t="str">
        <f t="shared" si="197"/>
        <v/>
      </c>
      <c r="E716" s="152" t="str">
        <f t="shared" si="202"/>
        <v/>
      </c>
      <c r="F716" s="289" t="str">
        <f t="shared" si="198"/>
        <v/>
      </c>
      <c r="G716" s="154" t="str">
        <f>IF($A716="","",'Priseestimat gj.strømming'!$C$15)</f>
        <v/>
      </c>
      <c r="H716" s="155" t="str" cm="1">
        <f t="array" ref="H716">IF(M716=Hjelpeark!$E$7,_xlfn.XLOOKUP(IF(T716="Naturlig",S716,T716),Temp_VT_FV,_xlfn.XLOOKUP('Beregninger gj.strømming'!F716,Fiskevekt_VT_FV,'Veksttabell FV'!$B$5:$T$21,,-1),,-1)*G716,IF('Beregninger gj.strømming'!M716=Hjelpeark!$D$7,_xlfn.XLOOKUP(IF(T716="Naturlig",S716,T716),'Veksttabell SV'!$A$6:$A$22,_xlfn.XLOOKUP('Beregninger gj.strømming'!F716,'Veksttabell SV'!$B$5:$AU$5,'Veksttabell SV'!$B$6:$AU$22,,-1),,-1)*G716,""))</f>
        <v/>
      </c>
      <c r="I716" s="155" t="str">
        <f t="shared" si="187"/>
        <v/>
      </c>
      <c r="J716" s="159" t="str">
        <f t="shared" si="188"/>
        <v/>
      </c>
      <c r="K716" s="173" t="str">
        <f>IF(A716="","",'Priseestimat gj.strømming'!$C$10)</f>
        <v/>
      </c>
      <c r="L716" s="173" t="str">
        <f>IF(A716="","",'Priseestimat gj.strømming'!$C$11)</f>
        <v/>
      </c>
      <c r="M716" s="173" t="str">
        <f>IF(A716="","",'Priseestimat gj.strømming'!$C$12)</f>
        <v/>
      </c>
      <c r="N716" s="173" t="str">
        <f>IF($A716="","",'Priseestimat gj.strømming'!$C$6)</f>
        <v/>
      </c>
      <c r="O716" s="174" t="str" cm="1">
        <f t="array" ref="O716">IF(M716=Hjelpeark!$D$7,_xlfn.XLOOKUP(IF(T716="Naturlig",S716,T716),'Vannbehov SV'!$A$5:$A$13,_xlfn.XLOOKUP('Beregninger gj.strømming'!F716,'Vannbehov SV'!$B$4:$O$4,'Vannbehov SV'!$B$5:$O$13,,-1),,-1),IF(M716=Hjelpeark!$E$7,_xlfn.XLOOKUP(IF(T716="Naturlig",S716,T716),'Vannbehov FV'!$A$5:$A$20,_xlfn.XLOOKUP('Beregninger gj.strømming'!F716,'Vannbehov FV'!$B$4:$O$4,'Vannbehov FV'!$B$5:$O$20,,-1),,-1),""))</f>
        <v/>
      </c>
      <c r="P716" s="173" t="str">
        <f t="shared" si="199"/>
        <v/>
      </c>
      <c r="Q716" s="174" t="str">
        <f t="shared" si="200"/>
        <v/>
      </c>
      <c r="R716" s="174" t="str">
        <f t="shared" si="189"/>
        <v/>
      </c>
      <c r="S716" s="152" t="str">
        <f>IFERROR(IF(M716=Hjelpeark!$D$7,_xlfn.XLOOKUP('Beregninger gj.strømming'!C716,Hjelpeark!$C$8:$C$19,Hjelpeark!$D$8:$D$19),_xlfn.XLOOKUP('Beregninger gj.strømming'!C716,Hjelpeark!$C$8:$C$19,Hjelpeark!$E$8:$E$19)),"")</f>
        <v/>
      </c>
      <c r="T716" s="152" t="str">
        <f t="shared" si="203"/>
        <v/>
      </c>
      <c r="U716" s="152" t="str">
        <f>IFERROR(IF(T716=Hjelpeark!$B$4,0,ABS(T716-S716)),"")</f>
        <v/>
      </c>
      <c r="V716" s="175" t="str">
        <f>IFERROR(IF(A716="","",_xlfn.XLOOKUP(D716,Prisliste!$C$4:$F$4,Prisliste!$C$20:$F$20)),"")</f>
        <v/>
      </c>
      <c r="W716" s="175" t="str">
        <f>IFERROR(U716*_xlfn.XLOOKUP(D716,Prisliste!$C$4:$F$4,Prisliste!$C$21:$F$21),"")</f>
        <v/>
      </c>
      <c r="X716" s="175" t="str">
        <f>IFERROR(IF(A716="","",IF(N716="Ja",_xlfn.XLOOKUP('Beregninger gj.strømming'!D716,Prisliste!$C$4:$F$4,Prisliste!$C$24:$F$24),0)),"")</f>
        <v/>
      </c>
      <c r="Y716" s="288" t="str">
        <f t="shared" si="190"/>
        <v/>
      </c>
      <c r="Z716" s="175" t="str">
        <f t="shared" si="201"/>
        <v/>
      </c>
      <c r="AA716" s="175" t="str">
        <f t="shared" si="191"/>
        <v/>
      </c>
      <c r="AB716" s="175" t="str">
        <f t="shared" si="192"/>
        <v/>
      </c>
      <c r="AC716" s="288" t="str">
        <f t="shared" si="193"/>
        <v/>
      </c>
      <c r="AD716" s="152" t="str">
        <f t="shared" si="194"/>
        <v/>
      </c>
      <c r="AF716" s="155" t="str">
        <f>IFERROR(_xlfn.XLOOKUP(D716,Prisliste!$C$4:$F$4,Prisliste!$C$19:$F$19)*AD716,"")</f>
        <v/>
      </c>
    </row>
    <row r="717" spans="1:32" ht="14.4">
      <c r="A717" s="171" t="str">
        <f>IF(A716="","",IF(A716+1&lt;=f_slutt,'Beregninger gj.strømming'!A716+1,""))</f>
        <v/>
      </c>
      <c r="B717" s="172" t="str">
        <f t="shared" si="195"/>
        <v/>
      </c>
      <c r="C717" s="173" t="str">
        <f t="shared" si="196"/>
        <v/>
      </c>
      <c r="D717" s="172" t="str">
        <f t="shared" si="197"/>
        <v/>
      </c>
      <c r="E717" s="152" t="str">
        <f t="shared" si="202"/>
        <v/>
      </c>
      <c r="F717" s="289" t="str">
        <f t="shared" si="198"/>
        <v/>
      </c>
      <c r="G717" s="154" t="str">
        <f>IF($A717="","",'Priseestimat gj.strømming'!$C$15)</f>
        <v/>
      </c>
      <c r="H717" s="155" t="str" cm="1">
        <f t="array" ref="H717">IF(M717=Hjelpeark!$E$7,_xlfn.XLOOKUP(IF(T717="Naturlig",S717,T717),Temp_VT_FV,_xlfn.XLOOKUP('Beregninger gj.strømming'!F717,Fiskevekt_VT_FV,'Veksttabell FV'!$B$5:$T$21,,-1),,-1)*G717,IF('Beregninger gj.strømming'!M717=Hjelpeark!$D$7,_xlfn.XLOOKUP(IF(T717="Naturlig",S717,T717),'Veksttabell SV'!$A$6:$A$22,_xlfn.XLOOKUP('Beregninger gj.strømming'!F717,'Veksttabell SV'!$B$5:$AU$5,'Veksttabell SV'!$B$6:$AU$22,,-1),,-1)*G717,""))</f>
        <v/>
      </c>
      <c r="I717" s="155" t="str">
        <f t="shared" si="187"/>
        <v/>
      </c>
      <c r="J717" s="159" t="str">
        <f t="shared" si="188"/>
        <v/>
      </c>
      <c r="K717" s="173" t="str">
        <f>IF(A717="","",'Priseestimat gj.strømming'!$C$10)</f>
        <v/>
      </c>
      <c r="L717" s="173" t="str">
        <f>IF(A717="","",'Priseestimat gj.strømming'!$C$11)</f>
        <v/>
      </c>
      <c r="M717" s="173" t="str">
        <f>IF(A717="","",'Priseestimat gj.strømming'!$C$12)</f>
        <v/>
      </c>
      <c r="N717" s="173" t="str">
        <f>IF($A717="","",'Priseestimat gj.strømming'!$C$6)</f>
        <v/>
      </c>
      <c r="O717" s="174" t="str" cm="1">
        <f t="array" ref="O717">IF(M717=Hjelpeark!$D$7,_xlfn.XLOOKUP(IF(T717="Naturlig",S717,T717),'Vannbehov SV'!$A$5:$A$13,_xlfn.XLOOKUP('Beregninger gj.strømming'!F717,'Vannbehov SV'!$B$4:$O$4,'Vannbehov SV'!$B$5:$O$13,,-1),,-1),IF(M717=Hjelpeark!$E$7,_xlfn.XLOOKUP(IF(T717="Naturlig",S717,T717),'Vannbehov FV'!$A$5:$A$20,_xlfn.XLOOKUP('Beregninger gj.strømming'!F717,'Vannbehov FV'!$B$4:$O$4,'Vannbehov FV'!$B$5:$O$20,,-1),,-1),""))</f>
        <v/>
      </c>
      <c r="P717" s="173" t="str">
        <f t="shared" si="199"/>
        <v/>
      </c>
      <c r="Q717" s="174" t="str">
        <f t="shared" si="200"/>
        <v/>
      </c>
      <c r="R717" s="174" t="str">
        <f t="shared" si="189"/>
        <v/>
      </c>
      <c r="S717" s="152" t="str">
        <f>IFERROR(IF(M717=Hjelpeark!$D$7,_xlfn.XLOOKUP('Beregninger gj.strømming'!C717,Hjelpeark!$C$8:$C$19,Hjelpeark!$D$8:$D$19),_xlfn.XLOOKUP('Beregninger gj.strømming'!C717,Hjelpeark!$C$8:$C$19,Hjelpeark!$E$8:$E$19)),"")</f>
        <v/>
      </c>
      <c r="T717" s="152" t="str">
        <f t="shared" si="203"/>
        <v/>
      </c>
      <c r="U717" s="152" t="str">
        <f>IFERROR(IF(T717=Hjelpeark!$B$4,0,ABS(T717-S717)),"")</f>
        <v/>
      </c>
      <c r="V717" s="175" t="str">
        <f>IFERROR(IF(A717="","",_xlfn.XLOOKUP(D717,Prisliste!$C$4:$F$4,Prisliste!$C$20:$F$20)),"")</f>
        <v/>
      </c>
      <c r="W717" s="175" t="str">
        <f>IFERROR(U717*_xlfn.XLOOKUP(D717,Prisliste!$C$4:$F$4,Prisliste!$C$21:$F$21),"")</f>
        <v/>
      </c>
      <c r="X717" s="175" t="str">
        <f>IFERROR(IF(A717="","",IF(N717="Ja",_xlfn.XLOOKUP('Beregninger gj.strømming'!D717,Prisliste!$C$4:$F$4,Prisliste!$C$24:$F$24),0)),"")</f>
        <v/>
      </c>
      <c r="Y717" s="288" t="str">
        <f t="shared" si="190"/>
        <v/>
      </c>
      <c r="Z717" s="175" t="str">
        <f t="shared" si="201"/>
        <v/>
      </c>
      <c r="AA717" s="175" t="str">
        <f t="shared" si="191"/>
        <v/>
      </c>
      <c r="AB717" s="175" t="str">
        <f t="shared" si="192"/>
        <v/>
      </c>
      <c r="AC717" s="288" t="str">
        <f t="shared" si="193"/>
        <v/>
      </c>
      <c r="AD717" s="152" t="str">
        <f t="shared" si="194"/>
        <v/>
      </c>
      <c r="AF717" s="155" t="str">
        <f>IFERROR(_xlfn.XLOOKUP(D717,Prisliste!$C$4:$F$4,Prisliste!$C$19:$F$19)*AD717,"")</f>
        <v/>
      </c>
    </row>
    <row r="718" spans="1:32" ht="14.4">
      <c r="A718" s="171" t="str">
        <f>IF(A717="","",IF(A717+1&lt;=f_slutt,'Beregninger gj.strømming'!A717+1,""))</f>
        <v/>
      </c>
      <c r="B718" s="172" t="str">
        <f t="shared" si="195"/>
        <v/>
      </c>
      <c r="C718" s="173" t="str">
        <f t="shared" si="196"/>
        <v/>
      </c>
      <c r="D718" s="172" t="str">
        <f t="shared" si="197"/>
        <v/>
      </c>
      <c r="E718" s="152" t="str">
        <f t="shared" si="202"/>
        <v/>
      </c>
      <c r="F718" s="289" t="str">
        <f t="shared" si="198"/>
        <v/>
      </c>
      <c r="G718" s="154" t="str">
        <f>IF($A718="","",'Priseestimat gj.strømming'!$C$15)</f>
        <v/>
      </c>
      <c r="H718" s="155" t="str" cm="1">
        <f t="array" ref="H718">IF(M718=Hjelpeark!$E$7,_xlfn.XLOOKUP(IF(T718="Naturlig",S718,T718),Temp_VT_FV,_xlfn.XLOOKUP('Beregninger gj.strømming'!F718,Fiskevekt_VT_FV,'Veksttabell FV'!$B$5:$T$21,,-1),,-1)*G718,IF('Beregninger gj.strømming'!M718=Hjelpeark!$D$7,_xlfn.XLOOKUP(IF(T718="Naturlig",S718,T718),'Veksttabell SV'!$A$6:$A$22,_xlfn.XLOOKUP('Beregninger gj.strømming'!F718,'Veksttabell SV'!$B$5:$AU$5,'Veksttabell SV'!$B$6:$AU$22,,-1),,-1)*G718,""))</f>
        <v/>
      </c>
      <c r="I718" s="155" t="str">
        <f t="shared" si="187"/>
        <v/>
      </c>
      <c r="J718" s="159" t="str">
        <f t="shared" si="188"/>
        <v/>
      </c>
      <c r="K718" s="173" t="str">
        <f>IF(A718="","",'Priseestimat gj.strømming'!$C$10)</f>
        <v/>
      </c>
      <c r="L718" s="173" t="str">
        <f>IF(A718="","",'Priseestimat gj.strømming'!$C$11)</f>
        <v/>
      </c>
      <c r="M718" s="173" t="str">
        <f>IF(A718="","",'Priseestimat gj.strømming'!$C$12)</f>
        <v/>
      </c>
      <c r="N718" s="173" t="str">
        <f>IF($A718="","",'Priseestimat gj.strømming'!$C$6)</f>
        <v/>
      </c>
      <c r="O718" s="174" t="str" cm="1">
        <f t="array" ref="O718">IF(M718=Hjelpeark!$D$7,_xlfn.XLOOKUP(IF(T718="Naturlig",S718,T718),'Vannbehov SV'!$A$5:$A$13,_xlfn.XLOOKUP('Beregninger gj.strømming'!F718,'Vannbehov SV'!$B$4:$O$4,'Vannbehov SV'!$B$5:$O$13,,-1),,-1),IF(M718=Hjelpeark!$E$7,_xlfn.XLOOKUP(IF(T718="Naturlig",S718,T718),'Vannbehov FV'!$A$5:$A$20,_xlfn.XLOOKUP('Beregninger gj.strømming'!F718,'Vannbehov FV'!$B$4:$O$4,'Vannbehov FV'!$B$5:$O$20,,-1),,-1),""))</f>
        <v/>
      </c>
      <c r="P718" s="173" t="str">
        <f t="shared" si="199"/>
        <v/>
      </c>
      <c r="Q718" s="174" t="str">
        <f t="shared" si="200"/>
        <v/>
      </c>
      <c r="R718" s="174" t="str">
        <f t="shared" si="189"/>
        <v/>
      </c>
      <c r="S718" s="152" t="str">
        <f>IFERROR(IF(M718=Hjelpeark!$D$7,_xlfn.XLOOKUP('Beregninger gj.strømming'!C718,Hjelpeark!$C$8:$C$19,Hjelpeark!$D$8:$D$19),_xlfn.XLOOKUP('Beregninger gj.strømming'!C718,Hjelpeark!$C$8:$C$19,Hjelpeark!$E$8:$E$19)),"")</f>
        <v/>
      </c>
      <c r="T718" s="152" t="str">
        <f t="shared" si="203"/>
        <v/>
      </c>
      <c r="U718" s="152" t="str">
        <f>IFERROR(IF(T718=Hjelpeark!$B$4,0,ABS(T718-S718)),"")</f>
        <v/>
      </c>
      <c r="V718" s="175" t="str">
        <f>IFERROR(IF(A718="","",_xlfn.XLOOKUP(D718,Prisliste!$C$4:$F$4,Prisliste!$C$20:$F$20)),"")</f>
        <v/>
      </c>
      <c r="W718" s="175" t="str">
        <f>IFERROR(U718*_xlfn.XLOOKUP(D718,Prisliste!$C$4:$F$4,Prisliste!$C$21:$F$21),"")</f>
        <v/>
      </c>
      <c r="X718" s="175" t="str">
        <f>IFERROR(IF(A718="","",IF(N718="Ja",_xlfn.XLOOKUP('Beregninger gj.strømming'!D718,Prisliste!$C$4:$F$4,Prisliste!$C$24:$F$24),0)),"")</f>
        <v/>
      </c>
      <c r="Y718" s="288" t="str">
        <f t="shared" si="190"/>
        <v/>
      </c>
      <c r="Z718" s="175" t="str">
        <f t="shared" si="201"/>
        <v/>
      </c>
      <c r="AA718" s="175" t="str">
        <f t="shared" si="191"/>
        <v/>
      </c>
      <c r="AB718" s="175" t="str">
        <f t="shared" si="192"/>
        <v/>
      </c>
      <c r="AC718" s="288" t="str">
        <f t="shared" si="193"/>
        <v/>
      </c>
      <c r="AD718" s="152" t="str">
        <f t="shared" si="194"/>
        <v/>
      </c>
      <c r="AF718" s="155" t="str">
        <f>IFERROR(_xlfn.XLOOKUP(D718,Prisliste!$C$4:$F$4,Prisliste!$C$19:$F$19)*AD718,"")</f>
        <v/>
      </c>
    </row>
    <row r="719" spans="1:32" ht="14.4">
      <c r="A719" s="171" t="str">
        <f>IF(A718="","",IF(A718+1&lt;=f_slutt,'Beregninger gj.strømming'!A718+1,""))</f>
        <v/>
      </c>
      <c r="B719" s="172" t="str">
        <f t="shared" si="195"/>
        <v/>
      </c>
      <c r="C719" s="173" t="str">
        <f t="shared" si="196"/>
        <v/>
      </c>
      <c r="D719" s="172" t="str">
        <f t="shared" si="197"/>
        <v/>
      </c>
      <c r="E719" s="152" t="str">
        <f t="shared" si="202"/>
        <v/>
      </c>
      <c r="F719" s="289" t="str">
        <f t="shared" si="198"/>
        <v/>
      </c>
      <c r="G719" s="154" t="str">
        <f>IF($A719="","",'Priseestimat gj.strømming'!$C$15)</f>
        <v/>
      </c>
      <c r="H719" s="155" t="str" cm="1">
        <f t="array" ref="H719">IF(M719=Hjelpeark!$E$7,_xlfn.XLOOKUP(IF(T719="Naturlig",S719,T719),Temp_VT_FV,_xlfn.XLOOKUP('Beregninger gj.strømming'!F719,Fiskevekt_VT_FV,'Veksttabell FV'!$B$5:$T$21,,-1),,-1)*G719,IF('Beregninger gj.strømming'!M719=Hjelpeark!$D$7,_xlfn.XLOOKUP(IF(T719="Naturlig",S719,T719),'Veksttabell SV'!$A$6:$A$22,_xlfn.XLOOKUP('Beregninger gj.strømming'!F719,'Veksttabell SV'!$B$5:$AU$5,'Veksttabell SV'!$B$6:$AU$22,,-1),,-1)*G719,""))</f>
        <v/>
      </c>
      <c r="I719" s="155" t="str">
        <f t="shared" si="187"/>
        <v/>
      </c>
      <c r="J719" s="159" t="str">
        <f t="shared" si="188"/>
        <v/>
      </c>
      <c r="K719" s="173" t="str">
        <f>IF(A719="","",'Priseestimat gj.strømming'!$C$10)</f>
        <v/>
      </c>
      <c r="L719" s="173" t="str">
        <f>IF(A719="","",'Priseestimat gj.strømming'!$C$11)</f>
        <v/>
      </c>
      <c r="M719" s="173" t="str">
        <f>IF(A719="","",'Priseestimat gj.strømming'!$C$12)</f>
        <v/>
      </c>
      <c r="N719" s="173" t="str">
        <f>IF($A719="","",'Priseestimat gj.strømming'!$C$6)</f>
        <v/>
      </c>
      <c r="O719" s="174" t="str" cm="1">
        <f t="array" ref="O719">IF(M719=Hjelpeark!$D$7,_xlfn.XLOOKUP(IF(T719="Naturlig",S719,T719),'Vannbehov SV'!$A$5:$A$13,_xlfn.XLOOKUP('Beregninger gj.strømming'!F719,'Vannbehov SV'!$B$4:$O$4,'Vannbehov SV'!$B$5:$O$13,,-1),,-1),IF(M719=Hjelpeark!$E$7,_xlfn.XLOOKUP(IF(T719="Naturlig",S719,T719),'Vannbehov FV'!$A$5:$A$20,_xlfn.XLOOKUP('Beregninger gj.strømming'!F719,'Vannbehov FV'!$B$4:$O$4,'Vannbehov FV'!$B$5:$O$20,,-1),,-1),""))</f>
        <v/>
      </c>
      <c r="P719" s="173" t="str">
        <f t="shared" si="199"/>
        <v/>
      </c>
      <c r="Q719" s="174" t="str">
        <f t="shared" si="200"/>
        <v/>
      </c>
      <c r="R719" s="174" t="str">
        <f t="shared" si="189"/>
        <v/>
      </c>
      <c r="S719" s="152" t="str">
        <f>IFERROR(IF(M719=Hjelpeark!$D$7,_xlfn.XLOOKUP('Beregninger gj.strømming'!C719,Hjelpeark!$C$8:$C$19,Hjelpeark!$D$8:$D$19),_xlfn.XLOOKUP('Beregninger gj.strømming'!C719,Hjelpeark!$C$8:$C$19,Hjelpeark!$E$8:$E$19)),"")</f>
        <v/>
      </c>
      <c r="T719" s="152" t="str">
        <f t="shared" si="203"/>
        <v/>
      </c>
      <c r="U719" s="152" t="str">
        <f>IFERROR(IF(T719=Hjelpeark!$B$4,0,ABS(T719-S719)),"")</f>
        <v/>
      </c>
      <c r="V719" s="175" t="str">
        <f>IFERROR(IF(A719="","",_xlfn.XLOOKUP(D719,Prisliste!$C$4:$F$4,Prisliste!$C$20:$F$20)),"")</f>
        <v/>
      </c>
      <c r="W719" s="175" t="str">
        <f>IFERROR(U719*_xlfn.XLOOKUP(D719,Prisliste!$C$4:$F$4,Prisliste!$C$21:$F$21),"")</f>
        <v/>
      </c>
      <c r="X719" s="175" t="str">
        <f>IFERROR(IF(A719="","",IF(N719="Ja",_xlfn.XLOOKUP('Beregninger gj.strømming'!D719,Prisliste!$C$4:$F$4,Prisliste!$C$24:$F$24),0)),"")</f>
        <v/>
      </c>
      <c r="Y719" s="288" t="str">
        <f t="shared" si="190"/>
        <v/>
      </c>
      <c r="Z719" s="175" t="str">
        <f t="shared" si="201"/>
        <v/>
      </c>
      <c r="AA719" s="175" t="str">
        <f t="shared" si="191"/>
        <v/>
      </c>
      <c r="AB719" s="175" t="str">
        <f t="shared" si="192"/>
        <v/>
      </c>
      <c r="AC719" s="288" t="str">
        <f t="shared" si="193"/>
        <v/>
      </c>
      <c r="AD719" s="152" t="str">
        <f t="shared" si="194"/>
        <v/>
      </c>
      <c r="AF719" s="155" t="str">
        <f>IFERROR(_xlfn.XLOOKUP(D719,Prisliste!$C$4:$F$4,Prisliste!$C$19:$F$19)*AD719,"")</f>
        <v/>
      </c>
    </row>
    <row r="720" spans="1:32" ht="14.4">
      <c r="A720" s="171" t="str">
        <f>IF(A719="","",IF(A719+1&lt;=f_slutt,'Beregninger gj.strømming'!A719+1,""))</f>
        <v/>
      </c>
      <c r="B720" s="172" t="str">
        <f t="shared" si="195"/>
        <v/>
      </c>
      <c r="C720" s="173" t="str">
        <f t="shared" si="196"/>
        <v/>
      </c>
      <c r="D720" s="172" t="str">
        <f t="shared" si="197"/>
        <v/>
      </c>
      <c r="E720" s="152" t="str">
        <f t="shared" si="202"/>
        <v/>
      </c>
      <c r="F720" s="289" t="str">
        <f t="shared" si="198"/>
        <v/>
      </c>
      <c r="G720" s="154" t="str">
        <f>IF($A720="","",'Priseestimat gj.strømming'!$C$15)</f>
        <v/>
      </c>
      <c r="H720" s="155" t="str" cm="1">
        <f t="array" ref="H720">IF(M720=Hjelpeark!$E$7,_xlfn.XLOOKUP(IF(T720="Naturlig",S720,T720),Temp_VT_FV,_xlfn.XLOOKUP('Beregninger gj.strømming'!F720,Fiskevekt_VT_FV,'Veksttabell FV'!$B$5:$T$21,,-1),,-1)*G720,IF('Beregninger gj.strømming'!M720=Hjelpeark!$D$7,_xlfn.XLOOKUP(IF(T720="Naturlig",S720,T720),'Veksttabell SV'!$A$6:$A$22,_xlfn.XLOOKUP('Beregninger gj.strømming'!F720,'Veksttabell SV'!$B$5:$AU$5,'Veksttabell SV'!$B$6:$AU$22,,-1),,-1)*G720,""))</f>
        <v/>
      </c>
      <c r="I720" s="155" t="str">
        <f t="shared" si="187"/>
        <v/>
      </c>
      <c r="J720" s="159" t="str">
        <f t="shared" si="188"/>
        <v/>
      </c>
      <c r="K720" s="173" t="str">
        <f>IF(A720="","",'Priseestimat gj.strømming'!$C$10)</f>
        <v/>
      </c>
      <c r="L720" s="173" t="str">
        <f>IF(A720="","",'Priseestimat gj.strømming'!$C$11)</f>
        <v/>
      </c>
      <c r="M720" s="173" t="str">
        <f>IF(A720="","",'Priseestimat gj.strømming'!$C$12)</f>
        <v/>
      </c>
      <c r="N720" s="173" t="str">
        <f>IF($A720="","",'Priseestimat gj.strømming'!$C$6)</f>
        <v/>
      </c>
      <c r="O720" s="174" t="str" cm="1">
        <f t="array" ref="O720">IF(M720=Hjelpeark!$D$7,_xlfn.XLOOKUP(IF(T720="Naturlig",S720,T720),'Vannbehov SV'!$A$5:$A$13,_xlfn.XLOOKUP('Beregninger gj.strømming'!F720,'Vannbehov SV'!$B$4:$O$4,'Vannbehov SV'!$B$5:$O$13,,-1),,-1),IF(M720=Hjelpeark!$E$7,_xlfn.XLOOKUP(IF(T720="Naturlig",S720,T720),'Vannbehov FV'!$A$5:$A$20,_xlfn.XLOOKUP('Beregninger gj.strømming'!F720,'Vannbehov FV'!$B$4:$O$4,'Vannbehov FV'!$B$5:$O$20,,-1),,-1),""))</f>
        <v/>
      </c>
      <c r="P720" s="173" t="str">
        <f t="shared" si="199"/>
        <v/>
      </c>
      <c r="Q720" s="174" t="str">
        <f t="shared" si="200"/>
        <v/>
      </c>
      <c r="R720" s="174" t="str">
        <f t="shared" si="189"/>
        <v/>
      </c>
      <c r="S720" s="152" t="str">
        <f>IFERROR(IF(M720=Hjelpeark!$D$7,_xlfn.XLOOKUP('Beregninger gj.strømming'!C720,Hjelpeark!$C$8:$C$19,Hjelpeark!$D$8:$D$19),_xlfn.XLOOKUP('Beregninger gj.strømming'!C720,Hjelpeark!$C$8:$C$19,Hjelpeark!$E$8:$E$19)),"")</f>
        <v/>
      </c>
      <c r="T720" s="152" t="str">
        <f t="shared" si="203"/>
        <v/>
      </c>
      <c r="U720" s="152" t="str">
        <f>IFERROR(IF(T720=Hjelpeark!$B$4,0,ABS(T720-S720)),"")</f>
        <v/>
      </c>
      <c r="V720" s="175" t="str">
        <f>IFERROR(IF(A720="","",_xlfn.XLOOKUP(D720,Prisliste!$C$4:$F$4,Prisliste!$C$20:$F$20)),"")</f>
        <v/>
      </c>
      <c r="W720" s="175" t="str">
        <f>IFERROR(U720*_xlfn.XLOOKUP(D720,Prisliste!$C$4:$F$4,Prisliste!$C$21:$F$21),"")</f>
        <v/>
      </c>
      <c r="X720" s="175" t="str">
        <f>IFERROR(IF(A720="","",IF(N720="Ja",_xlfn.XLOOKUP('Beregninger gj.strømming'!D720,Prisliste!$C$4:$F$4,Prisliste!$C$24:$F$24),0)),"")</f>
        <v/>
      </c>
      <c r="Y720" s="288" t="str">
        <f t="shared" si="190"/>
        <v/>
      </c>
      <c r="Z720" s="175" t="str">
        <f t="shared" si="201"/>
        <v/>
      </c>
      <c r="AA720" s="175" t="str">
        <f t="shared" si="191"/>
        <v/>
      </c>
      <c r="AB720" s="175" t="str">
        <f t="shared" si="192"/>
        <v/>
      </c>
      <c r="AC720" s="288" t="str">
        <f t="shared" si="193"/>
        <v/>
      </c>
      <c r="AD720" s="152" t="str">
        <f t="shared" si="194"/>
        <v/>
      </c>
      <c r="AF720" s="155" t="str">
        <f>IFERROR(_xlfn.XLOOKUP(D720,Prisliste!$C$4:$F$4,Prisliste!$C$19:$F$19)*AD720,"")</f>
        <v/>
      </c>
    </row>
    <row r="721" spans="1:32" ht="14.4">
      <c r="A721" s="171" t="str">
        <f>IF(A720="","",IF(A720+1&lt;=f_slutt,'Beregninger gj.strømming'!A720+1,""))</f>
        <v/>
      </c>
      <c r="B721" s="172" t="str">
        <f t="shared" si="195"/>
        <v/>
      </c>
      <c r="C721" s="173" t="str">
        <f t="shared" si="196"/>
        <v/>
      </c>
      <c r="D721" s="172" t="str">
        <f t="shared" si="197"/>
        <v/>
      </c>
      <c r="E721" s="152" t="str">
        <f t="shared" si="202"/>
        <v/>
      </c>
      <c r="F721" s="289" t="str">
        <f t="shared" si="198"/>
        <v/>
      </c>
      <c r="G721" s="154" t="str">
        <f>IF($A721="","",'Priseestimat gj.strømming'!$C$15)</f>
        <v/>
      </c>
      <c r="H721" s="155" t="str" cm="1">
        <f t="array" ref="H721">IF(M721=Hjelpeark!$E$7,_xlfn.XLOOKUP(IF(T721="Naturlig",S721,T721),Temp_VT_FV,_xlfn.XLOOKUP('Beregninger gj.strømming'!F721,Fiskevekt_VT_FV,'Veksttabell FV'!$B$5:$T$21,,-1),,-1)*G721,IF('Beregninger gj.strømming'!M721=Hjelpeark!$D$7,_xlfn.XLOOKUP(IF(T721="Naturlig",S721,T721),'Veksttabell SV'!$A$6:$A$22,_xlfn.XLOOKUP('Beregninger gj.strømming'!F721,'Veksttabell SV'!$B$5:$AU$5,'Veksttabell SV'!$B$6:$AU$22,,-1),,-1)*G721,""))</f>
        <v/>
      </c>
      <c r="I721" s="155" t="str">
        <f t="shared" si="187"/>
        <v/>
      </c>
      <c r="J721" s="159" t="str">
        <f t="shared" si="188"/>
        <v/>
      </c>
      <c r="K721" s="173" t="str">
        <f>IF(A721="","",'Priseestimat gj.strømming'!$C$10)</f>
        <v/>
      </c>
      <c r="L721" s="173" t="str">
        <f>IF(A721="","",'Priseestimat gj.strømming'!$C$11)</f>
        <v/>
      </c>
      <c r="M721" s="173" t="str">
        <f>IF(A721="","",'Priseestimat gj.strømming'!$C$12)</f>
        <v/>
      </c>
      <c r="N721" s="173" t="str">
        <f>IF($A721="","",'Priseestimat gj.strømming'!$C$6)</f>
        <v/>
      </c>
      <c r="O721" s="174" t="str" cm="1">
        <f t="array" ref="O721">IF(M721=Hjelpeark!$D$7,_xlfn.XLOOKUP(IF(T721="Naturlig",S721,T721),'Vannbehov SV'!$A$5:$A$13,_xlfn.XLOOKUP('Beregninger gj.strømming'!F721,'Vannbehov SV'!$B$4:$O$4,'Vannbehov SV'!$B$5:$O$13,,-1),,-1),IF(M721=Hjelpeark!$E$7,_xlfn.XLOOKUP(IF(T721="Naturlig",S721,T721),'Vannbehov FV'!$A$5:$A$20,_xlfn.XLOOKUP('Beregninger gj.strømming'!F721,'Vannbehov FV'!$B$4:$O$4,'Vannbehov FV'!$B$5:$O$20,,-1),,-1),""))</f>
        <v/>
      </c>
      <c r="P721" s="173" t="str">
        <f t="shared" si="199"/>
        <v/>
      </c>
      <c r="Q721" s="174" t="str">
        <f t="shared" si="200"/>
        <v/>
      </c>
      <c r="R721" s="174" t="str">
        <f t="shared" si="189"/>
        <v/>
      </c>
      <c r="S721" s="152" t="str">
        <f>IFERROR(IF(M721=Hjelpeark!$D$7,_xlfn.XLOOKUP('Beregninger gj.strømming'!C721,Hjelpeark!$C$8:$C$19,Hjelpeark!$D$8:$D$19),_xlfn.XLOOKUP('Beregninger gj.strømming'!C721,Hjelpeark!$C$8:$C$19,Hjelpeark!$E$8:$E$19)),"")</f>
        <v/>
      </c>
      <c r="T721" s="152" t="str">
        <f t="shared" si="203"/>
        <v/>
      </c>
      <c r="U721" s="152" t="str">
        <f>IFERROR(IF(T721=Hjelpeark!$B$4,0,ABS(T721-S721)),"")</f>
        <v/>
      </c>
      <c r="V721" s="175" t="str">
        <f>IFERROR(IF(A721="","",_xlfn.XLOOKUP(D721,Prisliste!$C$4:$F$4,Prisliste!$C$20:$F$20)),"")</f>
        <v/>
      </c>
      <c r="W721" s="175" t="str">
        <f>IFERROR(U721*_xlfn.XLOOKUP(D721,Prisliste!$C$4:$F$4,Prisliste!$C$21:$F$21),"")</f>
        <v/>
      </c>
      <c r="X721" s="175" t="str">
        <f>IFERROR(IF(A721="","",IF(N721="Ja",_xlfn.XLOOKUP('Beregninger gj.strømming'!D721,Prisliste!$C$4:$F$4,Prisliste!$C$24:$F$24),0)),"")</f>
        <v/>
      </c>
      <c r="Y721" s="288" t="str">
        <f t="shared" si="190"/>
        <v/>
      </c>
      <c r="Z721" s="175" t="str">
        <f t="shared" si="201"/>
        <v/>
      </c>
      <c r="AA721" s="175" t="str">
        <f t="shared" si="191"/>
        <v/>
      </c>
      <c r="AB721" s="175" t="str">
        <f t="shared" si="192"/>
        <v/>
      </c>
      <c r="AC721" s="288" t="str">
        <f t="shared" si="193"/>
        <v/>
      </c>
      <c r="AD721" s="152" t="str">
        <f t="shared" si="194"/>
        <v/>
      </c>
      <c r="AF721" s="155" t="str">
        <f>IFERROR(_xlfn.XLOOKUP(D721,Prisliste!$C$4:$F$4,Prisliste!$C$19:$F$19)*AD721,"")</f>
        <v/>
      </c>
    </row>
    <row r="722" spans="1:32" ht="14.4">
      <c r="A722" s="171" t="str">
        <f>IF(A721="","",IF(A721+1&lt;=f_slutt,'Beregninger gj.strømming'!A721+1,""))</f>
        <v/>
      </c>
      <c r="B722" s="172" t="str">
        <f t="shared" si="195"/>
        <v/>
      </c>
      <c r="C722" s="173" t="str">
        <f t="shared" si="196"/>
        <v/>
      </c>
      <c r="D722" s="172" t="str">
        <f t="shared" si="197"/>
        <v/>
      </c>
      <c r="E722" s="152" t="str">
        <f t="shared" si="202"/>
        <v/>
      </c>
      <c r="F722" s="289" t="str">
        <f t="shared" si="198"/>
        <v/>
      </c>
      <c r="G722" s="154" t="str">
        <f>IF($A722="","",'Priseestimat gj.strømming'!$C$15)</f>
        <v/>
      </c>
      <c r="H722" s="155" t="str" cm="1">
        <f t="array" ref="H722">IF(M722=Hjelpeark!$E$7,_xlfn.XLOOKUP(IF(T722="Naturlig",S722,T722),Temp_VT_FV,_xlfn.XLOOKUP('Beregninger gj.strømming'!F722,Fiskevekt_VT_FV,'Veksttabell FV'!$B$5:$T$21,,-1),,-1)*G722,IF('Beregninger gj.strømming'!M722=Hjelpeark!$D$7,_xlfn.XLOOKUP(IF(T722="Naturlig",S722,T722),'Veksttabell SV'!$A$6:$A$22,_xlfn.XLOOKUP('Beregninger gj.strømming'!F722,'Veksttabell SV'!$B$5:$AU$5,'Veksttabell SV'!$B$6:$AU$22,,-1),,-1)*G722,""))</f>
        <v/>
      </c>
      <c r="I722" s="155" t="str">
        <f t="shared" si="187"/>
        <v/>
      </c>
      <c r="J722" s="159" t="str">
        <f t="shared" si="188"/>
        <v/>
      </c>
      <c r="K722" s="173" t="str">
        <f>IF(A722="","",'Priseestimat gj.strømming'!$C$10)</f>
        <v/>
      </c>
      <c r="L722" s="173" t="str">
        <f>IF(A722="","",'Priseestimat gj.strømming'!$C$11)</f>
        <v/>
      </c>
      <c r="M722" s="173" t="str">
        <f>IF(A722="","",'Priseestimat gj.strømming'!$C$12)</f>
        <v/>
      </c>
      <c r="N722" s="173" t="str">
        <f>IF($A722="","",'Priseestimat gj.strømming'!$C$6)</f>
        <v/>
      </c>
      <c r="O722" s="174" t="str" cm="1">
        <f t="array" ref="O722">IF(M722=Hjelpeark!$D$7,_xlfn.XLOOKUP(IF(T722="Naturlig",S722,T722),'Vannbehov SV'!$A$5:$A$13,_xlfn.XLOOKUP('Beregninger gj.strømming'!F722,'Vannbehov SV'!$B$4:$O$4,'Vannbehov SV'!$B$5:$O$13,,-1),,-1),IF(M722=Hjelpeark!$E$7,_xlfn.XLOOKUP(IF(T722="Naturlig",S722,T722),'Vannbehov FV'!$A$5:$A$20,_xlfn.XLOOKUP('Beregninger gj.strømming'!F722,'Vannbehov FV'!$B$4:$O$4,'Vannbehov FV'!$B$5:$O$20,,-1),,-1),""))</f>
        <v/>
      </c>
      <c r="P722" s="173" t="str">
        <f t="shared" si="199"/>
        <v/>
      </c>
      <c r="Q722" s="174" t="str">
        <f t="shared" si="200"/>
        <v/>
      </c>
      <c r="R722" s="174" t="str">
        <f t="shared" si="189"/>
        <v/>
      </c>
      <c r="S722" s="152" t="str">
        <f>IFERROR(IF(M722=Hjelpeark!$D$7,_xlfn.XLOOKUP('Beregninger gj.strømming'!C722,Hjelpeark!$C$8:$C$19,Hjelpeark!$D$8:$D$19),_xlfn.XLOOKUP('Beregninger gj.strømming'!C722,Hjelpeark!$C$8:$C$19,Hjelpeark!$E$8:$E$19)),"")</f>
        <v/>
      </c>
      <c r="T722" s="152" t="str">
        <f t="shared" si="203"/>
        <v/>
      </c>
      <c r="U722" s="152" t="str">
        <f>IFERROR(IF(T722=Hjelpeark!$B$4,0,ABS(T722-S722)),"")</f>
        <v/>
      </c>
      <c r="V722" s="175" t="str">
        <f>IFERROR(IF(A722="","",_xlfn.XLOOKUP(D722,Prisliste!$C$4:$F$4,Prisliste!$C$20:$F$20)),"")</f>
        <v/>
      </c>
      <c r="W722" s="175" t="str">
        <f>IFERROR(U722*_xlfn.XLOOKUP(D722,Prisliste!$C$4:$F$4,Prisliste!$C$21:$F$21),"")</f>
        <v/>
      </c>
      <c r="X722" s="175" t="str">
        <f>IFERROR(IF(A722="","",IF(N722="Ja",_xlfn.XLOOKUP('Beregninger gj.strømming'!D722,Prisliste!$C$4:$F$4,Prisliste!$C$24:$F$24),0)),"")</f>
        <v/>
      </c>
      <c r="Y722" s="288" t="str">
        <f t="shared" si="190"/>
        <v/>
      </c>
      <c r="Z722" s="175" t="str">
        <f t="shared" si="201"/>
        <v/>
      </c>
      <c r="AA722" s="175" t="str">
        <f t="shared" si="191"/>
        <v/>
      </c>
      <c r="AB722" s="175" t="str">
        <f t="shared" si="192"/>
        <v/>
      </c>
      <c r="AC722" s="288" t="str">
        <f t="shared" si="193"/>
        <v/>
      </c>
      <c r="AD722" s="152" t="str">
        <f t="shared" si="194"/>
        <v/>
      </c>
      <c r="AF722" s="155" t="str">
        <f>IFERROR(_xlfn.XLOOKUP(D722,Prisliste!$C$4:$F$4,Prisliste!$C$19:$F$19)*AD722,"")</f>
        <v/>
      </c>
    </row>
    <row r="723" spans="1:32" ht="14.4">
      <c r="A723" s="171" t="str">
        <f>IF(A722="","",IF(A722+1&lt;=f_slutt,'Beregninger gj.strømming'!A722+1,""))</f>
        <v/>
      </c>
      <c r="B723" s="172" t="str">
        <f t="shared" si="195"/>
        <v/>
      </c>
      <c r="C723" s="173" t="str">
        <f t="shared" si="196"/>
        <v/>
      </c>
      <c r="D723" s="172" t="str">
        <f t="shared" si="197"/>
        <v/>
      </c>
      <c r="E723" s="152" t="str">
        <f t="shared" si="202"/>
        <v/>
      </c>
      <c r="F723" s="289" t="str">
        <f t="shared" si="198"/>
        <v/>
      </c>
      <c r="G723" s="154" t="str">
        <f>IF($A723="","",'Priseestimat gj.strømming'!$C$15)</f>
        <v/>
      </c>
      <c r="H723" s="155" t="str" cm="1">
        <f t="array" ref="H723">IF(M723=Hjelpeark!$E$7,_xlfn.XLOOKUP(IF(T723="Naturlig",S723,T723),Temp_VT_FV,_xlfn.XLOOKUP('Beregninger gj.strømming'!F723,Fiskevekt_VT_FV,'Veksttabell FV'!$B$5:$T$21,,-1),,-1)*G723,IF('Beregninger gj.strømming'!M723=Hjelpeark!$D$7,_xlfn.XLOOKUP(IF(T723="Naturlig",S723,T723),'Veksttabell SV'!$A$6:$A$22,_xlfn.XLOOKUP('Beregninger gj.strømming'!F723,'Veksttabell SV'!$B$5:$AU$5,'Veksttabell SV'!$B$6:$AU$22,,-1),,-1)*G723,""))</f>
        <v/>
      </c>
      <c r="I723" s="155" t="str">
        <f t="shared" si="187"/>
        <v/>
      </c>
      <c r="J723" s="159" t="str">
        <f t="shared" si="188"/>
        <v/>
      </c>
      <c r="K723" s="173" t="str">
        <f>IF(A723="","",'Priseestimat gj.strømming'!$C$10)</f>
        <v/>
      </c>
      <c r="L723" s="173" t="str">
        <f>IF(A723="","",'Priseestimat gj.strømming'!$C$11)</f>
        <v/>
      </c>
      <c r="M723" s="173" t="str">
        <f>IF(A723="","",'Priseestimat gj.strømming'!$C$12)</f>
        <v/>
      </c>
      <c r="N723" s="173" t="str">
        <f>IF($A723="","",'Priseestimat gj.strømming'!$C$6)</f>
        <v/>
      </c>
      <c r="O723" s="174" t="str" cm="1">
        <f t="array" ref="O723">IF(M723=Hjelpeark!$D$7,_xlfn.XLOOKUP(IF(T723="Naturlig",S723,T723),'Vannbehov SV'!$A$5:$A$13,_xlfn.XLOOKUP('Beregninger gj.strømming'!F723,'Vannbehov SV'!$B$4:$O$4,'Vannbehov SV'!$B$5:$O$13,,-1),,-1),IF(M723=Hjelpeark!$E$7,_xlfn.XLOOKUP(IF(T723="Naturlig",S723,T723),'Vannbehov FV'!$A$5:$A$20,_xlfn.XLOOKUP('Beregninger gj.strømming'!F723,'Vannbehov FV'!$B$4:$O$4,'Vannbehov FV'!$B$5:$O$20,,-1),,-1),""))</f>
        <v/>
      </c>
      <c r="P723" s="173" t="str">
        <f t="shared" si="199"/>
        <v/>
      </c>
      <c r="Q723" s="174" t="str">
        <f t="shared" si="200"/>
        <v/>
      </c>
      <c r="R723" s="174" t="str">
        <f t="shared" si="189"/>
        <v/>
      </c>
      <c r="S723" s="152" t="str">
        <f>IFERROR(IF(M723=Hjelpeark!$D$7,_xlfn.XLOOKUP('Beregninger gj.strømming'!C723,Hjelpeark!$C$8:$C$19,Hjelpeark!$D$8:$D$19),_xlfn.XLOOKUP('Beregninger gj.strømming'!C723,Hjelpeark!$C$8:$C$19,Hjelpeark!$E$8:$E$19)),"")</f>
        <v/>
      </c>
      <c r="T723" s="152" t="str">
        <f t="shared" si="203"/>
        <v/>
      </c>
      <c r="U723" s="152" t="str">
        <f>IFERROR(IF(T723=Hjelpeark!$B$4,0,ABS(T723-S723)),"")</f>
        <v/>
      </c>
      <c r="V723" s="175" t="str">
        <f>IFERROR(IF(A723="","",_xlfn.XLOOKUP(D723,Prisliste!$C$4:$F$4,Prisliste!$C$20:$F$20)),"")</f>
        <v/>
      </c>
      <c r="W723" s="175" t="str">
        <f>IFERROR(U723*_xlfn.XLOOKUP(D723,Prisliste!$C$4:$F$4,Prisliste!$C$21:$F$21),"")</f>
        <v/>
      </c>
      <c r="X723" s="175" t="str">
        <f>IFERROR(IF(A723="","",IF(N723="Ja",_xlfn.XLOOKUP('Beregninger gj.strømming'!D723,Prisliste!$C$4:$F$4,Prisliste!$C$24:$F$24),0)),"")</f>
        <v/>
      </c>
      <c r="Y723" s="288" t="str">
        <f t="shared" si="190"/>
        <v/>
      </c>
      <c r="Z723" s="175" t="str">
        <f t="shared" si="201"/>
        <v/>
      </c>
      <c r="AA723" s="175" t="str">
        <f t="shared" si="191"/>
        <v/>
      </c>
      <c r="AB723" s="175" t="str">
        <f t="shared" si="192"/>
        <v/>
      </c>
      <c r="AC723" s="288" t="str">
        <f t="shared" si="193"/>
        <v/>
      </c>
      <c r="AD723" s="152" t="str">
        <f t="shared" si="194"/>
        <v/>
      </c>
      <c r="AF723" s="155" t="str">
        <f>IFERROR(_xlfn.XLOOKUP(D723,Prisliste!$C$4:$F$4,Prisliste!$C$19:$F$19)*AD723,"")</f>
        <v/>
      </c>
    </row>
    <row r="724" spans="1:32" ht="14.4">
      <c r="A724" s="171" t="str">
        <f>IF(A723="","",IF(A723+1&lt;=f_slutt,'Beregninger gj.strømming'!A723+1,""))</f>
        <v/>
      </c>
      <c r="B724" s="172" t="str">
        <f t="shared" si="195"/>
        <v/>
      </c>
      <c r="C724" s="173" t="str">
        <f t="shared" si="196"/>
        <v/>
      </c>
      <c r="D724" s="172" t="str">
        <f t="shared" si="197"/>
        <v/>
      </c>
      <c r="E724" s="152" t="str">
        <f t="shared" si="202"/>
        <v/>
      </c>
      <c r="F724" s="289" t="str">
        <f t="shared" si="198"/>
        <v/>
      </c>
      <c r="G724" s="154" t="str">
        <f>IF($A724="","",'Priseestimat gj.strømming'!$C$15)</f>
        <v/>
      </c>
      <c r="H724" s="155" t="str" cm="1">
        <f t="array" ref="H724">IF(M724=Hjelpeark!$E$7,_xlfn.XLOOKUP(IF(T724="Naturlig",S724,T724),Temp_VT_FV,_xlfn.XLOOKUP('Beregninger gj.strømming'!F724,Fiskevekt_VT_FV,'Veksttabell FV'!$B$5:$T$21,,-1),,-1)*G724,IF('Beregninger gj.strømming'!M724=Hjelpeark!$D$7,_xlfn.XLOOKUP(IF(T724="Naturlig",S724,T724),'Veksttabell SV'!$A$6:$A$22,_xlfn.XLOOKUP('Beregninger gj.strømming'!F724,'Veksttabell SV'!$B$5:$AU$5,'Veksttabell SV'!$B$6:$AU$22,,-1),,-1)*G724,""))</f>
        <v/>
      </c>
      <c r="I724" s="155" t="str">
        <f t="shared" si="187"/>
        <v/>
      </c>
      <c r="J724" s="159" t="str">
        <f t="shared" si="188"/>
        <v/>
      </c>
      <c r="K724" s="173" t="str">
        <f>IF(A724="","",'Priseestimat gj.strømming'!$C$10)</f>
        <v/>
      </c>
      <c r="L724" s="173" t="str">
        <f>IF(A724="","",'Priseestimat gj.strømming'!$C$11)</f>
        <v/>
      </c>
      <c r="M724" s="173" t="str">
        <f>IF(A724="","",'Priseestimat gj.strømming'!$C$12)</f>
        <v/>
      </c>
      <c r="N724" s="173" t="str">
        <f>IF($A724="","",'Priseestimat gj.strømming'!$C$6)</f>
        <v/>
      </c>
      <c r="O724" s="174" t="str" cm="1">
        <f t="array" ref="O724">IF(M724=Hjelpeark!$D$7,_xlfn.XLOOKUP(IF(T724="Naturlig",S724,T724),'Vannbehov SV'!$A$5:$A$13,_xlfn.XLOOKUP('Beregninger gj.strømming'!F724,'Vannbehov SV'!$B$4:$O$4,'Vannbehov SV'!$B$5:$O$13,,-1),,-1),IF(M724=Hjelpeark!$E$7,_xlfn.XLOOKUP(IF(T724="Naturlig",S724,T724),'Vannbehov FV'!$A$5:$A$20,_xlfn.XLOOKUP('Beregninger gj.strømming'!F724,'Vannbehov FV'!$B$4:$O$4,'Vannbehov FV'!$B$5:$O$20,,-1),,-1),""))</f>
        <v/>
      </c>
      <c r="P724" s="173" t="str">
        <f t="shared" si="199"/>
        <v/>
      </c>
      <c r="Q724" s="174" t="str">
        <f t="shared" si="200"/>
        <v/>
      </c>
      <c r="R724" s="174" t="str">
        <f t="shared" si="189"/>
        <v/>
      </c>
      <c r="S724" s="152" t="str">
        <f>IFERROR(IF(M724=Hjelpeark!$D$7,_xlfn.XLOOKUP('Beregninger gj.strømming'!C724,Hjelpeark!$C$8:$C$19,Hjelpeark!$D$8:$D$19),_xlfn.XLOOKUP('Beregninger gj.strømming'!C724,Hjelpeark!$C$8:$C$19,Hjelpeark!$E$8:$E$19)),"")</f>
        <v/>
      </c>
      <c r="T724" s="152" t="str">
        <f t="shared" si="203"/>
        <v/>
      </c>
      <c r="U724" s="152" t="str">
        <f>IFERROR(IF(T724=Hjelpeark!$B$4,0,ABS(T724-S724)),"")</f>
        <v/>
      </c>
      <c r="V724" s="175" t="str">
        <f>IFERROR(IF(A724="","",_xlfn.XLOOKUP(D724,Prisliste!$C$4:$F$4,Prisliste!$C$20:$F$20)),"")</f>
        <v/>
      </c>
      <c r="W724" s="175" t="str">
        <f>IFERROR(U724*_xlfn.XLOOKUP(D724,Prisliste!$C$4:$F$4,Prisliste!$C$21:$F$21),"")</f>
        <v/>
      </c>
      <c r="X724" s="175" t="str">
        <f>IFERROR(IF(A724="","",IF(N724="Ja",_xlfn.XLOOKUP('Beregninger gj.strømming'!D724,Prisliste!$C$4:$F$4,Prisliste!$C$24:$F$24),0)),"")</f>
        <v/>
      </c>
      <c r="Y724" s="288" t="str">
        <f t="shared" si="190"/>
        <v/>
      </c>
      <c r="Z724" s="175" t="str">
        <f t="shared" si="201"/>
        <v/>
      </c>
      <c r="AA724" s="175" t="str">
        <f t="shared" si="191"/>
        <v/>
      </c>
      <c r="AB724" s="175" t="str">
        <f t="shared" si="192"/>
        <v/>
      </c>
      <c r="AC724" s="288" t="str">
        <f t="shared" si="193"/>
        <v/>
      </c>
      <c r="AD724" s="152" t="str">
        <f t="shared" si="194"/>
        <v/>
      </c>
      <c r="AF724" s="155" t="str">
        <f>IFERROR(_xlfn.XLOOKUP(D724,Prisliste!$C$4:$F$4,Prisliste!$C$19:$F$19)*AD724,"")</f>
        <v/>
      </c>
    </row>
    <row r="725" spans="1:32" ht="14.4">
      <c r="A725" s="171" t="str">
        <f>IF(A724="","",IF(A724+1&lt;=f_slutt,'Beregninger gj.strømming'!A724+1,""))</f>
        <v/>
      </c>
      <c r="B725" s="172" t="str">
        <f t="shared" si="195"/>
        <v/>
      </c>
      <c r="C725" s="173" t="str">
        <f t="shared" si="196"/>
        <v/>
      </c>
      <c r="D725" s="172" t="str">
        <f t="shared" si="197"/>
        <v/>
      </c>
      <c r="E725" s="152" t="str">
        <f t="shared" si="202"/>
        <v/>
      </c>
      <c r="F725" s="289" t="str">
        <f t="shared" si="198"/>
        <v/>
      </c>
      <c r="G725" s="154" t="str">
        <f>IF($A725="","",'Priseestimat gj.strømming'!$C$15)</f>
        <v/>
      </c>
      <c r="H725" s="155" t="str" cm="1">
        <f t="array" ref="H725">IF(M725=Hjelpeark!$E$7,_xlfn.XLOOKUP(IF(T725="Naturlig",S725,T725),Temp_VT_FV,_xlfn.XLOOKUP('Beregninger gj.strømming'!F725,Fiskevekt_VT_FV,'Veksttabell FV'!$B$5:$T$21,,-1),,-1)*G725,IF('Beregninger gj.strømming'!M725=Hjelpeark!$D$7,_xlfn.XLOOKUP(IF(T725="Naturlig",S725,T725),'Veksttabell SV'!$A$6:$A$22,_xlfn.XLOOKUP('Beregninger gj.strømming'!F725,'Veksttabell SV'!$B$5:$AU$5,'Veksttabell SV'!$B$6:$AU$22,,-1),,-1)*G725,""))</f>
        <v/>
      </c>
      <c r="I725" s="155" t="str">
        <f t="shared" si="187"/>
        <v/>
      </c>
      <c r="J725" s="159" t="str">
        <f t="shared" si="188"/>
        <v/>
      </c>
      <c r="K725" s="173" t="str">
        <f>IF(A725="","",'Priseestimat gj.strømming'!$C$10)</f>
        <v/>
      </c>
      <c r="L725" s="173" t="str">
        <f>IF(A725="","",'Priseestimat gj.strømming'!$C$11)</f>
        <v/>
      </c>
      <c r="M725" s="173" t="str">
        <f>IF(A725="","",'Priseestimat gj.strømming'!$C$12)</f>
        <v/>
      </c>
      <c r="N725" s="173" t="str">
        <f>IF($A725="","",'Priseestimat gj.strømming'!$C$6)</f>
        <v/>
      </c>
      <c r="O725" s="174" t="str" cm="1">
        <f t="array" ref="O725">IF(M725=Hjelpeark!$D$7,_xlfn.XLOOKUP(IF(T725="Naturlig",S725,T725),'Vannbehov SV'!$A$5:$A$13,_xlfn.XLOOKUP('Beregninger gj.strømming'!F725,'Vannbehov SV'!$B$4:$O$4,'Vannbehov SV'!$B$5:$O$13,,-1),,-1),IF(M725=Hjelpeark!$E$7,_xlfn.XLOOKUP(IF(T725="Naturlig",S725,T725),'Vannbehov FV'!$A$5:$A$20,_xlfn.XLOOKUP('Beregninger gj.strømming'!F725,'Vannbehov FV'!$B$4:$O$4,'Vannbehov FV'!$B$5:$O$20,,-1),,-1),""))</f>
        <v/>
      </c>
      <c r="P725" s="173" t="str">
        <f t="shared" si="199"/>
        <v/>
      </c>
      <c r="Q725" s="174" t="str">
        <f t="shared" si="200"/>
        <v/>
      </c>
      <c r="R725" s="174" t="str">
        <f t="shared" si="189"/>
        <v/>
      </c>
      <c r="S725" s="152" t="str">
        <f>IFERROR(IF(M725=Hjelpeark!$D$7,_xlfn.XLOOKUP('Beregninger gj.strømming'!C725,Hjelpeark!$C$8:$C$19,Hjelpeark!$D$8:$D$19),_xlfn.XLOOKUP('Beregninger gj.strømming'!C725,Hjelpeark!$C$8:$C$19,Hjelpeark!$E$8:$E$19)),"")</f>
        <v/>
      </c>
      <c r="T725" s="152" t="str">
        <f t="shared" si="203"/>
        <v/>
      </c>
      <c r="U725" s="152" t="str">
        <f>IFERROR(IF(T725=Hjelpeark!$B$4,0,ABS(T725-S725)),"")</f>
        <v/>
      </c>
      <c r="V725" s="175" t="str">
        <f>IFERROR(IF(A725="","",_xlfn.XLOOKUP(D725,Prisliste!$C$4:$F$4,Prisliste!$C$20:$F$20)),"")</f>
        <v/>
      </c>
      <c r="W725" s="175" t="str">
        <f>IFERROR(U725*_xlfn.XLOOKUP(D725,Prisliste!$C$4:$F$4,Prisliste!$C$21:$F$21),"")</f>
        <v/>
      </c>
      <c r="X725" s="175" t="str">
        <f>IFERROR(IF(A725="","",IF(N725="Ja",_xlfn.XLOOKUP('Beregninger gj.strømming'!D725,Prisliste!$C$4:$F$4,Prisliste!$C$24:$F$24),0)),"")</f>
        <v/>
      </c>
      <c r="Y725" s="288" t="str">
        <f t="shared" si="190"/>
        <v/>
      </c>
      <c r="Z725" s="175" t="str">
        <f t="shared" si="201"/>
        <v/>
      </c>
      <c r="AA725" s="175" t="str">
        <f t="shared" si="191"/>
        <v/>
      </c>
      <c r="AB725" s="175" t="str">
        <f t="shared" si="192"/>
        <v/>
      </c>
      <c r="AC725" s="288" t="str">
        <f t="shared" si="193"/>
        <v/>
      </c>
      <c r="AD725" s="152" t="str">
        <f t="shared" si="194"/>
        <v/>
      </c>
      <c r="AF725" s="155" t="str">
        <f>IFERROR(_xlfn.XLOOKUP(D725,Prisliste!$C$4:$F$4,Prisliste!$C$19:$F$19)*AD725,"")</f>
        <v/>
      </c>
    </row>
    <row r="726" spans="1:32" ht="14.4">
      <c r="A726" s="171" t="str">
        <f>IF(A725="","",IF(A725+1&lt;=f_slutt,'Beregninger gj.strømming'!A725+1,""))</f>
        <v/>
      </c>
      <c r="B726" s="172" t="str">
        <f t="shared" si="195"/>
        <v/>
      </c>
      <c r="C726" s="173" t="str">
        <f t="shared" si="196"/>
        <v/>
      </c>
      <c r="D726" s="172" t="str">
        <f t="shared" si="197"/>
        <v/>
      </c>
      <c r="E726" s="152" t="str">
        <f t="shared" si="202"/>
        <v/>
      </c>
      <c r="F726" s="289" t="str">
        <f t="shared" si="198"/>
        <v/>
      </c>
      <c r="G726" s="154" t="str">
        <f>IF($A726="","",'Priseestimat gj.strømming'!$C$15)</f>
        <v/>
      </c>
      <c r="H726" s="155" t="str" cm="1">
        <f t="array" ref="H726">IF(M726=Hjelpeark!$E$7,_xlfn.XLOOKUP(IF(T726="Naturlig",S726,T726),Temp_VT_FV,_xlfn.XLOOKUP('Beregninger gj.strømming'!F726,Fiskevekt_VT_FV,'Veksttabell FV'!$B$5:$T$21,,-1),,-1)*G726,IF('Beregninger gj.strømming'!M726=Hjelpeark!$D$7,_xlfn.XLOOKUP(IF(T726="Naturlig",S726,T726),'Veksttabell SV'!$A$6:$A$22,_xlfn.XLOOKUP('Beregninger gj.strømming'!F726,'Veksttabell SV'!$B$5:$AU$5,'Veksttabell SV'!$B$6:$AU$22,,-1),,-1)*G726,""))</f>
        <v/>
      </c>
      <c r="I726" s="155" t="str">
        <f t="shared" si="187"/>
        <v/>
      </c>
      <c r="J726" s="159" t="str">
        <f t="shared" si="188"/>
        <v/>
      </c>
      <c r="K726" s="173" t="str">
        <f>IF(A726="","",'Priseestimat gj.strømming'!$C$10)</f>
        <v/>
      </c>
      <c r="L726" s="173" t="str">
        <f>IF(A726="","",'Priseestimat gj.strømming'!$C$11)</f>
        <v/>
      </c>
      <c r="M726" s="173" t="str">
        <f>IF(A726="","",'Priseestimat gj.strømming'!$C$12)</f>
        <v/>
      </c>
      <c r="N726" s="173" t="str">
        <f>IF($A726="","",'Priseestimat gj.strømming'!$C$6)</f>
        <v/>
      </c>
      <c r="O726" s="174" t="str" cm="1">
        <f t="array" ref="O726">IF(M726=Hjelpeark!$D$7,_xlfn.XLOOKUP(IF(T726="Naturlig",S726,T726),'Vannbehov SV'!$A$5:$A$13,_xlfn.XLOOKUP('Beregninger gj.strømming'!F726,'Vannbehov SV'!$B$4:$O$4,'Vannbehov SV'!$B$5:$O$13,,-1),,-1),IF(M726=Hjelpeark!$E$7,_xlfn.XLOOKUP(IF(T726="Naturlig",S726,T726),'Vannbehov FV'!$A$5:$A$20,_xlfn.XLOOKUP('Beregninger gj.strømming'!F726,'Vannbehov FV'!$B$4:$O$4,'Vannbehov FV'!$B$5:$O$20,,-1),,-1),""))</f>
        <v/>
      </c>
      <c r="P726" s="173" t="str">
        <f t="shared" si="199"/>
        <v/>
      </c>
      <c r="Q726" s="174" t="str">
        <f t="shared" si="200"/>
        <v/>
      </c>
      <c r="R726" s="174" t="str">
        <f t="shared" si="189"/>
        <v/>
      </c>
      <c r="S726" s="152" t="str">
        <f>IFERROR(IF(M726=Hjelpeark!$D$7,_xlfn.XLOOKUP('Beregninger gj.strømming'!C726,Hjelpeark!$C$8:$C$19,Hjelpeark!$D$8:$D$19),_xlfn.XLOOKUP('Beregninger gj.strømming'!C726,Hjelpeark!$C$8:$C$19,Hjelpeark!$E$8:$E$19)),"")</f>
        <v/>
      </c>
      <c r="T726" s="152" t="str">
        <f t="shared" si="203"/>
        <v/>
      </c>
      <c r="U726" s="152" t="str">
        <f>IFERROR(IF(T726=Hjelpeark!$B$4,0,ABS(T726-S726)),"")</f>
        <v/>
      </c>
      <c r="V726" s="175" t="str">
        <f>IFERROR(IF(A726="","",_xlfn.XLOOKUP(D726,Prisliste!$C$4:$F$4,Prisliste!$C$20:$F$20)),"")</f>
        <v/>
      </c>
      <c r="W726" s="175" t="str">
        <f>IFERROR(U726*_xlfn.XLOOKUP(D726,Prisliste!$C$4:$F$4,Prisliste!$C$21:$F$21),"")</f>
        <v/>
      </c>
      <c r="X726" s="175" t="str">
        <f>IFERROR(IF(A726="","",IF(N726="Ja",_xlfn.XLOOKUP('Beregninger gj.strømming'!D726,Prisliste!$C$4:$F$4,Prisliste!$C$24:$F$24),0)),"")</f>
        <v/>
      </c>
      <c r="Y726" s="288" t="str">
        <f t="shared" si="190"/>
        <v/>
      </c>
      <c r="Z726" s="175" t="str">
        <f t="shared" si="201"/>
        <v/>
      </c>
      <c r="AA726" s="175" t="str">
        <f t="shared" si="191"/>
        <v/>
      </c>
      <c r="AB726" s="175" t="str">
        <f t="shared" si="192"/>
        <v/>
      </c>
      <c r="AC726" s="288" t="str">
        <f t="shared" si="193"/>
        <v/>
      </c>
      <c r="AD726" s="152" t="str">
        <f t="shared" si="194"/>
        <v/>
      </c>
      <c r="AF726" s="155" t="str">
        <f>IFERROR(_xlfn.XLOOKUP(D726,Prisliste!$C$4:$F$4,Prisliste!$C$19:$F$19)*AD726,"")</f>
        <v/>
      </c>
    </row>
    <row r="727" spans="1:32" ht="14.4">
      <c r="A727" s="171" t="str">
        <f>IF(A726="","",IF(A726+1&lt;=f_slutt,'Beregninger gj.strømming'!A726+1,""))</f>
        <v/>
      </c>
      <c r="B727" s="172" t="str">
        <f t="shared" si="195"/>
        <v/>
      </c>
      <c r="C727" s="173" t="str">
        <f t="shared" si="196"/>
        <v/>
      </c>
      <c r="D727" s="172" t="str">
        <f t="shared" si="197"/>
        <v/>
      </c>
      <c r="E727" s="152" t="str">
        <f t="shared" si="202"/>
        <v/>
      </c>
      <c r="F727" s="289" t="str">
        <f t="shared" si="198"/>
        <v/>
      </c>
      <c r="G727" s="154" t="str">
        <f>IF($A727="","",'Priseestimat gj.strømming'!$C$15)</f>
        <v/>
      </c>
      <c r="H727" s="155" t="str" cm="1">
        <f t="array" ref="H727">IF(M727=Hjelpeark!$E$7,_xlfn.XLOOKUP(IF(T727="Naturlig",S727,T727),Temp_VT_FV,_xlfn.XLOOKUP('Beregninger gj.strømming'!F727,Fiskevekt_VT_FV,'Veksttabell FV'!$B$5:$T$21,,-1),,-1)*G727,IF('Beregninger gj.strømming'!M727=Hjelpeark!$D$7,_xlfn.XLOOKUP(IF(T727="Naturlig",S727,T727),'Veksttabell SV'!$A$6:$A$22,_xlfn.XLOOKUP('Beregninger gj.strømming'!F727,'Veksttabell SV'!$B$5:$AU$5,'Veksttabell SV'!$B$6:$AU$22,,-1),,-1)*G727,""))</f>
        <v/>
      </c>
      <c r="I727" s="155" t="str">
        <f t="shared" si="187"/>
        <v/>
      </c>
      <c r="J727" s="159" t="str">
        <f t="shared" si="188"/>
        <v/>
      </c>
      <c r="K727" s="173" t="str">
        <f>IF(A727="","",'Priseestimat gj.strømming'!$C$10)</f>
        <v/>
      </c>
      <c r="L727" s="173" t="str">
        <f>IF(A727="","",'Priseestimat gj.strømming'!$C$11)</f>
        <v/>
      </c>
      <c r="M727" s="173" t="str">
        <f>IF(A727="","",'Priseestimat gj.strømming'!$C$12)</f>
        <v/>
      </c>
      <c r="N727" s="173" t="str">
        <f>IF($A727="","",'Priseestimat gj.strømming'!$C$6)</f>
        <v/>
      </c>
      <c r="O727" s="174" t="str" cm="1">
        <f t="array" ref="O727">IF(M727=Hjelpeark!$D$7,_xlfn.XLOOKUP(IF(T727="Naturlig",S727,T727),'Vannbehov SV'!$A$5:$A$13,_xlfn.XLOOKUP('Beregninger gj.strømming'!F727,'Vannbehov SV'!$B$4:$O$4,'Vannbehov SV'!$B$5:$O$13,,-1),,-1),IF(M727=Hjelpeark!$E$7,_xlfn.XLOOKUP(IF(T727="Naturlig",S727,T727),'Vannbehov FV'!$A$5:$A$20,_xlfn.XLOOKUP('Beregninger gj.strømming'!F727,'Vannbehov FV'!$B$4:$O$4,'Vannbehov FV'!$B$5:$O$20,,-1),,-1),""))</f>
        <v/>
      </c>
      <c r="P727" s="173" t="str">
        <f t="shared" si="199"/>
        <v/>
      </c>
      <c r="Q727" s="174" t="str">
        <f t="shared" si="200"/>
        <v/>
      </c>
      <c r="R727" s="174" t="str">
        <f t="shared" si="189"/>
        <v/>
      </c>
      <c r="S727" s="152" t="str">
        <f>IFERROR(IF(M727=Hjelpeark!$D$7,_xlfn.XLOOKUP('Beregninger gj.strømming'!C727,Hjelpeark!$C$8:$C$19,Hjelpeark!$D$8:$D$19),_xlfn.XLOOKUP('Beregninger gj.strømming'!C727,Hjelpeark!$C$8:$C$19,Hjelpeark!$E$8:$E$19)),"")</f>
        <v/>
      </c>
      <c r="T727" s="152" t="str">
        <f t="shared" si="203"/>
        <v/>
      </c>
      <c r="U727" s="152" t="str">
        <f>IFERROR(IF(T727=Hjelpeark!$B$4,0,ABS(T727-S727)),"")</f>
        <v/>
      </c>
      <c r="V727" s="175" t="str">
        <f>IFERROR(IF(A727="","",_xlfn.XLOOKUP(D727,Prisliste!$C$4:$F$4,Prisliste!$C$20:$F$20)),"")</f>
        <v/>
      </c>
      <c r="W727" s="175" t="str">
        <f>IFERROR(U727*_xlfn.XLOOKUP(D727,Prisliste!$C$4:$F$4,Prisliste!$C$21:$F$21),"")</f>
        <v/>
      </c>
      <c r="X727" s="175" t="str">
        <f>IFERROR(IF(A727="","",IF(N727="Ja",_xlfn.XLOOKUP('Beregninger gj.strømming'!D727,Prisliste!$C$4:$F$4,Prisliste!$C$24:$F$24),0)),"")</f>
        <v/>
      </c>
      <c r="Y727" s="288" t="str">
        <f t="shared" si="190"/>
        <v/>
      </c>
      <c r="Z727" s="175" t="str">
        <f t="shared" si="201"/>
        <v/>
      </c>
      <c r="AA727" s="175" t="str">
        <f t="shared" si="191"/>
        <v/>
      </c>
      <c r="AB727" s="175" t="str">
        <f t="shared" si="192"/>
        <v/>
      </c>
      <c r="AC727" s="288" t="str">
        <f t="shared" si="193"/>
        <v/>
      </c>
      <c r="AD727" s="152" t="str">
        <f t="shared" si="194"/>
        <v/>
      </c>
      <c r="AF727" s="155" t="str">
        <f>IFERROR(_xlfn.XLOOKUP(D727,Prisliste!$C$4:$F$4,Prisliste!$C$19:$F$19)*AD727,"")</f>
        <v/>
      </c>
    </row>
    <row r="728" spans="1:32" ht="14.4">
      <c r="A728" s="171" t="str">
        <f>IF(A727="","",IF(A727+1&lt;=f_slutt,'Beregninger gj.strømming'!A727+1,""))</f>
        <v/>
      </c>
      <c r="B728" s="172" t="str">
        <f t="shared" si="195"/>
        <v/>
      </c>
      <c r="C728" s="173" t="str">
        <f t="shared" si="196"/>
        <v/>
      </c>
      <c r="D728" s="172" t="str">
        <f t="shared" si="197"/>
        <v/>
      </c>
      <c r="E728" s="152" t="str">
        <f t="shared" si="202"/>
        <v/>
      </c>
      <c r="F728" s="289" t="str">
        <f t="shared" si="198"/>
        <v/>
      </c>
      <c r="G728" s="154" t="str">
        <f>IF($A728="","",'Priseestimat gj.strømming'!$C$15)</f>
        <v/>
      </c>
      <c r="H728" s="155" t="str" cm="1">
        <f t="array" ref="H728">IF(M728=Hjelpeark!$E$7,_xlfn.XLOOKUP(IF(T728="Naturlig",S728,T728),Temp_VT_FV,_xlfn.XLOOKUP('Beregninger gj.strømming'!F728,Fiskevekt_VT_FV,'Veksttabell FV'!$B$5:$T$21,,-1),,-1)*G728,IF('Beregninger gj.strømming'!M728=Hjelpeark!$D$7,_xlfn.XLOOKUP(IF(T728="Naturlig",S728,T728),'Veksttabell SV'!$A$6:$A$22,_xlfn.XLOOKUP('Beregninger gj.strømming'!F728,'Veksttabell SV'!$B$5:$AU$5,'Veksttabell SV'!$B$6:$AU$22,,-1),,-1)*G728,""))</f>
        <v/>
      </c>
      <c r="I728" s="155" t="str">
        <f t="shared" si="187"/>
        <v/>
      </c>
      <c r="J728" s="159" t="str">
        <f t="shared" si="188"/>
        <v/>
      </c>
      <c r="K728" s="173" t="str">
        <f>IF(A728="","",'Priseestimat gj.strømming'!$C$10)</f>
        <v/>
      </c>
      <c r="L728" s="173" t="str">
        <f>IF(A728="","",'Priseestimat gj.strømming'!$C$11)</f>
        <v/>
      </c>
      <c r="M728" s="173" t="str">
        <f>IF(A728="","",'Priseestimat gj.strømming'!$C$12)</f>
        <v/>
      </c>
      <c r="N728" s="173" t="str">
        <f>IF($A728="","",'Priseestimat gj.strømming'!$C$6)</f>
        <v/>
      </c>
      <c r="O728" s="174" t="str" cm="1">
        <f t="array" ref="O728">IF(M728=Hjelpeark!$D$7,_xlfn.XLOOKUP(IF(T728="Naturlig",S728,T728),'Vannbehov SV'!$A$5:$A$13,_xlfn.XLOOKUP('Beregninger gj.strømming'!F728,'Vannbehov SV'!$B$4:$O$4,'Vannbehov SV'!$B$5:$O$13,,-1),,-1),IF(M728=Hjelpeark!$E$7,_xlfn.XLOOKUP(IF(T728="Naturlig",S728,T728),'Vannbehov FV'!$A$5:$A$20,_xlfn.XLOOKUP('Beregninger gj.strømming'!F728,'Vannbehov FV'!$B$4:$O$4,'Vannbehov FV'!$B$5:$O$20,,-1),,-1),""))</f>
        <v/>
      </c>
      <c r="P728" s="173" t="str">
        <f t="shared" si="199"/>
        <v/>
      </c>
      <c r="Q728" s="174" t="str">
        <f t="shared" si="200"/>
        <v/>
      </c>
      <c r="R728" s="174" t="str">
        <f t="shared" si="189"/>
        <v/>
      </c>
      <c r="S728" s="152" t="str">
        <f>IFERROR(IF(M728=Hjelpeark!$D$7,_xlfn.XLOOKUP('Beregninger gj.strømming'!C728,Hjelpeark!$C$8:$C$19,Hjelpeark!$D$8:$D$19),_xlfn.XLOOKUP('Beregninger gj.strømming'!C728,Hjelpeark!$C$8:$C$19,Hjelpeark!$E$8:$E$19)),"")</f>
        <v/>
      </c>
      <c r="T728" s="152" t="str">
        <f t="shared" si="203"/>
        <v/>
      </c>
      <c r="U728" s="152" t="str">
        <f>IFERROR(IF(T728=Hjelpeark!$B$4,0,ABS(T728-S728)),"")</f>
        <v/>
      </c>
      <c r="V728" s="175" t="str">
        <f>IFERROR(IF(A728="","",_xlfn.XLOOKUP(D728,Prisliste!$C$4:$F$4,Prisliste!$C$20:$F$20)),"")</f>
        <v/>
      </c>
      <c r="W728" s="175" t="str">
        <f>IFERROR(U728*_xlfn.XLOOKUP(D728,Prisliste!$C$4:$F$4,Prisliste!$C$21:$F$21),"")</f>
        <v/>
      </c>
      <c r="X728" s="175" t="str">
        <f>IFERROR(IF(A728="","",IF(N728="Ja",_xlfn.XLOOKUP('Beregninger gj.strømming'!D728,Prisliste!$C$4:$F$4,Prisliste!$C$24:$F$24),0)),"")</f>
        <v/>
      </c>
      <c r="Y728" s="288" t="str">
        <f t="shared" si="190"/>
        <v/>
      </c>
      <c r="Z728" s="175" t="str">
        <f t="shared" si="201"/>
        <v/>
      </c>
      <c r="AA728" s="175" t="str">
        <f t="shared" si="191"/>
        <v/>
      </c>
      <c r="AB728" s="175" t="str">
        <f t="shared" si="192"/>
        <v/>
      </c>
      <c r="AC728" s="288" t="str">
        <f t="shared" si="193"/>
        <v/>
      </c>
      <c r="AD728" s="152" t="str">
        <f t="shared" si="194"/>
        <v/>
      </c>
      <c r="AF728" s="155" t="str">
        <f>IFERROR(_xlfn.XLOOKUP(D728,Prisliste!$C$4:$F$4,Prisliste!$C$19:$F$19)*AD728,"")</f>
        <v/>
      </c>
    </row>
    <row r="729" spans="1:32" ht="14.4">
      <c r="A729" s="171" t="str">
        <f>IF(A728="","",IF(A728+1&lt;=f_slutt,'Beregninger gj.strømming'!A728+1,""))</f>
        <v/>
      </c>
      <c r="B729" s="172" t="str">
        <f t="shared" si="195"/>
        <v/>
      </c>
      <c r="C729" s="173" t="str">
        <f t="shared" si="196"/>
        <v/>
      </c>
      <c r="D729" s="172" t="str">
        <f t="shared" si="197"/>
        <v/>
      </c>
      <c r="E729" s="152" t="str">
        <f t="shared" si="202"/>
        <v/>
      </c>
      <c r="F729" s="289" t="str">
        <f t="shared" si="198"/>
        <v/>
      </c>
      <c r="G729" s="154" t="str">
        <f>IF($A729="","",'Priseestimat gj.strømming'!$C$15)</f>
        <v/>
      </c>
      <c r="H729" s="155" t="str" cm="1">
        <f t="array" ref="H729">IF(M729=Hjelpeark!$E$7,_xlfn.XLOOKUP(IF(T729="Naturlig",S729,T729),Temp_VT_FV,_xlfn.XLOOKUP('Beregninger gj.strømming'!F729,Fiskevekt_VT_FV,'Veksttabell FV'!$B$5:$T$21,,-1),,-1)*G729,IF('Beregninger gj.strømming'!M729=Hjelpeark!$D$7,_xlfn.XLOOKUP(IF(T729="Naturlig",S729,T729),'Veksttabell SV'!$A$6:$A$22,_xlfn.XLOOKUP('Beregninger gj.strømming'!F729,'Veksttabell SV'!$B$5:$AU$5,'Veksttabell SV'!$B$6:$AU$22,,-1),,-1)*G729,""))</f>
        <v/>
      </c>
      <c r="I729" s="155" t="str">
        <f t="shared" si="187"/>
        <v/>
      </c>
      <c r="J729" s="159" t="str">
        <f t="shared" si="188"/>
        <v/>
      </c>
      <c r="K729" s="173" t="str">
        <f>IF(A729="","",'Priseestimat gj.strømming'!$C$10)</f>
        <v/>
      </c>
      <c r="L729" s="173" t="str">
        <f>IF(A729="","",'Priseestimat gj.strømming'!$C$11)</f>
        <v/>
      </c>
      <c r="M729" s="173" t="str">
        <f>IF(A729="","",'Priseestimat gj.strømming'!$C$12)</f>
        <v/>
      </c>
      <c r="N729" s="173" t="str">
        <f>IF($A729="","",'Priseestimat gj.strømming'!$C$6)</f>
        <v/>
      </c>
      <c r="O729" s="174" t="str" cm="1">
        <f t="array" ref="O729">IF(M729=Hjelpeark!$D$7,_xlfn.XLOOKUP(IF(T729="Naturlig",S729,T729),'Vannbehov SV'!$A$5:$A$13,_xlfn.XLOOKUP('Beregninger gj.strømming'!F729,'Vannbehov SV'!$B$4:$O$4,'Vannbehov SV'!$B$5:$O$13,,-1),,-1),IF(M729=Hjelpeark!$E$7,_xlfn.XLOOKUP(IF(T729="Naturlig",S729,T729),'Vannbehov FV'!$A$5:$A$20,_xlfn.XLOOKUP('Beregninger gj.strømming'!F729,'Vannbehov FV'!$B$4:$O$4,'Vannbehov FV'!$B$5:$O$20,,-1),,-1),""))</f>
        <v/>
      </c>
      <c r="P729" s="173" t="str">
        <f t="shared" si="199"/>
        <v/>
      </c>
      <c r="Q729" s="174" t="str">
        <f t="shared" si="200"/>
        <v/>
      </c>
      <c r="R729" s="174" t="str">
        <f t="shared" si="189"/>
        <v/>
      </c>
      <c r="S729" s="152" t="str">
        <f>IFERROR(IF(M729=Hjelpeark!$D$7,_xlfn.XLOOKUP('Beregninger gj.strømming'!C729,Hjelpeark!$C$8:$C$19,Hjelpeark!$D$8:$D$19),_xlfn.XLOOKUP('Beregninger gj.strømming'!C729,Hjelpeark!$C$8:$C$19,Hjelpeark!$E$8:$E$19)),"")</f>
        <v/>
      </c>
      <c r="T729" s="152" t="str">
        <f t="shared" si="203"/>
        <v/>
      </c>
      <c r="U729" s="152" t="str">
        <f>IFERROR(IF(T729=Hjelpeark!$B$4,0,ABS(T729-S729)),"")</f>
        <v/>
      </c>
      <c r="V729" s="175" t="str">
        <f>IFERROR(IF(A729="","",_xlfn.XLOOKUP(D729,Prisliste!$C$4:$F$4,Prisliste!$C$20:$F$20)),"")</f>
        <v/>
      </c>
      <c r="W729" s="175" t="str">
        <f>IFERROR(U729*_xlfn.XLOOKUP(D729,Prisliste!$C$4:$F$4,Prisliste!$C$21:$F$21),"")</f>
        <v/>
      </c>
      <c r="X729" s="175" t="str">
        <f>IFERROR(IF(A729="","",IF(N729="Ja",_xlfn.XLOOKUP('Beregninger gj.strømming'!D729,Prisliste!$C$4:$F$4,Prisliste!$C$24:$F$24),0)),"")</f>
        <v/>
      </c>
      <c r="Y729" s="288" t="str">
        <f t="shared" si="190"/>
        <v/>
      </c>
      <c r="Z729" s="175" t="str">
        <f t="shared" si="201"/>
        <v/>
      </c>
      <c r="AA729" s="175" t="str">
        <f t="shared" si="191"/>
        <v/>
      </c>
      <c r="AB729" s="175" t="str">
        <f t="shared" si="192"/>
        <v/>
      </c>
      <c r="AC729" s="288" t="str">
        <f t="shared" si="193"/>
        <v/>
      </c>
      <c r="AD729" s="152" t="str">
        <f t="shared" si="194"/>
        <v/>
      </c>
      <c r="AF729" s="155" t="str">
        <f>IFERROR(_xlfn.XLOOKUP(D729,Prisliste!$C$4:$F$4,Prisliste!$C$19:$F$19)*AD729,"")</f>
        <v/>
      </c>
    </row>
    <row r="730" spans="1:32" ht="14.4">
      <c r="A730" s="171" t="str">
        <f>IF(A729="","",IF(A729+1&lt;=f_slutt,'Beregninger gj.strømming'!A729+1,""))</f>
        <v/>
      </c>
      <c r="B730" s="172" t="str">
        <f t="shared" si="195"/>
        <v/>
      </c>
      <c r="C730" s="173" t="str">
        <f t="shared" si="196"/>
        <v/>
      </c>
      <c r="D730" s="172" t="str">
        <f t="shared" si="197"/>
        <v/>
      </c>
      <c r="E730" s="152" t="str">
        <f t="shared" si="202"/>
        <v/>
      </c>
      <c r="F730" s="289" t="str">
        <f t="shared" si="198"/>
        <v/>
      </c>
      <c r="G730" s="154" t="str">
        <f>IF($A730="","",'Priseestimat gj.strømming'!$C$15)</f>
        <v/>
      </c>
      <c r="H730" s="155" t="str" cm="1">
        <f t="array" ref="H730">IF(M730=Hjelpeark!$E$7,_xlfn.XLOOKUP(IF(T730="Naturlig",S730,T730),Temp_VT_FV,_xlfn.XLOOKUP('Beregninger gj.strømming'!F730,Fiskevekt_VT_FV,'Veksttabell FV'!$B$5:$T$21,,-1),,-1)*G730,IF('Beregninger gj.strømming'!M730=Hjelpeark!$D$7,_xlfn.XLOOKUP(IF(T730="Naturlig",S730,T730),'Veksttabell SV'!$A$6:$A$22,_xlfn.XLOOKUP('Beregninger gj.strømming'!F730,'Veksttabell SV'!$B$5:$AU$5,'Veksttabell SV'!$B$6:$AU$22,,-1),,-1)*G730,""))</f>
        <v/>
      </c>
      <c r="I730" s="155" t="str">
        <f t="shared" si="187"/>
        <v/>
      </c>
      <c r="J730" s="159" t="str">
        <f t="shared" si="188"/>
        <v/>
      </c>
      <c r="K730" s="173" t="str">
        <f>IF(A730="","",'Priseestimat gj.strømming'!$C$10)</f>
        <v/>
      </c>
      <c r="L730" s="173" t="str">
        <f>IF(A730="","",'Priseestimat gj.strømming'!$C$11)</f>
        <v/>
      </c>
      <c r="M730" s="173" t="str">
        <f>IF(A730="","",'Priseestimat gj.strømming'!$C$12)</f>
        <v/>
      </c>
      <c r="N730" s="173" t="str">
        <f>IF($A730="","",'Priseestimat gj.strømming'!$C$6)</f>
        <v/>
      </c>
      <c r="O730" s="174" t="str" cm="1">
        <f t="array" ref="O730">IF(M730=Hjelpeark!$D$7,_xlfn.XLOOKUP(IF(T730="Naturlig",S730,T730),'Vannbehov SV'!$A$5:$A$13,_xlfn.XLOOKUP('Beregninger gj.strømming'!F730,'Vannbehov SV'!$B$4:$O$4,'Vannbehov SV'!$B$5:$O$13,,-1),,-1),IF(M730=Hjelpeark!$E$7,_xlfn.XLOOKUP(IF(T730="Naturlig",S730,T730),'Vannbehov FV'!$A$5:$A$20,_xlfn.XLOOKUP('Beregninger gj.strømming'!F730,'Vannbehov FV'!$B$4:$O$4,'Vannbehov FV'!$B$5:$O$20,,-1),,-1),""))</f>
        <v/>
      </c>
      <c r="P730" s="173" t="str">
        <f t="shared" si="199"/>
        <v/>
      </c>
      <c r="Q730" s="174" t="str">
        <f t="shared" si="200"/>
        <v/>
      </c>
      <c r="R730" s="174" t="str">
        <f t="shared" si="189"/>
        <v/>
      </c>
      <c r="S730" s="152" t="str">
        <f>IFERROR(IF(M730=Hjelpeark!$D$7,_xlfn.XLOOKUP('Beregninger gj.strømming'!C730,Hjelpeark!$C$8:$C$19,Hjelpeark!$D$8:$D$19),_xlfn.XLOOKUP('Beregninger gj.strømming'!C730,Hjelpeark!$C$8:$C$19,Hjelpeark!$E$8:$E$19)),"")</f>
        <v/>
      </c>
      <c r="T730" s="152" t="str">
        <f t="shared" si="203"/>
        <v/>
      </c>
      <c r="U730" s="152" t="str">
        <f>IFERROR(IF(T730=Hjelpeark!$B$4,0,ABS(T730-S730)),"")</f>
        <v/>
      </c>
      <c r="V730" s="175" t="str">
        <f>IFERROR(IF(A730="","",_xlfn.XLOOKUP(D730,Prisliste!$C$4:$F$4,Prisliste!$C$20:$F$20)),"")</f>
        <v/>
      </c>
      <c r="W730" s="175" t="str">
        <f>IFERROR(U730*_xlfn.XLOOKUP(D730,Prisliste!$C$4:$F$4,Prisliste!$C$21:$F$21),"")</f>
        <v/>
      </c>
      <c r="X730" s="175" t="str">
        <f>IFERROR(IF(A730="","",IF(N730="Ja",_xlfn.XLOOKUP('Beregninger gj.strømming'!D730,Prisliste!$C$4:$F$4,Prisliste!$C$24:$F$24),0)),"")</f>
        <v/>
      </c>
      <c r="Y730" s="288" t="str">
        <f t="shared" si="190"/>
        <v/>
      </c>
      <c r="Z730" s="175" t="str">
        <f t="shared" si="201"/>
        <v/>
      </c>
      <c r="AA730" s="175" t="str">
        <f t="shared" si="191"/>
        <v/>
      </c>
      <c r="AB730" s="175" t="str">
        <f t="shared" si="192"/>
        <v/>
      </c>
      <c r="AC730" s="288" t="str">
        <f t="shared" si="193"/>
        <v/>
      </c>
      <c r="AD730" s="152" t="str">
        <f t="shared" si="194"/>
        <v/>
      </c>
      <c r="AF730" s="155" t="str">
        <f>IFERROR(_xlfn.XLOOKUP(D730,Prisliste!$C$4:$F$4,Prisliste!$C$19:$F$19)*AD730,"")</f>
        <v/>
      </c>
    </row>
    <row r="731" spans="1:32" ht="14.4">
      <c r="A731" s="171" t="str">
        <f>IF(A730="","",IF(A730+1&lt;=f_slutt,'Beregninger gj.strømming'!A730+1,""))</f>
        <v/>
      </c>
      <c r="B731" s="172" t="str">
        <f t="shared" si="195"/>
        <v/>
      </c>
      <c r="C731" s="173" t="str">
        <f t="shared" si="196"/>
        <v/>
      </c>
      <c r="D731" s="172" t="str">
        <f t="shared" si="197"/>
        <v/>
      </c>
      <c r="E731" s="152" t="str">
        <f t="shared" si="202"/>
        <v/>
      </c>
      <c r="F731" s="289" t="str">
        <f t="shared" si="198"/>
        <v/>
      </c>
      <c r="G731" s="154" t="str">
        <f>IF($A731="","",'Priseestimat gj.strømming'!$C$15)</f>
        <v/>
      </c>
      <c r="H731" s="155" t="str" cm="1">
        <f t="array" ref="H731">IF(M731=Hjelpeark!$E$7,_xlfn.XLOOKUP(IF(T731="Naturlig",S731,T731),Temp_VT_FV,_xlfn.XLOOKUP('Beregninger gj.strømming'!F731,Fiskevekt_VT_FV,'Veksttabell FV'!$B$5:$T$21,,-1),,-1)*G731,IF('Beregninger gj.strømming'!M731=Hjelpeark!$D$7,_xlfn.XLOOKUP(IF(T731="Naturlig",S731,T731),'Veksttabell SV'!$A$6:$A$22,_xlfn.XLOOKUP('Beregninger gj.strømming'!F731,'Veksttabell SV'!$B$5:$AU$5,'Veksttabell SV'!$B$6:$AU$22,,-1),,-1)*G731,""))</f>
        <v/>
      </c>
      <c r="I731" s="155" t="str">
        <f t="shared" si="187"/>
        <v/>
      </c>
      <c r="J731" s="159" t="str">
        <f t="shared" si="188"/>
        <v/>
      </c>
      <c r="K731" s="173" t="str">
        <f>IF(A731="","",'Priseestimat gj.strømming'!$C$10)</f>
        <v/>
      </c>
      <c r="L731" s="173" t="str">
        <f>IF(A731="","",'Priseestimat gj.strømming'!$C$11)</f>
        <v/>
      </c>
      <c r="M731" s="173" t="str">
        <f>IF(A731="","",'Priseestimat gj.strømming'!$C$12)</f>
        <v/>
      </c>
      <c r="N731" s="173" t="str">
        <f>IF($A731="","",'Priseestimat gj.strømming'!$C$6)</f>
        <v/>
      </c>
      <c r="O731" s="174" t="str" cm="1">
        <f t="array" ref="O731">IF(M731=Hjelpeark!$D$7,_xlfn.XLOOKUP(IF(T731="Naturlig",S731,T731),'Vannbehov SV'!$A$5:$A$13,_xlfn.XLOOKUP('Beregninger gj.strømming'!F731,'Vannbehov SV'!$B$4:$O$4,'Vannbehov SV'!$B$5:$O$13,,-1),,-1),IF(M731=Hjelpeark!$E$7,_xlfn.XLOOKUP(IF(T731="Naturlig",S731,T731),'Vannbehov FV'!$A$5:$A$20,_xlfn.XLOOKUP('Beregninger gj.strømming'!F731,'Vannbehov FV'!$B$4:$O$4,'Vannbehov FV'!$B$5:$O$20,,-1),,-1),""))</f>
        <v/>
      </c>
      <c r="P731" s="173" t="str">
        <f t="shared" si="199"/>
        <v/>
      </c>
      <c r="Q731" s="174" t="str">
        <f t="shared" si="200"/>
        <v/>
      </c>
      <c r="R731" s="174" t="str">
        <f t="shared" si="189"/>
        <v/>
      </c>
      <c r="S731" s="152" t="str">
        <f>IFERROR(IF(M731=Hjelpeark!$D$7,_xlfn.XLOOKUP('Beregninger gj.strømming'!C731,Hjelpeark!$C$8:$C$19,Hjelpeark!$D$8:$D$19),_xlfn.XLOOKUP('Beregninger gj.strømming'!C731,Hjelpeark!$C$8:$C$19,Hjelpeark!$E$8:$E$19)),"")</f>
        <v/>
      </c>
      <c r="T731" s="152" t="str">
        <f t="shared" si="203"/>
        <v/>
      </c>
      <c r="U731" s="152" t="str">
        <f>IFERROR(IF(T731=Hjelpeark!$B$4,0,ABS(T731-S731)),"")</f>
        <v/>
      </c>
      <c r="V731" s="175" t="str">
        <f>IFERROR(IF(A731="","",_xlfn.XLOOKUP(D731,Prisliste!$C$4:$F$4,Prisliste!$C$20:$F$20)),"")</f>
        <v/>
      </c>
      <c r="W731" s="175" t="str">
        <f>IFERROR(U731*_xlfn.XLOOKUP(D731,Prisliste!$C$4:$F$4,Prisliste!$C$21:$F$21),"")</f>
        <v/>
      </c>
      <c r="X731" s="175" t="str">
        <f>IFERROR(IF(A731="","",IF(N731="Ja",_xlfn.XLOOKUP('Beregninger gj.strømming'!D731,Prisliste!$C$4:$F$4,Prisliste!$C$24:$F$24),0)),"")</f>
        <v/>
      </c>
      <c r="Y731" s="288" t="str">
        <f t="shared" si="190"/>
        <v/>
      </c>
      <c r="Z731" s="175" t="str">
        <f t="shared" si="201"/>
        <v/>
      </c>
      <c r="AA731" s="175" t="str">
        <f t="shared" si="191"/>
        <v/>
      </c>
      <c r="AB731" s="175" t="str">
        <f t="shared" si="192"/>
        <v/>
      </c>
      <c r="AC731" s="288" t="str">
        <f t="shared" si="193"/>
        <v/>
      </c>
      <c r="AD731" s="152" t="str">
        <f t="shared" si="194"/>
        <v/>
      </c>
      <c r="AF731" s="155" t="str">
        <f>IFERROR(_xlfn.XLOOKUP(D731,Prisliste!$C$4:$F$4,Prisliste!$C$19:$F$19)*AD731,"")</f>
        <v/>
      </c>
    </row>
    <row r="732" spans="1:32" ht="14.4">
      <c r="A732" s="171" t="str">
        <f>IF(A731="","",IF(A731+1&lt;=f_slutt,'Beregninger gj.strømming'!A731+1,""))</f>
        <v/>
      </c>
      <c r="B732" s="172" t="str">
        <f t="shared" si="195"/>
        <v/>
      </c>
      <c r="C732" s="173" t="str">
        <f t="shared" si="196"/>
        <v/>
      </c>
      <c r="D732" s="172" t="str">
        <f t="shared" si="197"/>
        <v/>
      </c>
      <c r="E732" s="152" t="str">
        <f t="shared" si="202"/>
        <v/>
      </c>
      <c r="F732" s="289" t="str">
        <f t="shared" si="198"/>
        <v/>
      </c>
      <c r="G732" s="154" t="str">
        <f>IF($A732="","",'Priseestimat gj.strømming'!$C$15)</f>
        <v/>
      </c>
      <c r="H732" s="155" t="str" cm="1">
        <f t="array" ref="H732">IF(M732=Hjelpeark!$E$7,_xlfn.XLOOKUP(IF(T732="Naturlig",S732,T732),Temp_VT_FV,_xlfn.XLOOKUP('Beregninger gj.strømming'!F732,Fiskevekt_VT_FV,'Veksttabell FV'!$B$5:$T$21,,-1),,-1)*G732,IF('Beregninger gj.strømming'!M732=Hjelpeark!$D$7,_xlfn.XLOOKUP(IF(T732="Naturlig",S732,T732),'Veksttabell SV'!$A$6:$A$22,_xlfn.XLOOKUP('Beregninger gj.strømming'!F732,'Veksttabell SV'!$B$5:$AU$5,'Veksttabell SV'!$B$6:$AU$22,,-1),,-1)*G732,""))</f>
        <v/>
      </c>
      <c r="I732" s="155" t="str">
        <f t="shared" si="187"/>
        <v/>
      </c>
      <c r="J732" s="159" t="str">
        <f t="shared" si="188"/>
        <v/>
      </c>
      <c r="K732" s="173" t="str">
        <f>IF(A732="","",'Priseestimat gj.strømming'!$C$10)</f>
        <v/>
      </c>
      <c r="L732" s="173" t="str">
        <f>IF(A732="","",'Priseestimat gj.strømming'!$C$11)</f>
        <v/>
      </c>
      <c r="M732" s="173" t="str">
        <f>IF(A732="","",'Priseestimat gj.strømming'!$C$12)</f>
        <v/>
      </c>
      <c r="N732" s="173" t="str">
        <f>IF($A732="","",'Priseestimat gj.strømming'!$C$6)</f>
        <v/>
      </c>
      <c r="O732" s="174" t="str" cm="1">
        <f t="array" ref="O732">IF(M732=Hjelpeark!$D$7,_xlfn.XLOOKUP(IF(T732="Naturlig",S732,T732),'Vannbehov SV'!$A$5:$A$13,_xlfn.XLOOKUP('Beregninger gj.strømming'!F732,'Vannbehov SV'!$B$4:$O$4,'Vannbehov SV'!$B$5:$O$13,,-1),,-1),IF(M732=Hjelpeark!$E$7,_xlfn.XLOOKUP(IF(T732="Naturlig",S732,T732),'Vannbehov FV'!$A$5:$A$20,_xlfn.XLOOKUP('Beregninger gj.strømming'!F732,'Vannbehov FV'!$B$4:$O$4,'Vannbehov FV'!$B$5:$O$20,,-1),,-1),""))</f>
        <v/>
      </c>
      <c r="P732" s="173" t="str">
        <f t="shared" si="199"/>
        <v/>
      </c>
      <c r="Q732" s="174" t="str">
        <f t="shared" si="200"/>
        <v/>
      </c>
      <c r="R732" s="174" t="str">
        <f t="shared" si="189"/>
        <v/>
      </c>
      <c r="S732" s="152" t="str">
        <f>IFERROR(IF(M732=Hjelpeark!$D$7,_xlfn.XLOOKUP('Beregninger gj.strømming'!C732,Hjelpeark!$C$8:$C$19,Hjelpeark!$D$8:$D$19),_xlfn.XLOOKUP('Beregninger gj.strømming'!C732,Hjelpeark!$C$8:$C$19,Hjelpeark!$E$8:$E$19)),"")</f>
        <v/>
      </c>
      <c r="T732" s="152" t="str">
        <f t="shared" si="203"/>
        <v/>
      </c>
      <c r="U732" s="152" t="str">
        <f>IFERROR(IF(T732=Hjelpeark!$B$4,0,ABS(T732-S732)),"")</f>
        <v/>
      </c>
      <c r="V732" s="175" t="str">
        <f>IFERROR(IF(A732="","",_xlfn.XLOOKUP(D732,Prisliste!$C$4:$F$4,Prisliste!$C$20:$F$20)),"")</f>
        <v/>
      </c>
      <c r="W732" s="175" t="str">
        <f>IFERROR(U732*_xlfn.XLOOKUP(D732,Prisliste!$C$4:$F$4,Prisliste!$C$21:$F$21),"")</f>
        <v/>
      </c>
      <c r="X732" s="175" t="str">
        <f>IFERROR(IF(A732="","",IF(N732="Ja",_xlfn.XLOOKUP('Beregninger gj.strømming'!D732,Prisliste!$C$4:$F$4,Prisliste!$C$24:$F$24),0)),"")</f>
        <v/>
      </c>
      <c r="Y732" s="288" t="str">
        <f t="shared" si="190"/>
        <v/>
      </c>
      <c r="Z732" s="175" t="str">
        <f t="shared" si="201"/>
        <v/>
      </c>
      <c r="AA732" s="175" t="str">
        <f t="shared" si="191"/>
        <v/>
      </c>
      <c r="AB732" s="175" t="str">
        <f t="shared" si="192"/>
        <v/>
      </c>
      <c r="AC732" s="288" t="str">
        <f t="shared" si="193"/>
        <v/>
      </c>
      <c r="AD732" s="152" t="str">
        <f t="shared" si="194"/>
        <v/>
      </c>
      <c r="AF732" s="155" t="str">
        <f>IFERROR(_xlfn.XLOOKUP(D732,Prisliste!$C$4:$F$4,Prisliste!$C$19:$F$19)*AD732,"")</f>
        <v/>
      </c>
    </row>
    <row r="733" spans="1:32" ht="14.4">
      <c r="A733" s="171" t="str">
        <f>IF(A732="","",IF(A732+1&lt;=f_slutt,'Beregninger gj.strømming'!A732+1,""))</f>
        <v/>
      </c>
      <c r="B733" s="172" t="str">
        <f t="shared" si="195"/>
        <v/>
      </c>
      <c r="C733" s="173" t="str">
        <f t="shared" si="196"/>
        <v/>
      </c>
      <c r="D733" s="172" t="str">
        <f t="shared" si="197"/>
        <v/>
      </c>
      <c r="E733" s="152" t="str">
        <f t="shared" si="202"/>
        <v/>
      </c>
      <c r="F733" s="289" t="str">
        <f t="shared" si="198"/>
        <v/>
      </c>
      <c r="G733" s="154" t="str">
        <f>IF($A733="","",'Priseestimat gj.strømming'!$C$15)</f>
        <v/>
      </c>
      <c r="H733" s="155" t="str" cm="1">
        <f t="array" ref="H733">IF(M733=Hjelpeark!$E$7,_xlfn.XLOOKUP(IF(T733="Naturlig",S733,T733),Temp_VT_FV,_xlfn.XLOOKUP('Beregninger gj.strømming'!F733,Fiskevekt_VT_FV,'Veksttabell FV'!$B$5:$T$21,,-1),,-1)*G733,IF('Beregninger gj.strømming'!M733=Hjelpeark!$D$7,_xlfn.XLOOKUP(IF(T733="Naturlig",S733,T733),'Veksttabell SV'!$A$6:$A$22,_xlfn.XLOOKUP('Beregninger gj.strømming'!F733,'Veksttabell SV'!$B$5:$AU$5,'Veksttabell SV'!$B$6:$AU$22,,-1),,-1)*G733,""))</f>
        <v/>
      </c>
      <c r="I733" s="155" t="str">
        <f t="shared" si="187"/>
        <v/>
      </c>
      <c r="J733" s="159" t="str">
        <f t="shared" si="188"/>
        <v/>
      </c>
      <c r="K733" s="173" t="str">
        <f>IF(A733="","",'Priseestimat gj.strømming'!$C$10)</f>
        <v/>
      </c>
      <c r="L733" s="173" t="str">
        <f>IF(A733="","",'Priseestimat gj.strømming'!$C$11)</f>
        <v/>
      </c>
      <c r="M733" s="173" t="str">
        <f>IF(A733="","",'Priseestimat gj.strømming'!$C$12)</f>
        <v/>
      </c>
      <c r="N733" s="173" t="str">
        <f>IF($A733="","",'Priseestimat gj.strømming'!$C$6)</f>
        <v/>
      </c>
      <c r="O733" s="174" t="str" cm="1">
        <f t="array" ref="O733">IF(M733=Hjelpeark!$D$7,_xlfn.XLOOKUP(IF(T733="Naturlig",S733,T733),'Vannbehov SV'!$A$5:$A$13,_xlfn.XLOOKUP('Beregninger gj.strømming'!F733,'Vannbehov SV'!$B$4:$O$4,'Vannbehov SV'!$B$5:$O$13,,-1),,-1),IF(M733=Hjelpeark!$E$7,_xlfn.XLOOKUP(IF(T733="Naturlig",S733,T733),'Vannbehov FV'!$A$5:$A$20,_xlfn.XLOOKUP('Beregninger gj.strømming'!F733,'Vannbehov FV'!$B$4:$O$4,'Vannbehov FV'!$B$5:$O$20,,-1),,-1),""))</f>
        <v/>
      </c>
      <c r="P733" s="173" t="str">
        <f t="shared" si="199"/>
        <v/>
      </c>
      <c r="Q733" s="174" t="str">
        <f t="shared" si="200"/>
        <v/>
      </c>
      <c r="R733" s="174" t="str">
        <f t="shared" si="189"/>
        <v/>
      </c>
      <c r="S733" s="152" t="str">
        <f>IFERROR(IF(M733=Hjelpeark!$D$7,_xlfn.XLOOKUP('Beregninger gj.strømming'!C733,Hjelpeark!$C$8:$C$19,Hjelpeark!$D$8:$D$19),_xlfn.XLOOKUP('Beregninger gj.strømming'!C733,Hjelpeark!$C$8:$C$19,Hjelpeark!$E$8:$E$19)),"")</f>
        <v/>
      </c>
      <c r="T733" s="152" t="str">
        <f t="shared" si="203"/>
        <v/>
      </c>
      <c r="U733" s="152" t="str">
        <f>IFERROR(IF(T733=Hjelpeark!$B$4,0,ABS(T733-S733)),"")</f>
        <v/>
      </c>
      <c r="V733" s="175" t="str">
        <f>IFERROR(IF(A733="","",_xlfn.XLOOKUP(D733,Prisliste!$C$4:$F$4,Prisliste!$C$20:$F$20)),"")</f>
        <v/>
      </c>
      <c r="W733" s="175" t="str">
        <f>IFERROR(U733*_xlfn.XLOOKUP(D733,Prisliste!$C$4:$F$4,Prisliste!$C$21:$F$21),"")</f>
        <v/>
      </c>
      <c r="X733" s="175" t="str">
        <f>IFERROR(IF(A733="","",IF(N733="Ja",_xlfn.XLOOKUP('Beregninger gj.strømming'!D733,Prisliste!$C$4:$F$4,Prisliste!$C$24:$F$24),0)),"")</f>
        <v/>
      </c>
      <c r="Y733" s="288" t="str">
        <f t="shared" si="190"/>
        <v/>
      </c>
      <c r="Z733" s="175" t="str">
        <f t="shared" si="201"/>
        <v/>
      </c>
      <c r="AA733" s="175" t="str">
        <f t="shared" si="191"/>
        <v/>
      </c>
      <c r="AB733" s="175" t="str">
        <f t="shared" si="192"/>
        <v/>
      </c>
      <c r="AC733" s="288" t="str">
        <f t="shared" si="193"/>
        <v/>
      </c>
      <c r="AD733" s="152" t="str">
        <f t="shared" si="194"/>
        <v/>
      </c>
      <c r="AF733" s="155" t="str">
        <f>IFERROR(_xlfn.XLOOKUP(D733,Prisliste!$C$4:$F$4,Prisliste!$C$19:$F$19)*AD733,"")</f>
        <v/>
      </c>
    </row>
    <row r="734" spans="1:32" ht="14.4">
      <c r="A734" s="171" t="str">
        <f>IF(A733="","",IF(A733+1&lt;=f_slutt,'Beregninger gj.strømming'!A733+1,""))</f>
        <v/>
      </c>
      <c r="B734" s="172" t="str">
        <f t="shared" si="195"/>
        <v/>
      </c>
      <c r="C734" s="173" t="str">
        <f t="shared" si="196"/>
        <v/>
      </c>
      <c r="D734" s="172" t="str">
        <f t="shared" si="197"/>
        <v/>
      </c>
      <c r="E734" s="152" t="str">
        <f t="shared" si="202"/>
        <v/>
      </c>
      <c r="F734" s="289" t="str">
        <f t="shared" si="198"/>
        <v/>
      </c>
      <c r="G734" s="154" t="str">
        <f>IF($A734="","",'Priseestimat gj.strømming'!$C$15)</f>
        <v/>
      </c>
      <c r="H734" s="155" t="str" cm="1">
        <f t="array" ref="H734">IF(M734=Hjelpeark!$E$7,_xlfn.XLOOKUP(IF(T734="Naturlig",S734,T734),Temp_VT_FV,_xlfn.XLOOKUP('Beregninger gj.strømming'!F734,Fiskevekt_VT_FV,'Veksttabell FV'!$B$5:$T$21,,-1),,-1)*G734,IF('Beregninger gj.strømming'!M734=Hjelpeark!$D$7,_xlfn.XLOOKUP(IF(T734="Naturlig",S734,T734),'Veksttabell SV'!$A$6:$A$22,_xlfn.XLOOKUP('Beregninger gj.strømming'!F734,'Veksttabell SV'!$B$5:$AU$5,'Veksttabell SV'!$B$6:$AU$22,,-1),,-1)*G734,""))</f>
        <v/>
      </c>
      <c r="I734" s="155" t="str">
        <f t="shared" si="187"/>
        <v/>
      </c>
      <c r="J734" s="159" t="str">
        <f t="shared" si="188"/>
        <v/>
      </c>
      <c r="K734" s="173" t="str">
        <f>IF(A734="","",'Priseestimat gj.strømming'!$C$10)</f>
        <v/>
      </c>
      <c r="L734" s="173" t="str">
        <f>IF(A734="","",'Priseestimat gj.strømming'!$C$11)</f>
        <v/>
      </c>
      <c r="M734" s="173" t="str">
        <f>IF(A734="","",'Priseestimat gj.strømming'!$C$12)</f>
        <v/>
      </c>
      <c r="N734" s="173" t="str">
        <f>IF($A734="","",'Priseestimat gj.strømming'!$C$6)</f>
        <v/>
      </c>
      <c r="O734" s="174" t="str" cm="1">
        <f t="array" ref="O734">IF(M734=Hjelpeark!$D$7,_xlfn.XLOOKUP(IF(T734="Naturlig",S734,T734),'Vannbehov SV'!$A$5:$A$13,_xlfn.XLOOKUP('Beregninger gj.strømming'!F734,'Vannbehov SV'!$B$4:$O$4,'Vannbehov SV'!$B$5:$O$13,,-1),,-1),IF(M734=Hjelpeark!$E$7,_xlfn.XLOOKUP(IF(T734="Naturlig",S734,T734),'Vannbehov FV'!$A$5:$A$20,_xlfn.XLOOKUP('Beregninger gj.strømming'!F734,'Vannbehov FV'!$B$4:$O$4,'Vannbehov FV'!$B$5:$O$20,,-1),,-1),""))</f>
        <v/>
      </c>
      <c r="P734" s="173" t="str">
        <f t="shared" si="199"/>
        <v/>
      </c>
      <c r="Q734" s="174" t="str">
        <f t="shared" si="200"/>
        <v/>
      </c>
      <c r="R734" s="174" t="str">
        <f t="shared" si="189"/>
        <v/>
      </c>
      <c r="S734" s="152" t="str">
        <f>IFERROR(IF(M734=Hjelpeark!$D$7,_xlfn.XLOOKUP('Beregninger gj.strømming'!C734,Hjelpeark!$C$8:$C$19,Hjelpeark!$D$8:$D$19),_xlfn.XLOOKUP('Beregninger gj.strømming'!C734,Hjelpeark!$C$8:$C$19,Hjelpeark!$E$8:$E$19)),"")</f>
        <v/>
      </c>
      <c r="T734" s="152" t="str">
        <f t="shared" si="203"/>
        <v/>
      </c>
      <c r="U734" s="152" t="str">
        <f>IFERROR(IF(T734=Hjelpeark!$B$4,0,ABS(T734-S734)),"")</f>
        <v/>
      </c>
      <c r="V734" s="175" t="str">
        <f>IFERROR(IF(A734="","",_xlfn.XLOOKUP(D734,Prisliste!$C$4:$F$4,Prisliste!$C$20:$F$20)),"")</f>
        <v/>
      </c>
      <c r="W734" s="175" t="str">
        <f>IFERROR(U734*_xlfn.XLOOKUP(D734,Prisliste!$C$4:$F$4,Prisliste!$C$21:$F$21),"")</f>
        <v/>
      </c>
      <c r="X734" s="175" t="str">
        <f>IFERROR(IF(A734="","",IF(N734="Ja",_xlfn.XLOOKUP('Beregninger gj.strømming'!D734,Prisliste!$C$4:$F$4,Prisliste!$C$24:$F$24),0)),"")</f>
        <v/>
      </c>
      <c r="Y734" s="288" t="str">
        <f t="shared" si="190"/>
        <v/>
      </c>
      <c r="Z734" s="175" t="str">
        <f t="shared" si="201"/>
        <v/>
      </c>
      <c r="AA734" s="175" t="str">
        <f t="shared" si="191"/>
        <v/>
      </c>
      <c r="AB734" s="175" t="str">
        <f t="shared" si="192"/>
        <v/>
      </c>
      <c r="AC734" s="288" t="str">
        <f t="shared" si="193"/>
        <v/>
      </c>
      <c r="AD734" s="152" t="str">
        <f t="shared" si="194"/>
        <v/>
      </c>
      <c r="AF734" s="155" t="str">
        <f>IFERROR(_xlfn.XLOOKUP(D734,Prisliste!$C$4:$F$4,Prisliste!$C$19:$F$19)*AD734,"")</f>
        <v/>
      </c>
    </row>
    <row r="735" spans="1:32" ht="14.4">
      <c r="A735" s="171" t="str">
        <f>IF(A734="","",IF(A734+1&lt;=f_slutt,'Beregninger gj.strømming'!A734+1,""))</f>
        <v/>
      </c>
      <c r="B735" s="172" t="str">
        <f t="shared" si="195"/>
        <v/>
      </c>
      <c r="C735" s="173" t="str">
        <f t="shared" si="196"/>
        <v/>
      </c>
      <c r="D735" s="172" t="str">
        <f t="shared" si="197"/>
        <v/>
      </c>
      <c r="E735" s="152" t="str">
        <f t="shared" si="202"/>
        <v/>
      </c>
      <c r="F735" s="289" t="str">
        <f t="shared" si="198"/>
        <v/>
      </c>
      <c r="G735" s="154" t="str">
        <f>IF($A735="","",'Priseestimat gj.strømming'!$C$15)</f>
        <v/>
      </c>
      <c r="H735" s="155" t="str" cm="1">
        <f t="array" ref="H735">IF(M735=Hjelpeark!$E$7,_xlfn.XLOOKUP(IF(T735="Naturlig",S735,T735),Temp_VT_FV,_xlfn.XLOOKUP('Beregninger gj.strømming'!F735,Fiskevekt_VT_FV,'Veksttabell FV'!$B$5:$T$21,,-1),,-1)*G735,IF('Beregninger gj.strømming'!M735=Hjelpeark!$D$7,_xlfn.XLOOKUP(IF(T735="Naturlig",S735,T735),'Veksttabell SV'!$A$6:$A$22,_xlfn.XLOOKUP('Beregninger gj.strømming'!F735,'Veksttabell SV'!$B$5:$AU$5,'Veksttabell SV'!$B$6:$AU$22,,-1),,-1)*G735,""))</f>
        <v/>
      </c>
      <c r="I735" s="155" t="str">
        <f t="shared" si="187"/>
        <v/>
      </c>
      <c r="J735" s="159" t="str">
        <f t="shared" si="188"/>
        <v/>
      </c>
      <c r="K735" s="173" t="str">
        <f>IF(A735="","",'Priseestimat gj.strømming'!$C$10)</f>
        <v/>
      </c>
      <c r="L735" s="173" t="str">
        <f>IF(A735="","",'Priseestimat gj.strømming'!$C$11)</f>
        <v/>
      </c>
      <c r="M735" s="173" t="str">
        <f>IF(A735="","",'Priseestimat gj.strømming'!$C$12)</f>
        <v/>
      </c>
      <c r="N735" s="173" t="str">
        <f>IF($A735="","",'Priseestimat gj.strømming'!$C$6)</f>
        <v/>
      </c>
      <c r="O735" s="174" t="str" cm="1">
        <f t="array" ref="O735">IF(M735=Hjelpeark!$D$7,_xlfn.XLOOKUP(IF(T735="Naturlig",S735,T735),'Vannbehov SV'!$A$5:$A$13,_xlfn.XLOOKUP('Beregninger gj.strømming'!F735,'Vannbehov SV'!$B$4:$O$4,'Vannbehov SV'!$B$5:$O$13,,-1),,-1),IF(M735=Hjelpeark!$E$7,_xlfn.XLOOKUP(IF(T735="Naturlig",S735,T735),'Vannbehov FV'!$A$5:$A$20,_xlfn.XLOOKUP('Beregninger gj.strømming'!F735,'Vannbehov FV'!$B$4:$O$4,'Vannbehov FV'!$B$5:$O$20,,-1),,-1),""))</f>
        <v/>
      </c>
      <c r="P735" s="173" t="str">
        <f t="shared" si="199"/>
        <v/>
      </c>
      <c r="Q735" s="174" t="str">
        <f t="shared" si="200"/>
        <v/>
      </c>
      <c r="R735" s="174" t="str">
        <f t="shared" si="189"/>
        <v/>
      </c>
      <c r="S735" s="152" t="str">
        <f>IFERROR(IF(M735=Hjelpeark!$D$7,_xlfn.XLOOKUP('Beregninger gj.strømming'!C735,Hjelpeark!$C$8:$C$19,Hjelpeark!$D$8:$D$19),_xlfn.XLOOKUP('Beregninger gj.strømming'!C735,Hjelpeark!$C$8:$C$19,Hjelpeark!$E$8:$E$19)),"")</f>
        <v/>
      </c>
      <c r="T735" s="152" t="str">
        <f t="shared" si="203"/>
        <v/>
      </c>
      <c r="U735" s="152" t="str">
        <f>IFERROR(IF(T735=Hjelpeark!$B$4,0,ABS(T735-S735)),"")</f>
        <v/>
      </c>
      <c r="V735" s="175" t="str">
        <f>IFERROR(IF(A735="","",_xlfn.XLOOKUP(D735,Prisliste!$C$4:$F$4,Prisliste!$C$20:$F$20)),"")</f>
        <v/>
      </c>
      <c r="W735" s="175" t="str">
        <f>IFERROR(U735*_xlfn.XLOOKUP(D735,Prisliste!$C$4:$F$4,Prisliste!$C$21:$F$21),"")</f>
        <v/>
      </c>
      <c r="X735" s="175" t="str">
        <f>IFERROR(IF(A735="","",IF(N735="Ja",_xlfn.XLOOKUP('Beregninger gj.strømming'!D735,Prisliste!$C$4:$F$4,Prisliste!$C$24:$F$24),0)),"")</f>
        <v/>
      </c>
      <c r="Y735" s="288" t="str">
        <f t="shared" si="190"/>
        <v/>
      </c>
      <c r="Z735" s="175" t="str">
        <f t="shared" si="201"/>
        <v/>
      </c>
      <c r="AA735" s="175" t="str">
        <f t="shared" si="191"/>
        <v/>
      </c>
      <c r="AB735" s="175" t="str">
        <f t="shared" si="192"/>
        <v/>
      </c>
      <c r="AC735" s="288" t="str">
        <f t="shared" si="193"/>
        <v/>
      </c>
      <c r="AD735" s="152" t="str">
        <f t="shared" si="194"/>
        <v/>
      </c>
      <c r="AF735" s="155" t="str">
        <f>IFERROR(_xlfn.XLOOKUP(D735,Prisliste!$C$4:$F$4,Prisliste!$C$19:$F$19)*AD735,"")</f>
        <v/>
      </c>
    </row>
    <row r="736" spans="1:32" ht="14.4">
      <c r="A736" s="171" t="str">
        <f>IF(A735="","",IF(A735+1&lt;=f_slutt,'Beregninger gj.strømming'!A735+1,""))</f>
        <v/>
      </c>
      <c r="B736" s="172" t="str">
        <f t="shared" si="195"/>
        <v/>
      </c>
      <c r="C736" s="173" t="str">
        <f t="shared" si="196"/>
        <v/>
      </c>
      <c r="D736" s="172" t="str">
        <f t="shared" si="197"/>
        <v/>
      </c>
      <c r="E736" s="152" t="str">
        <f t="shared" si="202"/>
        <v/>
      </c>
      <c r="F736" s="289" t="str">
        <f t="shared" si="198"/>
        <v/>
      </c>
      <c r="G736" s="154" t="str">
        <f>IF($A736="","",'Priseestimat gj.strømming'!$C$15)</f>
        <v/>
      </c>
      <c r="H736" s="155" t="str" cm="1">
        <f t="array" ref="H736">IF(M736=Hjelpeark!$E$7,_xlfn.XLOOKUP(IF(T736="Naturlig",S736,T736),Temp_VT_FV,_xlfn.XLOOKUP('Beregninger gj.strømming'!F736,Fiskevekt_VT_FV,'Veksttabell FV'!$B$5:$T$21,,-1),,-1)*G736,IF('Beregninger gj.strømming'!M736=Hjelpeark!$D$7,_xlfn.XLOOKUP(IF(T736="Naturlig",S736,T736),'Veksttabell SV'!$A$6:$A$22,_xlfn.XLOOKUP('Beregninger gj.strømming'!F736,'Veksttabell SV'!$B$5:$AU$5,'Veksttabell SV'!$B$6:$AU$22,,-1),,-1)*G736,""))</f>
        <v/>
      </c>
      <c r="I736" s="155" t="str">
        <f t="shared" si="187"/>
        <v/>
      </c>
      <c r="J736" s="159" t="str">
        <f t="shared" si="188"/>
        <v/>
      </c>
      <c r="K736" s="173" t="str">
        <f>IF(A736="","",'Priseestimat gj.strømming'!$C$10)</f>
        <v/>
      </c>
      <c r="L736" s="173" t="str">
        <f>IF(A736="","",'Priseestimat gj.strømming'!$C$11)</f>
        <v/>
      </c>
      <c r="M736" s="173" t="str">
        <f>IF(A736="","",'Priseestimat gj.strømming'!$C$12)</f>
        <v/>
      </c>
      <c r="N736" s="173" t="str">
        <f>IF($A736="","",'Priseestimat gj.strømming'!$C$6)</f>
        <v/>
      </c>
      <c r="O736" s="174" t="str" cm="1">
        <f t="array" ref="O736">IF(M736=Hjelpeark!$D$7,_xlfn.XLOOKUP(IF(T736="Naturlig",S736,T736),'Vannbehov SV'!$A$5:$A$13,_xlfn.XLOOKUP('Beregninger gj.strømming'!F736,'Vannbehov SV'!$B$4:$O$4,'Vannbehov SV'!$B$5:$O$13,,-1),,-1),IF(M736=Hjelpeark!$E$7,_xlfn.XLOOKUP(IF(T736="Naturlig",S736,T736),'Vannbehov FV'!$A$5:$A$20,_xlfn.XLOOKUP('Beregninger gj.strømming'!F736,'Vannbehov FV'!$B$4:$O$4,'Vannbehov FV'!$B$5:$O$20,,-1),,-1),""))</f>
        <v/>
      </c>
      <c r="P736" s="173" t="str">
        <f t="shared" si="199"/>
        <v/>
      </c>
      <c r="Q736" s="174" t="str">
        <f t="shared" si="200"/>
        <v/>
      </c>
      <c r="R736" s="174" t="str">
        <f t="shared" si="189"/>
        <v/>
      </c>
      <c r="S736" s="152" t="str">
        <f>IFERROR(IF(M736=Hjelpeark!$D$7,_xlfn.XLOOKUP('Beregninger gj.strømming'!C736,Hjelpeark!$C$8:$C$19,Hjelpeark!$D$8:$D$19),_xlfn.XLOOKUP('Beregninger gj.strømming'!C736,Hjelpeark!$C$8:$C$19,Hjelpeark!$E$8:$E$19)),"")</f>
        <v/>
      </c>
      <c r="T736" s="152" t="str">
        <f t="shared" si="203"/>
        <v/>
      </c>
      <c r="U736" s="152" t="str">
        <f>IFERROR(IF(T736=Hjelpeark!$B$4,0,ABS(T736-S736)),"")</f>
        <v/>
      </c>
      <c r="V736" s="175" t="str">
        <f>IFERROR(IF(A736="","",_xlfn.XLOOKUP(D736,Prisliste!$C$4:$F$4,Prisliste!$C$20:$F$20)),"")</f>
        <v/>
      </c>
      <c r="W736" s="175" t="str">
        <f>IFERROR(U736*_xlfn.XLOOKUP(D736,Prisliste!$C$4:$F$4,Prisliste!$C$21:$F$21),"")</f>
        <v/>
      </c>
      <c r="X736" s="175" t="str">
        <f>IFERROR(IF(A736="","",IF(N736="Ja",_xlfn.XLOOKUP('Beregninger gj.strømming'!D736,Prisliste!$C$4:$F$4,Prisliste!$C$24:$F$24),0)),"")</f>
        <v/>
      </c>
      <c r="Y736" s="288" t="str">
        <f t="shared" si="190"/>
        <v/>
      </c>
      <c r="Z736" s="175" t="str">
        <f t="shared" si="201"/>
        <v/>
      </c>
      <c r="AA736" s="175" t="str">
        <f t="shared" si="191"/>
        <v/>
      </c>
      <c r="AB736" s="175" t="str">
        <f t="shared" si="192"/>
        <v/>
      </c>
      <c r="AC736" s="288" t="str">
        <f t="shared" si="193"/>
        <v/>
      </c>
      <c r="AD736" s="152" t="str">
        <f t="shared" si="194"/>
        <v/>
      </c>
      <c r="AF736" s="155" t="str">
        <f>IFERROR(_xlfn.XLOOKUP(D736,Prisliste!$C$4:$F$4,Prisliste!$C$19:$F$19)*AD736,"")</f>
        <v/>
      </c>
    </row>
    <row r="737" spans="1:32" ht="14.4">
      <c r="A737" s="171" t="str">
        <f>IF(A736="","",IF(A736+1&lt;=f_slutt,'Beregninger gj.strømming'!A736+1,""))</f>
        <v/>
      </c>
      <c r="B737" s="172" t="str">
        <f t="shared" si="195"/>
        <v/>
      </c>
      <c r="C737" s="173" t="str">
        <f t="shared" si="196"/>
        <v/>
      </c>
      <c r="D737" s="172" t="str">
        <f t="shared" si="197"/>
        <v/>
      </c>
      <c r="E737" s="152" t="str">
        <f t="shared" si="202"/>
        <v/>
      </c>
      <c r="F737" s="289" t="str">
        <f t="shared" si="198"/>
        <v/>
      </c>
      <c r="G737" s="154" t="str">
        <f>IF($A737="","",'Priseestimat gj.strømming'!$C$15)</f>
        <v/>
      </c>
      <c r="H737" s="155" t="str" cm="1">
        <f t="array" ref="H737">IF(M737=Hjelpeark!$E$7,_xlfn.XLOOKUP(IF(T737="Naturlig",S737,T737),Temp_VT_FV,_xlfn.XLOOKUP('Beregninger gj.strømming'!F737,Fiskevekt_VT_FV,'Veksttabell FV'!$B$5:$T$21,,-1),,-1)*G737,IF('Beregninger gj.strømming'!M737=Hjelpeark!$D$7,_xlfn.XLOOKUP(IF(T737="Naturlig",S737,T737),'Veksttabell SV'!$A$6:$A$22,_xlfn.XLOOKUP('Beregninger gj.strømming'!F737,'Veksttabell SV'!$B$5:$AU$5,'Veksttabell SV'!$B$6:$AU$22,,-1),,-1)*G737,""))</f>
        <v/>
      </c>
      <c r="I737" s="155" t="str">
        <f t="shared" si="187"/>
        <v/>
      </c>
      <c r="J737" s="159" t="str">
        <f t="shared" si="188"/>
        <v/>
      </c>
      <c r="K737" s="173" t="str">
        <f>IF(A737="","",'Priseestimat gj.strømming'!$C$10)</f>
        <v/>
      </c>
      <c r="L737" s="173" t="str">
        <f>IF(A737="","",'Priseestimat gj.strømming'!$C$11)</f>
        <v/>
      </c>
      <c r="M737" s="173" t="str">
        <f>IF(A737="","",'Priseestimat gj.strømming'!$C$12)</f>
        <v/>
      </c>
      <c r="N737" s="173" t="str">
        <f>IF($A737="","",'Priseestimat gj.strømming'!$C$6)</f>
        <v/>
      </c>
      <c r="O737" s="174" t="str" cm="1">
        <f t="array" ref="O737">IF(M737=Hjelpeark!$D$7,_xlfn.XLOOKUP(IF(T737="Naturlig",S737,T737),'Vannbehov SV'!$A$5:$A$13,_xlfn.XLOOKUP('Beregninger gj.strømming'!F737,'Vannbehov SV'!$B$4:$O$4,'Vannbehov SV'!$B$5:$O$13,,-1),,-1),IF(M737=Hjelpeark!$E$7,_xlfn.XLOOKUP(IF(T737="Naturlig",S737,T737),'Vannbehov FV'!$A$5:$A$20,_xlfn.XLOOKUP('Beregninger gj.strømming'!F737,'Vannbehov FV'!$B$4:$O$4,'Vannbehov FV'!$B$5:$O$20,,-1),,-1),""))</f>
        <v/>
      </c>
      <c r="P737" s="173" t="str">
        <f t="shared" si="199"/>
        <v/>
      </c>
      <c r="Q737" s="174" t="str">
        <f t="shared" si="200"/>
        <v/>
      </c>
      <c r="R737" s="174" t="str">
        <f t="shared" si="189"/>
        <v/>
      </c>
      <c r="S737" s="152" t="str">
        <f>IFERROR(IF(M737=Hjelpeark!$D$7,_xlfn.XLOOKUP('Beregninger gj.strømming'!C737,Hjelpeark!$C$8:$C$19,Hjelpeark!$D$8:$D$19),_xlfn.XLOOKUP('Beregninger gj.strømming'!C737,Hjelpeark!$C$8:$C$19,Hjelpeark!$E$8:$E$19)),"")</f>
        <v/>
      </c>
      <c r="T737" s="152" t="str">
        <f t="shared" si="203"/>
        <v/>
      </c>
      <c r="U737" s="152" t="str">
        <f>IFERROR(IF(T737=Hjelpeark!$B$4,0,ABS(T737-S737)),"")</f>
        <v/>
      </c>
      <c r="V737" s="175" t="str">
        <f>IFERROR(IF(A737="","",_xlfn.XLOOKUP(D737,Prisliste!$C$4:$F$4,Prisliste!$C$20:$F$20)),"")</f>
        <v/>
      </c>
      <c r="W737" s="175" t="str">
        <f>IFERROR(U737*_xlfn.XLOOKUP(D737,Prisliste!$C$4:$F$4,Prisliste!$C$21:$F$21),"")</f>
        <v/>
      </c>
      <c r="X737" s="175" t="str">
        <f>IFERROR(IF(A737="","",IF(N737="Ja",_xlfn.XLOOKUP('Beregninger gj.strømming'!D737,Prisliste!$C$4:$F$4,Prisliste!$C$24:$F$24),0)),"")</f>
        <v/>
      </c>
      <c r="Y737" s="288" t="str">
        <f t="shared" si="190"/>
        <v/>
      </c>
      <c r="Z737" s="175" t="str">
        <f t="shared" si="201"/>
        <v/>
      </c>
      <c r="AA737" s="175" t="str">
        <f t="shared" si="191"/>
        <v/>
      </c>
      <c r="AB737" s="175" t="str">
        <f t="shared" si="192"/>
        <v/>
      </c>
      <c r="AC737" s="288" t="str">
        <f t="shared" si="193"/>
        <v/>
      </c>
      <c r="AD737" s="152" t="str">
        <f t="shared" si="194"/>
        <v/>
      </c>
      <c r="AF737" s="155" t="str">
        <f>IFERROR(_xlfn.XLOOKUP(D737,Prisliste!$C$4:$F$4,Prisliste!$C$19:$F$19)*AD737,"")</f>
        <v/>
      </c>
    </row>
    <row r="738" spans="1:32" ht="14.4">
      <c r="A738" s="171" t="str">
        <f>IF(A737="","",IF(A737+1&lt;=f_slutt,'Beregninger gj.strømming'!A737+1,""))</f>
        <v/>
      </c>
      <c r="B738" s="172" t="str">
        <f t="shared" si="195"/>
        <v/>
      </c>
      <c r="C738" s="173" t="str">
        <f t="shared" si="196"/>
        <v/>
      </c>
      <c r="D738" s="172" t="str">
        <f t="shared" si="197"/>
        <v/>
      </c>
      <c r="E738" s="152" t="str">
        <f t="shared" si="202"/>
        <v/>
      </c>
      <c r="F738" s="289" t="str">
        <f t="shared" si="198"/>
        <v/>
      </c>
      <c r="G738" s="154" t="str">
        <f>IF($A738="","",'Priseestimat gj.strømming'!$C$15)</f>
        <v/>
      </c>
      <c r="H738" s="155" t="str" cm="1">
        <f t="array" ref="H738">IF(M738=Hjelpeark!$E$7,_xlfn.XLOOKUP(IF(T738="Naturlig",S738,T738),Temp_VT_FV,_xlfn.XLOOKUP('Beregninger gj.strømming'!F738,Fiskevekt_VT_FV,'Veksttabell FV'!$B$5:$T$21,,-1),,-1)*G738,IF('Beregninger gj.strømming'!M738=Hjelpeark!$D$7,_xlfn.XLOOKUP(IF(T738="Naturlig",S738,T738),'Veksttabell SV'!$A$6:$A$22,_xlfn.XLOOKUP('Beregninger gj.strømming'!F738,'Veksttabell SV'!$B$5:$AU$5,'Veksttabell SV'!$B$6:$AU$22,,-1),,-1)*G738,""))</f>
        <v/>
      </c>
      <c r="I738" s="155" t="str">
        <f t="shared" si="187"/>
        <v/>
      </c>
      <c r="J738" s="159" t="str">
        <f t="shared" si="188"/>
        <v/>
      </c>
      <c r="K738" s="173" t="str">
        <f>IF(A738="","",'Priseestimat gj.strømming'!$C$10)</f>
        <v/>
      </c>
      <c r="L738" s="173" t="str">
        <f>IF(A738="","",'Priseestimat gj.strømming'!$C$11)</f>
        <v/>
      </c>
      <c r="M738" s="173" t="str">
        <f>IF(A738="","",'Priseestimat gj.strømming'!$C$12)</f>
        <v/>
      </c>
      <c r="N738" s="173" t="str">
        <f>IF($A738="","",'Priseestimat gj.strømming'!$C$6)</f>
        <v/>
      </c>
      <c r="O738" s="174" t="str" cm="1">
        <f t="array" ref="O738">IF(M738=Hjelpeark!$D$7,_xlfn.XLOOKUP(IF(T738="Naturlig",S738,T738),'Vannbehov SV'!$A$5:$A$13,_xlfn.XLOOKUP('Beregninger gj.strømming'!F738,'Vannbehov SV'!$B$4:$O$4,'Vannbehov SV'!$B$5:$O$13,,-1),,-1),IF(M738=Hjelpeark!$E$7,_xlfn.XLOOKUP(IF(T738="Naturlig",S738,T738),'Vannbehov FV'!$A$5:$A$20,_xlfn.XLOOKUP('Beregninger gj.strømming'!F738,'Vannbehov FV'!$B$4:$O$4,'Vannbehov FV'!$B$5:$O$20,,-1),,-1),""))</f>
        <v/>
      </c>
      <c r="P738" s="173" t="str">
        <f t="shared" si="199"/>
        <v/>
      </c>
      <c r="Q738" s="174" t="str">
        <f t="shared" si="200"/>
        <v/>
      </c>
      <c r="R738" s="174" t="str">
        <f t="shared" si="189"/>
        <v/>
      </c>
      <c r="S738" s="152" t="str">
        <f>IFERROR(IF(M738=Hjelpeark!$D$7,_xlfn.XLOOKUP('Beregninger gj.strømming'!C738,Hjelpeark!$C$8:$C$19,Hjelpeark!$D$8:$D$19),_xlfn.XLOOKUP('Beregninger gj.strømming'!C738,Hjelpeark!$C$8:$C$19,Hjelpeark!$E$8:$E$19)),"")</f>
        <v/>
      </c>
      <c r="T738" s="152" t="str">
        <f t="shared" si="203"/>
        <v/>
      </c>
      <c r="U738" s="152" t="str">
        <f>IFERROR(IF(T738=Hjelpeark!$B$4,0,ABS(T738-S738)),"")</f>
        <v/>
      </c>
      <c r="V738" s="175" t="str">
        <f>IFERROR(IF(A738="","",_xlfn.XLOOKUP(D738,Prisliste!$C$4:$F$4,Prisliste!$C$20:$F$20)),"")</f>
        <v/>
      </c>
      <c r="W738" s="175" t="str">
        <f>IFERROR(U738*_xlfn.XLOOKUP(D738,Prisliste!$C$4:$F$4,Prisliste!$C$21:$F$21),"")</f>
        <v/>
      </c>
      <c r="X738" s="175" t="str">
        <f>IFERROR(IF(A738="","",IF(N738="Ja",_xlfn.XLOOKUP('Beregninger gj.strømming'!D738,Prisliste!$C$4:$F$4,Prisliste!$C$24:$F$24),0)),"")</f>
        <v/>
      </c>
      <c r="Y738" s="288" t="str">
        <f t="shared" si="190"/>
        <v/>
      </c>
      <c r="Z738" s="175" t="str">
        <f t="shared" si="201"/>
        <v/>
      </c>
      <c r="AA738" s="175" t="str">
        <f t="shared" si="191"/>
        <v/>
      </c>
      <c r="AB738" s="175" t="str">
        <f t="shared" si="192"/>
        <v/>
      </c>
      <c r="AC738" s="288" t="str">
        <f t="shared" si="193"/>
        <v/>
      </c>
      <c r="AD738" s="152" t="str">
        <f t="shared" si="194"/>
        <v/>
      </c>
      <c r="AF738" s="155" t="str">
        <f>IFERROR(_xlfn.XLOOKUP(D738,Prisliste!$C$4:$F$4,Prisliste!$C$19:$F$19)*AD738,"")</f>
        <v/>
      </c>
    </row>
    <row r="739" spans="1:32" ht="14.4">
      <c r="A739" s="171" t="str">
        <f>IF(A738="","",IF(A738+1&lt;=f_slutt,'Beregninger gj.strømming'!A738+1,""))</f>
        <v/>
      </c>
      <c r="B739" s="172" t="str">
        <f t="shared" si="195"/>
        <v/>
      </c>
      <c r="C739" s="173" t="str">
        <f t="shared" si="196"/>
        <v/>
      </c>
      <c r="D739" s="172" t="str">
        <f t="shared" si="197"/>
        <v/>
      </c>
      <c r="E739" s="152" t="str">
        <f t="shared" si="202"/>
        <v/>
      </c>
      <c r="F739" s="289" t="str">
        <f t="shared" si="198"/>
        <v/>
      </c>
      <c r="G739" s="154" t="str">
        <f>IF($A739="","",'Priseestimat gj.strømming'!$C$15)</f>
        <v/>
      </c>
      <c r="H739" s="155" t="str" cm="1">
        <f t="array" ref="H739">IF(M739=Hjelpeark!$E$7,_xlfn.XLOOKUP(IF(T739="Naturlig",S739,T739),Temp_VT_FV,_xlfn.XLOOKUP('Beregninger gj.strømming'!F739,Fiskevekt_VT_FV,'Veksttabell FV'!$B$5:$T$21,,-1),,-1)*G739,IF('Beregninger gj.strømming'!M739=Hjelpeark!$D$7,_xlfn.XLOOKUP(IF(T739="Naturlig",S739,T739),'Veksttabell SV'!$A$6:$A$22,_xlfn.XLOOKUP('Beregninger gj.strømming'!F739,'Veksttabell SV'!$B$5:$AU$5,'Veksttabell SV'!$B$6:$AU$22,,-1),,-1)*G739,""))</f>
        <v/>
      </c>
      <c r="I739" s="155" t="str">
        <f t="shared" si="187"/>
        <v/>
      </c>
      <c r="J739" s="159" t="str">
        <f t="shared" si="188"/>
        <v/>
      </c>
      <c r="K739" s="173" t="str">
        <f>IF(A739="","",'Priseestimat gj.strømming'!$C$10)</f>
        <v/>
      </c>
      <c r="L739" s="173" t="str">
        <f>IF(A739="","",'Priseestimat gj.strømming'!$C$11)</f>
        <v/>
      </c>
      <c r="M739" s="173" t="str">
        <f>IF(A739="","",'Priseestimat gj.strømming'!$C$12)</f>
        <v/>
      </c>
      <c r="N739" s="173" t="str">
        <f>IF($A739="","",'Priseestimat gj.strømming'!$C$6)</f>
        <v/>
      </c>
      <c r="O739" s="174" t="str" cm="1">
        <f t="array" ref="O739">IF(M739=Hjelpeark!$D$7,_xlfn.XLOOKUP(IF(T739="Naturlig",S739,T739),'Vannbehov SV'!$A$5:$A$13,_xlfn.XLOOKUP('Beregninger gj.strømming'!F739,'Vannbehov SV'!$B$4:$O$4,'Vannbehov SV'!$B$5:$O$13,,-1),,-1),IF(M739=Hjelpeark!$E$7,_xlfn.XLOOKUP(IF(T739="Naturlig",S739,T739),'Vannbehov FV'!$A$5:$A$20,_xlfn.XLOOKUP('Beregninger gj.strømming'!F739,'Vannbehov FV'!$B$4:$O$4,'Vannbehov FV'!$B$5:$O$20,,-1),,-1),""))</f>
        <v/>
      </c>
      <c r="P739" s="173" t="str">
        <f t="shared" si="199"/>
        <v/>
      </c>
      <c r="Q739" s="174" t="str">
        <f t="shared" si="200"/>
        <v/>
      </c>
      <c r="R739" s="174" t="str">
        <f t="shared" si="189"/>
        <v/>
      </c>
      <c r="S739" s="152" t="str">
        <f>IFERROR(IF(M739=Hjelpeark!$D$7,_xlfn.XLOOKUP('Beregninger gj.strømming'!C739,Hjelpeark!$C$8:$C$19,Hjelpeark!$D$8:$D$19),_xlfn.XLOOKUP('Beregninger gj.strømming'!C739,Hjelpeark!$C$8:$C$19,Hjelpeark!$E$8:$E$19)),"")</f>
        <v/>
      </c>
      <c r="T739" s="152" t="str">
        <f t="shared" si="203"/>
        <v/>
      </c>
      <c r="U739" s="152" t="str">
        <f>IFERROR(IF(T739=Hjelpeark!$B$4,0,ABS(T739-S739)),"")</f>
        <v/>
      </c>
      <c r="V739" s="175" t="str">
        <f>IFERROR(IF(A739="","",_xlfn.XLOOKUP(D739,Prisliste!$C$4:$F$4,Prisliste!$C$20:$F$20)),"")</f>
        <v/>
      </c>
      <c r="W739" s="175" t="str">
        <f>IFERROR(U739*_xlfn.XLOOKUP(D739,Prisliste!$C$4:$F$4,Prisliste!$C$21:$F$21),"")</f>
        <v/>
      </c>
      <c r="X739" s="175" t="str">
        <f>IFERROR(IF(A739="","",IF(N739="Ja",_xlfn.XLOOKUP('Beregninger gj.strømming'!D739,Prisliste!$C$4:$F$4,Prisliste!$C$24:$F$24),0)),"")</f>
        <v/>
      </c>
      <c r="Y739" s="288" t="str">
        <f t="shared" si="190"/>
        <v/>
      </c>
      <c r="Z739" s="175" t="str">
        <f t="shared" si="201"/>
        <v/>
      </c>
      <c r="AA739" s="175" t="str">
        <f t="shared" si="191"/>
        <v/>
      </c>
      <c r="AB739" s="175" t="str">
        <f t="shared" si="192"/>
        <v/>
      </c>
      <c r="AC739" s="288" t="str">
        <f t="shared" si="193"/>
        <v/>
      </c>
      <c r="AD739" s="152" t="str">
        <f t="shared" si="194"/>
        <v/>
      </c>
      <c r="AF739" s="155" t="str">
        <f>IFERROR(_xlfn.XLOOKUP(D739,Prisliste!$C$4:$F$4,Prisliste!$C$19:$F$19)*AD739,"")</f>
        <v/>
      </c>
    </row>
    <row r="740" spans="1:32" ht="14.4">
      <c r="A740" s="171" t="str">
        <f>IF(A739="","",IF(A739+1&lt;=f_slutt,'Beregninger gj.strømming'!A739+1,""))</f>
        <v/>
      </c>
      <c r="B740" s="172" t="str">
        <f t="shared" si="195"/>
        <v/>
      </c>
      <c r="C740" s="173" t="str">
        <f t="shared" si="196"/>
        <v/>
      </c>
      <c r="D740" s="172" t="str">
        <f t="shared" si="197"/>
        <v/>
      </c>
      <c r="E740" s="152" t="str">
        <f t="shared" si="202"/>
        <v/>
      </c>
      <c r="F740" s="289" t="str">
        <f t="shared" si="198"/>
        <v/>
      </c>
      <c r="G740" s="154" t="str">
        <f>IF($A740="","",'Priseestimat gj.strømming'!$C$15)</f>
        <v/>
      </c>
      <c r="H740" s="155" t="str" cm="1">
        <f t="array" ref="H740">IF(M740=Hjelpeark!$E$7,_xlfn.XLOOKUP(IF(T740="Naturlig",S740,T740),Temp_VT_FV,_xlfn.XLOOKUP('Beregninger gj.strømming'!F740,Fiskevekt_VT_FV,'Veksttabell FV'!$B$5:$T$21,,-1),,-1)*G740,IF('Beregninger gj.strømming'!M740=Hjelpeark!$D$7,_xlfn.XLOOKUP(IF(T740="Naturlig",S740,T740),'Veksttabell SV'!$A$6:$A$22,_xlfn.XLOOKUP('Beregninger gj.strømming'!F740,'Veksttabell SV'!$B$5:$AU$5,'Veksttabell SV'!$B$6:$AU$22,,-1),,-1)*G740,""))</f>
        <v/>
      </c>
      <c r="I740" s="155" t="str">
        <f t="shared" si="187"/>
        <v/>
      </c>
      <c r="J740" s="159" t="str">
        <f t="shared" si="188"/>
        <v/>
      </c>
      <c r="K740" s="173" t="str">
        <f>IF(A740="","",'Priseestimat gj.strømming'!$C$10)</f>
        <v/>
      </c>
      <c r="L740" s="173" t="str">
        <f>IF(A740="","",'Priseestimat gj.strømming'!$C$11)</f>
        <v/>
      </c>
      <c r="M740" s="173" t="str">
        <f>IF(A740="","",'Priseestimat gj.strømming'!$C$12)</f>
        <v/>
      </c>
      <c r="N740" s="173" t="str">
        <f>IF($A740="","",'Priseestimat gj.strømming'!$C$6)</f>
        <v/>
      </c>
      <c r="O740" s="174" t="str" cm="1">
        <f t="array" ref="O740">IF(M740=Hjelpeark!$D$7,_xlfn.XLOOKUP(IF(T740="Naturlig",S740,T740),'Vannbehov SV'!$A$5:$A$13,_xlfn.XLOOKUP('Beregninger gj.strømming'!F740,'Vannbehov SV'!$B$4:$O$4,'Vannbehov SV'!$B$5:$O$13,,-1),,-1),IF(M740=Hjelpeark!$E$7,_xlfn.XLOOKUP(IF(T740="Naturlig",S740,T740),'Vannbehov FV'!$A$5:$A$20,_xlfn.XLOOKUP('Beregninger gj.strømming'!F740,'Vannbehov FV'!$B$4:$O$4,'Vannbehov FV'!$B$5:$O$20,,-1),,-1),""))</f>
        <v/>
      </c>
      <c r="P740" s="173" t="str">
        <f t="shared" si="199"/>
        <v/>
      </c>
      <c r="Q740" s="174" t="str">
        <f t="shared" si="200"/>
        <v/>
      </c>
      <c r="R740" s="174" t="str">
        <f t="shared" si="189"/>
        <v/>
      </c>
      <c r="S740" s="152" t="str">
        <f>IFERROR(IF(M740=Hjelpeark!$D$7,_xlfn.XLOOKUP('Beregninger gj.strømming'!C740,Hjelpeark!$C$8:$C$19,Hjelpeark!$D$8:$D$19),_xlfn.XLOOKUP('Beregninger gj.strømming'!C740,Hjelpeark!$C$8:$C$19,Hjelpeark!$E$8:$E$19)),"")</f>
        <v/>
      </c>
      <c r="T740" s="152" t="str">
        <f t="shared" si="203"/>
        <v/>
      </c>
      <c r="U740" s="152" t="str">
        <f>IFERROR(IF(T740=Hjelpeark!$B$4,0,ABS(T740-S740)),"")</f>
        <v/>
      </c>
      <c r="V740" s="175" t="str">
        <f>IFERROR(IF(A740="","",_xlfn.XLOOKUP(D740,Prisliste!$C$4:$F$4,Prisliste!$C$20:$F$20)),"")</f>
        <v/>
      </c>
      <c r="W740" s="175" t="str">
        <f>IFERROR(U740*_xlfn.XLOOKUP(D740,Prisliste!$C$4:$F$4,Prisliste!$C$21:$F$21),"")</f>
        <v/>
      </c>
      <c r="X740" s="175" t="str">
        <f>IFERROR(IF(A740="","",IF(N740="Ja",_xlfn.XLOOKUP('Beregninger gj.strømming'!D740,Prisliste!$C$4:$F$4,Prisliste!$C$24:$F$24),0)),"")</f>
        <v/>
      </c>
      <c r="Y740" s="288" t="str">
        <f t="shared" si="190"/>
        <v/>
      </c>
      <c r="Z740" s="175" t="str">
        <f t="shared" si="201"/>
        <v/>
      </c>
      <c r="AA740" s="175" t="str">
        <f t="shared" si="191"/>
        <v/>
      </c>
      <c r="AB740" s="175" t="str">
        <f t="shared" si="192"/>
        <v/>
      </c>
      <c r="AC740" s="288" t="str">
        <f t="shared" si="193"/>
        <v/>
      </c>
      <c r="AD740" s="152" t="str">
        <f t="shared" si="194"/>
        <v/>
      </c>
      <c r="AF740" s="155" t="str">
        <f>IFERROR(_xlfn.XLOOKUP(D740,Prisliste!$C$4:$F$4,Prisliste!$C$19:$F$19)*AD740,"")</f>
        <v/>
      </c>
    </row>
    <row r="741" spans="1:32" ht="14.4">
      <c r="A741" s="171" t="str">
        <f>IF(A740="","",IF(A740+1&lt;=f_slutt,'Beregninger gj.strømming'!A740+1,""))</f>
        <v/>
      </c>
      <c r="B741" s="172" t="str">
        <f t="shared" si="195"/>
        <v/>
      </c>
      <c r="C741" s="173" t="str">
        <f t="shared" si="196"/>
        <v/>
      </c>
      <c r="D741" s="172" t="str">
        <f t="shared" si="197"/>
        <v/>
      </c>
      <c r="E741" s="152" t="str">
        <f t="shared" si="202"/>
        <v/>
      </c>
      <c r="F741" s="289" t="str">
        <f t="shared" si="198"/>
        <v/>
      </c>
      <c r="G741" s="154" t="str">
        <f>IF($A741="","",'Priseestimat gj.strømming'!$C$15)</f>
        <v/>
      </c>
      <c r="H741" s="155" t="str" cm="1">
        <f t="array" ref="H741">IF(M741=Hjelpeark!$E$7,_xlfn.XLOOKUP(IF(T741="Naturlig",S741,T741),Temp_VT_FV,_xlfn.XLOOKUP('Beregninger gj.strømming'!F741,Fiskevekt_VT_FV,'Veksttabell FV'!$B$5:$T$21,,-1),,-1)*G741,IF('Beregninger gj.strømming'!M741=Hjelpeark!$D$7,_xlfn.XLOOKUP(IF(T741="Naturlig",S741,T741),'Veksttabell SV'!$A$6:$A$22,_xlfn.XLOOKUP('Beregninger gj.strømming'!F741,'Veksttabell SV'!$B$5:$AU$5,'Veksttabell SV'!$B$6:$AU$22,,-1),,-1)*G741,""))</f>
        <v/>
      </c>
      <c r="I741" s="155" t="str">
        <f t="shared" si="187"/>
        <v/>
      </c>
      <c r="J741" s="159" t="str">
        <f t="shared" si="188"/>
        <v/>
      </c>
      <c r="K741" s="173" t="str">
        <f>IF(A741="","",'Priseestimat gj.strømming'!$C$10)</f>
        <v/>
      </c>
      <c r="L741" s="173" t="str">
        <f>IF(A741="","",'Priseestimat gj.strømming'!$C$11)</f>
        <v/>
      </c>
      <c r="M741" s="173" t="str">
        <f>IF(A741="","",'Priseestimat gj.strømming'!$C$12)</f>
        <v/>
      </c>
      <c r="N741" s="173" t="str">
        <f>IF($A741="","",'Priseestimat gj.strømming'!$C$6)</f>
        <v/>
      </c>
      <c r="O741" s="174" t="str" cm="1">
        <f t="array" ref="O741">IF(M741=Hjelpeark!$D$7,_xlfn.XLOOKUP(IF(T741="Naturlig",S741,T741),'Vannbehov SV'!$A$5:$A$13,_xlfn.XLOOKUP('Beregninger gj.strømming'!F741,'Vannbehov SV'!$B$4:$O$4,'Vannbehov SV'!$B$5:$O$13,,-1),,-1),IF(M741=Hjelpeark!$E$7,_xlfn.XLOOKUP(IF(T741="Naturlig",S741,T741),'Vannbehov FV'!$A$5:$A$20,_xlfn.XLOOKUP('Beregninger gj.strømming'!F741,'Vannbehov FV'!$B$4:$O$4,'Vannbehov FV'!$B$5:$O$20,,-1),,-1),""))</f>
        <v/>
      </c>
      <c r="P741" s="173" t="str">
        <f t="shared" si="199"/>
        <v/>
      </c>
      <c r="Q741" s="174" t="str">
        <f t="shared" si="200"/>
        <v/>
      </c>
      <c r="R741" s="174" t="str">
        <f t="shared" si="189"/>
        <v/>
      </c>
      <c r="S741" s="152" t="str">
        <f>IFERROR(IF(M741=Hjelpeark!$D$7,_xlfn.XLOOKUP('Beregninger gj.strømming'!C741,Hjelpeark!$C$8:$C$19,Hjelpeark!$D$8:$D$19),_xlfn.XLOOKUP('Beregninger gj.strømming'!C741,Hjelpeark!$C$8:$C$19,Hjelpeark!$E$8:$E$19)),"")</f>
        <v/>
      </c>
      <c r="T741" s="152" t="str">
        <f t="shared" si="203"/>
        <v/>
      </c>
      <c r="U741" s="152" t="str">
        <f>IFERROR(IF(T741=Hjelpeark!$B$4,0,ABS(T741-S741)),"")</f>
        <v/>
      </c>
      <c r="V741" s="175" t="str">
        <f>IFERROR(IF(A741="","",_xlfn.XLOOKUP(D741,Prisliste!$C$4:$F$4,Prisliste!$C$20:$F$20)),"")</f>
        <v/>
      </c>
      <c r="W741" s="175" t="str">
        <f>IFERROR(U741*_xlfn.XLOOKUP(D741,Prisliste!$C$4:$F$4,Prisliste!$C$21:$F$21),"")</f>
        <v/>
      </c>
      <c r="X741" s="175" t="str">
        <f>IFERROR(IF(A741="","",IF(N741="Ja",_xlfn.XLOOKUP('Beregninger gj.strømming'!D741,Prisliste!$C$4:$F$4,Prisliste!$C$24:$F$24),0)),"")</f>
        <v/>
      </c>
      <c r="Y741" s="288" t="str">
        <f t="shared" si="190"/>
        <v/>
      </c>
      <c r="Z741" s="175" t="str">
        <f t="shared" si="201"/>
        <v/>
      </c>
      <c r="AA741" s="175" t="str">
        <f t="shared" si="191"/>
        <v/>
      </c>
      <c r="AB741" s="175" t="str">
        <f t="shared" si="192"/>
        <v/>
      </c>
      <c r="AC741" s="288" t="str">
        <f t="shared" si="193"/>
        <v/>
      </c>
      <c r="AD741" s="152" t="str">
        <f t="shared" si="194"/>
        <v/>
      </c>
      <c r="AF741" s="155" t="str">
        <f>IFERROR(_xlfn.XLOOKUP(D741,Prisliste!$C$4:$F$4,Prisliste!$C$19:$F$19)*AD741,"")</f>
        <v/>
      </c>
    </row>
    <row r="742" spans="1:32" ht="14.4">
      <c r="A742" s="171" t="str">
        <f>IF(A741="","",IF(A741+1&lt;=f_slutt,'Beregninger gj.strømming'!A741+1,""))</f>
        <v/>
      </c>
      <c r="B742" s="172" t="str">
        <f t="shared" si="195"/>
        <v/>
      </c>
      <c r="C742" s="173" t="str">
        <f t="shared" si="196"/>
        <v/>
      </c>
      <c r="D742" s="172" t="str">
        <f t="shared" si="197"/>
        <v/>
      </c>
      <c r="E742" s="152" t="str">
        <f t="shared" si="202"/>
        <v/>
      </c>
      <c r="F742" s="289" t="str">
        <f t="shared" si="198"/>
        <v/>
      </c>
      <c r="G742" s="154" t="str">
        <f>IF($A742="","",'Priseestimat gj.strømming'!$C$15)</f>
        <v/>
      </c>
      <c r="H742" s="155" t="str" cm="1">
        <f t="array" ref="H742">IF(M742=Hjelpeark!$E$7,_xlfn.XLOOKUP(IF(T742="Naturlig",S742,T742),Temp_VT_FV,_xlfn.XLOOKUP('Beregninger gj.strømming'!F742,Fiskevekt_VT_FV,'Veksttabell FV'!$B$5:$T$21,,-1),,-1)*G742,IF('Beregninger gj.strømming'!M742=Hjelpeark!$D$7,_xlfn.XLOOKUP(IF(T742="Naturlig",S742,T742),'Veksttabell SV'!$A$6:$A$22,_xlfn.XLOOKUP('Beregninger gj.strømming'!F742,'Veksttabell SV'!$B$5:$AU$5,'Veksttabell SV'!$B$6:$AU$22,,-1),,-1)*G742,""))</f>
        <v/>
      </c>
      <c r="I742" s="155" t="str">
        <f t="shared" si="187"/>
        <v/>
      </c>
      <c r="J742" s="159" t="str">
        <f t="shared" si="188"/>
        <v/>
      </c>
      <c r="K742" s="173" t="str">
        <f>IF(A742="","",'Priseestimat gj.strømming'!$C$10)</f>
        <v/>
      </c>
      <c r="L742" s="173" t="str">
        <f>IF(A742="","",'Priseestimat gj.strømming'!$C$11)</f>
        <v/>
      </c>
      <c r="M742" s="173" t="str">
        <f>IF(A742="","",'Priseestimat gj.strømming'!$C$12)</f>
        <v/>
      </c>
      <c r="N742" s="173" t="str">
        <f>IF($A742="","",'Priseestimat gj.strømming'!$C$6)</f>
        <v/>
      </c>
      <c r="O742" s="174" t="str" cm="1">
        <f t="array" ref="O742">IF(M742=Hjelpeark!$D$7,_xlfn.XLOOKUP(IF(T742="Naturlig",S742,T742),'Vannbehov SV'!$A$5:$A$13,_xlfn.XLOOKUP('Beregninger gj.strømming'!F742,'Vannbehov SV'!$B$4:$O$4,'Vannbehov SV'!$B$5:$O$13,,-1),,-1),IF(M742=Hjelpeark!$E$7,_xlfn.XLOOKUP(IF(T742="Naturlig",S742,T742),'Vannbehov FV'!$A$5:$A$20,_xlfn.XLOOKUP('Beregninger gj.strømming'!F742,'Vannbehov FV'!$B$4:$O$4,'Vannbehov FV'!$B$5:$O$20,,-1),,-1),""))</f>
        <v/>
      </c>
      <c r="P742" s="173" t="str">
        <f t="shared" si="199"/>
        <v/>
      </c>
      <c r="Q742" s="174" t="str">
        <f t="shared" si="200"/>
        <v/>
      </c>
      <c r="R742" s="174" t="str">
        <f t="shared" si="189"/>
        <v/>
      </c>
      <c r="S742" s="152" t="str">
        <f>IFERROR(IF(M742=Hjelpeark!$D$7,_xlfn.XLOOKUP('Beregninger gj.strømming'!C742,Hjelpeark!$C$8:$C$19,Hjelpeark!$D$8:$D$19),_xlfn.XLOOKUP('Beregninger gj.strømming'!C742,Hjelpeark!$C$8:$C$19,Hjelpeark!$E$8:$E$19)),"")</f>
        <v/>
      </c>
      <c r="T742" s="152" t="str">
        <f t="shared" si="203"/>
        <v/>
      </c>
      <c r="U742" s="152" t="str">
        <f>IFERROR(IF(T742=Hjelpeark!$B$4,0,ABS(T742-S742)),"")</f>
        <v/>
      </c>
      <c r="V742" s="175" t="str">
        <f>IFERROR(IF(A742="","",_xlfn.XLOOKUP(D742,Prisliste!$C$4:$F$4,Prisliste!$C$20:$F$20)),"")</f>
        <v/>
      </c>
      <c r="W742" s="175" t="str">
        <f>IFERROR(U742*_xlfn.XLOOKUP(D742,Prisliste!$C$4:$F$4,Prisliste!$C$21:$F$21),"")</f>
        <v/>
      </c>
      <c r="X742" s="175" t="str">
        <f>IFERROR(IF(A742="","",IF(N742="Ja",_xlfn.XLOOKUP('Beregninger gj.strømming'!D742,Prisliste!$C$4:$F$4,Prisliste!$C$24:$F$24),0)),"")</f>
        <v/>
      </c>
      <c r="Y742" s="288" t="str">
        <f t="shared" si="190"/>
        <v/>
      </c>
      <c r="Z742" s="175" t="str">
        <f t="shared" si="201"/>
        <v/>
      </c>
      <c r="AA742" s="175" t="str">
        <f t="shared" si="191"/>
        <v/>
      </c>
      <c r="AB742" s="175" t="str">
        <f t="shared" si="192"/>
        <v/>
      </c>
      <c r="AC742" s="288" t="str">
        <f t="shared" si="193"/>
        <v/>
      </c>
      <c r="AD742" s="152" t="str">
        <f t="shared" si="194"/>
        <v/>
      </c>
      <c r="AF742" s="155" t="str">
        <f>IFERROR(_xlfn.XLOOKUP(D742,Prisliste!$C$4:$F$4,Prisliste!$C$19:$F$19)*AD742,"")</f>
        <v/>
      </c>
    </row>
    <row r="743" spans="1:32" ht="14.4">
      <c r="A743" s="171" t="str">
        <f>IF(A742="","",IF(A742+1&lt;=f_slutt,'Beregninger gj.strømming'!A742+1,""))</f>
        <v/>
      </c>
      <c r="B743" s="172" t="str">
        <f t="shared" si="195"/>
        <v/>
      </c>
      <c r="C743" s="173" t="str">
        <f t="shared" si="196"/>
        <v/>
      </c>
      <c r="D743" s="172" t="str">
        <f t="shared" si="197"/>
        <v/>
      </c>
      <c r="E743" s="152" t="str">
        <f t="shared" si="202"/>
        <v/>
      </c>
      <c r="F743" s="289" t="str">
        <f t="shared" si="198"/>
        <v/>
      </c>
      <c r="G743" s="154" t="str">
        <f>IF($A743="","",'Priseestimat gj.strømming'!$C$15)</f>
        <v/>
      </c>
      <c r="H743" s="155" t="str" cm="1">
        <f t="array" ref="H743">IF(M743=Hjelpeark!$E$7,_xlfn.XLOOKUP(IF(T743="Naturlig",S743,T743),Temp_VT_FV,_xlfn.XLOOKUP('Beregninger gj.strømming'!F743,Fiskevekt_VT_FV,'Veksttabell FV'!$B$5:$T$21,,-1),,-1)*G743,IF('Beregninger gj.strømming'!M743=Hjelpeark!$D$7,_xlfn.XLOOKUP(IF(T743="Naturlig",S743,T743),'Veksttabell SV'!$A$6:$A$22,_xlfn.XLOOKUP('Beregninger gj.strømming'!F743,'Veksttabell SV'!$B$5:$AU$5,'Veksttabell SV'!$B$6:$AU$22,,-1),,-1)*G743,""))</f>
        <v/>
      </c>
      <c r="I743" s="155" t="str">
        <f t="shared" si="187"/>
        <v/>
      </c>
      <c r="J743" s="159" t="str">
        <f t="shared" si="188"/>
        <v/>
      </c>
      <c r="K743" s="173" t="str">
        <f>IF(A743="","",'Priseestimat gj.strømming'!$C$10)</f>
        <v/>
      </c>
      <c r="L743" s="173" t="str">
        <f>IF(A743="","",'Priseestimat gj.strømming'!$C$11)</f>
        <v/>
      </c>
      <c r="M743" s="173" t="str">
        <f>IF(A743="","",'Priseestimat gj.strømming'!$C$12)</f>
        <v/>
      </c>
      <c r="N743" s="173" t="str">
        <f>IF($A743="","",'Priseestimat gj.strømming'!$C$6)</f>
        <v/>
      </c>
      <c r="O743" s="174" t="str" cm="1">
        <f t="array" ref="O743">IF(M743=Hjelpeark!$D$7,_xlfn.XLOOKUP(IF(T743="Naturlig",S743,T743),'Vannbehov SV'!$A$5:$A$13,_xlfn.XLOOKUP('Beregninger gj.strømming'!F743,'Vannbehov SV'!$B$4:$O$4,'Vannbehov SV'!$B$5:$O$13,,-1),,-1),IF(M743=Hjelpeark!$E$7,_xlfn.XLOOKUP(IF(T743="Naturlig",S743,T743),'Vannbehov FV'!$A$5:$A$20,_xlfn.XLOOKUP('Beregninger gj.strømming'!F743,'Vannbehov FV'!$B$4:$O$4,'Vannbehov FV'!$B$5:$O$20,,-1),,-1),""))</f>
        <v/>
      </c>
      <c r="P743" s="173" t="str">
        <f t="shared" si="199"/>
        <v/>
      </c>
      <c r="Q743" s="174" t="str">
        <f t="shared" si="200"/>
        <v/>
      </c>
      <c r="R743" s="174" t="str">
        <f t="shared" si="189"/>
        <v/>
      </c>
      <c r="S743" s="152" t="str">
        <f>IFERROR(IF(M743=Hjelpeark!$D$7,_xlfn.XLOOKUP('Beregninger gj.strømming'!C743,Hjelpeark!$C$8:$C$19,Hjelpeark!$D$8:$D$19),_xlfn.XLOOKUP('Beregninger gj.strømming'!C743,Hjelpeark!$C$8:$C$19,Hjelpeark!$E$8:$E$19)),"")</f>
        <v/>
      </c>
      <c r="T743" s="152" t="str">
        <f t="shared" si="203"/>
        <v/>
      </c>
      <c r="U743" s="152" t="str">
        <f>IFERROR(IF(T743=Hjelpeark!$B$4,0,ABS(T743-S743)),"")</f>
        <v/>
      </c>
      <c r="V743" s="175" t="str">
        <f>IFERROR(IF(A743="","",_xlfn.XLOOKUP(D743,Prisliste!$C$4:$F$4,Prisliste!$C$20:$F$20)),"")</f>
        <v/>
      </c>
      <c r="W743" s="175" t="str">
        <f>IFERROR(U743*_xlfn.XLOOKUP(D743,Prisliste!$C$4:$F$4,Prisliste!$C$21:$F$21),"")</f>
        <v/>
      </c>
      <c r="X743" s="175" t="str">
        <f>IFERROR(IF(A743="","",IF(N743="Ja",_xlfn.XLOOKUP('Beregninger gj.strømming'!D743,Prisliste!$C$4:$F$4,Prisliste!$C$24:$F$24),0)),"")</f>
        <v/>
      </c>
      <c r="Y743" s="288" t="str">
        <f t="shared" si="190"/>
        <v/>
      </c>
      <c r="Z743" s="175" t="str">
        <f t="shared" si="201"/>
        <v/>
      </c>
      <c r="AA743" s="175" t="str">
        <f t="shared" si="191"/>
        <v/>
      </c>
      <c r="AB743" s="175" t="str">
        <f t="shared" si="192"/>
        <v/>
      </c>
      <c r="AC743" s="288" t="str">
        <f t="shared" si="193"/>
        <v/>
      </c>
      <c r="AD743" s="152" t="str">
        <f t="shared" si="194"/>
        <v/>
      </c>
      <c r="AF743" s="155" t="str">
        <f>IFERROR(_xlfn.XLOOKUP(D743,Prisliste!$C$4:$F$4,Prisliste!$C$19:$F$19)*AD743,"")</f>
        <v/>
      </c>
    </row>
    <row r="744" spans="1:32" ht="14.4">
      <c r="A744" s="171" t="str">
        <f>IF(A743="","",IF(A743+1&lt;=f_slutt,'Beregninger gj.strømming'!A743+1,""))</f>
        <v/>
      </c>
      <c r="B744" s="172" t="str">
        <f t="shared" si="195"/>
        <v/>
      </c>
      <c r="C744" s="173" t="str">
        <f t="shared" si="196"/>
        <v/>
      </c>
      <c r="D744" s="172" t="str">
        <f t="shared" si="197"/>
        <v/>
      </c>
      <c r="E744" s="152" t="str">
        <f t="shared" si="202"/>
        <v/>
      </c>
      <c r="F744" s="289" t="str">
        <f t="shared" si="198"/>
        <v/>
      </c>
      <c r="G744" s="154" t="str">
        <f>IF($A744="","",'Priseestimat gj.strømming'!$C$15)</f>
        <v/>
      </c>
      <c r="H744" s="155" t="str" cm="1">
        <f t="array" ref="H744">IF(M744=Hjelpeark!$E$7,_xlfn.XLOOKUP(IF(T744="Naturlig",S744,T744),Temp_VT_FV,_xlfn.XLOOKUP('Beregninger gj.strømming'!F744,Fiskevekt_VT_FV,'Veksttabell FV'!$B$5:$T$21,,-1),,-1)*G744,IF('Beregninger gj.strømming'!M744=Hjelpeark!$D$7,_xlfn.XLOOKUP(IF(T744="Naturlig",S744,T744),'Veksttabell SV'!$A$6:$A$22,_xlfn.XLOOKUP('Beregninger gj.strømming'!F744,'Veksttabell SV'!$B$5:$AU$5,'Veksttabell SV'!$B$6:$AU$22,,-1),,-1)*G744,""))</f>
        <v/>
      </c>
      <c r="I744" s="155" t="str">
        <f t="shared" si="187"/>
        <v/>
      </c>
      <c r="J744" s="159" t="str">
        <f t="shared" si="188"/>
        <v/>
      </c>
      <c r="K744" s="173" t="str">
        <f>IF(A744="","",'Priseestimat gj.strømming'!$C$10)</f>
        <v/>
      </c>
      <c r="L744" s="173" t="str">
        <f>IF(A744="","",'Priseestimat gj.strømming'!$C$11)</f>
        <v/>
      </c>
      <c r="M744" s="173" t="str">
        <f>IF(A744="","",'Priseestimat gj.strømming'!$C$12)</f>
        <v/>
      </c>
      <c r="N744" s="173" t="str">
        <f>IF($A744="","",'Priseestimat gj.strømming'!$C$6)</f>
        <v/>
      </c>
      <c r="O744" s="174" t="str" cm="1">
        <f t="array" ref="O744">IF(M744=Hjelpeark!$D$7,_xlfn.XLOOKUP(IF(T744="Naturlig",S744,T744),'Vannbehov SV'!$A$5:$A$13,_xlfn.XLOOKUP('Beregninger gj.strømming'!F744,'Vannbehov SV'!$B$4:$O$4,'Vannbehov SV'!$B$5:$O$13,,-1),,-1),IF(M744=Hjelpeark!$E$7,_xlfn.XLOOKUP(IF(T744="Naturlig",S744,T744),'Vannbehov FV'!$A$5:$A$20,_xlfn.XLOOKUP('Beregninger gj.strømming'!F744,'Vannbehov FV'!$B$4:$O$4,'Vannbehov FV'!$B$5:$O$20,,-1),,-1),""))</f>
        <v/>
      </c>
      <c r="P744" s="173" t="str">
        <f t="shared" si="199"/>
        <v/>
      </c>
      <c r="Q744" s="174" t="str">
        <f t="shared" si="200"/>
        <v/>
      </c>
      <c r="R744" s="174" t="str">
        <f t="shared" si="189"/>
        <v/>
      </c>
      <c r="S744" s="152" t="str">
        <f>IFERROR(IF(M744=Hjelpeark!$D$7,_xlfn.XLOOKUP('Beregninger gj.strømming'!C744,Hjelpeark!$C$8:$C$19,Hjelpeark!$D$8:$D$19),_xlfn.XLOOKUP('Beregninger gj.strømming'!C744,Hjelpeark!$C$8:$C$19,Hjelpeark!$E$8:$E$19)),"")</f>
        <v/>
      </c>
      <c r="T744" s="152" t="str">
        <f t="shared" si="203"/>
        <v/>
      </c>
      <c r="U744" s="152" t="str">
        <f>IFERROR(IF(T744=Hjelpeark!$B$4,0,ABS(T744-S744)),"")</f>
        <v/>
      </c>
      <c r="V744" s="175" t="str">
        <f>IFERROR(IF(A744="","",_xlfn.XLOOKUP(D744,Prisliste!$C$4:$F$4,Prisliste!$C$20:$F$20)),"")</f>
        <v/>
      </c>
      <c r="W744" s="175" t="str">
        <f>IFERROR(U744*_xlfn.XLOOKUP(D744,Prisliste!$C$4:$F$4,Prisliste!$C$21:$F$21),"")</f>
        <v/>
      </c>
      <c r="X744" s="175" t="str">
        <f>IFERROR(IF(A744="","",IF(N744="Ja",_xlfn.XLOOKUP('Beregninger gj.strømming'!D744,Prisliste!$C$4:$F$4,Prisliste!$C$24:$F$24),0)),"")</f>
        <v/>
      </c>
      <c r="Y744" s="288" t="str">
        <f t="shared" si="190"/>
        <v/>
      </c>
      <c r="Z744" s="175" t="str">
        <f t="shared" si="201"/>
        <v/>
      </c>
      <c r="AA744" s="175" t="str">
        <f t="shared" si="191"/>
        <v/>
      </c>
      <c r="AB744" s="175" t="str">
        <f t="shared" si="192"/>
        <v/>
      </c>
      <c r="AC744" s="288" t="str">
        <f t="shared" si="193"/>
        <v/>
      </c>
      <c r="AD744" s="152" t="str">
        <f t="shared" si="194"/>
        <v/>
      </c>
      <c r="AF744" s="155" t="str">
        <f>IFERROR(_xlfn.XLOOKUP(D744,Prisliste!$C$4:$F$4,Prisliste!$C$19:$F$19)*AD744,"")</f>
        <v/>
      </c>
    </row>
    <row r="745" spans="1:32" ht="14.4">
      <c r="A745" s="171" t="str">
        <f>IF(A744="","",IF(A744+1&lt;=f_slutt,'Beregninger gj.strømming'!A744+1,""))</f>
        <v/>
      </c>
      <c r="B745" s="172" t="str">
        <f t="shared" si="195"/>
        <v/>
      </c>
      <c r="C745" s="173" t="str">
        <f t="shared" si="196"/>
        <v/>
      </c>
      <c r="D745" s="172" t="str">
        <f t="shared" si="197"/>
        <v/>
      </c>
      <c r="E745" s="152" t="str">
        <f t="shared" si="202"/>
        <v/>
      </c>
      <c r="F745" s="289" t="str">
        <f t="shared" si="198"/>
        <v/>
      </c>
      <c r="G745" s="154" t="str">
        <f>IF($A745="","",'Priseestimat gj.strømming'!$C$15)</f>
        <v/>
      </c>
      <c r="H745" s="155" t="str" cm="1">
        <f t="array" ref="H745">IF(M745=Hjelpeark!$E$7,_xlfn.XLOOKUP(IF(T745="Naturlig",S745,T745),Temp_VT_FV,_xlfn.XLOOKUP('Beregninger gj.strømming'!F745,Fiskevekt_VT_FV,'Veksttabell FV'!$B$5:$T$21,,-1),,-1)*G745,IF('Beregninger gj.strømming'!M745=Hjelpeark!$D$7,_xlfn.XLOOKUP(IF(T745="Naturlig",S745,T745),'Veksttabell SV'!$A$6:$A$22,_xlfn.XLOOKUP('Beregninger gj.strømming'!F745,'Veksttabell SV'!$B$5:$AU$5,'Veksttabell SV'!$B$6:$AU$22,,-1),,-1)*G745,""))</f>
        <v/>
      </c>
      <c r="I745" s="155" t="str">
        <f t="shared" si="187"/>
        <v/>
      </c>
      <c r="J745" s="159" t="str">
        <f t="shared" si="188"/>
        <v/>
      </c>
      <c r="K745" s="173" t="str">
        <f>IF(A745="","",'Priseestimat gj.strømming'!$C$10)</f>
        <v/>
      </c>
      <c r="L745" s="173" t="str">
        <f>IF(A745="","",'Priseestimat gj.strømming'!$C$11)</f>
        <v/>
      </c>
      <c r="M745" s="173" t="str">
        <f>IF(A745="","",'Priseestimat gj.strømming'!$C$12)</f>
        <v/>
      </c>
      <c r="N745" s="173" t="str">
        <f>IF($A745="","",'Priseestimat gj.strømming'!$C$6)</f>
        <v/>
      </c>
      <c r="O745" s="174" t="str" cm="1">
        <f t="array" ref="O745">IF(M745=Hjelpeark!$D$7,_xlfn.XLOOKUP(IF(T745="Naturlig",S745,T745),'Vannbehov SV'!$A$5:$A$13,_xlfn.XLOOKUP('Beregninger gj.strømming'!F745,'Vannbehov SV'!$B$4:$O$4,'Vannbehov SV'!$B$5:$O$13,,-1),,-1),IF(M745=Hjelpeark!$E$7,_xlfn.XLOOKUP(IF(T745="Naturlig",S745,T745),'Vannbehov FV'!$A$5:$A$20,_xlfn.XLOOKUP('Beregninger gj.strømming'!F745,'Vannbehov FV'!$B$4:$O$4,'Vannbehov FV'!$B$5:$O$20,,-1),,-1),""))</f>
        <v/>
      </c>
      <c r="P745" s="173" t="str">
        <f t="shared" si="199"/>
        <v/>
      </c>
      <c r="Q745" s="174" t="str">
        <f t="shared" si="200"/>
        <v/>
      </c>
      <c r="R745" s="174" t="str">
        <f t="shared" si="189"/>
        <v/>
      </c>
      <c r="S745" s="152" t="str">
        <f>IFERROR(IF(M745=Hjelpeark!$D$7,_xlfn.XLOOKUP('Beregninger gj.strømming'!C745,Hjelpeark!$C$8:$C$19,Hjelpeark!$D$8:$D$19),_xlfn.XLOOKUP('Beregninger gj.strømming'!C745,Hjelpeark!$C$8:$C$19,Hjelpeark!$E$8:$E$19)),"")</f>
        <v/>
      </c>
      <c r="T745" s="152" t="str">
        <f t="shared" si="203"/>
        <v/>
      </c>
      <c r="U745" s="152" t="str">
        <f>IFERROR(IF(T745=Hjelpeark!$B$4,0,ABS(T745-S745)),"")</f>
        <v/>
      </c>
      <c r="V745" s="175" t="str">
        <f>IFERROR(IF(A745="","",_xlfn.XLOOKUP(D745,Prisliste!$C$4:$F$4,Prisliste!$C$20:$F$20)),"")</f>
        <v/>
      </c>
      <c r="W745" s="175" t="str">
        <f>IFERROR(U745*_xlfn.XLOOKUP(D745,Prisliste!$C$4:$F$4,Prisliste!$C$21:$F$21),"")</f>
        <v/>
      </c>
      <c r="X745" s="175" t="str">
        <f>IFERROR(IF(A745="","",IF(N745="Ja",_xlfn.XLOOKUP('Beregninger gj.strømming'!D745,Prisliste!$C$4:$F$4,Prisliste!$C$24:$F$24),0)),"")</f>
        <v/>
      </c>
      <c r="Y745" s="288" t="str">
        <f t="shared" si="190"/>
        <v/>
      </c>
      <c r="Z745" s="175" t="str">
        <f t="shared" si="201"/>
        <v/>
      </c>
      <c r="AA745" s="175" t="str">
        <f t="shared" si="191"/>
        <v/>
      </c>
      <c r="AB745" s="175" t="str">
        <f t="shared" si="192"/>
        <v/>
      </c>
      <c r="AC745" s="288" t="str">
        <f t="shared" si="193"/>
        <v/>
      </c>
      <c r="AD745" s="152" t="str">
        <f t="shared" si="194"/>
        <v/>
      </c>
      <c r="AF745" s="155" t="str">
        <f>IFERROR(_xlfn.XLOOKUP(D745,Prisliste!$C$4:$F$4,Prisliste!$C$19:$F$19)*AD745,"")</f>
        <v/>
      </c>
    </row>
    <row r="746" spans="1:32" ht="14.4">
      <c r="A746" s="171" t="str">
        <f>IF(A745="","",IF(A745+1&lt;=f_slutt,'Beregninger gj.strømming'!A745+1,""))</f>
        <v/>
      </c>
      <c r="B746" s="172" t="str">
        <f t="shared" si="195"/>
        <v/>
      </c>
      <c r="C746" s="173" t="str">
        <f t="shared" si="196"/>
        <v/>
      </c>
      <c r="D746" s="172" t="str">
        <f t="shared" si="197"/>
        <v/>
      </c>
      <c r="E746" s="152" t="str">
        <f t="shared" si="202"/>
        <v/>
      </c>
      <c r="F746" s="289" t="str">
        <f t="shared" si="198"/>
        <v/>
      </c>
      <c r="G746" s="154" t="str">
        <f>IF($A746="","",'Priseestimat gj.strømming'!$C$15)</f>
        <v/>
      </c>
      <c r="H746" s="155" t="str" cm="1">
        <f t="array" ref="H746">IF(M746=Hjelpeark!$E$7,_xlfn.XLOOKUP(IF(T746="Naturlig",S746,T746),Temp_VT_FV,_xlfn.XLOOKUP('Beregninger gj.strømming'!F746,Fiskevekt_VT_FV,'Veksttabell FV'!$B$5:$T$21,,-1),,-1)*G746,IF('Beregninger gj.strømming'!M746=Hjelpeark!$D$7,_xlfn.XLOOKUP(IF(T746="Naturlig",S746,T746),'Veksttabell SV'!$A$6:$A$22,_xlfn.XLOOKUP('Beregninger gj.strømming'!F746,'Veksttabell SV'!$B$5:$AU$5,'Veksttabell SV'!$B$6:$AU$22,,-1),,-1)*G746,""))</f>
        <v/>
      </c>
      <c r="I746" s="155" t="str">
        <f t="shared" si="187"/>
        <v/>
      </c>
      <c r="J746" s="159" t="str">
        <f t="shared" si="188"/>
        <v/>
      </c>
      <c r="K746" s="173" t="str">
        <f>IF(A746="","",'Priseestimat gj.strømming'!$C$10)</f>
        <v/>
      </c>
      <c r="L746" s="173" t="str">
        <f>IF(A746="","",'Priseestimat gj.strømming'!$C$11)</f>
        <v/>
      </c>
      <c r="M746" s="173" t="str">
        <f>IF(A746="","",'Priseestimat gj.strømming'!$C$12)</f>
        <v/>
      </c>
      <c r="N746" s="173" t="str">
        <f>IF($A746="","",'Priseestimat gj.strømming'!$C$6)</f>
        <v/>
      </c>
      <c r="O746" s="174" t="str" cm="1">
        <f t="array" ref="O746">IF(M746=Hjelpeark!$D$7,_xlfn.XLOOKUP(IF(T746="Naturlig",S746,T746),'Vannbehov SV'!$A$5:$A$13,_xlfn.XLOOKUP('Beregninger gj.strømming'!F746,'Vannbehov SV'!$B$4:$O$4,'Vannbehov SV'!$B$5:$O$13,,-1),,-1),IF(M746=Hjelpeark!$E$7,_xlfn.XLOOKUP(IF(T746="Naturlig",S746,T746),'Vannbehov FV'!$A$5:$A$20,_xlfn.XLOOKUP('Beregninger gj.strømming'!F746,'Vannbehov FV'!$B$4:$O$4,'Vannbehov FV'!$B$5:$O$20,,-1),,-1),""))</f>
        <v/>
      </c>
      <c r="P746" s="173" t="str">
        <f t="shared" si="199"/>
        <v/>
      </c>
      <c r="Q746" s="174" t="str">
        <f t="shared" si="200"/>
        <v/>
      </c>
      <c r="R746" s="174" t="str">
        <f t="shared" si="189"/>
        <v/>
      </c>
      <c r="S746" s="152" t="str">
        <f>IFERROR(IF(M746=Hjelpeark!$D$7,_xlfn.XLOOKUP('Beregninger gj.strømming'!C746,Hjelpeark!$C$8:$C$19,Hjelpeark!$D$8:$D$19),_xlfn.XLOOKUP('Beregninger gj.strømming'!C746,Hjelpeark!$C$8:$C$19,Hjelpeark!$E$8:$E$19)),"")</f>
        <v/>
      </c>
      <c r="T746" s="152" t="str">
        <f t="shared" si="203"/>
        <v/>
      </c>
      <c r="U746" s="152" t="str">
        <f>IFERROR(IF(T746=Hjelpeark!$B$4,0,ABS(T746-S746)),"")</f>
        <v/>
      </c>
      <c r="V746" s="175" t="str">
        <f>IFERROR(IF(A746="","",_xlfn.XLOOKUP(D746,Prisliste!$C$4:$F$4,Prisliste!$C$20:$F$20)),"")</f>
        <v/>
      </c>
      <c r="W746" s="175" t="str">
        <f>IFERROR(U746*_xlfn.XLOOKUP(D746,Prisliste!$C$4:$F$4,Prisliste!$C$21:$F$21),"")</f>
        <v/>
      </c>
      <c r="X746" s="175" t="str">
        <f>IFERROR(IF(A746="","",IF(N746="Ja",_xlfn.XLOOKUP('Beregninger gj.strømming'!D746,Prisliste!$C$4:$F$4,Prisliste!$C$24:$F$24),0)),"")</f>
        <v/>
      </c>
      <c r="Y746" s="288" t="str">
        <f t="shared" si="190"/>
        <v/>
      </c>
      <c r="Z746" s="175" t="str">
        <f t="shared" si="201"/>
        <v/>
      </c>
      <c r="AA746" s="175" t="str">
        <f t="shared" si="191"/>
        <v/>
      </c>
      <c r="AB746" s="175" t="str">
        <f t="shared" si="192"/>
        <v/>
      </c>
      <c r="AC746" s="288" t="str">
        <f t="shared" si="193"/>
        <v/>
      </c>
      <c r="AD746" s="152" t="str">
        <f t="shared" si="194"/>
        <v/>
      </c>
      <c r="AF746" s="155" t="str">
        <f>IFERROR(_xlfn.XLOOKUP(D746,Prisliste!$C$4:$F$4,Prisliste!$C$19:$F$19)*AD746,"")</f>
        <v/>
      </c>
    </row>
    <row r="747" spans="1:32" ht="14.4">
      <c r="A747" s="171" t="str">
        <f>IF(A746="","",IF(A746+1&lt;=f_slutt,'Beregninger gj.strømming'!A746+1,""))</f>
        <v/>
      </c>
      <c r="B747" s="172" t="str">
        <f t="shared" si="195"/>
        <v/>
      </c>
      <c r="C747" s="173" t="str">
        <f t="shared" si="196"/>
        <v/>
      </c>
      <c r="D747" s="172" t="str">
        <f t="shared" si="197"/>
        <v/>
      </c>
      <c r="E747" s="152" t="str">
        <f t="shared" si="202"/>
        <v/>
      </c>
      <c r="F747" s="289" t="str">
        <f t="shared" si="198"/>
        <v/>
      </c>
      <c r="G747" s="154" t="str">
        <f>IF($A747="","",'Priseestimat gj.strømming'!$C$15)</f>
        <v/>
      </c>
      <c r="H747" s="155" t="str" cm="1">
        <f t="array" ref="H747">IF(M747=Hjelpeark!$E$7,_xlfn.XLOOKUP(IF(T747="Naturlig",S747,T747),Temp_VT_FV,_xlfn.XLOOKUP('Beregninger gj.strømming'!F747,Fiskevekt_VT_FV,'Veksttabell FV'!$B$5:$T$21,,-1),,-1)*G747,IF('Beregninger gj.strømming'!M747=Hjelpeark!$D$7,_xlfn.XLOOKUP(IF(T747="Naturlig",S747,T747),'Veksttabell SV'!$A$6:$A$22,_xlfn.XLOOKUP('Beregninger gj.strømming'!F747,'Veksttabell SV'!$B$5:$AU$5,'Veksttabell SV'!$B$6:$AU$22,,-1),,-1)*G747,""))</f>
        <v/>
      </c>
      <c r="I747" s="155" t="str">
        <f t="shared" si="187"/>
        <v/>
      </c>
      <c r="J747" s="159" t="str">
        <f t="shared" si="188"/>
        <v/>
      </c>
      <c r="K747" s="173" t="str">
        <f>IF(A747="","",'Priseestimat gj.strømming'!$C$10)</f>
        <v/>
      </c>
      <c r="L747" s="173" t="str">
        <f>IF(A747="","",'Priseestimat gj.strømming'!$C$11)</f>
        <v/>
      </c>
      <c r="M747" s="173" t="str">
        <f>IF(A747="","",'Priseestimat gj.strømming'!$C$12)</f>
        <v/>
      </c>
      <c r="N747" s="173" t="str">
        <f>IF($A747="","",'Priseestimat gj.strømming'!$C$6)</f>
        <v/>
      </c>
      <c r="O747" s="174" t="str" cm="1">
        <f t="array" ref="O747">IF(M747=Hjelpeark!$D$7,_xlfn.XLOOKUP(IF(T747="Naturlig",S747,T747),'Vannbehov SV'!$A$5:$A$13,_xlfn.XLOOKUP('Beregninger gj.strømming'!F747,'Vannbehov SV'!$B$4:$O$4,'Vannbehov SV'!$B$5:$O$13,,-1),,-1),IF(M747=Hjelpeark!$E$7,_xlfn.XLOOKUP(IF(T747="Naturlig",S747,T747),'Vannbehov FV'!$A$5:$A$20,_xlfn.XLOOKUP('Beregninger gj.strømming'!F747,'Vannbehov FV'!$B$4:$O$4,'Vannbehov FV'!$B$5:$O$20,,-1),,-1),""))</f>
        <v/>
      </c>
      <c r="P747" s="173" t="str">
        <f t="shared" si="199"/>
        <v/>
      </c>
      <c r="Q747" s="174" t="str">
        <f t="shared" si="200"/>
        <v/>
      </c>
      <c r="R747" s="174" t="str">
        <f t="shared" si="189"/>
        <v/>
      </c>
      <c r="S747" s="152" t="str">
        <f>IFERROR(IF(M747=Hjelpeark!$D$7,_xlfn.XLOOKUP('Beregninger gj.strømming'!C747,Hjelpeark!$C$8:$C$19,Hjelpeark!$D$8:$D$19),_xlfn.XLOOKUP('Beregninger gj.strømming'!C747,Hjelpeark!$C$8:$C$19,Hjelpeark!$E$8:$E$19)),"")</f>
        <v/>
      </c>
      <c r="T747" s="152" t="str">
        <f t="shared" si="203"/>
        <v/>
      </c>
      <c r="U747" s="152" t="str">
        <f>IFERROR(IF(T747=Hjelpeark!$B$4,0,ABS(T747-S747)),"")</f>
        <v/>
      </c>
      <c r="V747" s="175" t="str">
        <f>IFERROR(IF(A747="","",_xlfn.XLOOKUP(D747,Prisliste!$C$4:$F$4,Prisliste!$C$20:$F$20)),"")</f>
        <v/>
      </c>
      <c r="W747" s="175" t="str">
        <f>IFERROR(U747*_xlfn.XLOOKUP(D747,Prisliste!$C$4:$F$4,Prisliste!$C$21:$F$21),"")</f>
        <v/>
      </c>
      <c r="X747" s="175" t="str">
        <f>IFERROR(IF(A747="","",IF(N747="Ja",_xlfn.XLOOKUP('Beregninger gj.strømming'!D747,Prisliste!$C$4:$F$4,Prisliste!$C$24:$F$24),0)),"")</f>
        <v/>
      </c>
      <c r="Y747" s="288" t="str">
        <f t="shared" si="190"/>
        <v/>
      </c>
      <c r="Z747" s="175" t="str">
        <f t="shared" si="201"/>
        <v/>
      </c>
      <c r="AA747" s="175" t="str">
        <f t="shared" si="191"/>
        <v/>
      </c>
      <c r="AB747" s="175" t="str">
        <f t="shared" si="192"/>
        <v/>
      </c>
      <c r="AC747" s="288" t="str">
        <f t="shared" si="193"/>
        <v/>
      </c>
      <c r="AD747" s="152" t="str">
        <f t="shared" si="194"/>
        <v/>
      </c>
      <c r="AF747" s="155" t="str">
        <f>IFERROR(_xlfn.XLOOKUP(D747,Prisliste!$C$4:$F$4,Prisliste!$C$19:$F$19)*AD747,"")</f>
        <v/>
      </c>
    </row>
    <row r="748" spans="1:32" ht="14.4">
      <c r="A748" s="171" t="str">
        <f>IF(A747="","",IF(A747+1&lt;=f_slutt,'Beregninger gj.strømming'!A747+1,""))</f>
        <v/>
      </c>
      <c r="B748" s="172" t="str">
        <f t="shared" si="195"/>
        <v/>
      </c>
      <c r="C748" s="173" t="str">
        <f t="shared" si="196"/>
        <v/>
      </c>
      <c r="D748" s="172" t="str">
        <f t="shared" si="197"/>
        <v/>
      </c>
      <c r="E748" s="152" t="str">
        <f t="shared" si="202"/>
        <v/>
      </c>
      <c r="F748" s="289" t="str">
        <f t="shared" si="198"/>
        <v/>
      </c>
      <c r="G748" s="154" t="str">
        <f>IF($A748="","",'Priseestimat gj.strømming'!$C$15)</f>
        <v/>
      </c>
      <c r="H748" s="155" t="str" cm="1">
        <f t="array" ref="H748">IF(M748=Hjelpeark!$E$7,_xlfn.XLOOKUP(IF(T748="Naturlig",S748,T748),Temp_VT_FV,_xlfn.XLOOKUP('Beregninger gj.strømming'!F748,Fiskevekt_VT_FV,'Veksttabell FV'!$B$5:$T$21,,-1),,-1)*G748,IF('Beregninger gj.strømming'!M748=Hjelpeark!$D$7,_xlfn.XLOOKUP(IF(T748="Naturlig",S748,T748),'Veksttabell SV'!$A$6:$A$22,_xlfn.XLOOKUP('Beregninger gj.strømming'!F748,'Veksttabell SV'!$B$5:$AU$5,'Veksttabell SV'!$B$6:$AU$22,,-1),,-1)*G748,""))</f>
        <v/>
      </c>
      <c r="I748" s="155" t="str">
        <f t="shared" si="187"/>
        <v/>
      </c>
      <c r="J748" s="159" t="str">
        <f t="shared" si="188"/>
        <v/>
      </c>
      <c r="K748" s="173" t="str">
        <f>IF(A748="","",'Priseestimat gj.strømming'!$C$10)</f>
        <v/>
      </c>
      <c r="L748" s="173" t="str">
        <f>IF(A748="","",'Priseestimat gj.strømming'!$C$11)</f>
        <v/>
      </c>
      <c r="M748" s="173" t="str">
        <f>IF(A748="","",'Priseestimat gj.strømming'!$C$12)</f>
        <v/>
      </c>
      <c r="N748" s="173" t="str">
        <f>IF($A748="","",'Priseestimat gj.strømming'!$C$6)</f>
        <v/>
      </c>
      <c r="O748" s="174" t="str" cm="1">
        <f t="array" ref="O748">IF(M748=Hjelpeark!$D$7,_xlfn.XLOOKUP(IF(T748="Naturlig",S748,T748),'Vannbehov SV'!$A$5:$A$13,_xlfn.XLOOKUP('Beregninger gj.strømming'!F748,'Vannbehov SV'!$B$4:$O$4,'Vannbehov SV'!$B$5:$O$13,,-1),,-1),IF(M748=Hjelpeark!$E$7,_xlfn.XLOOKUP(IF(T748="Naturlig",S748,T748),'Vannbehov FV'!$A$5:$A$20,_xlfn.XLOOKUP('Beregninger gj.strømming'!F748,'Vannbehov FV'!$B$4:$O$4,'Vannbehov FV'!$B$5:$O$20,,-1),,-1),""))</f>
        <v/>
      </c>
      <c r="P748" s="173" t="str">
        <f t="shared" si="199"/>
        <v/>
      </c>
      <c r="Q748" s="174" t="str">
        <f t="shared" si="200"/>
        <v/>
      </c>
      <c r="R748" s="174" t="str">
        <f t="shared" si="189"/>
        <v/>
      </c>
      <c r="S748" s="152" t="str">
        <f>IFERROR(IF(M748=Hjelpeark!$D$7,_xlfn.XLOOKUP('Beregninger gj.strømming'!C748,Hjelpeark!$C$8:$C$19,Hjelpeark!$D$8:$D$19),_xlfn.XLOOKUP('Beregninger gj.strømming'!C748,Hjelpeark!$C$8:$C$19,Hjelpeark!$E$8:$E$19)),"")</f>
        <v/>
      </c>
      <c r="T748" s="152" t="str">
        <f t="shared" si="203"/>
        <v/>
      </c>
      <c r="U748" s="152" t="str">
        <f>IFERROR(IF(T748=Hjelpeark!$B$4,0,ABS(T748-S748)),"")</f>
        <v/>
      </c>
      <c r="V748" s="175" t="str">
        <f>IFERROR(IF(A748="","",_xlfn.XLOOKUP(D748,Prisliste!$C$4:$F$4,Prisliste!$C$20:$F$20)),"")</f>
        <v/>
      </c>
      <c r="W748" s="175" t="str">
        <f>IFERROR(U748*_xlfn.XLOOKUP(D748,Prisliste!$C$4:$F$4,Prisliste!$C$21:$F$21),"")</f>
        <v/>
      </c>
      <c r="X748" s="175" t="str">
        <f>IFERROR(IF(A748="","",IF(N748="Ja",_xlfn.XLOOKUP('Beregninger gj.strømming'!D748,Prisliste!$C$4:$F$4,Prisliste!$C$24:$F$24),0)),"")</f>
        <v/>
      </c>
      <c r="Y748" s="288" t="str">
        <f t="shared" si="190"/>
        <v/>
      </c>
      <c r="Z748" s="175" t="str">
        <f t="shared" si="201"/>
        <v/>
      </c>
      <c r="AA748" s="175" t="str">
        <f t="shared" si="191"/>
        <v/>
      </c>
      <c r="AB748" s="175" t="str">
        <f t="shared" si="192"/>
        <v/>
      </c>
      <c r="AC748" s="288" t="str">
        <f t="shared" si="193"/>
        <v/>
      </c>
      <c r="AD748" s="152" t="str">
        <f t="shared" si="194"/>
        <v/>
      </c>
      <c r="AF748" s="155" t="str">
        <f>IFERROR(_xlfn.XLOOKUP(D748,Prisliste!$C$4:$F$4,Prisliste!$C$19:$F$19)*AD748,"")</f>
        <v/>
      </c>
    </row>
    <row r="749" spans="1:32" ht="14.4">
      <c r="A749" s="171" t="str">
        <f>IF(A748="","",IF(A748+1&lt;=f_slutt,'Beregninger gj.strømming'!A748+1,""))</f>
        <v/>
      </c>
      <c r="B749" s="172" t="str">
        <f t="shared" si="195"/>
        <v/>
      </c>
      <c r="C749" s="173" t="str">
        <f t="shared" si="196"/>
        <v/>
      </c>
      <c r="D749" s="172" t="str">
        <f t="shared" si="197"/>
        <v/>
      </c>
      <c r="E749" s="152" t="str">
        <f t="shared" si="202"/>
        <v/>
      </c>
      <c r="F749" s="289" t="str">
        <f t="shared" si="198"/>
        <v/>
      </c>
      <c r="G749" s="154" t="str">
        <f>IF($A749="","",'Priseestimat gj.strømming'!$C$15)</f>
        <v/>
      </c>
      <c r="H749" s="155" t="str" cm="1">
        <f t="array" ref="H749">IF(M749=Hjelpeark!$E$7,_xlfn.XLOOKUP(IF(T749="Naturlig",S749,T749),Temp_VT_FV,_xlfn.XLOOKUP('Beregninger gj.strømming'!F749,Fiskevekt_VT_FV,'Veksttabell FV'!$B$5:$T$21,,-1),,-1)*G749,IF('Beregninger gj.strømming'!M749=Hjelpeark!$D$7,_xlfn.XLOOKUP(IF(T749="Naturlig",S749,T749),'Veksttabell SV'!$A$6:$A$22,_xlfn.XLOOKUP('Beregninger gj.strømming'!F749,'Veksttabell SV'!$B$5:$AU$5,'Veksttabell SV'!$B$6:$AU$22,,-1),,-1)*G749,""))</f>
        <v/>
      </c>
      <c r="I749" s="155" t="str">
        <f t="shared" si="187"/>
        <v/>
      </c>
      <c r="J749" s="159" t="str">
        <f t="shared" si="188"/>
        <v/>
      </c>
      <c r="K749" s="173" t="str">
        <f>IF(A749="","",'Priseestimat gj.strømming'!$C$10)</f>
        <v/>
      </c>
      <c r="L749" s="173" t="str">
        <f>IF(A749="","",'Priseestimat gj.strømming'!$C$11)</f>
        <v/>
      </c>
      <c r="M749" s="173" t="str">
        <f>IF(A749="","",'Priseestimat gj.strømming'!$C$12)</f>
        <v/>
      </c>
      <c r="N749" s="173" t="str">
        <f>IF($A749="","",'Priseestimat gj.strømming'!$C$6)</f>
        <v/>
      </c>
      <c r="O749" s="174" t="str" cm="1">
        <f t="array" ref="O749">IF(M749=Hjelpeark!$D$7,_xlfn.XLOOKUP(IF(T749="Naturlig",S749,T749),'Vannbehov SV'!$A$5:$A$13,_xlfn.XLOOKUP('Beregninger gj.strømming'!F749,'Vannbehov SV'!$B$4:$O$4,'Vannbehov SV'!$B$5:$O$13,,-1),,-1),IF(M749=Hjelpeark!$E$7,_xlfn.XLOOKUP(IF(T749="Naturlig",S749,T749),'Vannbehov FV'!$A$5:$A$20,_xlfn.XLOOKUP('Beregninger gj.strømming'!F749,'Vannbehov FV'!$B$4:$O$4,'Vannbehov FV'!$B$5:$O$20,,-1),,-1),""))</f>
        <v/>
      </c>
      <c r="P749" s="173" t="str">
        <f t="shared" si="199"/>
        <v/>
      </c>
      <c r="Q749" s="174" t="str">
        <f t="shared" si="200"/>
        <v/>
      </c>
      <c r="R749" s="174" t="str">
        <f t="shared" si="189"/>
        <v/>
      </c>
      <c r="S749" s="152" t="str">
        <f>IFERROR(IF(M749=Hjelpeark!$D$7,_xlfn.XLOOKUP('Beregninger gj.strømming'!C749,Hjelpeark!$C$8:$C$19,Hjelpeark!$D$8:$D$19),_xlfn.XLOOKUP('Beregninger gj.strømming'!C749,Hjelpeark!$C$8:$C$19,Hjelpeark!$E$8:$E$19)),"")</f>
        <v/>
      </c>
      <c r="T749" s="152" t="str">
        <f t="shared" si="203"/>
        <v/>
      </c>
      <c r="U749" s="152" t="str">
        <f>IFERROR(IF(T749=Hjelpeark!$B$4,0,ABS(T749-S749)),"")</f>
        <v/>
      </c>
      <c r="V749" s="175" t="str">
        <f>IFERROR(IF(A749="","",_xlfn.XLOOKUP(D749,Prisliste!$C$4:$F$4,Prisliste!$C$20:$F$20)),"")</f>
        <v/>
      </c>
      <c r="W749" s="175" t="str">
        <f>IFERROR(U749*_xlfn.XLOOKUP(D749,Prisliste!$C$4:$F$4,Prisliste!$C$21:$F$21),"")</f>
        <v/>
      </c>
      <c r="X749" s="175" t="str">
        <f>IFERROR(IF(A749="","",IF(N749="Ja",_xlfn.XLOOKUP('Beregninger gj.strømming'!D749,Prisliste!$C$4:$F$4,Prisliste!$C$24:$F$24),0)),"")</f>
        <v/>
      </c>
      <c r="Y749" s="288" t="str">
        <f t="shared" si="190"/>
        <v/>
      </c>
      <c r="Z749" s="175" t="str">
        <f t="shared" si="201"/>
        <v/>
      </c>
      <c r="AA749" s="175" t="str">
        <f t="shared" si="191"/>
        <v/>
      </c>
      <c r="AB749" s="175" t="str">
        <f t="shared" si="192"/>
        <v/>
      </c>
      <c r="AC749" s="288" t="str">
        <f t="shared" si="193"/>
        <v/>
      </c>
      <c r="AD749" s="152" t="str">
        <f t="shared" si="194"/>
        <v/>
      </c>
      <c r="AF749" s="155" t="str">
        <f>IFERROR(_xlfn.XLOOKUP(D749,Prisliste!$C$4:$F$4,Prisliste!$C$19:$F$19)*AD749,"")</f>
        <v/>
      </c>
    </row>
    <row r="750" spans="1:32" ht="14.4">
      <c r="A750" s="171" t="str">
        <f>IF(A749="","",IF(A749+1&lt;=f_slutt,'Beregninger gj.strømming'!A749+1,""))</f>
        <v/>
      </c>
      <c r="B750" s="172" t="str">
        <f t="shared" si="195"/>
        <v/>
      </c>
      <c r="C750" s="173" t="str">
        <f t="shared" si="196"/>
        <v/>
      </c>
      <c r="D750" s="172" t="str">
        <f t="shared" si="197"/>
        <v/>
      </c>
      <c r="E750" s="152" t="str">
        <f t="shared" si="202"/>
        <v/>
      </c>
      <c r="F750" s="289" t="str">
        <f t="shared" si="198"/>
        <v/>
      </c>
      <c r="G750" s="154" t="str">
        <f>IF($A750="","",'Priseestimat gj.strømming'!$C$15)</f>
        <v/>
      </c>
      <c r="H750" s="155" t="str" cm="1">
        <f t="array" ref="H750">IF(M750=Hjelpeark!$E$7,_xlfn.XLOOKUP(IF(T750="Naturlig",S750,T750),Temp_VT_FV,_xlfn.XLOOKUP('Beregninger gj.strømming'!F750,Fiskevekt_VT_FV,'Veksttabell FV'!$B$5:$T$21,,-1),,-1)*G750,IF('Beregninger gj.strømming'!M750=Hjelpeark!$D$7,_xlfn.XLOOKUP(IF(T750="Naturlig",S750,T750),'Veksttabell SV'!$A$6:$A$22,_xlfn.XLOOKUP('Beregninger gj.strømming'!F750,'Veksttabell SV'!$B$5:$AU$5,'Veksttabell SV'!$B$6:$AU$22,,-1),,-1)*G750,""))</f>
        <v/>
      </c>
      <c r="I750" s="155" t="str">
        <f t="shared" si="187"/>
        <v/>
      </c>
      <c r="J750" s="159" t="str">
        <f t="shared" si="188"/>
        <v/>
      </c>
      <c r="K750" s="173" t="str">
        <f>IF(A750="","",'Priseestimat gj.strømming'!$C$10)</f>
        <v/>
      </c>
      <c r="L750" s="173" t="str">
        <f>IF(A750="","",'Priseestimat gj.strømming'!$C$11)</f>
        <v/>
      </c>
      <c r="M750" s="173" t="str">
        <f>IF(A750="","",'Priseestimat gj.strømming'!$C$12)</f>
        <v/>
      </c>
      <c r="N750" s="173" t="str">
        <f>IF($A750="","",'Priseestimat gj.strømming'!$C$6)</f>
        <v/>
      </c>
      <c r="O750" s="174" t="str" cm="1">
        <f t="array" ref="O750">IF(M750=Hjelpeark!$D$7,_xlfn.XLOOKUP(IF(T750="Naturlig",S750,T750),'Vannbehov SV'!$A$5:$A$13,_xlfn.XLOOKUP('Beregninger gj.strømming'!F750,'Vannbehov SV'!$B$4:$O$4,'Vannbehov SV'!$B$5:$O$13,,-1),,-1),IF(M750=Hjelpeark!$E$7,_xlfn.XLOOKUP(IF(T750="Naturlig",S750,T750),'Vannbehov FV'!$A$5:$A$20,_xlfn.XLOOKUP('Beregninger gj.strømming'!F750,'Vannbehov FV'!$B$4:$O$4,'Vannbehov FV'!$B$5:$O$20,,-1),,-1),""))</f>
        <v/>
      </c>
      <c r="P750" s="173" t="str">
        <f t="shared" si="199"/>
        <v/>
      </c>
      <c r="Q750" s="174" t="str">
        <f t="shared" si="200"/>
        <v/>
      </c>
      <c r="R750" s="174" t="str">
        <f t="shared" si="189"/>
        <v/>
      </c>
      <c r="S750" s="152" t="str">
        <f>IFERROR(IF(M750=Hjelpeark!$D$7,_xlfn.XLOOKUP('Beregninger gj.strømming'!C750,Hjelpeark!$C$8:$C$19,Hjelpeark!$D$8:$D$19),_xlfn.XLOOKUP('Beregninger gj.strømming'!C750,Hjelpeark!$C$8:$C$19,Hjelpeark!$E$8:$E$19)),"")</f>
        <v/>
      </c>
      <c r="T750" s="152" t="str">
        <f t="shared" si="203"/>
        <v/>
      </c>
      <c r="U750" s="152" t="str">
        <f>IFERROR(IF(T750=Hjelpeark!$B$4,0,ABS(T750-S750)),"")</f>
        <v/>
      </c>
      <c r="V750" s="175" t="str">
        <f>IFERROR(IF(A750="","",_xlfn.XLOOKUP(D750,Prisliste!$C$4:$F$4,Prisliste!$C$20:$F$20)),"")</f>
        <v/>
      </c>
      <c r="W750" s="175" t="str">
        <f>IFERROR(U750*_xlfn.XLOOKUP(D750,Prisliste!$C$4:$F$4,Prisliste!$C$21:$F$21),"")</f>
        <v/>
      </c>
      <c r="X750" s="175" t="str">
        <f>IFERROR(IF(A750="","",IF(N750="Ja",_xlfn.XLOOKUP('Beregninger gj.strømming'!D750,Prisliste!$C$4:$F$4,Prisliste!$C$24:$F$24),0)),"")</f>
        <v/>
      </c>
      <c r="Y750" s="288" t="str">
        <f t="shared" si="190"/>
        <v/>
      </c>
      <c r="Z750" s="175" t="str">
        <f t="shared" si="201"/>
        <v/>
      </c>
      <c r="AA750" s="175" t="str">
        <f t="shared" si="191"/>
        <v/>
      </c>
      <c r="AB750" s="175" t="str">
        <f t="shared" si="192"/>
        <v/>
      </c>
      <c r="AC750" s="288" t="str">
        <f t="shared" si="193"/>
        <v/>
      </c>
      <c r="AD750" s="152" t="str">
        <f t="shared" si="194"/>
        <v/>
      </c>
      <c r="AF750" s="155" t="str">
        <f>IFERROR(_xlfn.XLOOKUP(D750,Prisliste!$C$4:$F$4,Prisliste!$C$19:$F$19)*AD750,"")</f>
        <v/>
      </c>
    </row>
    <row r="751" spans="1:32" ht="14.4">
      <c r="A751" s="171" t="str">
        <f>IF(A750="","",IF(A750+1&lt;=f_slutt,'Beregninger gj.strømming'!A750+1,""))</f>
        <v/>
      </c>
      <c r="B751" s="172" t="str">
        <f t="shared" si="195"/>
        <v/>
      </c>
      <c r="C751" s="173" t="str">
        <f t="shared" si="196"/>
        <v/>
      </c>
      <c r="D751" s="172" t="str">
        <f t="shared" si="197"/>
        <v/>
      </c>
      <c r="E751" s="152" t="str">
        <f t="shared" si="202"/>
        <v/>
      </c>
      <c r="F751" s="289" t="str">
        <f t="shared" si="198"/>
        <v/>
      </c>
      <c r="G751" s="154" t="str">
        <f>IF($A751="","",'Priseestimat gj.strømming'!$C$15)</f>
        <v/>
      </c>
      <c r="H751" s="155" t="str" cm="1">
        <f t="array" ref="H751">IF(M751=Hjelpeark!$E$7,_xlfn.XLOOKUP(IF(T751="Naturlig",S751,T751),Temp_VT_FV,_xlfn.XLOOKUP('Beregninger gj.strømming'!F751,Fiskevekt_VT_FV,'Veksttabell FV'!$B$5:$T$21,,-1),,-1)*G751,IF('Beregninger gj.strømming'!M751=Hjelpeark!$D$7,_xlfn.XLOOKUP(IF(T751="Naturlig",S751,T751),'Veksttabell SV'!$A$6:$A$22,_xlfn.XLOOKUP('Beregninger gj.strømming'!F751,'Veksttabell SV'!$B$5:$AU$5,'Veksttabell SV'!$B$6:$AU$22,,-1),,-1)*G751,""))</f>
        <v/>
      </c>
      <c r="I751" s="155" t="str">
        <f t="shared" si="187"/>
        <v/>
      </c>
      <c r="J751" s="159" t="str">
        <f t="shared" si="188"/>
        <v/>
      </c>
      <c r="K751" s="173" t="str">
        <f>IF(A751="","",'Priseestimat gj.strømming'!$C$10)</f>
        <v/>
      </c>
      <c r="L751" s="173" t="str">
        <f>IF(A751="","",'Priseestimat gj.strømming'!$C$11)</f>
        <v/>
      </c>
      <c r="M751" s="173" t="str">
        <f>IF(A751="","",'Priseestimat gj.strømming'!$C$12)</f>
        <v/>
      </c>
      <c r="N751" s="173" t="str">
        <f>IF($A751="","",'Priseestimat gj.strømming'!$C$6)</f>
        <v/>
      </c>
      <c r="O751" s="174" t="str" cm="1">
        <f t="array" ref="O751">IF(M751=Hjelpeark!$D$7,_xlfn.XLOOKUP(IF(T751="Naturlig",S751,T751),'Vannbehov SV'!$A$5:$A$13,_xlfn.XLOOKUP('Beregninger gj.strømming'!F751,'Vannbehov SV'!$B$4:$O$4,'Vannbehov SV'!$B$5:$O$13,,-1),,-1),IF(M751=Hjelpeark!$E$7,_xlfn.XLOOKUP(IF(T751="Naturlig",S751,T751),'Vannbehov FV'!$A$5:$A$20,_xlfn.XLOOKUP('Beregninger gj.strømming'!F751,'Vannbehov FV'!$B$4:$O$4,'Vannbehov FV'!$B$5:$O$20,,-1),,-1),""))</f>
        <v/>
      </c>
      <c r="P751" s="173" t="str">
        <f t="shared" si="199"/>
        <v/>
      </c>
      <c r="Q751" s="174" t="str">
        <f t="shared" si="200"/>
        <v/>
      </c>
      <c r="R751" s="174" t="str">
        <f t="shared" si="189"/>
        <v/>
      </c>
      <c r="S751" s="152" t="str">
        <f>IFERROR(IF(M751=Hjelpeark!$D$7,_xlfn.XLOOKUP('Beregninger gj.strømming'!C751,Hjelpeark!$C$8:$C$19,Hjelpeark!$D$8:$D$19),_xlfn.XLOOKUP('Beregninger gj.strømming'!C751,Hjelpeark!$C$8:$C$19,Hjelpeark!$E$8:$E$19)),"")</f>
        <v/>
      </c>
      <c r="T751" s="152" t="str">
        <f t="shared" si="203"/>
        <v/>
      </c>
      <c r="U751" s="152" t="str">
        <f>IFERROR(IF(T751=Hjelpeark!$B$4,0,ABS(T751-S751)),"")</f>
        <v/>
      </c>
      <c r="V751" s="175" t="str">
        <f>IFERROR(IF(A751="","",_xlfn.XLOOKUP(D751,Prisliste!$C$4:$F$4,Prisliste!$C$20:$F$20)),"")</f>
        <v/>
      </c>
      <c r="W751" s="175" t="str">
        <f>IFERROR(U751*_xlfn.XLOOKUP(D751,Prisliste!$C$4:$F$4,Prisliste!$C$21:$F$21),"")</f>
        <v/>
      </c>
      <c r="X751" s="175" t="str">
        <f>IFERROR(IF(A751="","",IF(N751="Ja",_xlfn.XLOOKUP('Beregninger gj.strømming'!D751,Prisliste!$C$4:$F$4,Prisliste!$C$24:$F$24),0)),"")</f>
        <v/>
      </c>
      <c r="Y751" s="288" t="str">
        <f t="shared" si="190"/>
        <v/>
      </c>
      <c r="Z751" s="175" t="str">
        <f t="shared" si="201"/>
        <v/>
      </c>
      <c r="AA751" s="175" t="str">
        <f t="shared" si="191"/>
        <v/>
      </c>
      <c r="AB751" s="175" t="str">
        <f t="shared" si="192"/>
        <v/>
      </c>
      <c r="AC751" s="288" t="str">
        <f t="shared" si="193"/>
        <v/>
      </c>
      <c r="AD751" s="152" t="str">
        <f t="shared" si="194"/>
        <v/>
      </c>
      <c r="AF751" s="155" t="str">
        <f>IFERROR(_xlfn.XLOOKUP(D751,Prisliste!$C$4:$F$4,Prisliste!$C$19:$F$19)*AD751,"")</f>
        <v/>
      </c>
    </row>
    <row r="752" spans="1:32" ht="14.4">
      <c r="A752" s="171" t="str">
        <f>IF(A751="","",IF(A751+1&lt;=f_slutt,'Beregninger gj.strømming'!A751+1,""))</f>
        <v/>
      </c>
      <c r="B752" s="172" t="str">
        <f t="shared" si="195"/>
        <v/>
      </c>
      <c r="C752" s="173" t="str">
        <f t="shared" si="196"/>
        <v/>
      </c>
      <c r="D752" s="172" t="str">
        <f t="shared" si="197"/>
        <v/>
      </c>
      <c r="E752" s="152" t="str">
        <f t="shared" si="202"/>
        <v/>
      </c>
      <c r="F752" s="289" t="str">
        <f t="shared" si="198"/>
        <v/>
      </c>
      <c r="G752" s="154" t="str">
        <f>IF($A752="","",'Priseestimat gj.strømming'!$C$15)</f>
        <v/>
      </c>
      <c r="H752" s="155" t="str" cm="1">
        <f t="array" ref="H752">IF(M752=Hjelpeark!$E$7,_xlfn.XLOOKUP(IF(T752="Naturlig",S752,T752),Temp_VT_FV,_xlfn.XLOOKUP('Beregninger gj.strømming'!F752,Fiskevekt_VT_FV,'Veksttabell FV'!$B$5:$T$21,,-1),,-1)*G752,IF('Beregninger gj.strømming'!M752=Hjelpeark!$D$7,_xlfn.XLOOKUP(IF(T752="Naturlig",S752,T752),'Veksttabell SV'!$A$6:$A$22,_xlfn.XLOOKUP('Beregninger gj.strømming'!F752,'Veksttabell SV'!$B$5:$AU$5,'Veksttabell SV'!$B$6:$AU$22,,-1),,-1)*G752,""))</f>
        <v/>
      </c>
      <c r="I752" s="155" t="str">
        <f t="shared" si="187"/>
        <v/>
      </c>
      <c r="J752" s="159" t="str">
        <f t="shared" si="188"/>
        <v/>
      </c>
      <c r="K752" s="173" t="str">
        <f>IF(A752="","",'Priseestimat gj.strømming'!$C$10)</f>
        <v/>
      </c>
      <c r="L752" s="173" t="str">
        <f>IF(A752="","",'Priseestimat gj.strømming'!$C$11)</f>
        <v/>
      </c>
      <c r="M752" s="173" t="str">
        <f>IF(A752="","",'Priseestimat gj.strømming'!$C$12)</f>
        <v/>
      </c>
      <c r="N752" s="173" t="str">
        <f>IF($A752="","",'Priseestimat gj.strømming'!$C$6)</f>
        <v/>
      </c>
      <c r="O752" s="174" t="str" cm="1">
        <f t="array" ref="O752">IF(M752=Hjelpeark!$D$7,_xlfn.XLOOKUP(IF(T752="Naturlig",S752,T752),'Vannbehov SV'!$A$5:$A$13,_xlfn.XLOOKUP('Beregninger gj.strømming'!F752,'Vannbehov SV'!$B$4:$O$4,'Vannbehov SV'!$B$5:$O$13,,-1),,-1),IF(M752=Hjelpeark!$E$7,_xlfn.XLOOKUP(IF(T752="Naturlig",S752,T752),'Vannbehov FV'!$A$5:$A$20,_xlfn.XLOOKUP('Beregninger gj.strømming'!F752,'Vannbehov FV'!$B$4:$O$4,'Vannbehov FV'!$B$5:$O$20,,-1),,-1),""))</f>
        <v/>
      </c>
      <c r="P752" s="173" t="str">
        <f t="shared" si="199"/>
        <v/>
      </c>
      <c r="Q752" s="174" t="str">
        <f t="shared" si="200"/>
        <v/>
      </c>
      <c r="R752" s="174" t="str">
        <f t="shared" si="189"/>
        <v/>
      </c>
      <c r="S752" s="152" t="str">
        <f>IFERROR(IF(M752=Hjelpeark!$D$7,_xlfn.XLOOKUP('Beregninger gj.strømming'!C752,Hjelpeark!$C$8:$C$19,Hjelpeark!$D$8:$D$19),_xlfn.XLOOKUP('Beregninger gj.strømming'!C752,Hjelpeark!$C$8:$C$19,Hjelpeark!$E$8:$E$19)),"")</f>
        <v/>
      </c>
      <c r="T752" s="152" t="str">
        <f t="shared" si="203"/>
        <v/>
      </c>
      <c r="U752" s="152" t="str">
        <f>IFERROR(IF(T752=Hjelpeark!$B$4,0,ABS(T752-S752)),"")</f>
        <v/>
      </c>
      <c r="V752" s="175" t="str">
        <f>IFERROR(IF(A752="","",_xlfn.XLOOKUP(D752,Prisliste!$C$4:$F$4,Prisliste!$C$20:$F$20)),"")</f>
        <v/>
      </c>
      <c r="W752" s="175" t="str">
        <f>IFERROR(U752*_xlfn.XLOOKUP(D752,Prisliste!$C$4:$F$4,Prisliste!$C$21:$F$21),"")</f>
        <v/>
      </c>
      <c r="X752" s="175" t="str">
        <f>IFERROR(IF(A752="","",IF(N752="Ja",_xlfn.XLOOKUP('Beregninger gj.strømming'!D752,Prisliste!$C$4:$F$4,Prisliste!$C$24:$F$24),0)),"")</f>
        <v/>
      </c>
      <c r="Y752" s="288" t="str">
        <f t="shared" si="190"/>
        <v/>
      </c>
      <c r="Z752" s="175" t="str">
        <f t="shared" si="201"/>
        <v/>
      </c>
      <c r="AA752" s="175" t="str">
        <f t="shared" si="191"/>
        <v/>
      </c>
      <c r="AB752" s="175" t="str">
        <f t="shared" si="192"/>
        <v/>
      </c>
      <c r="AC752" s="288" t="str">
        <f t="shared" si="193"/>
        <v/>
      </c>
      <c r="AD752" s="152" t="str">
        <f t="shared" si="194"/>
        <v/>
      </c>
      <c r="AF752" s="155" t="str">
        <f>IFERROR(_xlfn.XLOOKUP(D752,Prisliste!$C$4:$F$4,Prisliste!$C$19:$F$19)*AD752,"")</f>
        <v/>
      </c>
    </row>
    <row r="753" spans="1:32" ht="14.4">
      <c r="A753" s="171" t="str">
        <f>IF(A752="","",IF(A752+1&lt;=f_slutt,'Beregninger gj.strømming'!A752+1,""))</f>
        <v/>
      </c>
      <c r="B753" s="172" t="str">
        <f t="shared" si="195"/>
        <v/>
      </c>
      <c r="C753" s="173" t="str">
        <f t="shared" si="196"/>
        <v/>
      </c>
      <c r="D753" s="172" t="str">
        <f t="shared" si="197"/>
        <v/>
      </c>
      <c r="E753" s="152" t="str">
        <f t="shared" si="202"/>
        <v/>
      </c>
      <c r="F753" s="289" t="str">
        <f t="shared" si="198"/>
        <v/>
      </c>
      <c r="G753" s="154" t="str">
        <f>IF($A753="","",'Priseestimat gj.strømming'!$C$15)</f>
        <v/>
      </c>
      <c r="H753" s="155" t="str" cm="1">
        <f t="array" ref="H753">IF(M753=Hjelpeark!$E$7,_xlfn.XLOOKUP(IF(T753="Naturlig",S753,T753),Temp_VT_FV,_xlfn.XLOOKUP('Beregninger gj.strømming'!F753,Fiskevekt_VT_FV,'Veksttabell FV'!$B$5:$T$21,,-1),,-1)*G753,IF('Beregninger gj.strømming'!M753=Hjelpeark!$D$7,_xlfn.XLOOKUP(IF(T753="Naturlig",S753,T753),'Veksttabell SV'!$A$6:$A$22,_xlfn.XLOOKUP('Beregninger gj.strømming'!F753,'Veksttabell SV'!$B$5:$AU$5,'Veksttabell SV'!$B$6:$AU$22,,-1),,-1)*G753,""))</f>
        <v/>
      </c>
      <c r="I753" s="155" t="str">
        <f t="shared" si="187"/>
        <v/>
      </c>
      <c r="J753" s="159" t="str">
        <f t="shared" si="188"/>
        <v/>
      </c>
      <c r="K753" s="173" t="str">
        <f>IF(A753="","",'Priseestimat gj.strømming'!$C$10)</f>
        <v/>
      </c>
      <c r="L753" s="173" t="str">
        <f>IF(A753="","",'Priseestimat gj.strømming'!$C$11)</f>
        <v/>
      </c>
      <c r="M753" s="173" t="str">
        <f>IF(A753="","",'Priseestimat gj.strømming'!$C$12)</f>
        <v/>
      </c>
      <c r="N753" s="173" t="str">
        <f>IF($A753="","",'Priseestimat gj.strømming'!$C$6)</f>
        <v/>
      </c>
      <c r="O753" s="174" t="str" cm="1">
        <f t="array" ref="O753">IF(M753=Hjelpeark!$D$7,_xlfn.XLOOKUP(IF(T753="Naturlig",S753,T753),'Vannbehov SV'!$A$5:$A$13,_xlfn.XLOOKUP('Beregninger gj.strømming'!F753,'Vannbehov SV'!$B$4:$O$4,'Vannbehov SV'!$B$5:$O$13,,-1),,-1),IF(M753=Hjelpeark!$E$7,_xlfn.XLOOKUP(IF(T753="Naturlig",S753,T753),'Vannbehov FV'!$A$5:$A$20,_xlfn.XLOOKUP('Beregninger gj.strømming'!F753,'Vannbehov FV'!$B$4:$O$4,'Vannbehov FV'!$B$5:$O$20,,-1),,-1),""))</f>
        <v/>
      </c>
      <c r="P753" s="173" t="str">
        <f t="shared" si="199"/>
        <v/>
      </c>
      <c r="Q753" s="174" t="str">
        <f t="shared" si="200"/>
        <v/>
      </c>
      <c r="R753" s="174" t="str">
        <f t="shared" si="189"/>
        <v/>
      </c>
      <c r="S753" s="152" t="str">
        <f>IFERROR(IF(M753=Hjelpeark!$D$7,_xlfn.XLOOKUP('Beregninger gj.strømming'!C753,Hjelpeark!$C$8:$C$19,Hjelpeark!$D$8:$D$19),_xlfn.XLOOKUP('Beregninger gj.strømming'!C753,Hjelpeark!$C$8:$C$19,Hjelpeark!$E$8:$E$19)),"")</f>
        <v/>
      </c>
      <c r="T753" s="152" t="str">
        <f t="shared" si="203"/>
        <v/>
      </c>
      <c r="U753" s="152" t="str">
        <f>IFERROR(IF(T753=Hjelpeark!$B$4,0,ABS(T753-S753)),"")</f>
        <v/>
      </c>
      <c r="V753" s="175" t="str">
        <f>IFERROR(IF(A753="","",_xlfn.XLOOKUP(D753,Prisliste!$C$4:$F$4,Prisliste!$C$20:$F$20)),"")</f>
        <v/>
      </c>
      <c r="W753" s="175" t="str">
        <f>IFERROR(U753*_xlfn.XLOOKUP(D753,Prisliste!$C$4:$F$4,Prisliste!$C$21:$F$21),"")</f>
        <v/>
      </c>
      <c r="X753" s="175" t="str">
        <f>IFERROR(IF(A753="","",IF(N753="Ja",_xlfn.XLOOKUP('Beregninger gj.strømming'!D753,Prisliste!$C$4:$F$4,Prisliste!$C$24:$F$24),0)),"")</f>
        <v/>
      </c>
      <c r="Y753" s="288" t="str">
        <f t="shared" si="190"/>
        <v/>
      </c>
      <c r="Z753" s="175" t="str">
        <f t="shared" si="201"/>
        <v/>
      </c>
      <c r="AA753" s="175" t="str">
        <f t="shared" si="191"/>
        <v/>
      </c>
      <c r="AB753" s="175" t="str">
        <f t="shared" si="192"/>
        <v/>
      </c>
      <c r="AC753" s="288" t="str">
        <f t="shared" si="193"/>
        <v/>
      </c>
      <c r="AD753" s="152" t="str">
        <f t="shared" si="194"/>
        <v/>
      </c>
      <c r="AF753" s="155" t="str">
        <f>IFERROR(_xlfn.XLOOKUP(D753,Prisliste!$C$4:$F$4,Prisliste!$C$19:$F$19)*AD753,"")</f>
        <v/>
      </c>
    </row>
    <row r="754" spans="1:32" ht="14.4">
      <c r="A754" s="171" t="str">
        <f>IF(A753="","",IF(A753+1&lt;=f_slutt,'Beregninger gj.strømming'!A753+1,""))</f>
        <v/>
      </c>
      <c r="B754" s="172" t="str">
        <f t="shared" si="195"/>
        <v/>
      </c>
      <c r="C754" s="173" t="str">
        <f t="shared" si="196"/>
        <v/>
      </c>
      <c r="D754" s="172" t="str">
        <f t="shared" si="197"/>
        <v/>
      </c>
      <c r="E754" s="152" t="str">
        <f t="shared" si="202"/>
        <v/>
      </c>
      <c r="F754" s="289" t="str">
        <f t="shared" si="198"/>
        <v/>
      </c>
      <c r="G754" s="154" t="str">
        <f>IF($A754="","",'Priseestimat gj.strømming'!$C$15)</f>
        <v/>
      </c>
      <c r="H754" s="155" t="str" cm="1">
        <f t="array" ref="H754">IF(M754=Hjelpeark!$E$7,_xlfn.XLOOKUP(IF(T754="Naturlig",S754,T754),Temp_VT_FV,_xlfn.XLOOKUP('Beregninger gj.strømming'!F754,Fiskevekt_VT_FV,'Veksttabell FV'!$B$5:$T$21,,-1),,-1)*G754,IF('Beregninger gj.strømming'!M754=Hjelpeark!$D$7,_xlfn.XLOOKUP(IF(T754="Naturlig",S754,T754),'Veksttabell SV'!$A$6:$A$22,_xlfn.XLOOKUP('Beregninger gj.strømming'!F754,'Veksttabell SV'!$B$5:$AU$5,'Veksttabell SV'!$B$6:$AU$22,,-1),,-1)*G754,""))</f>
        <v/>
      </c>
      <c r="I754" s="155" t="str">
        <f t="shared" si="187"/>
        <v/>
      </c>
      <c r="J754" s="159" t="str">
        <f t="shared" si="188"/>
        <v/>
      </c>
      <c r="K754" s="173" t="str">
        <f>IF(A754="","",'Priseestimat gj.strømming'!$C$10)</f>
        <v/>
      </c>
      <c r="L754" s="173" t="str">
        <f>IF(A754="","",'Priseestimat gj.strømming'!$C$11)</f>
        <v/>
      </c>
      <c r="M754" s="173" t="str">
        <f>IF(A754="","",'Priseestimat gj.strømming'!$C$12)</f>
        <v/>
      </c>
      <c r="N754" s="173" t="str">
        <f>IF($A754="","",'Priseestimat gj.strømming'!$C$6)</f>
        <v/>
      </c>
      <c r="O754" s="174" t="str" cm="1">
        <f t="array" ref="O754">IF(M754=Hjelpeark!$D$7,_xlfn.XLOOKUP(IF(T754="Naturlig",S754,T754),'Vannbehov SV'!$A$5:$A$13,_xlfn.XLOOKUP('Beregninger gj.strømming'!F754,'Vannbehov SV'!$B$4:$O$4,'Vannbehov SV'!$B$5:$O$13,,-1),,-1),IF(M754=Hjelpeark!$E$7,_xlfn.XLOOKUP(IF(T754="Naturlig",S754,T754),'Vannbehov FV'!$A$5:$A$20,_xlfn.XLOOKUP('Beregninger gj.strømming'!F754,'Vannbehov FV'!$B$4:$O$4,'Vannbehov FV'!$B$5:$O$20,,-1),,-1),""))</f>
        <v/>
      </c>
      <c r="P754" s="173" t="str">
        <f t="shared" si="199"/>
        <v/>
      </c>
      <c r="Q754" s="174" t="str">
        <f t="shared" si="200"/>
        <v/>
      </c>
      <c r="R754" s="174" t="str">
        <f t="shared" si="189"/>
        <v/>
      </c>
      <c r="S754" s="152" t="str">
        <f>IFERROR(IF(M754=Hjelpeark!$D$7,_xlfn.XLOOKUP('Beregninger gj.strømming'!C754,Hjelpeark!$C$8:$C$19,Hjelpeark!$D$8:$D$19),_xlfn.XLOOKUP('Beregninger gj.strømming'!C754,Hjelpeark!$C$8:$C$19,Hjelpeark!$E$8:$E$19)),"")</f>
        <v/>
      </c>
      <c r="T754" s="152" t="str">
        <f t="shared" si="203"/>
        <v/>
      </c>
      <c r="U754" s="152" t="str">
        <f>IFERROR(IF(T754=Hjelpeark!$B$4,0,ABS(T754-S754)),"")</f>
        <v/>
      </c>
      <c r="V754" s="175" t="str">
        <f>IFERROR(IF(A754="","",_xlfn.XLOOKUP(D754,Prisliste!$C$4:$F$4,Prisliste!$C$20:$F$20)),"")</f>
        <v/>
      </c>
      <c r="W754" s="175" t="str">
        <f>IFERROR(U754*_xlfn.XLOOKUP(D754,Prisliste!$C$4:$F$4,Prisliste!$C$21:$F$21),"")</f>
        <v/>
      </c>
      <c r="X754" s="175" t="str">
        <f>IFERROR(IF(A754="","",IF(N754="Ja",_xlfn.XLOOKUP('Beregninger gj.strømming'!D754,Prisliste!$C$4:$F$4,Prisliste!$C$24:$F$24),0)),"")</f>
        <v/>
      </c>
      <c r="Y754" s="288" t="str">
        <f t="shared" si="190"/>
        <v/>
      </c>
      <c r="Z754" s="175" t="str">
        <f t="shared" si="201"/>
        <v/>
      </c>
      <c r="AA754" s="175" t="str">
        <f t="shared" si="191"/>
        <v/>
      </c>
      <c r="AB754" s="175" t="str">
        <f t="shared" si="192"/>
        <v/>
      </c>
      <c r="AC754" s="288" t="str">
        <f t="shared" si="193"/>
        <v/>
      </c>
      <c r="AD754" s="152" t="str">
        <f t="shared" si="194"/>
        <v/>
      </c>
      <c r="AF754" s="155" t="str">
        <f>IFERROR(_xlfn.XLOOKUP(D754,Prisliste!$C$4:$F$4,Prisliste!$C$19:$F$19)*AD754,"")</f>
        <v/>
      </c>
    </row>
    <row r="755" spans="1:32" ht="14.4">
      <c r="A755" s="171" t="str">
        <f>IF(A754="","",IF(A754+1&lt;=f_slutt,'Beregninger gj.strømming'!A754+1,""))</f>
        <v/>
      </c>
      <c r="B755" s="172" t="str">
        <f t="shared" si="195"/>
        <v/>
      </c>
      <c r="C755" s="173" t="str">
        <f t="shared" si="196"/>
        <v/>
      </c>
      <c r="D755" s="172" t="str">
        <f t="shared" si="197"/>
        <v/>
      </c>
      <c r="E755" s="152" t="str">
        <f t="shared" si="202"/>
        <v/>
      </c>
      <c r="F755" s="289" t="str">
        <f t="shared" si="198"/>
        <v/>
      </c>
      <c r="G755" s="154" t="str">
        <f>IF($A755="","",'Priseestimat gj.strømming'!$C$15)</f>
        <v/>
      </c>
      <c r="H755" s="155" t="str" cm="1">
        <f t="array" ref="H755">IF(M755=Hjelpeark!$E$7,_xlfn.XLOOKUP(IF(T755="Naturlig",S755,T755),Temp_VT_FV,_xlfn.XLOOKUP('Beregninger gj.strømming'!F755,Fiskevekt_VT_FV,'Veksttabell FV'!$B$5:$T$21,,-1),,-1)*G755,IF('Beregninger gj.strømming'!M755=Hjelpeark!$D$7,_xlfn.XLOOKUP(IF(T755="Naturlig",S755,T755),'Veksttabell SV'!$A$6:$A$22,_xlfn.XLOOKUP('Beregninger gj.strømming'!F755,'Veksttabell SV'!$B$5:$AU$5,'Veksttabell SV'!$B$6:$AU$22,,-1),,-1)*G755,""))</f>
        <v/>
      </c>
      <c r="I755" s="155" t="str">
        <f t="shared" si="187"/>
        <v/>
      </c>
      <c r="J755" s="159" t="str">
        <f t="shared" si="188"/>
        <v/>
      </c>
      <c r="K755" s="173" t="str">
        <f>IF(A755="","",'Priseestimat gj.strømming'!$C$10)</f>
        <v/>
      </c>
      <c r="L755" s="173" t="str">
        <f>IF(A755="","",'Priseestimat gj.strømming'!$C$11)</f>
        <v/>
      </c>
      <c r="M755" s="173" t="str">
        <f>IF(A755="","",'Priseestimat gj.strømming'!$C$12)</f>
        <v/>
      </c>
      <c r="N755" s="173" t="str">
        <f>IF($A755="","",'Priseestimat gj.strømming'!$C$6)</f>
        <v/>
      </c>
      <c r="O755" s="174" t="str" cm="1">
        <f t="array" ref="O755">IF(M755=Hjelpeark!$D$7,_xlfn.XLOOKUP(IF(T755="Naturlig",S755,T755),'Vannbehov SV'!$A$5:$A$13,_xlfn.XLOOKUP('Beregninger gj.strømming'!F755,'Vannbehov SV'!$B$4:$O$4,'Vannbehov SV'!$B$5:$O$13,,-1),,-1),IF(M755=Hjelpeark!$E$7,_xlfn.XLOOKUP(IF(T755="Naturlig",S755,T755),'Vannbehov FV'!$A$5:$A$20,_xlfn.XLOOKUP('Beregninger gj.strømming'!F755,'Vannbehov FV'!$B$4:$O$4,'Vannbehov FV'!$B$5:$O$20,,-1),,-1),""))</f>
        <v/>
      </c>
      <c r="P755" s="173" t="str">
        <f t="shared" si="199"/>
        <v/>
      </c>
      <c r="Q755" s="174" t="str">
        <f t="shared" si="200"/>
        <v/>
      </c>
      <c r="R755" s="174" t="str">
        <f t="shared" si="189"/>
        <v/>
      </c>
      <c r="S755" s="152" t="str">
        <f>IFERROR(IF(M755=Hjelpeark!$D$7,_xlfn.XLOOKUP('Beregninger gj.strømming'!C755,Hjelpeark!$C$8:$C$19,Hjelpeark!$D$8:$D$19),_xlfn.XLOOKUP('Beregninger gj.strømming'!C755,Hjelpeark!$C$8:$C$19,Hjelpeark!$E$8:$E$19)),"")</f>
        <v/>
      </c>
      <c r="T755" s="152" t="str">
        <f t="shared" si="203"/>
        <v/>
      </c>
      <c r="U755" s="152" t="str">
        <f>IFERROR(IF(T755=Hjelpeark!$B$4,0,ABS(T755-S755)),"")</f>
        <v/>
      </c>
      <c r="V755" s="175" t="str">
        <f>IFERROR(IF(A755="","",_xlfn.XLOOKUP(D755,Prisliste!$C$4:$F$4,Prisliste!$C$20:$F$20)),"")</f>
        <v/>
      </c>
      <c r="W755" s="175" t="str">
        <f>IFERROR(U755*_xlfn.XLOOKUP(D755,Prisliste!$C$4:$F$4,Prisliste!$C$21:$F$21),"")</f>
        <v/>
      </c>
      <c r="X755" s="175" t="str">
        <f>IFERROR(IF(A755="","",IF(N755="Ja",_xlfn.XLOOKUP('Beregninger gj.strømming'!D755,Prisliste!$C$4:$F$4,Prisliste!$C$24:$F$24),0)),"")</f>
        <v/>
      </c>
      <c r="Y755" s="288" t="str">
        <f t="shared" si="190"/>
        <v/>
      </c>
      <c r="Z755" s="175" t="str">
        <f t="shared" si="201"/>
        <v/>
      </c>
      <c r="AA755" s="175" t="str">
        <f t="shared" si="191"/>
        <v/>
      </c>
      <c r="AB755" s="175" t="str">
        <f t="shared" si="192"/>
        <v/>
      </c>
      <c r="AC755" s="288" t="str">
        <f t="shared" si="193"/>
        <v/>
      </c>
      <c r="AD755" s="152" t="str">
        <f t="shared" si="194"/>
        <v/>
      </c>
      <c r="AF755" s="155" t="str">
        <f>IFERROR(_xlfn.XLOOKUP(D755,Prisliste!$C$4:$F$4,Prisliste!$C$19:$F$19)*AD755,"")</f>
        <v/>
      </c>
    </row>
    <row r="756" spans="1:32" ht="14.4">
      <c r="A756" s="171" t="str">
        <f>IF(A755="","",IF(A755+1&lt;=f_slutt,'Beregninger gj.strømming'!A755+1,""))</f>
        <v/>
      </c>
      <c r="B756" s="172" t="str">
        <f t="shared" si="195"/>
        <v/>
      </c>
      <c r="C756" s="173" t="str">
        <f t="shared" si="196"/>
        <v/>
      </c>
      <c r="D756" s="172" t="str">
        <f t="shared" si="197"/>
        <v/>
      </c>
      <c r="E756" s="152" t="str">
        <f t="shared" si="202"/>
        <v/>
      </c>
      <c r="F756" s="289" t="str">
        <f t="shared" si="198"/>
        <v/>
      </c>
      <c r="G756" s="154" t="str">
        <f>IF($A756="","",'Priseestimat gj.strømming'!$C$15)</f>
        <v/>
      </c>
      <c r="H756" s="155" t="str" cm="1">
        <f t="array" ref="H756">IF(M756=Hjelpeark!$E$7,_xlfn.XLOOKUP(IF(T756="Naturlig",S756,T756),Temp_VT_FV,_xlfn.XLOOKUP('Beregninger gj.strømming'!F756,Fiskevekt_VT_FV,'Veksttabell FV'!$B$5:$T$21,,-1),,-1)*G756,IF('Beregninger gj.strømming'!M756=Hjelpeark!$D$7,_xlfn.XLOOKUP(IF(T756="Naturlig",S756,T756),'Veksttabell SV'!$A$6:$A$22,_xlfn.XLOOKUP('Beregninger gj.strømming'!F756,'Veksttabell SV'!$B$5:$AU$5,'Veksttabell SV'!$B$6:$AU$22,,-1),,-1)*G756,""))</f>
        <v/>
      </c>
      <c r="I756" s="155" t="str">
        <f t="shared" si="187"/>
        <v/>
      </c>
      <c r="J756" s="159" t="str">
        <f t="shared" si="188"/>
        <v/>
      </c>
      <c r="K756" s="173" t="str">
        <f>IF(A756="","",'Priseestimat gj.strømming'!$C$10)</f>
        <v/>
      </c>
      <c r="L756" s="173" t="str">
        <f>IF(A756="","",'Priseestimat gj.strømming'!$C$11)</f>
        <v/>
      </c>
      <c r="M756" s="173" t="str">
        <f>IF(A756="","",'Priseestimat gj.strømming'!$C$12)</f>
        <v/>
      </c>
      <c r="N756" s="173" t="str">
        <f>IF($A756="","",'Priseestimat gj.strømming'!$C$6)</f>
        <v/>
      </c>
      <c r="O756" s="174" t="str" cm="1">
        <f t="array" ref="O756">IF(M756=Hjelpeark!$D$7,_xlfn.XLOOKUP(IF(T756="Naturlig",S756,T756),'Vannbehov SV'!$A$5:$A$13,_xlfn.XLOOKUP('Beregninger gj.strømming'!F756,'Vannbehov SV'!$B$4:$O$4,'Vannbehov SV'!$B$5:$O$13,,-1),,-1),IF(M756=Hjelpeark!$E$7,_xlfn.XLOOKUP(IF(T756="Naturlig",S756,T756),'Vannbehov FV'!$A$5:$A$20,_xlfn.XLOOKUP('Beregninger gj.strømming'!F756,'Vannbehov FV'!$B$4:$O$4,'Vannbehov FV'!$B$5:$O$20,,-1),,-1),""))</f>
        <v/>
      </c>
      <c r="P756" s="173" t="str">
        <f t="shared" si="199"/>
        <v/>
      </c>
      <c r="Q756" s="174" t="str">
        <f t="shared" si="200"/>
        <v/>
      </c>
      <c r="R756" s="174" t="str">
        <f t="shared" si="189"/>
        <v/>
      </c>
      <c r="S756" s="152" t="str">
        <f>IFERROR(IF(M756=Hjelpeark!$D$7,_xlfn.XLOOKUP('Beregninger gj.strømming'!C756,Hjelpeark!$C$8:$C$19,Hjelpeark!$D$8:$D$19),_xlfn.XLOOKUP('Beregninger gj.strømming'!C756,Hjelpeark!$C$8:$C$19,Hjelpeark!$E$8:$E$19)),"")</f>
        <v/>
      </c>
      <c r="T756" s="152" t="str">
        <f t="shared" si="203"/>
        <v/>
      </c>
      <c r="U756" s="152" t="str">
        <f>IFERROR(IF(T756=Hjelpeark!$B$4,0,ABS(T756-S756)),"")</f>
        <v/>
      </c>
      <c r="V756" s="175" t="str">
        <f>IFERROR(IF(A756="","",_xlfn.XLOOKUP(D756,Prisliste!$C$4:$F$4,Prisliste!$C$20:$F$20)),"")</f>
        <v/>
      </c>
      <c r="W756" s="175" t="str">
        <f>IFERROR(U756*_xlfn.XLOOKUP(D756,Prisliste!$C$4:$F$4,Prisliste!$C$21:$F$21),"")</f>
        <v/>
      </c>
      <c r="X756" s="175" t="str">
        <f>IFERROR(IF(A756="","",IF(N756="Ja",_xlfn.XLOOKUP('Beregninger gj.strømming'!D756,Prisliste!$C$4:$F$4,Prisliste!$C$24:$F$24),0)),"")</f>
        <v/>
      </c>
      <c r="Y756" s="288" t="str">
        <f t="shared" si="190"/>
        <v/>
      </c>
      <c r="Z756" s="175" t="str">
        <f t="shared" si="201"/>
        <v/>
      </c>
      <c r="AA756" s="175" t="str">
        <f t="shared" si="191"/>
        <v/>
      </c>
      <c r="AB756" s="175" t="str">
        <f t="shared" si="192"/>
        <v/>
      </c>
      <c r="AC756" s="288" t="str">
        <f t="shared" si="193"/>
        <v/>
      </c>
      <c r="AD756" s="152" t="str">
        <f t="shared" si="194"/>
        <v/>
      </c>
      <c r="AF756" s="155" t="str">
        <f>IFERROR(_xlfn.XLOOKUP(D756,Prisliste!$C$4:$F$4,Prisliste!$C$19:$F$19)*AD756,"")</f>
        <v/>
      </c>
    </row>
    <row r="757" spans="1:32" ht="14.4">
      <c r="A757" s="171" t="str">
        <f>IF(A756="","",IF(A756+1&lt;=f_slutt,'Beregninger gj.strømming'!A756+1,""))</f>
        <v/>
      </c>
      <c r="B757" s="172" t="str">
        <f t="shared" si="195"/>
        <v/>
      </c>
      <c r="C757" s="173" t="str">
        <f t="shared" si="196"/>
        <v/>
      </c>
      <c r="D757" s="172" t="str">
        <f t="shared" si="197"/>
        <v/>
      </c>
      <c r="E757" s="152" t="str">
        <f t="shared" si="202"/>
        <v/>
      </c>
      <c r="F757" s="289" t="str">
        <f t="shared" si="198"/>
        <v/>
      </c>
      <c r="G757" s="154" t="str">
        <f>IF($A757="","",'Priseestimat gj.strømming'!$C$15)</f>
        <v/>
      </c>
      <c r="H757" s="155" t="str" cm="1">
        <f t="array" ref="H757">IF(M757=Hjelpeark!$E$7,_xlfn.XLOOKUP(IF(T757="Naturlig",S757,T757),Temp_VT_FV,_xlfn.XLOOKUP('Beregninger gj.strømming'!F757,Fiskevekt_VT_FV,'Veksttabell FV'!$B$5:$T$21,,-1),,-1)*G757,IF('Beregninger gj.strømming'!M757=Hjelpeark!$D$7,_xlfn.XLOOKUP(IF(T757="Naturlig",S757,T757),'Veksttabell SV'!$A$6:$A$22,_xlfn.XLOOKUP('Beregninger gj.strømming'!F757,'Veksttabell SV'!$B$5:$AU$5,'Veksttabell SV'!$B$6:$AU$22,,-1),,-1)*G757,""))</f>
        <v/>
      </c>
      <c r="I757" s="155" t="str">
        <f t="shared" si="187"/>
        <v/>
      </c>
      <c r="J757" s="159" t="str">
        <f t="shared" si="188"/>
        <v/>
      </c>
      <c r="K757" s="173" t="str">
        <f>IF(A757="","",'Priseestimat gj.strømming'!$C$10)</f>
        <v/>
      </c>
      <c r="L757" s="173" t="str">
        <f>IF(A757="","",'Priseestimat gj.strømming'!$C$11)</f>
        <v/>
      </c>
      <c r="M757" s="173" t="str">
        <f>IF(A757="","",'Priseestimat gj.strømming'!$C$12)</f>
        <v/>
      </c>
      <c r="N757" s="173" t="str">
        <f>IF($A757="","",'Priseestimat gj.strømming'!$C$6)</f>
        <v/>
      </c>
      <c r="O757" s="174" t="str" cm="1">
        <f t="array" ref="O757">IF(M757=Hjelpeark!$D$7,_xlfn.XLOOKUP(IF(T757="Naturlig",S757,T757),'Vannbehov SV'!$A$5:$A$13,_xlfn.XLOOKUP('Beregninger gj.strømming'!F757,'Vannbehov SV'!$B$4:$O$4,'Vannbehov SV'!$B$5:$O$13,,-1),,-1),IF(M757=Hjelpeark!$E$7,_xlfn.XLOOKUP(IF(T757="Naturlig",S757,T757),'Vannbehov FV'!$A$5:$A$20,_xlfn.XLOOKUP('Beregninger gj.strømming'!F757,'Vannbehov FV'!$B$4:$O$4,'Vannbehov FV'!$B$5:$O$20,,-1),,-1),""))</f>
        <v/>
      </c>
      <c r="P757" s="173" t="str">
        <f t="shared" si="199"/>
        <v/>
      </c>
      <c r="Q757" s="174" t="str">
        <f t="shared" si="200"/>
        <v/>
      </c>
      <c r="R757" s="174" t="str">
        <f t="shared" si="189"/>
        <v/>
      </c>
      <c r="S757" s="152" t="str">
        <f>IFERROR(IF(M757=Hjelpeark!$D$7,_xlfn.XLOOKUP('Beregninger gj.strømming'!C757,Hjelpeark!$C$8:$C$19,Hjelpeark!$D$8:$D$19),_xlfn.XLOOKUP('Beregninger gj.strømming'!C757,Hjelpeark!$C$8:$C$19,Hjelpeark!$E$8:$E$19)),"")</f>
        <v/>
      </c>
      <c r="T757" s="152" t="str">
        <f t="shared" si="203"/>
        <v/>
      </c>
      <c r="U757" s="152" t="str">
        <f>IFERROR(IF(T757=Hjelpeark!$B$4,0,ABS(T757-S757)),"")</f>
        <v/>
      </c>
      <c r="V757" s="175" t="str">
        <f>IFERROR(IF(A757="","",_xlfn.XLOOKUP(D757,Prisliste!$C$4:$F$4,Prisliste!$C$20:$F$20)),"")</f>
        <v/>
      </c>
      <c r="W757" s="175" t="str">
        <f>IFERROR(U757*_xlfn.XLOOKUP(D757,Prisliste!$C$4:$F$4,Prisliste!$C$21:$F$21),"")</f>
        <v/>
      </c>
      <c r="X757" s="175" t="str">
        <f>IFERROR(IF(A757="","",IF(N757="Ja",_xlfn.XLOOKUP('Beregninger gj.strømming'!D757,Prisliste!$C$4:$F$4,Prisliste!$C$24:$F$24),0)),"")</f>
        <v/>
      </c>
      <c r="Y757" s="288" t="str">
        <f t="shared" si="190"/>
        <v/>
      </c>
      <c r="Z757" s="175" t="str">
        <f t="shared" si="201"/>
        <v/>
      </c>
      <c r="AA757" s="175" t="str">
        <f t="shared" si="191"/>
        <v/>
      </c>
      <c r="AB757" s="175" t="str">
        <f t="shared" si="192"/>
        <v/>
      </c>
      <c r="AC757" s="288" t="str">
        <f t="shared" si="193"/>
        <v/>
      </c>
      <c r="AD757" s="152" t="str">
        <f t="shared" si="194"/>
        <v/>
      </c>
      <c r="AF757" s="155" t="str">
        <f>IFERROR(_xlfn.XLOOKUP(D757,Prisliste!$C$4:$F$4,Prisliste!$C$19:$F$19)*AD757,"")</f>
        <v/>
      </c>
    </row>
    <row r="758" spans="1:32" ht="14.4">
      <c r="A758" s="171" t="str">
        <f>IF(A757="","",IF(A757+1&lt;=f_slutt,'Beregninger gj.strømming'!A757+1,""))</f>
        <v/>
      </c>
      <c r="B758" s="172" t="str">
        <f t="shared" si="195"/>
        <v/>
      </c>
      <c r="C758" s="173" t="str">
        <f t="shared" si="196"/>
        <v/>
      </c>
      <c r="D758" s="172" t="str">
        <f t="shared" si="197"/>
        <v/>
      </c>
      <c r="E758" s="152" t="str">
        <f t="shared" si="202"/>
        <v/>
      </c>
      <c r="F758" s="289" t="str">
        <f t="shared" si="198"/>
        <v/>
      </c>
      <c r="G758" s="154" t="str">
        <f>IF($A758="","",'Priseestimat gj.strømming'!$C$15)</f>
        <v/>
      </c>
      <c r="H758" s="155" t="str" cm="1">
        <f t="array" ref="H758">IF(M758=Hjelpeark!$E$7,_xlfn.XLOOKUP(IF(T758="Naturlig",S758,T758),Temp_VT_FV,_xlfn.XLOOKUP('Beregninger gj.strømming'!F758,Fiskevekt_VT_FV,'Veksttabell FV'!$B$5:$T$21,,-1),,-1)*G758,IF('Beregninger gj.strømming'!M758=Hjelpeark!$D$7,_xlfn.XLOOKUP(IF(T758="Naturlig",S758,T758),'Veksttabell SV'!$A$6:$A$22,_xlfn.XLOOKUP('Beregninger gj.strømming'!F758,'Veksttabell SV'!$B$5:$AU$5,'Veksttabell SV'!$B$6:$AU$22,,-1),,-1)*G758,""))</f>
        <v/>
      </c>
      <c r="I758" s="155" t="str">
        <f t="shared" si="187"/>
        <v/>
      </c>
      <c r="J758" s="159" t="str">
        <f t="shared" si="188"/>
        <v/>
      </c>
      <c r="K758" s="173" t="str">
        <f>IF(A758="","",'Priseestimat gj.strømming'!$C$10)</f>
        <v/>
      </c>
      <c r="L758" s="173" t="str">
        <f>IF(A758="","",'Priseestimat gj.strømming'!$C$11)</f>
        <v/>
      </c>
      <c r="M758" s="173" t="str">
        <f>IF(A758="","",'Priseestimat gj.strømming'!$C$12)</f>
        <v/>
      </c>
      <c r="N758" s="173" t="str">
        <f>IF($A758="","",'Priseestimat gj.strømming'!$C$6)</f>
        <v/>
      </c>
      <c r="O758" s="174" t="str" cm="1">
        <f t="array" ref="O758">IF(M758=Hjelpeark!$D$7,_xlfn.XLOOKUP(IF(T758="Naturlig",S758,T758),'Vannbehov SV'!$A$5:$A$13,_xlfn.XLOOKUP('Beregninger gj.strømming'!F758,'Vannbehov SV'!$B$4:$O$4,'Vannbehov SV'!$B$5:$O$13,,-1),,-1),IF(M758=Hjelpeark!$E$7,_xlfn.XLOOKUP(IF(T758="Naturlig",S758,T758),'Vannbehov FV'!$A$5:$A$20,_xlfn.XLOOKUP('Beregninger gj.strømming'!F758,'Vannbehov FV'!$B$4:$O$4,'Vannbehov FV'!$B$5:$O$20,,-1),,-1),""))</f>
        <v/>
      </c>
      <c r="P758" s="173" t="str">
        <f t="shared" si="199"/>
        <v/>
      </c>
      <c r="Q758" s="174" t="str">
        <f t="shared" si="200"/>
        <v/>
      </c>
      <c r="R758" s="174" t="str">
        <f t="shared" si="189"/>
        <v/>
      </c>
      <c r="S758" s="152" t="str">
        <f>IFERROR(IF(M758=Hjelpeark!$D$7,_xlfn.XLOOKUP('Beregninger gj.strømming'!C758,Hjelpeark!$C$8:$C$19,Hjelpeark!$D$8:$D$19),_xlfn.XLOOKUP('Beregninger gj.strømming'!C758,Hjelpeark!$C$8:$C$19,Hjelpeark!$E$8:$E$19)),"")</f>
        <v/>
      </c>
      <c r="T758" s="152" t="str">
        <f t="shared" si="203"/>
        <v/>
      </c>
      <c r="U758" s="152" t="str">
        <f>IFERROR(IF(T758=Hjelpeark!$B$4,0,ABS(T758-S758)),"")</f>
        <v/>
      </c>
      <c r="V758" s="175" t="str">
        <f>IFERROR(IF(A758="","",_xlfn.XLOOKUP(D758,Prisliste!$C$4:$F$4,Prisliste!$C$20:$F$20)),"")</f>
        <v/>
      </c>
      <c r="W758" s="175" t="str">
        <f>IFERROR(U758*_xlfn.XLOOKUP(D758,Prisliste!$C$4:$F$4,Prisliste!$C$21:$F$21),"")</f>
        <v/>
      </c>
      <c r="X758" s="175" t="str">
        <f>IFERROR(IF(A758="","",IF(N758="Ja",_xlfn.XLOOKUP('Beregninger gj.strømming'!D758,Prisliste!$C$4:$F$4,Prisliste!$C$24:$F$24),0)),"")</f>
        <v/>
      </c>
      <c r="Y758" s="288" t="str">
        <f t="shared" si="190"/>
        <v/>
      </c>
      <c r="Z758" s="175" t="str">
        <f t="shared" si="201"/>
        <v/>
      </c>
      <c r="AA758" s="175" t="str">
        <f t="shared" si="191"/>
        <v/>
      </c>
      <c r="AB758" s="175" t="str">
        <f t="shared" si="192"/>
        <v/>
      </c>
      <c r="AC758" s="288" t="str">
        <f t="shared" si="193"/>
        <v/>
      </c>
      <c r="AD758" s="152" t="str">
        <f t="shared" si="194"/>
        <v/>
      </c>
      <c r="AF758" s="155" t="str">
        <f>IFERROR(_xlfn.XLOOKUP(D758,Prisliste!$C$4:$F$4,Prisliste!$C$19:$F$19)*AD758,"")</f>
        <v/>
      </c>
    </row>
    <row r="759" spans="1:32" ht="14.4">
      <c r="A759" s="171" t="str">
        <f>IF(A758="","",IF(A758+1&lt;=f_slutt,'Beregninger gj.strømming'!A758+1,""))</f>
        <v/>
      </c>
      <c r="B759" s="172" t="str">
        <f t="shared" si="195"/>
        <v/>
      </c>
      <c r="C759" s="173" t="str">
        <f t="shared" si="196"/>
        <v/>
      </c>
      <c r="D759" s="172" t="str">
        <f t="shared" si="197"/>
        <v/>
      </c>
      <c r="E759" s="152" t="str">
        <f t="shared" si="202"/>
        <v/>
      </c>
      <c r="F759" s="289" t="str">
        <f t="shared" si="198"/>
        <v/>
      </c>
      <c r="G759" s="154" t="str">
        <f>IF($A759="","",'Priseestimat gj.strømming'!$C$15)</f>
        <v/>
      </c>
      <c r="H759" s="155" t="str" cm="1">
        <f t="array" ref="H759">IF(M759=Hjelpeark!$E$7,_xlfn.XLOOKUP(IF(T759="Naturlig",S759,T759),Temp_VT_FV,_xlfn.XLOOKUP('Beregninger gj.strømming'!F759,Fiskevekt_VT_FV,'Veksttabell FV'!$B$5:$T$21,,-1),,-1)*G759,IF('Beregninger gj.strømming'!M759=Hjelpeark!$D$7,_xlfn.XLOOKUP(IF(T759="Naturlig",S759,T759),'Veksttabell SV'!$A$6:$A$22,_xlfn.XLOOKUP('Beregninger gj.strømming'!F759,'Veksttabell SV'!$B$5:$AU$5,'Veksttabell SV'!$B$6:$AU$22,,-1),,-1)*G759,""))</f>
        <v/>
      </c>
      <c r="I759" s="155" t="str">
        <f t="shared" si="187"/>
        <v/>
      </c>
      <c r="J759" s="159" t="str">
        <f t="shared" si="188"/>
        <v/>
      </c>
      <c r="K759" s="173" t="str">
        <f>IF(A759="","",'Priseestimat gj.strømming'!$C$10)</f>
        <v/>
      </c>
      <c r="L759" s="173" t="str">
        <f>IF(A759="","",'Priseestimat gj.strømming'!$C$11)</f>
        <v/>
      </c>
      <c r="M759" s="173" t="str">
        <f>IF(A759="","",'Priseestimat gj.strømming'!$C$12)</f>
        <v/>
      </c>
      <c r="N759" s="173" t="str">
        <f>IF($A759="","",'Priseestimat gj.strømming'!$C$6)</f>
        <v/>
      </c>
      <c r="O759" s="174" t="str" cm="1">
        <f t="array" ref="O759">IF(M759=Hjelpeark!$D$7,_xlfn.XLOOKUP(IF(T759="Naturlig",S759,T759),'Vannbehov SV'!$A$5:$A$13,_xlfn.XLOOKUP('Beregninger gj.strømming'!F759,'Vannbehov SV'!$B$4:$O$4,'Vannbehov SV'!$B$5:$O$13,,-1),,-1),IF(M759=Hjelpeark!$E$7,_xlfn.XLOOKUP(IF(T759="Naturlig",S759,T759),'Vannbehov FV'!$A$5:$A$20,_xlfn.XLOOKUP('Beregninger gj.strømming'!F759,'Vannbehov FV'!$B$4:$O$4,'Vannbehov FV'!$B$5:$O$20,,-1),,-1),""))</f>
        <v/>
      </c>
      <c r="P759" s="173" t="str">
        <f t="shared" si="199"/>
        <v/>
      </c>
      <c r="Q759" s="174" t="str">
        <f t="shared" si="200"/>
        <v/>
      </c>
      <c r="R759" s="174" t="str">
        <f t="shared" si="189"/>
        <v/>
      </c>
      <c r="S759" s="152" t="str">
        <f>IFERROR(IF(M759=Hjelpeark!$D$7,_xlfn.XLOOKUP('Beregninger gj.strømming'!C759,Hjelpeark!$C$8:$C$19,Hjelpeark!$D$8:$D$19),_xlfn.XLOOKUP('Beregninger gj.strømming'!C759,Hjelpeark!$C$8:$C$19,Hjelpeark!$E$8:$E$19)),"")</f>
        <v/>
      </c>
      <c r="T759" s="152" t="str">
        <f t="shared" si="203"/>
        <v/>
      </c>
      <c r="U759" s="152" t="str">
        <f>IFERROR(IF(T759=Hjelpeark!$B$4,0,ABS(T759-S759)),"")</f>
        <v/>
      </c>
      <c r="V759" s="175" t="str">
        <f>IFERROR(IF(A759="","",_xlfn.XLOOKUP(D759,Prisliste!$C$4:$F$4,Prisliste!$C$20:$F$20)),"")</f>
        <v/>
      </c>
      <c r="W759" s="175" t="str">
        <f>IFERROR(U759*_xlfn.XLOOKUP(D759,Prisliste!$C$4:$F$4,Prisliste!$C$21:$F$21),"")</f>
        <v/>
      </c>
      <c r="X759" s="175" t="str">
        <f>IFERROR(IF(A759="","",IF(N759="Ja",_xlfn.XLOOKUP('Beregninger gj.strømming'!D759,Prisliste!$C$4:$F$4,Prisliste!$C$24:$F$24),0)),"")</f>
        <v/>
      </c>
      <c r="Y759" s="288" t="str">
        <f t="shared" si="190"/>
        <v/>
      </c>
      <c r="Z759" s="175" t="str">
        <f t="shared" si="201"/>
        <v/>
      </c>
      <c r="AA759" s="175" t="str">
        <f t="shared" si="191"/>
        <v/>
      </c>
      <c r="AB759" s="175" t="str">
        <f t="shared" si="192"/>
        <v/>
      </c>
      <c r="AC759" s="288" t="str">
        <f t="shared" si="193"/>
        <v/>
      </c>
      <c r="AD759" s="152" t="str">
        <f t="shared" si="194"/>
        <v/>
      </c>
      <c r="AF759" s="155" t="str">
        <f>IFERROR(_xlfn.XLOOKUP(D759,Prisliste!$C$4:$F$4,Prisliste!$C$19:$F$19)*AD759,"")</f>
        <v/>
      </c>
    </row>
    <row r="760" spans="1:32" ht="14.4">
      <c r="A760" s="171" t="str">
        <f>IF(A759="","",IF(A759+1&lt;=f_slutt,'Beregninger gj.strømming'!A759+1,""))</f>
        <v/>
      </c>
      <c r="B760" s="172" t="str">
        <f t="shared" si="195"/>
        <v/>
      </c>
      <c r="C760" s="173" t="str">
        <f t="shared" si="196"/>
        <v/>
      </c>
      <c r="D760" s="172" t="str">
        <f t="shared" si="197"/>
        <v/>
      </c>
      <c r="E760" s="152" t="str">
        <f t="shared" si="202"/>
        <v/>
      </c>
      <c r="F760" s="289" t="str">
        <f t="shared" si="198"/>
        <v/>
      </c>
      <c r="G760" s="154" t="str">
        <f>IF($A760="","",'Priseestimat gj.strømming'!$C$15)</f>
        <v/>
      </c>
      <c r="H760" s="155" t="str" cm="1">
        <f t="array" ref="H760">IF(M760=Hjelpeark!$E$7,_xlfn.XLOOKUP(IF(T760="Naturlig",S760,T760),Temp_VT_FV,_xlfn.XLOOKUP('Beregninger gj.strømming'!F760,Fiskevekt_VT_FV,'Veksttabell FV'!$B$5:$T$21,,-1),,-1)*G760,IF('Beregninger gj.strømming'!M760=Hjelpeark!$D$7,_xlfn.XLOOKUP(IF(T760="Naturlig",S760,T760),'Veksttabell SV'!$A$6:$A$22,_xlfn.XLOOKUP('Beregninger gj.strømming'!F760,'Veksttabell SV'!$B$5:$AU$5,'Veksttabell SV'!$B$6:$AU$22,,-1),,-1)*G760,""))</f>
        <v/>
      </c>
      <c r="I760" s="155" t="str">
        <f t="shared" si="187"/>
        <v/>
      </c>
      <c r="J760" s="159" t="str">
        <f t="shared" si="188"/>
        <v/>
      </c>
      <c r="K760" s="173" t="str">
        <f>IF(A760="","",'Priseestimat gj.strømming'!$C$10)</f>
        <v/>
      </c>
      <c r="L760" s="173" t="str">
        <f>IF(A760="","",'Priseestimat gj.strømming'!$C$11)</f>
        <v/>
      </c>
      <c r="M760" s="173" t="str">
        <f>IF(A760="","",'Priseestimat gj.strømming'!$C$12)</f>
        <v/>
      </c>
      <c r="N760" s="173" t="str">
        <f>IF($A760="","",'Priseestimat gj.strømming'!$C$6)</f>
        <v/>
      </c>
      <c r="O760" s="174" t="str" cm="1">
        <f t="array" ref="O760">IF(M760=Hjelpeark!$D$7,_xlfn.XLOOKUP(IF(T760="Naturlig",S760,T760),'Vannbehov SV'!$A$5:$A$13,_xlfn.XLOOKUP('Beregninger gj.strømming'!F760,'Vannbehov SV'!$B$4:$O$4,'Vannbehov SV'!$B$5:$O$13,,-1),,-1),IF(M760=Hjelpeark!$E$7,_xlfn.XLOOKUP(IF(T760="Naturlig",S760,T760),'Vannbehov FV'!$A$5:$A$20,_xlfn.XLOOKUP('Beregninger gj.strømming'!F760,'Vannbehov FV'!$B$4:$O$4,'Vannbehov FV'!$B$5:$O$20,,-1),,-1),""))</f>
        <v/>
      </c>
      <c r="P760" s="173" t="str">
        <f t="shared" si="199"/>
        <v/>
      </c>
      <c r="Q760" s="174" t="str">
        <f t="shared" si="200"/>
        <v/>
      </c>
      <c r="R760" s="174" t="str">
        <f t="shared" si="189"/>
        <v/>
      </c>
      <c r="S760" s="152" t="str">
        <f>IFERROR(IF(M760=Hjelpeark!$D$7,_xlfn.XLOOKUP('Beregninger gj.strømming'!C760,Hjelpeark!$C$8:$C$19,Hjelpeark!$D$8:$D$19),_xlfn.XLOOKUP('Beregninger gj.strømming'!C760,Hjelpeark!$C$8:$C$19,Hjelpeark!$E$8:$E$19)),"")</f>
        <v/>
      </c>
      <c r="T760" s="152" t="str">
        <f t="shared" si="203"/>
        <v/>
      </c>
      <c r="U760" s="152" t="str">
        <f>IFERROR(IF(T760=Hjelpeark!$B$4,0,ABS(T760-S760)),"")</f>
        <v/>
      </c>
      <c r="V760" s="175" t="str">
        <f>IFERROR(IF(A760="","",_xlfn.XLOOKUP(D760,Prisliste!$C$4:$F$4,Prisliste!$C$20:$F$20)),"")</f>
        <v/>
      </c>
      <c r="W760" s="175" t="str">
        <f>IFERROR(U760*_xlfn.XLOOKUP(D760,Prisliste!$C$4:$F$4,Prisliste!$C$21:$F$21),"")</f>
        <v/>
      </c>
      <c r="X760" s="175" t="str">
        <f>IFERROR(IF(A760="","",IF(N760="Ja",_xlfn.XLOOKUP('Beregninger gj.strømming'!D760,Prisliste!$C$4:$F$4,Prisliste!$C$24:$F$24),0)),"")</f>
        <v/>
      </c>
      <c r="Y760" s="288" t="str">
        <f t="shared" si="190"/>
        <v/>
      </c>
      <c r="Z760" s="175" t="str">
        <f t="shared" si="201"/>
        <v/>
      </c>
      <c r="AA760" s="175" t="str">
        <f t="shared" si="191"/>
        <v/>
      </c>
      <c r="AB760" s="175" t="str">
        <f t="shared" si="192"/>
        <v/>
      </c>
      <c r="AC760" s="288" t="str">
        <f t="shared" si="193"/>
        <v/>
      </c>
      <c r="AD760" s="152" t="str">
        <f t="shared" si="194"/>
        <v/>
      </c>
      <c r="AF760" s="155" t="str">
        <f>IFERROR(_xlfn.XLOOKUP(D760,Prisliste!$C$4:$F$4,Prisliste!$C$19:$F$19)*AD760,"")</f>
        <v/>
      </c>
    </row>
    <row r="761" spans="1:32" ht="14.4">
      <c r="A761" s="171" t="str">
        <f>IF(A760="","",IF(A760+1&lt;=f_slutt,'Beregninger gj.strømming'!A760+1,""))</f>
        <v/>
      </c>
      <c r="B761" s="172" t="str">
        <f t="shared" si="195"/>
        <v/>
      </c>
      <c r="C761" s="173" t="str">
        <f t="shared" si="196"/>
        <v/>
      </c>
      <c r="D761" s="172" t="str">
        <f t="shared" si="197"/>
        <v/>
      </c>
      <c r="E761" s="152" t="str">
        <f t="shared" si="202"/>
        <v/>
      </c>
      <c r="F761" s="289" t="str">
        <f t="shared" si="198"/>
        <v/>
      </c>
      <c r="G761" s="154" t="str">
        <f>IF($A761="","",'Priseestimat gj.strømming'!$C$15)</f>
        <v/>
      </c>
      <c r="H761" s="155" t="str" cm="1">
        <f t="array" ref="H761">IF(M761=Hjelpeark!$E$7,_xlfn.XLOOKUP(IF(T761="Naturlig",S761,T761),Temp_VT_FV,_xlfn.XLOOKUP('Beregninger gj.strømming'!F761,Fiskevekt_VT_FV,'Veksttabell FV'!$B$5:$T$21,,-1),,-1)*G761,IF('Beregninger gj.strømming'!M761=Hjelpeark!$D$7,_xlfn.XLOOKUP(IF(T761="Naturlig",S761,T761),'Veksttabell SV'!$A$6:$A$22,_xlfn.XLOOKUP('Beregninger gj.strømming'!F761,'Veksttabell SV'!$B$5:$AU$5,'Veksttabell SV'!$B$6:$AU$22,,-1),,-1)*G761,""))</f>
        <v/>
      </c>
      <c r="I761" s="155" t="str">
        <f t="shared" si="187"/>
        <v/>
      </c>
      <c r="J761" s="159" t="str">
        <f t="shared" si="188"/>
        <v/>
      </c>
      <c r="K761" s="173" t="str">
        <f>IF(A761="","",'Priseestimat gj.strømming'!$C$10)</f>
        <v/>
      </c>
      <c r="L761" s="173" t="str">
        <f>IF(A761="","",'Priseestimat gj.strømming'!$C$11)</f>
        <v/>
      </c>
      <c r="M761" s="173" t="str">
        <f>IF(A761="","",'Priseestimat gj.strømming'!$C$12)</f>
        <v/>
      </c>
      <c r="N761" s="173" t="str">
        <f>IF($A761="","",'Priseestimat gj.strømming'!$C$6)</f>
        <v/>
      </c>
      <c r="O761" s="174" t="str" cm="1">
        <f t="array" ref="O761">IF(M761=Hjelpeark!$D$7,_xlfn.XLOOKUP(IF(T761="Naturlig",S761,T761),'Vannbehov SV'!$A$5:$A$13,_xlfn.XLOOKUP('Beregninger gj.strømming'!F761,'Vannbehov SV'!$B$4:$O$4,'Vannbehov SV'!$B$5:$O$13,,-1),,-1),IF(M761=Hjelpeark!$E$7,_xlfn.XLOOKUP(IF(T761="Naturlig",S761,T761),'Vannbehov FV'!$A$5:$A$20,_xlfn.XLOOKUP('Beregninger gj.strømming'!F761,'Vannbehov FV'!$B$4:$O$4,'Vannbehov FV'!$B$5:$O$20,,-1),,-1),""))</f>
        <v/>
      </c>
      <c r="P761" s="173" t="str">
        <f t="shared" si="199"/>
        <v/>
      </c>
      <c r="Q761" s="174" t="str">
        <f t="shared" si="200"/>
        <v/>
      </c>
      <c r="R761" s="174" t="str">
        <f t="shared" si="189"/>
        <v/>
      </c>
      <c r="S761" s="152" t="str">
        <f>IFERROR(IF(M761=Hjelpeark!$D$7,_xlfn.XLOOKUP('Beregninger gj.strømming'!C761,Hjelpeark!$C$8:$C$19,Hjelpeark!$D$8:$D$19),_xlfn.XLOOKUP('Beregninger gj.strømming'!C761,Hjelpeark!$C$8:$C$19,Hjelpeark!$E$8:$E$19)),"")</f>
        <v/>
      </c>
      <c r="T761" s="152" t="str">
        <f t="shared" si="203"/>
        <v/>
      </c>
      <c r="U761" s="152" t="str">
        <f>IFERROR(IF(T761=Hjelpeark!$B$4,0,ABS(T761-S761)),"")</f>
        <v/>
      </c>
      <c r="V761" s="175" t="str">
        <f>IFERROR(IF(A761="","",_xlfn.XLOOKUP(D761,Prisliste!$C$4:$F$4,Prisliste!$C$20:$F$20)),"")</f>
        <v/>
      </c>
      <c r="W761" s="175" t="str">
        <f>IFERROR(U761*_xlfn.XLOOKUP(D761,Prisliste!$C$4:$F$4,Prisliste!$C$21:$F$21),"")</f>
        <v/>
      </c>
      <c r="X761" s="175" t="str">
        <f>IFERROR(IF(A761="","",IF(N761="Ja",_xlfn.XLOOKUP('Beregninger gj.strømming'!D761,Prisliste!$C$4:$F$4,Prisliste!$C$24:$F$24),0)),"")</f>
        <v/>
      </c>
      <c r="Y761" s="288" t="str">
        <f t="shared" si="190"/>
        <v/>
      </c>
      <c r="Z761" s="175" t="str">
        <f t="shared" si="201"/>
        <v/>
      </c>
      <c r="AA761" s="175" t="str">
        <f t="shared" si="191"/>
        <v/>
      </c>
      <c r="AB761" s="175" t="str">
        <f t="shared" si="192"/>
        <v/>
      </c>
      <c r="AC761" s="288" t="str">
        <f t="shared" si="193"/>
        <v/>
      </c>
      <c r="AD761" s="152" t="str">
        <f t="shared" si="194"/>
        <v/>
      </c>
      <c r="AF761" s="155" t="str">
        <f>IFERROR(_xlfn.XLOOKUP(D761,Prisliste!$C$4:$F$4,Prisliste!$C$19:$F$19)*AD761,"")</f>
        <v/>
      </c>
    </row>
    <row r="762" spans="1:32" ht="14.4">
      <c r="A762" s="171" t="str">
        <f>IF(A761="","",IF(A761+1&lt;=f_slutt,'Beregninger gj.strømming'!A761+1,""))</f>
        <v/>
      </c>
      <c r="B762" s="172" t="str">
        <f t="shared" si="195"/>
        <v/>
      </c>
      <c r="C762" s="173" t="str">
        <f t="shared" si="196"/>
        <v/>
      </c>
      <c r="D762" s="172" t="str">
        <f t="shared" si="197"/>
        <v/>
      </c>
      <c r="E762" s="152" t="str">
        <f t="shared" si="202"/>
        <v/>
      </c>
      <c r="F762" s="289" t="str">
        <f t="shared" si="198"/>
        <v/>
      </c>
      <c r="G762" s="154" t="str">
        <f>IF($A762="","",'Priseestimat gj.strømming'!$C$15)</f>
        <v/>
      </c>
      <c r="H762" s="155" t="str" cm="1">
        <f t="array" ref="H762">IF(M762=Hjelpeark!$E$7,_xlfn.XLOOKUP(IF(T762="Naturlig",S762,T762),Temp_VT_FV,_xlfn.XLOOKUP('Beregninger gj.strømming'!F762,Fiskevekt_VT_FV,'Veksttabell FV'!$B$5:$T$21,,-1),,-1)*G762,IF('Beregninger gj.strømming'!M762=Hjelpeark!$D$7,_xlfn.XLOOKUP(IF(T762="Naturlig",S762,T762),'Veksttabell SV'!$A$6:$A$22,_xlfn.XLOOKUP('Beregninger gj.strømming'!F762,'Veksttabell SV'!$B$5:$AU$5,'Veksttabell SV'!$B$6:$AU$22,,-1),,-1)*G762,""))</f>
        <v/>
      </c>
      <c r="I762" s="155" t="str">
        <f t="shared" si="187"/>
        <v/>
      </c>
      <c r="J762" s="159" t="str">
        <f t="shared" si="188"/>
        <v/>
      </c>
      <c r="K762" s="173" t="str">
        <f>IF(A762="","",'Priseestimat gj.strømming'!$C$10)</f>
        <v/>
      </c>
      <c r="L762" s="173" t="str">
        <f>IF(A762="","",'Priseestimat gj.strømming'!$C$11)</f>
        <v/>
      </c>
      <c r="M762" s="173" t="str">
        <f>IF(A762="","",'Priseestimat gj.strømming'!$C$12)</f>
        <v/>
      </c>
      <c r="N762" s="173" t="str">
        <f>IF($A762="","",'Priseestimat gj.strømming'!$C$6)</f>
        <v/>
      </c>
      <c r="O762" s="174" t="str" cm="1">
        <f t="array" ref="O762">IF(M762=Hjelpeark!$D$7,_xlfn.XLOOKUP(IF(T762="Naturlig",S762,T762),'Vannbehov SV'!$A$5:$A$13,_xlfn.XLOOKUP('Beregninger gj.strømming'!F762,'Vannbehov SV'!$B$4:$O$4,'Vannbehov SV'!$B$5:$O$13,,-1),,-1),IF(M762=Hjelpeark!$E$7,_xlfn.XLOOKUP(IF(T762="Naturlig",S762,T762),'Vannbehov FV'!$A$5:$A$20,_xlfn.XLOOKUP('Beregninger gj.strømming'!F762,'Vannbehov FV'!$B$4:$O$4,'Vannbehov FV'!$B$5:$O$20,,-1),,-1),""))</f>
        <v/>
      </c>
      <c r="P762" s="173" t="str">
        <f t="shared" si="199"/>
        <v/>
      </c>
      <c r="Q762" s="174" t="str">
        <f t="shared" si="200"/>
        <v/>
      </c>
      <c r="R762" s="174" t="str">
        <f t="shared" si="189"/>
        <v/>
      </c>
      <c r="S762" s="152" t="str">
        <f>IFERROR(IF(M762=Hjelpeark!$D$7,_xlfn.XLOOKUP('Beregninger gj.strømming'!C762,Hjelpeark!$C$8:$C$19,Hjelpeark!$D$8:$D$19),_xlfn.XLOOKUP('Beregninger gj.strømming'!C762,Hjelpeark!$C$8:$C$19,Hjelpeark!$E$8:$E$19)),"")</f>
        <v/>
      </c>
      <c r="T762" s="152" t="str">
        <f t="shared" si="203"/>
        <v/>
      </c>
      <c r="U762" s="152" t="str">
        <f>IFERROR(IF(T762=Hjelpeark!$B$4,0,ABS(T762-S762)),"")</f>
        <v/>
      </c>
      <c r="V762" s="175" t="str">
        <f>IFERROR(IF(A762="","",_xlfn.XLOOKUP(D762,Prisliste!$C$4:$F$4,Prisliste!$C$20:$F$20)),"")</f>
        <v/>
      </c>
      <c r="W762" s="175" t="str">
        <f>IFERROR(U762*_xlfn.XLOOKUP(D762,Prisliste!$C$4:$F$4,Prisliste!$C$21:$F$21),"")</f>
        <v/>
      </c>
      <c r="X762" s="175" t="str">
        <f>IFERROR(IF(A762="","",IF(N762="Ja",_xlfn.XLOOKUP('Beregninger gj.strømming'!D762,Prisliste!$C$4:$F$4,Prisliste!$C$24:$F$24),0)),"")</f>
        <v/>
      </c>
      <c r="Y762" s="288" t="str">
        <f t="shared" si="190"/>
        <v/>
      </c>
      <c r="Z762" s="175" t="str">
        <f t="shared" si="201"/>
        <v/>
      </c>
      <c r="AA762" s="175" t="str">
        <f t="shared" si="191"/>
        <v/>
      </c>
      <c r="AB762" s="175" t="str">
        <f t="shared" si="192"/>
        <v/>
      </c>
      <c r="AC762" s="288" t="str">
        <f t="shared" si="193"/>
        <v/>
      </c>
      <c r="AD762" s="152" t="str">
        <f t="shared" si="194"/>
        <v/>
      </c>
      <c r="AF762" s="155" t="str">
        <f>IFERROR(_xlfn.XLOOKUP(D762,Prisliste!$C$4:$F$4,Prisliste!$C$19:$F$19)*AD762,"")</f>
        <v/>
      </c>
    </row>
    <row r="763" spans="1:32" ht="14.4">
      <c r="A763" s="171" t="str">
        <f>IF(A762="","",IF(A762+1&lt;=f_slutt,'Beregninger gj.strømming'!A762+1,""))</f>
        <v/>
      </c>
      <c r="B763" s="172" t="str">
        <f t="shared" si="195"/>
        <v/>
      </c>
      <c r="C763" s="173" t="str">
        <f t="shared" si="196"/>
        <v/>
      </c>
      <c r="D763" s="172" t="str">
        <f t="shared" si="197"/>
        <v/>
      </c>
      <c r="E763" s="152" t="str">
        <f t="shared" si="202"/>
        <v/>
      </c>
      <c r="F763" s="289" t="str">
        <f t="shared" si="198"/>
        <v/>
      </c>
      <c r="G763" s="154" t="str">
        <f>IF($A763="","",'Priseestimat gj.strømming'!$C$15)</f>
        <v/>
      </c>
      <c r="H763" s="155" t="str" cm="1">
        <f t="array" ref="H763">IF(M763=Hjelpeark!$E$7,_xlfn.XLOOKUP(IF(T763="Naturlig",S763,T763),Temp_VT_FV,_xlfn.XLOOKUP('Beregninger gj.strømming'!F763,Fiskevekt_VT_FV,'Veksttabell FV'!$B$5:$T$21,,-1),,-1)*G763,IF('Beregninger gj.strømming'!M763=Hjelpeark!$D$7,_xlfn.XLOOKUP(IF(T763="Naturlig",S763,T763),'Veksttabell SV'!$A$6:$A$22,_xlfn.XLOOKUP('Beregninger gj.strømming'!F763,'Veksttabell SV'!$B$5:$AU$5,'Veksttabell SV'!$B$6:$AU$22,,-1),,-1)*G763,""))</f>
        <v/>
      </c>
      <c r="I763" s="155" t="str">
        <f t="shared" si="187"/>
        <v/>
      </c>
      <c r="J763" s="159" t="str">
        <f t="shared" si="188"/>
        <v/>
      </c>
      <c r="K763" s="173" t="str">
        <f>IF(A763="","",'Priseestimat gj.strømming'!$C$10)</f>
        <v/>
      </c>
      <c r="L763" s="173" t="str">
        <f>IF(A763="","",'Priseestimat gj.strømming'!$C$11)</f>
        <v/>
      </c>
      <c r="M763" s="173" t="str">
        <f>IF(A763="","",'Priseestimat gj.strømming'!$C$12)</f>
        <v/>
      </c>
      <c r="N763" s="173" t="str">
        <f>IF($A763="","",'Priseestimat gj.strømming'!$C$6)</f>
        <v/>
      </c>
      <c r="O763" s="174" t="str" cm="1">
        <f t="array" ref="O763">IF(M763=Hjelpeark!$D$7,_xlfn.XLOOKUP(IF(T763="Naturlig",S763,T763),'Vannbehov SV'!$A$5:$A$13,_xlfn.XLOOKUP('Beregninger gj.strømming'!F763,'Vannbehov SV'!$B$4:$O$4,'Vannbehov SV'!$B$5:$O$13,,-1),,-1),IF(M763=Hjelpeark!$E$7,_xlfn.XLOOKUP(IF(T763="Naturlig",S763,T763),'Vannbehov FV'!$A$5:$A$20,_xlfn.XLOOKUP('Beregninger gj.strømming'!F763,'Vannbehov FV'!$B$4:$O$4,'Vannbehov FV'!$B$5:$O$20,,-1),,-1),""))</f>
        <v/>
      </c>
      <c r="P763" s="173" t="str">
        <f t="shared" si="199"/>
        <v/>
      </c>
      <c r="Q763" s="174" t="str">
        <f t="shared" si="200"/>
        <v/>
      </c>
      <c r="R763" s="174" t="str">
        <f t="shared" si="189"/>
        <v/>
      </c>
      <c r="S763" s="152" t="str">
        <f>IFERROR(IF(M763=Hjelpeark!$D$7,_xlfn.XLOOKUP('Beregninger gj.strømming'!C763,Hjelpeark!$C$8:$C$19,Hjelpeark!$D$8:$D$19),_xlfn.XLOOKUP('Beregninger gj.strømming'!C763,Hjelpeark!$C$8:$C$19,Hjelpeark!$E$8:$E$19)),"")</f>
        <v/>
      </c>
      <c r="T763" s="152" t="str">
        <f t="shared" si="203"/>
        <v/>
      </c>
      <c r="U763" s="152" t="str">
        <f>IFERROR(IF(T763=Hjelpeark!$B$4,0,ABS(T763-S763)),"")</f>
        <v/>
      </c>
      <c r="V763" s="175" t="str">
        <f>IFERROR(IF(A763="","",_xlfn.XLOOKUP(D763,Prisliste!$C$4:$F$4,Prisliste!$C$20:$F$20)),"")</f>
        <v/>
      </c>
      <c r="W763" s="175" t="str">
        <f>IFERROR(U763*_xlfn.XLOOKUP(D763,Prisliste!$C$4:$F$4,Prisliste!$C$21:$F$21),"")</f>
        <v/>
      </c>
      <c r="X763" s="175" t="str">
        <f>IFERROR(IF(A763="","",IF(N763="Ja",_xlfn.XLOOKUP('Beregninger gj.strømming'!D763,Prisliste!$C$4:$F$4,Prisliste!$C$24:$F$24),0)),"")</f>
        <v/>
      </c>
      <c r="Y763" s="288" t="str">
        <f t="shared" si="190"/>
        <v/>
      </c>
      <c r="Z763" s="175" t="str">
        <f t="shared" si="201"/>
        <v/>
      </c>
      <c r="AA763" s="175" t="str">
        <f t="shared" si="191"/>
        <v/>
      </c>
      <c r="AB763" s="175" t="str">
        <f t="shared" si="192"/>
        <v/>
      </c>
      <c r="AC763" s="288" t="str">
        <f t="shared" si="193"/>
        <v/>
      </c>
      <c r="AD763" s="152" t="str">
        <f t="shared" si="194"/>
        <v/>
      </c>
      <c r="AF763" s="155" t="str">
        <f>IFERROR(_xlfn.XLOOKUP(D763,Prisliste!$C$4:$F$4,Prisliste!$C$19:$F$19)*AD763,"")</f>
        <v/>
      </c>
    </row>
    <row r="764" spans="1:32" ht="14.4">
      <c r="A764" s="171" t="str">
        <f>IF(A763="","",IF(A763+1&lt;=f_slutt,'Beregninger gj.strømming'!A763+1,""))</f>
        <v/>
      </c>
      <c r="B764" s="172" t="str">
        <f t="shared" si="195"/>
        <v/>
      </c>
      <c r="C764" s="173" t="str">
        <f t="shared" si="196"/>
        <v/>
      </c>
      <c r="D764" s="172" t="str">
        <f t="shared" si="197"/>
        <v/>
      </c>
      <c r="E764" s="152" t="str">
        <f t="shared" si="202"/>
        <v/>
      </c>
      <c r="F764" s="289" t="str">
        <f t="shared" si="198"/>
        <v/>
      </c>
      <c r="G764" s="154" t="str">
        <f>IF($A764="","",'Priseestimat gj.strømming'!$C$15)</f>
        <v/>
      </c>
      <c r="H764" s="155" t="str" cm="1">
        <f t="array" ref="H764">IF(M764=Hjelpeark!$E$7,_xlfn.XLOOKUP(IF(T764="Naturlig",S764,T764),Temp_VT_FV,_xlfn.XLOOKUP('Beregninger gj.strømming'!F764,Fiskevekt_VT_FV,'Veksttabell FV'!$B$5:$T$21,,-1),,-1)*G764,IF('Beregninger gj.strømming'!M764=Hjelpeark!$D$7,_xlfn.XLOOKUP(IF(T764="Naturlig",S764,T764),'Veksttabell SV'!$A$6:$A$22,_xlfn.XLOOKUP('Beregninger gj.strømming'!F764,'Veksttabell SV'!$B$5:$AU$5,'Veksttabell SV'!$B$6:$AU$22,,-1),,-1)*G764,""))</f>
        <v/>
      </c>
      <c r="I764" s="155" t="str">
        <f t="shared" si="187"/>
        <v/>
      </c>
      <c r="J764" s="159" t="str">
        <f t="shared" si="188"/>
        <v/>
      </c>
      <c r="K764" s="173" t="str">
        <f>IF(A764="","",'Priseestimat gj.strømming'!$C$10)</f>
        <v/>
      </c>
      <c r="L764" s="173" t="str">
        <f>IF(A764="","",'Priseestimat gj.strømming'!$C$11)</f>
        <v/>
      </c>
      <c r="M764" s="173" t="str">
        <f>IF(A764="","",'Priseestimat gj.strømming'!$C$12)</f>
        <v/>
      </c>
      <c r="N764" s="173" t="str">
        <f>IF($A764="","",'Priseestimat gj.strømming'!$C$6)</f>
        <v/>
      </c>
      <c r="O764" s="174" t="str" cm="1">
        <f t="array" ref="O764">IF(M764=Hjelpeark!$D$7,_xlfn.XLOOKUP(IF(T764="Naturlig",S764,T764),'Vannbehov SV'!$A$5:$A$13,_xlfn.XLOOKUP('Beregninger gj.strømming'!F764,'Vannbehov SV'!$B$4:$O$4,'Vannbehov SV'!$B$5:$O$13,,-1),,-1),IF(M764=Hjelpeark!$E$7,_xlfn.XLOOKUP(IF(T764="Naturlig",S764,T764),'Vannbehov FV'!$A$5:$A$20,_xlfn.XLOOKUP('Beregninger gj.strømming'!F764,'Vannbehov FV'!$B$4:$O$4,'Vannbehov FV'!$B$5:$O$20,,-1),,-1),""))</f>
        <v/>
      </c>
      <c r="P764" s="173" t="str">
        <f t="shared" si="199"/>
        <v/>
      </c>
      <c r="Q764" s="174" t="str">
        <f t="shared" si="200"/>
        <v/>
      </c>
      <c r="R764" s="174" t="str">
        <f t="shared" si="189"/>
        <v/>
      </c>
      <c r="S764" s="152" t="str">
        <f>IFERROR(IF(M764=Hjelpeark!$D$7,_xlfn.XLOOKUP('Beregninger gj.strømming'!C764,Hjelpeark!$C$8:$C$19,Hjelpeark!$D$8:$D$19),_xlfn.XLOOKUP('Beregninger gj.strømming'!C764,Hjelpeark!$C$8:$C$19,Hjelpeark!$E$8:$E$19)),"")</f>
        <v/>
      </c>
      <c r="T764" s="152" t="str">
        <f t="shared" si="203"/>
        <v/>
      </c>
      <c r="U764" s="152" t="str">
        <f>IFERROR(IF(T764=Hjelpeark!$B$4,0,ABS(T764-S764)),"")</f>
        <v/>
      </c>
      <c r="V764" s="175" t="str">
        <f>IFERROR(IF(A764="","",_xlfn.XLOOKUP(D764,Prisliste!$C$4:$F$4,Prisliste!$C$20:$F$20)),"")</f>
        <v/>
      </c>
      <c r="W764" s="175" t="str">
        <f>IFERROR(U764*_xlfn.XLOOKUP(D764,Prisliste!$C$4:$F$4,Prisliste!$C$21:$F$21),"")</f>
        <v/>
      </c>
      <c r="X764" s="175" t="str">
        <f>IFERROR(IF(A764="","",IF(N764="Ja",_xlfn.XLOOKUP('Beregninger gj.strømming'!D764,Prisliste!$C$4:$F$4,Prisliste!$C$24:$F$24),0)),"")</f>
        <v/>
      </c>
      <c r="Y764" s="288" t="str">
        <f t="shared" si="190"/>
        <v/>
      </c>
      <c r="Z764" s="175" t="str">
        <f t="shared" si="201"/>
        <v/>
      </c>
      <c r="AA764" s="175" t="str">
        <f t="shared" si="191"/>
        <v/>
      </c>
      <c r="AB764" s="175" t="str">
        <f t="shared" si="192"/>
        <v/>
      </c>
      <c r="AC764" s="288" t="str">
        <f t="shared" si="193"/>
        <v/>
      </c>
      <c r="AD764" s="152" t="str">
        <f t="shared" si="194"/>
        <v/>
      </c>
      <c r="AF764" s="155" t="str">
        <f>IFERROR(_xlfn.XLOOKUP(D764,Prisliste!$C$4:$F$4,Prisliste!$C$19:$F$19)*AD764,"")</f>
        <v/>
      </c>
    </row>
    <row r="765" spans="1:32" ht="14.4">
      <c r="A765" s="171" t="str">
        <f>IF(A764="","",IF(A764+1&lt;=f_slutt,'Beregninger gj.strømming'!A764+1,""))</f>
        <v/>
      </c>
      <c r="B765" s="172" t="str">
        <f t="shared" si="195"/>
        <v/>
      </c>
      <c r="C765" s="173" t="str">
        <f t="shared" si="196"/>
        <v/>
      </c>
      <c r="D765" s="172" t="str">
        <f t="shared" si="197"/>
        <v/>
      </c>
      <c r="E765" s="152" t="str">
        <f t="shared" si="202"/>
        <v/>
      </c>
      <c r="F765" s="289" t="str">
        <f t="shared" si="198"/>
        <v/>
      </c>
      <c r="G765" s="154" t="str">
        <f>IF($A765="","",'Priseestimat gj.strømming'!$C$15)</f>
        <v/>
      </c>
      <c r="H765" s="155" t="str" cm="1">
        <f t="array" ref="H765">IF(M765=Hjelpeark!$E$7,_xlfn.XLOOKUP(IF(T765="Naturlig",S765,T765),Temp_VT_FV,_xlfn.XLOOKUP('Beregninger gj.strømming'!F765,Fiskevekt_VT_FV,'Veksttabell FV'!$B$5:$T$21,,-1),,-1)*G765,IF('Beregninger gj.strømming'!M765=Hjelpeark!$D$7,_xlfn.XLOOKUP(IF(T765="Naturlig",S765,T765),'Veksttabell SV'!$A$6:$A$22,_xlfn.XLOOKUP('Beregninger gj.strømming'!F765,'Veksttabell SV'!$B$5:$AU$5,'Veksttabell SV'!$B$6:$AU$22,,-1),,-1)*G765,""))</f>
        <v/>
      </c>
      <c r="I765" s="155" t="str">
        <f t="shared" si="187"/>
        <v/>
      </c>
      <c r="J765" s="159" t="str">
        <f t="shared" si="188"/>
        <v/>
      </c>
      <c r="K765" s="173" t="str">
        <f>IF(A765="","",'Priseestimat gj.strømming'!$C$10)</f>
        <v/>
      </c>
      <c r="L765" s="173" t="str">
        <f>IF(A765="","",'Priseestimat gj.strømming'!$C$11)</f>
        <v/>
      </c>
      <c r="M765" s="173" t="str">
        <f>IF(A765="","",'Priseestimat gj.strømming'!$C$12)</f>
        <v/>
      </c>
      <c r="N765" s="173" t="str">
        <f>IF($A765="","",'Priseestimat gj.strømming'!$C$6)</f>
        <v/>
      </c>
      <c r="O765" s="174" t="str" cm="1">
        <f t="array" ref="O765">IF(M765=Hjelpeark!$D$7,_xlfn.XLOOKUP(IF(T765="Naturlig",S765,T765),'Vannbehov SV'!$A$5:$A$13,_xlfn.XLOOKUP('Beregninger gj.strømming'!F765,'Vannbehov SV'!$B$4:$O$4,'Vannbehov SV'!$B$5:$O$13,,-1),,-1),IF(M765=Hjelpeark!$E$7,_xlfn.XLOOKUP(IF(T765="Naturlig",S765,T765),'Vannbehov FV'!$A$5:$A$20,_xlfn.XLOOKUP('Beregninger gj.strømming'!F765,'Vannbehov FV'!$B$4:$O$4,'Vannbehov FV'!$B$5:$O$20,,-1),,-1),""))</f>
        <v/>
      </c>
      <c r="P765" s="173" t="str">
        <f t="shared" si="199"/>
        <v/>
      </c>
      <c r="Q765" s="174" t="str">
        <f t="shared" si="200"/>
        <v/>
      </c>
      <c r="R765" s="174" t="str">
        <f t="shared" si="189"/>
        <v/>
      </c>
      <c r="S765" s="152" t="str">
        <f>IFERROR(IF(M765=Hjelpeark!$D$7,_xlfn.XLOOKUP('Beregninger gj.strømming'!C765,Hjelpeark!$C$8:$C$19,Hjelpeark!$D$8:$D$19),_xlfn.XLOOKUP('Beregninger gj.strømming'!C765,Hjelpeark!$C$8:$C$19,Hjelpeark!$E$8:$E$19)),"")</f>
        <v/>
      </c>
      <c r="T765" s="152" t="str">
        <f t="shared" si="203"/>
        <v/>
      </c>
      <c r="U765" s="152" t="str">
        <f>IFERROR(IF(T765=Hjelpeark!$B$4,0,ABS(T765-S765)),"")</f>
        <v/>
      </c>
      <c r="V765" s="175" t="str">
        <f>IFERROR(IF(A765="","",_xlfn.XLOOKUP(D765,Prisliste!$C$4:$F$4,Prisliste!$C$20:$F$20)),"")</f>
        <v/>
      </c>
      <c r="W765" s="175" t="str">
        <f>IFERROR(U765*_xlfn.XLOOKUP(D765,Prisliste!$C$4:$F$4,Prisliste!$C$21:$F$21),"")</f>
        <v/>
      </c>
      <c r="X765" s="175" t="str">
        <f>IFERROR(IF(A765="","",IF(N765="Ja",_xlfn.XLOOKUP('Beregninger gj.strømming'!D765,Prisliste!$C$4:$F$4,Prisliste!$C$24:$F$24),0)),"")</f>
        <v/>
      </c>
      <c r="Y765" s="288" t="str">
        <f t="shared" si="190"/>
        <v/>
      </c>
      <c r="Z765" s="175" t="str">
        <f t="shared" si="201"/>
        <v/>
      </c>
      <c r="AA765" s="175" t="str">
        <f t="shared" si="191"/>
        <v/>
      </c>
      <c r="AB765" s="175" t="str">
        <f t="shared" si="192"/>
        <v/>
      </c>
      <c r="AC765" s="288" t="str">
        <f t="shared" si="193"/>
        <v/>
      </c>
      <c r="AD765" s="152" t="str">
        <f t="shared" si="194"/>
        <v/>
      </c>
      <c r="AF765" s="155" t="str">
        <f>IFERROR(_xlfn.XLOOKUP(D765,Prisliste!$C$4:$F$4,Prisliste!$C$19:$F$19)*AD765,"")</f>
        <v/>
      </c>
    </row>
    <row r="766" spans="1:32" ht="14.4">
      <c r="A766" s="171" t="str">
        <f>IF(A765="","",IF(A765+1&lt;=f_slutt,'Beregninger gj.strømming'!A765+1,""))</f>
        <v/>
      </c>
      <c r="B766" s="172" t="str">
        <f t="shared" si="195"/>
        <v/>
      </c>
      <c r="C766" s="173" t="str">
        <f t="shared" si="196"/>
        <v/>
      </c>
      <c r="D766" s="172" t="str">
        <f t="shared" si="197"/>
        <v/>
      </c>
      <c r="E766" s="152" t="str">
        <f t="shared" si="202"/>
        <v/>
      </c>
      <c r="F766" s="289" t="str">
        <f t="shared" si="198"/>
        <v/>
      </c>
      <c r="G766" s="154" t="str">
        <f>IF($A766="","",'Priseestimat gj.strømming'!$C$15)</f>
        <v/>
      </c>
      <c r="H766" s="155" t="str" cm="1">
        <f t="array" ref="H766">IF(M766=Hjelpeark!$E$7,_xlfn.XLOOKUP(IF(T766="Naturlig",S766,T766),Temp_VT_FV,_xlfn.XLOOKUP('Beregninger gj.strømming'!F766,Fiskevekt_VT_FV,'Veksttabell FV'!$B$5:$T$21,,-1),,-1)*G766,IF('Beregninger gj.strømming'!M766=Hjelpeark!$D$7,_xlfn.XLOOKUP(IF(T766="Naturlig",S766,T766),'Veksttabell SV'!$A$6:$A$22,_xlfn.XLOOKUP('Beregninger gj.strømming'!F766,'Veksttabell SV'!$B$5:$AU$5,'Veksttabell SV'!$B$6:$AU$22,,-1),,-1)*G766,""))</f>
        <v/>
      </c>
      <c r="I766" s="155" t="str">
        <f t="shared" si="187"/>
        <v/>
      </c>
      <c r="J766" s="159" t="str">
        <f t="shared" si="188"/>
        <v/>
      </c>
      <c r="K766" s="173" t="str">
        <f>IF(A766="","",'Priseestimat gj.strømming'!$C$10)</f>
        <v/>
      </c>
      <c r="L766" s="173" t="str">
        <f>IF(A766="","",'Priseestimat gj.strømming'!$C$11)</f>
        <v/>
      </c>
      <c r="M766" s="173" t="str">
        <f>IF(A766="","",'Priseestimat gj.strømming'!$C$12)</f>
        <v/>
      </c>
      <c r="N766" s="173" t="str">
        <f>IF($A766="","",'Priseestimat gj.strømming'!$C$6)</f>
        <v/>
      </c>
      <c r="O766" s="174" t="str" cm="1">
        <f t="array" ref="O766">IF(M766=Hjelpeark!$D$7,_xlfn.XLOOKUP(IF(T766="Naturlig",S766,T766),'Vannbehov SV'!$A$5:$A$13,_xlfn.XLOOKUP('Beregninger gj.strømming'!F766,'Vannbehov SV'!$B$4:$O$4,'Vannbehov SV'!$B$5:$O$13,,-1),,-1),IF(M766=Hjelpeark!$E$7,_xlfn.XLOOKUP(IF(T766="Naturlig",S766,T766),'Vannbehov FV'!$A$5:$A$20,_xlfn.XLOOKUP('Beregninger gj.strømming'!F766,'Vannbehov FV'!$B$4:$O$4,'Vannbehov FV'!$B$5:$O$20,,-1),,-1),""))</f>
        <v/>
      </c>
      <c r="P766" s="173" t="str">
        <f t="shared" si="199"/>
        <v/>
      </c>
      <c r="Q766" s="174" t="str">
        <f t="shared" si="200"/>
        <v/>
      </c>
      <c r="R766" s="174" t="str">
        <f t="shared" si="189"/>
        <v/>
      </c>
      <c r="S766" s="152" t="str">
        <f>IFERROR(IF(M766=Hjelpeark!$D$7,_xlfn.XLOOKUP('Beregninger gj.strømming'!C766,Hjelpeark!$C$8:$C$19,Hjelpeark!$D$8:$D$19),_xlfn.XLOOKUP('Beregninger gj.strømming'!C766,Hjelpeark!$C$8:$C$19,Hjelpeark!$E$8:$E$19)),"")</f>
        <v/>
      </c>
      <c r="T766" s="152" t="str">
        <f t="shared" si="203"/>
        <v/>
      </c>
      <c r="U766" s="152" t="str">
        <f>IFERROR(IF(T766=Hjelpeark!$B$4,0,ABS(T766-S766)),"")</f>
        <v/>
      </c>
      <c r="V766" s="175" t="str">
        <f>IFERROR(IF(A766="","",_xlfn.XLOOKUP(D766,Prisliste!$C$4:$F$4,Prisliste!$C$20:$F$20)),"")</f>
        <v/>
      </c>
      <c r="W766" s="175" t="str">
        <f>IFERROR(U766*_xlfn.XLOOKUP(D766,Prisliste!$C$4:$F$4,Prisliste!$C$21:$F$21),"")</f>
        <v/>
      </c>
      <c r="X766" s="175" t="str">
        <f>IFERROR(IF(A766="","",IF(N766="Ja",_xlfn.XLOOKUP('Beregninger gj.strømming'!D766,Prisliste!$C$4:$F$4,Prisliste!$C$24:$F$24),0)),"")</f>
        <v/>
      </c>
      <c r="Y766" s="288" t="str">
        <f t="shared" si="190"/>
        <v/>
      </c>
      <c r="Z766" s="175" t="str">
        <f t="shared" si="201"/>
        <v/>
      </c>
      <c r="AA766" s="175" t="str">
        <f t="shared" si="191"/>
        <v/>
      </c>
      <c r="AB766" s="175" t="str">
        <f t="shared" si="192"/>
        <v/>
      </c>
      <c r="AC766" s="288" t="str">
        <f t="shared" si="193"/>
        <v/>
      </c>
      <c r="AD766" s="152" t="str">
        <f t="shared" si="194"/>
        <v/>
      </c>
      <c r="AF766" s="155" t="str">
        <f>IFERROR(_xlfn.XLOOKUP(D766,Prisliste!$C$4:$F$4,Prisliste!$C$19:$F$19)*AD766,"")</f>
        <v/>
      </c>
    </row>
    <row r="767" spans="1:32" ht="14.4">
      <c r="A767" s="171" t="str">
        <f>IF(A766="","",IF(A766+1&lt;=f_slutt,'Beregninger gj.strømming'!A766+1,""))</f>
        <v/>
      </c>
      <c r="B767" s="172" t="str">
        <f t="shared" si="195"/>
        <v/>
      </c>
      <c r="C767" s="173" t="str">
        <f t="shared" si="196"/>
        <v/>
      </c>
      <c r="D767" s="172" t="str">
        <f t="shared" si="197"/>
        <v/>
      </c>
      <c r="E767" s="152" t="str">
        <f t="shared" si="202"/>
        <v/>
      </c>
      <c r="F767" s="289" t="str">
        <f t="shared" si="198"/>
        <v/>
      </c>
      <c r="G767" s="154" t="str">
        <f>IF($A767="","",'Priseestimat gj.strømming'!$C$15)</f>
        <v/>
      </c>
      <c r="H767" s="155" t="str" cm="1">
        <f t="array" ref="H767">IF(M767=Hjelpeark!$E$7,_xlfn.XLOOKUP(IF(T767="Naturlig",S767,T767),Temp_VT_FV,_xlfn.XLOOKUP('Beregninger gj.strømming'!F767,Fiskevekt_VT_FV,'Veksttabell FV'!$B$5:$T$21,,-1),,-1)*G767,IF('Beregninger gj.strømming'!M767=Hjelpeark!$D$7,_xlfn.XLOOKUP(IF(T767="Naturlig",S767,T767),'Veksttabell SV'!$A$6:$A$22,_xlfn.XLOOKUP('Beregninger gj.strømming'!F767,'Veksttabell SV'!$B$5:$AU$5,'Veksttabell SV'!$B$6:$AU$22,,-1),,-1)*G767,""))</f>
        <v/>
      </c>
      <c r="I767" s="155" t="str">
        <f t="shared" si="187"/>
        <v/>
      </c>
      <c r="J767" s="159" t="str">
        <f t="shared" si="188"/>
        <v/>
      </c>
      <c r="K767" s="173" t="str">
        <f>IF(A767="","",'Priseestimat gj.strømming'!$C$10)</f>
        <v/>
      </c>
      <c r="L767" s="173" t="str">
        <f>IF(A767="","",'Priseestimat gj.strømming'!$C$11)</f>
        <v/>
      </c>
      <c r="M767" s="173" t="str">
        <f>IF(A767="","",'Priseestimat gj.strømming'!$C$12)</f>
        <v/>
      </c>
      <c r="N767" s="173" t="str">
        <f>IF($A767="","",'Priseestimat gj.strømming'!$C$6)</f>
        <v/>
      </c>
      <c r="O767" s="174" t="str" cm="1">
        <f t="array" ref="O767">IF(M767=Hjelpeark!$D$7,_xlfn.XLOOKUP(IF(T767="Naturlig",S767,T767),'Vannbehov SV'!$A$5:$A$13,_xlfn.XLOOKUP('Beregninger gj.strømming'!F767,'Vannbehov SV'!$B$4:$O$4,'Vannbehov SV'!$B$5:$O$13,,-1),,-1),IF(M767=Hjelpeark!$E$7,_xlfn.XLOOKUP(IF(T767="Naturlig",S767,T767),'Vannbehov FV'!$A$5:$A$20,_xlfn.XLOOKUP('Beregninger gj.strømming'!F767,'Vannbehov FV'!$B$4:$O$4,'Vannbehov FV'!$B$5:$O$20,,-1),,-1),""))</f>
        <v/>
      </c>
      <c r="P767" s="173" t="str">
        <f t="shared" si="199"/>
        <v/>
      </c>
      <c r="Q767" s="174" t="str">
        <f t="shared" si="200"/>
        <v/>
      </c>
      <c r="R767" s="174" t="str">
        <f t="shared" si="189"/>
        <v/>
      </c>
      <c r="S767" s="152" t="str">
        <f>IFERROR(IF(M767=Hjelpeark!$D$7,_xlfn.XLOOKUP('Beregninger gj.strømming'!C767,Hjelpeark!$C$8:$C$19,Hjelpeark!$D$8:$D$19),_xlfn.XLOOKUP('Beregninger gj.strømming'!C767,Hjelpeark!$C$8:$C$19,Hjelpeark!$E$8:$E$19)),"")</f>
        <v/>
      </c>
      <c r="T767" s="152" t="str">
        <f t="shared" si="203"/>
        <v/>
      </c>
      <c r="U767" s="152" t="str">
        <f>IFERROR(IF(T767=Hjelpeark!$B$4,0,ABS(T767-S767)),"")</f>
        <v/>
      </c>
      <c r="V767" s="175" t="str">
        <f>IFERROR(IF(A767="","",_xlfn.XLOOKUP(D767,Prisliste!$C$4:$F$4,Prisliste!$C$20:$F$20)),"")</f>
        <v/>
      </c>
      <c r="W767" s="175" t="str">
        <f>IFERROR(U767*_xlfn.XLOOKUP(D767,Prisliste!$C$4:$F$4,Prisliste!$C$21:$F$21),"")</f>
        <v/>
      </c>
      <c r="X767" s="175" t="str">
        <f>IFERROR(IF(A767="","",IF(N767="Ja",_xlfn.XLOOKUP('Beregninger gj.strømming'!D767,Prisliste!$C$4:$F$4,Prisliste!$C$24:$F$24),0)),"")</f>
        <v/>
      </c>
      <c r="Y767" s="288" t="str">
        <f t="shared" si="190"/>
        <v/>
      </c>
      <c r="Z767" s="175" t="str">
        <f t="shared" si="201"/>
        <v/>
      </c>
      <c r="AA767" s="175" t="str">
        <f t="shared" si="191"/>
        <v/>
      </c>
      <c r="AB767" s="175" t="str">
        <f t="shared" si="192"/>
        <v/>
      </c>
      <c r="AC767" s="288" t="str">
        <f t="shared" si="193"/>
        <v/>
      </c>
      <c r="AD767" s="152" t="str">
        <f t="shared" si="194"/>
        <v/>
      </c>
      <c r="AF767" s="155" t="str">
        <f>IFERROR(_xlfn.XLOOKUP(D767,Prisliste!$C$4:$F$4,Prisliste!$C$19:$F$19)*AD767,"")</f>
        <v/>
      </c>
    </row>
    <row r="768" spans="1:32" ht="14.4">
      <c r="A768" s="171" t="str">
        <f>IF(A767="","",IF(A767+1&lt;=f_slutt,'Beregninger gj.strømming'!A767+1,""))</f>
        <v/>
      </c>
      <c r="B768" s="172" t="str">
        <f t="shared" si="195"/>
        <v/>
      </c>
      <c r="C768" s="173" t="str">
        <f t="shared" si="196"/>
        <v/>
      </c>
      <c r="D768" s="172" t="str">
        <f t="shared" si="197"/>
        <v/>
      </c>
      <c r="E768" s="152" t="str">
        <f t="shared" si="202"/>
        <v/>
      </c>
      <c r="F768" s="289" t="str">
        <f t="shared" si="198"/>
        <v/>
      </c>
      <c r="G768" s="154" t="str">
        <f>IF($A768="","",'Priseestimat gj.strømming'!$C$15)</f>
        <v/>
      </c>
      <c r="H768" s="155" t="str" cm="1">
        <f t="array" ref="H768">IF(M768=Hjelpeark!$E$7,_xlfn.XLOOKUP(IF(T768="Naturlig",S768,T768),Temp_VT_FV,_xlfn.XLOOKUP('Beregninger gj.strømming'!F768,Fiskevekt_VT_FV,'Veksttabell FV'!$B$5:$T$21,,-1),,-1)*G768,IF('Beregninger gj.strømming'!M768=Hjelpeark!$D$7,_xlfn.XLOOKUP(IF(T768="Naturlig",S768,T768),'Veksttabell SV'!$A$6:$A$22,_xlfn.XLOOKUP('Beregninger gj.strømming'!F768,'Veksttabell SV'!$B$5:$AU$5,'Veksttabell SV'!$B$6:$AU$22,,-1),,-1)*G768,""))</f>
        <v/>
      </c>
      <c r="I768" s="155" t="str">
        <f t="shared" si="187"/>
        <v/>
      </c>
      <c r="J768" s="159" t="str">
        <f t="shared" si="188"/>
        <v/>
      </c>
      <c r="K768" s="173" t="str">
        <f>IF(A768="","",'Priseestimat gj.strømming'!$C$10)</f>
        <v/>
      </c>
      <c r="L768" s="173" t="str">
        <f>IF(A768="","",'Priseestimat gj.strømming'!$C$11)</f>
        <v/>
      </c>
      <c r="M768" s="173" t="str">
        <f>IF(A768="","",'Priseestimat gj.strømming'!$C$12)</f>
        <v/>
      </c>
      <c r="N768" s="173" t="str">
        <f>IF($A768="","",'Priseestimat gj.strømming'!$C$6)</f>
        <v/>
      </c>
      <c r="O768" s="174" t="str" cm="1">
        <f t="array" ref="O768">IF(M768=Hjelpeark!$D$7,_xlfn.XLOOKUP(IF(T768="Naturlig",S768,T768),'Vannbehov SV'!$A$5:$A$13,_xlfn.XLOOKUP('Beregninger gj.strømming'!F768,'Vannbehov SV'!$B$4:$O$4,'Vannbehov SV'!$B$5:$O$13,,-1),,-1),IF(M768=Hjelpeark!$E$7,_xlfn.XLOOKUP(IF(T768="Naturlig",S768,T768),'Vannbehov FV'!$A$5:$A$20,_xlfn.XLOOKUP('Beregninger gj.strømming'!F768,'Vannbehov FV'!$B$4:$O$4,'Vannbehov FV'!$B$5:$O$20,,-1),,-1),""))</f>
        <v/>
      </c>
      <c r="P768" s="173" t="str">
        <f t="shared" si="199"/>
        <v/>
      </c>
      <c r="Q768" s="174" t="str">
        <f t="shared" si="200"/>
        <v/>
      </c>
      <c r="R768" s="174" t="str">
        <f t="shared" si="189"/>
        <v/>
      </c>
      <c r="S768" s="152" t="str">
        <f>IFERROR(IF(M768=Hjelpeark!$D$7,_xlfn.XLOOKUP('Beregninger gj.strømming'!C768,Hjelpeark!$C$8:$C$19,Hjelpeark!$D$8:$D$19),_xlfn.XLOOKUP('Beregninger gj.strømming'!C768,Hjelpeark!$C$8:$C$19,Hjelpeark!$E$8:$E$19)),"")</f>
        <v/>
      </c>
      <c r="T768" s="152" t="str">
        <f t="shared" si="203"/>
        <v/>
      </c>
      <c r="U768" s="152" t="str">
        <f>IFERROR(IF(T768=Hjelpeark!$B$4,0,ABS(T768-S768)),"")</f>
        <v/>
      </c>
      <c r="V768" s="175" t="str">
        <f>IFERROR(IF(A768="","",_xlfn.XLOOKUP(D768,Prisliste!$C$4:$F$4,Prisliste!$C$20:$F$20)),"")</f>
        <v/>
      </c>
      <c r="W768" s="175" t="str">
        <f>IFERROR(U768*_xlfn.XLOOKUP(D768,Prisliste!$C$4:$F$4,Prisliste!$C$21:$F$21),"")</f>
        <v/>
      </c>
      <c r="X768" s="175" t="str">
        <f>IFERROR(IF(A768="","",IF(N768="Ja",_xlfn.XLOOKUP('Beregninger gj.strømming'!D768,Prisliste!$C$4:$F$4,Prisliste!$C$24:$F$24),0)),"")</f>
        <v/>
      </c>
      <c r="Y768" s="288" t="str">
        <f t="shared" si="190"/>
        <v/>
      </c>
      <c r="Z768" s="175" t="str">
        <f t="shared" si="201"/>
        <v/>
      </c>
      <c r="AA768" s="175" t="str">
        <f t="shared" si="191"/>
        <v/>
      </c>
      <c r="AB768" s="175" t="str">
        <f t="shared" si="192"/>
        <v/>
      </c>
      <c r="AC768" s="288" t="str">
        <f t="shared" si="193"/>
        <v/>
      </c>
      <c r="AD768" s="152" t="str">
        <f t="shared" si="194"/>
        <v/>
      </c>
      <c r="AF768" s="155" t="str">
        <f>IFERROR(_xlfn.XLOOKUP(D768,Prisliste!$C$4:$F$4,Prisliste!$C$19:$F$19)*AD768,"")</f>
        <v/>
      </c>
    </row>
    <row r="769" spans="1:32" ht="14.4">
      <c r="A769" s="171" t="str">
        <f>IF(A768="","",IF(A768+1&lt;=f_slutt,'Beregninger gj.strømming'!A768+1,""))</f>
        <v/>
      </c>
      <c r="B769" s="172" t="str">
        <f t="shared" si="195"/>
        <v/>
      </c>
      <c r="C769" s="173" t="str">
        <f t="shared" si="196"/>
        <v/>
      </c>
      <c r="D769" s="172" t="str">
        <f t="shared" si="197"/>
        <v/>
      </c>
      <c r="E769" s="152" t="str">
        <f t="shared" si="202"/>
        <v/>
      </c>
      <c r="F769" s="289" t="str">
        <f t="shared" si="198"/>
        <v/>
      </c>
      <c r="G769" s="154" t="str">
        <f>IF($A769="","",'Priseestimat gj.strømming'!$C$15)</f>
        <v/>
      </c>
      <c r="H769" s="155" t="str" cm="1">
        <f t="array" ref="H769">IF(M769=Hjelpeark!$E$7,_xlfn.XLOOKUP(IF(T769="Naturlig",S769,T769),Temp_VT_FV,_xlfn.XLOOKUP('Beregninger gj.strømming'!F769,Fiskevekt_VT_FV,'Veksttabell FV'!$B$5:$T$21,,-1),,-1)*G769,IF('Beregninger gj.strømming'!M769=Hjelpeark!$D$7,_xlfn.XLOOKUP(IF(T769="Naturlig",S769,T769),'Veksttabell SV'!$A$6:$A$22,_xlfn.XLOOKUP('Beregninger gj.strømming'!F769,'Veksttabell SV'!$B$5:$AU$5,'Veksttabell SV'!$B$6:$AU$22,,-1),,-1)*G769,""))</f>
        <v/>
      </c>
      <c r="I769" s="155" t="str">
        <f t="shared" si="187"/>
        <v/>
      </c>
      <c r="J769" s="159" t="str">
        <f t="shared" si="188"/>
        <v/>
      </c>
      <c r="K769" s="173" t="str">
        <f>IF(A769="","",'Priseestimat gj.strømming'!$C$10)</f>
        <v/>
      </c>
      <c r="L769" s="173" t="str">
        <f>IF(A769="","",'Priseestimat gj.strømming'!$C$11)</f>
        <v/>
      </c>
      <c r="M769" s="173" t="str">
        <f>IF(A769="","",'Priseestimat gj.strømming'!$C$12)</f>
        <v/>
      </c>
      <c r="N769" s="173" t="str">
        <f>IF($A769="","",'Priseestimat gj.strømming'!$C$6)</f>
        <v/>
      </c>
      <c r="O769" s="174" t="str" cm="1">
        <f t="array" ref="O769">IF(M769=Hjelpeark!$D$7,_xlfn.XLOOKUP(IF(T769="Naturlig",S769,T769),'Vannbehov SV'!$A$5:$A$13,_xlfn.XLOOKUP('Beregninger gj.strømming'!F769,'Vannbehov SV'!$B$4:$O$4,'Vannbehov SV'!$B$5:$O$13,,-1),,-1),IF(M769=Hjelpeark!$E$7,_xlfn.XLOOKUP(IF(T769="Naturlig",S769,T769),'Vannbehov FV'!$A$5:$A$20,_xlfn.XLOOKUP('Beregninger gj.strømming'!F769,'Vannbehov FV'!$B$4:$O$4,'Vannbehov FV'!$B$5:$O$20,,-1),,-1),""))</f>
        <v/>
      </c>
      <c r="P769" s="173" t="str">
        <f t="shared" si="199"/>
        <v/>
      </c>
      <c r="Q769" s="174" t="str">
        <f t="shared" si="200"/>
        <v/>
      </c>
      <c r="R769" s="174" t="str">
        <f t="shared" si="189"/>
        <v/>
      </c>
      <c r="S769" s="152" t="str">
        <f>IFERROR(IF(M769=Hjelpeark!$D$7,_xlfn.XLOOKUP('Beregninger gj.strømming'!C769,Hjelpeark!$C$8:$C$19,Hjelpeark!$D$8:$D$19),_xlfn.XLOOKUP('Beregninger gj.strømming'!C769,Hjelpeark!$C$8:$C$19,Hjelpeark!$E$8:$E$19)),"")</f>
        <v/>
      </c>
      <c r="T769" s="152" t="str">
        <f t="shared" si="203"/>
        <v/>
      </c>
      <c r="U769" s="152" t="str">
        <f>IFERROR(IF(T769=Hjelpeark!$B$4,0,ABS(T769-S769)),"")</f>
        <v/>
      </c>
      <c r="V769" s="175" t="str">
        <f>IFERROR(IF(A769="","",_xlfn.XLOOKUP(D769,Prisliste!$C$4:$F$4,Prisliste!$C$20:$F$20)),"")</f>
        <v/>
      </c>
      <c r="W769" s="175" t="str">
        <f>IFERROR(U769*_xlfn.XLOOKUP(D769,Prisliste!$C$4:$F$4,Prisliste!$C$21:$F$21),"")</f>
        <v/>
      </c>
      <c r="X769" s="175" t="str">
        <f>IFERROR(IF(A769="","",IF(N769="Ja",_xlfn.XLOOKUP('Beregninger gj.strømming'!D769,Prisliste!$C$4:$F$4,Prisliste!$C$24:$F$24),0)),"")</f>
        <v/>
      </c>
      <c r="Y769" s="288" t="str">
        <f t="shared" si="190"/>
        <v/>
      </c>
      <c r="Z769" s="175" t="str">
        <f t="shared" si="201"/>
        <v/>
      </c>
      <c r="AA769" s="175" t="str">
        <f t="shared" si="191"/>
        <v/>
      </c>
      <c r="AB769" s="175" t="str">
        <f t="shared" si="192"/>
        <v/>
      </c>
      <c r="AC769" s="288" t="str">
        <f t="shared" si="193"/>
        <v/>
      </c>
      <c r="AD769" s="152" t="str">
        <f t="shared" si="194"/>
        <v/>
      </c>
      <c r="AF769" s="155" t="str">
        <f>IFERROR(_xlfn.XLOOKUP(D769,Prisliste!$C$4:$F$4,Prisliste!$C$19:$F$19)*AD769,"")</f>
        <v/>
      </c>
    </row>
    <row r="770" spans="1:32" ht="14.4">
      <c r="A770" s="171" t="str">
        <f>IF(A769="","",IF(A769+1&lt;=f_slutt,'Beregninger gj.strømming'!A769+1,""))</f>
        <v/>
      </c>
      <c r="B770" s="172" t="str">
        <f t="shared" si="195"/>
        <v/>
      </c>
      <c r="C770" s="173" t="str">
        <f t="shared" si="196"/>
        <v/>
      </c>
      <c r="D770" s="172" t="str">
        <f t="shared" si="197"/>
        <v/>
      </c>
      <c r="E770" s="152" t="str">
        <f t="shared" si="202"/>
        <v/>
      </c>
      <c r="F770" s="289" t="str">
        <f t="shared" si="198"/>
        <v/>
      </c>
      <c r="G770" s="154" t="str">
        <f>IF($A770="","",'Priseestimat gj.strømming'!$C$15)</f>
        <v/>
      </c>
      <c r="H770" s="155" t="str" cm="1">
        <f t="array" ref="H770">IF(M770=Hjelpeark!$E$7,_xlfn.XLOOKUP(IF(T770="Naturlig",S770,T770),Temp_VT_FV,_xlfn.XLOOKUP('Beregninger gj.strømming'!F770,Fiskevekt_VT_FV,'Veksttabell FV'!$B$5:$T$21,,-1),,-1)*G770,IF('Beregninger gj.strømming'!M770=Hjelpeark!$D$7,_xlfn.XLOOKUP(IF(T770="Naturlig",S770,T770),'Veksttabell SV'!$A$6:$A$22,_xlfn.XLOOKUP('Beregninger gj.strømming'!F770,'Veksttabell SV'!$B$5:$AU$5,'Veksttabell SV'!$B$6:$AU$22,,-1),,-1)*G770,""))</f>
        <v/>
      </c>
      <c r="I770" s="155" t="str">
        <f t="shared" si="187"/>
        <v/>
      </c>
      <c r="J770" s="159" t="str">
        <f t="shared" si="188"/>
        <v/>
      </c>
      <c r="K770" s="173" t="str">
        <f>IF(A770="","",'Priseestimat gj.strømming'!$C$10)</f>
        <v/>
      </c>
      <c r="L770" s="173" t="str">
        <f>IF(A770="","",'Priseestimat gj.strømming'!$C$11)</f>
        <v/>
      </c>
      <c r="M770" s="173" t="str">
        <f>IF(A770="","",'Priseestimat gj.strømming'!$C$12)</f>
        <v/>
      </c>
      <c r="N770" s="173" t="str">
        <f>IF($A770="","",'Priseestimat gj.strømming'!$C$6)</f>
        <v/>
      </c>
      <c r="O770" s="174" t="str" cm="1">
        <f t="array" ref="O770">IF(M770=Hjelpeark!$D$7,_xlfn.XLOOKUP(IF(T770="Naturlig",S770,T770),'Vannbehov SV'!$A$5:$A$13,_xlfn.XLOOKUP('Beregninger gj.strømming'!F770,'Vannbehov SV'!$B$4:$O$4,'Vannbehov SV'!$B$5:$O$13,,-1),,-1),IF(M770=Hjelpeark!$E$7,_xlfn.XLOOKUP(IF(T770="Naturlig",S770,T770),'Vannbehov FV'!$A$5:$A$20,_xlfn.XLOOKUP('Beregninger gj.strømming'!F770,'Vannbehov FV'!$B$4:$O$4,'Vannbehov FV'!$B$5:$O$20,,-1),,-1),""))</f>
        <v/>
      </c>
      <c r="P770" s="173" t="str">
        <f t="shared" si="199"/>
        <v/>
      </c>
      <c r="Q770" s="174" t="str">
        <f t="shared" si="200"/>
        <v/>
      </c>
      <c r="R770" s="174" t="str">
        <f t="shared" si="189"/>
        <v/>
      </c>
      <c r="S770" s="152" t="str">
        <f>IFERROR(IF(M770=Hjelpeark!$D$7,_xlfn.XLOOKUP('Beregninger gj.strømming'!C770,Hjelpeark!$C$8:$C$19,Hjelpeark!$D$8:$D$19),_xlfn.XLOOKUP('Beregninger gj.strømming'!C770,Hjelpeark!$C$8:$C$19,Hjelpeark!$E$8:$E$19)),"")</f>
        <v/>
      </c>
      <c r="T770" s="152" t="str">
        <f t="shared" si="203"/>
        <v/>
      </c>
      <c r="U770" s="152" t="str">
        <f>IFERROR(IF(T770=Hjelpeark!$B$4,0,ABS(T770-S770)),"")</f>
        <v/>
      </c>
      <c r="V770" s="175" t="str">
        <f>IFERROR(IF(A770="","",_xlfn.XLOOKUP(D770,Prisliste!$C$4:$F$4,Prisliste!$C$20:$F$20)),"")</f>
        <v/>
      </c>
      <c r="W770" s="175" t="str">
        <f>IFERROR(U770*_xlfn.XLOOKUP(D770,Prisliste!$C$4:$F$4,Prisliste!$C$21:$F$21),"")</f>
        <v/>
      </c>
      <c r="X770" s="175" t="str">
        <f>IFERROR(IF(A770="","",IF(N770="Ja",_xlfn.XLOOKUP('Beregninger gj.strømming'!D770,Prisliste!$C$4:$F$4,Prisliste!$C$24:$F$24),0)),"")</f>
        <v/>
      </c>
      <c r="Y770" s="288" t="str">
        <f t="shared" si="190"/>
        <v/>
      </c>
      <c r="Z770" s="175" t="str">
        <f t="shared" si="201"/>
        <v/>
      </c>
      <c r="AA770" s="175" t="str">
        <f t="shared" si="191"/>
        <v/>
      </c>
      <c r="AB770" s="175" t="str">
        <f t="shared" si="192"/>
        <v/>
      </c>
      <c r="AC770" s="288" t="str">
        <f t="shared" si="193"/>
        <v/>
      </c>
      <c r="AD770" s="152" t="str">
        <f t="shared" si="194"/>
        <v/>
      </c>
      <c r="AF770" s="155" t="str">
        <f>IFERROR(_xlfn.XLOOKUP(D770,Prisliste!$C$4:$F$4,Prisliste!$C$19:$F$19)*AD770,"")</f>
        <v/>
      </c>
    </row>
    <row r="771" spans="1:32" ht="14.4">
      <c r="A771" s="171" t="str">
        <f>IF(A770="","",IF(A770+1&lt;=f_slutt,'Beregninger gj.strømming'!A770+1,""))</f>
        <v/>
      </c>
      <c r="B771" s="172" t="str">
        <f t="shared" si="195"/>
        <v/>
      </c>
      <c r="C771" s="173" t="str">
        <f t="shared" si="196"/>
        <v/>
      </c>
      <c r="D771" s="172" t="str">
        <f t="shared" si="197"/>
        <v/>
      </c>
      <c r="E771" s="152" t="str">
        <f t="shared" si="202"/>
        <v/>
      </c>
      <c r="F771" s="289" t="str">
        <f t="shared" si="198"/>
        <v/>
      </c>
      <c r="G771" s="154" t="str">
        <f>IF($A771="","",'Priseestimat gj.strømming'!$C$15)</f>
        <v/>
      </c>
      <c r="H771" s="155" t="str" cm="1">
        <f t="array" ref="H771">IF(M771=Hjelpeark!$E$7,_xlfn.XLOOKUP(IF(T771="Naturlig",S771,T771),Temp_VT_FV,_xlfn.XLOOKUP('Beregninger gj.strømming'!F771,Fiskevekt_VT_FV,'Veksttabell FV'!$B$5:$T$21,,-1),,-1)*G771,IF('Beregninger gj.strømming'!M771=Hjelpeark!$D$7,_xlfn.XLOOKUP(IF(T771="Naturlig",S771,T771),'Veksttabell SV'!$A$6:$A$22,_xlfn.XLOOKUP('Beregninger gj.strømming'!F771,'Veksttabell SV'!$B$5:$AU$5,'Veksttabell SV'!$B$6:$AU$22,,-1),,-1)*G771,""))</f>
        <v/>
      </c>
      <c r="I771" s="155" t="str">
        <f t="shared" si="187"/>
        <v/>
      </c>
      <c r="J771" s="159" t="str">
        <f t="shared" si="188"/>
        <v/>
      </c>
      <c r="K771" s="173" t="str">
        <f>IF(A771="","",'Priseestimat gj.strømming'!$C$10)</f>
        <v/>
      </c>
      <c r="L771" s="173" t="str">
        <f>IF(A771="","",'Priseestimat gj.strømming'!$C$11)</f>
        <v/>
      </c>
      <c r="M771" s="173" t="str">
        <f>IF(A771="","",'Priseestimat gj.strømming'!$C$12)</f>
        <v/>
      </c>
      <c r="N771" s="173" t="str">
        <f>IF($A771="","",'Priseestimat gj.strømming'!$C$6)</f>
        <v/>
      </c>
      <c r="O771" s="174" t="str" cm="1">
        <f t="array" ref="O771">IF(M771=Hjelpeark!$D$7,_xlfn.XLOOKUP(IF(T771="Naturlig",S771,T771),'Vannbehov SV'!$A$5:$A$13,_xlfn.XLOOKUP('Beregninger gj.strømming'!F771,'Vannbehov SV'!$B$4:$O$4,'Vannbehov SV'!$B$5:$O$13,,-1),,-1),IF(M771=Hjelpeark!$E$7,_xlfn.XLOOKUP(IF(T771="Naturlig",S771,T771),'Vannbehov FV'!$A$5:$A$20,_xlfn.XLOOKUP('Beregninger gj.strømming'!F771,'Vannbehov FV'!$B$4:$O$4,'Vannbehov FV'!$B$5:$O$20,,-1),,-1),""))</f>
        <v/>
      </c>
      <c r="P771" s="173" t="str">
        <f t="shared" si="199"/>
        <v/>
      </c>
      <c r="Q771" s="174" t="str">
        <f t="shared" si="200"/>
        <v/>
      </c>
      <c r="R771" s="174" t="str">
        <f t="shared" si="189"/>
        <v/>
      </c>
      <c r="S771" s="152" t="str">
        <f>IFERROR(IF(M771=Hjelpeark!$D$7,_xlfn.XLOOKUP('Beregninger gj.strømming'!C771,Hjelpeark!$C$8:$C$19,Hjelpeark!$D$8:$D$19),_xlfn.XLOOKUP('Beregninger gj.strømming'!C771,Hjelpeark!$C$8:$C$19,Hjelpeark!$E$8:$E$19)),"")</f>
        <v/>
      </c>
      <c r="T771" s="152" t="str">
        <f t="shared" si="203"/>
        <v/>
      </c>
      <c r="U771" s="152" t="str">
        <f>IFERROR(IF(T771=Hjelpeark!$B$4,0,ABS(T771-S771)),"")</f>
        <v/>
      </c>
      <c r="V771" s="175" t="str">
        <f>IFERROR(IF(A771="","",_xlfn.XLOOKUP(D771,Prisliste!$C$4:$F$4,Prisliste!$C$20:$F$20)),"")</f>
        <v/>
      </c>
      <c r="W771" s="175" t="str">
        <f>IFERROR(U771*_xlfn.XLOOKUP(D771,Prisliste!$C$4:$F$4,Prisliste!$C$21:$F$21),"")</f>
        <v/>
      </c>
      <c r="X771" s="175" t="str">
        <f>IFERROR(IF(A771="","",IF(N771="Ja",_xlfn.XLOOKUP('Beregninger gj.strømming'!D771,Prisliste!$C$4:$F$4,Prisliste!$C$24:$F$24),0)),"")</f>
        <v/>
      </c>
      <c r="Y771" s="288" t="str">
        <f t="shared" si="190"/>
        <v/>
      </c>
      <c r="Z771" s="175" t="str">
        <f t="shared" si="201"/>
        <v/>
      </c>
      <c r="AA771" s="175" t="str">
        <f t="shared" si="191"/>
        <v/>
      </c>
      <c r="AB771" s="175" t="str">
        <f t="shared" si="192"/>
        <v/>
      </c>
      <c r="AC771" s="288" t="str">
        <f t="shared" si="193"/>
        <v/>
      </c>
      <c r="AD771" s="152" t="str">
        <f t="shared" si="194"/>
        <v/>
      </c>
      <c r="AF771" s="155" t="str">
        <f>IFERROR(_xlfn.XLOOKUP(D771,Prisliste!$C$4:$F$4,Prisliste!$C$19:$F$19)*AD771,"")</f>
        <v/>
      </c>
    </row>
    <row r="772" spans="1:32" ht="14.4">
      <c r="A772" s="171" t="str">
        <f>IF(A771="","",IF(A771+1&lt;=f_slutt,'Beregninger gj.strømming'!A771+1,""))</f>
        <v/>
      </c>
      <c r="B772" s="172" t="str">
        <f t="shared" si="195"/>
        <v/>
      </c>
      <c r="C772" s="173" t="str">
        <f t="shared" si="196"/>
        <v/>
      </c>
      <c r="D772" s="172" t="str">
        <f t="shared" si="197"/>
        <v/>
      </c>
      <c r="E772" s="152" t="str">
        <f t="shared" si="202"/>
        <v/>
      </c>
      <c r="F772" s="289" t="str">
        <f t="shared" si="198"/>
        <v/>
      </c>
      <c r="G772" s="154" t="str">
        <f>IF($A772="","",'Priseestimat gj.strømming'!$C$15)</f>
        <v/>
      </c>
      <c r="H772" s="155" t="str" cm="1">
        <f t="array" ref="H772">IF(M772=Hjelpeark!$E$7,_xlfn.XLOOKUP(IF(T772="Naturlig",S772,T772),Temp_VT_FV,_xlfn.XLOOKUP('Beregninger gj.strømming'!F772,Fiskevekt_VT_FV,'Veksttabell FV'!$B$5:$T$21,,-1),,-1)*G772,IF('Beregninger gj.strømming'!M772=Hjelpeark!$D$7,_xlfn.XLOOKUP(IF(T772="Naturlig",S772,T772),'Veksttabell SV'!$A$6:$A$22,_xlfn.XLOOKUP('Beregninger gj.strømming'!F772,'Veksttabell SV'!$B$5:$AU$5,'Veksttabell SV'!$B$6:$AU$22,,-1),,-1)*G772,""))</f>
        <v/>
      </c>
      <c r="I772" s="155" t="str">
        <f t="shared" si="204" ref="I772:I835">IF(A772="","",E772*F772/1000)</f>
        <v/>
      </c>
      <c r="J772" s="159" t="str">
        <f t="shared" si="205" ref="J772:J835">IF(A772="","",I772/(L772/1000)/K772)</f>
        <v/>
      </c>
      <c r="K772" s="173" t="str">
        <f>IF(A772="","",'Priseestimat gj.strømming'!$C$10)</f>
        <v/>
      </c>
      <c r="L772" s="173" t="str">
        <f>IF(A772="","",'Priseestimat gj.strømming'!$C$11)</f>
        <v/>
      </c>
      <c r="M772" s="173" t="str">
        <f>IF(A772="","",'Priseestimat gj.strømming'!$C$12)</f>
        <v/>
      </c>
      <c r="N772" s="173" t="str">
        <f>IF($A772="","",'Priseestimat gj.strømming'!$C$6)</f>
        <v/>
      </c>
      <c r="O772" s="174" t="str" cm="1">
        <f t="array" ref="O772">IF(M772=Hjelpeark!$D$7,_xlfn.XLOOKUP(IF(T772="Naturlig",S772,T772),'Vannbehov SV'!$A$5:$A$13,_xlfn.XLOOKUP('Beregninger gj.strømming'!F772,'Vannbehov SV'!$B$4:$O$4,'Vannbehov SV'!$B$5:$O$13,,-1),,-1),IF(M772=Hjelpeark!$E$7,_xlfn.XLOOKUP(IF(T772="Naturlig",S772,T772),'Vannbehov FV'!$A$5:$A$20,_xlfn.XLOOKUP('Beregninger gj.strømming'!F772,'Vannbehov FV'!$B$4:$O$4,'Vannbehov FV'!$B$5:$O$20,,-1),,-1),""))</f>
        <v/>
      </c>
      <c r="P772" s="173" t="str">
        <f t="shared" si="199"/>
        <v/>
      </c>
      <c r="Q772" s="174" t="str">
        <f t="shared" si="200"/>
        <v/>
      </c>
      <c r="R772" s="174" t="str">
        <f t="shared" si="206" ref="R772:R835">IF(A772="","",Q772*K772*1.44)</f>
        <v/>
      </c>
      <c r="S772" s="152" t="str">
        <f>IFERROR(IF(M772=Hjelpeark!$D$7,_xlfn.XLOOKUP('Beregninger gj.strømming'!C772,Hjelpeark!$C$8:$C$19,Hjelpeark!$D$8:$D$19),_xlfn.XLOOKUP('Beregninger gj.strømming'!C772,Hjelpeark!$C$8:$C$19,Hjelpeark!$E$8:$E$19)),"")</f>
        <v/>
      </c>
      <c r="T772" s="152" t="str">
        <f t="shared" si="203"/>
        <v/>
      </c>
      <c r="U772" s="152" t="str">
        <f>IFERROR(IF(T772=Hjelpeark!$B$4,0,ABS(T772-S772)),"")</f>
        <v/>
      </c>
      <c r="V772" s="175" t="str">
        <f>IFERROR(IF(A772="","",_xlfn.XLOOKUP(D772,Prisliste!$C$4:$F$4,Prisliste!$C$20:$F$20)),"")</f>
        <v/>
      </c>
      <c r="W772" s="175" t="str">
        <f>IFERROR(U772*_xlfn.XLOOKUP(D772,Prisliste!$C$4:$F$4,Prisliste!$C$21:$F$21),"")</f>
        <v/>
      </c>
      <c r="X772" s="175" t="str">
        <f>IFERROR(IF(A772="","",IF(N772="Ja",_xlfn.XLOOKUP('Beregninger gj.strømming'!D772,Prisliste!$C$4:$F$4,Prisliste!$C$24:$F$24),0)),"")</f>
        <v/>
      </c>
      <c r="Y772" s="288" t="str">
        <f t="shared" si="207" ref="Y772:Y835">IF(SUM(V772:X772)=0,"",SUM(V772:X772))</f>
        <v/>
      </c>
      <c r="Z772" s="175" t="str">
        <f t="shared" si="201"/>
        <v/>
      </c>
      <c r="AA772" s="175" t="str">
        <f t="shared" si="208" ref="AA772:AA835">IFERROR(IF($A$4="","",W772*$R772),"")</f>
        <v/>
      </c>
      <c r="AB772" s="175" t="str">
        <f t="shared" si="209" ref="AB772:AB835">IFERROR(IF($A$4="","",X772*$R772),"")</f>
        <v/>
      </c>
      <c r="AC772" s="288" t="str">
        <f t="shared" si="210" ref="AC772:AC835">IFERROR(R772*Y772,"")</f>
        <v/>
      </c>
      <c r="AD772" s="152" t="str">
        <f t="shared" si="211" ref="AD772:AD835">K772</f>
        <v/>
      </c>
      <c r="AF772" s="155" t="str">
        <f>IFERROR(_xlfn.XLOOKUP(D772,Prisliste!$C$4:$F$4,Prisliste!$C$19:$F$19)*AD772,"")</f>
        <v/>
      </c>
    </row>
    <row r="773" spans="1:32" ht="14.4">
      <c r="A773" s="171" t="str">
        <f>IF(A772="","",IF(A772+1&lt;=f_slutt,'Beregninger gj.strømming'!A772+1,""))</f>
        <v/>
      </c>
      <c r="B773" s="172" t="str">
        <f t="shared" si="212" ref="B773:B836">IFERROR(_xlfn.ISOWEEKNUM(A773),"")</f>
        <v/>
      </c>
      <c r="C773" s="173" t="str">
        <f t="shared" si="213" ref="C773:C836">IFERROR(MONTH(A773),"")</f>
        <v/>
      </c>
      <c r="D773" s="172" t="str">
        <f t="shared" si="214" ref="D773:D836">IFERROR(YEAR(A773),"")</f>
        <v/>
      </c>
      <c r="E773" s="152" t="str">
        <f t="shared" si="202"/>
        <v/>
      </c>
      <c r="F773" s="289" t="str">
        <f t="shared" si="215" ref="F773:F836">IF(A773="","",F772+(F772*H772/100))</f>
        <v/>
      </c>
      <c r="G773" s="154" t="str">
        <f>IF($A773="","",'Priseestimat gj.strømming'!$C$15)</f>
        <v/>
      </c>
      <c r="H773" s="155" t="str" cm="1">
        <f t="array" ref="H773">IF(M773=Hjelpeark!$E$7,_xlfn.XLOOKUP(IF(T773="Naturlig",S773,T773),Temp_VT_FV,_xlfn.XLOOKUP('Beregninger gj.strømming'!F773,Fiskevekt_VT_FV,'Veksttabell FV'!$B$5:$T$21,,-1),,-1)*G773,IF('Beregninger gj.strømming'!M773=Hjelpeark!$D$7,_xlfn.XLOOKUP(IF(T773="Naturlig",S773,T773),'Veksttabell SV'!$A$6:$A$22,_xlfn.XLOOKUP('Beregninger gj.strømming'!F773,'Veksttabell SV'!$B$5:$AU$5,'Veksttabell SV'!$B$6:$AU$22,,-1),,-1)*G773,""))</f>
        <v/>
      </c>
      <c r="I773" s="155" t="str">
        <f t="shared" si="204"/>
        <v/>
      </c>
      <c r="J773" s="159" t="str">
        <f t="shared" si="205"/>
        <v/>
      </c>
      <c r="K773" s="173" t="str">
        <f>IF(A773="","",'Priseestimat gj.strømming'!$C$10)</f>
        <v/>
      </c>
      <c r="L773" s="173" t="str">
        <f>IF(A773="","",'Priseestimat gj.strømming'!$C$11)</f>
        <v/>
      </c>
      <c r="M773" s="173" t="str">
        <f>IF(A773="","",'Priseestimat gj.strømming'!$C$12)</f>
        <v/>
      </c>
      <c r="N773" s="173" t="str">
        <f>IF($A773="","",'Priseestimat gj.strømming'!$C$6)</f>
        <v/>
      </c>
      <c r="O773" s="174" t="str" cm="1">
        <f t="array" ref="O773">IF(M773=Hjelpeark!$D$7,_xlfn.XLOOKUP(IF(T773="Naturlig",S773,T773),'Vannbehov SV'!$A$5:$A$13,_xlfn.XLOOKUP('Beregninger gj.strømming'!F773,'Vannbehov SV'!$B$4:$O$4,'Vannbehov SV'!$B$5:$O$13,,-1),,-1),IF(M773=Hjelpeark!$E$7,_xlfn.XLOOKUP(IF(T773="Naturlig",S773,T773),'Vannbehov FV'!$A$5:$A$20,_xlfn.XLOOKUP('Beregninger gj.strømming'!F773,'Vannbehov FV'!$B$4:$O$4,'Vannbehov FV'!$B$5:$O$20,,-1),,-1),""))</f>
        <v/>
      </c>
      <c r="P773" s="173" t="str">
        <f t="shared" si="216" ref="P773:P836">IF(A773="","",15)</f>
        <v/>
      </c>
      <c r="Q773" s="174" t="str">
        <f t="shared" si="217" ref="Q773:Q836">IFERROR(IF(A773="","",IF(P773&gt;I773/K773*O773,P773,I773/K773*O773)),"")</f>
        <v/>
      </c>
      <c r="R773" s="174" t="str">
        <f t="shared" si="206"/>
        <v/>
      </c>
      <c r="S773" s="152" t="str">
        <f>IFERROR(IF(M773=Hjelpeark!$D$7,_xlfn.XLOOKUP('Beregninger gj.strømming'!C773,Hjelpeark!$C$8:$C$19,Hjelpeark!$D$8:$D$19),_xlfn.XLOOKUP('Beregninger gj.strømming'!C773,Hjelpeark!$C$8:$C$19,Hjelpeark!$E$8:$E$19)),"")</f>
        <v/>
      </c>
      <c r="T773" s="152" t="str">
        <f t="shared" si="203"/>
        <v/>
      </c>
      <c r="U773" s="152" t="str">
        <f>IFERROR(IF(T773=Hjelpeark!$B$4,0,ABS(T773-S773)),"")</f>
        <v/>
      </c>
      <c r="V773" s="175" t="str">
        <f>IFERROR(IF(A773="","",_xlfn.XLOOKUP(D773,Prisliste!$C$4:$F$4,Prisliste!$C$20:$F$20)),"")</f>
        <v/>
      </c>
      <c r="W773" s="175" t="str">
        <f>IFERROR(U773*_xlfn.XLOOKUP(D773,Prisliste!$C$4:$F$4,Prisliste!$C$21:$F$21),"")</f>
        <v/>
      </c>
      <c r="X773" s="175" t="str">
        <f>IFERROR(IF(A773="","",IF(N773="Ja",_xlfn.XLOOKUP('Beregninger gj.strømming'!D773,Prisliste!$C$4:$F$4,Prisliste!$C$24:$F$24),0)),"")</f>
        <v/>
      </c>
      <c r="Y773" s="288" t="str">
        <f t="shared" si="207"/>
        <v/>
      </c>
      <c r="Z773" s="175" t="str">
        <f t="shared" si="218" ref="Z773:Z836">IF(A773="","",V773*R773)</f>
        <v/>
      </c>
      <c r="AA773" s="175" t="str">
        <f t="shared" si="208"/>
        <v/>
      </c>
      <c r="AB773" s="175" t="str">
        <f t="shared" si="209"/>
        <v/>
      </c>
      <c r="AC773" s="288" t="str">
        <f t="shared" si="210"/>
        <v/>
      </c>
      <c r="AD773" s="152" t="str">
        <f t="shared" si="211"/>
        <v/>
      </c>
      <c r="AF773" s="155" t="str">
        <f>IFERROR(_xlfn.XLOOKUP(D773,Prisliste!$C$4:$F$4,Prisliste!$C$19:$F$19)*AD773,"")</f>
        <v/>
      </c>
    </row>
    <row r="774" spans="1:32" ht="14.4">
      <c r="A774" s="171" t="str">
        <f>IF(A773="","",IF(A773+1&lt;=f_slutt,'Beregninger gj.strømming'!A773+1,""))</f>
        <v/>
      </c>
      <c r="B774" s="172" t="str">
        <f t="shared" si="212"/>
        <v/>
      </c>
      <c r="C774" s="173" t="str">
        <f t="shared" si="213"/>
        <v/>
      </c>
      <c r="D774" s="172" t="str">
        <f t="shared" si="214"/>
        <v/>
      </c>
      <c r="E774" s="152" t="str">
        <f t="shared" si="219" ref="E774:E837">IFERROR(IF(A774="","",E773),"")</f>
        <v/>
      </c>
      <c r="F774" s="289" t="str">
        <f t="shared" si="215"/>
        <v/>
      </c>
      <c r="G774" s="154" t="str">
        <f>IF($A774="","",'Priseestimat gj.strømming'!$C$15)</f>
        <v/>
      </c>
      <c r="H774" s="155" t="str" cm="1">
        <f t="array" ref="H774">IF(M774=Hjelpeark!$E$7,_xlfn.XLOOKUP(IF(T774="Naturlig",S774,T774),Temp_VT_FV,_xlfn.XLOOKUP('Beregninger gj.strømming'!F774,Fiskevekt_VT_FV,'Veksttabell FV'!$B$5:$T$21,,-1),,-1)*G774,IF('Beregninger gj.strømming'!M774=Hjelpeark!$D$7,_xlfn.XLOOKUP(IF(T774="Naturlig",S774,T774),'Veksttabell SV'!$A$6:$A$22,_xlfn.XLOOKUP('Beregninger gj.strømming'!F774,'Veksttabell SV'!$B$5:$AU$5,'Veksttabell SV'!$B$6:$AU$22,,-1),,-1)*G774,""))</f>
        <v/>
      </c>
      <c r="I774" s="155" t="str">
        <f t="shared" si="204"/>
        <v/>
      </c>
      <c r="J774" s="159" t="str">
        <f t="shared" si="205"/>
        <v/>
      </c>
      <c r="K774" s="173" t="str">
        <f>IF(A774="","",'Priseestimat gj.strømming'!$C$10)</f>
        <v/>
      </c>
      <c r="L774" s="173" t="str">
        <f>IF(A774="","",'Priseestimat gj.strømming'!$C$11)</f>
        <v/>
      </c>
      <c r="M774" s="173" t="str">
        <f>IF(A774="","",'Priseestimat gj.strømming'!$C$12)</f>
        <v/>
      </c>
      <c r="N774" s="173" t="str">
        <f>IF($A774="","",'Priseestimat gj.strømming'!$C$6)</f>
        <v/>
      </c>
      <c r="O774" s="174" t="str" cm="1">
        <f t="array" ref="O774">IF(M774=Hjelpeark!$D$7,_xlfn.XLOOKUP(IF(T774="Naturlig",S774,T774),'Vannbehov SV'!$A$5:$A$13,_xlfn.XLOOKUP('Beregninger gj.strømming'!F774,'Vannbehov SV'!$B$4:$O$4,'Vannbehov SV'!$B$5:$O$13,,-1),,-1),IF(M774=Hjelpeark!$E$7,_xlfn.XLOOKUP(IF(T774="Naturlig",S774,T774),'Vannbehov FV'!$A$5:$A$20,_xlfn.XLOOKUP('Beregninger gj.strømming'!F774,'Vannbehov FV'!$B$4:$O$4,'Vannbehov FV'!$B$5:$O$20,,-1),,-1),""))</f>
        <v/>
      </c>
      <c r="P774" s="173" t="str">
        <f t="shared" si="216"/>
        <v/>
      </c>
      <c r="Q774" s="174" t="str">
        <f t="shared" si="217"/>
        <v/>
      </c>
      <c r="R774" s="174" t="str">
        <f t="shared" si="206"/>
        <v/>
      </c>
      <c r="S774" s="152" t="str">
        <f>IFERROR(IF(M774=Hjelpeark!$D$7,_xlfn.XLOOKUP('Beregninger gj.strømming'!C774,Hjelpeark!$C$8:$C$19,Hjelpeark!$D$8:$D$19),_xlfn.XLOOKUP('Beregninger gj.strømming'!C774,Hjelpeark!$C$8:$C$19,Hjelpeark!$E$8:$E$19)),"")</f>
        <v/>
      </c>
      <c r="T774" s="152" t="str">
        <f t="shared" si="220" ref="T774:T837">IF(A774="","",T773)</f>
        <v/>
      </c>
      <c r="U774" s="152" t="str">
        <f>IFERROR(IF(T774=Hjelpeark!$B$4,0,ABS(T774-S774)),"")</f>
        <v/>
      </c>
      <c r="V774" s="175" t="str">
        <f>IFERROR(IF(A774="","",_xlfn.XLOOKUP(D774,Prisliste!$C$4:$F$4,Prisliste!$C$20:$F$20)),"")</f>
        <v/>
      </c>
      <c r="W774" s="175" t="str">
        <f>IFERROR(U774*_xlfn.XLOOKUP(D774,Prisliste!$C$4:$F$4,Prisliste!$C$21:$F$21),"")</f>
        <v/>
      </c>
      <c r="X774" s="175" t="str">
        <f>IFERROR(IF(A774="","",IF(N774="Ja",_xlfn.XLOOKUP('Beregninger gj.strømming'!D774,Prisliste!$C$4:$F$4,Prisliste!$C$24:$F$24),0)),"")</f>
        <v/>
      </c>
      <c r="Y774" s="288" t="str">
        <f t="shared" si="207"/>
        <v/>
      </c>
      <c r="Z774" s="175" t="str">
        <f t="shared" si="218"/>
        <v/>
      </c>
      <c r="AA774" s="175" t="str">
        <f t="shared" si="208"/>
        <v/>
      </c>
      <c r="AB774" s="175" t="str">
        <f t="shared" si="209"/>
        <v/>
      </c>
      <c r="AC774" s="288" t="str">
        <f t="shared" si="210"/>
        <v/>
      </c>
      <c r="AD774" s="152" t="str">
        <f t="shared" si="211"/>
        <v/>
      </c>
      <c r="AF774" s="155" t="str">
        <f>IFERROR(_xlfn.XLOOKUP(D774,Prisliste!$C$4:$F$4,Prisliste!$C$19:$F$19)*AD774,"")</f>
        <v/>
      </c>
    </row>
    <row r="775" spans="1:32" ht="14.4">
      <c r="A775" s="171" t="str">
        <f>IF(A774="","",IF(A774+1&lt;=f_slutt,'Beregninger gj.strømming'!A774+1,""))</f>
        <v/>
      </c>
      <c r="B775" s="172" t="str">
        <f t="shared" si="212"/>
        <v/>
      </c>
      <c r="C775" s="173" t="str">
        <f t="shared" si="213"/>
        <v/>
      </c>
      <c r="D775" s="172" t="str">
        <f t="shared" si="214"/>
        <v/>
      </c>
      <c r="E775" s="152" t="str">
        <f t="shared" si="219"/>
        <v/>
      </c>
      <c r="F775" s="289" t="str">
        <f t="shared" si="215"/>
        <v/>
      </c>
      <c r="G775" s="154" t="str">
        <f>IF($A775="","",'Priseestimat gj.strømming'!$C$15)</f>
        <v/>
      </c>
      <c r="H775" s="155" t="str" cm="1">
        <f t="array" ref="H775">IF(M775=Hjelpeark!$E$7,_xlfn.XLOOKUP(IF(T775="Naturlig",S775,T775),Temp_VT_FV,_xlfn.XLOOKUP('Beregninger gj.strømming'!F775,Fiskevekt_VT_FV,'Veksttabell FV'!$B$5:$T$21,,-1),,-1)*G775,IF('Beregninger gj.strømming'!M775=Hjelpeark!$D$7,_xlfn.XLOOKUP(IF(T775="Naturlig",S775,T775),'Veksttabell SV'!$A$6:$A$22,_xlfn.XLOOKUP('Beregninger gj.strømming'!F775,'Veksttabell SV'!$B$5:$AU$5,'Veksttabell SV'!$B$6:$AU$22,,-1),,-1)*G775,""))</f>
        <v/>
      </c>
      <c r="I775" s="155" t="str">
        <f t="shared" si="204"/>
        <v/>
      </c>
      <c r="J775" s="159" t="str">
        <f t="shared" si="205"/>
        <v/>
      </c>
      <c r="K775" s="173" t="str">
        <f>IF(A775="","",'Priseestimat gj.strømming'!$C$10)</f>
        <v/>
      </c>
      <c r="L775" s="173" t="str">
        <f>IF(A775="","",'Priseestimat gj.strømming'!$C$11)</f>
        <v/>
      </c>
      <c r="M775" s="173" t="str">
        <f>IF(A775="","",'Priseestimat gj.strømming'!$C$12)</f>
        <v/>
      </c>
      <c r="N775" s="173" t="str">
        <f>IF($A775="","",'Priseestimat gj.strømming'!$C$6)</f>
        <v/>
      </c>
      <c r="O775" s="174" t="str" cm="1">
        <f t="array" ref="O775">IF(M775=Hjelpeark!$D$7,_xlfn.XLOOKUP(IF(T775="Naturlig",S775,T775),'Vannbehov SV'!$A$5:$A$13,_xlfn.XLOOKUP('Beregninger gj.strømming'!F775,'Vannbehov SV'!$B$4:$O$4,'Vannbehov SV'!$B$5:$O$13,,-1),,-1),IF(M775=Hjelpeark!$E$7,_xlfn.XLOOKUP(IF(T775="Naturlig",S775,T775),'Vannbehov FV'!$A$5:$A$20,_xlfn.XLOOKUP('Beregninger gj.strømming'!F775,'Vannbehov FV'!$B$4:$O$4,'Vannbehov FV'!$B$5:$O$20,,-1),,-1),""))</f>
        <v/>
      </c>
      <c r="P775" s="173" t="str">
        <f t="shared" si="216"/>
        <v/>
      </c>
      <c r="Q775" s="174" t="str">
        <f t="shared" si="217"/>
        <v/>
      </c>
      <c r="R775" s="174" t="str">
        <f t="shared" si="206"/>
        <v/>
      </c>
      <c r="S775" s="152" t="str">
        <f>IFERROR(IF(M775=Hjelpeark!$D$7,_xlfn.XLOOKUP('Beregninger gj.strømming'!C775,Hjelpeark!$C$8:$C$19,Hjelpeark!$D$8:$D$19),_xlfn.XLOOKUP('Beregninger gj.strømming'!C775,Hjelpeark!$C$8:$C$19,Hjelpeark!$E$8:$E$19)),"")</f>
        <v/>
      </c>
      <c r="T775" s="152" t="str">
        <f t="shared" si="220"/>
        <v/>
      </c>
      <c r="U775" s="152" t="str">
        <f>IFERROR(IF(T775=Hjelpeark!$B$4,0,ABS(T775-S775)),"")</f>
        <v/>
      </c>
      <c r="V775" s="175" t="str">
        <f>IFERROR(IF(A775="","",_xlfn.XLOOKUP(D775,Prisliste!$C$4:$F$4,Prisliste!$C$20:$F$20)),"")</f>
        <v/>
      </c>
      <c r="W775" s="175" t="str">
        <f>IFERROR(U775*_xlfn.XLOOKUP(D775,Prisliste!$C$4:$F$4,Prisliste!$C$21:$F$21),"")</f>
        <v/>
      </c>
      <c r="X775" s="175" t="str">
        <f>IFERROR(IF(A775="","",IF(N775="Ja",_xlfn.XLOOKUP('Beregninger gj.strømming'!D775,Prisliste!$C$4:$F$4,Prisliste!$C$24:$F$24),0)),"")</f>
        <v/>
      </c>
      <c r="Y775" s="288" t="str">
        <f t="shared" si="207"/>
        <v/>
      </c>
      <c r="Z775" s="175" t="str">
        <f t="shared" si="218"/>
        <v/>
      </c>
      <c r="AA775" s="175" t="str">
        <f t="shared" si="208"/>
        <v/>
      </c>
      <c r="AB775" s="175" t="str">
        <f t="shared" si="209"/>
        <v/>
      </c>
      <c r="AC775" s="288" t="str">
        <f t="shared" si="210"/>
        <v/>
      </c>
      <c r="AD775" s="152" t="str">
        <f t="shared" si="211"/>
        <v/>
      </c>
      <c r="AF775" s="155" t="str">
        <f>IFERROR(_xlfn.XLOOKUP(D775,Prisliste!$C$4:$F$4,Prisliste!$C$19:$F$19)*AD775,"")</f>
        <v/>
      </c>
    </row>
    <row r="776" spans="1:32" ht="14.4">
      <c r="A776" s="171" t="str">
        <f>IF(A775="","",IF(A775+1&lt;=f_slutt,'Beregninger gj.strømming'!A775+1,""))</f>
        <v/>
      </c>
      <c r="B776" s="172" t="str">
        <f t="shared" si="212"/>
        <v/>
      </c>
      <c r="C776" s="173" t="str">
        <f t="shared" si="213"/>
        <v/>
      </c>
      <c r="D776" s="172" t="str">
        <f t="shared" si="214"/>
        <v/>
      </c>
      <c r="E776" s="152" t="str">
        <f t="shared" si="219"/>
        <v/>
      </c>
      <c r="F776" s="289" t="str">
        <f t="shared" si="215"/>
        <v/>
      </c>
      <c r="G776" s="154" t="str">
        <f>IF($A776="","",'Priseestimat gj.strømming'!$C$15)</f>
        <v/>
      </c>
      <c r="H776" s="155" t="str" cm="1">
        <f t="array" ref="H776">IF(M776=Hjelpeark!$E$7,_xlfn.XLOOKUP(IF(T776="Naturlig",S776,T776),Temp_VT_FV,_xlfn.XLOOKUP('Beregninger gj.strømming'!F776,Fiskevekt_VT_FV,'Veksttabell FV'!$B$5:$T$21,,-1),,-1)*G776,IF('Beregninger gj.strømming'!M776=Hjelpeark!$D$7,_xlfn.XLOOKUP(IF(T776="Naturlig",S776,T776),'Veksttabell SV'!$A$6:$A$22,_xlfn.XLOOKUP('Beregninger gj.strømming'!F776,'Veksttabell SV'!$B$5:$AU$5,'Veksttabell SV'!$B$6:$AU$22,,-1),,-1)*G776,""))</f>
        <v/>
      </c>
      <c r="I776" s="155" t="str">
        <f t="shared" si="204"/>
        <v/>
      </c>
      <c r="J776" s="159" t="str">
        <f t="shared" si="205"/>
        <v/>
      </c>
      <c r="K776" s="173" t="str">
        <f>IF(A776="","",'Priseestimat gj.strømming'!$C$10)</f>
        <v/>
      </c>
      <c r="L776" s="173" t="str">
        <f>IF(A776="","",'Priseestimat gj.strømming'!$C$11)</f>
        <v/>
      </c>
      <c r="M776" s="173" t="str">
        <f>IF(A776="","",'Priseestimat gj.strømming'!$C$12)</f>
        <v/>
      </c>
      <c r="N776" s="173" t="str">
        <f>IF($A776="","",'Priseestimat gj.strømming'!$C$6)</f>
        <v/>
      </c>
      <c r="O776" s="174" t="str" cm="1">
        <f t="array" ref="O776">IF(M776=Hjelpeark!$D$7,_xlfn.XLOOKUP(IF(T776="Naturlig",S776,T776),'Vannbehov SV'!$A$5:$A$13,_xlfn.XLOOKUP('Beregninger gj.strømming'!F776,'Vannbehov SV'!$B$4:$O$4,'Vannbehov SV'!$B$5:$O$13,,-1),,-1),IF(M776=Hjelpeark!$E$7,_xlfn.XLOOKUP(IF(T776="Naturlig",S776,T776),'Vannbehov FV'!$A$5:$A$20,_xlfn.XLOOKUP('Beregninger gj.strømming'!F776,'Vannbehov FV'!$B$4:$O$4,'Vannbehov FV'!$B$5:$O$20,,-1),,-1),""))</f>
        <v/>
      </c>
      <c r="P776" s="173" t="str">
        <f t="shared" si="216"/>
        <v/>
      </c>
      <c r="Q776" s="174" t="str">
        <f t="shared" si="217"/>
        <v/>
      </c>
      <c r="R776" s="174" t="str">
        <f t="shared" si="206"/>
        <v/>
      </c>
      <c r="S776" s="152" t="str">
        <f>IFERROR(IF(M776=Hjelpeark!$D$7,_xlfn.XLOOKUP('Beregninger gj.strømming'!C776,Hjelpeark!$C$8:$C$19,Hjelpeark!$D$8:$D$19),_xlfn.XLOOKUP('Beregninger gj.strømming'!C776,Hjelpeark!$C$8:$C$19,Hjelpeark!$E$8:$E$19)),"")</f>
        <v/>
      </c>
      <c r="T776" s="152" t="str">
        <f t="shared" si="220"/>
        <v/>
      </c>
      <c r="U776" s="152" t="str">
        <f>IFERROR(IF(T776=Hjelpeark!$B$4,0,ABS(T776-S776)),"")</f>
        <v/>
      </c>
      <c r="V776" s="175" t="str">
        <f>IFERROR(IF(A776="","",_xlfn.XLOOKUP(D776,Prisliste!$C$4:$F$4,Prisliste!$C$20:$F$20)),"")</f>
        <v/>
      </c>
      <c r="W776" s="175" t="str">
        <f>IFERROR(U776*_xlfn.XLOOKUP(D776,Prisliste!$C$4:$F$4,Prisliste!$C$21:$F$21),"")</f>
        <v/>
      </c>
      <c r="X776" s="175" t="str">
        <f>IFERROR(IF(A776="","",IF(N776="Ja",_xlfn.XLOOKUP('Beregninger gj.strømming'!D776,Prisliste!$C$4:$F$4,Prisliste!$C$24:$F$24),0)),"")</f>
        <v/>
      </c>
      <c r="Y776" s="288" t="str">
        <f t="shared" si="207"/>
        <v/>
      </c>
      <c r="Z776" s="175" t="str">
        <f t="shared" si="218"/>
        <v/>
      </c>
      <c r="AA776" s="175" t="str">
        <f t="shared" si="208"/>
        <v/>
      </c>
      <c r="AB776" s="175" t="str">
        <f t="shared" si="209"/>
        <v/>
      </c>
      <c r="AC776" s="288" t="str">
        <f t="shared" si="210"/>
        <v/>
      </c>
      <c r="AD776" s="152" t="str">
        <f t="shared" si="211"/>
        <v/>
      </c>
      <c r="AF776" s="155" t="str">
        <f>IFERROR(_xlfn.XLOOKUP(D776,Prisliste!$C$4:$F$4,Prisliste!$C$19:$F$19)*AD776,"")</f>
        <v/>
      </c>
    </row>
    <row r="777" spans="1:32" ht="14.4">
      <c r="A777" s="171" t="str">
        <f>IF(A776="","",IF(A776+1&lt;=f_slutt,'Beregninger gj.strømming'!A776+1,""))</f>
        <v/>
      </c>
      <c r="B777" s="172" t="str">
        <f t="shared" si="212"/>
        <v/>
      </c>
      <c r="C777" s="173" t="str">
        <f t="shared" si="213"/>
        <v/>
      </c>
      <c r="D777" s="172" t="str">
        <f t="shared" si="214"/>
        <v/>
      </c>
      <c r="E777" s="152" t="str">
        <f t="shared" si="219"/>
        <v/>
      </c>
      <c r="F777" s="289" t="str">
        <f t="shared" si="215"/>
        <v/>
      </c>
      <c r="G777" s="154" t="str">
        <f>IF($A777="","",'Priseestimat gj.strømming'!$C$15)</f>
        <v/>
      </c>
      <c r="H777" s="155" t="str" cm="1">
        <f t="array" ref="H777">IF(M777=Hjelpeark!$E$7,_xlfn.XLOOKUP(IF(T777="Naturlig",S777,T777),Temp_VT_FV,_xlfn.XLOOKUP('Beregninger gj.strømming'!F777,Fiskevekt_VT_FV,'Veksttabell FV'!$B$5:$T$21,,-1),,-1)*G777,IF('Beregninger gj.strømming'!M777=Hjelpeark!$D$7,_xlfn.XLOOKUP(IF(T777="Naturlig",S777,T777),'Veksttabell SV'!$A$6:$A$22,_xlfn.XLOOKUP('Beregninger gj.strømming'!F777,'Veksttabell SV'!$B$5:$AU$5,'Veksttabell SV'!$B$6:$AU$22,,-1),,-1)*G777,""))</f>
        <v/>
      </c>
      <c r="I777" s="155" t="str">
        <f t="shared" si="204"/>
        <v/>
      </c>
      <c r="J777" s="159" t="str">
        <f t="shared" si="205"/>
        <v/>
      </c>
      <c r="K777" s="173" t="str">
        <f>IF(A777="","",'Priseestimat gj.strømming'!$C$10)</f>
        <v/>
      </c>
      <c r="L777" s="173" t="str">
        <f>IF(A777="","",'Priseestimat gj.strømming'!$C$11)</f>
        <v/>
      </c>
      <c r="M777" s="173" t="str">
        <f>IF(A777="","",'Priseestimat gj.strømming'!$C$12)</f>
        <v/>
      </c>
      <c r="N777" s="173" t="str">
        <f>IF($A777="","",'Priseestimat gj.strømming'!$C$6)</f>
        <v/>
      </c>
      <c r="O777" s="174" t="str" cm="1">
        <f t="array" ref="O777">IF(M777=Hjelpeark!$D$7,_xlfn.XLOOKUP(IF(T777="Naturlig",S777,T777),'Vannbehov SV'!$A$5:$A$13,_xlfn.XLOOKUP('Beregninger gj.strømming'!F777,'Vannbehov SV'!$B$4:$O$4,'Vannbehov SV'!$B$5:$O$13,,-1),,-1),IF(M777=Hjelpeark!$E$7,_xlfn.XLOOKUP(IF(T777="Naturlig",S777,T777),'Vannbehov FV'!$A$5:$A$20,_xlfn.XLOOKUP('Beregninger gj.strømming'!F777,'Vannbehov FV'!$B$4:$O$4,'Vannbehov FV'!$B$5:$O$20,,-1),,-1),""))</f>
        <v/>
      </c>
      <c r="P777" s="173" t="str">
        <f t="shared" si="216"/>
        <v/>
      </c>
      <c r="Q777" s="174" t="str">
        <f t="shared" si="217"/>
        <v/>
      </c>
      <c r="R777" s="174" t="str">
        <f t="shared" si="206"/>
        <v/>
      </c>
      <c r="S777" s="152" t="str">
        <f>IFERROR(IF(M777=Hjelpeark!$D$7,_xlfn.XLOOKUP('Beregninger gj.strømming'!C777,Hjelpeark!$C$8:$C$19,Hjelpeark!$D$8:$D$19),_xlfn.XLOOKUP('Beregninger gj.strømming'!C777,Hjelpeark!$C$8:$C$19,Hjelpeark!$E$8:$E$19)),"")</f>
        <v/>
      </c>
      <c r="T777" s="152" t="str">
        <f t="shared" si="220"/>
        <v/>
      </c>
      <c r="U777" s="152" t="str">
        <f>IFERROR(IF(T777=Hjelpeark!$B$4,0,ABS(T777-S777)),"")</f>
        <v/>
      </c>
      <c r="V777" s="175" t="str">
        <f>IFERROR(IF(A777="","",_xlfn.XLOOKUP(D777,Prisliste!$C$4:$F$4,Prisliste!$C$20:$F$20)),"")</f>
        <v/>
      </c>
      <c r="W777" s="175" t="str">
        <f>IFERROR(U777*_xlfn.XLOOKUP(D777,Prisliste!$C$4:$F$4,Prisliste!$C$21:$F$21),"")</f>
        <v/>
      </c>
      <c r="X777" s="175" t="str">
        <f>IFERROR(IF(A777="","",IF(N777="Ja",_xlfn.XLOOKUP('Beregninger gj.strømming'!D777,Prisliste!$C$4:$F$4,Prisliste!$C$24:$F$24),0)),"")</f>
        <v/>
      </c>
      <c r="Y777" s="288" t="str">
        <f t="shared" si="207"/>
        <v/>
      </c>
      <c r="Z777" s="175" t="str">
        <f t="shared" si="218"/>
        <v/>
      </c>
      <c r="AA777" s="175" t="str">
        <f t="shared" si="208"/>
        <v/>
      </c>
      <c r="AB777" s="175" t="str">
        <f t="shared" si="209"/>
        <v/>
      </c>
      <c r="AC777" s="288" t="str">
        <f t="shared" si="210"/>
        <v/>
      </c>
      <c r="AD777" s="152" t="str">
        <f t="shared" si="211"/>
        <v/>
      </c>
      <c r="AF777" s="155" t="str">
        <f>IFERROR(_xlfn.XLOOKUP(D777,Prisliste!$C$4:$F$4,Prisliste!$C$19:$F$19)*AD777,"")</f>
        <v/>
      </c>
    </row>
    <row r="778" spans="1:32" ht="14.4">
      <c r="A778" s="171" t="str">
        <f>IF(A777="","",IF(A777+1&lt;=f_slutt,'Beregninger gj.strømming'!A777+1,""))</f>
        <v/>
      </c>
      <c r="B778" s="172" t="str">
        <f t="shared" si="212"/>
        <v/>
      </c>
      <c r="C778" s="173" t="str">
        <f t="shared" si="213"/>
        <v/>
      </c>
      <c r="D778" s="172" t="str">
        <f t="shared" si="214"/>
        <v/>
      </c>
      <c r="E778" s="152" t="str">
        <f t="shared" si="219"/>
        <v/>
      </c>
      <c r="F778" s="289" t="str">
        <f t="shared" si="215"/>
        <v/>
      </c>
      <c r="G778" s="154" t="str">
        <f>IF($A778="","",'Priseestimat gj.strømming'!$C$15)</f>
        <v/>
      </c>
      <c r="H778" s="155" t="str" cm="1">
        <f t="array" ref="H778">IF(M778=Hjelpeark!$E$7,_xlfn.XLOOKUP(IF(T778="Naturlig",S778,T778),Temp_VT_FV,_xlfn.XLOOKUP('Beregninger gj.strømming'!F778,Fiskevekt_VT_FV,'Veksttabell FV'!$B$5:$T$21,,-1),,-1)*G778,IF('Beregninger gj.strømming'!M778=Hjelpeark!$D$7,_xlfn.XLOOKUP(IF(T778="Naturlig",S778,T778),'Veksttabell SV'!$A$6:$A$22,_xlfn.XLOOKUP('Beregninger gj.strømming'!F778,'Veksttabell SV'!$B$5:$AU$5,'Veksttabell SV'!$B$6:$AU$22,,-1),,-1)*G778,""))</f>
        <v/>
      </c>
      <c r="I778" s="155" t="str">
        <f t="shared" si="204"/>
        <v/>
      </c>
      <c r="J778" s="159" t="str">
        <f t="shared" si="205"/>
        <v/>
      </c>
      <c r="K778" s="173" t="str">
        <f>IF(A778="","",'Priseestimat gj.strømming'!$C$10)</f>
        <v/>
      </c>
      <c r="L778" s="173" t="str">
        <f>IF(A778="","",'Priseestimat gj.strømming'!$C$11)</f>
        <v/>
      </c>
      <c r="M778" s="173" t="str">
        <f>IF(A778="","",'Priseestimat gj.strømming'!$C$12)</f>
        <v/>
      </c>
      <c r="N778" s="173" t="str">
        <f>IF($A778="","",'Priseestimat gj.strømming'!$C$6)</f>
        <v/>
      </c>
      <c r="O778" s="174" t="str" cm="1">
        <f t="array" ref="O778">IF(M778=Hjelpeark!$D$7,_xlfn.XLOOKUP(IF(T778="Naturlig",S778,T778),'Vannbehov SV'!$A$5:$A$13,_xlfn.XLOOKUP('Beregninger gj.strømming'!F778,'Vannbehov SV'!$B$4:$O$4,'Vannbehov SV'!$B$5:$O$13,,-1),,-1),IF(M778=Hjelpeark!$E$7,_xlfn.XLOOKUP(IF(T778="Naturlig",S778,T778),'Vannbehov FV'!$A$5:$A$20,_xlfn.XLOOKUP('Beregninger gj.strømming'!F778,'Vannbehov FV'!$B$4:$O$4,'Vannbehov FV'!$B$5:$O$20,,-1),,-1),""))</f>
        <v/>
      </c>
      <c r="P778" s="173" t="str">
        <f t="shared" si="216"/>
        <v/>
      </c>
      <c r="Q778" s="174" t="str">
        <f t="shared" si="217"/>
        <v/>
      </c>
      <c r="R778" s="174" t="str">
        <f t="shared" si="206"/>
        <v/>
      </c>
      <c r="S778" s="152" t="str">
        <f>IFERROR(IF(M778=Hjelpeark!$D$7,_xlfn.XLOOKUP('Beregninger gj.strømming'!C778,Hjelpeark!$C$8:$C$19,Hjelpeark!$D$8:$D$19),_xlfn.XLOOKUP('Beregninger gj.strømming'!C778,Hjelpeark!$C$8:$C$19,Hjelpeark!$E$8:$E$19)),"")</f>
        <v/>
      </c>
      <c r="T778" s="152" t="str">
        <f t="shared" si="220"/>
        <v/>
      </c>
      <c r="U778" s="152" t="str">
        <f>IFERROR(IF(T778=Hjelpeark!$B$4,0,ABS(T778-S778)),"")</f>
        <v/>
      </c>
      <c r="V778" s="175" t="str">
        <f>IFERROR(IF(A778="","",_xlfn.XLOOKUP(D778,Prisliste!$C$4:$F$4,Prisliste!$C$20:$F$20)),"")</f>
        <v/>
      </c>
      <c r="W778" s="175" t="str">
        <f>IFERROR(U778*_xlfn.XLOOKUP(D778,Prisliste!$C$4:$F$4,Prisliste!$C$21:$F$21),"")</f>
        <v/>
      </c>
      <c r="X778" s="175" t="str">
        <f>IFERROR(IF(A778="","",IF(N778="Ja",_xlfn.XLOOKUP('Beregninger gj.strømming'!D778,Prisliste!$C$4:$F$4,Prisliste!$C$24:$F$24),0)),"")</f>
        <v/>
      </c>
      <c r="Y778" s="288" t="str">
        <f t="shared" si="207"/>
        <v/>
      </c>
      <c r="Z778" s="175" t="str">
        <f t="shared" si="218"/>
        <v/>
      </c>
      <c r="AA778" s="175" t="str">
        <f t="shared" si="208"/>
        <v/>
      </c>
      <c r="AB778" s="175" t="str">
        <f t="shared" si="209"/>
        <v/>
      </c>
      <c r="AC778" s="288" t="str">
        <f t="shared" si="210"/>
        <v/>
      </c>
      <c r="AD778" s="152" t="str">
        <f t="shared" si="211"/>
        <v/>
      </c>
      <c r="AF778" s="155" t="str">
        <f>IFERROR(_xlfn.XLOOKUP(D778,Prisliste!$C$4:$F$4,Prisliste!$C$19:$F$19)*AD778,"")</f>
        <v/>
      </c>
    </row>
    <row r="779" spans="1:32" ht="14.4">
      <c r="A779" s="171" t="str">
        <f>IF(A778="","",IF(A778+1&lt;=f_slutt,'Beregninger gj.strømming'!A778+1,""))</f>
        <v/>
      </c>
      <c r="B779" s="172" t="str">
        <f t="shared" si="212"/>
        <v/>
      </c>
      <c r="C779" s="173" t="str">
        <f t="shared" si="213"/>
        <v/>
      </c>
      <c r="D779" s="172" t="str">
        <f t="shared" si="214"/>
        <v/>
      </c>
      <c r="E779" s="152" t="str">
        <f t="shared" si="219"/>
        <v/>
      </c>
      <c r="F779" s="289" t="str">
        <f t="shared" si="215"/>
        <v/>
      </c>
      <c r="G779" s="154" t="str">
        <f>IF($A779="","",'Priseestimat gj.strømming'!$C$15)</f>
        <v/>
      </c>
      <c r="H779" s="155" t="str" cm="1">
        <f t="array" ref="H779">IF(M779=Hjelpeark!$E$7,_xlfn.XLOOKUP(IF(T779="Naturlig",S779,T779),Temp_VT_FV,_xlfn.XLOOKUP('Beregninger gj.strømming'!F779,Fiskevekt_VT_FV,'Veksttabell FV'!$B$5:$T$21,,-1),,-1)*G779,IF('Beregninger gj.strømming'!M779=Hjelpeark!$D$7,_xlfn.XLOOKUP(IF(T779="Naturlig",S779,T779),'Veksttabell SV'!$A$6:$A$22,_xlfn.XLOOKUP('Beregninger gj.strømming'!F779,'Veksttabell SV'!$B$5:$AU$5,'Veksttabell SV'!$B$6:$AU$22,,-1),,-1)*G779,""))</f>
        <v/>
      </c>
      <c r="I779" s="155" t="str">
        <f t="shared" si="204"/>
        <v/>
      </c>
      <c r="J779" s="159" t="str">
        <f t="shared" si="205"/>
        <v/>
      </c>
      <c r="K779" s="173" t="str">
        <f>IF(A779="","",'Priseestimat gj.strømming'!$C$10)</f>
        <v/>
      </c>
      <c r="L779" s="173" t="str">
        <f>IF(A779="","",'Priseestimat gj.strømming'!$C$11)</f>
        <v/>
      </c>
      <c r="M779" s="173" t="str">
        <f>IF(A779="","",'Priseestimat gj.strømming'!$C$12)</f>
        <v/>
      </c>
      <c r="N779" s="173" t="str">
        <f>IF($A779="","",'Priseestimat gj.strømming'!$C$6)</f>
        <v/>
      </c>
      <c r="O779" s="174" t="str" cm="1">
        <f t="array" ref="O779">IF(M779=Hjelpeark!$D$7,_xlfn.XLOOKUP(IF(T779="Naturlig",S779,T779),'Vannbehov SV'!$A$5:$A$13,_xlfn.XLOOKUP('Beregninger gj.strømming'!F779,'Vannbehov SV'!$B$4:$O$4,'Vannbehov SV'!$B$5:$O$13,,-1),,-1),IF(M779=Hjelpeark!$E$7,_xlfn.XLOOKUP(IF(T779="Naturlig",S779,T779),'Vannbehov FV'!$A$5:$A$20,_xlfn.XLOOKUP('Beregninger gj.strømming'!F779,'Vannbehov FV'!$B$4:$O$4,'Vannbehov FV'!$B$5:$O$20,,-1),,-1),""))</f>
        <v/>
      </c>
      <c r="P779" s="173" t="str">
        <f t="shared" si="216"/>
        <v/>
      </c>
      <c r="Q779" s="174" t="str">
        <f t="shared" si="217"/>
        <v/>
      </c>
      <c r="R779" s="174" t="str">
        <f t="shared" si="206"/>
        <v/>
      </c>
      <c r="S779" s="152" t="str">
        <f>IFERROR(IF(M779=Hjelpeark!$D$7,_xlfn.XLOOKUP('Beregninger gj.strømming'!C779,Hjelpeark!$C$8:$C$19,Hjelpeark!$D$8:$D$19),_xlfn.XLOOKUP('Beregninger gj.strømming'!C779,Hjelpeark!$C$8:$C$19,Hjelpeark!$E$8:$E$19)),"")</f>
        <v/>
      </c>
      <c r="T779" s="152" t="str">
        <f t="shared" si="220"/>
        <v/>
      </c>
      <c r="U779" s="152" t="str">
        <f>IFERROR(IF(T779=Hjelpeark!$B$4,0,ABS(T779-S779)),"")</f>
        <v/>
      </c>
      <c r="V779" s="175" t="str">
        <f>IFERROR(IF(A779="","",_xlfn.XLOOKUP(D779,Prisliste!$C$4:$F$4,Prisliste!$C$20:$F$20)),"")</f>
        <v/>
      </c>
      <c r="W779" s="175" t="str">
        <f>IFERROR(U779*_xlfn.XLOOKUP(D779,Prisliste!$C$4:$F$4,Prisliste!$C$21:$F$21),"")</f>
        <v/>
      </c>
      <c r="X779" s="175" t="str">
        <f>IFERROR(IF(A779="","",IF(N779="Ja",_xlfn.XLOOKUP('Beregninger gj.strømming'!D779,Prisliste!$C$4:$F$4,Prisliste!$C$24:$F$24),0)),"")</f>
        <v/>
      </c>
      <c r="Y779" s="288" t="str">
        <f t="shared" si="207"/>
        <v/>
      </c>
      <c r="Z779" s="175" t="str">
        <f t="shared" si="218"/>
        <v/>
      </c>
      <c r="AA779" s="175" t="str">
        <f t="shared" si="208"/>
        <v/>
      </c>
      <c r="AB779" s="175" t="str">
        <f t="shared" si="209"/>
        <v/>
      </c>
      <c r="AC779" s="288" t="str">
        <f t="shared" si="210"/>
        <v/>
      </c>
      <c r="AD779" s="152" t="str">
        <f t="shared" si="211"/>
        <v/>
      </c>
      <c r="AF779" s="155" t="str">
        <f>IFERROR(_xlfn.XLOOKUP(D779,Prisliste!$C$4:$F$4,Prisliste!$C$19:$F$19)*AD779,"")</f>
        <v/>
      </c>
    </row>
    <row r="780" spans="1:32" ht="14.4">
      <c r="A780" s="171" t="str">
        <f>IF(A779="","",IF(A779+1&lt;=f_slutt,'Beregninger gj.strømming'!A779+1,""))</f>
        <v/>
      </c>
      <c r="B780" s="172" t="str">
        <f t="shared" si="212"/>
        <v/>
      </c>
      <c r="C780" s="173" t="str">
        <f t="shared" si="213"/>
        <v/>
      </c>
      <c r="D780" s="172" t="str">
        <f t="shared" si="214"/>
        <v/>
      </c>
      <c r="E780" s="152" t="str">
        <f t="shared" si="219"/>
        <v/>
      </c>
      <c r="F780" s="289" t="str">
        <f t="shared" si="215"/>
        <v/>
      </c>
      <c r="G780" s="154" t="str">
        <f>IF($A780="","",'Priseestimat gj.strømming'!$C$15)</f>
        <v/>
      </c>
      <c r="H780" s="155" t="str" cm="1">
        <f t="array" ref="H780">IF(M780=Hjelpeark!$E$7,_xlfn.XLOOKUP(IF(T780="Naturlig",S780,T780),Temp_VT_FV,_xlfn.XLOOKUP('Beregninger gj.strømming'!F780,Fiskevekt_VT_FV,'Veksttabell FV'!$B$5:$T$21,,-1),,-1)*G780,IF('Beregninger gj.strømming'!M780=Hjelpeark!$D$7,_xlfn.XLOOKUP(IF(T780="Naturlig",S780,T780),'Veksttabell SV'!$A$6:$A$22,_xlfn.XLOOKUP('Beregninger gj.strømming'!F780,'Veksttabell SV'!$B$5:$AU$5,'Veksttabell SV'!$B$6:$AU$22,,-1),,-1)*G780,""))</f>
        <v/>
      </c>
      <c r="I780" s="155" t="str">
        <f t="shared" si="204"/>
        <v/>
      </c>
      <c r="J780" s="159" t="str">
        <f t="shared" si="205"/>
        <v/>
      </c>
      <c r="K780" s="173" t="str">
        <f>IF(A780="","",'Priseestimat gj.strømming'!$C$10)</f>
        <v/>
      </c>
      <c r="L780" s="173" t="str">
        <f>IF(A780="","",'Priseestimat gj.strømming'!$C$11)</f>
        <v/>
      </c>
      <c r="M780" s="173" t="str">
        <f>IF(A780="","",'Priseestimat gj.strømming'!$C$12)</f>
        <v/>
      </c>
      <c r="N780" s="173" t="str">
        <f>IF($A780="","",'Priseestimat gj.strømming'!$C$6)</f>
        <v/>
      </c>
      <c r="O780" s="174" t="str" cm="1">
        <f t="array" ref="O780">IF(M780=Hjelpeark!$D$7,_xlfn.XLOOKUP(IF(T780="Naturlig",S780,T780),'Vannbehov SV'!$A$5:$A$13,_xlfn.XLOOKUP('Beregninger gj.strømming'!F780,'Vannbehov SV'!$B$4:$O$4,'Vannbehov SV'!$B$5:$O$13,,-1),,-1),IF(M780=Hjelpeark!$E$7,_xlfn.XLOOKUP(IF(T780="Naturlig",S780,T780),'Vannbehov FV'!$A$5:$A$20,_xlfn.XLOOKUP('Beregninger gj.strømming'!F780,'Vannbehov FV'!$B$4:$O$4,'Vannbehov FV'!$B$5:$O$20,,-1),,-1),""))</f>
        <v/>
      </c>
      <c r="P780" s="173" t="str">
        <f t="shared" si="216"/>
        <v/>
      </c>
      <c r="Q780" s="174" t="str">
        <f t="shared" si="217"/>
        <v/>
      </c>
      <c r="R780" s="174" t="str">
        <f t="shared" si="206"/>
        <v/>
      </c>
      <c r="S780" s="152" t="str">
        <f>IFERROR(IF(M780=Hjelpeark!$D$7,_xlfn.XLOOKUP('Beregninger gj.strømming'!C780,Hjelpeark!$C$8:$C$19,Hjelpeark!$D$8:$D$19),_xlfn.XLOOKUP('Beregninger gj.strømming'!C780,Hjelpeark!$C$8:$C$19,Hjelpeark!$E$8:$E$19)),"")</f>
        <v/>
      </c>
      <c r="T780" s="152" t="str">
        <f t="shared" si="220"/>
        <v/>
      </c>
      <c r="U780" s="152" t="str">
        <f>IFERROR(IF(T780=Hjelpeark!$B$4,0,ABS(T780-S780)),"")</f>
        <v/>
      </c>
      <c r="V780" s="175" t="str">
        <f>IFERROR(IF(A780="","",_xlfn.XLOOKUP(D780,Prisliste!$C$4:$F$4,Prisliste!$C$20:$F$20)),"")</f>
        <v/>
      </c>
      <c r="W780" s="175" t="str">
        <f>IFERROR(U780*_xlfn.XLOOKUP(D780,Prisliste!$C$4:$F$4,Prisliste!$C$21:$F$21),"")</f>
        <v/>
      </c>
      <c r="X780" s="175" t="str">
        <f>IFERROR(IF(A780="","",IF(N780="Ja",_xlfn.XLOOKUP('Beregninger gj.strømming'!D780,Prisliste!$C$4:$F$4,Prisliste!$C$24:$F$24),0)),"")</f>
        <v/>
      </c>
      <c r="Y780" s="288" t="str">
        <f t="shared" si="207"/>
        <v/>
      </c>
      <c r="Z780" s="175" t="str">
        <f t="shared" si="218"/>
        <v/>
      </c>
      <c r="AA780" s="175" t="str">
        <f t="shared" si="208"/>
        <v/>
      </c>
      <c r="AB780" s="175" t="str">
        <f t="shared" si="209"/>
        <v/>
      </c>
      <c r="AC780" s="288" t="str">
        <f t="shared" si="210"/>
        <v/>
      </c>
      <c r="AD780" s="152" t="str">
        <f t="shared" si="211"/>
        <v/>
      </c>
      <c r="AF780" s="155" t="str">
        <f>IFERROR(_xlfn.XLOOKUP(D780,Prisliste!$C$4:$F$4,Prisliste!$C$19:$F$19)*AD780,"")</f>
        <v/>
      </c>
    </row>
    <row r="781" spans="1:32" ht="14.4">
      <c r="A781" s="171" t="str">
        <f>IF(A780="","",IF(A780+1&lt;=f_slutt,'Beregninger gj.strømming'!A780+1,""))</f>
        <v/>
      </c>
      <c r="B781" s="172" t="str">
        <f t="shared" si="212"/>
        <v/>
      </c>
      <c r="C781" s="173" t="str">
        <f t="shared" si="213"/>
        <v/>
      </c>
      <c r="D781" s="172" t="str">
        <f t="shared" si="214"/>
        <v/>
      </c>
      <c r="E781" s="152" t="str">
        <f t="shared" si="219"/>
        <v/>
      </c>
      <c r="F781" s="289" t="str">
        <f t="shared" si="215"/>
        <v/>
      </c>
      <c r="G781" s="154" t="str">
        <f>IF($A781="","",'Priseestimat gj.strømming'!$C$15)</f>
        <v/>
      </c>
      <c r="H781" s="155" t="str" cm="1">
        <f t="array" ref="H781">IF(M781=Hjelpeark!$E$7,_xlfn.XLOOKUP(IF(T781="Naturlig",S781,T781),Temp_VT_FV,_xlfn.XLOOKUP('Beregninger gj.strømming'!F781,Fiskevekt_VT_FV,'Veksttabell FV'!$B$5:$T$21,,-1),,-1)*G781,IF('Beregninger gj.strømming'!M781=Hjelpeark!$D$7,_xlfn.XLOOKUP(IF(T781="Naturlig",S781,T781),'Veksttabell SV'!$A$6:$A$22,_xlfn.XLOOKUP('Beregninger gj.strømming'!F781,'Veksttabell SV'!$B$5:$AU$5,'Veksttabell SV'!$B$6:$AU$22,,-1),,-1)*G781,""))</f>
        <v/>
      </c>
      <c r="I781" s="155" t="str">
        <f t="shared" si="204"/>
        <v/>
      </c>
      <c r="J781" s="159" t="str">
        <f t="shared" si="205"/>
        <v/>
      </c>
      <c r="K781" s="173" t="str">
        <f>IF(A781="","",'Priseestimat gj.strømming'!$C$10)</f>
        <v/>
      </c>
      <c r="L781" s="173" t="str">
        <f>IF(A781="","",'Priseestimat gj.strømming'!$C$11)</f>
        <v/>
      </c>
      <c r="M781" s="173" t="str">
        <f>IF(A781="","",'Priseestimat gj.strømming'!$C$12)</f>
        <v/>
      </c>
      <c r="N781" s="173" t="str">
        <f>IF($A781="","",'Priseestimat gj.strømming'!$C$6)</f>
        <v/>
      </c>
      <c r="O781" s="174" t="str" cm="1">
        <f t="array" ref="O781">IF(M781=Hjelpeark!$D$7,_xlfn.XLOOKUP(IF(T781="Naturlig",S781,T781),'Vannbehov SV'!$A$5:$A$13,_xlfn.XLOOKUP('Beregninger gj.strømming'!F781,'Vannbehov SV'!$B$4:$O$4,'Vannbehov SV'!$B$5:$O$13,,-1),,-1),IF(M781=Hjelpeark!$E$7,_xlfn.XLOOKUP(IF(T781="Naturlig",S781,T781),'Vannbehov FV'!$A$5:$A$20,_xlfn.XLOOKUP('Beregninger gj.strømming'!F781,'Vannbehov FV'!$B$4:$O$4,'Vannbehov FV'!$B$5:$O$20,,-1),,-1),""))</f>
        <v/>
      </c>
      <c r="P781" s="173" t="str">
        <f t="shared" si="216"/>
        <v/>
      </c>
      <c r="Q781" s="174" t="str">
        <f t="shared" si="217"/>
        <v/>
      </c>
      <c r="R781" s="174" t="str">
        <f t="shared" si="206"/>
        <v/>
      </c>
      <c r="S781" s="152" t="str">
        <f>IFERROR(IF(M781=Hjelpeark!$D$7,_xlfn.XLOOKUP('Beregninger gj.strømming'!C781,Hjelpeark!$C$8:$C$19,Hjelpeark!$D$8:$D$19),_xlfn.XLOOKUP('Beregninger gj.strømming'!C781,Hjelpeark!$C$8:$C$19,Hjelpeark!$E$8:$E$19)),"")</f>
        <v/>
      </c>
      <c r="T781" s="152" t="str">
        <f t="shared" si="220"/>
        <v/>
      </c>
      <c r="U781" s="152" t="str">
        <f>IFERROR(IF(T781=Hjelpeark!$B$4,0,ABS(T781-S781)),"")</f>
        <v/>
      </c>
      <c r="V781" s="175" t="str">
        <f>IFERROR(IF(A781="","",_xlfn.XLOOKUP(D781,Prisliste!$C$4:$F$4,Prisliste!$C$20:$F$20)),"")</f>
        <v/>
      </c>
      <c r="W781" s="175" t="str">
        <f>IFERROR(U781*_xlfn.XLOOKUP(D781,Prisliste!$C$4:$F$4,Prisliste!$C$21:$F$21),"")</f>
        <v/>
      </c>
      <c r="X781" s="175" t="str">
        <f>IFERROR(IF(A781="","",IF(N781="Ja",_xlfn.XLOOKUP('Beregninger gj.strømming'!D781,Prisliste!$C$4:$F$4,Prisliste!$C$24:$F$24),0)),"")</f>
        <v/>
      </c>
      <c r="Y781" s="288" t="str">
        <f t="shared" si="207"/>
        <v/>
      </c>
      <c r="Z781" s="175" t="str">
        <f t="shared" si="218"/>
        <v/>
      </c>
      <c r="AA781" s="175" t="str">
        <f t="shared" si="208"/>
        <v/>
      </c>
      <c r="AB781" s="175" t="str">
        <f t="shared" si="209"/>
        <v/>
      </c>
      <c r="AC781" s="288" t="str">
        <f t="shared" si="210"/>
        <v/>
      </c>
      <c r="AD781" s="152" t="str">
        <f t="shared" si="211"/>
        <v/>
      </c>
      <c r="AF781" s="155" t="str">
        <f>IFERROR(_xlfn.XLOOKUP(D781,Prisliste!$C$4:$F$4,Prisliste!$C$19:$F$19)*AD781,"")</f>
        <v/>
      </c>
    </row>
    <row r="782" spans="1:32" ht="14.4">
      <c r="A782" s="171" t="str">
        <f>IF(A781="","",IF(A781+1&lt;=f_slutt,'Beregninger gj.strømming'!A781+1,""))</f>
        <v/>
      </c>
      <c r="B782" s="172" t="str">
        <f t="shared" si="212"/>
        <v/>
      </c>
      <c r="C782" s="173" t="str">
        <f t="shared" si="213"/>
        <v/>
      </c>
      <c r="D782" s="172" t="str">
        <f t="shared" si="214"/>
        <v/>
      </c>
      <c r="E782" s="152" t="str">
        <f t="shared" si="219"/>
        <v/>
      </c>
      <c r="F782" s="289" t="str">
        <f t="shared" si="215"/>
        <v/>
      </c>
      <c r="G782" s="154" t="str">
        <f>IF($A782="","",'Priseestimat gj.strømming'!$C$15)</f>
        <v/>
      </c>
      <c r="H782" s="155" t="str" cm="1">
        <f t="array" ref="H782">IF(M782=Hjelpeark!$E$7,_xlfn.XLOOKUP(IF(T782="Naturlig",S782,T782),Temp_VT_FV,_xlfn.XLOOKUP('Beregninger gj.strømming'!F782,Fiskevekt_VT_FV,'Veksttabell FV'!$B$5:$T$21,,-1),,-1)*G782,IF('Beregninger gj.strømming'!M782=Hjelpeark!$D$7,_xlfn.XLOOKUP(IF(T782="Naturlig",S782,T782),'Veksttabell SV'!$A$6:$A$22,_xlfn.XLOOKUP('Beregninger gj.strømming'!F782,'Veksttabell SV'!$B$5:$AU$5,'Veksttabell SV'!$B$6:$AU$22,,-1),,-1)*G782,""))</f>
        <v/>
      </c>
      <c r="I782" s="155" t="str">
        <f t="shared" si="204"/>
        <v/>
      </c>
      <c r="J782" s="159" t="str">
        <f t="shared" si="205"/>
        <v/>
      </c>
      <c r="K782" s="173" t="str">
        <f>IF(A782="","",'Priseestimat gj.strømming'!$C$10)</f>
        <v/>
      </c>
      <c r="L782" s="173" t="str">
        <f>IF(A782="","",'Priseestimat gj.strømming'!$C$11)</f>
        <v/>
      </c>
      <c r="M782" s="173" t="str">
        <f>IF(A782="","",'Priseestimat gj.strømming'!$C$12)</f>
        <v/>
      </c>
      <c r="N782" s="173" t="str">
        <f>IF($A782="","",'Priseestimat gj.strømming'!$C$6)</f>
        <v/>
      </c>
      <c r="O782" s="174" t="str" cm="1">
        <f t="array" ref="O782">IF(M782=Hjelpeark!$D$7,_xlfn.XLOOKUP(IF(T782="Naturlig",S782,T782),'Vannbehov SV'!$A$5:$A$13,_xlfn.XLOOKUP('Beregninger gj.strømming'!F782,'Vannbehov SV'!$B$4:$O$4,'Vannbehov SV'!$B$5:$O$13,,-1),,-1),IF(M782=Hjelpeark!$E$7,_xlfn.XLOOKUP(IF(T782="Naturlig",S782,T782),'Vannbehov FV'!$A$5:$A$20,_xlfn.XLOOKUP('Beregninger gj.strømming'!F782,'Vannbehov FV'!$B$4:$O$4,'Vannbehov FV'!$B$5:$O$20,,-1),,-1),""))</f>
        <v/>
      </c>
      <c r="P782" s="173" t="str">
        <f t="shared" si="216"/>
        <v/>
      </c>
      <c r="Q782" s="174" t="str">
        <f t="shared" si="217"/>
        <v/>
      </c>
      <c r="R782" s="174" t="str">
        <f t="shared" si="206"/>
        <v/>
      </c>
      <c r="S782" s="152" t="str">
        <f>IFERROR(IF(M782=Hjelpeark!$D$7,_xlfn.XLOOKUP('Beregninger gj.strømming'!C782,Hjelpeark!$C$8:$C$19,Hjelpeark!$D$8:$D$19),_xlfn.XLOOKUP('Beregninger gj.strømming'!C782,Hjelpeark!$C$8:$C$19,Hjelpeark!$E$8:$E$19)),"")</f>
        <v/>
      </c>
      <c r="T782" s="152" t="str">
        <f t="shared" si="220"/>
        <v/>
      </c>
      <c r="U782" s="152" t="str">
        <f>IFERROR(IF(T782=Hjelpeark!$B$4,0,ABS(T782-S782)),"")</f>
        <v/>
      </c>
      <c r="V782" s="175" t="str">
        <f>IFERROR(IF(A782="","",_xlfn.XLOOKUP(D782,Prisliste!$C$4:$F$4,Prisliste!$C$20:$F$20)),"")</f>
        <v/>
      </c>
      <c r="W782" s="175" t="str">
        <f>IFERROR(U782*_xlfn.XLOOKUP(D782,Prisliste!$C$4:$F$4,Prisliste!$C$21:$F$21),"")</f>
        <v/>
      </c>
      <c r="X782" s="175" t="str">
        <f>IFERROR(IF(A782="","",IF(N782="Ja",_xlfn.XLOOKUP('Beregninger gj.strømming'!D782,Prisliste!$C$4:$F$4,Prisliste!$C$24:$F$24),0)),"")</f>
        <v/>
      </c>
      <c r="Y782" s="288" t="str">
        <f t="shared" si="207"/>
        <v/>
      </c>
      <c r="Z782" s="175" t="str">
        <f t="shared" si="218"/>
        <v/>
      </c>
      <c r="AA782" s="175" t="str">
        <f t="shared" si="208"/>
        <v/>
      </c>
      <c r="AB782" s="175" t="str">
        <f t="shared" si="209"/>
        <v/>
      </c>
      <c r="AC782" s="288" t="str">
        <f t="shared" si="210"/>
        <v/>
      </c>
      <c r="AD782" s="152" t="str">
        <f t="shared" si="211"/>
        <v/>
      </c>
      <c r="AF782" s="155" t="str">
        <f>IFERROR(_xlfn.XLOOKUP(D782,Prisliste!$C$4:$F$4,Prisliste!$C$19:$F$19)*AD782,"")</f>
        <v/>
      </c>
    </row>
    <row r="783" spans="1:32" ht="14.4">
      <c r="A783" s="171" t="str">
        <f>IF(A782="","",IF(A782+1&lt;=f_slutt,'Beregninger gj.strømming'!A782+1,""))</f>
        <v/>
      </c>
      <c r="B783" s="172" t="str">
        <f t="shared" si="212"/>
        <v/>
      </c>
      <c r="C783" s="173" t="str">
        <f t="shared" si="213"/>
        <v/>
      </c>
      <c r="D783" s="172" t="str">
        <f t="shared" si="214"/>
        <v/>
      </c>
      <c r="E783" s="152" t="str">
        <f t="shared" si="219"/>
        <v/>
      </c>
      <c r="F783" s="289" t="str">
        <f t="shared" si="215"/>
        <v/>
      </c>
      <c r="G783" s="154" t="str">
        <f>IF($A783="","",'Priseestimat gj.strømming'!$C$15)</f>
        <v/>
      </c>
      <c r="H783" s="155" t="str" cm="1">
        <f t="array" ref="H783">IF(M783=Hjelpeark!$E$7,_xlfn.XLOOKUP(IF(T783="Naturlig",S783,T783),Temp_VT_FV,_xlfn.XLOOKUP('Beregninger gj.strømming'!F783,Fiskevekt_VT_FV,'Veksttabell FV'!$B$5:$T$21,,-1),,-1)*G783,IF('Beregninger gj.strømming'!M783=Hjelpeark!$D$7,_xlfn.XLOOKUP(IF(T783="Naturlig",S783,T783),'Veksttabell SV'!$A$6:$A$22,_xlfn.XLOOKUP('Beregninger gj.strømming'!F783,'Veksttabell SV'!$B$5:$AU$5,'Veksttabell SV'!$B$6:$AU$22,,-1),,-1)*G783,""))</f>
        <v/>
      </c>
      <c r="I783" s="155" t="str">
        <f t="shared" si="204"/>
        <v/>
      </c>
      <c r="J783" s="159" t="str">
        <f t="shared" si="205"/>
        <v/>
      </c>
      <c r="K783" s="173" t="str">
        <f>IF(A783="","",'Priseestimat gj.strømming'!$C$10)</f>
        <v/>
      </c>
      <c r="L783" s="173" t="str">
        <f>IF(A783="","",'Priseestimat gj.strømming'!$C$11)</f>
        <v/>
      </c>
      <c r="M783" s="173" t="str">
        <f>IF(A783="","",'Priseestimat gj.strømming'!$C$12)</f>
        <v/>
      </c>
      <c r="N783" s="173" t="str">
        <f>IF($A783="","",'Priseestimat gj.strømming'!$C$6)</f>
        <v/>
      </c>
      <c r="O783" s="174" t="str" cm="1">
        <f t="array" ref="O783">IF(M783=Hjelpeark!$D$7,_xlfn.XLOOKUP(IF(T783="Naturlig",S783,T783),'Vannbehov SV'!$A$5:$A$13,_xlfn.XLOOKUP('Beregninger gj.strømming'!F783,'Vannbehov SV'!$B$4:$O$4,'Vannbehov SV'!$B$5:$O$13,,-1),,-1),IF(M783=Hjelpeark!$E$7,_xlfn.XLOOKUP(IF(T783="Naturlig",S783,T783),'Vannbehov FV'!$A$5:$A$20,_xlfn.XLOOKUP('Beregninger gj.strømming'!F783,'Vannbehov FV'!$B$4:$O$4,'Vannbehov FV'!$B$5:$O$20,,-1),,-1),""))</f>
        <v/>
      </c>
      <c r="P783" s="173" t="str">
        <f t="shared" si="216"/>
        <v/>
      </c>
      <c r="Q783" s="174" t="str">
        <f t="shared" si="217"/>
        <v/>
      </c>
      <c r="R783" s="174" t="str">
        <f t="shared" si="206"/>
        <v/>
      </c>
      <c r="S783" s="152" t="str">
        <f>IFERROR(IF(M783=Hjelpeark!$D$7,_xlfn.XLOOKUP('Beregninger gj.strømming'!C783,Hjelpeark!$C$8:$C$19,Hjelpeark!$D$8:$D$19),_xlfn.XLOOKUP('Beregninger gj.strømming'!C783,Hjelpeark!$C$8:$C$19,Hjelpeark!$E$8:$E$19)),"")</f>
        <v/>
      </c>
      <c r="T783" s="152" t="str">
        <f t="shared" si="220"/>
        <v/>
      </c>
      <c r="U783" s="152" t="str">
        <f>IFERROR(IF(T783=Hjelpeark!$B$4,0,ABS(T783-S783)),"")</f>
        <v/>
      </c>
      <c r="V783" s="175" t="str">
        <f>IFERROR(IF(A783="","",_xlfn.XLOOKUP(D783,Prisliste!$C$4:$F$4,Prisliste!$C$20:$F$20)),"")</f>
        <v/>
      </c>
      <c r="W783" s="175" t="str">
        <f>IFERROR(U783*_xlfn.XLOOKUP(D783,Prisliste!$C$4:$F$4,Prisliste!$C$21:$F$21),"")</f>
        <v/>
      </c>
      <c r="X783" s="175" t="str">
        <f>IFERROR(IF(A783="","",IF(N783="Ja",_xlfn.XLOOKUP('Beregninger gj.strømming'!D783,Prisliste!$C$4:$F$4,Prisliste!$C$24:$F$24),0)),"")</f>
        <v/>
      </c>
      <c r="Y783" s="288" t="str">
        <f t="shared" si="207"/>
        <v/>
      </c>
      <c r="Z783" s="175" t="str">
        <f t="shared" si="218"/>
        <v/>
      </c>
      <c r="AA783" s="175" t="str">
        <f t="shared" si="208"/>
        <v/>
      </c>
      <c r="AB783" s="175" t="str">
        <f t="shared" si="209"/>
        <v/>
      </c>
      <c r="AC783" s="288" t="str">
        <f t="shared" si="210"/>
        <v/>
      </c>
      <c r="AD783" s="152" t="str">
        <f t="shared" si="211"/>
        <v/>
      </c>
      <c r="AF783" s="155" t="str">
        <f>IFERROR(_xlfn.XLOOKUP(D783,Prisliste!$C$4:$F$4,Prisliste!$C$19:$F$19)*AD783,"")</f>
        <v/>
      </c>
    </row>
    <row r="784" spans="1:32" ht="14.4">
      <c r="A784" s="171" t="str">
        <f>IF(A783="","",IF(A783+1&lt;=f_slutt,'Beregninger gj.strømming'!A783+1,""))</f>
        <v/>
      </c>
      <c r="B784" s="172" t="str">
        <f t="shared" si="212"/>
        <v/>
      </c>
      <c r="C784" s="173" t="str">
        <f t="shared" si="213"/>
        <v/>
      </c>
      <c r="D784" s="172" t="str">
        <f t="shared" si="214"/>
        <v/>
      </c>
      <c r="E784" s="152" t="str">
        <f t="shared" si="219"/>
        <v/>
      </c>
      <c r="F784" s="289" t="str">
        <f t="shared" si="215"/>
        <v/>
      </c>
      <c r="G784" s="154" t="str">
        <f>IF($A784="","",'Priseestimat gj.strømming'!$C$15)</f>
        <v/>
      </c>
      <c r="H784" s="155" t="str" cm="1">
        <f t="array" ref="H784">IF(M784=Hjelpeark!$E$7,_xlfn.XLOOKUP(IF(T784="Naturlig",S784,T784),Temp_VT_FV,_xlfn.XLOOKUP('Beregninger gj.strømming'!F784,Fiskevekt_VT_FV,'Veksttabell FV'!$B$5:$T$21,,-1),,-1)*G784,IF('Beregninger gj.strømming'!M784=Hjelpeark!$D$7,_xlfn.XLOOKUP(IF(T784="Naturlig",S784,T784),'Veksttabell SV'!$A$6:$A$22,_xlfn.XLOOKUP('Beregninger gj.strømming'!F784,'Veksttabell SV'!$B$5:$AU$5,'Veksttabell SV'!$B$6:$AU$22,,-1),,-1)*G784,""))</f>
        <v/>
      </c>
      <c r="I784" s="155" t="str">
        <f t="shared" si="204"/>
        <v/>
      </c>
      <c r="J784" s="159" t="str">
        <f t="shared" si="205"/>
        <v/>
      </c>
      <c r="K784" s="173" t="str">
        <f>IF(A784="","",'Priseestimat gj.strømming'!$C$10)</f>
        <v/>
      </c>
      <c r="L784" s="173" t="str">
        <f>IF(A784="","",'Priseestimat gj.strømming'!$C$11)</f>
        <v/>
      </c>
      <c r="M784" s="173" t="str">
        <f>IF(A784="","",'Priseestimat gj.strømming'!$C$12)</f>
        <v/>
      </c>
      <c r="N784" s="173" t="str">
        <f>IF($A784="","",'Priseestimat gj.strømming'!$C$6)</f>
        <v/>
      </c>
      <c r="O784" s="174" t="str" cm="1">
        <f t="array" ref="O784">IF(M784=Hjelpeark!$D$7,_xlfn.XLOOKUP(IF(T784="Naturlig",S784,T784),'Vannbehov SV'!$A$5:$A$13,_xlfn.XLOOKUP('Beregninger gj.strømming'!F784,'Vannbehov SV'!$B$4:$O$4,'Vannbehov SV'!$B$5:$O$13,,-1),,-1),IF(M784=Hjelpeark!$E$7,_xlfn.XLOOKUP(IF(T784="Naturlig",S784,T784),'Vannbehov FV'!$A$5:$A$20,_xlfn.XLOOKUP('Beregninger gj.strømming'!F784,'Vannbehov FV'!$B$4:$O$4,'Vannbehov FV'!$B$5:$O$20,,-1),,-1),""))</f>
        <v/>
      </c>
      <c r="P784" s="173" t="str">
        <f t="shared" si="216"/>
        <v/>
      </c>
      <c r="Q784" s="174" t="str">
        <f t="shared" si="217"/>
        <v/>
      </c>
      <c r="R784" s="174" t="str">
        <f t="shared" si="206"/>
        <v/>
      </c>
      <c r="S784" s="152" t="str">
        <f>IFERROR(IF(M784=Hjelpeark!$D$7,_xlfn.XLOOKUP('Beregninger gj.strømming'!C784,Hjelpeark!$C$8:$C$19,Hjelpeark!$D$8:$D$19),_xlfn.XLOOKUP('Beregninger gj.strømming'!C784,Hjelpeark!$C$8:$C$19,Hjelpeark!$E$8:$E$19)),"")</f>
        <v/>
      </c>
      <c r="T784" s="152" t="str">
        <f t="shared" si="220"/>
        <v/>
      </c>
      <c r="U784" s="152" t="str">
        <f>IFERROR(IF(T784=Hjelpeark!$B$4,0,ABS(T784-S784)),"")</f>
        <v/>
      </c>
      <c r="V784" s="175" t="str">
        <f>IFERROR(IF(A784="","",_xlfn.XLOOKUP(D784,Prisliste!$C$4:$F$4,Prisliste!$C$20:$F$20)),"")</f>
        <v/>
      </c>
      <c r="W784" s="175" t="str">
        <f>IFERROR(U784*_xlfn.XLOOKUP(D784,Prisliste!$C$4:$F$4,Prisliste!$C$21:$F$21),"")</f>
        <v/>
      </c>
      <c r="X784" s="175" t="str">
        <f>IFERROR(IF(A784="","",IF(N784="Ja",_xlfn.XLOOKUP('Beregninger gj.strømming'!D784,Prisliste!$C$4:$F$4,Prisliste!$C$24:$F$24),0)),"")</f>
        <v/>
      </c>
      <c r="Y784" s="288" t="str">
        <f t="shared" si="207"/>
        <v/>
      </c>
      <c r="Z784" s="175" t="str">
        <f t="shared" si="218"/>
        <v/>
      </c>
      <c r="AA784" s="175" t="str">
        <f t="shared" si="208"/>
        <v/>
      </c>
      <c r="AB784" s="175" t="str">
        <f t="shared" si="209"/>
        <v/>
      </c>
      <c r="AC784" s="288" t="str">
        <f t="shared" si="210"/>
        <v/>
      </c>
      <c r="AD784" s="152" t="str">
        <f t="shared" si="211"/>
        <v/>
      </c>
      <c r="AF784" s="155" t="str">
        <f>IFERROR(_xlfn.XLOOKUP(D784,Prisliste!$C$4:$F$4,Prisliste!$C$19:$F$19)*AD784,"")</f>
        <v/>
      </c>
    </row>
    <row r="785" spans="1:32" ht="14.4">
      <c r="A785" s="171" t="str">
        <f>IF(A784="","",IF(A784+1&lt;=f_slutt,'Beregninger gj.strømming'!A784+1,""))</f>
        <v/>
      </c>
      <c r="B785" s="172" t="str">
        <f t="shared" si="212"/>
        <v/>
      </c>
      <c r="C785" s="173" t="str">
        <f t="shared" si="213"/>
        <v/>
      </c>
      <c r="D785" s="172" t="str">
        <f t="shared" si="214"/>
        <v/>
      </c>
      <c r="E785" s="152" t="str">
        <f t="shared" si="219"/>
        <v/>
      </c>
      <c r="F785" s="289" t="str">
        <f t="shared" si="215"/>
        <v/>
      </c>
      <c r="G785" s="154" t="str">
        <f>IF($A785="","",'Priseestimat gj.strømming'!$C$15)</f>
        <v/>
      </c>
      <c r="H785" s="155" t="str" cm="1">
        <f t="array" ref="H785">IF(M785=Hjelpeark!$E$7,_xlfn.XLOOKUP(IF(T785="Naturlig",S785,T785),Temp_VT_FV,_xlfn.XLOOKUP('Beregninger gj.strømming'!F785,Fiskevekt_VT_FV,'Veksttabell FV'!$B$5:$T$21,,-1),,-1)*G785,IF('Beregninger gj.strømming'!M785=Hjelpeark!$D$7,_xlfn.XLOOKUP(IF(T785="Naturlig",S785,T785),'Veksttabell SV'!$A$6:$A$22,_xlfn.XLOOKUP('Beregninger gj.strømming'!F785,'Veksttabell SV'!$B$5:$AU$5,'Veksttabell SV'!$B$6:$AU$22,,-1),,-1)*G785,""))</f>
        <v/>
      </c>
      <c r="I785" s="155" t="str">
        <f t="shared" si="204"/>
        <v/>
      </c>
      <c r="J785" s="159" t="str">
        <f t="shared" si="205"/>
        <v/>
      </c>
      <c r="K785" s="173" t="str">
        <f>IF(A785="","",'Priseestimat gj.strømming'!$C$10)</f>
        <v/>
      </c>
      <c r="L785" s="173" t="str">
        <f>IF(A785="","",'Priseestimat gj.strømming'!$C$11)</f>
        <v/>
      </c>
      <c r="M785" s="173" t="str">
        <f>IF(A785="","",'Priseestimat gj.strømming'!$C$12)</f>
        <v/>
      </c>
      <c r="N785" s="173" t="str">
        <f>IF($A785="","",'Priseestimat gj.strømming'!$C$6)</f>
        <v/>
      </c>
      <c r="O785" s="174" t="str" cm="1">
        <f t="array" ref="O785">IF(M785=Hjelpeark!$D$7,_xlfn.XLOOKUP(IF(T785="Naturlig",S785,T785),'Vannbehov SV'!$A$5:$A$13,_xlfn.XLOOKUP('Beregninger gj.strømming'!F785,'Vannbehov SV'!$B$4:$O$4,'Vannbehov SV'!$B$5:$O$13,,-1),,-1),IF(M785=Hjelpeark!$E$7,_xlfn.XLOOKUP(IF(T785="Naturlig",S785,T785),'Vannbehov FV'!$A$5:$A$20,_xlfn.XLOOKUP('Beregninger gj.strømming'!F785,'Vannbehov FV'!$B$4:$O$4,'Vannbehov FV'!$B$5:$O$20,,-1),,-1),""))</f>
        <v/>
      </c>
      <c r="P785" s="173" t="str">
        <f t="shared" si="216"/>
        <v/>
      </c>
      <c r="Q785" s="174" t="str">
        <f t="shared" si="217"/>
        <v/>
      </c>
      <c r="R785" s="174" t="str">
        <f t="shared" si="206"/>
        <v/>
      </c>
      <c r="S785" s="152" t="str">
        <f>IFERROR(IF(M785=Hjelpeark!$D$7,_xlfn.XLOOKUP('Beregninger gj.strømming'!C785,Hjelpeark!$C$8:$C$19,Hjelpeark!$D$8:$D$19),_xlfn.XLOOKUP('Beregninger gj.strømming'!C785,Hjelpeark!$C$8:$C$19,Hjelpeark!$E$8:$E$19)),"")</f>
        <v/>
      </c>
      <c r="T785" s="152" t="str">
        <f t="shared" si="220"/>
        <v/>
      </c>
      <c r="U785" s="152" t="str">
        <f>IFERROR(IF(T785=Hjelpeark!$B$4,0,ABS(T785-S785)),"")</f>
        <v/>
      </c>
      <c r="V785" s="175" t="str">
        <f>IFERROR(IF(A785="","",_xlfn.XLOOKUP(D785,Prisliste!$C$4:$F$4,Prisliste!$C$20:$F$20)),"")</f>
        <v/>
      </c>
      <c r="W785" s="175" t="str">
        <f>IFERROR(U785*_xlfn.XLOOKUP(D785,Prisliste!$C$4:$F$4,Prisliste!$C$21:$F$21),"")</f>
        <v/>
      </c>
      <c r="X785" s="175" t="str">
        <f>IFERROR(IF(A785="","",IF(N785="Ja",_xlfn.XLOOKUP('Beregninger gj.strømming'!D785,Prisliste!$C$4:$F$4,Prisliste!$C$24:$F$24),0)),"")</f>
        <v/>
      </c>
      <c r="Y785" s="288" t="str">
        <f t="shared" si="207"/>
        <v/>
      </c>
      <c r="Z785" s="175" t="str">
        <f t="shared" si="218"/>
        <v/>
      </c>
      <c r="AA785" s="175" t="str">
        <f t="shared" si="208"/>
        <v/>
      </c>
      <c r="AB785" s="175" t="str">
        <f t="shared" si="209"/>
        <v/>
      </c>
      <c r="AC785" s="288" t="str">
        <f t="shared" si="210"/>
        <v/>
      </c>
      <c r="AD785" s="152" t="str">
        <f t="shared" si="211"/>
        <v/>
      </c>
      <c r="AF785" s="155" t="str">
        <f>IFERROR(_xlfn.XLOOKUP(D785,Prisliste!$C$4:$F$4,Prisliste!$C$19:$F$19)*AD785,"")</f>
        <v/>
      </c>
    </row>
    <row r="786" spans="1:32" ht="14.4">
      <c r="A786" s="171" t="str">
        <f>IF(A785="","",IF(A785+1&lt;=f_slutt,'Beregninger gj.strømming'!A785+1,""))</f>
        <v/>
      </c>
      <c r="B786" s="172" t="str">
        <f t="shared" si="212"/>
        <v/>
      </c>
      <c r="C786" s="173" t="str">
        <f t="shared" si="213"/>
        <v/>
      </c>
      <c r="D786" s="172" t="str">
        <f t="shared" si="214"/>
        <v/>
      </c>
      <c r="E786" s="152" t="str">
        <f t="shared" si="219"/>
        <v/>
      </c>
      <c r="F786" s="289" t="str">
        <f t="shared" si="215"/>
        <v/>
      </c>
      <c r="G786" s="154" t="str">
        <f>IF($A786="","",'Priseestimat gj.strømming'!$C$15)</f>
        <v/>
      </c>
      <c r="H786" s="155" t="str" cm="1">
        <f t="array" ref="H786">IF(M786=Hjelpeark!$E$7,_xlfn.XLOOKUP(IF(T786="Naturlig",S786,T786),Temp_VT_FV,_xlfn.XLOOKUP('Beregninger gj.strømming'!F786,Fiskevekt_VT_FV,'Veksttabell FV'!$B$5:$T$21,,-1),,-1)*G786,IF('Beregninger gj.strømming'!M786=Hjelpeark!$D$7,_xlfn.XLOOKUP(IF(T786="Naturlig",S786,T786),'Veksttabell SV'!$A$6:$A$22,_xlfn.XLOOKUP('Beregninger gj.strømming'!F786,'Veksttabell SV'!$B$5:$AU$5,'Veksttabell SV'!$B$6:$AU$22,,-1),,-1)*G786,""))</f>
        <v/>
      </c>
      <c r="I786" s="155" t="str">
        <f t="shared" si="204"/>
        <v/>
      </c>
      <c r="J786" s="159" t="str">
        <f t="shared" si="205"/>
        <v/>
      </c>
      <c r="K786" s="173" t="str">
        <f>IF(A786="","",'Priseestimat gj.strømming'!$C$10)</f>
        <v/>
      </c>
      <c r="L786" s="173" t="str">
        <f>IF(A786="","",'Priseestimat gj.strømming'!$C$11)</f>
        <v/>
      </c>
      <c r="M786" s="173" t="str">
        <f>IF(A786="","",'Priseestimat gj.strømming'!$C$12)</f>
        <v/>
      </c>
      <c r="N786" s="173" t="str">
        <f>IF($A786="","",'Priseestimat gj.strømming'!$C$6)</f>
        <v/>
      </c>
      <c r="O786" s="174" t="str" cm="1">
        <f t="array" ref="O786">IF(M786=Hjelpeark!$D$7,_xlfn.XLOOKUP(IF(T786="Naturlig",S786,T786),'Vannbehov SV'!$A$5:$A$13,_xlfn.XLOOKUP('Beregninger gj.strømming'!F786,'Vannbehov SV'!$B$4:$O$4,'Vannbehov SV'!$B$5:$O$13,,-1),,-1),IF(M786=Hjelpeark!$E$7,_xlfn.XLOOKUP(IF(T786="Naturlig",S786,T786),'Vannbehov FV'!$A$5:$A$20,_xlfn.XLOOKUP('Beregninger gj.strømming'!F786,'Vannbehov FV'!$B$4:$O$4,'Vannbehov FV'!$B$5:$O$20,,-1),,-1),""))</f>
        <v/>
      </c>
      <c r="P786" s="173" t="str">
        <f t="shared" si="216"/>
        <v/>
      </c>
      <c r="Q786" s="174" t="str">
        <f t="shared" si="217"/>
        <v/>
      </c>
      <c r="R786" s="174" t="str">
        <f t="shared" si="206"/>
        <v/>
      </c>
      <c r="S786" s="152" t="str">
        <f>IFERROR(IF(M786=Hjelpeark!$D$7,_xlfn.XLOOKUP('Beregninger gj.strømming'!C786,Hjelpeark!$C$8:$C$19,Hjelpeark!$D$8:$D$19),_xlfn.XLOOKUP('Beregninger gj.strømming'!C786,Hjelpeark!$C$8:$C$19,Hjelpeark!$E$8:$E$19)),"")</f>
        <v/>
      </c>
      <c r="T786" s="152" t="str">
        <f t="shared" si="220"/>
        <v/>
      </c>
      <c r="U786" s="152" t="str">
        <f>IFERROR(IF(T786=Hjelpeark!$B$4,0,ABS(T786-S786)),"")</f>
        <v/>
      </c>
      <c r="V786" s="175" t="str">
        <f>IFERROR(IF(A786="","",_xlfn.XLOOKUP(D786,Prisliste!$C$4:$F$4,Prisliste!$C$20:$F$20)),"")</f>
        <v/>
      </c>
      <c r="W786" s="175" t="str">
        <f>IFERROR(U786*_xlfn.XLOOKUP(D786,Prisliste!$C$4:$F$4,Prisliste!$C$21:$F$21),"")</f>
        <v/>
      </c>
      <c r="X786" s="175" t="str">
        <f>IFERROR(IF(A786="","",IF(N786="Ja",_xlfn.XLOOKUP('Beregninger gj.strømming'!D786,Prisliste!$C$4:$F$4,Prisliste!$C$24:$F$24),0)),"")</f>
        <v/>
      </c>
      <c r="Y786" s="288" t="str">
        <f t="shared" si="207"/>
        <v/>
      </c>
      <c r="Z786" s="175" t="str">
        <f t="shared" si="218"/>
        <v/>
      </c>
      <c r="AA786" s="175" t="str">
        <f t="shared" si="208"/>
        <v/>
      </c>
      <c r="AB786" s="175" t="str">
        <f t="shared" si="209"/>
        <v/>
      </c>
      <c r="AC786" s="288" t="str">
        <f t="shared" si="210"/>
        <v/>
      </c>
      <c r="AD786" s="152" t="str">
        <f t="shared" si="211"/>
        <v/>
      </c>
      <c r="AF786" s="155" t="str">
        <f>IFERROR(_xlfn.XLOOKUP(D786,Prisliste!$C$4:$F$4,Prisliste!$C$19:$F$19)*AD786,"")</f>
        <v/>
      </c>
    </row>
    <row r="787" spans="1:32" ht="14.4">
      <c r="A787" s="171" t="str">
        <f>IF(A786="","",IF(A786+1&lt;=f_slutt,'Beregninger gj.strømming'!A786+1,""))</f>
        <v/>
      </c>
      <c r="B787" s="172" t="str">
        <f t="shared" si="212"/>
        <v/>
      </c>
      <c r="C787" s="173" t="str">
        <f t="shared" si="213"/>
        <v/>
      </c>
      <c r="D787" s="172" t="str">
        <f t="shared" si="214"/>
        <v/>
      </c>
      <c r="E787" s="152" t="str">
        <f t="shared" si="219"/>
        <v/>
      </c>
      <c r="F787" s="289" t="str">
        <f t="shared" si="215"/>
        <v/>
      </c>
      <c r="G787" s="154" t="str">
        <f>IF($A787="","",'Priseestimat gj.strømming'!$C$15)</f>
        <v/>
      </c>
      <c r="H787" s="155" t="str" cm="1">
        <f t="array" ref="H787">IF(M787=Hjelpeark!$E$7,_xlfn.XLOOKUP(IF(T787="Naturlig",S787,T787),Temp_VT_FV,_xlfn.XLOOKUP('Beregninger gj.strømming'!F787,Fiskevekt_VT_FV,'Veksttabell FV'!$B$5:$T$21,,-1),,-1)*G787,IF('Beregninger gj.strømming'!M787=Hjelpeark!$D$7,_xlfn.XLOOKUP(IF(T787="Naturlig",S787,T787),'Veksttabell SV'!$A$6:$A$22,_xlfn.XLOOKUP('Beregninger gj.strømming'!F787,'Veksttabell SV'!$B$5:$AU$5,'Veksttabell SV'!$B$6:$AU$22,,-1),,-1)*G787,""))</f>
        <v/>
      </c>
      <c r="I787" s="155" t="str">
        <f t="shared" si="204"/>
        <v/>
      </c>
      <c r="J787" s="159" t="str">
        <f t="shared" si="205"/>
        <v/>
      </c>
      <c r="K787" s="173" t="str">
        <f>IF(A787="","",'Priseestimat gj.strømming'!$C$10)</f>
        <v/>
      </c>
      <c r="L787" s="173" t="str">
        <f>IF(A787="","",'Priseestimat gj.strømming'!$C$11)</f>
        <v/>
      </c>
      <c r="M787" s="173" t="str">
        <f>IF(A787="","",'Priseestimat gj.strømming'!$C$12)</f>
        <v/>
      </c>
      <c r="N787" s="173" t="str">
        <f>IF($A787="","",'Priseestimat gj.strømming'!$C$6)</f>
        <v/>
      </c>
      <c r="O787" s="174" t="str" cm="1">
        <f t="array" ref="O787">IF(M787=Hjelpeark!$D$7,_xlfn.XLOOKUP(IF(T787="Naturlig",S787,T787),'Vannbehov SV'!$A$5:$A$13,_xlfn.XLOOKUP('Beregninger gj.strømming'!F787,'Vannbehov SV'!$B$4:$O$4,'Vannbehov SV'!$B$5:$O$13,,-1),,-1),IF(M787=Hjelpeark!$E$7,_xlfn.XLOOKUP(IF(T787="Naturlig",S787,T787),'Vannbehov FV'!$A$5:$A$20,_xlfn.XLOOKUP('Beregninger gj.strømming'!F787,'Vannbehov FV'!$B$4:$O$4,'Vannbehov FV'!$B$5:$O$20,,-1),,-1),""))</f>
        <v/>
      </c>
      <c r="P787" s="173" t="str">
        <f t="shared" si="216"/>
        <v/>
      </c>
      <c r="Q787" s="174" t="str">
        <f t="shared" si="217"/>
        <v/>
      </c>
      <c r="R787" s="174" t="str">
        <f t="shared" si="206"/>
        <v/>
      </c>
      <c r="S787" s="152" t="str">
        <f>IFERROR(IF(M787=Hjelpeark!$D$7,_xlfn.XLOOKUP('Beregninger gj.strømming'!C787,Hjelpeark!$C$8:$C$19,Hjelpeark!$D$8:$D$19),_xlfn.XLOOKUP('Beregninger gj.strømming'!C787,Hjelpeark!$C$8:$C$19,Hjelpeark!$E$8:$E$19)),"")</f>
        <v/>
      </c>
      <c r="T787" s="152" t="str">
        <f t="shared" si="220"/>
        <v/>
      </c>
      <c r="U787" s="152" t="str">
        <f>IFERROR(IF(T787=Hjelpeark!$B$4,0,ABS(T787-S787)),"")</f>
        <v/>
      </c>
      <c r="V787" s="175" t="str">
        <f>IFERROR(IF(A787="","",_xlfn.XLOOKUP(D787,Prisliste!$C$4:$F$4,Prisliste!$C$20:$F$20)),"")</f>
        <v/>
      </c>
      <c r="W787" s="175" t="str">
        <f>IFERROR(U787*_xlfn.XLOOKUP(D787,Prisliste!$C$4:$F$4,Prisliste!$C$21:$F$21),"")</f>
        <v/>
      </c>
      <c r="X787" s="175" t="str">
        <f>IFERROR(IF(A787="","",IF(N787="Ja",_xlfn.XLOOKUP('Beregninger gj.strømming'!D787,Prisliste!$C$4:$F$4,Prisliste!$C$24:$F$24),0)),"")</f>
        <v/>
      </c>
      <c r="Y787" s="288" t="str">
        <f t="shared" si="207"/>
        <v/>
      </c>
      <c r="Z787" s="175" t="str">
        <f t="shared" si="218"/>
        <v/>
      </c>
      <c r="AA787" s="175" t="str">
        <f t="shared" si="208"/>
        <v/>
      </c>
      <c r="AB787" s="175" t="str">
        <f t="shared" si="209"/>
        <v/>
      </c>
      <c r="AC787" s="288" t="str">
        <f t="shared" si="210"/>
        <v/>
      </c>
      <c r="AD787" s="152" t="str">
        <f t="shared" si="211"/>
        <v/>
      </c>
      <c r="AF787" s="155" t="str">
        <f>IFERROR(_xlfn.XLOOKUP(D787,Prisliste!$C$4:$F$4,Prisliste!$C$19:$F$19)*AD787,"")</f>
        <v/>
      </c>
    </row>
    <row r="788" spans="1:32" ht="14.4">
      <c r="A788" s="171" t="str">
        <f>IF(A787="","",IF(A787+1&lt;=f_slutt,'Beregninger gj.strømming'!A787+1,""))</f>
        <v/>
      </c>
      <c r="B788" s="172" t="str">
        <f t="shared" si="212"/>
        <v/>
      </c>
      <c r="C788" s="173" t="str">
        <f t="shared" si="213"/>
        <v/>
      </c>
      <c r="D788" s="172" t="str">
        <f t="shared" si="214"/>
        <v/>
      </c>
      <c r="E788" s="152" t="str">
        <f t="shared" si="219"/>
        <v/>
      </c>
      <c r="F788" s="289" t="str">
        <f t="shared" si="215"/>
        <v/>
      </c>
      <c r="G788" s="154" t="str">
        <f>IF($A788="","",'Priseestimat gj.strømming'!$C$15)</f>
        <v/>
      </c>
      <c r="H788" s="155" t="str" cm="1">
        <f t="array" ref="H788">IF(M788=Hjelpeark!$E$7,_xlfn.XLOOKUP(IF(T788="Naturlig",S788,T788),Temp_VT_FV,_xlfn.XLOOKUP('Beregninger gj.strømming'!F788,Fiskevekt_VT_FV,'Veksttabell FV'!$B$5:$T$21,,-1),,-1)*G788,IF('Beregninger gj.strømming'!M788=Hjelpeark!$D$7,_xlfn.XLOOKUP(IF(T788="Naturlig",S788,T788),'Veksttabell SV'!$A$6:$A$22,_xlfn.XLOOKUP('Beregninger gj.strømming'!F788,'Veksttabell SV'!$B$5:$AU$5,'Veksttabell SV'!$B$6:$AU$22,,-1),,-1)*G788,""))</f>
        <v/>
      </c>
      <c r="I788" s="155" t="str">
        <f t="shared" si="204"/>
        <v/>
      </c>
      <c r="J788" s="159" t="str">
        <f t="shared" si="205"/>
        <v/>
      </c>
      <c r="K788" s="173" t="str">
        <f>IF(A788="","",'Priseestimat gj.strømming'!$C$10)</f>
        <v/>
      </c>
      <c r="L788" s="173" t="str">
        <f>IF(A788="","",'Priseestimat gj.strømming'!$C$11)</f>
        <v/>
      </c>
      <c r="M788" s="173" t="str">
        <f>IF(A788="","",'Priseestimat gj.strømming'!$C$12)</f>
        <v/>
      </c>
      <c r="N788" s="173" t="str">
        <f>IF($A788="","",'Priseestimat gj.strømming'!$C$6)</f>
        <v/>
      </c>
      <c r="O788" s="174" t="str" cm="1">
        <f t="array" ref="O788">IF(M788=Hjelpeark!$D$7,_xlfn.XLOOKUP(IF(T788="Naturlig",S788,T788),'Vannbehov SV'!$A$5:$A$13,_xlfn.XLOOKUP('Beregninger gj.strømming'!F788,'Vannbehov SV'!$B$4:$O$4,'Vannbehov SV'!$B$5:$O$13,,-1),,-1),IF(M788=Hjelpeark!$E$7,_xlfn.XLOOKUP(IF(T788="Naturlig",S788,T788),'Vannbehov FV'!$A$5:$A$20,_xlfn.XLOOKUP('Beregninger gj.strømming'!F788,'Vannbehov FV'!$B$4:$O$4,'Vannbehov FV'!$B$5:$O$20,,-1),,-1),""))</f>
        <v/>
      </c>
      <c r="P788" s="173" t="str">
        <f t="shared" si="216"/>
        <v/>
      </c>
      <c r="Q788" s="174" t="str">
        <f t="shared" si="217"/>
        <v/>
      </c>
      <c r="R788" s="174" t="str">
        <f t="shared" si="206"/>
        <v/>
      </c>
      <c r="S788" s="152" t="str">
        <f>IFERROR(IF(M788=Hjelpeark!$D$7,_xlfn.XLOOKUP('Beregninger gj.strømming'!C788,Hjelpeark!$C$8:$C$19,Hjelpeark!$D$8:$D$19),_xlfn.XLOOKUP('Beregninger gj.strømming'!C788,Hjelpeark!$C$8:$C$19,Hjelpeark!$E$8:$E$19)),"")</f>
        <v/>
      </c>
      <c r="T788" s="152" t="str">
        <f t="shared" si="220"/>
        <v/>
      </c>
      <c r="U788" s="152" t="str">
        <f>IFERROR(IF(T788=Hjelpeark!$B$4,0,ABS(T788-S788)),"")</f>
        <v/>
      </c>
      <c r="V788" s="175" t="str">
        <f>IFERROR(IF(A788="","",_xlfn.XLOOKUP(D788,Prisliste!$C$4:$F$4,Prisliste!$C$20:$F$20)),"")</f>
        <v/>
      </c>
      <c r="W788" s="175" t="str">
        <f>IFERROR(U788*_xlfn.XLOOKUP(D788,Prisliste!$C$4:$F$4,Prisliste!$C$21:$F$21),"")</f>
        <v/>
      </c>
      <c r="X788" s="175" t="str">
        <f>IFERROR(IF(A788="","",IF(N788="Ja",_xlfn.XLOOKUP('Beregninger gj.strømming'!D788,Prisliste!$C$4:$F$4,Prisliste!$C$24:$F$24),0)),"")</f>
        <v/>
      </c>
      <c r="Y788" s="288" t="str">
        <f t="shared" si="207"/>
        <v/>
      </c>
      <c r="Z788" s="175" t="str">
        <f t="shared" si="218"/>
        <v/>
      </c>
      <c r="AA788" s="175" t="str">
        <f t="shared" si="208"/>
        <v/>
      </c>
      <c r="AB788" s="175" t="str">
        <f t="shared" si="209"/>
        <v/>
      </c>
      <c r="AC788" s="288" t="str">
        <f t="shared" si="210"/>
        <v/>
      </c>
      <c r="AD788" s="152" t="str">
        <f t="shared" si="211"/>
        <v/>
      </c>
      <c r="AF788" s="155" t="str">
        <f>IFERROR(_xlfn.XLOOKUP(D788,Prisliste!$C$4:$F$4,Prisliste!$C$19:$F$19)*AD788,"")</f>
        <v/>
      </c>
    </row>
    <row r="789" spans="1:32" ht="14.4">
      <c r="A789" s="171" t="str">
        <f>IF(A788="","",IF(A788+1&lt;=f_slutt,'Beregninger gj.strømming'!A788+1,""))</f>
        <v/>
      </c>
      <c r="B789" s="172" t="str">
        <f t="shared" si="212"/>
        <v/>
      </c>
      <c r="C789" s="173" t="str">
        <f t="shared" si="213"/>
        <v/>
      </c>
      <c r="D789" s="172" t="str">
        <f t="shared" si="214"/>
        <v/>
      </c>
      <c r="E789" s="152" t="str">
        <f t="shared" si="219"/>
        <v/>
      </c>
      <c r="F789" s="289" t="str">
        <f t="shared" si="215"/>
        <v/>
      </c>
      <c r="G789" s="154" t="str">
        <f>IF($A789="","",'Priseestimat gj.strømming'!$C$15)</f>
        <v/>
      </c>
      <c r="H789" s="155" t="str" cm="1">
        <f t="array" ref="H789">IF(M789=Hjelpeark!$E$7,_xlfn.XLOOKUP(IF(T789="Naturlig",S789,T789),Temp_VT_FV,_xlfn.XLOOKUP('Beregninger gj.strømming'!F789,Fiskevekt_VT_FV,'Veksttabell FV'!$B$5:$T$21,,-1),,-1)*G789,IF('Beregninger gj.strømming'!M789=Hjelpeark!$D$7,_xlfn.XLOOKUP(IF(T789="Naturlig",S789,T789),'Veksttabell SV'!$A$6:$A$22,_xlfn.XLOOKUP('Beregninger gj.strømming'!F789,'Veksttabell SV'!$B$5:$AU$5,'Veksttabell SV'!$B$6:$AU$22,,-1),,-1)*G789,""))</f>
        <v/>
      </c>
      <c r="I789" s="155" t="str">
        <f t="shared" si="204"/>
        <v/>
      </c>
      <c r="J789" s="159" t="str">
        <f t="shared" si="205"/>
        <v/>
      </c>
      <c r="K789" s="173" t="str">
        <f>IF(A789="","",'Priseestimat gj.strømming'!$C$10)</f>
        <v/>
      </c>
      <c r="L789" s="173" t="str">
        <f>IF(A789="","",'Priseestimat gj.strømming'!$C$11)</f>
        <v/>
      </c>
      <c r="M789" s="173" t="str">
        <f>IF(A789="","",'Priseestimat gj.strømming'!$C$12)</f>
        <v/>
      </c>
      <c r="N789" s="173" t="str">
        <f>IF($A789="","",'Priseestimat gj.strømming'!$C$6)</f>
        <v/>
      </c>
      <c r="O789" s="174" t="str" cm="1">
        <f t="array" ref="O789">IF(M789=Hjelpeark!$D$7,_xlfn.XLOOKUP(IF(T789="Naturlig",S789,T789),'Vannbehov SV'!$A$5:$A$13,_xlfn.XLOOKUP('Beregninger gj.strømming'!F789,'Vannbehov SV'!$B$4:$O$4,'Vannbehov SV'!$B$5:$O$13,,-1),,-1),IF(M789=Hjelpeark!$E$7,_xlfn.XLOOKUP(IF(T789="Naturlig",S789,T789),'Vannbehov FV'!$A$5:$A$20,_xlfn.XLOOKUP('Beregninger gj.strømming'!F789,'Vannbehov FV'!$B$4:$O$4,'Vannbehov FV'!$B$5:$O$20,,-1),,-1),""))</f>
        <v/>
      </c>
      <c r="P789" s="173" t="str">
        <f t="shared" si="216"/>
        <v/>
      </c>
      <c r="Q789" s="174" t="str">
        <f t="shared" si="217"/>
        <v/>
      </c>
      <c r="R789" s="174" t="str">
        <f t="shared" si="206"/>
        <v/>
      </c>
      <c r="S789" s="152" t="str">
        <f>IFERROR(IF(M789=Hjelpeark!$D$7,_xlfn.XLOOKUP('Beregninger gj.strømming'!C789,Hjelpeark!$C$8:$C$19,Hjelpeark!$D$8:$D$19),_xlfn.XLOOKUP('Beregninger gj.strømming'!C789,Hjelpeark!$C$8:$C$19,Hjelpeark!$E$8:$E$19)),"")</f>
        <v/>
      </c>
      <c r="T789" s="152" t="str">
        <f t="shared" si="220"/>
        <v/>
      </c>
      <c r="U789" s="152" t="str">
        <f>IFERROR(IF(T789=Hjelpeark!$B$4,0,ABS(T789-S789)),"")</f>
        <v/>
      </c>
      <c r="V789" s="175" t="str">
        <f>IFERROR(IF(A789="","",_xlfn.XLOOKUP(D789,Prisliste!$C$4:$F$4,Prisliste!$C$20:$F$20)),"")</f>
        <v/>
      </c>
      <c r="W789" s="175" t="str">
        <f>IFERROR(U789*_xlfn.XLOOKUP(D789,Prisliste!$C$4:$F$4,Prisliste!$C$21:$F$21),"")</f>
        <v/>
      </c>
      <c r="X789" s="175" t="str">
        <f>IFERROR(IF(A789="","",IF(N789="Ja",_xlfn.XLOOKUP('Beregninger gj.strømming'!D789,Prisliste!$C$4:$F$4,Prisliste!$C$24:$F$24),0)),"")</f>
        <v/>
      </c>
      <c r="Y789" s="288" t="str">
        <f t="shared" si="207"/>
        <v/>
      </c>
      <c r="Z789" s="175" t="str">
        <f t="shared" si="218"/>
        <v/>
      </c>
      <c r="AA789" s="175" t="str">
        <f t="shared" si="208"/>
        <v/>
      </c>
      <c r="AB789" s="175" t="str">
        <f t="shared" si="209"/>
        <v/>
      </c>
      <c r="AC789" s="288" t="str">
        <f t="shared" si="210"/>
        <v/>
      </c>
      <c r="AD789" s="152" t="str">
        <f t="shared" si="211"/>
        <v/>
      </c>
      <c r="AF789" s="155" t="str">
        <f>IFERROR(_xlfn.XLOOKUP(D789,Prisliste!$C$4:$F$4,Prisliste!$C$19:$F$19)*AD789,"")</f>
        <v/>
      </c>
    </row>
    <row r="790" spans="1:32" ht="14.4">
      <c r="A790" s="171" t="str">
        <f>IF(A789="","",IF(A789+1&lt;=f_slutt,'Beregninger gj.strømming'!A789+1,""))</f>
        <v/>
      </c>
      <c r="B790" s="172" t="str">
        <f t="shared" si="212"/>
        <v/>
      </c>
      <c r="C790" s="173" t="str">
        <f t="shared" si="213"/>
        <v/>
      </c>
      <c r="D790" s="172" t="str">
        <f t="shared" si="214"/>
        <v/>
      </c>
      <c r="E790" s="152" t="str">
        <f t="shared" si="219"/>
        <v/>
      </c>
      <c r="F790" s="289" t="str">
        <f t="shared" si="215"/>
        <v/>
      </c>
      <c r="G790" s="154" t="str">
        <f>IF($A790="","",'Priseestimat gj.strømming'!$C$15)</f>
        <v/>
      </c>
      <c r="H790" s="155" t="str" cm="1">
        <f t="array" ref="H790">IF(M790=Hjelpeark!$E$7,_xlfn.XLOOKUP(IF(T790="Naturlig",S790,T790),Temp_VT_FV,_xlfn.XLOOKUP('Beregninger gj.strømming'!F790,Fiskevekt_VT_FV,'Veksttabell FV'!$B$5:$T$21,,-1),,-1)*G790,IF('Beregninger gj.strømming'!M790=Hjelpeark!$D$7,_xlfn.XLOOKUP(IF(T790="Naturlig",S790,T790),'Veksttabell SV'!$A$6:$A$22,_xlfn.XLOOKUP('Beregninger gj.strømming'!F790,'Veksttabell SV'!$B$5:$AU$5,'Veksttabell SV'!$B$6:$AU$22,,-1),,-1)*G790,""))</f>
        <v/>
      </c>
      <c r="I790" s="155" t="str">
        <f t="shared" si="204"/>
        <v/>
      </c>
      <c r="J790" s="159" t="str">
        <f t="shared" si="205"/>
        <v/>
      </c>
      <c r="K790" s="173" t="str">
        <f>IF(A790="","",'Priseestimat gj.strømming'!$C$10)</f>
        <v/>
      </c>
      <c r="L790" s="173" t="str">
        <f>IF(A790="","",'Priseestimat gj.strømming'!$C$11)</f>
        <v/>
      </c>
      <c r="M790" s="173" t="str">
        <f>IF(A790="","",'Priseestimat gj.strømming'!$C$12)</f>
        <v/>
      </c>
      <c r="N790" s="173" t="str">
        <f>IF($A790="","",'Priseestimat gj.strømming'!$C$6)</f>
        <v/>
      </c>
      <c r="O790" s="174" t="str" cm="1">
        <f t="array" ref="O790">IF(M790=Hjelpeark!$D$7,_xlfn.XLOOKUP(IF(T790="Naturlig",S790,T790),'Vannbehov SV'!$A$5:$A$13,_xlfn.XLOOKUP('Beregninger gj.strømming'!F790,'Vannbehov SV'!$B$4:$O$4,'Vannbehov SV'!$B$5:$O$13,,-1),,-1),IF(M790=Hjelpeark!$E$7,_xlfn.XLOOKUP(IF(T790="Naturlig",S790,T790),'Vannbehov FV'!$A$5:$A$20,_xlfn.XLOOKUP('Beregninger gj.strømming'!F790,'Vannbehov FV'!$B$4:$O$4,'Vannbehov FV'!$B$5:$O$20,,-1),,-1),""))</f>
        <v/>
      </c>
      <c r="P790" s="173" t="str">
        <f t="shared" si="216"/>
        <v/>
      </c>
      <c r="Q790" s="174" t="str">
        <f t="shared" si="217"/>
        <v/>
      </c>
      <c r="R790" s="174" t="str">
        <f t="shared" si="206"/>
        <v/>
      </c>
      <c r="S790" s="152" t="str">
        <f>IFERROR(IF(M790=Hjelpeark!$D$7,_xlfn.XLOOKUP('Beregninger gj.strømming'!C790,Hjelpeark!$C$8:$C$19,Hjelpeark!$D$8:$D$19),_xlfn.XLOOKUP('Beregninger gj.strømming'!C790,Hjelpeark!$C$8:$C$19,Hjelpeark!$E$8:$E$19)),"")</f>
        <v/>
      </c>
      <c r="T790" s="152" t="str">
        <f t="shared" si="220"/>
        <v/>
      </c>
      <c r="U790" s="152" t="str">
        <f>IFERROR(IF(T790=Hjelpeark!$B$4,0,ABS(T790-S790)),"")</f>
        <v/>
      </c>
      <c r="V790" s="175" t="str">
        <f>IFERROR(IF(A790="","",_xlfn.XLOOKUP(D790,Prisliste!$C$4:$F$4,Prisliste!$C$20:$F$20)),"")</f>
        <v/>
      </c>
      <c r="W790" s="175" t="str">
        <f>IFERROR(U790*_xlfn.XLOOKUP(D790,Prisliste!$C$4:$F$4,Prisliste!$C$21:$F$21),"")</f>
        <v/>
      </c>
      <c r="X790" s="175" t="str">
        <f>IFERROR(IF(A790="","",IF(N790="Ja",_xlfn.XLOOKUP('Beregninger gj.strømming'!D790,Prisliste!$C$4:$F$4,Prisliste!$C$24:$F$24),0)),"")</f>
        <v/>
      </c>
      <c r="Y790" s="288" t="str">
        <f t="shared" si="207"/>
        <v/>
      </c>
      <c r="Z790" s="175" t="str">
        <f t="shared" si="218"/>
        <v/>
      </c>
      <c r="AA790" s="175" t="str">
        <f t="shared" si="208"/>
        <v/>
      </c>
      <c r="AB790" s="175" t="str">
        <f t="shared" si="209"/>
        <v/>
      </c>
      <c r="AC790" s="288" t="str">
        <f t="shared" si="210"/>
        <v/>
      </c>
      <c r="AD790" s="152" t="str">
        <f t="shared" si="211"/>
        <v/>
      </c>
      <c r="AF790" s="155" t="str">
        <f>IFERROR(_xlfn.XLOOKUP(D790,Prisliste!$C$4:$F$4,Prisliste!$C$19:$F$19)*AD790,"")</f>
        <v/>
      </c>
    </row>
    <row r="791" spans="1:32" ht="14.4">
      <c r="A791" s="171" t="str">
        <f>IF(A790="","",IF(A790+1&lt;=f_slutt,'Beregninger gj.strømming'!A790+1,""))</f>
        <v/>
      </c>
      <c r="B791" s="172" t="str">
        <f t="shared" si="212"/>
        <v/>
      </c>
      <c r="C791" s="173" t="str">
        <f t="shared" si="213"/>
        <v/>
      </c>
      <c r="D791" s="172" t="str">
        <f t="shared" si="214"/>
        <v/>
      </c>
      <c r="E791" s="152" t="str">
        <f t="shared" si="219"/>
        <v/>
      </c>
      <c r="F791" s="289" t="str">
        <f t="shared" si="215"/>
        <v/>
      </c>
      <c r="G791" s="154" t="str">
        <f>IF($A791="","",'Priseestimat gj.strømming'!$C$15)</f>
        <v/>
      </c>
      <c r="H791" s="155" t="str" cm="1">
        <f t="array" ref="H791">IF(M791=Hjelpeark!$E$7,_xlfn.XLOOKUP(IF(T791="Naturlig",S791,T791),Temp_VT_FV,_xlfn.XLOOKUP('Beregninger gj.strømming'!F791,Fiskevekt_VT_FV,'Veksttabell FV'!$B$5:$T$21,,-1),,-1)*G791,IF('Beregninger gj.strømming'!M791=Hjelpeark!$D$7,_xlfn.XLOOKUP(IF(T791="Naturlig",S791,T791),'Veksttabell SV'!$A$6:$A$22,_xlfn.XLOOKUP('Beregninger gj.strømming'!F791,'Veksttabell SV'!$B$5:$AU$5,'Veksttabell SV'!$B$6:$AU$22,,-1),,-1)*G791,""))</f>
        <v/>
      </c>
      <c r="I791" s="155" t="str">
        <f t="shared" si="204"/>
        <v/>
      </c>
      <c r="J791" s="159" t="str">
        <f t="shared" si="205"/>
        <v/>
      </c>
      <c r="K791" s="173" t="str">
        <f>IF(A791="","",'Priseestimat gj.strømming'!$C$10)</f>
        <v/>
      </c>
      <c r="L791" s="173" t="str">
        <f>IF(A791="","",'Priseestimat gj.strømming'!$C$11)</f>
        <v/>
      </c>
      <c r="M791" s="173" t="str">
        <f>IF(A791="","",'Priseestimat gj.strømming'!$C$12)</f>
        <v/>
      </c>
      <c r="N791" s="173" t="str">
        <f>IF($A791="","",'Priseestimat gj.strømming'!$C$6)</f>
        <v/>
      </c>
      <c r="O791" s="174" t="str" cm="1">
        <f t="array" ref="O791">IF(M791=Hjelpeark!$D$7,_xlfn.XLOOKUP(IF(T791="Naturlig",S791,T791),'Vannbehov SV'!$A$5:$A$13,_xlfn.XLOOKUP('Beregninger gj.strømming'!F791,'Vannbehov SV'!$B$4:$O$4,'Vannbehov SV'!$B$5:$O$13,,-1),,-1),IF(M791=Hjelpeark!$E$7,_xlfn.XLOOKUP(IF(T791="Naturlig",S791,T791),'Vannbehov FV'!$A$5:$A$20,_xlfn.XLOOKUP('Beregninger gj.strømming'!F791,'Vannbehov FV'!$B$4:$O$4,'Vannbehov FV'!$B$5:$O$20,,-1),,-1),""))</f>
        <v/>
      </c>
      <c r="P791" s="173" t="str">
        <f t="shared" si="216"/>
        <v/>
      </c>
      <c r="Q791" s="174" t="str">
        <f t="shared" si="217"/>
        <v/>
      </c>
      <c r="R791" s="174" t="str">
        <f t="shared" si="206"/>
        <v/>
      </c>
      <c r="S791" s="152" t="str">
        <f>IFERROR(IF(M791=Hjelpeark!$D$7,_xlfn.XLOOKUP('Beregninger gj.strømming'!C791,Hjelpeark!$C$8:$C$19,Hjelpeark!$D$8:$D$19),_xlfn.XLOOKUP('Beregninger gj.strømming'!C791,Hjelpeark!$C$8:$C$19,Hjelpeark!$E$8:$E$19)),"")</f>
        <v/>
      </c>
      <c r="T791" s="152" t="str">
        <f t="shared" si="220"/>
        <v/>
      </c>
      <c r="U791" s="152" t="str">
        <f>IFERROR(IF(T791=Hjelpeark!$B$4,0,ABS(T791-S791)),"")</f>
        <v/>
      </c>
      <c r="V791" s="175" t="str">
        <f>IFERROR(IF(A791="","",_xlfn.XLOOKUP(D791,Prisliste!$C$4:$F$4,Prisliste!$C$20:$F$20)),"")</f>
        <v/>
      </c>
      <c r="W791" s="175" t="str">
        <f>IFERROR(U791*_xlfn.XLOOKUP(D791,Prisliste!$C$4:$F$4,Prisliste!$C$21:$F$21),"")</f>
        <v/>
      </c>
      <c r="X791" s="175" t="str">
        <f>IFERROR(IF(A791="","",IF(N791="Ja",_xlfn.XLOOKUP('Beregninger gj.strømming'!D791,Prisliste!$C$4:$F$4,Prisliste!$C$24:$F$24),0)),"")</f>
        <v/>
      </c>
      <c r="Y791" s="288" t="str">
        <f t="shared" si="207"/>
        <v/>
      </c>
      <c r="Z791" s="175" t="str">
        <f t="shared" si="218"/>
        <v/>
      </c>
      <c r="AA791" s="175" t="str">
        <f t="shared" si="208"/>
        <v/>
      </c>
      <c r="AB791" s="175" t="str">
        <f t="shared" si="209"/>
        <v/>
      </c>
      <c r="AC791" s="288" t="str">
        <f t="shared" si="210"/>
        <v/>
      </c>
      <c r="AD791" s="152" t="str">
        <f t="shared" si="211"/>
        <v/>
      </c>
      <c r="AF791" s="155" t="str">
        <f>IFERROR(_xlfn.XLOOKUP(D791,Prisliste!$C$4:$F$4,Prisliste!$C$19:$F$19)*AD791,"")</f>
        <v/>
      </c>
    </row>
    <row r="792" spans="1:32" ht="14.4">
      <c r="A792" s="171" t="str">
        <f>IF(A791="","",IF(A791+1&lt;=f_slutt,'Beregninger gj.strømming'!A791+1,""))</f>
        <v/>
      </c>
      <c r="B792" s="172" t="str">
        <f t="shared" si="212"/>
        <v/>
      </c>
      <c r="C792" s="173" t="str">
        <f t="shared" si="213"/>
        <v/>
      </c>
      <c r="D792" s="172" t="str">
        <f t="shared" si="214"/>
        <v/>
      </c>
      <c r="E792" s="152" t="str">
        <f t="shared" si="219"/>
        <v/>
      </c>
      <c r="F792" s="289" t="str">
        <f t="shared" si="215"/>
        <v/>
      </c>
      <c r="G792" s="154" t="str">
        <f>IF($A792="","",'Priseestimat gj.strømming'!$C$15)</f>
        <v/>
      </c>
      <c r="H792" s="155" t="str" cm="1">
        <f t="array" ref="H792">IF(M792=Hjelpeark!$E$7,_xlfn.XLOOKUP(IF(T792="Naturlig",S792,T792),Temp_VT_FV,_xlfn.XLOOKUP('Beregninger gj.strømming'!F792,Fiskevekt_VT_FV,'Veksttabell FV'!$B$5:$T$21,,-1),,-1)*G792,IF('Beregninger gj.strømming'!M792=Hjelpeark!$D$7,_xlfn.XLOOKUP(IF(T792="Naturlig",S792,T792),'Veksttabell SV'!$A$6:$A$22,_xlfn.XLOOKUP('Beregninger gj.strømming'!F792,'Veksttabell SV'!$B$5:$AU$5,'Veksttabell SV'!$B$6:$AU$22,,-1),,-1)*G792,""))</f>
        <v/>
      </c>
      <c r="I792" s="155" t="str">
        <f t="shared" si="204"/>
        <v/>
      </c>
      <c r="J792" s="159" t="str">
        <f t="shared" si="205"/>
        <v/>
      </c>
      <c r="K792" s="173" t="str">
        <f>IF(A792="","",'Priseestimat gj.strømming'!$C$10)</f>
        <v/>
      </c>
      <c r="L792" s="173" t="str">
        <f>IF(A792="","",'Priseestimat gj.strømming'!$C$11)</f>
        <v/>
      </c>
      <c r="M792" s="173" t="str">
        <f>IF(A792="","",'Priseestimat gj.strømming'!$C$12)</f>
        <v/>
      </c>
      <c r="N792" s="173" t="str">
        <f>IF($A792="","",'Priseestimat gj.strømming'!$C$6)</f>
        <v/>
      </c>
      <c r="O792" s="174" t="str" cm="1">
        <f t="array" ref="O792">IF(M792=Hjelpeark!$D$7,_xlfn.XLOOKUP(IF(T792="Naturlig",S792,T792),'Vannbehov SV'!$A$5:$A$13,_xlfn.XLOOKUP('Beregninger gj.strømming'!F792,'Vannbehov SV'!$B$4:$O$4,'Vannbehov SV'!$B$5:$O$13,,-1),,-1),IF(M792=Hjelpeark!$E$7,_xlfn.XLOOKUP(IF(T792="Naturlig",S792,T792),'Vannbehov FV'!$A$5:$A$20,_xlfn.XLOOKUP('Beregninger gj.strømming'!F792,'Vannbehov FV'!$B$4:$O$4,'Vannbehov FV'!$B$5:$O$20,,-1),,-1),""))</f>
        <v/>
      </c>
      <c r="P792" s="173" t="str">
        <f t="shared" si="216"/>
        <v/>
      </c>
      <c r="Q792" s="174" t="str">
        <f t="shared" si="217"/>
        <v/>
      </c>
      <c r="R792" s="174" t="str">
        <f t="shared" si="206"/>
        <v/>
      </c>
      <c r="S792" s="152" t="str">
        <f>IFERROR(IF(M792=Hjelpeark!$D$7,_xlfn.XLOOKUP('Beregninger gj.strømming'!C792,Hjelpeark!$C$8:$C$19,Hjelpeark!$D$8:$D$19),_xlfn.XLOOKUP('Beregninger gj.strømming'!C792,Hjelpeark!$C$8:$C$19,Hjelpeark!$E$8:$E$19)),"")</f>
        <v/>
      </c>
      <c r="T792" s="152" t="str">
        <f t="shared" si="220"/>
        <v/>
      </c>
      <c r="U792" s="152" t="str">
        <f>IFERROR(IF(T792=Hjelpeark!$B$4,0,ABS(T792-S792)),"")</f>
        <v/>
      </c>
      <c r="V792" s="175" t="str">
        <f>IFERROR(IF(A792="","",_xlfn.XLOOKUP(D792,Prisliste!$C$4:$F$4,Prisliste!$C$20:$F$20)),"")</f>
        <v/>
      </c>
      <c r="W792" s="175" t="str">
        <f>IFERROR(U792*_xlfn.XLOOKUP(D792,Prisliste!$C$4:$F$4,Prisliste!$C$21:$F$21),"")</f>
        <v/>
      </c>
      <c r="X792" s="175" t="str">
        <f>IFERROR(IF(A792="","",IF(N792="Ja",_xlfn.XLOOKUP('Beregninger gj.strømming'!D792,Prisliste!$C$4:$F$4,Prisliste!$C$24:$F$24),0)),"")</f>
        <v/>
      </c>
      <c r="Y792" s="288" t="str">
        <f t="shared" si="207"/>
        <v/>
      </c>
      <c r="Z792" s="175" t="str">
        <f t="shared" si="218"/>
        <v/>
      </c>
      <c r="AA792" s="175" t="str">
        <f t="shared" si="208"/>
        <v/>
      </c>
      <c r="AB792" s="175" t="str">
        <f t="shared" si="209"/>
        <v/>
      </c>
      <c r="AC792" s="288" t="str">
        <f t="shared" si="210"/>
        <v/>
      </c>
      <c r="AD792" s="152" t="str">
        <f t="shared" si="211"/>
        <v/>
      </c>
      <c r="AF792" s="155" t="str">
        <f>IFERROR(_xlfn.XLOOKUP(D792,Prisliste!$C$4:$F$4,Prisliste!$C$19:$F$19)*AD792,"")</f>
        <v/>
      </c>
    </row>
    <row r="793" spans="1:32" ht="14.4">
      <c r="A793" s="171" t="str">
        <f>IF(A792="","",IF(A792+1&lt;=f_slutt,'Beregninger gj.strømming'!A792+1,""))</f>
        <v/>
      </c>
      <c r="B793" s="172" t="str">
        <f t="shared" si="212"/>
        <v/>
      </c>
      <c r="C793" s="173" t="str">
        <f t="shared" si="213"/>
        <v/>
      </c>
      <c r="D793" s="172" t="str">
        <f t="shared" si="214"/>
        <v/>
      </c>
      <c r="E793" s="152" t="str">
        <f t="shared" si="219"/>
        <v/>
      </c>
      <c r="F793" s="289" t="str">
        <f t="shared" si="215"/>
        <v/>
      </c>
      <c r="G793" s="154" t="str">
        <f>IF($A793="","",'Priseestimat gj.strømming'!$C$15)</f>
        <v/>
      </c>
      <c r="H793" s="155" t="str" cm="1">
        <f t="array" ref="H793">IF(M793=Hjelpeark!$E$7,_xlfn.XLOOKUP(IF(T793="Naturlig",S793,T793),Temp_VT_FV,_xlfn.XLOOKUP('Beregninger gj.strømming'!F793,Fiskevekt_VT_FV,'Veksttabell FV'!$B$5:$T$21,,-1),,-1)*G793,IF('Beregninger gj.strømming'!M793=Hjelpeark!$D$7,_xlfn.XLOOKUP(IF(T793="Naturlig",S793,T793),'Veksttabell SV'!$A$6:$A$22,_xlfn.XLOOKUP('Beregninger gj.strømming'!F793,'Veksttabell SV'!$B$5:$AU$5,'Veksttabell SV'!$B$6:$AU$22,,-1),,-1)*G793,""))</f>
        <v/>
      </c>
      <c r="I793" s="155" t="str">
        <f t="shared" si="204"/>
        <v/>
      </c>
      <c r="J793" s="159" t="str">
        <f t="shared" si="205"/>
        <v/>
      </c>
      <c r="K793" s="173" t="str">
        <f>IF(A793="","",'Priseestimat gj.strømming'!$C$10)</f>
        <v/>
      </c>
      <c r="L793" s="173" t="str">
        <f>IF(A793="","",'Priseestimat gj.strømming'!$C$11)</f>
        <v/>
      </c>
      <c r="M793" s="173" t="str">
        <f>IF(A793="","",'Priseestimat gj.strømming'!$C$12)</f>
        <v/>
      </c>
      <c r="N793" s="173" t="str">
        <f>IF($A793="","",'Priseestimat gj.strømming'!$C$6)</f>
        <v/>
      </c>
      <c r="O793" s="174" t="str" cm="1">
        <f t="array" ref="O793">IF(M793=Hjelpeark!$D$7,_xlfn.XLOOKUP(IF(T793="Naturlig",S793,T793),'Vannbehov SV'!$A$5:$A$13,_xlfn.XLOOKUP('Beregninger gj.strømming'!F793,'Vannbehov SV'!$B$4:$O$4,'Vannbehov SV'!$B$5:$O$13,,-1),,-1),IF(M793=Hjelpeark!$E$7,_xlfn.XLOOKUP(IF(T793="Naturlig",S793,T793),'Vannbehov FV'!$A$5:$A$20,_xlfn.XLOOKUP('Beregninger gj.strømming'!F793,'Vannbehov FV'!$B$4:$O$4,'Vannbehov FV'!$B$5:$O$20,,-1),,-1),""))</f>
        <v/>
      </c>
      <c r="P793" s="173" t="str">
        <f t="shared" si="216"/>
        <v/>
      </c>
      <c r="Q793" s="174" t="str">
        <f t="shared" si="217"/>
        <v/>
      </c>
      <c r="R793" s="174" t="str">
        <f t="shared" si="206"/>
        <v/>
      </c>
      <c r="S793" s="152" t="str">
        <f>IFERROR(IF(M793=Hjelpeark!$D$7,_xlfn.XLOOKUP('Beregninger gj.strømming'!C793,Hjelpeark!$C$8:$C$19,Hjelpeark!$D$8:$D$19),_xlfn.XLOOKUP('Beregninger gj.strømming'!C793,Hjelpeark!$C$8:$C$19,Hjelpeark!$E$8:$E$19)),"")</f>
        <v/>
      </c>
      <c r="T793" s="152" t="str">
        <f t="shared" si="220"/>
        <v/>
      </c>
      <c r="U793" s="152" t="str">
        <f>IFERROR(IF(T793=Hjelpeark!$B$4,0,ABS(T793-S793)),"")</f>
        <v/>
      </c>
      <c r="V793" s="175" t="str">
        <f>IFERROR(IF(A793="","",_xlfn.XLOOKUP(D793,Prisliste!$C$4:$F$4,Prisliste!$C$20:$F$20)),"")</f>
        <v/>
      </c>
      <c r="W793" s="175" t="str">
        <f>IFERROR(U793*_xlfn.XLOOKUP(D793,Prisliste!$C$4:$F$4,Prisliste!$C$21:$F$21),"")</f>
        <v/>
      </c>
      <c r="X793" s="175" t="str">
        <f>IFERROR(IF(A793="","",IF(N793="Ja",_xlfn.XLOOKUP('Beregninger gj.strømming'!D793,Prisliste!$C$4:$F$4,Prisliste!$C$24:$F$24),0)),"")</f>
        <v/>
      </c>
      <c r="Y793" s="288" t="str">
        <f t="shared" si="207"/>
        <v/>
      </c>
      <c r="Z793" s="175" t="str">
        <f t="shared" si="218"/>
        <v/>
      </c>
      <c r="AA793" s="175" t="str">
        <f t="shared" si="208"/>
        <v/>
      </c>
      <c r="AB793" s="175" t="str">
        <f t="shared" si="209"/>
        <v/>
      </c>
      <c r="AC793" s="288" t="str">
        <f t="shared" si="210"/>
        <v/>
      </c>
      <c r="AD793" s="152" t="str">
        <f t="shared" si="211"/>
        <v/>
      </c>
      <c r="AF793" s="155" t="str">
        <f>IFERROR(_xlfn.XLOOKUP(D793,Prisliste!$C$4:$F$4,Prisliste!$C$19:$F$19)*AD793,"")</f>
        <v/>
      </c>
    </row>
    <row r="794" spans="1:32" ht="14.4">
      <c r="A794" s="171" t="str">
        <f>IF(A793="","",IF(A793+1&lt;=f_slutt,'Beregninger gj.strømming'!A793+1,""))</f>
        <v/>
      </c>
      <c r="B794" s="172" t="str">
        <f t="shared" si="212"/>
        <v/>
      </c>
      <c r="C794" s="173" t="str">
        <f t="shared" si="213"/>
        <v/>
      </c>
      <c r="D794" s="172" t="str">
        <f t="shared" si="214"/>
        <v/>
      </c>
      <c r="E794" s="152" t="str">
        <f t="shared" si="219"/>
        <v/>
      </c>
      <c r="F794" s="289" t="str">
        <f t="shared" si="215"/>
        <v/>
      </c>
      <c r="G794" s="154" t="str">
        <f>IF($A794="","",'Priseestimat gj.strømming'!$C$15)</f>
        <v/>
      </c>
      <c r="H794" s="155" t="str" cm="1">
        <f t="array" ref="H794">IF(M794=Hjelpeark!$E$7,_xlfn.XLOOKUP(IF(T794="Naturlig",S794,T794),Temp_VT_FV,_xlfn.XLOOKUP('Beregninger gj.strømming'!F794,Fiskevekt_VT_FV,'Veksttabell FV'!$B$5:$T$21,,-1),,-1)*G794,IF('Beregninger gj.strømming'!M794=Hjelpeark!$D$7,_xlfn.XLOOKUP(IF(T794="Naturlig",S794,T794),'Veksttabell SV'!$A$6:$A$22,_xlfn.XLOOKUP('Beregninger gj.strømming'!F794,'Veksttabell SV'!$B$5:$AU$5,'Veksttabell SV'!$B$6:$AU$22,,-1),,-1)*G794,""))</f>
        <v/>
      </c>
      <c r="I794" s="155" t="str">
        <f t="shared" si="204"/>
        <v/>
      </c>
      <c r="J794" s="159" t="str">
        <f t="shared" si="205"/>
        <v/>
      </c>
      <c r="K794" s="173" t="str">
        <f>IF(A794="","",'Priseestimat gj.strømming'!$C$10)</f>
        <v/>
      </c>
      <c r="L794" s="173" t="str">
        <f>IF(A794="","",'Priseestimat gj.strømming'!$C$11)</f>
        <v/>
      </c>
      <c r="M794" s="173" t="str">
        <f>IF(A794="","",'Priseestimat gj.strømming'!$C$12)</f>
        <v/>
      </c>
      <c r="N794" s="173" t="str">
        <f>IF($A794="","",'Priseestimat gj.strømming'!$C$6)</f>
        <v/>
      </c>
      <c r="O794" s="174" t="str" cm="1">
        <f t="array" ref="O794">IF(M794=Hjelpeark!$D$7,_xlfn.XLOOKUP(IF(T794="Naturlig",S794,T794),'Vannbehov SV'!$A$5:$A$13,_xlfn.XLOOKUP('Beregninger gj.strømming'!F794,'Vannbehov SV'!$B$4:$O$4,'Vannbehov SV'!$B$5:$O$13,,-1),,-1),IF(M794=Hjelpeark!$E$7,_xlfn.XLOOKUP(IF(T794="Naturlig",S794,T794),'Vannbehov FV'!$A$5:$A$20,_xlfn.XLOOKUP('Beregninger gj.strømming'!F794,'Vannbehov FV'!$B$4:$O$4,'Vannbehov FV'!$B$5:$O$20,,-1),,-1),""))</f>
        <v/>
      </c>
      <c r="P794" s="173" t="str">
        <f t="shared" si="216"/>
        <v/>
      </c>
      <c r="Q794" s="174" t="str">
        <f t="shared" si="217"/>
        <v/>
      </c>
      <c r="R794" s="174" t="str">
        <f t="shared" si="206"/>
        <v/>
      </c>
      <c r="S794" s="152" t="str">
        <f>IFERROR(IF(M794=Hjelpeark!$D$7,_xlfn.XLOOKUP('Beregninger gj.strømming'!C794,Hjelpeark!$C$8:$C$19,Hjelpeark!$D$8:$D$19),_xlfn.XLOOKUP('Beregninger gj.strømming'!C794,Hjelpeark!$C$8:$C$19,Hjelpeark!$E$8:$E$19)),"")</f>
        <v/>
      </c>
      <c r="T794" s="152" t="str">
        <f t="shared" si="220"/>
        <v/>
      </c>
      <c r="U794" s="152" t="str">
        <f>IFERROR(IF(T794=Hjelpeark!$B$4,0,ABS(T794-S794)),"")</f>
        <v/>
      </c>
      <c r="V794" s="175" t="str">
        <f>IFERROR(IF(A794="","",_xlfn.XLOOKUP(D794,Prisliste!$C$4:$F$4,Prisliste!$C$20:$F$20)),"")</f>
        <v/>
      </c>
      <c r="W794" s="175" t="str">
        <f>IFERROR(U794*_xlfn.XLOOKUP(D794,Prisliste!$C$4:$F$4,Prisliste!$C$21:$F$21),"")</f>
        <v/>
      </c>
      <c r="X794" s="175" t="str">
        <f>IFERROR(IF(A794="","",IF(N794="Ja",_xlfn.XLOOKUP('Beregninger gj.strømming'!D794,Prisliste!$C$4:$F$4,Prisliste!$C$24:$F$24),0)),"")</f>
        <v/>
      </c>
      <c r="Y794" s="288" t="str">
        <f t="shared" si="207"/>
        <v/>
      </c>
      <c r="Z794" s="175" t="str">
        <f t="shared" si="218"/>
        <v/>
      </c>
      <c r="AA794" s="175" t="str">
        <f t="shared" si="208"/>
        <v/>
      </c>
      <c r="AB794" s="175" t="str">
        <f t="shared" si="209"/>
        <v/>
      </c>
      <c r="AC794" s="288" t="str">
        <f t="shared" si="210"/>
        <v/>
      </c>
      <c r="AD794" s="152" t="str">
        <f t="shared" si="211"/>
        <v/>
      </c>
      <c r="AF794" s="155" t="str">
        <f>IFERROR(_xlfn.XLOOKUP(D794,Prisliste!$C$4:$F$4,Prisliste!$C$19:$F$19)*AD794,"")</f>
        <v/>
      </c>
    </row>
    <row r="795" spans="1:32" ht="14.4">
      <c r="A795" s="171" t="str">
        <f>IF(A794="","",IF(A794+1&lt;=f_slutt,'Beregninger gj.strømming'!A794+1,""))</f>
        <v/>
      </c>
      <c r="B795" s="172" t="str">
        <f t="shared" si="212"/>
        <v/>
      </c>
      <c r="C795" s="173" t="str">
        <f t="shared" si="213"/>
        <v/>
      </c>
      <c r="D795" s="172" t="str">
        <f t="shared" si="214"/>
        <v/>
      </c>
      <c r="E795" s="152" t="str">
        <f t="shared" si="219"/>
        <v/>
      </c>
      <c r="F795" s="289" t="str">
        <f t="shared" si="215"/>
        <v/>
      </c>
      <c r="G795" s="154" t="str">
        <f>IF($A795="","",'Priseestimat gj.strømming'!$C$15)</f>
        <v/>
      </c>
      <c r="H795" s="155" t="str" cm="1">
        <f t="array" ref="H795">IF(M795=Hjelpeark!$E$7,_xlfn.XLOOKUP(IF(T795="Naturlig",S795,T795),Temp_VT_FV,_xlfn.XLOOKUP('Beregninger gj.strømming'!F795,Fiskevekt_VT_FV,'Veksttabell FV'!$B$5:$T$21,,-1),,-1)*G795,IF('Beregninger gj.strømming'!M795=Hjelpeark!$D$7,_xlfn.XLOOKUP(IF(T795="Naturlig",S795,T795),'Veksttabell SV'!$A$6:$A$22,_xlfn.XLOOKUP('Beregninger gj.strømming'!F795,'Veksttabell SV'!$B$5:$AU$5,'Veksttabell SV'!$B$6:$AU$22,,-1),,-1)*G795,""))</f>
        <v/>
      </c>
      <c r="I795" s="155" t="str">
        <f t="shared" si="204"/>
        <v/>
      </c>
      <c r="J795" s="159" t="str">
        <f t="shared" si="205"/>
        <v/>
      </c>
      <c r="K795" s="173" t="str">
        <f>IF(A795="","",'Priseestimat gj.strømming'!$C$10)</f>
        <v/>
      </c>
      <c r="L795" s="173" t="str">
        <f>IF(A795="","",'Priseestimat gj.strømming'!$C$11)</f>
        <v/>
      </c>
      <c r="M795" s="173" t="str">
        <f>IF(A795="","",'Priseestimat gj.strømming'!$C$12)</f>
        <v/>
      </c>
      <c r="N795" s="173" t="str">
        <f>IF($A795="","",'Priseestimat gj.strømming'!$C$6)</f>
        <v/>
      </c>
      <c r="O795" s="174" t="str" cm="1">
        <f t="array" ref="O795">IF(M795=Hjelpeark!$D$7,_xlfn.XLOOKUP(IF(T795="Naturlig",S795,T795),'Vannbehov SV'!$A$5:$A$13,_xlfn.XLOOKUP('Beregninger gj.strømming'!F795,'Vannbehov SV'!$B$4:$O$4,'Vannbehov SV'!$B$5:$O$13,,-1),,-1),IF(M795=Hjelpeark!$E$7,_xlfn.XLOOKUP(IF(T795="Naturlig",S795,T795),'Vannbehov FV'!$A$5:$A$20,_xlfn.XLOOKUP('Beregninger gj.strømming'!F795,'Vannbehov FV'!$B$4:$O$4,'Vannbehov FV'!$B$5:$O$20,,-1),,-1),""))</f>
        <v/>
      </c>
      <c r="P795" s="173" t="str">
        <f t="shared" si="216"/>
        <v/>
      </c>
      <c r="Q795" s="174" t="str">
        <f t="shared" si="217"/>
        <v/>
      </c>
      <c r="R795" s="174" t="str">
        <f t="shared" si="206"/>
        <v/>
      </c>
      <c r="S795" s="152" t="str">
        <f>IFERROR(IF(M795=Hjelpeark!$D$7,_xlfn.XLOOKUP('Beregninger gj.strømming'!C795,Hjelpeark!$C$8:$C$19,Hjelpeark!$D$8:$D$19),_xlfn.XLOOKUP('Beregninger gj.strømming'!C795,Hjelpeark!$C$8:$C$19,Hjelpeark!$E$8:$E$19)),"")</f>
        <v/>
      </c>
      <c r="T795" s="152" t="str">
        <f t="shared" si="220"/>
        <v/>
      </c>
      <c r="U795" s="152" t="str">
        <f>IFERROR(IF(T795=Hjelpeark!$B$4,0,ABS(T795-S795)),"")</f>
        <v/>
      </c>
      <c r="V795" s="175" t="str">
        <f>IFERROR(IF(A795="","",_xlfn.XLOOKUP(D795,Prisliste!$C$4:$F$4,Prisliste!$C$20:$F$20)),"")</f>
        <v/>
      </c>
      <c r="W795" s="175" t="str">
        <f>IFERROR(U795*_xlfn.XLOOKUP(D795,Prisliste!$C$4:$F$4,Prisliste!$C$21:$F$21),"")</f>
        <v/>
      </c>
      <c r="X795" s="175" t="str">
        <f>IFERROR(IF(A795="","",IF(N795="Ja",_xlfn.XLOOKUP('Beregninger gj.strømming'!D795,Prisliste!$C$4:$F$4,Prisliste!$C$24:$F$24),0)),"")</f>
        <v/>
      </c>
      <c r="Y795" s="288" t="str">
        <f t="shared" si="207"/>
        <v/>
      </c>
      <c r="Z795" s="175" t="str">
        <f t="shared" si="218"/>
        <v/>
      </c>
      <c r="AA795" s="175" t="str">
        <f t="shared" si="208"/>
        <v/>
      </c>
      <c r="AB795" s="175" t="str">
        <f t="shared" si="209"/>
        <v/>
      </c>
      <c r="AC795" s="288" t="str">
        <f t="shared" si="210"/>
        <v/>
      </c>
      <c r="AD795" s="152" t="str">
        <f t="shared" si="211"/>
        <v/>
      </c>
      <c r="AF795" s="155" t="str">
        <f>IFERROR(_xlfn.XLOOKUP(D795,Prisliste!$C$4:$F$4,Prisliste!$C$19:$F$19)*AD795,"")</f>
        <v/>
      </c>
    </row>
    <row r="796" spans="1:32" ht="14.4">
      <c r="A796" s="171" t="str">
        <f>IF(A795="","",IF(A795+1&lt;=f_slutt,'Beregninger gj.strømming'!A795+1,""))</f>
        <v/>
      </c>
      <c r="B796" s="172" t="str">
        <f t="shared" si="212"/>
        <v/>
      </c>
      <c r="C796" s="173" t="str">
        <f t="shared" si="213"/>
        <v/>
      </c>
      <c r="D796" s="172" t="str">
        <f t="shared" si="214"/>
        <v/>
      </c>
      <c r="E796" s="152" t="str">
        <f t="shared" si="219"/>
        <v/>
      </c>
      <c r="F796" s="289" t="str">
        <f t="shared" si="215"/>
        <v/>
      </c>
      <c r="G796" s="154" t="str">
        <f>IF($A796="","",'Priseestimat gj.strømming'!$C$15)</f>
        <v/>
      </c>
      <c r="H796" s="155" t="str" cm="1">
        <f t="array" ref="H796">IF(M796=Hjelpeark!$E$7,_xlfn.XLOOKUP(IF(T796="Naturlig",S796,T796),Temp_VT_FV,_xlfn.XLOOKUP('Beregninger gj.strømming'!F796,Fiskevekt_VT_FV,'Veksttabell FV'!$B$5:$T$21,,-1),,-1)*G796,IF('Beregninger gj.strømming'!M796=Hjelpeark!$D$7,_xlfn.XLOOKUP(IF(T796="Naturlig",S796,T796),'Veksttabell SV'!$A$6:$A$22,_xlfn.XLOOKUP('Beregninger gj.strømming'!F796,'Veksttabell SV'!$B$5:$AU$5,'Veksttabell SV'!$B$6:$AU$22,,-1),,-1)*G796,""))</f>
        <v/>
      </c>
      <c r="I796" s="155" t="str">
        <f t="shared" si="204"/>
        <v/>
      </c>
      <c r="J796" s="159" t="str">
        <f t="shared" si="205"/>
        <v/>
      </c>
      <c r="K796" s="173" t="str">
        <f>IF(A796="","",'Priseestimat gj.strømming'!$C$10)</f>
        <v/>
      </c>
      <c r="L796" s="173" t="str">
        <f>IF(A796="","",'Priseestimat gj.strømming'!$C$11)</f>
        <v/>
      </c>
      <c r="M796" s="173" t="str">
        <f>IF(A796="","",'Priseestimat gj.strømming'!$C$12)</f>
        <v/>
      </c>
      <c r="N796" s="173" t="str">
        <f>IF($A796="","",'Priseestimat gj.strømming'!$C$6)</f>
        <v/>
      </c>
      <c r="O796" s="174" t="str" cm="1">
        <f t="array" ref="O796">IF(M796=Hjelpeark!$D$7,_xlfn.XLOOKUP(IF(T796="Naturlig",S796,T796),'Vannbehov SV'!$A$5:$A$13,_xlfn.XLOOKUP('Beregninger gj.strømming'!F796,'Vannbehov SV'!$B$4:$O$4,'Vannbehov SV'!$B$5:$O$13,,-1),,-1),IF(M796=Hjelpeark!$E$7,_xlfn.XLOOKUP(IF(T796="Naturlig",S796,T796),'Vannbehov FV'!$A$5:$A$20,_xlfn.XLOOKUP('Beregninger gj.strømming'!F796,'Vannbehov FV'!$B$4:$O$4,'Vannbehov FV'!$B$5:$O$20,,-1),,-1),""))</f>
        <v/>
      </c>
      <c r="P796" s="173" t="str">
        <f t="shared" si="216"/>
        <v/>
      </c>
      <c r="Q796" s="174" t="str">
        <f t="shared" si="217"/>
        <v/>
      </c>
      <c r="R796" s="174" t="str">
        <f t="shared" si="206"/>
        <v/>
      </c>
      <c r="S796" s="152" t="str">
        <f>IFERROR(IF(M796=Hjelpeark!$D$7,_xlfn.XLOOKUP('Beregninger gj.strømming'!C796,Hjelpeark!$C$8:$C$19,Hjelpeark!$D$8:$D$19),_xlfn.XLOOKUP('Beregninger gj.strømming'!C796,Hjelpeark!$C$8:$C$19,Hjelpeark!$E$8:$E$19)),"")</f>
        <v/>
      </c>
      <c r="T796" s="152" t="str">
        <f t="shared" si="220"/>
        <v/>
      </c>
      <c r="U796" s="152" t="str">
        <f>IFERROR(IF(T796=Hjelpeark!$B$4,0,ABS(T796-S796)),"")</f>
        <v/>
      </c>
      <c r="V796" s="175" t="str">
        <f>IFERROR(IF(A796="","",_xlfn.XLOOKUP(D796,Prisliste!$C$4:$F$4,Prisliste!$C$20:$F$20)),"")</f>
        <v/>
      </c>
      <c r="W796" s="175" t="str">
        <f>IFERROR(U796*_xlfn.XLOOKUP(D796,Prisliste!$C$4:$F$4,Prisliste!$C$21:$F$21),"")</f>
        <v/>
      </c>
      <c r="X796" s="175" t="str">
        <f>IFERROR(IF(A796="","",IF(N796="Ja",_xlfn.XLOOKUP('Beregninger gj.strømming'!D796,Prisliste!$C$4:$F$4,Prisliste!$C$24:$F$24),0)),"")</f>
        <v/>
      </c>
      <c r="Y796" s="288" t="str">
        <f t="shared" si="207"/>
        <v/>
      </c>
      <c r="Z796" s="175" t="str">
        <f t="shared" si="218"/>
        <v/>
      </c>
      <c r="AA796" s="175" t="str">
        <f t="shared" si="208"/>
        <v/>
      </c>
      <c r="AB796" s="175" t="str">
        <f t="shared" si="209"/>
        <v/>
      </c>
      <c r="AC796" s="288" t="str">
        <f t="shared" si="210"/>
        <v/>
      </c>
      <c r="AD796" s="152" t="str">
        <f t="shared" si="211"/>
        <v/>
      </c>
      <c r="AF796" s="155" t="str">
        <f>IFERROR(_xlfn.XLOOKUP(D796,Prisliste!$C$4:$F$4,Prisliste!$C$19:$F$19)*AD796,"")</f>
        <v/>
      </c>
    </row>
    <row r="797" spans="1:32" ht="14.4">
      <c r="A797" s="171" t="str">
        <f>IF(A796="","",IF(A796+1&lt;=f_slutt,'Beregninger gj.strømming'!A796+1,""))</f>
        <v/>
      </c>
      <c r="B797" s="172" t="str">
        <f t="shared" si="212"/>
        <v/>
      </c>
      <c r="C797" s="173" t="str">
        <f t="shared" si="213"/>
        <v/>
      </c>
      <c r="D797" s="172" t="str">
        <f t="shared" si="214"/>
        <v/>
      </c>
      <c r="E797" s="152" t="str">
        <f t="shared" si="219"/>
        <v/>
      </c>
      <c r="F797" s="289" t="str">
        <f t="shared" si="215"/>
        <v/>
      </c>
      <c r="G797" s="154" t="str">
        <f>IF($A797="","",'Priseestimat gj.strømming'!$C$15)</f>
        <v/>
      </c>
      <c r="H797" s="155" t="str" cm="1">
        <f t="array" ref="H797">IF(M797=Hjelpeark!$E$7,_xlfn.XLOOKUP(IF(T797="Naturlig",S797,T797),Temp_VT_FV,_xlfn.XLOOKUP('Beregninger gj.strømming'!F797,Fiskevekt_VT_FV,'Veksttabell FV'!$B$5:$T$21,,-1),,-1)*G797,IF('Beregninger gj.strømming'!M797=Hjelpeark!$D$7,_xlfn.XLOOKUP(IF(T797="Naturlig",S797,T797),'Veksttabell SV'!$A$6:$A$22,_xlfn.XLOOKUP('Beregninger gj.strømming'!F797,'Veksttabell SV'!$B$5:$AU$5,'Veksttabell SV'!$B$6:$AU$22,,-1),,-1)*G797,""))</f>
        <v/>
      </c>
      <c r="I797" s="155" t="str">
        <f t="shared" si="204"/>
        <v/>
      </c>
      <c r="J797" s="159" t="str">
        <f t="shared" si="205"/>
        <v/>
      </c>
      <c r="K797" s="173" t="str">
        <f>IF(A797="","",'Priseestimat gj.strømming'!$C$10)</f>
        <v/>
      </c>
      <c r="L797" s="173" t="str">
        <f>IF(A797="","",'Priseestimat gj.strømming'!$C$11)</f>
        <v/>
      </c>
      <c r="M797" s="173" t="str">
        <f>IF(A797="","",'Priseestimat gj.strømming'!$C$12)</f>
        <v/>
      </c>
      <c r="N797" s="173" t="str">
        <f>IF($A797="","",'Priseestimat gj.strømming'!$C$6)</f>
        <v/>
      </c>
      <c r="O797" s="174" t="str" cm="1">
        <f t="array" ref="O797">IF(M797=Hjelpeark!$D$7,_xlfn.XLOOKUP(IF(T797="Naturlig",S797,T797),'Vannbehov SV'!$A$5:$A$13,_xlfn.XLOOKUP('Beregninger gj.strømming'!F797,'Vannbehov SV'!$B$4:$O$4,'Vannbehov SV'!$B$5:$O$13,,-1),,-1),IF(M797=Hjelpeark!$E$7,_xlfn.XLOOKUP(IF(T797="Naturlig",S797,T797),'Vannbehov FV'!$A$5:$A$20,_xlfn.XLOOKUP('Beregninger gj.strømming'!F797,'Vannbehov FV'!$B$4:$O$4,'Vannbehov FV'!$B$5:$O$20,,-1),,-1),""))</f>
        <v/>
      </c>
      <c r="P797" s="173" t="str">
        <f t="shared" si="216"/>
        <v/>
      </c>
      <c r="Q797" s="174" t="str">
        <f t="shared" si="217"/>
        <v/>
      </c>
      <c r="R797" s="174" t="str">
        <f t="shared" si="206"/>
        <v/>
      </c>
      <c r="S797" s="152" t="str">
        <f>IFERROR(IF(M797=Hjelpeark!$D$7,_xlfn.XLOOKUP('Beregninger gj.strømming'!C797,Hjelpeark!$C$8:$C$19,Hjelpeark!$D$8:$D$19),_xlfn.XLOOKUP('Beregninger gj.strømming'!C797,Hjelpeark!$C$8:$C$19,Hjelpeark!$E$8:$E$19)),"")</f>
        <v/>
      </c>
      <c r="T797" s="152" t="str">
        <f t="shared" si="220"/>
        <v/>
      </c>
      <c r="U797" s="152" t="str">
        <f>IFERROR(IF(T797=Hjelpeark!$B$4,0,ABS(T797-S797)),"")</f>
        <v/>
      </c>
      <c r="V797" s="175" t="str">
        <f>IFERROR(IF(A797="","",_xlfn.XLOOKUP(D797,Prisliste!$C$4:$F$4,Prisliste!$C$20:$F$20)),"")</f>
        <v/>
      </c>
      <c r="W797" s="175" t="str">
        <f>IFERROR(U797*_xlfn.XLOOKUP(D797,Prisliste!$C$4:$F$4,Prisliste!$C$21:$F$21),"")</f>
        <v/>
      </c>
      <c r="X797" s="175" t="str">
        <f>IFERROR(IF(A797="","",IF(N797="Ja",_xlfn.XLOOKUP('Beregninger gj.strømming'!D797,Prisliste!$C$4:$F$4,Prisliste!$C$24:$F$24),0)),"")</f>
        <v/>
      </c>
      <c r="Y797" s="288" t="str">
        <f t="shared" si="207"/>
        <v/>
      </c>
      <c r="Z797" s="175" t="str">
        <f t="shared" si="218"/>
        <v/>
      </c>
      <c r="AA797" s="175" t="str">
        <f t="shared" si="208"/>
        <v/>
      </c>
      <c r="AB797" s="175" t="str">
        <f t="shared" si="209"/>
        <v/>
      </c>
      <c r="AC797" s="288" t="str">
        <f t="shared" si="210"/>
        <v/>
      </c>
      <c r="AD797" s="152" t="str">
        <f t="shared" si="211"/>
        <v/>
      </c>
      <c r="AF797" s="155" t="str">
        <f>IFERROR(_xlfn.XLOOKUP(D797,Prisliste!$C$4:$F$4,Prisliste!$C$19:$F$19)*AD797,"")</f>
        <v/>
      </c>
    </row>
    <row r="798" spans="1:32" ht="14.4">
      <c r="A798" s="171" t="str">
        <f>IF(A797="","",IF(A797+1&lt;=f_slutt,'Beregninger gj.strømming'!A797+1,""))</f>
        <v/>
      </c>
      <c r="B798" s="172" t="str">
        <f t="shared" si="212"/>
        <v/>
      </c>
      <c r="C798" s="173" t="str">
        <f t="shared" si="213"/>
        <v/>
      </c>
      <c r="D798" s="172" t="str">
        <f t="shared" si="214"/>
        <v/>
      </c>
      <c r="E798" s="152" t="str">
        <f t="shared" si="219"/>
        <v/>
      </c>
      <c r="F798" s="289" t="str">
        <f t="shared" si="215"/>
        <v/>
      </c>
      <c r="G798" s="154" t="str">
        <f>IF($A798="","",'Priseestimat gj.strømming'!$C$15)</f>
        <v/>
      </c>
      <c r="H798" s="155" t="str" cm="1">
        <f t="array" ref="H798">IF(M798=Hjelpeark!$E$7,_xlfn.XLOOKUP(IF(T798="Naturlig",S798,T798),Temp_VT_FV,_xlfn.XLOOKUP('Beregninger gj.strømming'!F798,Fiskevekt_VT_FV,'Veksttabell FV'!$B$5:$T$21,,-1),,-1)*G798,IF('Beregninger gj.strømming'!M798=Hjelpeark!$D$7,_xlfn.XLOOKUP(IF(T798="Naturlig",S798,T798),'Veksttabell SV'!$A$6:$A$22,_xlfn.XLOOKUP('Beregninger gj.strømming'!F798,'Veksttabell SV'!$B$5:$AU$5,'Veksttabell SV'!$B$6:$AU$22,,-1),,-1)*G798,""))</f>
        <v/>
      </c>
      <c r="I798" s="155" t="str">
        <f t="shared" si="204"/>
        <v/>
      </c>
      <c r="J798" s="159" t="str">
        <f t="shared" si="205"/>
        <v/>
      </c>
      <c r="K798" s="173" t="str">
        <f>IF(A798="","",'Priseestimat gj.strømming'!$C$10)</f>
        <v/>
      </c>
      <c r="L798" s="173" t="str">
        <f>IF(A798="","",'Priseestimat gj.strømming'!$C$11)</f>
        <v/>
      </c>
      <c r="M798" s="173" t="str">
        <f>IF(A798="","",'Priseestimat gj.strømming'!$C$12)</f>
        <v/>
      </c>
      <c r="N798" s="173" t="str">
        <f>IF($A798="","",'Priseestimat gj.strømming'!$C$6)</f>
        <v/>
      </c>
      <c r="O798" s="174" t="str" cm="1">
        <f t="array" ref="O798">IF(M798=Hjelpeark!$D$7,_xlfn.XLOOKUP(IF(T798="Naturlig",S798,T798),'Vannbehov SV'!$A$5:$A$13,_xlfn.XLOOKUP('Beregninger gj.strømming'!F798,'Vannbehov SV'!$B$4:$O$4,'Vannbehov SV'!$B$5:$O$13,,-1),,-1),IF(M798=Hjelpeark!$E$7,_xlfn.XLOOKUP(IF(T798="Naturlig",S798,T798),'Vannbehov FV'!$A$5:$A$20,_xlfn.XLOOKUP('Beregninger gj.strømming'!F798,'Vannbehov FV'!$B$4:$O$4,'Vannbehov FV'!$B$5:$O$20,,-1),,-1),""))</f>
        <v/>
      </c>
      <c r="P798" s="173" t="str">
        <f t="shared" si="216"/>
        <v/>
      </c>
      <c r="Q798" s="174" t="str">
        <f t="shared" si="217"/>
        <v/>
      </c>
      <c r="R798" s="174" t="str">
        <f t="shared" si="206"/>
        <v/>
      </c>
      <c r="S798" s="152" t="str">
        <f>IFERROR(IF(M798=Hjelpeark!$D$7,_xlfn.XLOOKUP('Beregninger gj.strømming'!C798,Hjelpeark!$C$8:$C$19,Hjelpeark!$D$8:$D$19),_xlfn.XLOOKUP('Beregninger gj.strømming'!C798,Hjelpeark!$C$8:$C$19,Hjelpeark!$E$8:$E$19)),"")</f>
        <v/>
      </c>
      <c r="T798" s="152" t="str">
        <f t="shared" si="220"/>
        <v/>
      </c>
      <c r="U798" s="152" t="str">
        <f>IFERROR(IF(T798=Hjelpeark!$B$4,0,ABS(T798-S798)),"")</f>
        <v/>
      </c>
      <c r="V798" s="175" t="str">
        <f>IFERROR(IF(A798="","",_xlfn.XLOOKUP(D798,Prisliste!$C$4:$F$4,Prisliste!$C$20:$F$20)),"")</f>
        <v/>
      </c>
      <c r="W798" s="175" t="str">
        <f>IFERROR(U798*_xlfn.XLOOKUP(D798,Prisliste!$C$4:$F$4,Prisliste!$C$21:$F$21),"")</f>
        <v/>
      </c>
      <c r="X798" s="175" t="str">
        <f>IFERROR(IF(A798="","",IF(N798="Ja",_xlfn.XLOOKUP('Beregninger gj.strømming'!D798,Prisliste!$C$4:$F$4,Prisliste!$C$24:$F$24),0)),"")</f>
        <v/>
      </c>
      <c r="Y798" s="288" t="str">
        <f t="shared" si="207"/>
        <v/>
      </c>
      <c r="Z798" s="175" t="str">
        <f t="shared" si="218"/>
        <v/>
      </c>
      <c r="AA798" s="175" t="str">
        <f t="shared" si="208"/>
        <v/>
      </c>
      <c r="AB798" s="175" t="str">
        <f t="shared" si="209"/>
        <v/>
      </c>
      <c r="AC798" s="288" t="str">
        <f t="shared" si="210"/>
        <v/>
      </c>
      <c r="AD798" s="152" t="str">
        <f t="shared" si="211"/>
        <v/>
      </c>
      <c r="AF798" s="155" t="str">
        <f>IFERROR(_xlfn.XLOOKUP(D798,Prisliste!$C$4:$F$4,Prisliste!$C$19:$F$19)*AD798,"")</f>
        <v/>
      </c>
    </row>
    <row r="799" spans="1:32" ht="14.4">
      <c r="A799" s="171" t="str">
        <f>IF(A798="","",IF(A798+1&lt;=f_slutt,'Beregninger gj.strømming'!A798+1,""))</f>
        <v/>
      </c>
      <c r="B799" s="172" t="str">
        <f t="shared" si="212"/>
        <v/>
      </c>
      <c r="C799" s="173" t="str">
        <f t="shared" si="213"/>
        <v/>
      </c>
      <c r="D799" s="172" t="str">
        <f t="shared" si="214"/>
        <v/>
      </c>
      <c r="E799" s="152" t="str">
        <f t="shared" si="219"/>
        <v/>
      </c>
      <c r="F799" s="289" t="str">
        <f t="shared" si="215"/>
        <v/>
      </c>
      <c r="G799" s="154" t="str">
        <f>IF($A799="","",'Priseestimat gj.strømming'!$C$15)</f>
        <v/>
      </c>
      <c r="H799" s="155" t="str" cm="1">
        <f t="array" ref="H799">IF(M799=Hjelpeark!$E$7,_xlfn.XLOOKUP(IF(T799="Naturlig",S799,T799),Temp_VT_FV,_xlfn.XLOOKUP('Beregninger gj.strømming'!F799,Fiskevekt_VT_FV,'Veksttabell FV'!$B$5:$T$21,,-1),,-1)*G799,IF('Beregninger gj.strømming'!M799=Hjelpeark!$D$7,_xlfn.XLOOKUP(IF(T799="Naturlig",S799,T799),'Veksttabell SV'!$A$6:$A$22,_xlfn.XLOOKUP('Beregninger gj.strømming'!F799,'Veksttabell SV'!$B$5:$AU$5,'Veksttabell SV'!$B$6:$AU$22,,-1),,-1)*G799,""))</f>
        <v/>
      </c>
      <c r="I799" s="155" t="str">
        <f t="shared" si="204"/>
        <v/>
      </c>
      <c r="J799" s="159" t="str">
        <f t="shared" si="205"/>
        <v/>
      </c>
      <c r="K799" s="173" t="str">
        <f>IF(A799="","",'Priseestimat gj.strømming'!$C$10)</f>
        <v/>
      </c>
      <c r="L799" s="173" t="str">
        <f>IF(A799="","",'Priseestimat gj.strømming'!$C$11)</f>
        <v/>
      </c>
      <c r="M799" s="173" t="str">
        <f>IF(A799="","",'Priseestimat gj.strømming'!$C$12)</f>
        <v/>
      </c>
      <c r="N799" s="173" t="str">
        <f>IF($A799="","",'Priseestimat gj.strømming'!$C$6)</f>
        <v/>
      </c>
      <c r="O799" s="174" t="str" cm="1">
        <f t="array" ref="O799">IF(M799=Hjelpeark!$D$7,_xlfn.XLOOKUP(IF(T799="Naturlig",S799,T799),'Vannbehov SV'!$A$5:$A$13,_xlfn.XLOOKUP('Beregninger gj.strømming'!F799,'Vannbehov SV'!$B$4:$O$4,'Vannbehov SV'!$B$5:$O$13,,-1),,-1),IF(M799=Hjelpeark!$E$7,_xlfn.XLOOKUP(IF(T799="Naturlig",S799,T799),'Vannbehov FV'!$A$5:$A$20,_xlfn.XLOOKUP('Beregninger gj.strømming'!F799,'Vannbehov FV'!$B$4:$O$4,'Vannbehov FV'!$B$5:$O$20,,-1),,-1),""))</f>
        <v/>
      </c>
      <c r="P799" s="173" t="str">
        <f t="shared" si="216"/>
        <v/>
      </c>
      <c r="Q799" s="174" t="str">
        <f t="shared" si="217"/>
        <v/>
      </c>
      <c r="R799" s="174" t="str">
        <f t="shared" si="206"/>
        <v/>
      </c>
      <c r="S799" s="152" t="str">
        <f>IFERROR(IF(M799=Hjelpeark!$D$7,_xlfn.XLOOKUP('Beregninger gj.strømming'!C799,Hjelpeark!$C$8:$C$19,Hjelpeark!$D$8:$D$19),_xlfn.XLOOKUP('Beregninger gj.strømming'!C799,Hjelpeark!$C$8:$C$19,Hjelpeark!$E$8:$E$19)),"")</f>
        <v/>
      </c>
      <c r="T799" s="152" t="str">
        <f t="shared" si="220"/>
        <v/>
      </c>
      <c r="U799" s="152" t="str">
        <f>IFERROR(IF(T799=Hjelpeark!$B$4,0,ABS(T799-S799)),"")</f>
        <v/>
      </c>
      <c r="V799" s="175" t="str">
        <f>IFERROR(IF(A799="","",_xlfn.XLOOKUP(D799,Prisliste!$C$4:$F$4,Prisliste!$C$20:$F$20)),"")</f>
        <v/>
      </c>
      <c r="W799" s="175" t="str">
        <f>IFERROR(U799*_xlfn.XLOOKUP(D799,Prisliste!$C$4:$F$4,Prisliste!$C$21:$F$21),"")</f>
        <v/>
      </c>
      <c r="X799" s="175" t="str">
        <f>IFERROR(IF(A799="","",IF(N799="Ja",_xlfn.XLOOKUP('Beregninger gj.strømming'!D799,Prisliste!$C$4:$F$4,Prisliste!$C$24:$F$24),0)),"")</f>
        <v/>
      </c>
      <c r="Y799" s="288" t="str">
        <f t="shared" si="207"/>
        <v/>
      </c>
      <c r="Z799" s="175" t="str">
        <f t="shared" si="218"/>
        <v/>
      </c>
      <c r="AA799" s="175" t="str">
        <f t="shared" si="208"/>
        <v/>
      </c>
      <c r="AB799" s="175" t="str">
        <f t="shared" si="209"/>
        <v/>
      </c>
      <c r="AC799" s="288" t="str">
        <f t="shared" si="210"/>
        <v/>
      </c>
      <c r="AD799" s="152" t="str">
        <f t="shared" si="211"/>
        <v/>
      </c>
      <c r="AF799" s="155" t="str">
        <f>IFERROR(_xlfn.XLOOKUP(D799,Prisliste!$C$4:$F$4,Prisliste!$C$19:$F$19)*AD799,"")</f>
        <v/>
      </c>
    </row>
    <row r="800" spans="1:32" ht="14.4">
      <c r="A800" s="171" t="str">
        <f>IF(A799="","",IF(A799+1&lt;=f_slutt,'Beregninger gj.strømming'!A799+1,""))</f>
        <v/>
      </c>
      <c r="B800" s="172" t="str">
        <f t="shared" si="212"/>
        <v/>
      </c>
      <c r="C800" s="173" t="str">
        <f t="shared" si="213"/>
        <v/>
      </c>
      <c r="D800" s="172" t="str">
        <f t="shared" si="214"/>
        <v/>
      </c>
      <c r="E800" s="152" t="str">
        <f t="shared" si="219"/>
        <v/>
      </c>
      <c r="F800" s="289" t="str">
        <f t="shared" si="215"/>
        <v/>
      </c>
      <c r="G800" s="154" t="str">
        <f>IF($A800="","",'Priseestimat gj.strømming'!$C$15)</f>
        <v/>
      </c>
      <c r="H800" s="155" t="str" cm="1">
        <f t="array" ref="H800">IF(M800=Hjelpeark!$E$7,_xlfn.XLOOKUP(IF(T800="Naturlig",S800,T800),Temp_VT_FV,_xlfn.XLOOKUP('Beregninger gj.strømming'!F800,Fiskevekt_VT_FV,'Veksttabell FV'!$B$5:$T$21,,-1),,-1)*G800,IF('Beregninger gj.strømming'!M800=Hjelpeark!$D$7,_xlfn.XLOOKUP(IF(T800="Naturlig",S800,T800),'Veksttabell SV'!$A$6:$A$22,_xlfn.XLOOKUP('Beregninger gj.strømming'!F800,'Veksttabell SV'!$B$5:$AU$5,'Veksttabell SV'!$B$6:$AU$22,,-1),,-1)*G800,""))</f>
        <v/>
      </c>
      <c r="I800" s="155" t="str">
        <f t="shared" si="204"/>
        <v/>
      </c>
      <c r="J800" s="159" t="str">
        <f t="shared" si="205"/>
        <v/>
      </c>
      <c r="K800" s="173" t="str">
        <f>IF(A800="","",'Priseestimat gj.strømming'!$C$10)</f>
        <v/>
      </c>
      <c r="L800" s="173" t="str">
        <f>IF(A800="","",'Priseestimat gj.strømming'!$C$11)</f>
        <v/>
      </c>
      <c r="M800" s="173" t="str">
        <f>IF(A800="","",'Priseestimat gj.strømming'!$C$12)</f>
        <v/>
      </c>
      <c r="N800" s="173" t="str">
        <f>IF($A800="","",'Priseestimat gj.strømming'!$C$6)</f>
        <v/>
      </c>
      <c r="O800" s="174" t="str" cm="1">
        <f t="array" ref="O800">IF(M800=Hjelpeark!$D$7,_xlfn.XLOOKUP(IF(T800="Naturlig",S800,T800),'Vannbehov SV'!$A$5:$A$13,_xlfn.XLOOKUP('Beregninger gj.strømming'!F800,'Vannbehov SV'!$B$4:$O$4,'Vannbehov SV'!$B$5:$O$13,,-1),,-1),IF(M800=Hjelpeark!$E$7,_xlfn.XLOOKUP(IF(T800="Naturlig",S800,T800),'Vannbehov FV'!$A$5:$A$20,_xlfn.XLOOKUP('Beregninger gj.strømming'!F800,'Vannbehov FV'!$B$4:$O$4,'Vannbehov FV'!$B$5:$O$20,,-1),,-1),""))</f>
        <v/>
      </c>
      <c r="P800" s="173" t="str">
        <f t="shared" si="216"/>
        <v/>
      </c>
      <c r="Q800" s="174" t="str">
        <f t="shared" si="217"/>
        <v/>
      </c>
      <c r="R800" s="174" t="str">
        <f t="shared" si="206"/>
        <v/>
      </c>
      <c r="S800" s="152" t="str">
        <f>IFERROR(IF(M800=Hjelpeark!$D$7,_xlfn.XLOOKUP('Beregninger gj.strømming'!C800,Hjelpeark!$C$8:$C$19,Hjelpeark!$D$8:$D$19),_xlfn.XLOOKUP('Beregninger gj.strømming'!C800,Hjelpeark!$C$8:$C$19,Hjelpeark!$E$8:$E$19)),"")</f>
        <v/>
      </c>
      <c r="T800" s="152" t="str">
        <f t="shared" si="220"/>
        <v/>
      </c>
      <c r="U800" s="152" t="str">
        <f>IFERROR(IF(T800=Hjelpeark!$B$4,0,ABS(T800-S800)),"")</f>
        <v/>
      </c>
      <c r="V800" s="175" t="str">
        <f>IFERROR(IF(A800="","",_xlfn.XLOOKUP(D800,Prisliste!$C$4:$F$4,Prisliste!$C$20:$F$20)),"")</f>
        <v/>
      </c>
      <c r="W800" s="175" t="str">
        <f>IFERROR(U800*_xlfn.XLOOKUP(D800,Prisliste!$C$4:$F$4,Prisliste!$C$21:$F$21),"")</f>
        <v/>
      </c>
      <c r="X800" s="175" t="str">
        <f>IFERROR(IF(A800="","",IF(N800="Ja",_xlfn.XLOOKUP('Beregninger gj.strømming'!D800,Prisliste!$C$4:$F$4,Prisliste!$C$24:$F$24),0)),"")</f>
        <v/>
      </c>
      <c r="Y800" s="288" t="str">
        <f t="shared" si="207"/>
        <v/>
      </c>
      <c r="Z800" s="175" t="str">
        <f t="shared" si="218"/>
        <v/>
      </c>
      <c r="AA800" s="175" t="str">
        <f t="shared" si="208"/>
        <v/>
      </c>
      <c r="AB800" s="175" t="str">
        <f t="shared" si="209"/>
        <v/>
      </c>
      <c r="AC800" s="288" t="str">
        <f t="shared" si="210"/>
        <v/>
      </c>
      <c r="AD800" s="152" t="str">
        <f t="shared" si="211"/>
        <v/>
      </c>
      <c r="AF800" s="155" t="str">
        <f>IFERROR(_xlfn.XLOOKUP(D800,Prisliste!$C$4:$F$4,Prisliste!$C$19:$F$19)*AD800,"")</f>
        <v/>
      </c>
    </row>
    <row r="801" spans="1:32" ht="14.4">
      <c r="A801" s="171" t="str">
        <f>IF(A800="","",IF(A800+1&lt;=f_slutt,'Beregninger gj.strømming'!A800+1,""))</f>
        <v/>
      </c>
      <c r="B801" s="172" t="str">
        <f t="shared" si="212"/>
        <v/>
      </c>
      <c r="C801" s="173" t="str">
        <f t="shared" si="213"/>
        <v/>
      </c>
      <c r="D801" s="172" t="str">
        <f t="shared" si="214"/>
        <v/>
      </c>
      <c r="E801" s="152" t="str">
        <f t="shared" si="219"/>
        <v/>
      </c>
      <c r="F801" s="289" t="str">
        <f t="shared" si="215"/>
        <v/>
      </c>
      <c r="G801" s="154" t="str">
        <f>IF($A801="","",'Priseestimat gj.strømming'!$C$15)</f>
        <v/>
      </c>
      <c r="H801" s="155" t="str" cm="1">
        <f t="array" ref="H801">IF(M801=Hjelpeark!$E$7,_xlfn.XLOOKUP(IF(T801="Naturlig",S801,T801),Temp_VT_FV,_xlfn.XLOOKUP('Beregninger gj.strømming'!F801,Fiskevekt_VT_FV,'Veksttabell FV'!$B$5:$T$21,,-1),,-1)*G801,IF('Beregninger gj.strømming'!M801=Hjelpeark!$D$7,_xlfn.XLOOKUP(IF(T801="Naturlig",S801,T801),'Veksttabell SV'!$A$6:$A$22,_xlfn.XLOOKUP('Beregninger gj.strømming'!F801,'Veksttabell SV'!$B$5:$AU$5,'Veksttabell SV'!$B$6:$AU$22,,-1),,-1)*G801,""))</f>
        <v/>
      </c>
      <c r="I801" s="155" t="str">
        <f t="shared" si="204"/>
        <v/>
      </c>
      <c r="J801" s="159" t="str">
        <f t="shared" si="205"/>
        <v/>
      </c>
      <c r="K801" s="173" t="str">
        <f>IF(A801="","",'Priseestimat gj.strømming'!$C$10)</f>
        <v/>
      </c>
      <c r="L801" s="173" t="str">
        <f>IF(A801="","",'Priseestimat gj.strømming'!$C$11)</f>
        <v/>
      </c>
      <c r="M801" s="173" t="str">
        <f>IF(A801="","",'Priseestimat gj.strømming'!$C$12)</f>
        <v/>
      </c>
      <c r="N801" s="173" t="str">
        <f>IF($A801="","",'Priseestimat gj.strømming'!$C$6)</f>
        <v/>
      </c>
      <c r="O801" s="174" t="str" cm="1">
        <f t="array" ref="O801">IF(M801=Hjelpeark!$D$7,_xlfn.XLOOKUP(IF(T801="Naturlig",S801,T801),'Vannbehov SV'!$A$5:$A$13,_xlfn.XLOOKUP('Beregninger gj.strømming'!F801,'Vannbehov SV'!$B$4:$O$4,'Vannbehov SV'!$B$5:$O$13,,-1),,-1),IF(M801=Hjelpeark!$E$7,_xlfn.XLOOKUP(IF(T801="Naturlig",S801,T801),'Vannbehov FV'!$A$5:$A$20,_xlfn.XLOOKUP('Beregninger gj.strømming'!F801,'Vannbehov FV'!$B$4:$O$4,'Vannbehov FV'!$B$5:$O$20,,-1),,-1),""))</f>
        <v/>
      </c>
      <c r="P801" s="173" t="str">
        <f t="shared" si="216"/>
        <v/>
      </c>
      <c r="Q801" s="174" t="str">
        <f t="shared" si="217"/>
        <v/>
      </c>
      <c r="R801" s="174" t="str">
        <f t="shared" si="206"/>
        <v/>
      </c>
      <c r="S801" s="152" t="str">
        <f>IFERROR(IF(M801=Hjelpeark!$D$7,_xlfn.XLOOKUP('Beregninger gj.strømming'!C801,Hjelpeark!$C$8:$C$19,Hjelpeark!$D$8:$D$19),_xlfn.XLOOKUP('Beregninger gj.strømming'!C801,Hjelpeark!$C$8:$C$19,Hjelpeark!$E$8:$E$19)),"")</f>
        <v/>
      </c>
      <c r="T801" s="152" t="str">
        <f t="shared" si="220"/>
        <v/>
      </c>
      <c r="U801" s="152" t="str">
        <f>IFERROR(IF(T801=Hjelpeark!$B$4,0,ABS(T801-S801)),"")</f>
        <v/>
      </c>
      <c r="V801" s="175" t="str">
        <f>IFERROR(IF(A801="","",_xlfn.XLOOKUP(D801,Prisliste!$C$4:$F$4,Prisliste!$C$20:$F$20)),"")</f>
        <v/>
      </c>
      <c r="W801" s="175" t="str">
        <f>IFERROR(U801*_xlfn.XLOOKUP(D801,Prisliste!$C$4:$F$4,Prisliste!$C$21:$F$21),"")</f>
        <v/>
      </c>
      <c r="X801" s="175" t="str">
        <f>IFERROR(IF(A801="","",IF(N801="Ja",_xlfn.XLOOKUP('Beregninger gj.strømming'!D801,Prisliste!$C$4:$F$4,Prisliste!$C$24:$F$24),0)),"")</f>
        <v/>
      </c>
      <c r="Y801" s="288" t="str">
        <f t="shared" si="207"/>
        <v/>
      </c>
      <c r="Z801" s="175" t="str">
        <f t="shared" si="218"/>
        <v/>
      </c>
      <c r="AA801" s="175" t="str">
        <f t="shared" si="208"/>
        <v/>
      </c>
      <c r="AB801" s="175" t="str">
        <f t="shared" si="209"/>
        <v/>
      </c>
      <c r="AC801" s="288" t="str">
        <f t="shared" si="210"/>
        <v/>
      </c>
      <c r="AD801" s="152" t="str">
        <f t="shared" si="211"/>
        <v/>
      </c>
      <c r="AF801" s="155" t="str">
        <f>IFERROR(_xlfn.XLOOKUP(D801,Prisliste!$C$4:$F$4,Prisliste!$C$19:$F$19)*AD801,"")</f>
        <v/>
      </c>
    </row>
    <row r="802" spans="1:32" ht="14.4">
      <c r="A802" s="171" t="str">
        <f>IF(A801="","",IF(A801+1&lt;=f_slutt,'Beregninger gj.strømming'!A801+1,""))</f>
        <v/>
      </c>
      <c r="B802" s="172" t="str">
        <f t="shared" si="212"/>
        <v/>
      </c>
      <c r="C802" s="173" t="str">
        <f t="shared" si="213"/>
        <v/>
      </c>
      <c r="D802" s="172" t="str">
        <f t="shared" si="214"/>
        <v/>
      </c>
      <c r="E802" s="152" t="str">
        <f t="shared" si="219"/>
        <v/>
      </c>
      <c r="F802" s="289" t="str">
        <f t="shared" si="215"/>
        <v/>
      </c>
      <c r="G802" s="154" t="str">
        <f>IF($A802="","",'Priseestimat gj.strømming'!$C$15)</f>
        <v/>
      </c>
      <c r="H802" s="155" t="str" cm="1">
        <f t="array" ref="H802">IF(M802=Hjelpeark!$E$7,_xlfn.XLOOKUP(IF(T802="Naturlig",S802,T802),Temp_VT_FV,_xlfn.XLOOKUP('Beregninger gj.strømming'!F802,Fiskevekt_VT_FV,'Veksttabell FV'!$B$5:$T$21,,-1),,-1)*G802,IF('Beregninger gj.strømming'!M802=Hjelpeark!$D$7,_xlfn.XLOOKUP(IF(T802="Naturlig",S802,T802),'Veksttabell SV'!$A$6:$A$22,_xlfn.XLOOKUP('Beregninger gj.strømming'!F802,'Veksttabell SV'!$B$5:$AU$5,'Veksttabell SV'!$B$6:$AU$22,,-1),,-1)*G802,""))</f>
        <v/>
      </c>
      <c r="I802" s="155" t="str">
        <f t="shared" si="204"/>
        <v/>
      </c>
      <c r="J802" s="159" t="str">
        <f t="shared" si="205"/>
        <v/>
      </c>
      <c r="K802" s="173" t="str">
        <f>IF(A802="","",'Priseestimat gj.strømming'!$C$10)</f>
        <v/>
      </c>
      <c r="L802" s="173" t="str">
        <f>IF(A802="","",'Priseestimat gj.strømming'!$C$11)</f>
        <v/>
      </c>
      <c r="M802" s="173" t="str">
        <f>IF(A802="","",'Priseestimat gj.strømming'!$C$12)</f>
        <v/>
      </c>
      <c r="N802" s="173" t="str">
        <f>IF($A802="","",'Priseestimat gj.strømming'!$C$6)</f>
        <v/>
      </c>
      <c r="O802" s="174" t="str" cm="1">
        <f t="array" ref="O802">IF(M802=Hjelpeark!$D$7,_xlfn.XLOOKUP(IF(T802="Naturlig",S802,T802),'Vannbehov SV'!$A$5:$A$13,_xlfn.XLOOKUP('Beregninger gj.strømming'!F802,'Vannbehov SV'!$B$4:$O$4,'Vannbehov SV'!$B$5:$O$13,,-1),,-1),IF(M802=Hjelpeark!$E$7,_xlfn.XLOOKUP(IF(T802="Naturlig",S802,T802),'Vannbehov FV'!$A$5:$A$20,_xlfn.XLOOKUP('Beregninger gj.strømming'!F802,'Vannbehov FV'!$B$4:$O$4,'Vannbehov FV'!$B$5:$O$20,,-1),,-1),""))</f>
        <v/>
      </c>
      <c r="P802" s="173" t="str">
        <f t="shared" si="216"/>
        <v/>
      </c>
      <c r="Q802" s="174" t="str">
        <f t="shared" si="217"/>
        <v/>
      </c>
      <c r="R802" s="174" t="str">
        <f t="shared" si="206"/>
        <v/>
      </c>
      <c r="S802" s="152" t="str">
        <f>IFERROR(IF(M802=Hjelpeark!$D$7,_xlfn.XLOOKUP('Beregninger gj.strømming'!C802,Hjelpeark!$C$8:$C$19,Hjelpeark!$D$8:$D$19),_xlfn.XLOOKUP('Beregninger gj.strømming'!C802,Hjelpeark!$C$8:$C$19,Hjelpeark!$E$8:$E$19)),"")</f>
        <v/>
      </c>
      <c r="T802" s="152" t="str">
        <f t="shared" si="220"/>
        <v/>
      </c>
      <c r="U802" s="152" t="str">
        <f>IFERROR(IF(T802=Hjelpeark!$B$4,0,ABS(T802-S802)),"")</f>
        <v/>
      </c>
      <c r="V802" s="175" t="str">
        <f>IFERROR(IF(A802="","",_xlfn.XLOOKUP(D802,Prisliste!$C$4:$F$4,Prisliste!$C$20:$F$20)),"")</f>
        <v/>
      </c>
      <c r="W802" s="175" t="str">
        <f>IFERROR(U802*_xlfn.XLOOKUP(D802,Prisliste!$C$4:$F$4,Prisliste!$C$21:$F$21),"")</f>
        <v/>
      </c>
      <c r="X802" s="175" t="str">
        <f>IFERROR(IF(A802="","",IF(N802="Ja",_xlfn.XLOOKUP('Beregninger gj.strømming'!D802,Prisliste!$C$4:$F$4,Prisliste!$C$24:$F$24),0)),"")</f>
        <v/>
      </c>
      <c r="Y802" s="288" t="str">
        <f t="shared" si="207"/>
        <v/>
      </c>
      <c r="Z802" s="175" t="str">
        <f t="shared" si="218"/>
        <v/>
      </c>
      <c r="AA802" s="175" t="str">
        <f t="shared" si="208"/>
        <v/>
      </c>
      <c r="AB802" s="175" t="str">
        <f t="shared" si="209"/>
        <v/>
      </c>
      <c r="AC802" s="288" t="str">
        <f t="shared" si="210"/>
        <v/>
      </c>
      <c r="AD802" s="152" t="str">
        <f t="shared" si="211"/>
        <v/>
      </c>
      <c r="AF802" s="155" t="str">
        <f>IFERROR(_xlfn.XLOOKUP(D802,Prisliste!$C$4:$F$4,Prisliste!$C$19:$F$19)*AD802,"")</f>
        <v/>
      </c>
    </row>
    <row r="803" spans="1:32" ht="14.4">
      <c r="A803" s="171" t="str">
        <f>IF(A802="","",IF(A802+1&lt;=f_slutt,'Beregninger gj.strømming'!A802+1,""))</f>
        <v/>
      </c>
      <c r="B803" s="172" t="str">
        <f t="shared" si="212"/>
        <v/>
      </c>
      <c r="C803" s="173" t="str">
        <f t="shared" si="213"/>
        <v/>
      </c>
      <c r="D803" s="172" t="str">
        <f t="shared" si="214"/>
        <v/>
      </c>
      <c r="E803" s="152" t="str">
        <f t="shared" si="219"/>
        <v/>
      </c>
      <c r="F803" s="289" t="str">
        <f t="shared" si="215"/>
        <v/>
      </c>
      <c r="G803" s="154" t="str">
        <f>IF($A803="","",'Priseestimat gj.strømming'!$C$15)</f>
        <v/>
      </c>
      <c r="H803" s="155" t="str" cm="1">
        <f t="array" ref="H803">IF(M803=Hjelpeark!$E$7,_xlfn.XLOOKUP(IF(T803="Naturlig",S803,T803),Temp_VT_FV,_xlfn.XLOOKUP('Beregninger gj.strømming'!F803,Fiskevekt_VT_FV,'Veksttabell FV'!$B$5:$T$21,,-1),,-1)*G803,IF('Beregninger gj.strømming'!M803=Hjelpeark!$D$7,_xlfn.XLOOKUP(IF(T803="Naturlig",S803,T803),'Veksttabell SV'!$A$6:$A$22,_xlfn.XLOOKUP('Beregninger gj.strømming'!F803,'Veksttabell SV'!$B$5:$AU$5,'Veksttabell SV'!$B$6:$AU$22,,-1),,-1)*G803,""))</f>
        <v/>
      </c>
      <c r="I803" s="155" t="str">
        <f t="shared" si="204"/>
        <v/>
      </c>
      <c r="J803" s="159" t="str">
        <f t="shared" si="205"/>
        <v/>
      </c>
      <c r="K803" s="173" t="str">
        <f>IF(A803="","",'Priseestimat gj.strømming'!$C$10)</f>
        <v/>
      </c>
      <c r="L803" s="173" t="str">
        <f>IF(A803="","",'Priseestimat gj.strømming'!$C$11)</f>
        <v/>
      </c>
      <c r="M803" s="173" t="str">
        <f>IF(A803="","",'Priseestimat gj.strømming'!$C$12)</f>
        <v/>
      </c>
      <c r="N803" s="173" t="str">
        <f>IF($A803="","",'Priseestimat gj.strømming'!$C$6)</f>
        <v/>
      </c>
      <c r="O803" s="174" t="str" cm="1">
        <f t="array" ref="O803">IF(M803=Hjelpeark!$D$7,_xlfn.XLOOKUP(IF(T803="Naturlig",S803,T803),'Vannbehov SV'!$A$5:$A$13,_xlfn.XLOOKUP('Beregninger gj.strømming'!F803,'Vannbehov SV'!$B$4:$O$4,'Vannbehov SV'!$B$5:$O$13,,-1),,-1),IF(M803=Hjelpeark!$E$7,_xlfn.XLOOKUP(IF(T803="Naturlig",S803,T803),'Vannbehov FV'!$A$5:$A$20,_xlfn.XLOOKUP('Beregninger gj.strømming'!F803,'Vannbehov FV'!$B$4:$O$4,'Vannbehov FV'!$B$5:$O$20,,-1),,-1),""))</f>
        <v/>
      </c>
      <c r="P803" s="173" t="str">
        <f t="shared" si="216"/>
        <v/>
      </c>
      <c r="Q803" s="174" t="str">
        <f t="shared" si="217"/>
        <v/>
      </c>
      <c r="R803" s="174" t="str">
        <f t="shared" si="206"/>
        <v/>
      </c>
      <c r="S803" s="152" t="str">
        <f>IFERROR(IF(M803=Hjelpeark!$D$7,_xlfn.XLOOKUP('Beregninger gj.strømming'!C803,Hjelpeark!$C$8:$C$19,Hjelpeark!$D$8:$D$19),_xlfn.XLOOKUP('Beregninger gj.strømming'!C803,Hjelpeark!$C$8:$C$19,Hjelpeark!$E$8:$E$19)),"")</f>
        <v/>
      </c>
      <c r="T803" s="152" t="str">
        <f t="shared" si="220"/>
        <v/>
      </c>
      <c r="U803" s="152" t="str">
        <f>IFERROR(IF(T803=Hjelpeark!$B$4,0,ABS(T803-S803)),"")</f>
        <v/>
      </c>
      <c r="V803" s="175" t="str">
        <f>IFERROR(IF(A803="","",_xlfn.XLOOKUP(D803,Prisliste!$C$4:$F$4,Prisliste!$C$20:$F$20)),"")</f>
        <v/>
      </c>
      <c r="W803" s="175" t="str">
        <f>IFERROR(U803*_xlfn.XLOOKUP(D803,Prisliste!$C$4:$F$4,Prisliste!$C$21:$F$21),"")</f>
        <v/>
      </c>
      <c r="X803" s="175" t="str">
        <f>IFERROR(IF(A803="","",IF(N803="Ja",_xlfn.XLOOKUP('Beregninger gj.strømming'!D803,Prisliste!$C$4:$F$4,Prisliste!$C$24:$F$24),0)),"")</f>
        <v/>
      </c>
      <c r="Y803" s="288" t="str">
        <f t="shared" si="207"/>
        <v/>
      </c>
      <c r="Z803" s="175" t="str">
        <f t="shared" si="218"/>
        <v/>
      </c>
      <c r="AA803" s="175" t="str">
        <f t="shared" si="208"/>
        <v/>
      </c>
      <c r="AB803" s="175" t="str">
        <f t="shared" si="209"/>
        <v/>
      </c>
      <c r="AC803" s="288" t="str">
        <f t="shared" si="210"/>
        <v/>
      </c>
      <c r="AD803" s="152" t="str">
        <f t="shared" si="211"/>
        <v/>
      </c>
      <c r="AF803" s="155" t="str">
        <f>IFERROR(_xlfn.XLOOKUP(D803,Prisliste!$C$4:$F$4,Prisliste!$C$19:$F$19)*AD803,"")</f>
        <v/>
      </c>
    </row>
    <row r="804" spans="1:32" ht="14.4">
      <c r="A804" s="171" t="str">
        <f>IF(A803="","",IF(A803+1&lt;=f_slutt,'Beregninger gj.strømming'!A803+1,""))</f>
        <v/>
      </c>
      <c r="B804" s="172" t="str">
        <f t="shared" si="212"/>
        <v/>
      </c>
      <c r="C804" s="173" t="str">
        <f t="shared" si="213"/>
        <v/>
      </c>
      <c r="D804" s="172" t="str">
        <f t="shared" si="214"/>
        <v/>
      </c>
      <c r="E804" s="152" t="str">
        <f t="shared" si="219"/>
        <v/>
      </c>
      <c r="F804" s="289" t="str">
        <f t="shared" si="215"/>
        <v/>
      </c>
      <c r="G804" s="154" t="str">
        <f>IF($A804="","",'Priseestimat gj.strømming'!$C$15)</f>
        <v/>
      </c>
      <c r="H804" s="155" t="str" cm="1">
        <f t="array" ref="H804">IF(M804=Hjelpeark!$E$7,_xlfn.XLOOKUP(IF(T804="Naturlig",S804,T804),Temp_VT_FV,_xlfn.XLOOKUP('Beregninger gj.strømming'!F804,Fiskevekt_VT_FV,'Veksttabell FV'!$B$5:$T$21,,-1),,-1)*G804,IF('Beregninger gj.strømming'!M804=Hjelpeark!$D$7,_xlfn.XLOOKUP(IF(T804="Naturlig",S804,T804),'Veksttabell SV'!$A$6:$A$22,_xlfn.XLOOKUP('Beregninger gj.strømming'!F804,'Veksttabell SV'!$B$5:$AU$5,'Veksttabell SV'!$B$6:$AU$22,,-1),,-1)*G804,""))</f>
        <v/>
      </c>
      <c r="I804" s="155" t="str">
        <f t="shared" si="204"/>
        <v/>
      </c>
      <c r="J804" s="159" t="str">
        <f t="shared" si="205"/>
        <v/>
      </c>
      <c r="K804" s="173" t="str">
        <f>IF(A804="","",'Priseestimat gj.strømming'!$C$10)</f>
        <v/>
      </c>
      <c r="L804" s="173" t="str">
        <f>IF(A804="","",'Priseestimat gj.strømming'!$C$11)</f>
        <v/>
      </c>
      <c r="M804" s="173" t="str">
        <f>IF(A804="","",'Priseestimat gj.strømming'!$C$12)</f>
        <v/>
      </c>
      <c r="N804" s="173" t="str">
        <f>IF($A804="","",'Priseestimat gj.strømming'!$C$6)</f>
        <v/>
      </c>
      <c r="O804" s="174" t="str" cm="1">
        <f t="array" ref="O804">IF(M804=Hjelpeark!$D$7,_xlfn.XLOOKUP(IF(T804="Naturlig",S804,T804),'Vannbehov SV'!$A$5:$A$13,_xlfn.XLOOKUP('Beregninger gj.strømming'!F804,'Vannbehov SV'!$B$4:$O$4,'Vannbehov SV'!$B$5:$O$13,,-1),,-1),IF(M804=Hjelpeark!$E$7,_xlfn.XLOOKUP(IF(T804="Naturlig",S804,T804),'Vannbehov FV'!$A$5:$A$20,_xlfn.XLOOKUP('Beregninger gj.strømming'!F804,'Vannbehov FV'!$B$4:$O$4,'Vannbehov FV'!$B$5:$O$20,,-1),,-1),""))</f>
        <v/>
      </c>
      <c r="P804" s="173" t="str">
        <f t="shared" si="216"/>
        <v/>
      </c>
      <c r="Q804" s="174" t="str">
        <f t="shared" si="217"/>
        <v/>
      </c>
      <c r="R804" s="174" t="str">
        <f t="shared" si="206"/>
        <v/>
      </c>
      <c r="S804" s="152" t="str">
        <f>IFERROR(IF(M804=Hjelpeark!$D$7,_xlfn.XLOOKUP('Beregninger gj.strømming'!C804,Hjelpeark!$C$8:$C$19,Hjelpeark!$D$8:$D$19),_xlfn.XLOOKUP('Beregninger gj.strømming'!C804,Hjelpeark!$C$8:$C$19,Hjelpeark!$E$8:$E$19)),"")</f>
        <v/>
      </c>
      <c r="T804" s="152" t="str">
        <f t="shared" si="220"/>
        <v/>
      </c>
      <c r="U804" s="152" t="str">
        <f>IFERROR(IF(T804=Hjelpeark!$B$4,0,ABS(T804-S804)),"")</f>
        <v/>
      </c>
      <c r="V804" s="175" t="str">
        <f>IFERROR(IF(A804="","",_xlfn.XLOOKUP(D804,Prisliste!$C$4:$F$4,Prisliste!$C$20:$F$20)),"")</f>
        <v/>
      </c>
      <c r="W804" s="175" t="str">
        <f>IFERROR(U804*_xlfn.XLOOKUP(D804,Prisliste!$C$4:$F$4,Prisliste!$C$21:$F$21),"")</f>
        <v/>
      </c>
      <c r="X804" s="175" t="str">
        <f>IFERROR(IF(A804="","",IF(N804="Ja",_xlfn.XLOOKUP('Beregninger gj.strømming'!D804,Prisliste!$C$4:$F$4,Prisliste!$C$24:$F$24),0)),"")</f>
        <v/>
      </c>
      <c r="Y804" s="288" t="str">
        <f t="shared" si="207"/>
        <v/>
      </c>
      <c r="Z804" s="175" t="str">
        <f t="shared" si="218"/>
        <v/>
      </c>
      <c r="AA804" s="175" t="str">
        <f t="shared" si="208"/>
        <v/>
      </c>
      <c r="AB804" s="175" t="str">
        <f t="shared" si="209"/>
        <v/>
      </c>
      <c r="AC804" s="288" t="str">
        <f t="shared" si="210"/>
        <v/>
      </c>
      <c r="AD804" s="152" t="str">
        <f t="shared" si="211"/>
        <v/>
      </c>
      <c r="AF804" s="155" t="str">
        <f>IFERROR(_xlfn.XLOOKUP(D804,Prisliste!$C$4:$F$4,Prisliste!$C$19:$F$19)*AD804,"")</f>
        <v/>
      </c>
    </row>
    <row r="805" spans="1:32" ht="14.4">
      <c r="A805" s="171" t="str">
        <f>IF(A804="","",IF(A804+1&lt;=f_slutt,'Beregninger gj.strømming'!A804+1,""))</f>
        <v/>
      </c>
      <c r="B805" s="172" t="str">
        <f t="shared" si="212"/>
        <v/>
      </c>
      <c r="C805" s="173" t="str">
        <f t="shared" si="213"/>
        <v/>
      </c>
      <c r="D805" s="172" t="str">
        <f t="shared" si="214"/>
        <v/>
      </c>
      <c r="E805" s="152" t="str">
        <f t="shared" si="219"/>
        <v/>
      </c>
      <c r="F805" s="289" t="str">
        <f t="shared" si="215"/>
        <v/>
      </c>
      <c r="G805" s="154" t="str">
        <f>IF($A805="","",'Priseestimat gj.strømming'!$C$15)</f>
        <v/>
      </c>
      <c r="H805" s="155" t="str" cm="1">
        <f t="array" ref="H805">IF(M805=Hjelpeark!$E$7,_xlfn.XLOOKUP(IF(T805="Naturlig",S805,T805),Temp_VT_FV,_xlfn.XLOOKUP('Beregninger gj.strømming'!F805,Fiskevekt_VT_FV,'Veksttabell FV'!$B$5:$T$21,,-1),,-1)*G805,IF('Beregninger gj.strømming'!M805=Hjelpeark!$D$7,_xlfn.XLOOKUP(IF(T805="Naturlig",S805,T805),'Veksttabell SV'!$A$6:$A$22,_xlfn.XLOOKUP('Beregninger gj.strømming'!F805,'Veksttabell SV'!$B$5:$AU$5,'Veksttabell SV'!$B$6:$AU$22,,-1),,-1)*G805,""))</f>
        <v/>
      </c>
      <c r="I805" s="155" t="str">
        <f t="shared" si="204"/>
        <v/>
      </c>
      <c r="J805" s="159" t="str">
        <f t="shared" si="205"/>
        <v/>
      </c>
      <c r="K805" s="173" t="str">
        <f>IF(A805="","",'Priseestimat gj.strømming'!$C$10)</f>
        <v/>
      </c>
      <c r="L805" s="173" t="str">
        <f>IF(A805="","",'Priseestimat gj.strømming'!$C$11)</f>
        <v/>
      </c>
      <c r="M805" s="173" t="str">
        <f>IF(A805="","",'Priseestimat gj.strømming'!$C$12)</f>
        <v/>
      </c>
      <c r="N805" s="173" t="str">
        <f>IF($A805="","",'Priseestimat gj.strømming'!$C$6)</f>
        <v/>
      </c>
      <c r="O805" s="174" t="str" cm="1">
        <f t="array" ref="O805">IF(M805=Hjelpeark!$D$7,_xlfn.XLOOKUP(IF(T805="Naturlig",S805,T805),'Vannbehov SV'!$A$5:$A$13,_xlfn.XLOOKUP('Beregninger gj.strømming'!F805,'Vannbehov SV'!$B$4:$O$4,'Vannbehov SV'!$B$5:$O$13,,-1),,-1),IF(M805=Hjelpeark!$E$7,_xlfn.XLOOKUP(IF(T805="Naturlig",S805,T805),'Vannbehov FV'!$A$5:$A$20,_xlfn.XLOOKUP('Beregninger gj.strømming'!F805,'Vannbehov FV'!$B$4:$O$4,'Vannbehov FV'!$B$5:$O$20,,-1),,-1),""))</f>
        <v/>
      </c>
      <c r="P805" s="173" t="str">
        <f t="shared" si="216"/>
        <v/>
      </c>
      <c r="Q805" s="174" t="str">
        <f t="shared" si="217"/>
        <v/>
      </c>
      <c r="R805" s="174" t="str">
        <f t="shared" si="206"/>
        <v/>
      </c>
      <c r="S805" s="152" t="str">
        <f>IFERROR(IF(M805=Hjelpeark!$D$7,_xlfn.XLOOKUP('Beregninger gj.strømming'!C805,Hjelpeark!$C$8:$C$19,Hjelpeark!$D$8:$D$19),_xlfn.XLOOKUP('Beregninger gj.strømming'!C805,Hjelpeark!$C$8:$C$19,Hjelpeark!$E$8:$E$19)),"")</f>
        <v/>
      </c>
      <c r="T805" s="152" t="str">
        <f t="shared" si="220"/>
        <v/>
      </c>
      <c r="U805" s="152" t="str">
        <f>IFERROR(IF(T805=Hjelpeark!$B$4,0,ABS(T805-S805)),"")</f>
        <v/>
      </c>
      <c r="V805" s="175" t="str">
        <f>IFERROR(IF(A805="","",_xlfn.XLOOKUP(D805,Prisliste!$C$4:$F$4,Prisliste!$C$20:$F$20)),"")</f>
        <v/>
      </c>
      <c r="W805" s="175" t="str">
        <f>IFERROR(U805*_xlfn.XLOOKUP(D805,Prisliste!$C$4:$F$4,Prisliste!$C$21:$F$21),"")</f>
        <v/>
      </c>
      <c r="X805" s="175" t="str">
        <f>IFERROR(IF(A805="","",IF(N805="Ja",_xlfn.XLOOKUP('Beregninger gj.strømming'!D805,Prisliste!$C$4:$F$4,Prisliste!$C$24:$F$24),0)),"")</f>
        <v/>
      </c>
      <c r="Y805" s="288" t="str">
        <f t="shared" si="207"/>
        <v/>
      </c>
      <c r="Z805" s="175" t="str">
        <f t="shared" si="218"/>
        <v/>
      </c>
      <c r="AA805" s="175" t="str">
        <f t="shared" si="208"/>
        <v/>
      </c>
      <c r="AB805" s="175" t="str">
        <f t="shared" si="209"/>
        <v/>
      </c>
      <c r="AC805" s="288" t="str">
        <f t="shared" si="210"/>
        <v/>
      </c>
      <c r="AD805" s="152" t="str">
        <f t="shared" si="211"/>
        <v/>
      </c>
      <c r="AF805" s="155" t="str">
        <f>IFERROR(_xlfn.XLOOKUP(D805,Prisliste!$C$4:$F$4,Prisliste!$C$19:$F$19)*AD805,"")</f>
        <v/>
      </c>
    </row>
    <row r="806" spans="1:32" ht="14.4">
      <c r="A806" s="171" t="str">
        <f>IF(A805="","",IF(A805+1&lt;=f_slutt,'Beregninger gj.strømming'!A805+1,""))</f>
        <v/>
      </c>
      <c r="B806" s="172" t="str">
        <f t="shared" si="212"/>
        <v/>
      </c>
      <c r="C806" s="173" t="str">
        <f t="shared" si="213"/>
        <v/>
      </c>
      <c r="D806" s="172" t="str">
        <f t="shared" si="214"/>
        <v/>
      </c>
      <c r="E806" s="152" t="str">
        <f t="shared" si="219"/>
        <v/>
      </c>
      <c r="F806" s="289" t="str">
        <f t="shared" si="215"/>
        <v/>
      </c>
      <c r="G806" s="154" t="str">
        <f>IF($A806="","",'Priseestimat gj.strømming'!$C$15)</f>
        <v/>
      </c>
      <c r="H806" s="155" t="str" cm="1">
        <f t="array" ref="H806">IF(M806=Hjelpeark!$E$7,_xlfn.XLOOKUP(IF(T806="Naturlig",S806,T806),Temp_VT_FV,_xlfn.XLOOKUP('Beregninger gj.strømming'!F806,Fiskevekt_VT_FV,'Veksttabell FV'!$B$5:$T$21,,-1),,-1)*G806,IF('Beregninger gj.strømming'!M806=Hjelpeark!$D$7,_xlfn.XLOOKUP(IF(T806="Naturlig",S806,T806),'Veksttabell SV'!$A$6:$A$22,_xlfn.XLOOKUP('Beregninger gj.strømming'!F806,'Veksttabell SV'!$B$5:$AU$5,'Veksttabell SV'!$B$6:$AU$22,,-1),,-1)*G806,""))</f>
        <v/>
      </c>
      <c r="I806" s="155" t="str">
        <f t="shared" si="204"/>
        <v/>
      </c>
      <c r="J806" s="159" t="str">
        <f t="shared" si="205"/>
        <v/>
      </c>
      <c r="K806" s="173" t="str">
        <f>IF(A806="","",'Priseestimat gj.strømming'!$C$10)</f>
        <v/>
      </c>
      <c r="L806" s="173" t="str">
        <f>IF(A806="","",'Priseestimat gj.strømming'!$C$11)</f>
        <v/>
      </c>
      <c r="M806" s="173" t="str">
        <f>IF(A806="","",'Priseestimat gj.strømming'!$C$12)</f>
        <v/>
      </c>
      <c r="N806" s="173" t="str">
        <f>IF($A806="","",'Priseestimat gj.strømming'!$C$6)</f>
        <v/>
      </c>
      <c r="O806" s="174" t="str" cm="1">
        <f t="array" ref="O806">IF(M806=Hjelpeark!$D$7,_xlfn.XLOOKUP(IF(T806="Naturlig",S806,T806),'Vannbehov SV'!$A$5:$A$13,_xlfn.XLOOKUP('Beregninger gj.strømming'!F806,'Vannbehov SV'!$B$4:$O$4,'Vannbehov SV'!$B$5:$O$13,,-1),,-1),IF(M806=Hjelpeark!$E$7,_xlfn.XLOOKUP(IF(T806="Naturlig",S806,T806),'Vannbehov FV'!$A$5:$A$20,_xlfn.XLOOKUP('Beregninger gj.strømming'!F806,'Vannbehov FV'!$B$4:$O$4,'Vannbehov FV'!$B$5:$O$20,,-1),,-1),""))</f>
        <v/>
      </c>
      <c r="P806" s="173" t="str">
        <f t="shared" si="216"/>
        <v/>
      </c>
      <c r="Q806" s="174" t="str">
        <f t="shared" si="217"/>
        <v/>
      </c>
      <c r="R806" s="174" t="str">
        <f t="shared" si="206"/>
        <v/>
      </c>
      <c r="S806" s="152" t="str">
        <f>IFERROR(IF(M806=Hjelpeark!$D$7,_xlfn.XLOOKUP('Beregninger gj.strømming'!C806,Hjelpeark!$C$8:$C$19,Hjelpeark!$D$8:$D$19),_xlfn.XLOOKUP('Beregninger gj.strømming'!C806,Hjelpeark!$C$8:$C$19,Hjelpeark!$E$8:$E$19)),"")</f>
        <v/>
      </c>
      <c r="T806" s="152" t="str">
        <f t="shared" si="220"/>
        <v/>
      </c>
      <c r="U806" s="152" t="str">
        <f>IFERROR(IF(T806=Hjelpeark!$B$4,0,ABS(T806-S806)),"")</f>
        <v/>
      </c>
      <c r="V806" s="175" t="str">
        <f>IFERROR(IF(A806="","",_xlfn.XLOOKUP(D806,Prisliste!$C$4:$F$4,Prisliste!$C$20:$F$20)),"")</f>
        <v/>
      </c>
      <c r="W806" s="175" t="str">
        <f>IFERROR(U806*_xlfn.XLOOKUP(D806,Prisliste!$C$4:$F$4,Prisliste!$C$21:$F$21),"")</f>
        <v/>
      </c>
      <c r="X806" s="175" t="str">
        <f>IFERROR(IF(A806="","",IF(N806="Ja",_xlfn.XLOOKUP('Beregninger gj.strømming'!D806,Prisliste!$C$4:$F$4,Prisliste!$C$24:$F$24),0)),"")</f>
        <v/>
      </c>
      <c r="Y806" s="288" t="str">
        <f t="shared" si="207"/>
        <v/>
      </c>
      <c r="Z806" s="175" t="str">
        <f t="shared" si="218"/>
        <v/>
      </c>
      <c r="AA806" s="175" t="str">
        <f t="shared" si="208"/>
        <v/>
      </c>
      <c r="AB806" s="175" t="str">
        <f t="shared" si="209"/>
        <v/>
      </c>
      <c r="AC806" s="288" t="str">
        <f t="shared" si="210"/>
        <v/>
      </c>
      <c r="AD806" s="152" t="str">
        <f t="shared" si="211"/>
        <v/>
      </c>
      <c r="AF806" s="155" t="str">
        <f>IFERROR(_xlfn.XLOOKUP(D806,Prisliste!$C$4:$F$4,Prisliste!$C$19:$F$19)*AD806,"")</f>
        <v/>
      </c>
    </row>
    <row r="807" spans="1:32" ht="14.4">
      <c r="A807" s="171" t="str">
        <f>IF(A806="","",IF(A806+1&lt;=f_slutt,'Beregninger gj.strømming'!A806+1,""))</f>
        <v/>
      </c>
      <c r="B807" s="172" t="str">
        <f t="shared" si="212"/>
        <v/>
      </c>
      <c r="C807" s="173" t="str">
        <f t="shared" si="213"/>
        <v/>
      </c>
      <c r="D807" s="172" t="str">
        <f t="shared" si="214"/>
        <v/>
      </c>
      <c r="E807" s="152" t="str">
        <f t="shared" si="219"/>
        <v/>
      </c>
      <c r="F807" s="289" t="str">
        <f t="shared" si="215"/>
        <v/>
      </c>
      <c r="G807" s="154" t="str">
        <f>IF($A807="","",'Priseestimat gj.strømming'!$C$15)</f>
        <v/>
      </c>
      <c r="H807" s="155" t="str" cm="1">
        <f t="array" ref="H807">IF(M807=Hjelpeark!$E$7,_xlfn.XLOOKUP(IF(T807="Naturlig",S807,T807),Temp_VT_FV,_xlfn.XLOOKUP('Beregninger gj.strømming'!F807,Fiskevekt_VT_FV,'Veksttabell FV'!$B$5:$T$21,,-1),,-1)*G807,IF('Beregninger gj.strømming'!M807=Hjelpeark!$D$7,_xlfn.XLOOKUP(IF(T807="Naturlig",S807,T807),'Veksttabell SV'!$A$6:$A$22,_xlfn.XLOOKUP('Beregninger gj.strømming'!F807,'Veksttabell SV'!$B$5:$AU$5,'Veksttabell SV'!$B$6:$AU$22,,-1),,-1)*G807,""))</f>
        <v/>
      </c>
      <c r="I807" s="155" t="str">
        <f t="shared" si="204"/>
        <v/>
      </c>
      <c r="J807" s="159" t="str">
        <f t="shared" si="205"/>
        <v/>
      </c>
      <c r="K807" s="173" t="str">
        <f>IF(A807="","",'Priseestimat gj.strømming'!$C$10)</f>
        <v/>
      </c>
      <c r="L807" s="173" t="str">
        <f>IF(A807="","",'Priseestimat gj.strømming'!$C$11)</f>
        <v/>
      </c>
      <c r="M807" s="173" t="str">
        <f>IF(A807="","",'Priseestimat gj.strømming'!$C$12)</f>
        <v/>
      </c>
      <c r="N807" s="173" t="str">
        <f>IF($A807="","",'Priseestimat gj.strømming'!$C$6)</f>
        <v/>
      </c>
      <c r="O807" s="174" t="str" cm="1">
        <f t="array" ref="O807">IF(M807=Hjelpeark!$D$7,_xlfn.XLOOKUP(IF(T807="Naturlig",S807,T807),'Vannbehov SV'!$A$5:$A$13,_xlfn.XLOOKUP('Beregninger gj.strømming'!F807,'Vannbehov SV'!$B$4:$O$4,'Vannbehov SV'!$B$5:$O$13,,-1),,-1),IF(M807=Hjelpeark!$E$7,_xlfn.XLOOKUP(IF(T807="Naturlig",S807,T807),'Vannbehov FV'!$A$5:$A$20,_xlfn.XLOOKUP('Beregninger gj.strømming'!F807,'Vannbehov FV'!$B$4:$O$4,'Vannbehov FV'!$B$5:$O$20,,-1),,-1),""))</f>
        <v/>
      </c>
      <c r="P807" s="173" t="str">
        <f t="shared" si="216"/>
        <v/>
      </c>
      <c r="Q807" s="174" t="str">
        <f t="shared" si="217"/>
        <v/>
      </c>
      <c r="R807" s="174" t="str">
        <f t="shared" si="206"/>
        <v/>
      </c>
      <c r="S807" s="152" t="str">
        <f>IFERROR(IF(M807=Hjelpeark!$D$7,_xlfn.XLOOKUP('Beregninger gj.strømming'!C807,Hjelpeark!$C$8:$C$19,Hjelpeark!$D$8:$D$19),_xlfn.XLOOKUP('Beregninger gj.strømming'!C807,Hjelpeark!$C$8:$C$19,Hjelpeark!$E$8:$E$19)),"")</f>
        <v/>
      </c>
      <c r="T807" s="152" t="str">
        <f t="shared" si="220"/>
        <v/>
      </c>
      <c r="U807" s="152" t="str">
        <f>IFERROR(IF(T807=Hjelpeark!$B$4,0,ABS(T807-S807)),"")</f>
        <v/>
      </c>
      <c r="V807" s="175" t="str">
        <f>IFERROR(IF(A807="","",_xlfn.XLOOKUP(D807,Prisliste!$C$4:$F$4,Prisliste!$C$20:$F$20)),"")</f>
        <v/>
      </c>
      <c r="W807" s="175" t="str">
        <f>IFERROR(U807*_xlfn.XLOOKUP(D807,Prisliste!$C$4:$F$4,Prisliste!$C$21:$F$21),"")</f>
        <v/>
      </c>
      <c r="X807" s="175" t="str">
        <f>IFERROR(IF(A807="","",IF(N807="Ja",_xlfn.XLOOKUP('Beregninger gj.strømming'!D807,Prisliste!$C$4:$F$4,Prisliste!$C$24:$F$24),0)),"")</f>
        <v/>
      </c>
      <c r="Y807" s="288" t="str">
        <f t="shared" si="207"/>
        <v/>
      </c>
      <c r="Z807" s="175" t="str">
        <f t="shared" si="218"/>
        <v/>
      </c>
      <c r="AA807" s="175" t="str">
        <f t="shared" si="208"/>
        <v/>
      </c>
      <c r="AB807" s="175" t="str">
        <f t="shared" si="209"/>
        <v/>
      </c>
      <c r="AC807" s="288" t="str">
        <f t="shared" si="210"/>
        <v/>
      </c>
      <c r="AD807" s="152" t="str">
        <f t="shared" si="211"/>
        <v/>
      </c>
      <c r="AF807" s="155" t="str">
        <f>IFERROR(_xlfn.XLOOKUP(D807,Prisliste!$C$4:$F$4,Prisliste!$C$19:$F$19)*AD807,"")</f>
        <v/>
      </c>
    </row>
    <row r="808" spans="1:32" ht="14.4">
      <c r="A808" s="171" t="str">
        <f>IF(A807="","",IF(A807+1&lt;=f_slutt,'Beregninger gj.strømming'!A807+1,""))</f>
        <v/>
      </c>
      <c r="B808" s="172" t="str">
        <f t="shared" si="212"/>
        <v/>
      </c>
      <c r="C808" s="173" t="str">
        <f t="shared" si="213"/>
        <v/>
      </c>
      <c r="D808" s="172" t="str">
        <f t="shared" si="214"/>
        <v/>
      </c>
      <c r="E808" s="152" t="str">
        <f t="shared" si="219"/>
        <v/>
      </c>
      <c r="F808" s="289" t="str">
        <f t="shared" si="215"/>
        <v/>
      </c>
      <c r="G808" s="154" t="str">
        <f>IF($A808="","",'Priseestimat gj.strømming'!$C$15)</f>
        <v/>
      </c>
      <c r="H808" s="155" t="str" cm="1">
        <f t="array" ref="H808">IF(M808=Hjelpeark!$E$7,_xlfn.XLOOKUP(IF(T808="Naturlig",S808,T808),Temp_VT_FV,_xlfn.XLOOKUP('Beregninger gj.strømming'!F808,Fiskevekt_VT_FV,'Veksttabell FV'!$B$5:$T$21,,-1),,-1)*G808,IF('Beregninger gj.strømming'!M808=Hjelpeark!$D$7,_xlfn.XLOOKUP(IF(T808="Naturlig",S808,T808),'Veksttabell SV'!$A$6:$A$22,_xlfn.XLOOKUP('Beregninger gj.strømming'!F808,'Veksttabell SV'!$B$5:$AU$5,'Veksttabell SV'!$B$6:$AU$22,,-1),,-1)*G808,""))</f>
        <v/>
      </c>
      <c r="I808" s="155" t="str">
        <f t="shared" si="204"/>
        <v/>
      </c>
      <c r="J808" s="159" t="str">
        <f t="shared" si="205"/>
        <v/>
      </c>
      <c r="K808" s="173" t="str">
        <f>IF(A808="","",'Priseestimat gj.strømming'!$C$10)</f>
        <v/>
      </c>
      <c r="L808" s="173" t="str">
        <f>IF(A808="","",'Priseestimat gj.strømming'!$C$11)</f>
        <v/>
      </c>
      <c r="M808" s="173" t="str">
        <f>IF(A808="","",'Priseestimat gj.strømming'!$C$12)</f>
        <v/>
      </c>
      <c r="N808" s="173" t="str">
        <f>IF($A808="","",'Priseestimat gj.strømming'!$C$6)</f>
        <v/>
      </c>
      <c r="O808" s="174" t="str" cm="1">
        <f t="array" ref="O808">IF(M808=Hjelpeark!$D$7,_xlfn.XLOOKUP(IF(T808="Naturlig",S808,T808),'Vannbehov SV'!$A$5:$A$13,_xlfn.XLOOKUP('Beregninger gj.strømming'!F808,'Vannbehov SV'!$B$4:$O$4,'Vannbehov SV'!$B$5:$O$13,,-1),,-1),IF(M808=Hjelpeark!$E$7,_xlfn.XLOOKUP(IF(T808="Naturlig",S808,T808),'Vannbehov FV'!$A$5:$A$20,_xlfn.XLOOKUP('Beregninger gj.strømming'!F808,'Vannbehov FV'!$B$4:$O$4,'Vannbehov FV'!$B$5:$O$20,,-1),,-1),""))</f>
        <v/>
      </c>
      <c r="P808" s="173" t="str">
        <f t="shared" si="216"/>
        <v/>
      </c>
      <c r="Q808" s="174" t="str">
        <f t="shared" si="217"/>
        <v/>
      </c>
      <c r="R808" s="174" t="str">
        <f t="shared" si="206"/>
        <v/>
      </c>
      <c r="S808" s="152" t="str">
        <f>IFERROR(IF(M808=Hjelpeark!$D$7,_xlfn.XLOOKUP('Beregninger gj.strømming'!C808,Hjelpeark!$C$8:$C$19,Hjelpeark!$D$8:$D$19),_xlfn.XLOOKUP('Beregninger gj.strømming'!C808,Hjelpeark!$C$8:$C$19,Hjelpeark!$E$8:$E$19)),"")</f>
        <v/>
      </c>
      <c r="T808" s="152" t="str">
        <f t="shared" si="220"/>
        <v/>
      </c>
      <c r="U808" s="152" t="str">
        <f>IFERROR(IF(T808=Hjelpeark!$B$4,0,ABS(T808-S808)),"")</f>
        <v/>
      </c>
      <c r="V808" s="175" t="str">
        <f>IFERROR(IF(A808="","",_xlfn.XLOOKUP(D808,Prisliste!$C$4:$F$4,Prisliste!$C$20:$F$20)),"")</f>
        <v/>
      </c>
      <c r="W808" s="175" t="str">
        <f>IFERROR(U808*_xlfn.XLOOKUP(D808,Prisliste!$C$4:$F$4,Prisliste!$C$21:$F$21),"")</f>
        <v/>
      </c>
      <c r="X808" s="175" t="str">
        <f>IFERROR(IF(A808="","",IF(N808="Ja",_xlfn.XLOOKUP('Beregninger gj.strømming'!D808,Prisliste!$C$4:$F$4,Prisliste!$C$24:$F$24),0)),"")</f>
        <v/>
      </c>
      <c r="Y808" s="288" t="str">
        <f t="shared" si="207"/>
        <v/>
      </c>
      <c r="Z808" s="175" t="str">
        <f t="shared" si="218"/>
        <v/>
      </c>
      <c r="AA808" s="175" t="str">
        <f t="shared" si="208"/>
        <v/>
      </c>
      <c r="AB808" s="175" t="str">
        <f t="shared" si="209"/>
        <v/>
      </c>
      <c r="AC808" s="288" t="str">
        <f t="shared" si="210"/>
        <v/>
      </c>
      <c r="AD808" s="152" t="str">
        <f t="shared" si="211"/>
        <v/>
      </c>
      <c r="AF808" s="155" t="str">
        <f>IFERROR(_xlfn.XLOOKUP(D808,Prisliste!$C$4:$F$4,Prisliste!$C$19:$F$19)*AD808,"")</f>
        <v/>
      </c>
    </row>
    <row r="809" spans="1:32" ht="14.4">
      <c r="A809" s="171" t="str">
        <f>IF(A808="","",IF(A808+1&lt;=f_slutt,'Beregninger gj.strømming'!A808+1,""))</f>
        <v/>
      </c>
      <c r="B809" s="172" t="str">
        <f t="shared" si="212"/>
        <v/>
      </c>
      <c r="C809" s="173" t="str">
        <f t="shared" si="213"/>
        <v/>
      </c>
      <c r="D809" s="172" t="str">
        <f t="shared" si="214"/>
        <v/>
      </c>
      <c r="E809" s="152" t="str">
        <f t="shared" si="219"/>
        <v/>
      </c>
      <c r="F809" s="289" t="str">
        <f t="shared" si="215"/>
        <v/>
      </c>
      <c r="G809" s="154" t="str">
        <f>IF($A809="","",'Priseestimat gj.strømming'!$C$15)</f>
        <v/>
      </c>
      <c r="H809" s="155" t="str" cm="1">
        <f t="array" ref="H809">IF(M809=Hjelpeark!$E$7,_xlfn.XLOOKUP(IF(T809="Naturlig",S809,T809),Temp_VT_FV,_xlfn.XLOOKUP('Beregninger gj.strømming'!F809,Fiskevekt_VT_FV,'Veksttabell FV'!$B$5:$T$21,,-1),,-1)*G809,IF('Beregninger gj.strømming'!M809=Hjelpeark!$D$7,_xlfn.XLOOKUP(IF(T809="Naturlig",S809,T809),'Veksttabell SV'!$A$6:$A$22,_xlfn.XLOOKUP('Beregninger gj.strømming'!F809,'Veksttabell SV'!$B$5:$AU$5,'Veksttabell SV'!$B$6:$AU$22,,-1),,-1)*G809,""))</f>
        <v/>
      </c>
      <c r="I809" s="155" t="str">
        <f t="shared" si="204"/>
        <v/>
      </c>
      <c r="J809" s="159" t="str">
        <f t="shared" si="205"/>
        <v/>
      </c>
      <c r="K809" s="173" t="str">
        <f>IF(A809="","",'Priseestimat gj.strømming'!$C$10)</f>
        <v/>
      </c>
      <c r="L809" s="173" t="str">
        <f>IF(A809="","",'Priseestimat gj.strømming'!$C$11)</f>
        <v/>
      </c>
      <c r="M809" s="173" t="str">
        <f>IF(A809="","",'Priseestimat gj.strømming'!$C$12)</f>
        <v/>
      </c>
      <c r="N809" s="173" t="str">
        <f>IF($A809="","",'Priseestimat gj.strømming'!$C$6)</f>
        <v/>
      </c>
      <c r="O809" s="174" t="str" cm="1">
        <f t="array" ref="O809">IF(M809=Hjelpeark!$D$7,_xlfn.XLOOKUP(IF(T809="Naturlig",S809,T809),'Vannbehov SV'!$A$5:$A$13,_xlfn.XLOOKUP('Beregninger gj.strømming'!F809,'Vannbehov SV'!$B$4:$O$4,'Vannbehov SV'!$B$5:$O$13,,-1),,-1),IF(M809=Hjelpeark!$E$7,_xlfn.XLOOKUP(IF(T809="Naturlig",S809,T809),'Vannbehov FV'!$A$5:$A$20,_xlfn.XLOOKUP('Beregninger gj.strømming'!F809,'Vannbehov FV'!$B$4:$O$4,'Vannbehov FV'!$B$5:$O$20,,-1),,-1),""))</f>
        <v/>
      </c>
      <c r="P809" s="173" t="str">
        <f t="shared" si="216"/>
        <v/>
      </c>
      <c r="Q809" s="174" t="str">
        <f t="shared" si="217"/>
        <v/>
      </c>
      <c r="R809" s="174" t="str">
        <f t="shared" si="206"/>
        <v/>
      </c>
      <c r="S809" s="152" t="str">
        <f>IFERROR(IF(M809=Hjelpeark!$D$7,_xlfn.XLOOKUP('Beregninger gj.strømming'!C809,Hjelpeark!$C$8:$C$19,Hjelpeark!$D$8:$D$19),_xlfn.XLOOKUP('Beregninger gj.strømming'!C809,Hjelpeark!$C$8:$C$19,Hjelpeark!$E$8:$E$19)),"")</f>
        <v/>
      </c>
      <c r="T809" s="152" t="str">
        <f t="shared" si="220"/>
        <v/>
      </c>
      <c r="U809" s="152" t="str">
        <f>IFERROR(IF(T809=Hjelpeark!$B$4,0,ABS(T809-S809)),"")</f>
        <v/>
      </c>
      <c r="V809" s="175" t="str">
        <f>IFERROR(IF(A809="","",_xlfn.XLOOKUP(D809,Prisliste!$C$4:$F$4,Prisliste!$C$20:$F$20)),"")</f>
        <v/>
      </c>
      <c r="W809" s="175" t="str">
        <f>IFERROR(U809*_xlfn.XLOOKUP(D809,Prisliste!$C$4:$F$4,Prisliste!$C$21:$F$21),"")</f>
        <v/>
      </c>
      <c r="X809" s="175" t="str">
        <f>IFERROR(IF(A809="","",IF(N809="Ja",_xlfn.XLOOKUP('Beregninger gj.strømming'!D809,Prisliste!$C$4:$F$4,Prisliste!$C$24:$F$24),0)),"")</f>
        <v/>
      </c>
      <c r="Y809" s="288" t="str">
        <f t="shared" si="207"/>
        <v/>
      </c>
      <c r="Z809" s="175" t="str">
        <f t="shared" si="218"/>
        <v/>
      </c>
      <c r="AA809" s="175" t="str">
        <f t="shared" si="208"/>
        <v/>
      </c>
      <c r="AB809" s="175" t="str">
        <f t="shared" si="209"/>
        <v/>
      </c>
      <c r="AC809" s="288" t="str">
        <f t="shared" si="210"/>
        <v/>
      </c>
      <c r="AD809" s="152" t="str">
        <f t="shared" si="211"/>
        <v/>
      </c>
      <c r="AF809" s="155" t="str">
        <f>IFERROR(_xlfn.XLOOKUP(D809,Prisliste!$C$4:$F$4,Prisliste!$C$19:$F$19)*AD809,"")</f>
        <v/>
      </c>
    </row>
    <row r="810" spans="1:32" ht="14.4">
      <c r="A810" s="171" t="str">
        <f>IF(A809="","",IF(A809+1&lt;=f_slutt,'Beregninger gj.strømming'!A809+1,""))</f>
        <v/>
      </c>
      <c r="B810" s="172" t="str">
        <f t="shared" si="212"/>
        <v/>
      </c>
      <c r="C810" s="173" t="str">
        <f t="shared" si="213"/>
        <v/>
      </c>
      <c r="D810" s="172" t="str">
        <f t="shared" si="214"/>
        <v/>
      </c>
      <c r="E810" s="152" t="str">
        <f t="shared" si="219"/>
        <v/>
      </c>
      <c r="F810" s="289" t="str">
        <f t="shared" si="215"/>
        <v/>
      </c>
      <c r="G810" s="154" t="str">
        <f>IF($A810="","",'Priseestimat gj.strømming'!$C$15)</f>
        <v/>
      </c>
      <c r="H810" s="155" t="str" cm="1">
        <f t="array" ref="H810">IF(M810=Hjelpeark!$E$7,_xlfn.XLOOKUP(IF(T810="Naturlig",S810,T810),Temp_VT_FV,_xlfn.XLOOKUP('Beregninger gj.strømming'!F810,Fiskevekt_VT_FV,'Veksttabell FV'!$B$5:$T$21,,-1),,-1)*G810,IF('Beregninger gj.strømming'!M810=Hjelpeark!$D$7,_xlfn.XLOOKUP(IF(T810="Naturlig",S810,T810),'Veksttabell SV'!$A$6:$A$22,_xlfn.XLOOKUP('Beregninger gj.strømming'!F810,'Veksttabell SV'!$B$5:$AU$5,'Veksttabell SV'!$B$6:$AU$22,,-1),,-1)*G810,""))</f>
        <v/>
      </c>
      <c r="I810" s="155" t="str">
        <f t="shared" si="204"/>
        <v/>
      </c>
      <c r="J810" s="159" t="str">
        <f t="shared" si="205"/>
        <v/>
      </c>
      <c r="K810" s="173" t="str">
        <f>IF(A810="","",'Priseestimat gj.strømming'!$C$10)</f>
        <v/>
      </c>
      <c r="L810" s="173" t="str">
        <f>IF(A810="","",'Priseestimat gj.strømming'!$C$11)</f>
        <v/>
      </c>
      <c r="M810" s="173" t="str">
        <f>IF(A810="","",'Priseestimat gj.strømming'!$C$12)</f>
        <v/>
      </c>
      <c r="N810" s="173" t="str">
        <f>IF($A810="","",'Priseestimat gj.strømming'!$C$6)</f>
        <v/>
      </c>
      <c r="O810" s="174" t="str" cm="1">
        <f t="array" ref="O810">IF(M810=Hjelpeark!$D$7,_xlfn.XLOOKUP(IF(T810="Naturlig",S810,T810),'Vannbehov SV'!$A$5:$A$13,_xlfn.XLOOKUP('Beregninger gj.strømming'!F810,'Vannbehov SV'!$B$4:$O$4,'Vannbehov SV'!$B$5:$O$13,,-1),,-1),IF(M810=Hjelpeark!$E$7,_xlfn.XLOOKUP(IF(T810="Naturlig",S810,T810),'Vannbehov FV'!$A$5:$A$20,_xlfn.XLOOKUP('Beregninger gj.strømming'!F810,'Vannbehov FV'!$B$4:$O$4,'Vannbehov FV'!$B$5:$O$20,,-1),,-1),""))</f>
        <v/>
      </c>
      <c r="P810" s="173" t="str">
        <f t="shared" si="216"/>
        <v/>
      </c>
      <c r="Q810" s="174" t="str">
        <f t="shared" si="217"/>
        <v/>
      </c>
      <c r="R810" s="174" t="str">
        <f t="shared" si="206"/>
        <v/>
      </c>
      <c r="S810" s="152" t="str">
        <f>IFERROR(IF(M810=Hjelpeark!$D$7,_xlfn.XLOOKUP('Beregninger gj.strømming'!C810,Hjelpeark!$C$8:$C$19,Hjelpeark!$D$8:$D$19),_xlfn.XLOOKUP('Beregninger gj.strømming'!C810,Hjelpeark!$C$8:$C$19,Hjelpeark!$E$8:$E$19)),"")</f>
        <v/>
      </c>
      <c r="T810" s="152" t="str">
        <f t="shared" si="220"/>
        <v/>
      </c>
      <c r="U810" s="152" t="str">
        <f>IFERROR(IF(T810=Hjelpeark!$B$4,0,ABS(T810-S810)),"")</f>
        <v/>
      </c>
      <c r="V810" s="175" t="str">
        <f>IFERROR(IF(A810="","",_xlfn.XLOOKUP(D810,Prisliste!$C$4:$F$4,Prisliste!$C$20:$F$20)),"")</f>
        <v/>
      </c>
      <c r="W810" s="175" t="str">
        <f>IFERROR(U810*_xlfn.XLOOKUP(D810,Prisliste!$C$4:$F$4,Prisliste!$C$21:$F$21),"")</f>
        <v/>
      </c>
      <c r="X810" s="175" t="str">
        <f>IFERROR(IF(A810="","",IF(N810="Ja",_xlfn.XLOOKUP('Beregninger gj.strømming'!D810,Prisliste!$C$4:$F$4,Prisliste!$C$24:$F$24),0)),"")</f>
        <v/>
      </c>
      <c r="Y810" s="288" t="str">
        <f t="shared" si="207"/>
        <v/>
      </c>
      <c r="Z810" s="175" t="str">
        <f t="shared" si="218"/>
        <v/>
      </c>
      <c r="AA810" s="175" t="str">
        <f t="shared" si="208"/>
        <v/>
      </c>
      <c r="AB810" s="175" t="str">
        <f t="shared" si="209"/>
        <v/>
      </c>
      <c r="AC810" s="288" t="str">
        <f t="shared" si="210"/>
        <v/>
      </c>
      <c r="AD810" s="152" t="str">
        <f t="shared" si="211"/>
        <v/>
      </c>
      <c r="AF810" s="155" t="str">
        <f>IFERROR(_xlfn.XLOOKUP(D810,Prisliste!$C$4:$F$4,Prisliste!$C$19:$F$19)*AD810,"")</f>
        <v/>
      </c>
    </row>
    <row r="811" spans="1:32" ht="14.4">
      <c r="A811" s="171" t="str">
        <f>IF(A810="","",IF(A810+1&lt;=f_slutt,'Beregninger gj.strømming'!A810+1,""))</f>
        <v/>
      </c>
      <c r="B811" s="172" t="str">
        <f t="shared" si="212"/>
        <v/>
      </c>
      <c r="C811" s="173" t="str">
        <f t="shared" si="213"/>
        <v/>
      </c>
      <c r="D811" s="172" t="str">
        <f t="shared" si="214"/>
        <v/>
      </c>
      <c r="E811" s="152" t="str">
        <f t="shared" si="219"/>
        <v/>
      </c>
      <c r="F811" s="289" t="str">
        <f t="shared" si="215"/>
        <v/>
      </c>
      <c r="G811" s="154" t="str">
        <f>IF($A811="","",'Priseestimat gj.strømming'!$C$15)</f>
        <v/>
      </c>
      <c r="H811" s="155" t="str" cm="1">
        <f t="array" ref="H811">IF(M811=Hjelpeark!$E$7,_xlfn.XLOOKUP(IF(T811="Naturlig",S811,T811),Temp_VT_FV,_xlfn.XLOOKUP('Beregninger gj.strømming'!F811,Fiskevekt_VT_FV,'Veksttabell FV'!$B$5:$T$21,,-1),,-1)*G811,IF('Beregninger gj.strømming'!M811=Hjelpeark!$D$7,_xlfn.XLOOKUP(IF(T811="Naturlig",S811,T811),'Veksttabell SV'!$A$6:$A$22,_xlfn.XLOOKUP('Beregninger gj.strømming'!F811,'Veksttabell SV'!$B$5:$AU$5,'Veksttabell SV'!$B$6:$AU$22,,-1),,-1)*G811,""))</f>
        <v/>
      </c>
      <c r="I811" s="155" t="str">
        <f t="shared" si="204"/>
        <v/>
      </c>
      <c r="J811" s="159" t="str">
        <f t="shared" si="205"/>
        <v/>
      </c>
      <c r="K811" s="173" t="str">
        <f>IF(A811="","",'Priseestimat gj.strømming'!$C$10)</f>
        <v/>
      </c>
      <c r="L811" s="173" t="str">
        <f>IF(A811="","",'Priseestimat gj.strømming'!$C$11)</f>
        <v/>
      </c>
      <c r="M811" s="173" t="str">
        <f>IF(A811="","",'Priseestimat gj.strømming'!$C$12)</f>
        <v/>
      </c>
      <c r="N811" s="173" t="str">
        <f>IF($A811="","",'Priseestimat gj.strømming'!$C$6)</f>
        <v/>
      </c>
      <c r="O811" s="174" t="str" cm="1">
        <f t="array" ref="O811">IF(M811=Hjelpeark!$D$7,_xlfn.XLOOKUP(IF(T811="Naturlig",S811,T811),'Vannbehov SV'!$A$5:$A$13,_xlfn.XLOOKUP('Beregninger gj.strømming'!F811,'Vannbehov SV'!$B$4:$O$4,'Vannbehov SV'!$B$5:$O$13,,-1),,-1),IF(M811=Hjelpeark!$E$7,_xlfn.XLOOKUP(IF(T811="Naturlig",S811,T811),'Vannbehov FV'!$A$5:$A$20,_xlfn.XLOOKUP('Beregninger gj.strømming'!F811,'Vannbehov FV'!$B$4:$O$4,'Vannbehov FV'!$B$5:$O$20,,-1),,-1),""))</f>
        <v/>
      </c>
      <c r="P811" s="173" t="str">
        <f t="shared" si="216"/>
        <v/>
      </c>
      <c r="Q811" s="174" t="str">
        <f t="shared" si="217"/>
        <v/>
      </c>
      <c r="R811" s="174" t="str">
        <f t="shared" si="206"/>
        <v/>
      </c>
      <c r="S811" s="152" t="str">
        <f>IFERROR(IF(M811=Hjelpeark!$D$7,_xlfn.XLOOKUP('Beregninger gj.strømming'!C811,Hjelpeark!$C$8:$C$19,Hjelpeark!$D$8:$D$19),_xlfn.XLOOKUP('Beregninger gj.strømming'!C811,Hjelpeark!$C$8:$C$19,Hjelpeark!$E$8:$E$19)),"")</f>
        <v/>
      </c>
      <c r="T811" s="152" t="str">
        <f t="shared" si="220"/>
        <v/>
      </c>
      <c r="U811" s="152" t="str">
        <f>IFERROR(IF(T811=Hjelpeark!$B$4,0,ABS(T811-S811)),"")</f>
        <v/>
      </c>
      <c r="V811" s="175" t="str">
        <f>IFERROR(IF(A811="","",_xlfn.XLOOKUP(D811,Prisliste!$C$4:$F$4,Prisliste!$C$20:$F$20)),"")</f>
        <v/>
      </c>
      <c r="W811" s="175" t="str">
        <f>IFERROR(U811*_xlfn.XLOOKUP(D811,Prisliste!$C$4:$F$4,Prisliste!$C$21:$F$21),"")</f>
        <v/>
      </c>
      <c r="X811" s="175" t="str">
        <f>IFERROR(IF(A811="","",IF(N811="Ja",_xlfn.XLOOKUP('Beregninger gj.strømming'!D811,Prisliste!$C$4:$F$4,Prisliste!$C$24:$F$24),0)),"")</f>
        <v/>
      </c>
      <c r="Y811" s="288" t="str">
        <f t="shared" si="207"/>
        <v/>
      </c>
      <c r="Z811" s="175" t="str">
        <f t="shared" si="218"/>
        <v/>
      </c>
      <c r="AA811" s="175" t="str">
        <f t="shared" si="208"/>
        <v/>
      </c>
      <c r="AB811" s="175" t="str">
        <f t="shared" si="209"/>
        <v/>
      </c>
      <c r="AC811" s="288" t="str">
        <f t="shared" si="210"/>
        <v/>
      </c>
      <c r="AD811" s="152" t="str">
        <f t="shared" si="211"/>
        <v/>
      </c>
      <c r="AF811" s="155" t="str">
        <f>IFERROR(_xlfn.XLOOKUP(D811,Prisliste!$C$4:$F$4,Prisliste!$C$19:$F$19)*AD811,"")</f>
        <v/>
      </c>
    </row>
    <row r="812" spans="1:32" ht="14.4">
      <c r="A812" s="171" t="str">
        <f>IF(A811="","",IF(A811+1&lt;=f_slutt,'Beregninger gj.strømming'!A811+1,""))</f>
        <v/>
      </c>
      <c r="B812" s="172" t="str">
        <f t="shared" si="212"/>
        <v/>
      </c>
      <c r="C812" s="173" t="str">
        <f t="shared" si="213"/>
        <v/>
      </c>
      <c r="D812" s="172" t="str">
        <f t="shared" si="214"/>
        <v/>
      </c>
      <c r="E812" s="152" t="str">
        <f t="shared" si="219"/>
        <v/>
      </c>
      <c r="F812" s="289" t="str">
        <f t="shared" si="215"/>
        <v/>
      </c>
      <c r="G812" s="154" t="str">
        <f>IF($A812="","",'Priseestimat gj.strømming'!$C$15)</f>
        <v/>
      </c>
      <c r="H812" s="155" t="str" cm="1">
        <f t="array" ref="H812">IF(M812=Hjelpeark!$E$7,_xlfn.XLOOKUP(IF(T812="Naturlig",S812,T812),Temp_VT_FV,_xlfn.XLOOKUP('Beregninger gj.strømming'!F812,Fiskevekt_VT_FV,'Veksttabell FV'!$B$5:$T$21,,-1),,-1)*G812,IF('Beregninger gj.strømming'!M812=Hjelpeark!$D$7,_xlfn.XLOOKUP(IF(T812="Naturlig",S812,T812),'Veksttabell SV'!$A$6:$A$22,_xlfn.XLOOKUP('Beregninger gj.strømming'!F812,'Veksttabell SV'!$B$5:$AU$5,'Veksttabell SV'!$B$6:$AU$22,,-1),,-1)*G812,""))</f>
        <v/>
      </c>
      <c r="I812" s="155" t="str">
        <f t="shared" si="204"/>
        <v/>
      </c>
      <c r="J812" s="159" t="str">
        <f t="shared" si="205"/>
        <v/>
      </c>
      <c r="K812" s="173" t="str">
        <f>IF(A812="","",'Priseestimat gj.strømming'!$C$10)</f>
        <v/>
      </c>
      <c r="L812" s="173" t="str">
        <f>IF(A812="","",'Priseestimat gj.strømming'!$C$11)</f>
        <v/>
      </c>
      <c r="M812" s="173" t="str">
        <f>IF(A812="","",'Priseestimat gj.strømming'!$C$12)</f>
        <v/>
      </c>
      <c r="N812" s="173" t="str">
        <f>IF($A812="","",'Priseestimat gj.strømming'!$C$6)</f>
        <v/>
      </c>
      <c r="O812" s="174" t="str" cm="1">
        <f t="array" ref="O812">IF(M812=Hjelpeark!$D$7,_xlfn.XLOOKUP(IF(T812="Naturlig",S812,T812),'Vannbehov SV'!$A$5:$A$13,_xlfn.XLOOKUP('Beregninger gj.strømming'!F812,'Vannbehov SV'!$B$4:$O$4,'Vannbehov SV'!$B$5:$O$13,,-1),,-1),IF(M812=Hjelpeark!$E$7,_xlfn.XLOOKUP(IF(T812="Naturlig",S812,T812),'Vannbehov FV'!$A$5:$A$20,_xlfn.XLOOKUP('Beregninger gj.strømming'!F812,'Vannbehov FV'!$B$4:$O$4,'Vannbehov FV'!$B$5:$O$20,,-1),,-1),""))</f>
        <v/>
      </c>
      <c r="P812" s="173" t="str">
        <f t="shared" si="216"/>
        <v/>
      </c>
      <c r="Q812" s="174" t="str">
        <f t="shared" si="217"/>
        <v/>
      </c>
      <c r="R812" s="174" t="str">
        <f t="shared" si="206"/>
        <v/>
      </c>
      <c r="S812" s="152" t="str">
        <f>IFERROR(IF(M812=Hjelpeark!$D$7,_xlfn.XLOOKUP('Beregninger gj.strømming'!C812,Hjelpeark!$C$8:$C$19,Hjelpeark!$D$8:$D$19),_xlfn.XLOOKUP('Beregninger gj.strømming'!C812,Hjelpeark!$C$8:$C$19,Hjelpeark!$E$8:$E$19)),"")</f>
        <v/>
      </c>
      <c r="T812" s="152" t="str">
        <f t="shared" si="220"/>
        <v/>
      </c>
      <c r="U812" s="152" t="str">
        <f>IFERROR(IF(T812=Hjelpeark!$B$4,0,ABS(T812-S812)),"")</f>
        <v/>
      </c>
      <c r="V812" s="175" t="str">
        <f>IFERROR(IF(A812="","",_xlfn.XLOOKUP(D812,Prisliste!$C$4:$F$4,Prisliste!$C$20:$F$20)),"")</f>
        <v/>
      </c>
      <c r="W812" s="175" t="str">
        <f>IFERROR(U812*_xlfn.XLOOKUP(D812,Prisliste!$C$4:$F$4,Prisliste!$C$21:$F$21),"")</f>
        <v/>
      </c>
      <c r="X812" s="175" t="str">
        <f>IFERROR(IF(A812="","",IF(N812="Ja",_xlfn.XLOOKUP('Beregninger gj.strømming'!D812,Prisliste!$C$4:$F$4,Prisliste!$C$24:$F$24),0)),"")</f>
        <v/>
      </c>
      <c r="Y812" s="288" t="str">
        <f t="shared" si="207"/>
        <v/>
      </c>
      <c r="Z812" s="175" t="str">
        <f t="shared" si="218"/>
        <v/>
      </c>
      <c r="AA812" s="175" t="str">
        <f t="shared" si="208"/>
        <v/>
      </c>
      <c r="AB812" s="175" t="str">
        <f t="shared" si="209"/>
        <v/>
      </c>
      <c r="AC812" s="288" t="str">
        <f t="shared" si="210"/>
        <v/>
      </c>
      <c r="AD812" s="152" t="str">
        <f t="shared" si="211"/>
        <v/>
      </c>
      <c r="AF812" s="155" t="str">
        <f>IFERROR(_xlfn.XLOOKUP(D812,Prisliste!$C$4:$F$4,Prisliste!$C$19:$F$19)*AD812,"")</f>
        <v/>
      </c>
    </row>
    <row r="813" spans="1:32" ht="14.4">
      <c r="A813" s="171" t="str">
        <f>IF(A812="","",IF(A812+1&lt;=f_slutt,'Beregninger gj.strømming'!A812+1,""))</f>
        <v/>
      </c>
      <c r="B813" s="172" t="str">
        <f t="shared" si="212"/>
        <v/>
      </c>
      <c r="C813" s="173" t="str">
        <f t="shared" si="213"/>
        <v/>
      </c>
      <c r="D813" s="172" t="str">
        <f t="shared" si="214"/>
        <v/>
      </c>
      <c r="E813" s="152" t="str">
        <f t="shared" si="219"/>
        <v/>
      </c>
      <c r="F813" s="289" t="str">
        <f t="shared" si="215"/>
        <v/>
      </c>
      <c r="G813" s="154" t="str">
        <f>IF($A813="","",'Priseestimat gj.strømming'!$C$15)</f>
        <v/>
      </c>
      <c r="H813" s="155" t="str" cm="1">
        <f t="array" ref="H813">IF(M813=Hjelpeark!$E$7,_xlfn.XLOOKUP(IF(T813="Naturlig",S813,T813),Temp_VT_FV,_xlfn.XLOOKUP('Beregninger gj.strømming'!F813,Fiskevekt_VT_FV,'Veksttabell FV'!$B$5:$T$21,,-1),,-1)*G813,IF('Beregninger gj.strømming'!M813=Hjelpeark!$D$7,_xlfn.XLOOKUP(IF(T813="Naturlig",S813,T813),'Veksttabell SV'!$A$6:$A$22,_xlfn.XLOOKUP('Beregninger gj.strømming'!F813,'Veksttabell SV'!$B$5:$AU$5,'Veksttabell SV'!$B$6:$AU$22,,-1),,-1)*G813,""))</f>
        <v/>
      </c>
      <c r="I813" s="155" t="str">
        <f t="shared" si="204"/>
        <v/>
      </c>
      <c r="J813" s="159" t="str">
        <f t="shared" si="205"/>
        <v/>
      </c>
      <c r="K813" s="173" t="str">
        <f>IF(A813="","",'Priseestimat gj.strømming'!$C$10)</f>
        <v/>
      </c>
      <c r="L813" s="173" t="str">
        <f>IF(A813="","",'Priseestimat gj.strømming'!$C$11)</f>
        <v/>
      </c>
      <c r="M813" s="173" t="str">
        <f>IF(A813="","",'Priseestimat gj.strømming'!$C$12)</f>
        <v/>
      </c>
      <c r="N813" s="173" t="str">
        <f>IF($A813="","",'Priseestimat gj.strømming'!$C$6)</f>
        <v/>
      </c>
      <c r="O813" s="174" t="str" cm="1">
        <f t="array" ref="O813">IF(M813=Hjelpeark!$D$7,_xlfn.XLOOKUP(IF(T813="Naturlig",S813,T813),'Vannbehov SV'!$A$5:$A$13,_xlfn.XLOOKUP('Beregninger gj.strømming'!F813,'Vannbehov SV'!$B$4:$O$4,'Vannbehov SV'!$B$5:$O$13,,-1),,-1),IF(M813=Hjelpeark!$E$7,_xlfn.XLOOKUP(IF(T813="Naturlig",S813,T813),'Vannbehov FV'!$A$5:$A$20,_xlfn.XLOOKUP('Beregninger gj.strømming'!F813,'Vannbehov FV'!$B$4:$O$4,'Vannbehov FV'!$B$5:$O$20,,-1),,-1),""))</f>
        <v/>
      </c>
      <c r="P813" s="173" t="str">
        <f t="shared" si="216"/>
        <v/>
      </c>
      <c r="Q813" s="174" t="str">
        <f t="shared" si="217"/>
        <v/>
      </c>
      <c r="R813" s="174" t="str">
        <f t="shared" si="206"/>
        <v/>
      </c>
      <c r="S813" s="152" t="str">
        <f>IFERROR(IF(M813=Hjelpeark!$D$7,_xlfn.XLOOKUP('Beregninger gj.strømming'!C813,Hjelpeark!$C$8:$C$19,Hjelpeark!$D$8:$D$19),_xlfn.XLOOKUP('Beregninger gj.strømming'!C813,Hjelpeark!$C$8:$C$19,Hjelpeark!$E$8:$E$19)),"")</f>
        <v/>
      </c>
      <c r="T813" s="152" t="str">
        <f t="shared" si="220"/>
        <v/>
      </c>
      <c r="U813" s="152" t="str">
        <f>IFERROR(IF(T813=Hjelpeark!$B$4,0,ABS(T813-S813)),"")</f>
        <v/>
      </c>
      <c r="V813" s="175" t="str">
        <f>IFERROR(IF(A813="","",_xlfn.XLOOKUP(D813,Prisliste!$C$4:$F$4,Prisliste!$C$20:$F$20)),"")</f>
        <v/>
      </c>
      <c r="W813" s="175" t="str">
        <f>IFERROR(U813*_xlfn.XLOOKUP(D813,Prisliste!$C$4:$F$4,Prisliste!$C$21:$F$21),"")</f>
        <v/>
      </c>
      <c r="X813" s="175" t="str">
        <f>IFERROR(IF(A813="","",IF(N813="Ja",_xlfn.XLOOKUP('Beregninger gj.strømming'!D813,Prisliste!$C$4:$F$4,Prisliste!$C$24:$F$24),0)),"")</f>
        <v/>
      </c>
      <c r="Y813" s="288" t="str">
        <f t="shared" si="207"/>
        <v/>
      </c>
      <c r="Z813" s="175" t="str">
        <f t="shared" si="218"/>
        <v/>
      </c>
      <c r="AA813" s="175" t="str">
        <f t="shared" si="208"/>
        <v/>
      </c>
      <c r="AB813" s="175" t="str">
        <f t="shared" si="209"/>
        <v/>
      </c>
      <c r="AC813" s="288" t="str">
        <f t="shared" si="210"/>
        <v/>
      </c>
      <c r="AD813" s="152" t="str">
        <f t="shared" si="211"/>
        <v/>
      </c>
      <c r="AF813" s="155" t="str">
        <f>IFERROR(_xlfn.XLOOKUP(D813,Prisliste!$C$4:$F$4,Prisliste!$C$19:$F$19)*AD813,"")</f>
        <v/>
      </c>
    </row>
    <row r="814" spans="1:32" ht="14.4">
      <c r="A814" s="171" t="str">
        <f>IF(A813="","",IF(A813+1&lt;=f_slutt,'Beregninger gj.strømming'!A813+1,""))</f>
        <v/>
      </c>
      <c r="B814" s="172" t="str">
        <f t="shared" si="212"/>
        <v/>
      </c>
      <c r="C814" s="173" t="str">
        <f t="shared" si="213"/>
        <v/>
      </c>
      <c r="D814" s="172" t="str">
        <f t="shared" si="214"/>
        <v/>
      </c>
      <c r="E814" s="152" t="str">
        <f t="shared" si="219"/>
        <v/>
      </c>
      <c r="F814" s="289" t="str">
        <f t="shared" si="215"/>
        <v/>
      </c>
      <c r="G814" s="154" t="str">
        <f>IF($A814="","",'Priseestimat gj.strømming'!$C$15)</f>
        <v/>
      </c>
      <c r="H814" s="155" t="str" cm="1">
        <f t="array" ref="H814">IF(M814=Hjelpeark!$E$7,_xlfn.XLOOKUP(IF(T814="Naturlig",S814,T814),Temp_VT_FV,_xlfn.XLOOKUP('Beregninger gj.strømming'!F814,Fiskevekt_VT_FV,'Veksttabell FV'!$B$5:$T$21,,-1),,-1)*G814,IF('Beregninger gj.strømming'!M814=Hjelpeark!$D$7,_xlfn.XLOOKUP(IF(T814="Naturlig",S814,T814),'Veksttabell SV'!$A$6:$A$22,_xlfn.XLOOKUP('Beregninger gj.strømming'!F814,'Veksttabell SV'!$B$5:$AU$5,'Veksttabell SV'!$B$6:$AU$22,,-1),,-1)*G814,""))</f>
        <v/>
      </c>
      <c r="I814" s="155" t="str">
        <f t="shared" si="204"/>
        <v/>
      </c>
      <c r="J814" s="159" t="str">
        <f t="shared" si="205"/>
        <v/>
      </c>
      <c r="K814" s="173" t="str">
        <f>IF(A814="","",'Priseestimat gj.strømming'!$C$10)</f>
        <v/>
      </c>
      <c r="L814" s="173" t="str">
        <f>IF(A814="","",'Priseestimat gj.strømming'!$C$11)</f>
        <v/>
      </c>
      <c r="M814" s="173" t="str">
        <f>IF(A814="","",'Priseestimat gj.strømming'!$C$12)</f>
        <v/>
      </c>
      <c r="N814" s="173" t="str">
        <f>IF($A814="","",'Priseestimat gj.strømming'!$C$6)</f>
        <v/>
      </c>
      <c r="O814" s="174" t="str" cm="1">
        <f t="array" ref="O814">IF(M814=Hjelpeark!$D$7,_xlfn.XLOOKUP(IF(T814="Naturlig",S814,T814),'Vannbehov SV'!$A$5:$A$13,_xlfn.XLOOKUP('Beregninger gj.strømming'!F814,'Vannbehov SV'!$B$4:$O$4,'Vannbehov SV'!$B$5:$O$13,,-1),,-1),IF(M814=Hjelpeark!$E$7,_xlfn.XLOOKUP(IF(T814="Naturlig",S814,T814),'Vannbehov FV'!$A$5:$A$20,_xlfn.XLOOKUP('Beregninger gj.strømming'!F814,'Vannbehov FV'!$B$4:$O$4,'Vannbehov FV'!$B$5:$O$20,,-1),,-1),""))</f>
        <v/>
      </c>
      <c r="P814" s="173" t="str">
        <f t="shared" si="216"/>
        <v/>
      </c>
      <c r="Q814" s="174" t="str">
        <f t="shared" si="217"/>
        <v/>
      </c>
      <c r="R814" s="174" t="str">
        <f t="shared" si="206"/>
        <v/>
      </c>
      <c r="S814" s="152" t="str">
        <f>IFERROR(IF(M814=Hjelpeark!$D$7,_xlfn.XLOOKUP('Beregninger gj.strømming'!C814,Hjelpeark!$C$8:$C$19,Hjelpeark!$D$8:$D$19),_xlfn.XLOOKUP('Beregninger gj.strømming'!C814,Hjelpeark!$C$8:$C$19,Hjelpeark!$E$8:$E$19)),"")</f>
        <v/>
      </c>
      <c r="T814" s="152" t="str">
        <f t="shared" si="220"/>
        <v/>
      </c>
      <c r="U814" s="152" t="str">
        <f>IFERROR(IF(T814=Hjelpeark!$B$4,0,ABS(T814-S814)),"")</f>
        <v/>
      </c>
      <c r="V814" s="175" t="str">
        <f>IFERROR(IF(A814="","",_xlfn.XLOOKUP(D814,Prisliste!$C$4:$F$4,Prisliste!$C$20:$F$20)),"")</f>
        <v/>
      </c>
      <c r="W814" s="175" t="str">
        <f>IFERROR(U814*_xlfn.XLOOKUP(D814,Prisliste!$C$4:$F$4,Prisliste!$C$21:$F$21),"")</f>
        <v/>
      </c>
      <c r="X814" s="175" t="str">
        <f>IFERROR(IF(A814="","",IF(N814="Ja",_xlfn.XLOOKUP('Beregninger gj.strømming'!D814,Prisliste!$C$4:$F$4,Prisliste!$C$24:$F$24),0)),"")</f>
        <v/>
      </c>
      <c r="Y814" s="288" t="str">
        <f t="shared" si="207"/>
        <v/>
      </c>
      <c r="Z814" s="175" t="str">
        <f t="shared" si="218"/>
        <v/>
      </c>
      <c r="AA814" s="175" t="str">
        <f t="shared" si="208"/>
        <v/>
      </c>
      <c r="AB814" s="175" t="str">
        <f t="shared" si="209"/>
        <v/>
      </c>
      <c r="AC814" s="288" t="str">
        <f t="shared" si="210"/>
        <v/>
      </c>
      <c r="AD814" s="152" t="str">
        <f t="shared" si="211"/>
        <v/>
      </c>
      <c r="AF814" s="155" t="str">
        <f>IFERROR(_xlfn.XLOOKUP(D814,Prisliste!$C$4:$F$4,Prisliste!$C$19:$F$19)*AD814,"")</f>
        <v/>
      </c>
    </row>
    <row r="815" spans="1:32" ht="14.4">
      <c r="A815" s="171" t="str">
        <f>IF(A814="","",IF(A814+1&lt;=f_slutt,'Beregninger gj.strømming'!A814+1,""))</f>
        <v/>
      </c>
      <c r="B815" s="172" t="str">
        <f t="shared" si="212"/>
        <v/>
      </c>
      <c r="C815" s="173" t="str">
        <f t="shared" si="213"/>
        <v/>
      </c>
      <c r="D815" s="172" t="str">
        <f t="shared" si="214"/>
        <v/>
      </c>
      <c r="E815" s="152" t="str">
        <f t="shared" si="219"/>
        <v/>
      </c>
      <c r="F815" s="289" t="str">
        <f t="shared" si="215"/>
        <v/>
      </c>
      <c r="G815" s="154" t="str">
        <f>IF($A815="","",'Priseestimat gj.strømming'!$C$15)</f>
        <v/>
      </c>
      <c r="H815" s="155" t="str" cm="1">
        <f t="array" ref="H815">IF(M815=Hjelpeark!$E$7,_xlfn.XLOOKUP(IF(T815="Naturlig",S815,T815),Temp_VT_FV,_xlfn.XLOOKUP('Beregninger gj.strømming'!F815,Fiskevekt_VT_FV,'Veksttabell FV'!$B$5:$T$21,,-1),,-1)*G815,IF('Beregninger gj.strømming'!M815=Hjelpeark!$D$7,_xlfn.XLOOKUP(IF(T815="Naturlig",S815,T815),'Veksttabell SV'!$A$6:$A$22,_xlfn.XLOOKUP('Beregninger gj.strømming'!F815,'Veksttabell SV'!$B$5:$AU$5,'Veksttabell SV'!$B$6:$AU$22,,-1),,-1)*G815,""))</f>
        <v/>
      </c>
      <c r="I815" s="155" t="str">
        <f t="shared" si="204"/>
        <v/>
      </c>
      <c r="J815" s="159" t="str">
        <f t="shared" si="205"/>
        <v/>
      </c>
      <c r="K815" s="173" t="str">
        <f>IF(A815="","",'Priseestimat gj.strømming'!$C$10)</f>
        <v/>
      </c>
      <c r="L815" s="173" t="str">
        <f>IF(A815="","",'Priseestimat gj.strømming'!$C$11)</f>
        <v/>
      </c>
      <c r="M815" s="173" t="str">
        <f>IF(A815="","",'Priseestimat gj.strømming'!$C$12)</f>
        <v/>
      </c>
      <c r="N815" s="173" t="str">
        <f>IF($A815="","",'Priseestimat gj.strømming'!$C$6)</f>
        <v/>
      </c>
      <c r="O815" s="174" t="str" cm="1">
        <f t="array" ref="O815">IF(M815=Hjelpeark!$D$7,_xlfn.XLOOKUP(IF(T815="Naturlig",S815,T815),'Vannbehov SV'!$A$5:$A$13,_xlfn.XLOOKUP('Beregninger gj.strømming'!F815,'Vannbehov SV'!$B$4:$O$4,'Vannbehov SV'!$B$5:$O$13,,-1),,-1),IF(M815=Hjelpeark!$E$7,_xlfn.XLOOKUP(IF(T815="Naturlig",S815,T815),'Vannbehov FV'!$A$5:$A$20,_xlfn.XLOOKUP('Beregninger gj.strømming'!F815,'Vannbehov FV'!$B$4:$O$4,'Vannbehov FV'!$B$5:$O$20,,-1),,-1),""))</f>
        <v/>
      </c>
      <c r="P815" s="173" t="str">
        <f t="shared" si="216"/>
        <v/>
      </c>
      <c r="Q815" s="174" t="str">
        <f t="shared" si="217"/>
        <v/>
      </c>
      <c r="R815" s="174" t="str">
        <f t="shared" si="206"/>
        <v/>
      </c>
      <c r="S815" s="152" t="str">
        <f>IFERROR(IF(M815=Hjelpeark!$D$7,_xlfn.XLOOKUP('Beregninger gj.strømming'!C815,Hjelpeark!$C$8:$C$19,Hjelpeark!$D$8:$D$19),_xlfn.XLOOKUP('Beregninger gj.strømming'!C815,Hjelpeark!$C$8:$C$19,Hjelpeark!$E$8:$E$19)),"")</f>
        <v/>
      </c>
      <c r="T815" s="152" t="str">
        <f t="shared" si="220"/>
        <v/>
      </c>
      <c r="U815" s="152" t="str">
        <f>IFERROR(IF(T815=Hjelpeark!$B$4,0,ABS(T815-S815)),"")</f>
        <v/>
      </c>
      <c r="V815" s="175" t="str">
        <f>IFERROR(IF(A815="","",_xlfn.XLOOKUP(D815,Prisliste!$C$4:$F$4,Prisliste!$C$20:$F$20)),"")</f>
        <v/>
      </c>
      <c r="W815" s="175" t="str">
        <f>IFERROR(U815*_xlfn.XLOOKUP(D815,Prisliste!$C$4:$F$4,Prisliste!$C$21:$F$21),"")</f>
        <v/>
      </c>
      <c r="X815" s="175" t="str">
        <f>IFERROR(IF(A815="","",IF(N815="Ja",_xlfn.XLOOKUP('Beregninger gj.strømming'!D815,Prisliste!$C$4:$F$4,Prisliste!$C$24:$F$24),0)),"")</f>
        <v/>
      </c>
      <c r="Y815" s="288" t="str">
        <f t="shared" si="207"/>
        <v/>
      </c>
      <c r="Z815" s="175" t="str">
        <f t="shared" si="218"/>
        <v/>
      </c>
      <c r="AA815" s="175" t="str">
        <f t="shared" si="208"/>
        <v/>
      </c>
      <c r="AB815" s="175" t="str">
        <f t="shared" si="209"/>
        <v/>
      </c>
      <c r="AC815" s="288" t="str">
        <f t="shared" si="210"/>
        <v/>
      </c>
      <c r="AD815" s="152" t="str">
        <f t="shared" si="211"/>
        <v/>
      </c>
      <c r="AF815" s="155" t="str">
        <f>IFERROR(_xlfn.XLOOKUP(D815,Prisliste!$C$4:$F$4,Prisliste!$C$19:$F$19)*AD815,"")</f>
        <v/>
      </c>
    </row>
    <row r="816" spans="1:32" ht="14.4">
      <c r="A816" s="171" t="str">
        <f>IF(A815="","",IF(A815+1&lt;=f_slutt,'Beregninger gj.strømming'!A815+1,""))</f>
        <v/>
      </c>
      <c r="B816" s="172" t="str">
        <f t="shared" si="212"/>
        <v/>
      </c>
      <c r="C816" s="173" t="str">
        <f t="shared" si="213"/>
        <v/>
      </c>
      <c r="D816" s="172" t="str">
        <f t="shared" si="214"/>
        <v/>
      </c>
      <c r="E816" s="152" t="str">
        <f t="shared" si="219"/>
        <v/>
      </c>
      <c r="F816" s="289" t="str">
        <f t="shared" si="215"/>
        <v/>
      </c>
      <c r="G816" s="154" t="str">
        <f>IF($A816="","",'Priseestimat gj.strømming'!$C$15)</f>
        <v/>
      </c>
      <c r="H816" s="155" t="str" cm="1">
        <f t="array" ref="H816">IF(M816=Hjelpeark!$E$7,_xlfn.XLOOKUP(IF(T816="Naturlig",S816,T816),Temp_VT_FV,_xlfn.XLOOKUP('Beregninger gj.strømming'!F816,Fiskevekt_VT_FV,'Veksttabell FV'!$B$5:$T$21,,-1),,-1)*G816,IF('Beregninger gj.strømming'!M816=Hjelpeark!$D$7,_xlfn.XLOOKUP(IF(T816="Naturlig",S816,T816),'Veksttabell SV'!$A$6:$A$22,_xlfn.XLOOKUP('Beregninger gj.strømming'!F816,'Veksttabell SV'!$B$5:$AU$5,'Veksttabell SV'!$B$6:$AU$22,,-1),,-1)*G816,""))</f>
        <v/>
      </c>
      <c r="I816" s="155" t="str">
        <f t="shared" si="204"/>
        <v/>
      </c>
      <c r="J816" s="159" t="str">
        <f t="shared" si="205"/>
        <v/>
      </c>
      <c r="K816" s="173" t="str">
        <f>IF(A816="","",'Priseestimat gj.strømming'!$C$10)</f>
        <v/>
      </c>
      <c r="L816" s="173" t="str">
        <f>IF(A816="","",'Priseestimat gj.strømming'!$C$11)</f>
        <v/>
      </c>
      <c r="M816" s="173" t="str">
        <f>IF(A816="","",'Priseestimat gj.strømming'!$C$12)</f>
        <v/>
      </c>
      <c r="N816" s="173" t="str">
        <f>IF($A816="","",'Priseestimat gj.strømming'!$C$6)</f>
        <v/>
      </c>
      <c r="O816" s="174" t="str" cm="1">
        <f t="array" ref="O816">IF(M816=Hjelpeark!$D$7,_xlfn.XLOOKUP(IF(T816="Naturlig",S816,T816),'Vannbehov SV'!$A$5:$A$13,_xlfn.XLOOKUP('Beregninger gj.strømming'!F816,'Vannbehov SV'!$B$4:$O$4,'Vannbehov SV'!$B$5:$O$13,,-1),,-1),IF(M816=Hjelpeark!$E$7,_xlfn.XLOOKUP(IF(T816="Naturlig",S816,T816),'Vannbehov FV'!$A$5:$A$20,_xlfn.XLOOKUP('Beregninger gj.strømming'!F816,'Vannbehov FV'!$B$4:$O$4,'Vannbehov FV'!$B$5:$O$20,,-1),,-1),""))</f>
        <v/>
      </c>
      <c r="P816" s="173" t="str">
        <f t="shared" si="216"/>
        <v/>
      </c>
      <c r="Q816" s="174" t="str">
        <f t="shared" si="217"/>
        <v/>
      </c>
      <c r="R816" s="174" t="str">
        <f t="shared" si="206"/>
        <v/>
      </c>
      <c r="S816" s="152" t="str">
        <f>IFERROR(IF(M816=Hjelpeark!$D$7,_xlfn.XLOOKUP('Beregninger gj.strømming'!C816,Hjelpeark!$C$8:$C$19,Hjelpeark!$D$8:$D$19),_xlfn.XLOOKUP('Beregninger gj.strømming'!C816,Hjelpeark!$C$8:$C$19,Hjelpeark!$E$8:$E$19)),"")</f>
        <v/>
      </c>
      <c r="T816" s="152" t="str">
        <f t="shared" si="220"/>
        <v/>
      </c>
      <c r="U816" s="152" t="str">
        <f>IFERROR(IF(T816=Hjelpeark!$B$4,0,ABS(T816-S816)),"")</f>
        <v/>
      </c>
      <c r="V816" s="175" t="str">
        <f>IFERROR(IF(A816="","",_xlfn.XLOOKUP(D816,Prisliste!$C$4:$F$4,Prisliste!$C$20:$F$20)),"")</f>
        <v/>
      </c>
      <c r="W816" s="175" t="str">
        <f>IFERROR(U816*_xlfn.XLOOKUP(D816,Prisliste!$C$4:$F$4,Prisliste!$C$21:$F$21),"")</f>
        <v/>
      </c>
      <c r="X816" s="175" t="str">
        <f>IFERROR(IF(A816="","",IF(N816="Ja",_xlfn.XLOOKUP('Beregninger gj.strømming'!D816,Prisliste!$C$4:$F$4,Prisliste!$C$24:$F$24),0)),"")</f>
        <v/>
      </c>
      <c r="Y816" s="288" t="str">
        <f t="shared" si="207"/>
        <v/>
      </c>
      <c r="Z816" s="175" t="str">
        <f t="shared" si="218"/>
        <v/>
      </c>
      <c r="AA816" s="175" t="str">
        <f t="shared" si="208"/>
        <v/>
      </c>
      <c r="AB816" s="175" t="str">
        <f t="shared" si="209"/>
        <v/>
      </c>
      <c r="AC816" s="288" t="str">
        <f t="shared" si="210"/>
        <v/>
      </c>
      <c r="AD816" s="152" t="str">
        <f t="shared" si="211"/>
        <v/>
      </c>
      <c r="AF816" s="155" t="str">
        <f>IFERROR(_xlfn.XLOOKUP(D816,Prisliste!$C$4:$F$4,Prisliste!$C$19:$F$19)*AD816,"")</f>
        <v/>
      </c>
    </row>
    <row r="817" spans="1:32" ht="14.4">
      <c r="A817" s="171" t="str">
        <f>IF(A816="","",IF(A816+1&lt;=f_slutt,'Beregninger gj.strømming'!A816+1,""))</f>
        <v/>
      </c>
      <c r="B817" s="172" t="str">
        <f t="shared" si="212"/>
        <v/>
      </c>
      <c r="C817" s="173" t="str">
        <f t="shared" si="213"/>
        <v/>
      </c>
      <c r="D817" s="172" t="str">
        <f t="shared" si="214"/>
        <v/>
      </c>
      <c r="E817" s="152" t="str">
        <f t="shared" si="219"/>
        <v/>
      </c>
      <c r="F817" s="289" t="str">
        <f t="shared" si="215"/>
        <v/>
      </c>
      <c r="G817" s="154" t="str">
        <f>IF($A817="","",'Priseestimat gj.strømming'!$C$15)</f>
        <v/>
      </c>
      <c r="H817" s="155" t="str" cm="1">
        <f t="array" ref="H817">IF(M817=Hjelpeark!$E$7,_xlfn.XLOOKUP(IF(T817="Naturlig",S817,T817),Temp_VT_FV,_xlfn.XLOOKUP('Beregninger gj.strømming'!F817,Fiskevekt_VT_FV,'Veksttabell FV'!$B$5:$T$21,,-1),,-1)*G817,IF('Beregninger gj.strømming'!M817=Hjelpeark!$D$7,_xlfn.XLOOKUP(IF(T817="Naturlig",S817,T817),'Veksttabell SV'!$A$6:$A$22,_xlfn.XLOOKUP('Beregninger gj.strømming'!F817,'Veksttabell SV'!$B$5:$AU$5,'Veksttabell SV'!$B$6:$AU$22,,-1),,-1)*G817,""))</f>
        <v/>
      </c>
      <c r="I817" s="155" t="str">
        <f t="shared" si="204"/>
        <v/>
      </c>
      <c r="J817" s="159" t="str">
        <f t="shared" si="205"/>
        <v/>
      </c>
      <c r="K817" s="173" t="str">
        <f>IF(A817="","",'Priseestimat gj.strømming'!$C$10)</f>
        <v/>
      </c>
      <c r="L817" s="173" t="str">
        <f>IF(A817="","",'Priseestimat gj.strømming'!$C$11)</f>
        <v/>
      </c>
      <c r="M817" s="173" t="str">
        <f>IF(A817="","",'Priseestimat gj.strømming'!$C$12)</f>
        <v/>
      </c>
      <c r="N817" s="173" t="str">
        <f>IF($A817="","",'Priseestimat gj.strømming'!$C$6)</f>
        <v/>
      </c>
      <c r="O817" s="174" t="str" cm="1">
        <f t="array" ref="O817">IF(M817=Hjelpeark!$D$7,_xlfn.XLOOKUP(IF(T817="Naturlig",S817,T817),'Vannbehov SV'!$A$5:$A$13,_xlfn.XLOOKUP('Beregninger gj.strømming'!F817,'Vannbehov SV'!$B$4:$O$4,'Vannbehov SV'!$B$5:$O$13,,-1),,-1),IF(M817=Hjelpeark!$E$7,_xlfn.XLOOKUP(IF(T817="Naturlig",S817,T817),'Vannbehov FV'!$A$5:$A$20,_xlfn.XLOOKUP('Beregninger gj.strømming'!F817,'Vannbehov FV'!$B$4:$O$4,'Vannbehov FV'!$B$5:$O$20,,-1),,-1),""))</f>
        <v/>
      </c>
      <c r="P817" s="173" t="str">
        <f t="shared" si="216"/>
        <v/>
      </c>
      <c r="Q817" s="174" t="str">
        <f t="shared" si="217"/>
        <v/>
      </c>
      <c r="R817" s="174" t="str">
        <f t="shared" si="206"/>
        <v/>
      </c>
      <c r="S817" s="152" t="str">
        <f>IFERROR(IF(M817=Hjelpeark!$D$7,_xlfn.XLOOKUP('Beregninger gj.strømming'!C817,Hjelpeark!$C$8:$C$19,Hjelpeark!$D$8:$D$19),_xlfn.XLOOKUP('Beregninger gj.strømming'!C817,Hjelpeark!$C$8:$C$19,Hjelpeark!$E$8:$E$19)),"")</f>
        <v/>
      </c>
      <c r="T817" s="152" t="str">
        <f t="shared" si="220"/>
        <v/>
      </c>
      <c r="U817" s="152" t="str">
        <f>IFERROR(IF(T817=Hjelpeark!$B$4,0,ABS(T817-S817)),"")</f>
        <v/>
      </c>
      <c r="V817" s="175" t="str">
        <f>IFERROR(IF(A817="","",_xlfn.XLOOKUP(D817,Prisliste!$C$4:$F$4,Prisliste!$C$20:$F$20)),"")</f>
        <v/>
      </c>
      <c r="W817" s="175" t="str">
        <f>IFERROR(U817*_xlfn.XLOOKUP(D817,Prisliste!$C$4:$F$4,Prisliste!$C$21:$F$21),"")</f>
        <v/>
      </c>
      <c r="X817" s="175" t="str">
        <f>IFERROR(IF(A817="","",IF(N817="Ja",_xlfn.XLOOKUP('Beregninger gj.strømming'!D817,Prisliste!$C$4:$F$4,Prisliste!$C$24:$F$24),0)),"")</f>
        <v/>
      </c>
      <c r="Y817" s="288" t="str">
        <f t="shared" si="207"/>
        <v/>
      </c>
      <c r="Z817" s="175" t="str">
        <f t="shared" si="218"/>
        <v/>
      </c>
      <c r="AA817" s="175" t="str">
        <f t="shared" si="208"/>
        <v/>
      </c>
      <c r="AB817" s="175" t="str">
        <f t="shared" si="209"/>
        <v/>
      </c>
      <c r="AC817" s="288" t="str">
        <f t="shared" si="210"/>
        <v/>
      </c>
      <c r="AD817" s="152" t="str">
        <f t="shared" si="211"/>
        <v/>
      </c>
      <c r="AF817" s="155" t="str">
        <f>IFERROR(_xlfn.XLOOKUP(D817,Prisliste!$C$4:$F$4,Prisliste!$C$19:$F$19)*AD817,"")</f>
        <v/>
      </c>
    </row>
    <row r="818" spans="1:32" ht="14.4">
      <c r="A818" s="171" t="str">
        <f>IF(A817="","",IF(A817+1&lt;=f_slutt,'Beregninger gj.strømming'!A817+1,""))</f>
        <v/>
      </c>
      <c r="B818" s="172" t="str">
        <f t="shared" si="212"/>
        <v/>
      </c>
      <c r="C818" s="173" t="str">
        <f t="shared" si="213"/>
        <v/>
      </c>
      <c r="D818" s="172" t="str">
        <f t="shared" si="214"/>
        <v/>
      </c>
      <c r="E818" s="152" t="str">
        <f t="shared" si="219"/>
        <v/>
      </c>
      <c r="F818" s="289" t="str">
        <f t="shared" si="215"/>
        <v/>
      </c>
      <c r="G818" s="154" t="str">
        <f>IF($A818="","",'Priseestimat gj.strømming'!$C$15)</f>
        <v/>
      </c>
      <c r="H818" s="155" t="str" cm="1">
        <f t="array" ref="H818">IF(M818=Hjelpeark!$E$7,_xlfn.XLOOKUP(IF(T818="Naturlig",S818,T818),Temp_VT_FV,_xlfn.XLOOKUP('Beregninger gj.strømming'!F818,Fiskevekt_VT_FV,'Veksttabell FV'!$B$5:$T$21,,-1),,-1)*G818,IF('Beregninger gj.strømming'!M818=Hjelpeark!$D$7,_xlfn.XLOOKUP(IF(T818="Naturlig",S818,T818),'Veksttabell SV'!$A$6:$A$22,_xlfn.XLOOKUP('Beregninger gj.strømming'!F818,'Veksttabell SV'!$B$5:$AU$5,'Veksttabell SV'!$B$6:$AU$22,,-1),,-1)*G818,""))</f>
        <v/>
      </c>
      <c r="I818" s="155" t="str">
        <f t="shared" si="204"/>
        <v/>
      </c>
      <c r="J818" s="159" t="str">
        <f t="shared" si="205"/>
        <v/>
      </c>
      <c r="K818" s="173" t="str">
        <f>IF(A818="","",'Priseestimat gj.strømming'!$C$10)</f>
        <v/>
      </c>
      <c r="L818" s="173" t="str">
        <f>IF(A818="","",'Priseestimat gj.strømming'!$C$11)</f>
        <v/>
      </c>
      <c r="M818" s="173" t="str">
        <f>IF(A818="","",'Priseestimat gj.strømming'!$C$12)</f>
        <v/>
      </c>
      <c r="N818" s="173" t="str">
        <f>IF($A818="","",'Priseestimat gj.strømming'!$C$6)</f>
        <v/>
      </c>
      <c r="O818" s="174" t="str" cm="1">
        <f t="array" ref="O818">IF(M818=Hjelpeark!$D$7,_xlfn.XLOOKUP(IF(T818="Naturlig",S818,T818),'Vannbehov SV'!$A$5:$A$13,_xlfn.XLOOKUP('Beregninger gj.strømming'!F818,'Vannbehov SV'!$B$4:$O$4,'Vannbehov SV'!$B$5:$O$13,,-1),,-1),IF(M818=Hjelpeark!$E$7,_xlfn.XLOOKUP(IF(T818="Naturlig",S818,T818),'Vannbehov FV'!$A$5:$A$20,_xlfn.XLOOKUP('Beregninger gj.strømming'!F818,'Vannbehov FV'!$B$4:$O$4,'Vannbehov FV'!$B$5:$O$20,,-1),,-1),""))</f>
        <v/>
      </c>
      <c r="P818" s="173" t="str">
        <f t="shared" si="216"/>
        <v/>
      </c>
      <c r="Q818" s="174" t="str">
        <f t="shared" si="217"/>
        <v/>
      </c>
      <c r="R818" s="174" t="str">
        <f t="shared" si="206"/>
        <v/>
      </c>
      <c r="S818" s="152" t="str">
        <f>IFERROR(IF(M818=Hjelpeark!$D$7,_xlfn.XLOOKUP('Beregninger gj.strømming'!C818,Hjelpeark!$C$8:$C$19,Hjelpeark!$D$8:$D$19),_xlfn.XLOOKUP('Beregninger gj.strømming'!C818,Hjelpeark!$C$8:$C$19,Hjelpeark!$E$8:$E$19)),"")</f>
        <v/>
      </c>
      <c r="T818" s="152" t="str">
        <f t="shared" si="220"/>
        <v/>
      </c>
      <c r="U818" s="152" t="str">
        <f>IFERROR(IF(T818=Hjelpeark!$B$4,0,ABS(T818-S818)),"")</f>
        <v/>
      </c>
      <c r="V818" s="175" t="str">
        <f>IFERROR(IF(A818="","",_xlfn.XLOOKUP(D818,Prisliste!$C$4:$F$4,Prisliste!$C$20:$F$20)),"")</f>
        <v/>
      </c>
      <c r="W818" s="175" t="str">
        <f>IFERROR(U818*_xlfn.XLOOKUP(D818,Prisliste!$C$4:$F$4,Prisliste!$C$21:$F$21),"")</f>
        <v/>
      </c>
      <c r="X818" s="175" t="str">
        <f>IFERROR(IF(A818="","",IF(N818="Ja",_xlfn.XLOOKUP('Beregninger gj.strømming'!D818,Prisliste!$C$4:$F$4,Prisliste!$C$24:$F$24),0)),"")</f>
        <v/>
      </c>
      <c r="Y818" s="288" t="str">
        <f t="shared" si="207"/>
        <v/>
      </c>
      <c r="Z818" s="175" t="str">
        <f t="shared" si="218"/>
        <v/>
      </c>
      <c r="AA818" s="175" t="str">
        <f t="shared" si="208"/>
        <v/>
      </c>
      <c r="AB818" s="175" t="str">
        <f t="shared" si="209"/>
        <v/>
      </c>
      <c r="AC818" s="288" t="str">
        <f t="shared" si="210"/>
        <v/>
      </c>
      <c r="AD818" s="152" t="str">
        <f t="shared" si="211"/>
        <v/>
      </c>
      <c r="AF818" s="155" t="str">
        <f>IFERROR(_xlfn.XLOOKUP(D818,Prisliste!$C$4:$F$4,Prisliste!$C$19:$F$19)*AD818,"")</f>
        <v/>
      </c>
    </row>
    <row r="819" spans="1:32" ht="14.4">
      <c r="A819" s="171" t="str">
        <f>IF(A818="","",IF(A818+1&lt;=f_slutt,'Beregninger gj.strømming'!A818+1,""))</f>
        <v/>
      </c>
      <c r="B819" s="172" t="str">
        <f t="shared" si="212"/>
        <v/>
      </c>
      <c r="C819" s="173" t="str">
        <f t="shared" si="213"/>
        <v/>
      </c>
      <c r="D819" s="172" t="str">
        <f t="shared" si="214"/>
        <v/>
      </c>
      <c r="E819" s="152" t="str">
        <f t="shared" si="219"/>
        <v/>
      </c>
      <c r="F819" s="289" t="str">
        <f t="shared" si="215"/>
        <v/>
      </c>
      <c r="G819" s="154" t="str">
        <f>IF($A819="","",'Priseestimat gj.strømming'!$C$15)</f>
        <v/>
      </c>
      <c r="H819" s="155" t="str" cm="1">
        <f t="array" ref="H819">IF(M819=Hjelpeark!$E$7,_xlfn.XLOOKUP(IF(T819="Naturlig",S819,T819),Temp_VT_FV,_xlfn.XLOOKUP('Beregninger gj.strømming'!F819,Fiskevekt_VT_FV,'Veksttabell FV'!$B$5:$T$21,,-1),,-1)*G819,IF('Beregninger gj.strømming'!M819=Hjelpeark!$D$7,_xlfn.XLOOKUP(IF(T819="Naturlig",S819,T819),'Veksttabell SV'!$A$6:$A$22,_xlfn.XLOOKUP('Beregninger gj.strømming'!F819,'Veksttabell SV'!$B$5:$AU$5,'Veksttabell SV'!$B$6:$AU$22,,-1),,-1)*G819,""))</f>
        <v/>
      </c>
      <c r="I819" s="155" t="str">
        <f t="shared" si="204"/>
        <v/>
      </c>
      <c r="J819" s="159" t="str">
        <f t="shared" si="205"/>
        <v/>
      </c>
      <c r="K819" s="173" t="str">
        <f>IF(A819="","",'Priseestimat gj.strømming'!$C$10)</f>
        <v/>
      </c>
      <c r="L819" s="173" t="str">
        <f>IF(A819="","",'Priseestimat gj.strømming'!$C$11)</f>
        <v/>
      </c>
      <c r="M819" s="173" t="str">
        <f>IF(A819="","",'Priseestimat gj.strømming'!$C$12)</f>
        <v/>
      </c>
      <c r="N819" s="173" t="str">
        <f>IF($A819="","",'Priseestimat gj.strømming'!$C$6)</f>
        <v/>
      </c>
      <c r="O819" s="174" t="str" cm="1">
        <f t="array" ref="O819">IF(M819=Hjelpeark!$D$7,_xlfn.XLOOKUP(IF(T819="Naturlig",S819,T819),'Vannbehov SV'!$A$5:$A$13,_xlfn.XLOOKUP('Beregninger gj.strømming'!F819,'Vannbehov SV'!$B$4:$O$4,'Vannbehov SV'!$B$5:$O$13,,-1),,-1),IF(M819=Hjelpeark!$E$7,_xlfn.XLOOKUP(IF(T819="Naturlig",S819,T819),'Vannbehov FV'!$A$5:$A$20,_xlfn.XLOOKUP('Beregninger gj.strømming'!F819,'Vannbehov FV'!$B$4:$O$4,'Vannbehov FV'!$B$5:$O$20,,-1),,-1),""))</f>
        <v/>
      </c>
      <c r="P819" s="173" t="str">
        <f t="shared" si="216"/>
        <v/>
      </c>
      <c r="Q819" s="174" t="str">
        <f t="shared" si="217"/>
        <v/>
      </c>
      <c r="R819" s="174" t="str">
        <f t="shared" si="206"/>
        <v/>
      </c>
      <c r="S819" s="152" t="str">
        <f>IFERROR(IF(M819=Hjelpeark!$D$7,_xlfn.XLOOKUP('Beregninger gj.strømming'!C819,Hjelpeark!$C$8:$C$19,Hjelpeark!$D$8:$D$19),_xlfn.XLOOKUP('Beregninger gj.strømming'!C819,Hjelpeark!$C$8:$C$19,Hjelpeark!$E$8:$E$19)),"")</f>
        <v/>
      </c>
      <c r="T819" s="152" t="str">
        <f t="shared" si="220"/>
        <v/>
      </c>
      <c r="U819" s="152" t="str">
        <f>IFERROR(IF(T819=Hjelpeark!$B$4,0,ABS(T819-S819)),"")</f>
        <v/>
      </c>
      <c r="V819" s="175" t="str">
        <f>IFERROR(IF(A819="","",_xlfn.XLOOKUP(D819,Prisliste!$C$4:$F$4,Prisliste!$C$20:$F$20)),"")</f>
        <v/>
      </c>
      <c r="W819" s="175" t="str">
        <f>IFERROR(U819*_xlfn.XLOOKUP(D819,Prisliste!$C$4:$F$4,Prisliste!$C$21:$F$21),"")</f>
        <v/>
      </c>
      <c r="X819" s="175" t="str">
        <f>IFERROR(IF(A819="","",IF(N819="Ja",_xlfn.XLOOKUP('Beregninger gj.strømming'!D819,Prisliste!$C$4:$F$4,Prisliste!$C$24:$F$24),0)),"")</f>
        <v/>
      </c>
      <c r="Y819" s="288" t="str">
        <f t="shared" si="207"/>
        <v/>
      </c>
      <c r="Z819" s="175" t="str">
        <f t="shared" si="218"/>
        <v/>
      </c>
      <c r="AA819" s="175" t="str">
        <f t="shared" si="208"/>
        <v/>
      </c>
      <c r="AB819" s="175" t="str">
        <f t="shared" si="209"/>
        <v/>
      </c>
      <c r="AC819" s="288" t="str">
        <f t="shared" si="210"/>
        <v/>
      </c>
      <c r="AD819" s="152" t="str">
        <f t="shared" si="211"/>
        <v/>
      </c>
      <c r="AF819" s="155" t="str">
        <f>IFERROR(_xlfn.XLOOKUP(D819,Prisliste!$C$4:$F$4,Prisliste!$C$19:$F$19)*AD819,"")</f>
        <v/>
      </c>
    </row>
    <row r="820" spans="1:32" ht="14.4">
      <c r="A820" s="171" t="str">
        <f>IF(A819="","",IF(A819+1&lt;=f_slutt,'Beregninger gj.strømming'!A819+1,""))</f>
        <v/>
      </c>
      <c r="B820" s="172" t="str">
        <f t="shared" si="212"/>
        <v/>
      </c>
      <c r="C820" s="173" t="str">
        <f t="shared" si="213"/>
        <v/>
      </c>
      <c r="D820" s="172" t="str">
        <f t="shared" si="214"/>
        <v/>
      </c>
      <c r="E820" s="152" t="str">
        <f t="shared" si="219"/>
        <v/>
      </c>
      <c r="F820" s="289" t="str">
        <f t="shared" si="215"/>
        <v/>
      </c>
      <c r="G820" s="154" t="str">
        <f>IF($A820="","",'Priseestimat gj.strømming'!$C$15)</f>
        <v/>
      </c>
      <c r="H820" s="155" t="str" cm="1">
        <f t="array" ref="H820">IF(M820=Hjelpeark!$E$7,_xlfn.XLOOKUP(IF(T820="Naturlig",S820,T820),Temp_VT_FV,_xlfn.XLOOKUP('Beregninger gj.strømming'!F820,Fiskevekt_VT_FV,'Veksttabell FV'!$B$5:$T$21,,-1),,-1)*G820,IF('Beregninger gj.strømming'!M820=Hjelpeark!$D$7,_xlfn.XLOOKUP(IF(T820="Naturlig",S820,T820),'Veksttabell SV'!$A$6:$A$22,_xlfn.XLOOKUP('Beregninger gj.strømming'!F820,'Veksttabell SV'!$B$5:$AU$5,'Veksttabell SV'!$B$6:$AU$22,,-1),,-1)*G820,""))</f>
        <v/>
      </c>
      <c r="I820" s="155" t="str">
        <f t="shared" si="204"/>
        <v/>
      </c>
      <c r="J820" s="159" t="str">
        <f t="shared" si="205"/>
        <v/>
      </c>
      <c r="K820" s="173" t="str">
        <f>IF(A820="","",'Priseestimat gj.strømming'!$C$10)</f>
        <v/>
      </c>
      <c r="L820" s="173" t="str">
        <f>IF(A820="","",'Priseestimat gj.strømming'!$C$11)</f>
        <v/>
      </c>
      <c r="M820" s="173" t="str">
        <f>IF(A820="","",'Priseestimat gj.strømming'!$C$12)</f>
        <v/>
      </c>
      <c r="N820" s="173" t="str">
        <f>IF($A820="","",'Priseestimat gj.strømming'!$C$6)</f>
        <v/>
      </c>
      <c r="O820" s="174" t="str" cm="1">
        <f t="array" ref="O820">IF(M820=Hjelpeark!$D$7,_xlfn.XLOOKUP(IF(T820="Naturlig",S820,T820),'Vannbehov SV'!$A$5:$A$13,_xlfn.XLOOKUP('Beregninger gj.strømming'!F820,'Vannbehov SV'!$B$4:$O$4,'Vannbehov SV'!$B$5:$O$13,,-1),,-1),IF(M820=Hjelpeark!$E$7,_xlfn.XLOOKUP(IF(T820="Naturlig",S820,T820),'Vannbehov FV'!$A$5:$A$20,_xlfn.XLOOKUP('Beregninger gj.strømming'!F820,'Vannbehov FV'!$B$4:$O$4,'Vannbehov FV'!$B$5:$O$20,,-1),,-1),""))</f>
        <v/>
      </c>
      <c r="P820" s="173" t="str">
        <f t="shared" si="216"/>
        <v/>
      </c>
      <c r="Q820" s="174" t="str">
        <f t="shared" si="217"/>
        <v/>
      </c>
      <c r="R820" s="174" t="str">
        <f t="shared" si="206"/>
        <v/>
      </c>
      <c r="S820" s="152" t="str">
        <f>IFERROR(IF(M820=Hjelpeark!$D$7,_xlfn.XLOOKUP('Beregninger gj.strømming'!C820,Hjelpeark!$C$8:$C$19,Hjelpeark!$D$8:$D$19),_xlfn.XLOOKUP('Beregninger gj.strømming'!C820,Hjelpeark!$C$8:$C$19,Hjelpeark!$E$8:$E$19)),"")</f>
        <v/>
      </c>
      <c r="T820" s="152" t="str">
        <f t="shared" si="220"/>
        <v/>
      </c>
      <c r="U820" s="152" t="str">
        <f>IFERROR(IF(T820=Hjelpeark!$B$4,0,ABS(T820-S820)),"")</f>
        <v/>
      </c>
      <c r="V820" s="175" t="str">
        <f>IFERROR(IF(A820="","",_xlfn.XLOOKUP(D820,Prisliste!$C$4:$F$4,Prisliste!$C$20:$F$20)),"")</f>
        <v/>
      </c>
      <c r="W820" s="175" t="str">
        <f>IFERROR(U820*_xlfn.XLOOKUP(D820,Prisliste!$C$4:$F$4,Prisliste!$C$21:$F$21),"")</f>
        <v/>
      </c>
      <c r="X820" s="175" t="str">
        <f>IFERROR(IF(A820="","",IF(N820="Ja",_xlfn.XLOOKUP('Beregninger gj.strømming'!D820,Prisliste!$C$4:$F$4,Prisliste!$C$24:$F$24),0)),"")</f>
        <v/>
      </c>
      <c r="Y820" s="288" t="str">
        <f t="shared" si="207"/>
        <v/>
      </c>
      <c r="Z820" s="175" t="str">
        <f t="shared" si="218"/>
        <v/>
      </c>
      <c r="AA820" s="175" t="str">
        <f t="shared" si="208"/>
        <v/>
      </c>
      <c r="AB820" s="175" t="str">
        <f t="shared" si="209"/>
        <v/>
      </c>
      <c r="AC820" s="288" t="str">
        <f t="shared" si="210"/>
        <v/>
      </c>
      <c r="AD820" s="152" t="str">
        <f t="shared" si="211"/>
        <v/>
      </c>
      <c r="AF820" s="155" t="str">
        <f>IFERROR(_xlfn.XLOOKUP(D820,Prisliste!$C$4:$F$4,Prisliste!$C$19:$F$19)*AD820,"")</f>
        <v/>
      </c>
    </row>
    <row r="821" spans="1:32" ht="14.4">
      <c r="A821" s="171" t="str">
        <f>IF(A820="","",IF(A820+1&lt;=f_slutt,'Beregninger gj.strømming'!A820+1,""))</f>
        <v/>
      </c>
      <c r="B821" s="172" t="str">
        <f t="shared" si="212"/>
        <v/>
      </c>
      <c r="C821" s="173" t="str">
        <f t="shared" si="213"/>
        <v/>
      </c>
      <c r="D821" s="172" t="str">
        <f t="shared" si="214"/>
        <v/>
      </c>
      <c r="E821" s="152" t="str">
        <f t="shared" si="219"/>
        <v/>
      </c>
      <c r="F821" s="289" t="str">
        <f t="shared" si="215"/>
        <v/>
      </c>
      <c r="G821" s="154" t="str">
        <f>IF($A821="","",'Priseestimat gj.strømming'!$C$15)</f>
        <v/>
      </c>
      <c r="H821" s="155" t="str" cm="1">
        <f t="array" ref="H821">IF(M821=Hjelpeark!$E$7,_xlfn.XLOOKUP(IF(T821="Naturlig",S821,T821),Temp_VT_FV,_xlfn.XLOOKUP('Beregninger gj.strømming'!F821,Fiskevekt_VT_FV,'Veksttabell FV'!$B$5:$T$21,,-1),,-1)*G821,IF('Beregninger gj.strømming'!M821=Hjelpeark!$D$7,_xlfn.XLOOKUP(IF(T821="Naturlig",S821,T821),'Veksttabell SV'!$A$6:$A$22,_xlfn.XLOOKUP('Beregninger gj.strømming'!F821,'Veksttabell SV'!$B$5:$AU$5,'Veksttabell SV'!$B$6:$AU$22,,-1),,-1)*G821,""))</f>
        <v/>
      </c>
      <c r="I821" s="155" t="str">
        <f t="shared" si="204"/>
        <v/>
      </c>
      <c r="J821" s="159" t="str">
        <f t="shared" si="205"/>
        <v/>
      </c>
      <c r="K821" s="173" t="str">
        <f>IF(A821="","",'Priseestimat gj.strømming'!$C$10)</f>
        <v/>
      </c>
      <c r="L821" s="173" t="str">
        <f>IF(A821="","",'Priseestimat gj.strømming'!$C$11)</f>
        <v/>
      </c>
      <c r="M821" s="173" t="str">
        <f>IF(A821="","",'Priseestimat gj.strømming'!$C$12)</f>
        <v/>
      </c>
      <c r="N821" s="173" t="str">
        <f>IF($A821="","",'Priseestimat gj.strømming'!$C$6)</f>
        <v/>
      </c>
      <c r="O821" s="174" t="str" cm="1">
        <f t="array" ref="O821">IF(M821=Hjelpeark!$D$7,_xlfn.XLOOKUP(IF(T821="Naturlig",S821,T821),'Vannbehov SV'!$A$5:$A$13,_xlfn.XLOOKUP('Beregninger gj.strømming'!F821,'Vannbehov SV'!$B$4:$O$4,'Vannbehov SV'!$B$5:$O$13,,-1),,-1),IF(M821=Hjelpeark!$E$7,_xlfn.XLOOKUP(IF(T821="Naturlig",S821,T821),'Vannbehov FV'!$A$5:$A$20,_xlfn.XLOOKUP('Beregninger gj.strømming'!F821,'Vannbehov FV'!$B$4:$O$4,'Vannbehov FV'!$B$5:$O$20,,-1),,-1),""))</f>
        <v/>
      </c>
      <c r="P821" s="173" t="str">
        <f t="shared" si="216"/>
        <v/>
      </c>
      <c r="Q821" s="174" t="str">
        <f t="shared" si="217"/>
        <v/>
      </c>
      <c r="R821" s="174" t="str">
        <f t="shared" si="206"/>
        <v/>
      </c>
      <c r="S821" s="152" t="str">
        <f>IFERROR(IF(M821=Hjelpeark!$D$7,_xlfn.XLOOKUP('Beregninger gj.strømming'!C821,Hjelpeark!$C$8:$C$19,Hjelpeark!$D$8:$D$19),_xlfn.XLOOKUP('Beregninger gj.strømming'!C821,Hjelpeark!$C$8:$C$19,Hjelpeark!$E$8:$E$19)),"")</f>
        <v/>
      </c>
      <c r="T821" s="152" t="str">
        <f t="shared" si="220"/>
        <v/>
      </c>
      <c r="U821" s="152" t="str">
        <f>IFERROR(IF(T821=Hjelpeark!$B$4,0,ABS(T821-S821)),"")</f>
        <v/>
      </c>
      <c r="V821" s="175" t="str">
        <f>IFERROR(IF(A821="","",_xlfn.XLOOKUP(D821,Prisliste!$C$4:$F$4,Prisliste!$C$20:$F$20)),"")</f>
        <v/>
      </c>
      <c r="W821" s="175" t="str">
        <f>IFERROR(U821*_xlfn.XLOOKUP(D821,Prisliste!$C$4:$F$4,Prisliste!$C$21:$F$21),"")</f>
        <v/>
      </c>
      <c r="X821" s="175" t="str">
        <f>IFERROR(IF(A821="","",IF(N821="Ja",_xlfn.XLOOKUP('Beregninger gj.strømming'!D821,Prisliste!$C$4:$F$4,Prisliste!$C$24:$F$24),0)),"")</f>
        <v/>
      </c>
      <c r="Y821" s="288" t="str">
        <f t="shared" si="207"/>
        <v/>
      </c>
      <c r="Z821" s="175" t="str">
        <f t="shared" si="218"/>
        <v/>
      </c>
      <c r="AA821" s="175" t="str">
        <f t="shared" si="208"/>
        <v/>
      </c>
      <c r="AB821" s="175" t="str">
        <f t="shared" si="209"/>
        <v/>
      </c>
      <c r="AC821" s="288" t="str">
        <f t="shared" si="210"/>
        <v/>
      </c>
      <c r="AD821" s="152" t="str">
        <f t="shared" si="211"/>
        <v/>
      </c>
      <c r="AF821" s="155" t="str">
        <f>IFERROR(_xlfn.XLOOKUP(D821,Prisliste!$C$4:$F$4,Prisliste!$C$19:$F$19)*AD821,"")</f>
        <v/>
      </c>
    </row>
    <row r="822" spans="1:32" ht="14.4">
      <c r="A822" s="171" t="str">
        <f>IF(A821="","",IF(A821+1&lt;=f_slutt,'Beregninger gj.strømming'!A821+1,""))</f>
        <v/>
      </c>
      <c r="B822" s="172" t="str">
        <f t="shared" si="212"/>
        <v/>
      </c>
      <c r="C822" s="173" t="str">
        <f t="shared" si="213"/>
        <v/>
      </c>
      <c r="D822" s="172" t="str">
        <f t="shared" si="214"/>
        <v/>
      </c>
      <c r="E822" s="152" t="str">
        <f t="shared" si="219"/>
        <v/>
      </c>
      <c r="F822" s="289" t="str">
        <f t="shared" si="215"/>
        <v/>
      </c>
      <c r="G822" s="154" t="str">
        <f>IF($A822="","",'Priseestimat gj.strømming'!$C$15)</f>
        <v/>
      </c>
      <c r="H822" s="155" t="str" cm="1">
        <f t="array" ref="H822">IF(M822=Hjelpeark!$E$7,_xlfn.XLOOKUP(IF(T822="Naturlig",S822,T822),Temp_VT_FV,_xlfn.XLOOKUP('Beregninger gj.strømming'!F822,Fiskevekt_VT_FV,'Veksttabell FV'!$B$5:$T$21,,-1),,-1)*G822,IF('Beregninger gj.strømming'!M822=Hjelpeark!$D$7,_xlfn.XLOOKUP(IF(T822="Naturlig",S822,T822),'Veksttabell SV'!$A$6:$A$22,_xlfn.XLOOKUP('Beregninger gj.strømming'!F822,'Veksttabell SV'!$B$5:$AU$5,'Veksttabell SV'!$B$6:$AU$22,,-1),,-1)*G822,""))</f>
        <v/>
      </c>
      <c r="I822" s="155" t="str">
        <f t="shared" si="204"/>
        <v/>
      </c>
      <c r="J822" s="159" t="str">
        <f t="shared" si="205"/>
        <v/>
      </c>
      <c r="K822" s="173" t="str">
        <f>IF(A822="","",'Priseestimat gj.strømming'!$C$10)</f>
        <v/>
      </c>
      <c r="L822" s="173" t="str">
        <f>IF(A822="","",'Priseestimat gj.strømming'!$C$11)</f>
        <v/>
      </c>
      <c r="M822" s="173" t="str">
        <f>IF(A822="","",'Priseestimat gj.strømming'!$C$12)</f>
        <v/>
      </c>
      <c r="N822" s="173" t="str">
        <f>IF($A822="","",'Priseestimat gj.strømming'!$C$6)</f>
        <v/>
      </c>
      <c r="O822" s="174" t="str" cm="1">
        <f t="array" ref="O822">IF(M822=Hjelpeark!$D$7,_xlfn.XLOOKUP(IF(T822="Naturlig",S822,T822),'Vannbehov SV'!$A$5:$A$13,_xlfn.XLOOKUP('Beregninger gj.strømming'!F822,'Vannbehov SV'!$B$4:$O$4,'Vannbehov SV'!$B$5:$O$13,,-1),,-1),IF(M822=Hjelpeark!$E$7,_xlfn.XLOOKUP(IF(T822="Naturlig",S822,T822),'Vannbehov FV'!$A$5:$A$20,_xlfn.XLOOKUP('Beregninger gj.strømming'!F822,'Vannbehov FV'!$B$4:$O$4,'Vannbehov FV'!$B$5:$O$20,,-1),,-1),""))</f>
        <v/>
      </c>
      <c r="P822" s="173" t="str">
        <f t="shared" si="216"/>
        <v/>
      </c>
      <c r="Q822" s="174" t="str">
        <f t="shared" si="217"/>
        <v/>
      </c>
      <c r="R822" s="174" t="str">
        <f t="shared" si="206"/>
        <v/>
      </c>
      <c r="S822" s="152" t="str">
        <f>IFERROR(IF(M822=Hjelpeark!$D$7,_xlfn.XLOOKUP('Beregninger gj.strømming'!C822,Hjelpeark!$C$8:$C$19,Hjelpeark!$D$8:$D$19),_xlfn.XLOOKUP('Beregninger gj.strømming'!C822,Hjelpeark!$C$8:$C$19,Hjelpeark!$E$8:$E$19)),"")</f>
        <v/>
      </c>
      <c r="T822" s="152" t="str">
        <f t="shared" si="220"/>
        <v/>
      </c>
      <c r="U822" s="152" t="str">
        <f>IFERROR(IF(T822=Hjelpeark!$B$4,0,ABS(T822-S822)),"")</f>
        <v/>
      </c>
      <c r="V822" s="175" t="str">
        <f>IFERROR(IF(A822="","",_xlfn.XLOOKUP(D822,Prisliste!$C$4:$F$4,Prisliste!$C$20:$F$20)),"")</f>
        <v/>
      </c>
      <c r="W822" s="175" t="str">
        <f>IFERROR(U822*_xlfn.XLOOKUP(D822,Prisliste!$C$4:$F$4,Prisliste!$C$21:$F$21),"")</f>
        <v/>
      </c>
      <c r="X822" s="175" t="str">
        <f>IFERROR(IF(A822="","",IF(N822="Ja",_xlfn.XLOOKUP('Beregninger gj.strømming'!D822,Prisliste!$C$4:$F$4,Prisliste!$C$24:$F$24),0)),"")</f>
        <v/>
      </c>
      <c r="Y822" s="288" t="str">
        <f t="shared" si="207"/>
        <v/>
      </c>
      <c r="Z822" s="175" t="str">
        <f t="shared" si="218"/>
        <v/>
      </c>
      <c r="AA822" s="175" t="str">
        <f t="shared" si="208"/>
        <v/>
      </c>
      <c r="AB822" s="175" t="str">
        <f t="shared" si="209"/>
        <v/>
      </c>
      <c r="AC822" s="288" t="str">
        <f t="shared" si="210"/>
        <v/>
      </c>
      <c r="AD822" s="152" t="str">
        <f t="shared" si="211"/>
        <v/>
      </c>
      <c r="AF822" s="155" t="str">
        <f>IFERROR(_xlfn.XLOOKUP(D822,Prisliste!$C$4:$F$4,Prisliste!$C$19:$F$19)*AD822,"")</f>
        <v/>
      </c>
    </row>
    <row r="823" spans="1:32" ht="14.4">
      <c r="A823" s="171" t="str">
        <f>IF(A822="","",IF(A822+1&lt;=f_slutt,'Beregninger gj.strømming'!A822+1,""))</f>
        <v/>
      </c>
      <c r="B823" s="172" t="str">
        <f t="shared" si="212"/>
        <v/>
      </c>
      <c r="C823" s="173" t="str">
        <f t="shared" si="213"/>
        <v/>
      </c>
      <c r="D823" s="172" t="str">
        <f t="shared" si="214"/>
        <v/>
      </c>
      <c r="E823" s="152" t="str">
        <f t="shared" si="219"/>
        <v/>
      </c>
      <c r="F823" s="289" t="str">
        <f t="shared" si="215"/>
        <v/>
      </c>
      <c r="G823" s="154" t="str">
        <f>IF($A823="","",'Priseestimat gj.strømming'!$C$15)</f>
        <v/>
      </c>
      <c r="H823" s="155" t="str" cm="1">
        <f t="array" ref="H823">IF(M823=Hjelpeark!$E$7,_xlfn.XLOOKUP(IF(T823="Naturlig",S823,T823),Temp_VT_FV,_xlfn.XLOOKUP('Beregninger gj.strømming'!F823,Fiskevekt_VT_FV,'Veksttabell FV'!$B$5:$T$21,,-1),,-1)*G823,IF('Beregninger gj.strømming'!M823=Hjelpeark!$D$7,_xlfn.XLOOKUP(IF(T823="Naturlig",S823,T823),'Veksttabell SV'!$A$6:$A$22,_xlfn.XLOOKUP('Beregninger gj.strømming'!F823,'Veksttabell SV'!$B$5:$AU$5,'Veksttabell SV'!$B$6:$AU$22,,-1),,-1)*G823,""))</f>
        <v/>
      </c>
      <c r="I823" s="155" t="str">
        <f t="shared" si="204"/>
        <v/>
      </c>
      <c r="J823" s="159" t="str">
        <f t="shared" si="205"/>
        <v/>
      </c>
      <c r="K823" s="173" t="str">
        <f>IF(A823="","",'Priseestimat gj.strømming'!$C$10)</f>
        <v/>
      </c>
      <c r="L823" s="173" t="str">
        <f>IF(A823="","",'Priseestimat gj.strømming'!$C$11)</f>
        <v/>
      </c>
      <c r="M823" s="173" t="str">
        <f>IF(A823="","",'Priseestimat gj.strømming'!$C$12)</f>
        <v/>
      </c>
      <c r="N823" s="173" t="str">
        <f>IF($A823="","",'Priseestimat gj.strømming'!$C$6)</f>
        <v/>
      </c>
      <c r="O823" s="174" t="str" cm="1">
        <f t="array" ref="O823">IF(M823=Hjelpeark!$D$7,_xlfn.XLOOKUP(IF(T823="Naturlig",S823,T823),'Vannbehov SV'!$A$5:$A$13,_xlfn.XLOOKUP('Beregninger gj.strømming'!F823,'Vannbehov SV'!$B$4:$O$4,'Vannbehov SV'!$B$5:$O$13,,-1),,-1),IF(M823=Hjelpeark!$E$7,_xlfn.XLOOKUP(IF(T823="Naturlig",S823,T823),'Vannbehov FV'!$A$5:$A$20,_xlfn.XLOOKUP('Beregninger gj.strømming'!F823,'Vannbehov FV'!$B$4:$O$4,'Vannbehov FV'!$B$5:$O$20,,-1),,-1),""))</f>
        <v/>
      </c>
      <c r="P823" s="173" t="str">
        <f t="shared" si="216"/>
        <v/>
      </c>
      <c r="Q823" s="174" t="str">
        <f t="shared" si="217"/>
        <v/>
      </c>
      <c r="R823" s="174" t="str">
        <f t="shared" si="206"/>
        <v/>
      </c>
      <c r="S823" s="152" t="str">
        <f>IFERROR(IF(M823=Hjelpeark!$D$7,_xlfn.XLOOKUP('Beregninger gj.strømming'!C823,Hjelpeark!$C$8:$C$19,Hjelpeark!$D$8:$D$19),_xlfn.XLOOKUP('Beregninger gj.strømming'!C823,Hjelpeark!$C$8:$C$19,Hjelpeark!$E$8:$E$19)),"")</f>
        <v/>
      </c>
      <c r="T823" s="152" t="str">
        <f t="shared" si="220"/>
        <v/>
      </c>
      <c r="U823" s="152" t="str">
        <f>IFERROR(IF(T823=Hjelpeark!$B$4,0,ABS(T823-S823)),"")</f>
        <v/>
      </c>
      <c r="V823" s="175" t="str">
        <f>IFERROR(IF(A823="","",_xlfn.XLOOKUP(D823,Prisliste!$C$4:$F$4,Prisliste!$C$20:$F$20)),"")</f>
        <v/>
      </c>
      <c r="W823" s="175" t="str">
        <f>IFERROR(U823*_xlfn.XLOOKUP(D823,Prisliste!$C$4:$F$4,Prisliste!$C$21:$F$21),"")</f>
        <v/>
      </c>
      <c r="X823" s="175" t="str">
        <f>IFERROR(IF(A823="","",IF(N823="Ja",_xlfn.XLOOKUP('Beregninger gj.strømming'!D823,Prisliste!$C$4:$F$4,Prisliste!$C$24:$F$24),0)),"")</f>
        <v/>
      </c>
      <c r="Y823" s="288" t="str">
        <f t="shared" si="207"/>
        <v/>
      </c>
      <c r="Z823" s="175" t="str">
        <f t="shared" si="218"/>
        <v/>
      </c>
      <c r="AA823" s="175" t="str">
        <f t="shared" si="208"/>
        <v/>
      </c>
      <c r="AB823" s="175" t="str">
        <f t="shared" si="209"/>
        <v/>
      </c>
      <c r="AC823" s="288" t="str">
        <f t="shared" si="210"/>
        <v/>
      </c>
      <c r="AD823" s="152" t="str">
        <f t="shared" si="211"/>
        <v/>
      </c>
      <c r="AF823" s="155" t="str">
        <f>IFERROR(_xlfn.XLOOKUP(D823,Prisliste!$C$4:$F$4,Prisliste!$C$19:$F$19)*AD823,"")</f>
        <v/>
      </c>
    </row>
    <row r="824" spans="1:32" ht="14.4">
      <c r="A824" s="171" t="str">
        <f>IF(A823="","",IF(A823+1&lt;=f_slutt,'Beregninger gj.strømming'!A823+1,""))</f>
        <v/>
      </c>
      <c r="B824" s="172" t="str">
        <f t="shared" si="212"/>
        <v/>
      </c>
      <c r="C824" s="173" t="str">
        <f t="shared" si="213"/>
        <v/>
      </c>
      <c r="D824" s="172" t="str">
        <f t="shared" si="214"/>
        <v/>
      </c>
      <c r="E824" s="152" t="str">
        <f t="shared" si="219"/>
        <v/>
      </c>
      <c r="F824" s="289" t="str">
        <f t="shared" si="215"/>
        <v/>
      </c>
      <c r="G824" s="154" t="str">
        <f>IF($A824="","",'Priseestimat gj.strømming'!$C$15)</f>
        <v/>
      </c>
      <c r="H824" s="155" t="str" cm="1">
        <f t="array" ref="H824">IF(M824=Hjelpeark!$E$7,_xlfn.XLOOKUP(IF(T824="Naturlig",S824,T824),Temp_VT_FV,_xlfn.XLOOKUP('Beregninger gj.strømming'!F824,Fiskevekt_VT_FV,'Veksttabell FV'!$B$5:$T$21,,-1),,-1)*G824,IF('Beregninger gj.strømming'!M824=Hjelpeark!$D$7,_xlfn.XLOOKUP(IF(T824="Naturlig",S824,T824),'Veksttabell SV'!$A$6:$A$22,_xlfn.XLOOKUP('Beregninger gj.strømming'!F824,'Veksttabell SV'!$B$5:$AU$5,'Veksttabell SV'!$B$6:$AU$22,,-1),,-1)*G824,""))</f>
        <v/>
      </c>
      <c r="I824" s="155" t="str">
        <f t="shared" si="204"/>
        <v/>
      </c>
      <c r="J824" s="159" t="str">
        <f t="shared" si="205"/>
        <v/>
      </c>
      <c r="K824" s="173" t="str">
        <f>IF(A824="","",'Priseestimat gj.strømming'!$C$10)</f>
        <v/>
      </c>
      <c r="L824" s="173" t="str">
        <f>IF(A824="","",'Priseestimat gj.strømming'!$C$11)</f>
        <v/>
      </c>
      <c r="M824" s="173" t="str">
        <f>IF(A824="","",'Priseestimat gj.strømming'!$C$12)</f>
        <v/>
      </c>
      <c r="N824" s="173" t="str">
        <f>IF($A824="","",'Priseestimat gj.strømming'!$C$6)</f>
        <v/>
      </c>
      <c r="O824" s="174" t="str" cm="1">
        <f t="array" ref="O824">IF(M824=Hjelpeark!$D$7,_xlfn.XLOOKUP(IF(T824="Naturlig",S824,T824),'Vannbehov SV'!$A$5:$A$13,_xlfn.XLOOKUP('Beregninger gj.strømming'!F824,'Vannbehov SV'!$B$4:$O$4,'Vannbehov SV'!$B$5:$O$13,,-1),,-1),IF(M824=Hjelpeark!$E$7,_xlfn.XLOOKUP(IF(T824="Naturlig",S824,T824),'Vannbehov FV'!$A$5:$A$20,_xlfn.XLOOKUP('Beregninger gj.strømming'!F824,'Vannbehov FV'!$B$4:$O$4,'Vannbehov FV'!$B$5:$O$20,,-1),,-1),""))</f>
        <v/>
      </c>
      <c r="P824" s="173" t="str">
        <f t="shared" si="216"/>
        <v/>
      </c>
      <c r="Q824" s="174" t="str">
        <f t="shared" si="217"/>
        <v/>
      </c>
      <c r="R824" s="174" t="str">
        <f t="shared" si="206"/>
        <v/>
      </c>
      <c r="S824" s="152" t="str">
        <f>IFERROR(IF(M824=Hjelpeark!$D$7,_xlfn.XLOOKUP('Beregninger gj.strømming'!C824,Hjelpeark!$C$8:$C$19,Hjelpeark!$D$8:$D$19),_xlfn.XLOOKUP('Beregninger gj.strømming'!C824,Hjelpeark!$C$8:$C$19,Hjelpeark!$E$8:$E$19)),"")</f>
        <v/>
      </c>
      <c r="T824" s="152" t="str">
        <f t="shared" si="220"/>
        <v/>
      </c>
      <c r="U824" s="152" t="str">
        <f>IFERROR(IF(T824=Hjelpeark!$B$4,0,ABS(T824-S824)),"")</f>
        <v/>
      </c>
      <c r="V824" s="175" t="str">
        <f>IFERROR(IF(A824="","",_xlfn.XLOOKUP(D824,Prisliste!$C$4:$F$4,Prisliste!$C$20:$F$20)),"")</f>
        <v/>
      </c>
      <c r="W824" s="175" t="str">
        <f>IFERROR(U824*_xlfn.XLOOKUP(D824,Prisliste!$C$4:$F$4,Prisliste!$C$21:$F$21),"")</f>
        <v/>
      </c>
      <c r="X824" s="175" t="str">
        <f>IFERROR(IF(A824="","",IF(N824="Ja",_xlfn.XLOOKUP('Beregninger gj.strømming'!D824,Prisliste!$C$4:$F$4,Prisliste!$C$24:$F$24),0)),"")</f>
        <v/>
      </c>
      <c r="Y824" s="288" t="str">
        <f t="shared" si="207"/>
        <v/>
      </c>
      <c r="Z824" s="175" t="str">
        <f t="shared" si="218"/>
        <v/>
      </c>
      <c r="AA824" s="175" t="str">
        <f t="shared" si="208"/>
        <v/>
      </c>
      <c r="AB824" s="175" t="str">
        <f t="shared" si="209"/>
        <v/>
      </c>
      <c r="AC824" s="288" t="str">
        <f t="shared" si="210"/>
        <v/>
      </c>
      <c r="AD824" s="152" t="str">
        <f t="shared" si="211"/>
        <v/>
      </c>
      <c r="AF824" s="155" t="str">
        <f>IFERROR(_xlfn.XLOOKUP(D824,Prisliste!$C$4:$F$4,Prisliste!$C$19:$F$19)*AD824,"")</f>
        <v/>
      </c>
    </row>
    <row r="825" spans="1:32" ht="14.4">
      <c r="A825" s="171" t="str">
        <f>IF(A824="","",IF(A824+1&lt;=f_slutt,'Beregninger gj.strømming'!A824+1,""))</f>
        <v/>
      </c>
      <c r="B825" s="172" t="str">
        <f t="shared" si="212"/>
        <v/>
      </c>
      <c r="C825" s="173" t="str">
        <f t="shared" si="213"/>
        <v/>
      </c>
      <c r="D825" s="172" t="str">
        <f t="shared" si="214"/>
        <v/>
      </c>
      <c r="E825" s="152" t="str">
        <f t="shared" si="219"/>
        <v/>
      </c>
      <c r="F825" s="289" t="str">
        <f t="shared" si="215"/>
        <v/>
      </c>
      <c r="G825" s="154" t="str">
        <f>IF($A825="","",'Priseestimat gj.strømming'!$C$15)</f>
        <v/>
      </c>
      <c r="H825" s="155" t="str" cm="1">
        <f t="array" ref="H825">IF(M825=Hjelpeark!$E$7,_xlfn.XLOOKUP(IF(T825="Naturlig",S825,T825),Temp_VT_FV,_xlfn.XLOOKUP('Beregninger gj.strømming'!F825,Fiskevekt_VT_FV,'Veksttabell FV'!$B$5:$T$21,,-1),,-1)*G825,IF('Beregninger gj.strømming'!M825=Hjelpeark!$D$7,_xlfn.XLOOKUP(IF(T825="Naturlig",S825,T825),'Veksttabell SV'!$A$6:$A$22,_xlfn.XLOOKUP('Beregninger gj.strømming'!F825,'Veksttabell SV'!$B$5:$AU$5,'Veksttabell SV'!$B$6:$AU$22,,-1),,-1)*G825,""))</f>
        <v/>
      </c>
      <c r="I825" s="155" t="str">
        <f t="shared" si="204"/>
        <v/>
      </c>
      <c r="J825" s="159" t="str">
        <f t="shared" si="205"/>
        <v/>
      </c>
      <c r="K825" s="173" t="str">
        <f>IF(A825="","",'Priseestimat gj.strømming'!$C$10)</f>
        <v/>
      </c>
      <c r="L825" s="173" t="str">
        <f>IF(A825="","",'Priseestimat gj.strømming'!$C$11)</f>
        <v/>
      </c>
      <c r="M825" s="173" t="str">
        <f>IF(A825="","",'Priseestimat gj.strømming'!$C$12)</f>
        <v/>
      </c>
      <c r="N825" s="173" t="str">
        <f>IF($A825="","",'Priseestimat gj.strømming'!$C$6)</f>
        <v/>
      </c>
      <c r="O825" s="174" t="str" cm="1">
        <f t="array" ref="O825">IF(M825=Hjelpeark!$D$7,_xlfn.XLOOKUP(IF(T825="Naturlig",S825,T825),'Vannbehov SV'!$A$5:$A$13,_xlfn.XLOOKUP('Beregninger gj.strømming'!F825,'Vannbehov SV'!$B$4:$O$4,'Vannbehov SV'!$B$5:$O$13,,-1),,-1),IF(M825=Hjelpeark!$E$7,_xlfn.XLOOKUP(IF(T825="Naturlig",S825,T825),'Vannbehov FV'!$A$5:$A$20,_xlfn.XLOOKUP('Beregninger gj.strømming'!F825,'Vannbehov FV'!$B$4:$O$4,'Vannbehov FV'!$B$5:$O$20,,-1),,-1),""))</f>
        <v/>
      </c>
      <c r="P825" s="173" t="str">
        <f t="shared" si="216"/>
        <v/>
      </c>
      <c r="Q825" s="174" t="str">
        <f t="shared" si="217"/>
        <v/>
      </c>
      <c r="R825" s="174" t="str">
        <f t="shared" si="206"/>
        <v/>
      </c>
      <c r="S825" s="152" t="str">
        <f>IFERROR(IF(M825=Hjelpeark!$D$7,_xlfn.XLOOKUP('Beregninger gj.strømming'!C825,Hjelpeark!$C$8:$C$19,Hjelpeark!$D$8:$D$19),_xlfn.XLOOKUP('Beregninger gj.strømming'!C825,Hjelpeark!$C$8:$C$19,Hjelpeark!$E$8:$E$19)),"")</f>
        <v/>
      </c>
      <c r="T825" s="152" t="str">
        <f t="shared" si="220"/>
        <v/>
      </c>
      <c r="U825" s="152" t="str">
        <f>IFERROR(IF(T825=Hjelpeark!$B$4,0,ABS(T825-S825)),"")</f>
        <v/>
      </c>
      <c r="V825" s="175" t="str">
        <f>IFERROR(IF(A825="","",_xlfn.XLOOKUP(D825,Prisliste!$C$4:$F$4,Prisliste!$C$20:$F$20)),"")</f>
        <v/>
      </c>
      <c r="W825" s="175" t="str">
        <f>IFERROR(U825*_xlfn.XLOOKUP(D825,Prisliste!$C$4:$F$4,Prisliste!$C$21:$F$21),"")</f>
        <v/>
      </c>
      <c r="X825" s="175" t="str">
        <f>IFERROR(IF(A825="","",IF(N825="Ja",_xlfn.XLOOKUP('Beregninger gj.strømming'!D825,Prisliste!$C$4:$F$4,Prisliste!$C$24:$F$24),0)),"")</f>
        <v/>
      </c>
      <c r="Y825" s="288" t="str">
        <f t="shared" si="207"/>
        <v/>
      </c>
      <c r="Z825" s="175" t="str">
        <f t="shared" si="218"/>
        <v/>
      </c>
      <c r="AA825" s="175" t="str">
        <f t="shared" si="208"/>
        <v/>
      </c>
      <c r="AB825" s="175" t="str">
        <f t="shared" si="209"/>
        <v/>
      </c>
      <c r="AC825" s="288" t="str">
        <f t="shared" si="210"/>
        <v/>
      </c>
      <c r="AD825" s="152" t="str">
        <f t="shared" si="211"/>
        <v/>
      </c>
      <c r="AF825" s="155" t="str">
        <f>IFERROR(_xlfn.XLOOKUP(D825,Prisliste!$C$4:$F$4,Prisliste!$C$19:$F$19)*AD825,"")</f>
        <v/>
      </c>
    </row>
    <row r="826" spans="1:32" ht="14.4">
      <c r="A826" s="171" t="str">
        <f>IF(A825="","",IF(A825+1&lt;=f_slutt,'Beregninger gj.strømming'!A825+1,""))</f>
        <v/>
      </c>
      <c r="B826" s="172" t="str">
        <f t="shared" si="212"/>
        <v/>
      </c>
      <c r="C826" s="173" t="str">
        <f t="shared" si="213"/>
        <v/>
      </c>
      <c r="D826" s="172" t="str">
        <f t="shared" si="214"/>
        <v/>
      </c>
      <c r="E826" s="152" t="str">
        <f t="shared" si="219"/>
        <v/>
      </c>
      <c r="F826" s="289" t="str">
        <f t="shared" si="215"/>
        <v/>
      </c>
      <c r="G826" s="154" t="str">
        <f>IF($A826="","",'Priseestimat gj.strømming'!$C$15)</f>
        <v/>
      </c>
      <c r="H826" s="155" t="str" cm="1">
        <f t="array" ref="H826">IF(M826=Hjelpeark!$E$7,_xlfn.XLOOKUP(IF(T826="Naturlig",S826,T826),Temp_VT_FV,_xlfn.XLOOKUP('Beregninger gj.strømming'!F826,Fiskevekt_VT_FV,'Veksttabell FV'!$B$5:$T$21,,-1),,-1)*G826,IF('Beregninger gj.strømming'!M826=Hjelpeark!$D$7,_xlfn.XLOOKUP(IF(T826="Naturlig",S826,T826),'Veksttabell SV'!$A$6:$A$22,_xlfn.XLOOKUP('Beregninger gj.strømming'!F826,'Veksttabell SV'!$B$5:$AU$5,'Veksttabell SV'!$B$6:$AU$22,,-1),,-1)*G826,""))</f>
        <v/>
      </c>
      <c r="I826" s="155" t="str">
        <f t="shared" si="204"/>
        <v/>
      </c>
      <c r="J826" s="159" t="str">
        <f t="shared" si="205"/>
        <v/>
      </c>
      <c r="K826" s="173" t="str">
        <f>IF(A826="","",'Priseestimat gj.strømming'!$C$10)</f>
        <v/>
      </c>
      <c r="L826" s="173" t="str">
        <f>IF(A826="","",'Priseestimat gj.strømming'!$C$11)</f>
        <v/>
      </c>
      <c r="M826" s="173" t="str">
        <f>IF(A826="","",'Priseestimat gj.strømming'!$C$12)</f>
        <v/>
      </c>
      <c r="N826" s="173" t="str">
        <f>IF($A826="","",'Priseestimat gj.strømming'!$C$6)</f>
        <v/>
      </c>
      <c r="O826" s="174" t="str" cm="1">
        <f t="array" ref="O826">IF(M826=Hjelpeark!$D$7,_xlfn.XLOOKUP(IF(T826="Naturlig",S826,T826),'Vannbehov SV'!$A$5:$A$13,_xlfn.XLOOKUP('Beregninger gj.strømming'!F826,'Vannbehov SV'!$B$4:$O$4,'Vannbehov SV'!$B$5:$O$13,,-1),,-1),IF(M826=Hjelpeark!$E$7,_xlfn.XLOOKUP(IF(T826="Naturlig",S826,T826),'Vannbehov FV'!$A$5:$A$20,_xlfn.XLOOKUP('Beregninger gj.strømming'!F826,'Vannbehov FV'!$B$4:$O$4,'Vannbehov FV'!$B$5:$O$20,,-1),,-1),""))</f>
        <v/>
      </c>
      <c r="P826" s="173" t="str">
        <f t="shared" si="216"/>
        <v/>
      </c>
      <c r="Q826" s="174" t="str">
        <f t="shared" si="217"/>
        <v/>
      </c>
      <c r="R826" s="174" t="str">
        <f t="shared" si="206"/>
        <v/>
      </c>
      <c r="S826" s="152" t="str">
        <f>IFERROR(IF(M826=Hjelpeark!$D$7,_xlfn.XLOOKUP('Beregninger gj.strømming'!C826,Hjelpeark!$C$8:$C$19,Hjelpeark!$D$8:$D$19),_xlfn.XLOOKUP('Beregninger gj.strømming'!C826,Hjelpeark!$C$8:$C$19,Hjelpeark!$E$8:$E$19)),"")</f>
        <v/>
      </c>
      <c r="T826" s="152" t="str">
        <f t="shared" si="220"/>
        <v/>
      </c>
      <c r="U826" s="152" t="str">
        <f>IFERROR(IF(T826=Hjelpeark!$B$4,0,ABS(T826-S826)),"")</f>
        <v/>
      </c>
      <c r="V826" s="175" t="str">
        <f>IFERROR(IF(A826="","",_xlfn.XLOOKUP(D826,Prisliste!$C$4:$F$4,Prisliste!$C$20:$F$20)),"")</f>
        <v/>
      </c>
      <c r="W826" s="175" t="str">
        <f>IFERROR(U826*_xlfn.XLOOKUP(D826,Prisliste!$C$4:$F$4,Prisliste!$C$21:$F$21),"")</f>
        <v/>
      </c>
      <c r="X826" s="175" t="str">
        <f>IFERROR(IF(A826="","",IF(N826="Ja",_xlfn.XLOOKUP('Beregninger gj.strømming'!D826,Prisliste!$C$4:$F$4,Prisliste!$C$24:$F$24),0)),"")</f>
        <v/>
      </c>
      <c r="Y826" s="288" t="str">
        <f t="shared" si="207"/>
        <v/>
      </c>
      <c r="Z826" s="175" t="str">
        <f t="shared" si="218"/>
        <v/>
      </c>
      <c r="AA826" s="175" t="str">
        <f t="shared" si="208"/>
        <v/>
      </c>
      <c r="AB826" s="175" t="str">
        <f t="shared" si="209"/>
        <v/>
      </c>
      <c r="AC826" s="288" t="str">
        <f t="shared" si="210"/>
        <v/>
      </c>
      <c r="AD826" s="152" t="str">
        <f t="shared" si="211"/>
        <v/>
      </c>
      <c r="AF826" s="155" t="str">
        <f>IFERROR(_xlfn.XLOOKUP(D826,Prisliste!$C$4:$F$4,Prisliste!$C$19:$F$19)*AD826,"")</f>
        <v/>
      </c>
    </row>
    <row r="827" spans="1:32" ht="14.4">
      <c r="A827" s="171" t="str">
        <f>IF(A826="","",IF(A826+1&lt;=f_slutt,'Beregninger gj.strømming'!A826+1,""))</f>
        <v/>
      </c>
      <c r="B827" s="172" t="str">
        <f t="shared" si="212"/>
        <v/>
      </c>
      <c r="C827" s="173" t="str">
        <f t="shared" si="213"/>
        <v/>
      </c>
      <c r="D827" s="172" t="str">
        <f t="shared" si="214"/>
        <v/>
      </c>
      <c r="E827" s="152" t="str">
        <f t="shared" si="219"/>
        <v/>
      </c>
      <c r="F827" s="289" t="str">
        <f t="shared" si="215"/>
        <v/>
      </c>
      <c r="G827" s="154" t="str">
        <f>IF($A827="","",'Priseestimat gj.strømming'!$C$15)</f>
        <v/>
      </c>
      <c r="H827" s="155" t="str" cm="1">
        <f t="array" ref="H827">IF(M827=Hjelpeark!$E$7,_xlfn.XLOOKUP(IF(T827="Naturlig",S827,T827),Temp_VT_FV,_xlfn.XLOOKUP('Beregninger gj.strømming'!F827,Fiskevekt_VT_FV,'Veksttabell FV'!$B$5:$T$21,,-1),,-1)*G827,IF('Beregninger gj.strømming'!M827=Hjelpeark!$D$7,_xlfn.XLOOKUP(IF(T827="Naturlig",S827,T827),'Veksttabell SV'!$A$6:$A$22,_xlfn.XLOOKUP('Beregninger gj.strømming'!F827,'Veksttabell SV'!$B$5:$AU$5,'Veksttabell SV'!$B$6:$AU$22,,-1),,-1)*G827,""))</f>
        <v/>
      </c>
      <c r="I827" s="155" t="str">
        <f t="shared" si="204"/>
        <v/>
      </c>
      <c r="J827" s="159" t="str">
        <f t="shared" si="205"/>
        <v/>
      </c>
      <c r="K827" s="173" t="str">
        <f>IF(A827="","",'Priseestimat gj.strømming'!$C$10)</f>
        <v/>
      </c>
      <c r="L827" s="173" t="str">
        <f>IF(A827="","",'Priseestimat gj.strømming'!$C$11)</f>
        <v/>
      </c>
      <c r="M827" s="173" t="str">
        <f>IF(A827="","",'Priseestimat gj.strømming'!$C$12)</f>
        <v/>
      </c>
      <c r="N827" s="173" t="str">
        <f>IF($A827="","",'Priseestimat gj.strømming'!$C$6)</f>
        <v/>
      </c>
      <c r="O827" s="174" t="str" cm="1">
        <f t="array" ref="O827">IF(M827=Hjelpeark!$D$7,_xlfn.XLOOKUP(IF(T827="Naturlig",S827,T827),'Vannbehov SV'!$A$5:$A$13,_xlfn.XLOOKUP('Beregninger gj.strømming'!F827,'Vannbehov SV'!$B$4:$O$4,'Vannbehov SV'!$B$5:$O$13,,-1),,-1),IF(M827=Hjelpeark!$E$7,_xlfn.XLOOKUP(IF(T827="Naturlig",S827,T827),'Vannbehov FV'!$A$5:$A$20,_xlfn.XLOOKUP('Beregninger gj.strømming'!F827,'Vannbehov FV'!$B$4:$O$4,'Vannbehov FV'!$B$5:$O$20,,-1),,-1),""))</f>
        <v/>
      </c>
      <c r="P827" s="173" t="str">
        <f t="shared" si="216"/>
        <v/>
      </c>
      <c r="Q827" s="174" t="str">
        <f t="shared" si="217"/>
        <v/>
      </c>
      <c r="R827" s="174" t="str">
        <f t="shared" si="206"/>
        <v/>
      </c>
      <c r="S827" s="152" t="str">
        <f>IFERROR(IF(M827=Hjelpeark!$D$7,_xlfn.XLOOKUP('Beregninger gj.strømming'!C827,Hjelpeark!$C$8:$C$19,Hjelpeark!$D$8:$D$19),_xlfn.XLOOKUP('Beregninger gj.strømming'!C827,Hjelpeark!$C$8:$C$19,Hjelpeark!$E$8:$E$19)),"")</f>
        <v/>
      </c>
      <c r="T827" s="152" t="str">
        <f t="shared" si="220"/>
        <v/>
      </c>
      <c r="U827" s="152" t="str">
        <f>IFERROR(IF(T827=Hjelpeark!$B$4,0,ABS(T827-S827)),"")</f>
        <v/>
      </c>
      <c r="V827" s="175" t="str">
        <f>IFERROR(IF(A827="","",_xlfn.XLOOKUP(D827,Prisliste!$C$4:$F$4,Prisliste!$C$20:$F$20)),"")</f>
        <v/>
      </c>
      <c r="W827" s="175" t="str">
        <f>IFERROR(U827*_xlfn.XLOOKUP(D827,Prisliste!$C$4:$F$4,Prisliste!$C$21:$F$21),"")</f>
        <v/>
      </c>
      <c r="X827" s="175" t="str">
        <f>IFERROR(IF(A827="","",IF(N827="Ja",_xlfn.XLOOKUP('Beregninger gj.strømming'!D827,Prisliste!$C$4:$F$4,Prisliste!$C$24:$F$24),0)),"")</f>
        <v/>
      </c>
      <c r="Y827" s="288" t="str">
        <f t="shared" si="207"/>
        <v/>
      </c>
      <c r="Z827" s="175" t="str">
        <f t="shared" si="218"/>
        <v/>
      </c>
      <c r="AA827" s="175" t="str">
        <f t="shared" si="208"/>
        <v/>
      </c>
      <c r="AB827" s="175" t="str">
        <f t="shared" si="209"/>
        <v/>
      </c>
      <c r="AC827" s="288" t="str">
        <f t="shared" si="210"/>
        <v/>
      </c>
      <c r="AD827" s="152" t="str">
        <f t="shared" si="211"/>
        <v/>
      </c>
      <c r="AF827" s="155" t="str">
        <f>IFERROR(_xlfn.XLOOKUP(D827,Prisliste!$C$4:$F$4,Prisliste!$C$19:$F$19)*AD827,"")</f>
        <v/>
      </c>
    </row>
    <row r="828" spans="1:32" ht="14.4">
      <c r="A828" s="171" t="str">
        <f>IF(A827="","",IF(A827+1&lt;=f_slutt,'Beregninger gj.strømming'!A827+1,""))</f>
        <v/>
      </c>
      <c r="B828" s="172" t="str">
        <f t="shared" si="212"/>
        <v/>
      </c>
      <c r="C828" s="173" t="str">
        <f t="shared" si="213"/>
        <v/>
      </c>
      <c r="D828" s="172" t="str">
        <f t="shared" si="214"/>
        <v/>
      </c>
      <c r="E828" s="152" t="str">
        <f t="shared" si="219"/>
        <v/>
      </c>
      <c r="F828" s="289" t="str">
        <f t="shared" si="215"/>
        <v/>
      </c>
      <c r="G828" s="154" t="str">
        <f>IF($A828="","",'Priseestimat gj.strømming'!$C$15)</f>
        <v/>
      </c>
      <c r="H828" s="155" t="str" cm="1">
        <f t="array" ref="H828">IF(M828=Hjelpeark!$E$7,_xlfn.XLOOKUP(IF(T828="Naturlig",S828,T828),Temp_VT_FV,_xlfn.XLOOKUP('Beregninger gj.strømming'!F828,Fiskevekt_VT_FV,'Veksttabell FV'!$B$5:$T$21,,-1),,-1)*G828,IF('Beregninger gj.strømming'!M828=Hjelpeark!$D$7,_xlfn.XLOOKUP(IF(T828="Naturlig",S828,T828),'Veksttabell SV'!$A$6:$A$22,_xlfn.XLOOKUP('Beregninger gj.strømming'!F828,'Veksttabell SV'!$B$5:$AU$5,'Veksttabell SV'!$B$6:$AU$22,,-1),,-1)*G828,""))</f>
        <v/>
      </c>
      <c r="I828" s="155" t="str">
        <f t="shared" si="204"/>
        <v/>
      </c>
      <c r="J828" s="159" t="str">
        <f t="shared" si="205"/>
        <v/>
      </c>
      <c r="K828" s="173" t="str">
        <f>IF(A828="","",'Priseestimat gj.strømming'!$C$10)</f>
        <v/>
      </c>
      <c r="L828" s="173" t="str">
        <f>IF(A828="","",'Priseestimat gj.strømming'!$C$11)</f>
        <v/>
      </c>
      <c r="M828" s="173" t="str">
        <f>IF(A828="","",'Priseestimat gj.strømming'!$C$12)</f>
        <v/>
      </c>
      <c r="N828" s="173" t="str">
        <f>IF($A828="","",'Priseestimat gj.strømming'!$C$6)</f>
        <v/>
      </c>
      <c r="O828" s="174" t="str" cm="1">
        <f t="array" ref="O828">IF(M828=Hjelpeark!$D$7,_xlfn.XLOOKUP(IF(T828="Naturlig",S828,T828),'Vannbehov SV'!$A$5:$A$13,_xlfn.XLOOKUP('Beregninger gj.strømming'!F828,'Vannbehov SV'!$B$4:$O$4,'Vannbehov SV'!$B$5:$O$13,,-1),,-1),IF(M828=Hjelpeark!$E$7,_xlfn.XLOOKUP(IF(T828="Naturlig",S828,T828),'Vannbehov FV'!$A$5:$A$20,_xlfn.XLOOKUP('Beregninger gj.strømming'!F828,'Vannbehov FV'!$B$4:$O$4,'Vannbehov FV'!$B$5:$O$20,,-1),,-1),""))</f>
        <v/>
      </c>
      <c r="P828" s="173" t="str">
        <f t="shared" si="216"/>
        <v/>
      </c>
      <c r="Q828" s="174" t="str">
        <f t="shared" si="217"/>
        <v/>
      </c>
      <c r="R828" s="174" t="str">
        <f t="shared" si="206"/>
        <v/>
      </c>
      <c r="S828" s="152" t="str">
        <f>IFERROR(IF(M828=Hjelpeark!$D$7,_xlfn.XLOOKUP('Beregninger gj.strømming'!C828,Hjelpeark!$C$8:$C$19,Hjelpeark!$D$8:$D$19),_xlfn.XLOOKUP('Beregninger gj.strømming'!C828,Hjelpeark!$C$8:$C$19,Hjelpeark!$E$8:$E$19)),"")</f>
        <v/>
      </c>
      <c r="T828" s="152" t="str">
        <f t="shared" si="220"/>
        <v/>
      </c>
      <c r="U828" s="152" t="str">
        <f>IFERROR(IF(T828=Hjelpeark!$B$4,0,ABS(T828-S828)),"")</f>
        <v/>
      </c>
      <c r="V828" s="175" t="str">
        <f>IFERROR(IF(A828="","",_xlfn.XLOOKUP(D828,Prisliste!$C$4:$F$4,Prisliste!$C$20:$F$20)),"")</f>
        <v/>
      </c>
      <c r="W828" s="175" t="str">
        <f>IFERROR(U828*_xlfn.XLOOKUP(D828,Prisliste!$C$4:$F$4,Prisliste!$C$21:$F$21),"")</f>
        <v/>
      </c>
      <c r="X828" s="175" t="str">
        <f>IFERROR(IF(A828="","",IF(N828="Ja",_xlfn.XLOOKUP('Beregninger gj.strømming'!D828,Prisliste!$C$4:$F$4,Prisliste!$C$24:$F$24),0)),"")</f>
        <v/>
      </c>
      <c r="Y828" s="288" t="str">
        <f t="shared" si="207"/>
        <v/>
      </c>
      <c r="Z828" s="175" t="str">
        <f t="shared" si="218"/>
        <v/>
      </c>
      <c r="AA828" s="175" t="str">
        <f t="shared" si="208"/>
        <v/>
      </c>
      <c r="AB828" s="175" t="str">
        <f t="shared" si="209"/>
        <v/>
      </c>
      <c r="AC828" s="288" t="str">
        <f t="shared" si="210"/>
        <v/>
      </c>
      <c r="AD828" s="152" t="str">
        <f t="shared" si="211"/>
        <v/>
      </c>
      <c r="AF828" s="155" t="str">
        <f>IFERROR(_xlfn.XLOOKUP(D828,Prisliste!$C$4:$F$4,Prisliste!$C$19:$F$19)*AD828,"")</f>
        <v/>
      </c>
    </row>
    <row r="829" spans="1:32" ht="14.4">
      <c r="A829" s="171" t="str">
        <f>IF(A828="","",IF(A828+1&lt;=f_slutt,'Beregninger gj.strømming'!A828+1,""))</f>
        <v/>
      </c>
      <c r="B829" s="172" t="str">
        <f t="shared" si="212"/>
        <v/>
      </c>
      <c r="C829" s="173" t="str">
        <f t="shared" si="213"/>
        <v/>
      </c>
      <c r="D829" s="172" t="str">
        <f t="shared" si="214"/>
        <v/>
      </c>
      <c r="E829" s="152" t="str">
        <f t="shared" si="219"/>
        <v/>
      </c>
      <c r="F829" s="289" t="str">
        <f t="shared" si="215"/>
        <v/>
      </c>
      <c r="G829" s="154" t="str">
        <f>IF($A829="","",'Priseestimat gj.strømming'!$C$15)</f>
        <v/>
      </c>
      <c r="H829" s="155" t="str" cm="1">
        <f t="array" ref="H829">IF(M829=Hjelpeark!$E$7,_xlfn.XLOOKUP(IF(T829="Naturlig",S829,T829),Temp_VT_FV,_xlfn.XLOOKUP('Beregninger gj.strømming'!F829,Fiskevekt_VT_FV,'Veksttabell FV'!$B$5:$T$21,,-1),,-1)*G829,IF('Beregninger gj.strømming'!M829=Hjelpeark!$D$7,_xlfn.XLOOKUP(IF(T829="Naturlig",S829,T829),'Veksttabell SV'!$A$6:$A$22,_xlfn.XLOOKUP('Beregninger gj.strømming'!F829,'Veksttabell SV'!$B$5:$AU$5,'Veksttabell SV'!$B$6:$AU$22,,-1),,-1)*G829,""))</f>
        <v/>
      </c>
      <c r="I829" s="155" t="str">
        <f t="shared" si="204"/>
        <v/>
      </c>
      <c r="J829" s="159" t="str">
        <f t="shared" si="205"/>
        <v/>
      </c>
      <c r="K829" s="173" t="str">
        <f>IF(A829="","",'Priseestimat gj.strømming'!$C$10)</f>
        <v/>
      </c>
      <c r="L829" s="173" t="str">
        <f>IF(A829="","",'Priseestimat gj.strømming'!$C$11)</f>
        <v/>
      </c>
      <c r="M829" s="173" t="str">
        <f>IF(A829="","",'Priseestimat gj.strømming'!$C$12)</f>
        <v/>
      </c>
      <c r="N829" s="173" t="str">
        <f>IF($A829="","",'Priseestimat gj.strømming'!$C$6)</f>
        <v/>
      </c>
      <c r="O829" s="174" t="str" cm="1">
        <f t="array" ref="O829">IF(M829=Hjelpeark!$D$7,_xlfn.XLOOKUP(IF(T829="Naturlig",S829,T829),'Vannbehov SV'!$A$5:$A$13,_xlfn.XLOOKUP('Beregninger gj.strømming'!F829,'Vannbehov SV'!$B$4:$O$4,'Vannbehov SV'!$B$5:$O$13,,-1),,-1),IF(M829=Hjelpeark!$E$7,_xlfn.XLOOKUP(IF(T829="Naturlig",S829,T829),'Vannbehov FV'!$A$5:$A$20,_xlfn.XLOOKUP('Beregninger gj.strømming'!F829,'Vannbehov FV'!$B$4:$O$4,'Vannbehov FV'!$B$5:$O$20,,-1),,-1),""))</f>
        <v/>
      </c>
      <c r="P829" s="173" t="str">
        <f t="shared" si="216"/>
        <v/>
      </c>
      <c r="Q829" s="174" t="str">
        <f t="shared" si="217"/>
        <v/>
      </c>
      <c r="R829" s="174" t="str">
        <f t="shared" si="206"/>
        <v/>
      </c>
      <c r="S829" s="152" t="str">
        <f>IFERROR(IF(M829=Hjelpeark!$D$7,_xlfn.XLOOKUP('Beregninger gj.strømming'!C829,Hjelpeark!$C$8:$C$19,Hjelpeark!$D$8:$D$19),_xlfn.XLOOKUP('Beregninger gj.strømming'!C829,Hjelpeark!$C$8:$C$19,Hjelpeark!$E$8:$E$19)),"")</f>
        <v/>
      </c>
      <c r="T829" s="152" t="str">
        <f t="shared" si="220"/>
        <v/>
      </c>
      <c r="U829" s="152" t="str">
        <f>IFERROR(IF(T829=Hjelpeark!$B$4,0,ABS(T829-S829)),"")</f>
        <v/>
      </c>
      <c r="V829" s="175" t="str">
        <f>IFERROR(IF(A829="","",_xlfn.XLOOKUP(D829,Prisliste!$C$4:$F$4,Prisliste!$C$20:$F$20)),"")</f>
        <v/>
      </c>
      <c r="W829" s="175" t="str">
        <f>IFERROR(U829*_xlfn.XLOOKUP(D829,Prisliste!$C$4:$F$4,Prisliste!$C$21:$F$21),"")</f>
        <v/>
      </c>
      <c r="X829" s="175" t="str">
        <f>IFERROR(IF(A829="","",IF(N829="Ja",_xlfn.XLOOKUP('Beregninger gj.strømming'!D829,Prisliste!$C$4:$F$4,Prisliste!$C$24:$F$24),0)),"")</f>
        <v/>
      </c>
      <c r="Y829" s="288" t="str">
        <f t="shared" si="207"/>
        <v/>
      </c>
      <c r="Z829" s="175" t="str">
        <f t="shared" si="218"/>
        <v/>
      </c>
      <c r="AA829" s="175" t="str">
        <f t="shared" si="208"/>
        <v/>
      </c>
      <c r="AB829" s="175" t="str">
        <f t="shared" si="209"/>
        <v/>
      </c>
      <c r="AC829" s="288" t="str">
        <f t="shared" si="210"/>
        <v/>
      </c>
      <c r="AD829" s="152" t="str">
        <f t="shared" si="211"/>
        <v/>
      </c>
      <c r="AF829" s="155" t="str">
        <f>IFERROR(_xlfn.XLOOKUP(D829,Prisliste!$C$4:$F$4,Prisliste!$C$19:$F$19)*AD829,"")</f>
        <v/>
      </c>
    </row>
    <row r="830" spans="1:32" ht="14.4">
      <c r="A830" s="171" t="str">
        <f>IF(A829="","",IF(A829+1&lt;=f_slutt,'Beregninger gj.strømming'!A829+1,""))</f>
        <v/>
      </c>
      <c r="B830" s="172" t="str">
        <f t="shared" si="212"/>
        <v/>
      </c>
      <c r="C830" s="173" t="str">
        <f t="shared" si="213"/>
        <v/>
      </c>
      <c r="D830" s="172" t="str">
        <f t="shared" si="214"/>
        <v/>
      </c>
      <c r="E830" s="152" t="str">
        <f t="shared" si="219"/>
        <v/>
      </c>
      <c r="F830" s="289" t="str">
        <f t="shared" si="215"/>
        <v/>
      </c>
      <c r="G830" s="154" t="str">
        <f>IF($A830="","",'Priseestimat gj.strømming'!$C$15)</f>
        <v/>
      </c>
      <c r="H830" s="155" t="str" cm="1">
        <f t="array" ref="H830">IF(M830=Hjelpeark!$E$7,_xlfn.XLOOKUP(IF(T830="Naturlig",S830,T830),Temp_VT_FV,_xlfn.XLOOKUP('Beregninger gj.strømming'!F830,Fiskevekt_VT_FV,'Veksttabell FV'!$B$5:$T$21,,-1),,-1)*G830,IF('Beregninger gj.strømming'!M830=Hjelpeark!$D$7,_xlfn.XLOOKUP(IF(T830="Naturlig",S830,T830),'Veksttabell SV'!$A$6:$A$22,_xlfn.XLOOKUP('Beregninger gj.strømming'!F830,'Veksttabell SV'!$B$5:$AU$5,'Veksttabell SV'!$B$6:$AU$22,,-1),,-1)*G830,""))</f>
        <v/>
      </c>
      <c r="I830" s="155" t="str">
        <f t="shared" si="204"/>
        <v/>
      </c>
      <c r="J830" s="159" t="str">
        <f t="shared" si="205"/>
        <v/>
      </c>
      <c r="K830" s="173" t="str">
        <f>IF(A830="","",'Priseestimat gj.strømming'!$C$10)</f>
        <v/>
      </c>
      <c r="L830" s="173" t="str">
        <f>IF(A830="","",'Priseestimat gj.strømming'!$C$11)</f>
        <v/>
      </c>
      <c r="M830" s="173" t="str">
        <f>IF(A830="","",'Priseestimat gj.strømming'!$C$12)</f>
        <v/>
      </c>
      <c r="N830" s="173" t="str">
        <f>IF($A830="","",'Priseestimat gj.strømming'!$C$6)</f>
        <v/>
      </c>
      <c r="O830" s="174" t="str" cm="1">
        <f t="array" ref="O830">IF(M830=Hjelpeark!$D$7,_xlfn.XLOOKUP(IF(T830="Naturlig",S830,T830),'Vannbehov SV'!$A$5:$A$13,_xlfn.XLOOKUP('Beregninger gj.strømming'!F830,'Vannbehov SV'!$B$4:$O$4,'Vannbehov SV'!$B$5:$O$13,,-1),,-1),IF(M830=Hjelpeark!$E$7,_xlfn.XLOOKUP(IF(T830="Naturlig",S830,T830),'Vannbehov FV'!$A$5:$A$20,_xlfn.XLOOKUP('Beregninger gj.strømming'!F830,'Vannbehov FV'!$B$4:$O$4,'Vannbehov FV'!$B$5:$O$20,,-1),,-1),""))</f>
        <v/>
      </c>
      <c r="P830" s="173" t="str">
        <f t="shared" si="216"/>
        <v/>
      </c>
      <c r="Q830" s="174" t="str">
        <f t="shared" si="217"/>
        <v/>
      </c>
      <c r="R830" s="174" t="str">
        <f t="shared" si="206"/>
        <v/>
      </c>
      <c r="S830" s="152" t="str">
        <f>IFERROR(IF(M830=Hjelpeark!$D$7,_xlfn.XLOOKUP('Beregninger gj.strømming'!C830,Hjelpeark!$C$8:$C$19,Hjelpeark!$D$8:$D$19),_xlfn.XLOOKUP('Beregninger gj.strømming'!C830,Hjelpeark!$C$8:$C$19,Hjelpeark!$E$8:$E$19)),"")</f>
        <v/>
      </c>
      <c r="T830" s="152" t="str">
        <f t="shared" si="220"/>
        <v/>
      </c>
      <c r="U830" s="152" t="str">
        <f>IFERROR(IF(T830=Hjelpeark!$B$4,0,ABS(T830-S830)),"")</f>
        <v/>
      </c>
      <c r="V830" s="175" t="str">
        <f>IFERROR(IF(A830="","",_xlfn.XLOOKUP(D830,Prisliste!$C$4:$F$4,Prisliste!$C$20:$F$20)),"")</f>
        <v/>
      </c>
      <c r="W830" s="175" t="str">
        <f>IFERROR(U830*_xlfn.XLOOKUP(D830,Prisliste!$C$4:$F$4,Prisliste!$C$21:$F$21),"")</f>
        <v/>
      </c>
      <c r="X830" s="175" t="str">
        <f>IFERROR(IF(A830="","",IF(N830="Ja",_xlfn.XLOOKUP('Beregninger gj.strømming'!D830,Prisliste!$C$4:$F$4,Prisliste!$C$24:$F$24),0)),"")</f>
        <v/>
      </c>
      <c r="Y830" s="288" t="str">
        <f t="shared" si="207"/>
        <v/>
      </c>
      <c r="Z830" s="175" t="str">
        <f t="shared" si="218"/>
        <v/>
      </c>
      <c r="AA830" s="175" t="str">
        <f t="shared" si="208"/>
        <v/>
      </c>
      <c r="AB830" s="175" t="str">
        <f t="shared" si="209"/>
        <v/>
      </c>
      <c r="AC830" s="288" t="str">
        <f t="shared" si="210"/>
        <v/>
      </c>
      <c r="AD830" s="152" t="str">
        <f t="shared" si="211"/>
        <v/>
      </c>
      <c r="AF830" s="155" t="str">
        <f>IFERROR(_xlfn.XLOOKUP(D830,Prisliste!$C$4:$F$4,Prisliste!$C$19:$F$19)*AD830,"")</f>
        <v/>
      </c>
    </row>
    <row r="831" spans="1:32" ht="14.4">
      <c r="A831" s="171" t="str">
        <f>IF(A830="","",IF(A830+1&lt;=f_slutt,'Beregninger gj.strømming'!A830+1,""))</f>
        <v/>
      </c>
      <c r="B831" s="172" t="str">
        <f t="shared" si="212"/>
        <v/>
      </c>
      <c r="C831" s="173" t="str">
        <f t="shared" si="213"/>
        <v/>
      </c>
      <c r="D831" s="172" t="str">
        <f t="shared" si="214"/>
        <v/>
      </c>
      <c r="E831" s="152" t="str">
        <f t="shared" si="219"/>
        <v/>
      </c>
      <c r="F831" s="289" t="str">
        <f t="shared" si="215"/>
        <v/>
      </c>
      <c r="G831" s="154" t="str">
        <f>IF($A831="","",'Priseestimat gj.strømming'!$C$15)</f>
        <v/>
      </c>
      <c r="H831" s="155" t="str" cm="1">
        <f t="array" ref="H831">IF(M831=Hjelpeark!$E$7,_xlfn.XLOOKUP(IF(T831="Naturlig",S831,T831),Temp_VT_FV,_xlfn.XLOOKUP('Beregninger gj.strømming'!F831,Fiskevekt_VT_FV,'Veksttabell FV'!$B$5:$T$21,,-1),,-1)*G831,IF('Beregninger gj.strømming'!M831=Hjelpeark!$D$7,_xlfn.XLOOKUP(IF(T831="Naturlig",S831,T831),'Veksttabell SV'!$A$6:$A$22,_xlfn.XLOOKUP('Beregninger gj.strømming'!F831,'Veksttabell SV'!$B$5:$AU$5,'Veksttabell SV'!$B$6:$AU$22,,-1),,-1)*G831,""))</f>
        <v/>
      </c>
      <c r="I831" s="155" t="str">
        <f t="shared" si="204"/>
        <v/>
      </c>
      <c r="J831" s="159" t="str">
        <f t="shared" si="205"/>
        <v/>
      </c>
      <c r="K831" s="173" t="str">
        <f>IF(A831="","",'Priseestimat gj.strømming'!$C$10)</f>
        <v/>
      </c>
      <c r="L831" s="173" t="str">
        <f>IF(A831="","",'Priseestimat gj.strømming'!$C$11)</f>
        <v/>
      </c>
      <c r="M831" s="173" t="str">
        <f>IF(A831="","",'Priseestimat gj.strømming'!$C$12)</f>
        <v/>
      </c>
      <c r="N831" s="173" t="str">
        <f>IF($A831="","",'Priseestimat gj.strømming'!$C$6)</f>
        <v/>
      </c>
      <c r="O831" s="174" t="str" cm="1">
        <f t="array" ref="O831">IF(M831=Hjelpeark!$D$7,_xlfn.XLOOKUP(IF(T831="Naturlig",S831,T831),'Vannbehov SV'!$A$5:$A$13,_xlfn.XLOOKUP('Beregninger gj.strømming'!F831,'Vannbehov SV'!$B$4:$O$4,'Vannbehov SV'!$B$5:$O$13,,-1),,-1),IF(M831=Hjelpeark!$E$7,_xlfn.XLOOKUP(IF(T831="Naturlig",S831,T831),'Vannbehov FV'!$A$5:$A$20,_xlfn.XLOOKUP('Beregninger gj.strømming'!F831,'Vannbehov FV'!$B$4:$O$4,'Vannbehov FV'!$B$5:$O$20,,-1),,-1),""))</f>
        <v/>
      </c>
      <c r="P831" s="173" t="str">
        <f t="shared" si="216"/>
        <v/>
      </c>
      <c r="Q831" s="174" t="str">
        <f t="shared" si="217"/>
        <v/>
      </c>
      <c r="R831" s="174" t="str">
        <f t="shared" si="206"/>
        <v/>
      </c>
      <c r="S831" s="152" t="str">
        <f>IFERROR(IF(M831=Hjelpeark!$D$7,_xlfn.XLOOKUP('Beregninger gj.strømming'!C831,Hjelpeark!$C$8:$C$19,Hjelpeark!$D$8:$D$19),_xlfn.XLOOKUP('Beregninger gj.strømming'!C831,Hjelpeark!$C$8:$C$19,Hjelpeark!$E$8:$E$19)),"")</f>
        <v/>
      </c>
      <c r="T831" s="152" t="str">
        <f t="shared" si="220"/>
        <v/>
      </c>
      <c r="U831" s="152" t="str">
        <f>IFERROR(IF(T831=Hjelpeark!$B$4,0,ABS(T831-S831)),"")</f>
        <v/>
      </c>
      <c r="V831" s="175" t="str">
        <f>IFERROR(IF(A831="","",_xlfn.XLOOKUP(D831,Prisliste!$C$4:$F$4,Prisliste!$C$20:$F$20)),"")</f>
        <v/>
      </c>
      <c r="W831" s="175" t="str">
        <f>IFERROR(U831*_xlfn.XLOOKUP(D831,Prisliste!$C$4:$F$4,Prisliste!$C$21:$F$21),"")</f>
        <v/>
      </c>
      <c r="X831" s="175" t="str">
        <f>IFERROR(IF(A831="","",IF(N831="Ja",_xlfn.XLOOKUP('Beregninger gj.strømming'!D831,Prisliste!$C$4:$F$4,Prisliste!$C$24:$F$24),0)),"")</f>
        <v/>
      </c>
      <c r="Y831" s="288" t="str">
        <f t="shared" si="207"/>
        <v/>
      </c>
      <c r="Z831" s="175" t="str">
        <f t="shared" si="218"/>
        <v/>
      </c>
      <c r="AA831" s="175" t="str">
        <f t="shared" si="208"/>
        <v/>
      </c>
      <c r="AB831" s="175" t="str">
        <f t="shared" si="209"/>
        <v/>
      </c>
      <c r="AC831" s="288" t="str">
        <f t="shared" si="210"/>
        <v/>
      </c>
      <c r="AD831" s="152" t="str">
        <f t="shared" si="211"/>
        <v/>
      </c>
      <c r="AF831" s="155" t="str">
        <f>IFERROR(_xlfn.XLOOKUP(D831,Prisliste!$C$4:$F$4,Prisliste!$C$19:$F$19)*AD831,"")</f>
        <v/>
      </c>
    </row>
    <row r="832" spans="1:32" ht="14.4">
      <c r="A832" s="171" t="str">
        <f>IF(A831="","",IF(A831+1&lt;=f_slutt,'Beregninger gj.strømming'!A831+1,""))</f>
        <v/>
      </c>
      <c r="B832" s="172" t="str">
        <f t="shared" si="212"/>
        <v/>
      </c>
      <c r="C832" s="173" t="str">
        <f t="shared" si="213"/>
        <v/>
      </c>
      <c r="D832" s="172" t="str">
        <f t="shared" si="214"/>
        <v/>
      </c>
      <c r="E832" s="152" t="str">
        <f t="shared" si="219"/>
        <v/>
      </c>
      <c r="F832" s="289" t="str">
        <f t="shared" si="215"/>
        <v/>
      </c>
      <c r="G832" s="154" t="str">
        <f>IF($A832="","",'Priseestimat gj.strømming'!$C$15)</f>
        <v/>
      </c>
      <c r="H832" s="155" t="str" cm="1">
        <f t="array" ref="H832">IF(M832=Hjelpeark!$E$7,_xlfn.XLOOKUP(IF(T832="Naturlig",S832,T832),Temp_VT_FV,_xlfn.XLOOKUP('Beregninger gj.strømming'!F832,Fiskevekt_VT_FV,'Veksttabell FV'!$B$5:$T$21,,-1),,-1)*G832,IF('Beregninger gj.strømming'!M832=Hjelpeark!$D$7,_xlfn.XLOOKUP(IF(T832="Naturlig",S832,T832),'Veksttabell SV'!$A$6:$A$22,_xlfn.XLOOKUP('Beregninger gj.strømming'!F832,'Veksttabell SV'!$B$5:$AU$5,'Veksttabell SV'!$B$6:$AU$22,,-1),,-1)*G832,""))</f>
        <v/>
      </c>
      <c r="I832" s="155" t="str">
        <f t="shared" si="204"/>
        <v/>
      </c>
      <c r="J832" s="159" t="str">
        <f t="shared" si="205"/>
        <v/>
      </c>
      <c r="K832" s="173" t="str">
        <f>IF(A832="","",'Priseestimat gj.strømming'!$C$10)</f>
        <v/>
      </c>
      <c r="L832" s="173" t="str">
        <f>IF(A832="","",'Priseestimat gj.strømming'!$C$11)</f>
        <v/>
      </c>
      <c r="M832" s="173" t="str">
        <f>IF(A832="","",'Priseestimat gj.strømming'!$C$12)</f>
        <v/>
      </c>
      <c r="N832" s="173" t="str">
        <f>IF($A832="","",'Priseestimat gj.strømming'!$C$6)</f>
        <v/>
      </c>
      <c r="O832" s="174" t="str" cm="1">
        <f t="array" ref="O832">IF(M832=Hjelpeark!$D$7,_xlfn.XLOOKUP(IF(T832="Naturlig",S832,T832),'Vannbehov SV'!$A$5:$A$13,_xlfn.XLOOKUP('Beregninger gj.strømming'!F832,'Vannbehov SV'!$B$4:$O$4,'Vannbehov SV'!$B$5:$O$13,,-1),,-1),IF(M832=Hjelpeark!$E$7,_xlfn.XLOOKUP(IF(T832="Naturlig",S832,T832),'Vannbehov FV'!$A$5:$A$20,_xlfn.XLOOKUP('Beregninger gj.strømming'!F832,'Vannbehov FV'!$B$4:$O$4,'Vannbehov FV'!$B$5:$O$20,,-1),,-1),""))</f>
        <v/>
      </c>
      <c r="P832" s="173" t="str">
        <f t="shared" si="216"/>
        <v/>
      </c>
      <c r="Q832" s="174" t="str">
        <f t="shared" si="217"/>
        <v/>
      </c>
      <c r="R832" s="174" t="str">
        <f t="shared" si="206"/>
        <v/>
      </c>
      <c r="S832" s="152" t="str">
        <f>IFERROR(IF(M832=Hjelpeark!$D$7,_xlfn.XLOOKUP('Beregninger gj.strømming'!C832,Hjelpeark!$C$8:$C$19,Hjelpeark!$D$8:$D$19),_xlfn.XLOOKUP('Beregninger gj.strømming'!C832,Hjelpeark!$C$8:$C$19,Hjelpeark!$E$8:$E$19)),"")</f>
        <v/>
      </c>
      <c r="T832" s="152" t="str">
        <f t="shared" si="220"/>
        <v/>
      </c>
      <c r="U832" s="152" t="str">
        <f>IFERROR(IF(T832=Hjelpeark!$B$4,0,ABS(T832-S832)),"")</f>
        <v/>
      </c>
      <c r="V832" s="175" t="str">
        <f>IFERROR(IF(A832="","",_xlfn.XLOOKUP(D832,Prisliste!$C$4:$F$4,Prisliste!$C$20:$F$20)),"")</f>
        <v/>
      </c>
      <c r="W832" s="175" t="str">
        <f>IFERROR(U832*_xlfn.XLOOKUP(D832,Prisliste!$C$4:$F$4,Prisliste!$C$21:$F$21),"")</f>
        <v/>
      </c>
      <c r="X832" s="175" t="str">
        <f>IFERROR(IF(A832="","",IF(N832="Ja",_xlfn.XLOOKUP('Beregninger gj.strømming'!D832,Prisliste!$C$4:$F$4,Prisliste!$C$24:$F$24),0)),"")</f>
        <v/>
      </c>
      <c r="Y832" s="288" t="str">
        <f t="shared" si="207"/>
        <v/>
      </c>
      <c r="Z832" s="175" t="str">
        <f t="shared" si="218"/>
        <v/>
      </c>
      <c r="AA832" s="175" t="str">
        <f t="shared" si="208"/>
        <v/>
      </c>
      <c r="AB832" s="175" t="str">
        <f t="shared" si="209"/>
        <v/>
      </c>
      <c r="AC832" s="288" t="str">
        <f t="shared" si="210"/>
        <v/>
      </c>
      <c r="AD832" s="152" t="str">
        <f t="shared" si="211"/>
        <v/>
      </c>
      <c r="AF832" s="155" t="str">
        <f>IFERROR(_xlfn.XLOOKUP(D832,Prisliste!$C$4:$F$4,Prisliste!$C$19:$F$19)*AD832,"")</f>
        <v/>
      </c>
    </row>
    <row r="833" spans="1:32" ht="14.4">
      <c r="A833" s="171" t="str">
        <f>IF(A832="","",IF(A832+1&lt;=f_slutt,'Beregninger gj.strømming'!A832+1,""))</f>
        <v/>
      </c>
      <c r="B833" s="172" t="str">
        <f t="shared" si="212"/>
        <v/>
      </c>
      <c r="C833" s="173" t="str">
        <f t="shared" si="213"/>
        <v/>
      </c>
      <c r="D833" s="172" t="str">
        <f t="shared" si="214"/>
        <v/>
      </c>
      <c r="E833" s="152" t="str">
        <f t="shared" si="219"/>
        <v/>
      </c>
      <c r="F833" s="289" t="str">
        <f t="shared" si="215"/>
        <v/>
      </c>
      <c r="G833" s="154" t="str">
        <f>IF($A833="","",'Priseestimat gj.strømming'!$C$15)</f>
        <v/>
      </c>
      <c r="H833" s="155" t="str" cm="1">
        <f t="array" ref="H833">IF(M833=Hjelpeark!$E$7,_xlfn.XLOOKUP(IF(T833="Naturlig",S833,T833),Temp_VT_FV,_xlfn.XLOOKUP('Beregninger gj.strømming'!F833,Fiskevekt_VT_FV,'Veksttabell FV'!$B$5:$T$21,,-1),,-1)*G833,IF('Beregninger gj.strømming'!M833=Hjelpeark!$D$7,_xlfn.XLOOKUP(IF(T833="Naturlig",S833,T833),'Veksttabell SV'!$A$6:$A$22,_xlfn.XLOOKUP('Beregninger gj.strømming'!F833,'Veksttabell SV'!$B$5:$AU$5,'Veksttabell SV'!$B$6:$AU$22,,-1),,-1)*G833,""))</f>
        <v/>
      </c>
      <c r="I833" s="155" t="str">
        <f t="shared" si="204"/>
        <v/>
      </c>
      <c r="J833" s="159" t="str">
        <f t="shared" si="205"/>
        <v/>
      </c>
      <c r="K833" s="173" t="str">
        <f>IF(A833="","",'Priseestimat gj.strømming'!$C$10)</f>
        <v/>
      </c>
      <c r="L833" s="173" t="str">
        <f>IF(A833="","",'Priseestimat gj.strømming'!$C$11)</f>
        <v/>
      </c>
      <c r="M833" s="173" t="str">
        <f>IF(A833="","",'Priseestimat gj.strømming'!$C$12)</f>
        <v/>
      </c>
      <c r="N833" s="173" t="str">
        <f>IF($A833="","",'Priseestimat gj.strømming'!$C$6)</f>
        <v/>
      </c>
      <c r="O833" s="174" t="str" cm="1">
        <f t="array" ref="O833">IF(M833=Hjelpeark!$D$7,_xlfn.XLOOKUP(IF(T833="Naturlig",S833,T833),'Vannbehov SV'!$A$5:$A$13,_xlfn.XLOOKUP('Beregninger gj.strømming'!F833,'Vannbehov SV'!$B$4:$O$4,'Vannbehov SV'!$B$5:$O$13,,-1),,-1),IF(M833=Hjelpeark!$E$7,_xlfn.XLOOKUP(IF(T833="Naturlig",S833,T833),'Vannbehov FV'!$A$5:$A$20,_xlfn.XLOOKUP('Beregninger gj.strømming'!F833,'Vannbehov FV'!$B$4:$O$4,'Vannbehov FV'!$B$5:$O$20,,-1),,-1),""))</f>
        <v/>
      </c>
      <c r="P833" s="173" t="str">
        <f t="shared" si="216"/>
        <v/>
      </c>
      <c r="Q833" s="174" t="str">
        <f t="shared" si="217"/>
        <v/>
      </c>
      <c r="R833" s="174" t="str">
        <f t="shared" si="206"/>
        <v/>
      </c>
      <c r="S833" s="152" t="str">
        <f>IFERROR(IF(M833=Hjelpeark!$D$7,_xlfn.XLOOKUP('Beregninger gj.strømming'!C833,Hjelpeark!$C$8:$C$19,Hjelpeark!$D$8:$D$19),_xlfn.XLOOKUP('Beregninger gj.strømming'!C833,Hjelpeark!$C$8:$C$19,Hjelpeark!$E$8:$E$19)),"")</f>
        <v/>
      </c>
      <c r="T833" s="152" t="str">
        <f t="shared" si="220"/>
        <v/>
      </c>
      <c r="U833" s="152" t="str">
        <f>IFERROR(IF(T833=Hjelpeark!$B$4,0,ABS(T833-S833)),"")</f>
        <v/>
      </c>
      <c r="V833" s="175" t="str">
        <f>IFERROR(IF(A833="","",_xlfn.XLOOKUP(D833,Prisliste!$C$4:$F$4,Prisliste!$C$20:$F$20)),"")</f>
        <v/>
      </c>
      <c r="W833" s="175" t="str">
        <f>IFERROR(U833*_xlfn.XLOOKUP(D833,Prisliste!$C$4:$F$4,Prisliste!$C$21:$F$21),"")</f>
        <v/>
      </c>
      <c r="X833" s="175" t="str">
        <f>IFERROR(IF(A833="","",IF(N833="Ja",_xlfn.XLOOKUP('Beregninger gj.strømming'!D833,Prisliste!$C$4:$F$4,Prisliste!$C$24:$F$24),0)),"")</f>
        <v/>
      </c>
      <c r="Y833" s="288" t="str">
        <f t="shared" si="207"/>
        <v/>
      </c>
      <c r="Z833" s="175" t="str">
        <f t="shared" si="218"/>
        <v/>
      </c>
      <c r="AA833" s="175" t="str">
        <f t="shared" si="208"/>
        <v/>
      </c>
      <c r="AB833" s="175" t="str">
        <f t="shared" si="209"/>
        <v/>
      </c>
      <c r="AC833" s="288" t="str">
        <f t="shared" si="210"/>
        <v/>
      </c>
      <c r="AD833" s="152" t="str">
        <f t="shared" si="211"/>
        <v/>
      </c>
      <c r="AF833" s="155" t="str">
        <f>IFERROR(_xlfn.XLOOKUP(D833,Prisliste!$C$4:$F$4,Prisliste!$C$19:$F$19)*AD833,"")</f>
        <v/>
      </c>
    </row>
    <row r="834" spans="1:32" ht="14.4">
      <c r="A834" s="171" t="str">
        <f>IF(A833="","",IF(A833+1&lt;=f_slutt,'Beregninger gj.strømming'!A833+1,""))</f>
        <v/>
      </c>
      <c r="B834" s="172" t="str">
        <f t="shared" si="212"/>
        <v/>
      </c>
      <c r="C834" s="173" t="str">
        <f t="shared" si="213"/>
        <v/>
      </c>
      <c r="D834" s="172" t="str">
        <f t="shared" si="214"/>
        <v/>
      </c>
      <c r="E834" s="152" t="str">
        <f t="shared" si="219"/>
        <v/>
      </c>
      <c r="F834" s="289" t="str">
        <f t="shared" si="215"/>
        <v/>
      </c>
      <c r="G834" s="154" t="str">
        <f>IF($A834="","",'Priseestimat gj.strømming'!$C$15)</f>
        <v/>
      </c>
      <c r="H834" s="155" t="str" cm="1">
        <f t="array" ref="H834">IF(M834=Hjelpeark!$E$7,_xlfn.XLOOKUP(IF(T834="Naturlig",S834,T834),Temp_VT_FV,_xlfn.XLOOKUP('Beregninger gj.strømming'!F834,Fiskevekt_VT_FV,'Veksttabell FV'!$B$5:$T$21,,-1),,-1)*G834,IF('Beregninger gj.strømming'!M834=Hjelpeark!$D$7,_xlfn.XLOOKUP(IF(T834="Naturlig",S834,T834),'Veksttabell SV'!$A$6:$A$22,_xlfn.XLOOKUP('Beregninger gj.strømming'!F834,'Veksttabell SV'!$B$5:$AU$5,'Veksttabell SV'!$B$6:$AU$22,,-1),,-1)*G834,""))</f>
        <v/>
      </c>
      <c r="I834" s="155" t="str">
        <f t="shared" si="204"/>
        <v/>
      </c>
      <c r="J834" s="159" t="str">
        <f t="shared" si="205"/>
        <v/>
      </c>
      <c r="K834" s="173" t="str">
        <f>IF(A834="","",'Priseestimat gj.strømming'!$C$10)</f>
        <v/>
      </c>
      <c r="L834" s="173" t="str">
        <f>IF(A834="","",'Priseestimat gj.strømming'!$C$11)</f>
        <v/>
      </c>
      <c r="M834" s="173" t="str">
        <f>IF(A834="","",'Priseestimat gj.strømming'!$C$12)</f>
        <v/>
      </c>
      <c r="N834" s="173" t="str">
        <f>IF($A834="","",'Priseestimat gj.strømming'!$C$6)</f>
        <v/>
      </c>
      <c r="O834" s="174" t="str" cm="1">
        <f t="array" ref="O834">IF(M834=Hjelpeark!$D$7,_xlfn.XLOOKUP(IF(T834="Naturlig",S834,T834),'Vannbehov SV'!$A$5:$A$13,_xlfn.XLOOKUP('Beregninger gj.strømming'!F834,'Vannbehov SV'!$B$4:$O$4,'Vannbehov SV'!$B$5:$O$13,,-1),,-1),IF(M834=Hjelpeark!$E$7,_xlfn.XLOOKUP(IF(T834="Naturlig",S834,T834),'Vannbehov FV'!$A$5:$A$20,_xlfn.XLOOKUP('Beregninger gj.strømming'!F834,'Vannbehov FV'!$B$4:$O$4,'Vannbehov FV'!$B$5:$O$20,,-1),,-1),""))</f>
        <v/>
      </c>
      <c r="P834" s="173" t="str">
        <f t="shared" si="216"/>
        <v/>
      </c>
      <c r="Q834" s="174" t="str">
        <f t="shared" si="217"/>
        <v/>
      </c>
      <c r="R834" s="174" t="str">
        <f t="shared" si="206"/>
        <v/>
      </c>
      <c r="S834" s="152" t="str">
        <f>IFERROR(IF(M834=Hjelpeark!$D$7,_xlfn.XLOOKUP('Beregninger gj.strømming'!C834,Hjelpeark!$C$8:$C$19,Hjelpeark!$D$8:$D$19),_xlfn.XLOOKUP('Beregninger gj.strømming'!C834,Hjelpeark!$C$8:$C$19,Hjelpeark!$E$8:$E$19)),"")</f>
        <v/>
      </c>
      <c r="T834" s="152" t="str">
        <f t="shared" si="220"/>
        <v/>
      </c>
      <c r="U834" s="152" t="str">
        <f>IFERROR(IF(T834=Hjelpeark!$B$4,0,ABS(T834-S834)),"")</f>
        <v/>
      </c>
      <c r="V834" s="175" t="str">
        <f>IFERROR(IF(A834="","",_xlfn.XLOOKUP(D834,Prisliste!$C$4:$F$4,Prisliste!$C$20:$F$20)),"")</f>
        <v/>
      </c>
      <c r="W834" s="175" t="str">
        <f>IFERROR(U834*_xlfn.XLOOKUP(D834,Prisliste!$C$4:$F$4,Prisliste!$C$21:$F$21),"")</f>
        <v/>
      </c>
      <c r="X834" s="175" t="str">
        <f>IFERROR(IF(A834="","",IF(N834="Ja",_xlfn.XLOOKUP('Beregninger gj.strømming'!D834,Prisliste!$C$4:$F$4,Prisliste!$C$24:$F$24),0)),"")</f>
        <v/>
      </c>
      <c r="Y834" s="288" t="str">
        <f t="shared" si="207"/>
        <v/>
      </c>
      <c r="Z834" s="175" t="str">
        <f t="shared" si="218"/>
        <v/>
      </c>
      <c r="AA834" s="175" t="str">
        <f t="shared" si="208"/>
        <v/>
      </c>
      <c r="AB834" s="175" t="str">
        <f t="shared" si="209"/>
        <v/>
      </c>
      <c r="AC834" s="288" t="str">
        <f t="shared" si="210"/>
        <v/>
      </c>
      <c r="AD834" s="152" t="str">
        <f t="shared" si="211"/>
        <v/>
      </c>
      <c r="AF834" s="155" t="str">
        <f>IFERROR(_xlfn.XLOOKUP(D834,Prisliste!$C$4:$F$4,Prisliste!$C$19:$F$19)*AD834,"")</f>
        <v/>
      </c>
    </row>
    <row r="835" spans="1:32" ht="14.4">
      <c r="A835" s="171" t="str">
        <f>IF(A834="","",IF(A834+1&lt;=f_slutt,'Beregninger gj.strømming'!A834+1,""))</f>
        <v/>
      </c>
      <c r="B835" s="172" t="str">
        <f t="shared" si="212"/>
        <v/>
      </c>
      <c r="C835" s="173" t="str">
        <f t="shared" si="213"/>
        <v/>
      </c>
      <c r="D835" s="172" t="str">
        <f t="shared" si="214"/>
        <v/>
      </c>
      <c r="E835" s="152" t="str">
        <f t="shared" si="219"/>
        <v/>
      </c>
      <c r="F835" s="289" t="str">
        <f t="shared" si="215"/>
        <v/>
      </c>
      <c r="G835" s="154" t="str">
        <f>IF($A835="","",'Priseestimat gj.strømming'!$C$15)</f>
        <v/>
      </c>
      <c r="H835" s="155" t="str" cm="1">
        <f t="array" ref="H835">IF(M835=Hjelpeark!$E$7,_xlfn.XLOOKUP(IF(T835="Naturlig",S835,T835),Temp_VT_FV,_xlfn.XLOOKUP('Beregninger gj.strømming'!F835,Fiskevekt_VT_FV,'Veksttabell FV'!$B$5:$T$21,,-1),,-1)*G835,IF('Beregninger gj.strømming'!M835=Hjelpeark!$D$7,_xlfn.XLOOKUP(IF(T835="Naturlig",S835,T835),'Veksttabell SV'!$A$6:$A$22,_xlfn.XLOOKUP('Beregninger gj.strømming'!F835,'Veksttabell SV'!$B$5:$AU$5,'Veksttabell SV'!$B$6:$AU$22,,-1),,-1)*G835,""))</f>
        <v/>
      </c>
      <c r="I835" s="155" t="str">
        <f t="shared" si="204"/>
        <v/>
      </c>
      <c r="J835" s="159" t="str">
        <f t="shared" si="205"/>
        <v/>
      </c>
      <c r="K835" s="173" t="str">
        <f>IF(A835="","",'Priseestimat gj.strømming'!$C$10)</f>
        <v/>
      </c>
      <c r="L835" s="173" t="str">
        <f>IF(A835="","",'Priseestimat gj.strømming'!$C$11)</f>
        <v/>
      </c>
      <c r="M835" s="173" t="str">
        <f>IF(A835="","",'Priseestimat gj.strømming'!$C$12)</f>
        <v/>
      </c>
      <c r="N835" s="173" t="str">
        <f>IF($A835="","",'Priseestimat gj.strømming'!$C$6)</f>
        <v/>
      </c>
      <c r="O835" s="174" t="str" cm="1">
        <f t="array" ref="O835">IF(M835=Hjelpeark!$D$7,_xlfn.XLOOKUP(IF(T835="Naturlig",S835,T835),'Vannbehov SV'!$A$5:$A$13,_xlfn.XLOOKUP('Beregninger gj.strømming'!F835,'Vannbehov SV'!$B$4:$O$4,'Vannbehov SV'!$B$5:$O$13,,-1),,-1),IF(M835=Hjelpeark!$E$7,_xlfn.XLOOKUP(IF(T835="Naturlig",S835,T835),'Vannbehov FV'!$A$5:$A$20,_xlfn.XLOOKUP('Beregninger gj.strømming'!F835,'Vannbehov FV'!$B$4:$O$4,'Vannbehov FV'!$B$5:$O$20,,-1),,-1),""))</f>
        <v/>
      </c>
      <c r="P835" s="173" t="str">
        <f t="shared" si="216"/>
        <v/>
      </c>
      <c r="Q835" s="174" t="str">
        <f t="shared" si="217"/>
        <v/>
      </c>
      <c r="R835" s="174" t="str">
        <f t="shared" si="206"/>
        <v/>
      </c>
      <c r="S835" s="152" t="str">
        <f>IFERROR(IF(M835=Hjelpeark!$D$7,_xlfn.XLOOKUP('Beregninger gj.strømming'!C835,Hjelpeark!$C$8:$C$19,Hjelpeark!$D$8:$D$19),_xlfn.XLOOKUP('Beregninger gj.strømming'!C835,Hjelpeark!$C$8:$C$19,Hjelpeark!$E$8:$E$19)),"")</f>
        <v/>
      </c>
      <c r="T835" s="152" t="str">
        <f t="shared" si="220"/>
        <v/>
      </c>
      <c r="U835" s="152" t="str">
        <f>IFERROR(IF(T835=Hjelpeark!$B$4,0,ABS(T835-S835)),"")</f>
        <v/>
      </c>
      <c r="V835" s="175" t="str">
        <f>IFERROR(IF(A835="","",_xlfn.XLOOKUP(D835,Prisliste!$C$4:$F$4,Prisliste!$C$20:$F$20)),"")</f>
        <v/>
      </c>
      <c r="W835" s="175" t="str">
        <f>IFERROR(U835*_xlfn.XLOOKUP(D835,Prisliste!$C$4:$F$4,Prisliste!$C$21:$F$21),"")</f>
        <v/>
      </c>
      <c r="X835" s="175" t="str">
        <f>IFERROR(IF(A835="","",IF(N835="Ja",_xlfn.XLOOKUP('Beregninger gj.strømming'!D835,Prisliste!$C$4:$F$4,Prisliste!$C$24:$F$24),0)),"")</f>
        <v/>
      </c>
      <c r="Y835" s="288" t="str">
        <f t="shared" si="207"/>
        <v/>
      </c>
      <c r="Z835" s="175" t="str">
        <f t="shared" si="218"/>
        <v/>
      </c>
      <c r="AA835" s="175" t="str">
        <f t="shared" si="208"/>
        <v/>
      </c>
      <c r="AB835" s="175" t="str">
        <f t="shared" si="209"/>
        <v/>
      </c>
      <c r="AC835" s="288" t="str">
        <f t="shared" si="210"/>
        <v/>
      </c>
      <c r="AD835" s="152" t="str">
        <f t="shared" si="211"/>
        <v/>
      </c>
      <c r="AF835" s="155" t="str">
        <f>IFERROR(_xlfn.XLOOKUP(D835,Prisliste!$C$4:$F$4,Prisliste!$C$19:$F$19)*AD835,"")</f>
        <v/>
      </c>
    </row>
    <row r="836" spans="1:32" ht="14.4">
      <c r="A836" s="171" t="str">
        <f>IF(A835="","",IF(A835+1&lt;=f_slutt,'Beregninger gj.strømming'!A835+1,""))</f>
        <v/>
      </c>
      <c r="B836" s="172" t="str">
        <f t="shared" si="212"/>
        <v/>
      </c>
      <c r="C836" s="173" t="str">
        <f t="shared" si="213"/>
        <v/>
      </c>
      <c r="D836" s="172" t="str">
        <f t="shared" si="214"/>
        <v/>
      </c>
      <c r="E836" s="152" t="str">
        <f t="shared" si="219"/>
        <v/>
      </c>
      <c r="F836" s="289" t="str">
        <f t="shared" si="215"/>
        <v/>
      </c>
      <c r="G836" s="154" t="str">
        <f>IF($A836="","",'Priseestimat gj.strømming'!$C$15)</f>
        <v/>
      </c>
      <c r="H836" s="155" t="str" cm="1">
        <f t="array" ref="H836">IF(M836=Hjelpeark!$E$7,_xlfn.XLOOKUP(IF(T836="Naturlig",S836,T836),Temp_VT_FV,_xlfn.XLOOKUP('Beregninger gj.strømming'!F836,Fiskevekt_VT_FV,'Veksttabell FV'!$B$5:$T$21,,-1),,-1)*G836,IF('Beregninger gj.strømming'!M836=Hjelpeark!$D$7,_xlfn.XLOOKUP(IF(T836="Naturlig",S836,T836),'Veksttabell SV'!$A$6:$A$22,_xlfn.XLOOKUP('Beregninger gj.strømming'!F836,'Veksttabell SV'!$B$5:$AU$5,'Veksttabell SV'!$B$6:$AU$22,,-1),,-1)*G836,""))</f>
        <v/>
      </c>
      <c r="I836" s="155" t="str">
        <f t="shared" si="221" ref="I836:I899">IF(A836="","",E836*F836/1000)</f>
        <v/>
      </c>
      <c r="J836" s="159" t="str">
        <f t="shared" si="222" ref="J836:J899">IF(A836="","",I836/(L836/1000)/K836)</f>
        <v/>
      </c>
      <c r="K836" s="173" t="str">
        <f>IF(A836="","",'Priseestimat gj.strømming'!$C$10)</f>
        <v/>
      </c>
      <c r="L836" s="173" t="str">
        <f>IF(A836="","",'Priseestimat gj.strømming'!$C$11)</f>
        <v/>
      </c>
      <c r="M836" s="173" t="str">
        <f>IF(A836="","",'Priseestimat gj.strømming'!$C$12)</f>
        <v/>
      </c>
      <c r="N836" s="173" t="str">
        <f>IF($A836="","",'Priseestimat gj.strømming'!$C$6)</f>
        <v/>
      </c>
      <c r="O836" s="174" t="str" cm="1">
        <f t="array" ref="O836">IF(M836=Hjelpeark!$D$7,_xlfn.XLOOKUP(IF(T836="Naturlig",S836,T836),'Vannbehov SV'!$A$5:$A$13,_xlfn.XLOOKUP('Beregninger gj.strømming'!F836,'Vannbehov SV'!$B$4:$O$4,'Vannbehov SV'!$B$5:$O$13,,-1),,-1),IF(M836=Hjelpeark!$E$7,_xlfn.XLOOKUP(IF(T836="Naturlig",S836,T836),'Vannbehov FV'!$A$5:$A$20,_xlfn.XLOOKUP('Beregninger gj.strømming'!F836,'Vannbehov FV'!$B$4:$O$4,'Vannbehov FV'!$B$5:$O$20,,-1),,-1),""))</f>
        <v/>
      </c>
      <c r="P836" s="173" t="str">
        <f t="shared" si="216"/>
        <v/>
      </c>
      <c r="Q836" s="174" t="str">
        <f t="shared" si="217"/>
        <v/>
      </c>
      <c r="R836" s="174" t="str">
        <f t="shared" si="223" ref="R836:R899">IF(A836="","",Q836*K836*1.44)</f>
        <v/>
      </c>
      <c r="S836" s="152" t="str">
        <f>IFERROR(IF(M836=Hjelpeark!$D$7,_xlfn.XLOOKUP('Beregninger gj.strømming'!C836,Hjelpeark!$C$8:$C$19,Hjelpeark!$D$8:$D$19),_xlfn.XLOOKUP('Beregninger gj.strømming'!C836,Hjelpeark!$C$8:$C$19,Hjelpeark!$E$8:$E$19)),"")</f>
        <v/>
      </c>
      <c r="T836" s="152" t="str">
        <f t="shared" si="220"/>
        <v/>
      </c>
      <c r="U836" s="152" t="str">
        <f>IFERROR(IF(T836=Hjelpeark!$B$4,0,ABS(T836-S836)),"")</f>
        <v/>
      </c>
      <c r="V836" s="175" t="str">
        <f>IFERROR(IF(A836="","",_xlfn.XLOOKUP(D836,Prisliste!$C$4:$F$4,Prisliste!$C$20:$F$20)),"")</f>
        <v/>
      </c>
      <c r="W836" s="175" t="str">
        <f>IFERROR(U836*_xlfn.XLOOKUP(D836,Prisliste!$C$4:$F$4,Prisliste!$C$21:$F$21),"")</f>
        <v/>
      </c>
      <c r="X836" s="175" t="str">
        <f>IFERROR(IF(A836="","",IF(N836="Ja",_xlfn.XLOOKUP('Beregninger gj.strømming'!D836,Prisliste!$C$4:$F$4,Prisliste!$C$24:$F$24),0)),"")</f>
        <v/>
      </c>
      <c r="Y836" s="288" t="str">
        <f t="shared" si="224" ref="Y836:Y899">IF(SUM(V836:X836)=0,"",SUM(V836:X836))</f>
        <v/>
      </c>
      <c r="Z836" s="175" t="str">
        <f t="shared" si="218"/>
        <v/>
      </c>
      <c r="AA836" s="175" t="str">
        <f t="shared" si="225" ref="AA836:AA899">IFERROR(IF($A$4="","",W836*$R836),"")</f>
        <v/>
      </c>
      <c r="AB836" s="175" t="str">
        <f t="shared" si="226" ref="AB836:AB899">IFERROR(IF($A$4="","",X836*$R836),"")</f>
        <v/>
      </c>
      <c r="AC836" s="288" t="str">
        <f t="shared" si="227" ref="AC836:AC899">IFERROR(R836*Y836,"")</f>
        <v/>
      </c>
      <c r="AD836" s="152" t="str">
        <f t="shared" si="228" ref="AD836:AD899">K836</f>
        <v/>
      </c>
      <c r="AF836" s="155" t="str">
        <f>IFERROR(_xlfn.XLOOKUP(D836,Prisliste!$C$4:$F$4,Prisliste!$C$19:$F$19)*AD836,"")</f>
        <v/>
      </c>
    </row>
    <row r="837" spans="1:32" ht="14.4">
      <c r="A837" s="171" t="str">
        <f>IF(A836="","",IF(A836+1&lt;=f_slutt,'Beregninger gj.strømming'!A836+1,""))</f>
        <v/>
      </c>
      <c r="B837" s="172" t="str">
        <f t="shared" si="229" ref="B837:B900">IFERROR(_xlfn.ISOWEEKNUM(A837),"")</f>
        <v/>
      </c>
      <c r="C837" s="173" t="str">
        <f t="shared" si="230" ref="C837:C900">IFERROR(MONTH(A837),"")</f>
        <v/>
      </c>
      <c r="D837" s="172" t="str">
        <f t="shared" si="231" ref="D837:D900">IFERROR(YEAR(A837),"")</f>
        <v/>
      </c>
      <c r="E837" s="152" t="str">
        <f t="shared" si="219"/>
        <v/>
      </c>
      <c r="F837" s="289" t="str">
        <f t="shared" si="232" ref="F837:F900">IF(A837="","",F836+(F836*H836/100))</f>
        <v/>
      </c>
      <c r="G837" s="154" t="str">
        <f>IF($A837="","",'Priseestimat gj.strømming'!$C$15)</f>
        <v/>
      </c>
      <c r="H837" s="155" t="str" cm="1">
        <f t="array" ref="H837">IF(M837=Hjelpeark!$E$7,_xlfn.XLOOKUP(IF(T837="Naturlig",S837,T837),Temp_VT_FV,_xlfn.XLOOKUP('Beregninger gj.strømming'!F837,Fiskevekt_VT_FV,'Veksttabell FV'!$B$5:$T$21,,-1),,-1)*G837,IF('Beregninger gj.strømming'!M837=Hjelpeark!$D$7,_xlfn.XLOOKUP(IF(T837="Naturlig",S837,T837),'Veksttabell SV'!$A$6:$A$22,_xlfn.XLOOKUP('Beregninger gj.strømming'!F837,'Veksttabell SV'!$B$5:$AU$5,'Veksttabell SV'!$B$6:$AU$22,,-1),,-1)*G837,""))</f>
        <v/>
      </c>
      <c r="I837" s="155" t="str">
        <f t="shared" si="221"/>
        <v/>
      </c>
      <c r="J837" s="159" t="str">
        <f t="shared" si="222"/>
        <v/>
      </c>
      <c r="K837" s="173" t="str">
        <f>IF(A837="","",'Priseestimat gj.strømming'!$C$10)</f>
        <v/>
      </c>
      <c r="L837" s="173" t="str">
        <f>IF(A837="","",'Priseestimat gj.strømming'!$C$11)</f>
        <v/>
      </c>
      <c r="M837" s="173" t="str">
        <f>IF(A837="","",'Priseestimat gj.strømming'!$C$12)</f>
        <v/>
      </c>
      <c r="N837" s="173" t="str">
        <f>IF($A837="","",'Priseestimat gj.strømming'!$C$6)</f>
        <v/>
      </c>
      <c r="O837" s="174" t="str" cm="1">
        <f t="array" ref="O837">IF(M837=Hjelpeark!$D$7,_xlfn.XLOOKUP(IF(T837="Naturlig",S837,T837),'Vannbehov SV'!$A$5:$A$13,_xlfn.XLOOKUP('Beregninger gj.strømming'!F837,'Vannbehov SV'!$B$4:$O$4,'Vannbehov SV'!$B$5:$O$13,,-1),,-1),IF(M837=Hjelpeark!$E$7,_xlfn.XLOOKUP(IF(T837="Naturlig",S837,T837),'Vannbehov FV'!$A$5:$A$20,_xlfn.XLOOKUP('Beregninger gj.strømming'!F837,'Vannbehov FV'!$B$4:$O$4,'Vannbehov FV'!$B$5:$O$20,,-1),,-1),""))</f>
        <v/>
      </c>
      <c r="P837" s="173" t="str">
        <f t="shared" si="233" ref="P837:P900">IF(A837="","",15)</f>
        <v/>
      </c>
      <c r="Q837" s="174" t="str">
        <f t="shared" si="234" ref="Q837:Q900">IFERROR(IF(A837="","",IF(P837&gt;I837/K837*O837,P837,I837/K837*O837)),"")</f>
        <v/>
      </c>
      <c r="R837" s="174" t="str">
        <f t="shared" si="223"/>
        <v/>
      </c>
      <c r="S837" s="152" t="str">
        <f>IFERROR(IF(M837=Hjelpeark!$D$7,_xlfn.XLOOKUP('Beregninger gj.strømming'!C837,Hjelpeark!$C$8:$C$19,Hjelpeark!$D$8:$D$19),_xlfn.XLOOKUP('Beregninger gj.strømming'!C837,Hjelpeark!$C$8:$C$19,Hjelpeark!$E$8:$E$19)),"")</f>
        <v/>
      </c>
      <c r="T837" s="152" t="str">
        <f t="shared" si="220"/>
        <v/>
      </c>
      <c r="U837" s="152" t="str">
        <f>IFERROR(IF(T837=Hjelpeark!$B$4,0,ABS(T837-S837)),"")</f>
        <v/>
      </c>
      <c r="V837" s="175" t="str">
        <f>IFERROR(IF(A837="","",_xlfn.XLOOKUP(D837,Prisliste!$C$4:$F$4,Prisliste!$C$20:$F$20)),"")</f>
        <v/>
      </c>
      <c r="W837" s="175" t="str">
        <f>IFERROR(U837*_xlfn.XLOOKUP(D837,Prisliste!$C$4:$F$4,Prisliste!$C$21:$F$21),"")</f>
        <v/>
      </c>
      <c r="X837" s="175" t="str">
        <f>IFERROR(IF(A837="","",IF(N837="Ja",_xlfn.XLOOKUP('Beregninger gj.strømming'!D837,Prisliste!$C$4:$F$4,Prisliste!$C$24:$F$24),0)),"")</f>
        <v/>
      </c>
      <c r="Y837" s="288" t="str">
        <f t="shared" si="224"/>
        <v/>
      </c>
      <c r="Z837" s="175" t="str">
        <f t="shared" si="235" ref="Z837:Z900">IF(A837="","",V837*R837)</f>
        <v/>
      </c>
      <c r="AA837" s="175" t="str">
        <f t="shared" si="225"/>
        <v/>
      </c>
      <c r="AB837" s="175" t="str">
        <f t="shared" si="226"/>
        <v/>
      </c>
      <c r="AC837" s="288" t="str">
        <f t="shared" si="227"/>
        <v/>
      </c>
      <c r="AD837" s="152" t="str">
        <f t="shared" si="228"/>
        <v/>
      </c>
      <c r="AF837" s="155" t="str">
        <f>IFERROR(_xlfn.XLOOKUP(D837,Prisliste!$C$4:$F$4,Prisliste!$C$19:$F$19)*AD837,"")</f>
        <v/>
      </c>
    </row>
    <row r="838" spans="1:32" ht="14.4">
      <c r="A838" s="171" t="str">
        <f>IF(A837="","",IF(A837+1&lt;=f_slutt,'Beregninger gj.strømming'!A837+1,""))</f>
        <v/>
      </c>
      <c r="B838" s="172" t="str">
        <f t="shared" si="229"/>
        <v/>
      </c>
      <c r="C838" s="173" t="str">
        <f t="shared" si="230"/>
        <v/>
      </c>
      <c r="D838" s="172" t="str">
        <f t="shared" si="231"/>
        <v/>
      </c>
      <c r="E838" s="152" t="str">
        <f t="shared" si="236" ref="E838:E901">IFERROR(IF(A838="","",E837),"")</f>
        <v/>
      </c>
      <c r="F838" s="289" t="str">
        <f t="shared" si="232"/>
        <v/>
      </c>
      <c r="G838" s="154" t="str">
        <f>IF($A838="","",'Priseestimat gj.strømming'!$C$15)</f>
        <v/>
      </c>
      <c r="H838" s="155" t="str" cm="1">
        <f t="array" ref="H838">IF(M838=Hjelpeark!$E$7,_xlfn.XLOOKUP(IF(T838="Naturlig",S838,T838),Temp_VT_FV,_xlfn.XLOOKUP('Beregninger gj.strømming'!F838,Fiskevekt_VT_FV,'Veksttabell FV'!$B$5:$T$21,,-1),,-1)*G838,IF('Beregninger gj.strømming'!M838=Hjelpeark!$D$7,_xlfn.XLOOKUP(IF(T838="Naturlig",S838,T838),'Veksttabell SV'!$A$6:$A$22,_xlfn.XLOOKUP('Beregninger gj.strømming'!F838,'Veksttabell SV'!$B$5:$AU$5,'Veksttabell SV'!$B$6:$AU$22,,-1),,-1)*G838,""))</f>
        <v/>
      </c>
      <c r="I838" s="155" t="str">
        <f t="shared" si="221"/>
        <v/>
      </c>
      <c r="J838" s="159" t="str">
        <f t="shared" si="222"/>
        <v/>
      </c>
      <c r="K838" s="173" t="str">
        <f>IF(A838="","",'Priseestimat gj.strømming'!$C$10)</f>
        <v/>
      </c>
      <c r="L838" s="173" t="str">
        <f>IF(A838="","",'Priseestimat gj.strømming'!$C$11)</f>
        <v/>
      </c>
      <c r="M838" s="173" t="str">
        <f>IF(A838="","",'Priseestimat gj.strømming'!$C$12)</f>
        <v/>
      </c>
      <c r="N838" s="173" t="str">
        <f>IF($A838="","",'Priseestimat gj.strømming'!$C$6)</f>
        <v/>
      </c>
      <c r="O838" s="174" t="str" cm="1">
        <f t="array" ref="O838">IF(M838=Hjelpeark!$D$7,_xlfn.XLOOKUP(IF(T838="Naturlig",S838,T838),'Vannbehov SV'!$A$5:$A$13,_xlfn.XLOOKUP('Beregninger gj.strømming'!F838,'Vannbehov SV'!$B$4:$O$4,'Vannbehov SV'!$B$5:$O$13,,-1),,-1),IF(M838=Hjelpeark!$E$7,_xlfn.XLOOKUP(IF(T838="Naturlig",S838,T838),'Vannbehov FV'!$A$5:$A$20,_xlfn.XLOOKUP('Beregninger gj.strømming'!F838,'Vannbehov FV'!$B$4:$O$4,'Vannbehov FV'!$B$5:$O$20,,-1),,-1),""))</f>
        <v/>
      </c>
      <c r="P838" s="173" t="str">
        <f t="shared" si="233"/>
        <v/>
      </c>
      <c r="Q838" s="174" t="str">
        <f t="shared" si="234"/>
        <v/>
      </c>
      <c r="R838" s="174" t="str">
        <f t="shared" si="223"/>
        <v/>
      </c>
      <c r="S838" s="152" t="str">
        <f>IFERROR(IF(M838=Hjelpeark!$D$7,_xlfn.XLOOKUP('Beregninger gj.strømming'!C838,Hjelpeark!$C$8:$C$19,Hjelpeark!$D$8:$D$19),_xlfn.XLOOKUP('Beregninger gj.strømming'!C838,Hjelpeark!$C$8:$C$19,Hjelpeark!$E$8:$E$19)),"")</f>
        <v/>
      </c>
      <c r="T838" s="152" t="str">
        <f t="shared" si="237" ref="T838:T901">IF(A838="","",T837)</f>
        <v/>
      </c>
      <c r="U838" s="152" t="str">
        <f>IFERROR(IF(T838=Hjelpeark!$B$4,0,ABS(T838-S838)),"")</f>
        <v/>
      </c>
      <c r="V838" s="175" t="str">
        <f>IFERROR(IF(A838="","",_xlfn.XLOOKUP(D838,Prisliste!$C$4:$F$4,Prisliste!$C$20:$F$20)),"")</f>
        <v/>
      </c>
      <c r="W838" s="175" t="str">
        <f>IFERROR(U838*_xlfn.XLOOKUP(D838,Prisliste!$C$4:$F$4,Prisliste!$C$21:$F$21),"")</f>
        <v/>
      </c>
      <c r="X838" s="175" t="str">
        <f>IFERROR(IF(A838="","",IF(N838="Ja",_xlfn.XLOOKUP('Beregninger gj.strømming'!D838,Prisliste!$C$4:$F$4,Prisliste!$C$24:$F$24),0)),"")</f>
        <v/>
      </c>
      <c r="Y838" s="288" t="str">
        <f t="shared" si="224"/>
        <v/>
      </c>
      <c r="Z838" s="175" t="str">
        <f t="shared" si="235"/>
        <v/>
      </c>
      <c r="AA838" s="175" t="str">
        <f t="shared" si="225"/>
        <v/>
      </c>
      <c r="AB838" s="175" t="str">
        <f t="shared" si="226"/>
        <v/>
      </c>
      <c r="AC838" s="288" t="str">
        <f t="shared" si="227"/>
        <v/>
      </c>
      <c r="AD838" s="152" t="str">
        <f t="shared" si="228"/>
        <v/>
      </c>
      <c r="AF838" s="155" t="str">
        <f>IFERROR(_xlfn.XLOOKUP(D838,Prisliste!$C$4:$F$4,Prisliste!$C$19:$F$19)*AD838,"")</f>
        <v/>
      </c>
    </row>
    <row r="839" spans="1:32" ht="14.4">
      <c r="A839" s="171" t="str">
        <f>IF(A838="","",IF(A838+1&lt;=f_slutt,'Beregninger gj.strømming'!A838+1,""))</f>
        <v/>
      </c>
      <c r="B839" s="172" t="str">
        <f t="shared" si="229"/>
        <v/>
      </c>
      <c r="C839" s="173" t="str">
        <f t="shared" si="230"/>
        <v/>
      </c>
      <c r="D839" s="172" t="str">
        <f t="shared" si="231"/>
        <v/>
      </c>
      <c r="E839" s="152" t="str">
        <f t="shared" si="236"/>
        <v/>
      </c>
      <c r="F839" s="289" t="str">
        <f t="shared" si="232"/>
        <v/>
      </c>
      <c r="G839" s="154" t="str">
        <f>IF($A839="","",'Priseestimat gj.strømming'!$C$15)</f>
        <v/>
      </c>
      <c r="H839" s="155" t="str" cm="1">
        <f t="array" ref="H839">IF(M839=Hjelpeark!$E$7,_xlfn.XLOOKUP(IF(T839="Naturlig",S839,T839),Temp_VT_FV,_xlfn.XLOOKUP('Beregninger gj.strømming'!F839,Fiskevekt_VT_FV,'Veksttabell FV'!$B$5:$T$21,,-1),,-1)*G839,IF('Beregninger gj.strømming'!M839=Hjelpeark!$D$7,_xlfn.XLOOKUP(IF(T839="Naturlig",S839,T839),'Veksttabell SV'!$A$6:$A$22,_xlfn.XLOOKUP('Beregninger gj.strømming'!F839,'Veksttabell SV'!$B$5:$AU$5,'Veksttabell SV'!$B$6:$AU$22,,-1),,-1)*G839,""))</f>
        <v/>
      </c>
      <c r="I839" s="155" t="str">
        <f t="shared" si="221"/>
        <v/>
      </c>
      <c r="J839" s="159" t="str">
        <f t="shared" si="222"/>
        <v/>
      </c>
      <c r="K839" s="173" t="str">
        <f>IF(A839="","",'Priseestimat gj.strømming'!$C$10)</f>
        <v/>
      </c>
      <c r="L839" s="173" t="str">
        <f>IF(A839="","",'Priseestimat gj.strømming'!$C$11)</f>
        <v/>
      </c>
      <c r="M839" s="173" t="str">
        <f>IF(A839="","",'Priseestimat gj.strømming'!$C$12)</f>
        <v/>
      </c>
      <c r="N839" s="173" t="str">
        <f>IF($A839="","",'Priseestimat gj.strømming'!$C$6)</f>
        <v/>
      </c>
      <c r="O839" s="174" t="str" cm="1">
        <f t="array" ref="O839">IF(M839=Hjelpeark!$D$7,_xlfn.XLOOKUP(IF(T839="Naturlig",S839,T839),'Vannbehov SV'!$A$5:$A$13,_xlfn.XLOOKUP('Beregninger gj.strømming'!F839,'Vannbehov SV'!$B$4:$O$4,'Vannbehov SV'!$B$5:$O$13,,-1),,-1),IF(M839=Hjelpeark!$E$7,_xlfn.XLOOKUP(IF(T839="Naturlig",S839,T839),'Vannbehov FV'!$A$5:$A$20,_xlfn.XLOOKUP('Beregninger gj.strømming'!F839,'Vannbehov FV'!$B$4:$O$4,'Vannbehov FV'!$B$5:$O$20,,-1),,-1),""))</f>
        <v/>
      </c>
      <c r="P839" s="173" t="str">
        <f t="shared" si="233"/>
        <v/>
      </c>
      <c r="Q839" s="174" t="str">
        <f t="shared" si="234"/>
        <v/>
      </c>
      <c r="R839" s="174" t="str">
        <f t="shared" si="223"/>
        <v/>
      </c>
      <c r="S839" s="152" t="str">
        <f>IFERROR(IF(M839=Hjelpeark!$D$7,_xlfn.XLOOKUP('Beregninger gj.strømming'!C839,Hjelpeark!$C$8:$C$19,Hjelpeark!$D$8:$D$19),_xlfn.XLOOKUP('Beregninger gj.strømming'!C839,Hjelpeark!$C$8:$C$19,Hjelpeark!$E$8:$E$19)),"")</f>
        <v/>
      </c>
      <c r="T839" s="152" t="str">
        <f t="shared" si="237"/>
        <v/>
      </c>
      <c r="U839" s="152" t="str">
        <f>IFERROR(IF(T839=Hjelpeark!$B$4,0,ABS(T839-S839)),"")</f>
        <v/>
      </c>
      <c r="V839" s="175" t="str">
        <f>IFERROR(IF(A839="","",_xlfn.XLOOKUP(D839,Prisliste!$C$4:$F$4,Prisliste!$C$20:$F$20)),"")</f>
        <v/>
      </c>
      <c r="W839" s="175" t="str">
        <f>IFERROR(U839*_xlfn.XLOOKUP(D839,Prisliste!$C$4:$F$4,Prisliste!$C$21:$F$21),"")</f>
        <v/>
      </c>
      <c r="X839" s="175" t="str">
        <f>IFERROR(IF(A839="","",IF(N839="Ja",_xlfn.XLOOKUP('Beregninger gj.strømming'!D839,Prisliste!$C$4:$F$4,Prisliste!$C$24:$F$24),0)),"")</f>
        <v/>
      </c>
      <c r="Y839" s="288" t="str">
        <f t="shared" si="224"/>
        <v/>
      </c>
      <c r="Z839" s="175" t="str">
        <f t="shared" si="235"/>
        <v/>
      </c>
      <c r="AA839" s="175" t="str">
        <f t="shared" si="225"/>
        <v/>
      </c>
      <c r="AB839" s="175" t="str">
        <f t="shared" si="226"/>
        <v/>
      </c>
      <c r="AC839" s="288" t="str">
        <f t="shared" si="227"/>
        <v/>
      </c>
      <c r="AD839" s="152" t="str">
        <f t="shared" si="228"/>
        <v/>
      </c>
      <c r="AF839" s="155" t="str">
        <f>IFERROR(_xlfn.XLOOKUP(D839,Prisliste!$C$4:$F$4,Prisliste!$C$19:$F$19)*AD839,"")</f>
        <v/>
      </c>
    </row>
    <row r="840" spans="1:32" ht="14.4">
      <c r="A840" s="171" t="str">
        <f>IF(A839="","",IF(A839+1&lt;=f_slutt,'Beregninger gj.strømming'!A839+1,""))</f>
        <v/>
      </c>
      <c r="B840" s="172" t="str">
        <f t="shared" si="229"/>
        <v/>
      </c>
      <c r="C840" s="173" t="str">
        <f t="shared" si="230"/>
        <v/>
      </c>
      <c r="D840" s="172" t="str">
        <f t="shared" si="231"/>
        <v/>
      </c>
      <c r="E840" s="152" t="str">
        <f t="shared" si="236"/>
        <v/>
      </c>
      <c r="F840" s="289" t="str">
        <f t="shared" si="232"/>
        <v/>
      </c>
      <c r="G840" s="154" t="str">
        <f>IF($A840="","",'Priseestimat gj.strømming'!$C$15)</f>
        <v/>
      </c>
      <c r="H840" s="155" t="str" cm="1">
        <f t="array" ref="H840">IF(M840=Hjelpeark!$E$7,_xlfn.XLOOKUP(IF(T840="Naturlig",S840,T840),Temp_VT_FV,_xlfn.XLOOKUP('Beregninger gj.strømming'!F840,Fiskevekt_VT_FV,'Veksttabell FV'!$B$5:$T$21,,-1),,-1)*G840,IF('Beregninger gj.strømming'!M840=Hjelpeark!$D$7,_xlfn.XLOOKUP(IF(T840="Naturlig",S840,T840),'Veksttabell SV'!$A$6:$A$22,_xlfn.XLOOKUP('Beregninger gj.strømming'!F840,'Veksttabell SV'!$B$5:$AU$5,'Veksttabell SV'!$B$6:$AU$22,,-1),,-1)*G840,""))</f>
        <v/>
      </c>
      <c r="I840" s="155" t="str">
        <f t="shared" si="221"/>
        <v/>
      </c>
      <c r="J840" s="159" t="str">
        <f t="shared" si="222"/>
        <v/>
      </c>
      <c r="K840" s="173" t="str">
        <f>IF(A840="","",'Priseestimat gj.strømming'!$C$10)</f>
        <v/>
      </c>
      <c r="L840" s="173" t="str">
        <f>IF(A840="","",'Priseestimat gj.strømming'!$C$11)</f>
        <v/>
      </c>
      <c r="M840" s="173" t="str">
        <f>IF(A840="","",'Priseestimat gj.strømming'!$C$12)</f>
        <v/>
      </c>
      <c r="N840" s="173" t="str">
        <f>IF($A840="","",'Priseestimat gj.strømming'!$C$6)</f>
        <v/>
      </c>
      <c r="O840" s="174" t="str" cm="1">
        <f t="array" ref="O840">IF(M840=Hjelpeark!$D$7,_xlfn.XLOOKUP(IF(T840="Naturlig",S840,T840),'Vannbehov SV'!$A$5:$A$13,_xlfn.XLOOKUP('Beregninger gj.strømming'!F840,'Vannbehov SV'!$B$4:$O$4,'Vannbehov SV'!$B$5:$O$13,,-1),,-1),IF(M840=Hjelpeark!$E$7,_xlfn.XLOOKUP(IF(T840="Naturlig",S840,T840),'Vannbehov FV'!$A$5:$A$20,_xlfn.XLOOKUP('Beregninger gj.strømming'!F840,'Vannbehov FV'!$B$4:$O$4,'Vannbehov FV'!$B$5:$O$20,,-1),,-1),""))</f>
        <v/>
      </c>
      <c r="P840" s="173" t="str">
        <f t="shared" si="233"/>
        <v/>
      </c>
      <c r="Q840" s="174" t="str">
        <f t="shared" si="234"/>
        <v/>
      </c>
      <c r="R840" s="174" t="str">
        <f t="shared" si="223"/>
        <v/>
      </c>
      <c r="S840" s="152" t="str">
        <f>IFERROR(IF(M840=Hjelpeark!$D$7,_xlfn.XLOOKUP('Beregninger gj.strømming'!C840,Hjelpeark!$C$8:$C$19,Hjelpeark!$D$8:$D$19),_xlfn.XLOOKUP('Beregninger gj.strømming'!C840,Hjelpeark!$C$8:$C$19,Hjelpeark!$E$8:$E$19)),"")</f>
        <v/>
      </c>
      <c r="T840" s="152" t="str">
        <f t="shared" si="237"/>
        <v/>
      </c>
      <c r="U840" s="152" t="str">
        <f>IFERROR(IF(T840=Hjelpeark!$B$4,0,ABS(T840-S840)),"")</f>
        <v/>
      </c>
      <c r="V840" s="175" t="str">
        <f>IFERROR(IF(A840="","",_xlfn.XLOOKUP(D840,Prisliste!$C$4:$F$4,Prisliste!$C$20:$F$20)),"")</f>
        <v/>
      </c>
      <c r="W840" s="175" t="str">
        <f>IFERROR(U840*_xlfn.XLOOKUP(D840,Prisliste!$C$4:$F$4,Prisliste!$C$21:$F$21),"")</f>
        <v/>
      </c>
      <c r="X840" s="175" t="str">
        <f>IFERROR(IF(A840="","",IF(N840="Ja",_xlfn.XLOOKUP('Beregninger gj.strømming'!D840,Prisliste!$C$4:$F$4,Prisliste!$C$24:$F$24),0)),"")</f>
        <v/>
      </c>
      <c r="Y840" s="288" t="str">
        <f t="shared" si="224"/>
        <v/>
      </c>
      <c r="Z840" s="175" t="str">
        <f t="shared" si="235"/>
        <v/>
      </c>
      <c r="AA840" s="175" t="str">
        <f t="shared" si="225"/>
        <v/>
      </c>
      <c r="AB840" s="175" t="str">
        <f t="shared" si="226"/>
        <v/>
      </c>
      <c r="AC840" s="288" t="str">
        <f t="shared" si="227"/>
        <v/>
      </c>
      <c r="AD840" s="152" t="str">
        <f t="shared" si="228"/>
        <v/>
      </c>
      <c r="AF840" s="155" t="str">
        <f>IFERROR(_xlfn.XLOOKUP(D840,Prisliste!$C$4:$F$4,Prisliste!$C$19:$F$19)*AD840,"")</f>
        <v/>
      </c>
    </row>
    <row r="841" spans="1:32" ht="14.4">
      <c r="A841" s="171" t="str">
        <f>IF(A840="","",IF(A840+1&lt;=f_slutt,'Beregninger gj.strømming'!A840+1,""))</f>
        <v/>
      </c>
      <c r="B841" s="172" t="str">
        <f t="shared" si="229"/>
        <v/>
      </c>
      <c r="C841" s="173" t="str">
        <f t="shared" si="230"/>
        <v/>
      </c>
      <c r="D841" s="172" t="str">
        <f t="shared" si="231"/>
        <v/>
      </c>
      <c r="E841" s="152" t="str">
        <f t="shared" si="236"/>
        <v/>
      </c>
      <c r="F841" s="289" t="str">
        <f t="shared" si="232"/>
        <v/>
      </c>
      <c r="G841" s="154" t="str">
        <f>IF($A841="","",'Priseestimat gj.strømming'!$C$15)</f>
        <v/>
      </c>
      <c r="H841" s="155" t="str" cm="1">
        <f t="array" ref="H841">IF(M841=Hjelpeark!$E$7,_xlfn.XLOOKUP(IF(T841="Naturlig",S841,T841),Temp_VT_FV,_xlfn.XLOOKUP('Beregninger gj.strømming'!F841,Fiskevekt_VT_FV,'Veksttabell FV'!$B$5:$T$21,,-1),,-1)*G841,IF('Beregninger gj.strømming'!M841=Hjelpeark!$D$7,_xlfn.XLOOKUP(IF(T841="Naturlig",S841,T841),'Veksttabell SV'!$A$6:$A$22,_xlfn.XLOOKUP('Beregninger gj.strømming'!F841,'Veksttabell SV'!$B$5:$AU$5,'Veksttabell SV'!$B$6:$AU$22,,-1),,-1)*G841,""))</f>
        <v/>
      </c>
      <c r="I841" s="155" t="str">
        <f t="shared" si="221"/>
        <v/>
      </c>
      <c r="J841" s="159" t="str">
        <f t="shared" si="222"/>
        <v/>
      </c>
      <c r="K841" s="173" t="str">
        <f>IF(A841="","",'Priseestimat gj.strømming'!$C$10)</f>
        <v/>
      </c>
      <c r="L841" s="173" t="str">
        <f>IF(A841="","",'Priseestimat gj.strømming'!$C$11)</f>
        <v/>
      </c>
      <c r="M841" s="173" t="str">
        <f>IF(A841="","",'Priseestimat gj.strømming'!$C$12)</f>
        <v/>
      </c>
      <c r="N841" s="173" t="str">
        <f>IF($A841="","",'Priseestimat gj.strømming'!$C$6)</f>
        <v/>
      </c>
      <c r="O841" s="174" t="str" cm="1">
        <f t="array" ref="O841">IF(M841=Hjelpeark!$D$7,_xlfn.XLOOKUP(IF(T841="Naturlig",S841,T841),'Vannbehov SV'!$A$5:$A$13,_xlfn.XLOOKUP('Beregninger gj.strømming'!F841,'Vannbehov SV'!$B$4:$O$4,'Vannbehov SV'!$B$5:$O$13,,-1),,-1),IF(M841=Hjelpeark!$E$7,_xlfn.XLOOKUP(IF(T841="Naturlig",S841,T841),'Vannbehov FV'!$A$5:$A$20,_xlfn.XLOOKUP('Beregninger gj.strømming'!F841,'Vannbehov FV'!$B$4:$O$4,'Vannbehov FV'!$B$5:$O$20,,-1),,-1),""))</f>
        <v/>
      </c>
      <c r="P841" s="173" t="str">
        <f t="shared" si="233"/>
        <v/>
      </c>
      <c r="Q841" s="174" t="str">
        <f t="shared" si="234"/>
        <v/>
      </c>
      <c r="R841" s="174" t="str">
        <f t="shared" si="223"/>
        <v/>
      </c>
      <c r="S841" s="152" t="str">
        <f>IFERROR(IF(M841=Hjelpeark!$D$7,_xlfn.XLOOKUP('Beregninger gj.strømming'!C841,Hjelpeark!$C$8:$C$19,Hjelpeark!$D$8:$D$19),_xlfn.XLOOKUP('Beregninger gj.strømming'!C841,Hjelpeark!$C$8:$C$19,Hjelpeark!$E$8:$E$19)),"")</f>
        <v/>
      </c>
      <c r="T841" s="152" t="str">
        <f t="shared" si="237"/>
        <v/>
      </c>
      <c r="U841" s="152" t="str">
        <f>IFERROR(IF(T841=Hjelpeark!$B$4,0,ABS(T841-S841)),"")</f>
        <v/>
      </c>
      <c r="V841" s="175" t="str">
        <f>IFERROR(IF(A841="","",_xlfn.XLOOKUP(D841,Prisliste!$C$4:$F$4,Prisliste!$C$20:$F$20)),"")</f>
        <v/>
      </c>
      <c r="W841" s="175" t="str">
        <f>IFERROR(U841*_xlfn.XLOOKUP(D841,Prisliste!$C$4:$F$4,Prisliste!$C$21:$F$21),"")</f>
        <v/>
      </c>
      <c r="X841" s="175" t="str">
        <f>IFERROR(IF(A841="","",IF(N841="Ja",_xlfn.XLOOKUP('Beregninger gj.strømming'!D841,Prisliste!$C$4:$F$4,Prisliste!$C$24:$F$24),0)),"")</f>
        <v/>
      </c>
      <c r="Y841" s="288" t="str">
        <f t="shared" si="224"/>
        <v/>
      </c>
      <c r="Z841" s="175" t="str">
        <f t="shared" si="235"/>
        <v/>
      </c>
      <c r="AA841" s="175" t="str">
        <f t="shared" si="225"/>
        <v/>
      </c>
      <c r="AB841" s="175" t="str">
        <f t="shared" si="226"/>
        <v/>
      </c>
      <c r="AC841" s="288" t="str">
        <f t="shared" si="227"/>
        <v/>
      </c>
      <c r="AD841" s="152" t="str">
        <f t="shared" si="228"/>
        <v/>
      </c>
      <c r="AF841" s="155" t="str">
        <f>IFERROR(_xlfn.XLOOKUP(D841,Prisliste!$C$4:$F$4,Prisliste!$C$19:$F$19)*AD841,"")</f>
        <v/>
      </c>
    </row>
    <row r="842" spans="1:32" ht="14.4">
      <c r="A842" s="171" t="str">
        <f>IF(A841="","",IF(A841+1&lt;=f_slutt,'Beregninger gj.strømming'!A841+1,""))</f>
        <v/>
      </c>
      <c r="B842" s="172" t="str">
        <f t="shared" si="229"/>
        <v/>
      </c>
      <c r="C842" s="173" t="str">
        <f t="shared" si="230"/>
        <v/>
      </c>
      <c r="D842" s="172" t="str">
        <f t="shared" si="231"/>
        <v/>
      </c>
      <c r="E842" s="152" t="str">
        <f t="shared" si="236"/>
        <v/>
      </c>
      <c r="F842" s="289" t="str">
        <f t="shared" si="232"/>
        <v/>
      </c>
      <c r="G842" s="154" t="str">
        <f>IF($A842="","",'Priseestimat gj.strømming'!$C$15)</f>
        <v/>
      </c>
      <c r="H842" s="155" t="str" cm="1">
        <f t="array" ref="H842">IF(M842=Hjelpeark!$E$7,_xlfn.XLOOKUP(IF(T842="Naturlig",S842,T842),Temp_VT_FV,_xlfn.XLOOKUP('Beregninger gj.strømming'!F842,Fiskevekt_VT_FV,'Veksttabell FV'!$B$5:$T$21,,-1),,-1)*G842,IF('Beregninger gj.strømming'!M842=Hjelpeark!$D$7,_xlfn.XLOOKUP(IF(T842="Naturlig",S842,T842),'Veksttabell SV'!$A$6:$A$22,_xlfn.XLOOKUP('Beregninger gj.strømming'!F842,'Veksttabell SV'!$B$5:$AU$5,'Veksttabell SV'!$B$6:$AU$22,,-1),,-1)*G842,""))</f>
        <v/>
      </c>
      <c r="I842" s="155" t="str">
        <f t="shared" si="221"/>
        <v/>
      </c>
      <c r="J842" s="159" t="str">
        <f t="shared" si="222"/>
        <v/>
      </c>
      <c r="K842" s="173" t="str">
        <f>IF(A842="","",'Priseestimat gj.strømming'!$C$10)</f>
        <v/>
      </c>
      <c r="L842" s="173" t="str">
        <f>IF(A842="","",'Priseestimat gj.strømming'!$C$11)</f>
        <v/>
      </c>
      <c r="M842" s="173" t="str">
        <f>IF(A842="","",'Priseestimat gj.strømming'!$C$12)</f>
        <v/>
      </c>
      <c r="N842" s="173" t="str">
        <f>IF($A842="","",'Priseestimat gj.strømming'!$C$6)</f>
        <v/>
      </c>
      <c r="O842" s="174" t="str" cm="1">
        <f t="array" ref="O842">IF(M842=Hjelpeark!$D$7,_xlfn.XLOOKUP(IF(T842="Naturlig",S842,T842),'Vannbehov SV'!$A$5:$A$13,_xlfn.XLOOKUP('Beregninger gj.strømming'!F842,'Vannbehov SV'!$B$4:$O$4,'Vannbehov SV'!$B$5:$O$13,,-1),,-1),IF(M842=Hjelpeark!$E$7,_xlfn.XLOOKUP(IF(T842="Naturlig",S842,T842),'Vannbehov FV'!$A$5:$A$20,_xlfn.XLOOKUP('Beregninger gj.strømming'!F842,'Vannbehov FV'!$B$4:$O$4,'Vannbehov FV'!$B$5:$O$20,,-1),,-1),""))</f>
        <v/>
      </c>
      <c r="P842" s="173" t="str">
        <f t="shared" si="233"/>
        <v/>
      </c>
      <c r="Q842" s="174" t="str">
        <f t="shared" si="234"/>
        <v/>
      </c>
      <c r="R842" s="174" t="str">
        <f t="shared" si="223"/>
        <v/>
      </c>
      <c r="S842" s="152" t="str">
        <f>IFERROR(IF(M842=Hjelpeark!$D$7,_xlfn.XLOOKUP('Beregninger gj.strømming'!C842,Hjelpeark!$C$8:$C$19,Hjelpeark!$D$8:$D$19),_xlfn.XLOOKUP('Beregninger gj.strømming'!C842,Hjelpeark!$C$8:$C$19,Hjelpeark!$E$8:$E$19)),"")</f>
        <v/>
      </c>
      <c r="T842" s="152" t="str">
        <f t="shared" si="237"/>
        <v/>
      </c>
      <c r="U842" s="152" t="str">
        <f>IFERROR(IF(T842=Hjelpeark!$B$4,0,ABS(T842-S842)),"")</f>
        <v/>
      </c>
      <c r="V842" s="175" t="str">
        <f>IFERROR(IF(A842="","",_xlfn.XLOOKUP(D842,Prisliste!$C$4:$F$4,Prisliste!$C$20:$F$20)),"")</f>
        <v/>
      </c>
      <c r="W842" s="175" t="str">
        <f>IFERROR(U842*_xlfn.XLOOKUP(D842,Prisliste!$C$4:$F$4,Prisliste!$C$21:$F$21),"")</f>
        <v/>
      </c>
      <c r="X842" s="175" t="str">
        <f>IFERROR(IF(A842="","",IF(N842="Ja",_xlfn.XLOOKUP('Beregninger gj.strømming'!D842,Prisliste!$C$4:$F$4,Prisliste!$C$24:$F$24),0)),"")</f>
        <v/>
      </c>
      <c r="Y842" s="288" t="str">
        <f t="shared" si="224"/>
        <v/>
      </c>
      <c r="Z842" s="175" t="str">
        <f t="shared" si="235"/>
        <v/>
      </c>
      <c r="AA842" s="175" t="str">
        <f t="shared" si="225"/>
        <v/>
      </c>
      <c r="AB842" s="175" t="str">
        <f t="shared" si="226"/>
        <v/>
      </c>
      <c r="AC842" s="288" t="str">
        <f t="shared" si="227"/>
        <v/>
      </c>
      <c r="AD842" s="152" t="str">
        <f t="shared" si="228"/>
        <v/>
      </c>
      <c r="AF842" s="155" t="str">
        <f>IFERROR(_xlfn.XLOOKUP(D842,Prisliste!$C$4:$F$4,Prisliste!$C$19:$F$19)*AD842,"")</f>
        <v/>
      </c>
    </row>
    <row r="843" spans="1:32" ht="14.4">
      <c r="A843" s="171" t="str">
        <f>IF(A842="","",IF(A842+1&lt;=f_slutt,'Beregninger gj.strømming'!A842+1,""))</f>
        <v/>
      </c>
      <c r="B843" s="172" t="str">
        <f t="shared" si="229"/>
        <v/>
      </c>
      <c r="C843" s="173" t="str">
        <f t="shared" si="230"/>
        <v/>
      </c>
      <c r="D843" s="172" t="str">
        <f t="shared" si="231"/>
        <v/>
      </c>
      <c r="E843" s="152" t="str">
        <f t="shared" si="236"/>
        <v/>
      </c>
      <c r="F843" s="289" t="str">
        <f t="shared" si="232"/>
        <v/>
      </c>
      <c r="G843" s="154" t="str">
        <f>IF($A843="","",'Priseestimat gj.strømming'!$C$15)</f>
        <v/>
      </c>
      <c r="H843" s="155" t="str" cm="1">
        <f t="array" ref="H843">IF(M843=Hjelpeark!$E$7,_xlfn.XLOOKUP(IF(T843="Naturlig",S843,T843),Temp_VT_FV,_xlfn.XLOOKUP('Beregninger gj.strømming'!F843,Fiskevekt_VT_FV,'Veksttabell FV'!$B$5:$T$21,,-1),,-1)*G843,IF('Beregninger gj.strømming'!M843=Hjelpeark!$D$7,_xlfn.XLOOKUP(IF(T843="Naturlig",S843,T843),'Veksttabell SV'!$A$6:$A$22,_xlfn.XLOOKUP('Beregninger gj.strømming'!F843,'Veksttabell SV'!$B$5:$AU$5,'Veksttabell SV'!$B$6:$AU$22,,-1),,-1)*G843,""))</f>
        <v/>
      </c>
      <c r="I843" s="155" t="str">
        <f t="shared" si="221"/>
        <v/>
      </c>
      <c r="J843" s="159" t="str">
        <f t="shared" si="222"/>
        <v/>
      </c>
      <c r="K843" s="173" t="str">
        <f>IF(A843="","",'Priseestimat gj.strømming'!$C$10)</f>
        <v/>
      </c>
      <c r="L843" s="173" t="str">
        <f>IF(A843="","",'Priseestimat gj.strømming'!$C$11)</f>
        <v/>
      </c>
      <c r="M843" s="173" t="str">
        <f>IF(A843="","",'Priseestimat gj.strømming'!$C$12)</f>
        <v/>
      </c>
      <c r="N843" s="173" t="str">
        <f>IF($A843="","",'Priseestimat gj.strømming'!$C$6)</f>
        <v/>
      </c>
      <c r="O843" s="174" t="str" cm="1">
        <f t="array" ref="O843">IF(M843=Hjelpeark!$D$7,_xlfn.XLOOKUP(IF(T843="Naturlig",S843,T843),'Vannbehov SV'!$A$5:$A$13,_xlfn.XLOOKUP('Beregninger gj.strømming'!F843,'Vannbehov SV'!$B$4:$O$4,'Vannbehov SV'!$B$5:$O$13,,-1),,-1),IF(M843=Hjelpeark!$E$7,_xlfn.XLOOKUP(IF(T843="Naturlig",S843,T843),'Vannbehov FV'!$A$5:$A$20,_xlfn.XLOOKUP('Beregninger gj.strømming'!F843,'Vannbehov FV'!$B$4:$O$4,'Vannbehov FV'!$B$5:$O$20,,-1),,-1),""))</f>
        <v/>
      </c>
      <c r="P843" s="173" t="str">
        <f t="shared" si="233"/>
        <v/>
      </c>
      <c r="Q843" s="174" t="str">
        <f t="shared" si="234"/>
        <v/>
      </c>
      <c r="R843" s="174" t="str">
        <f t="shared" si="223"/>
        <v/>
      </c>
      <c r="S843" s="152" t="str">
        <f>IFERROR(IF(M843=Hjelpeark!$D$7,_xlfn.XLOOKUP('Beregninger gj.strømming'!C843,Hjelpeark!$C$8:$C$19,Hjelpeark!$D$8:$D$19),_xlfn.XLOOKUP('Beregninger gj.strømming'!C843,Hjelpeark!$C$8:$C$19,Hjelpeark!$E$8:$E$19)),"")</f>
        <v/>
      </c>
      <c r="T843" s="152" t="str">
        <f t="shared" si="237"/>
        <v/>
      </c>
      <c r="U843" s="152" t="str">
        <f>IFERROR(IF(T843=Hjelpeark!$B$4,0,ABS(T843-S843)),"")</f>
        <v/>
      </c>
      <c r="V843" s="175" t="str">
        <f>IFERROR(IF(A843="","",_xlfn.XLOOKUP(D843,Prisliste!$C$4:$F$4,Prisliste!$C$20:$F$20)),"")</f>
        <v/>
      </c>
      <c r="W843" s="175" t="str">
        <f>IFERROR(U843*_xlfn.XLOOKUP(D843,Prisliste!$C$4:$F$4,Prisliste!$C$21:$F$21),"")</f>
        <v/>
      </c>
      <c r="X843" s="175" t="str">
        <f>IFERROR(IF(A843="","",IF(N843="Ja",_xlfn.XLOOKUP('Beregninger gj.strømming'!D843,Prisliste!$C$4:$F$4,Prisliste!$C$24:$F$24),0)),"")</f>
        <v/>
      </c>
      <c r="Y843" s="288" t="str">
        <f t="shared" si="224"/>
        <v/>
      </c>
      <c r="Z843" s="175" t="str">
        <f t="shared" si="235"/>
        <v/>
      </c>
      <c r="AA843" s="175" t="str">
        <f t="shared" si="225"/>
        <v/>
      </c>
      <c r="AB843" s="175" t="str">
        <f t="shared" si="226"/>
        <v/>
      </c>
      <c r="AC843" s="288" t="str">
        <f t="shared" si="227"/>
        <v/>
      </c>
      <c r="AD843" s="152" t="str">
        <f t="shared" si="228"/>
        <v/>
      </c>
      <c r="AF843" s="155" t="str">
        <f>IFERROR(_xlfn.XLOOKUP(D843,Prisliste!$C$4:$F$4,Prisliste!$C$19:$F$19)*AD843,"")</f>
        <v/>
      </c>
    </row>
    <row r="844" spans="1:32" ht="14.4">
      <c r="A844" s="171" t="str">
        <f>IF(A843="","",IF(A843+1&lt;=f_slutt,'Beregninger gj.strømming'!A843+1,""))</f>
        <v/>
      </c>
      <c r="B844" s="172" t="str">
        <f t="shared" si="229"/>
        <v/>
      </c>
      <c r="C844" s="173" t="str">
        <f t="shared" si="230"/>
        <v/>
      </c>
      <c r="D844" s="172" t="str">
        <f t="shared" si="231"/>
        <v/>
      </c>
      <c r="E844" s="152" t="str">
        <f t="shared" si="236"/>
        <v/>
      </c>
      <c r="F844" s="289" t="str">
        <f t="shared" si="232"/>
        <v/>
      </c>
      <c r="G844" s="154" t="str">
        <f>IF($A844="","",'Priseestimat gj.strømming'!$C$15)</f>
        <v/>
      </c>
      <c r="H844" s="155" t="str" cm="1">
        <f t="array" ref="H844">IF(M844=Hjelpeark!$E$7,_xlfn.XLOOKUP(IF(T844="Naturlig",S844,T844),Temp_VT_FV,_xlfn.XLOOKUP('Beregninger gj.strømming'!F844,Fiskevekt_VT_FV,'Veksttabell FV'!$B$5:$T$21,,-1),,-1)*G844,IF('Beregninger gj.strømming'!M844=Hjelpeark!$D$7,_xlfn.XLOOKUP(IF(T844="Naturlig",S844,T844),'Veksttabell SV'!$A$6:$A$22,_xlfn.XLOOKUP('Beregninger gj.strømming'!F844,'Veksttabell SV'!$B$5:$AU$5,'Veksttabell SV'!$B$6:$AU$22,,-1),,-1)*G844,""))</f>
        <v/>
      </c>
      <c r="I844" s="155" t="str">
        <f t="shared" si="221"/>
        <v/>
      </c>
      <c r="J844" s="159" t="str">
        <f t="shared" si="222"/>
        <v/>
      </c>
      <c r="K844" s="173" t="str">
        <f>IF(A844="","",'Priseestimat gj.strømming'!$C$10)</f>
        <v/>
      </c>
      <c r="L844" s="173" t="str">
        <f>IF(A844="","",'Priseestimat gj.strømming'!$C$11)</f>
        <v/>
      </c>
      <c r="M844" s="173" t="str">
        <f>IF(A844="","",'Priseestimat gj.strømming'!$C$12)</f>
        <v/>
      </c>
      <c r="N844" s="173" t="str">
        <f>IF($A844="","",'Priseestimat gj.strømming'!$C$6)</f>
        <v/>
      </c>
      <c r="O844" s="174" t="str" cm="1">
        <f t="array" ref="O844">IF(M844=Hjelpeark!$D$7,_xlfn.XLOOKUP(IF(T844="Naturlig",S844,T844),'Vannbehov SV'!$A$5:$A$13,_xlfn.XLOOKUP('Beregninger gj.strømming'!F844,'Vannbehov SV'!$B$4:$O$4,'Vannbehov SV'!$B$5:$O$13,,-1),,-1),IF(M844=Hjelpeark!$E$7,_xlfn.XLOOKUP(IF(T844="Naturlig",S844,T844),'Vannbehov FV'!$A$5:$A$20,_xlfn.XLOOKUP('Beregninger gj.strømming'!F844,'Vannbehov FV'!$B$4:$O$4,'Vannbehov FV'!$B$5:$O$20,,-1),,-1),""))</f>
        <v/>
      </c>
      <c r="P844" s="173" t="str">
        <f t="shared" si="233"/>
        <v/>
      </c>
      <c r="Q844" s="174" t="str">
        <f t="shared" si="234"/>
        <v/>
      </c>
      <c r="R844" s="174" t="str">
        <f t="shared" si="223"/>
        <v/>
      </c>
      <c r="S844" s="152" t="str">
        <f>IFERROR(IF(M844=Hjelpeark!$D$7,_xlfn.XLOOKUP('Beregninger gj.strømming'!C844,Hjelpeark!$C$8:$C$19,Hjelpeark!$D$8:$D$19),_xlfn.XLOOKUP('Beregninger gj.strømming'!C844,Hjelpeark!$C$8:$C$19,Hjelpeark!$E$8:$E$19)),"")</f>
        <v/>
      </c>
      <c r="T844" s="152" t="str">
        <f t="shared" si="237"/>
        <v/>
      </c>
      <c r="U844" s="152" t="str">
        <f>IFERROR(IF(T844=Hjelpeark!$B$4,0,ABS(T844-S844)),"")</f>
        <v/>
      </c>
      <c r="V844" s="175" t="str">
        <f>IFERROR(IF(A844="","",_xlfn.XLOOKUP(D844,Prisliste!$C$4:$F$4,Prisliste!$C$20:$F$20)),"")</f>
        <v/>
      </c>
      <c r="W844" s="175" t="str">
        <f>IFERROR(U844*_xlfn.XLOOKUP(D844,Prisliste!$C$4:$F$4,Prisliste!$C$21:$F$21),"")</f>
        <v/>
      </c>
      <c r="X844" s="175" t="str">
        <f>IFERROR(IF(A844="","",IF(N844="Ja",_xlfn.XLOOKUP('Beregninger gj.strømming'!D844,Prisliste!$C$4:$F$4,Prisliste!$C$24:$F$24),0)),"")</f>
        <v/>
      </c>
      <c r="Y844" s="288" t="str">
        <f t="shared" si="224"/>
        <v/>
      </c>
      <c r="Z844" s="175" t="str">
        <f t="shared" si="235"/>
        <v/>
      </c>
      <c r="AA844" s="175" t="str">
        <f t="shared" si="225"/>
        <v/>
      </c>
      <c r="AB844" s="175" t="str">
        <f t="shared" si="226"/>
        <v/>
      </c>
      <c r="AC844" s="288" t="str">
        <f t="shared" si="227"/>
        <v/>
      </c>
      <c r="AD844" s="152" t="str">
        <f t="shared" si="228"/>
        <v/>
      </c>
      <c r="AF844" s="155" t="str">
        <f>IFERROR(_xlfn.XLOOKUP(D844,Prisliste!$C$4:$F$4,Prisliste!$C$19:$F$19)*AD844,"")</f>
        <v/>
      </c>
    </row>
    <row r="845" spans="1:32" ht="14.4">
      <c r="A845" s="171" t="str">
        <f>IF(A844="","",IF(A844+1&lt;=f_slutt,'Beregninger gj.strømming'!A844+1,""))</f>
        <v/>
      </c>
      <c r="B845" s="172" t="str">
        <f t="shared" si="229"/>
        <v/>
      </c>
      <c r="C845" s="173" t="str">
        <f t="shared" si="230"/>
        <v/>
      </c>
      <c r="D845" s="172" t="str">
        <f t="shared" si="231"/>
        <v/>
      </c>
      <c r="E845" s="152" t="str">
        <f t="shared" si="236"/>
        <v/>
      </c>
      <c r="F845" s="289" t="str">
        <f t="shared" si="232"/>
        <v/>
      </c>
      <c r="G845" s="154" t="str">
        <f>IF($A845="","",'Priseestimat gj.strømming'!$C$15)</f>
        <v/>
      </c>
      <c r="H845" s="155" t="str" cm="1">
        <f t="array" ref="H845">IF(M845=Hjelpeark!$E$7,_xlfn.XLOOKUP(IF(T845="Naturlig",S845,T845),Temp_VT_FV,_xlfn.XLOOKUP('Beregninger gj.strømming'!F845,Fiskevekt_VT_FV,'Veksttabell FV'!$B$5:$T$21,,-1),,-1)*G845,IF('Beregninger gj.strømming'!M845=Hjelpeark!$D$7,_xlfn.XLOOKUP(IF(T845="Naturlig",S845,T845),'Veksttabell SV'!$A$6:$A$22,_xlfn.XLOOKUP('Beregninger gj.strømming'!F845,'Veksttabell SV'!$B$5:$AU$5,'Veksttabell SV'!$B$6:$AU$22,,-1),,-1)*G845,""))</f>
        <v/>
      </c>
      <c r="I845" s="155" t="str">
        <f t="shared" si="221"/>
        <v/>
      </c>
      <c r="J845" s="159" t="str">
        <f t="shared" si="222"/>
        <v/>
      </c>
      <c r="K845" s="173" t="str">
        <f>IF(A845="","",'Priseestimat gj.strømming'!$C$10)</f>
        <v/>
      </c>
      <c r="L845" s="173" t="str">
        <f>IF(A845="","",'Priseestimat gj.strømming'!$C$11)</f>
        <v/>
      </c>
      <c r="M845" s="173" t="str">
        <f>IF(A845="","",'Priseestimat gj.strømming'!$C$12)</f>
        <v/>
      </c>
      <c r="N845" s="173" t="str">
        <f>IF($A845="","",'Priseestimat gj.strømming'!$C$6)</f>
        <v/>
      </c>
      <c r="O845" s="174" t="str" cm="1">
        <f t="array" ref="O845">IF(M845=Hjelpeark!$D$7,_xlfn.XLOOKUP(IF(T845="Naturlig",S845,T845),'Vannbehov SV'!$A$5:$A$13,_xlfn.XLOOKUP('Beregninger gj.strømming'!F845,'Vannbehov SV'!$B$4:$O$4,'Vannbehov SV'!$B$5:$O$13,,-1),,-1),IF(M845=Hjelpeark!$E$7,_xlfn.XLOOKUP(IF(T845="Naturlig",S845,T845),'Vannbehov FV'!$A$5:$A$20,_xlfn.XLOOKUP('Beregninger gj.strømming'!F845,'Vannbehov FV'!$B$4:$O$4,'Vannbehov FV'!$B$5:$O$20,,-1),,-1),""))</f>
        <v/>
      </c>
      <c r="P845" s="173" t="str">
        <f t="shared" si="233"/>
        <v/>
      </c>
      <c r="Q845" s="174" t="str">
        <f t="shared" si="234"/>
        <v/>
      </c>
      <c r="R845" s="174" t="str">
        <f t="shared" si="223"/>
        <v/>
      </c>
      <c r="S845" s="152" t="str">
        <f>IFERROR(IF(M845=Hjelpeark!$D$7,_xlfn.XLOOKUP('Beregninger gj.strømming'!C845,Hjelpeark!$C$8:$C$19,Hjelpeark!$D$8:$D$19),_xlfn.XLOOKUP('Beregninger gj.strømming'!C845,Hjelpeark!$C$8:$C$19,Hjelpeark!$E$8:$E$19)),"")</f>
        <v/>
      </c>
      <c r="T845" s="152" t="str">
        <f t="shared" si="237"/>
        <v/>
      </c>
      <c r="U845" s="152" t="str">
        <f>IFERROR(IF(T845=Hjelpeark!$B$4,0,ABS(T845-S845)),"")</f>
        <v/>
      </c>
      <c r="V845" s="175" t="str">
        <f>IFERROR(IF(A845="","",_xlfn.XLOOKUP(D845,Prisliste!$C$4:$F$4,Prisliste!$C$20:$F$20)),"")</f>
        <v/>
      </c>
      <c r="W845" s="175" t="str">
        <f>IFERROR(U845*_xlfn.XLOOKUP(D845,Prisliste!$C$4:$F$4,Prisliste!$C$21:$F$21),"")</f>
        <v/>
      </c>
      <c r="X845" s="175" t="str">
        <f>IFERROR(IF(A845="","",IF(N845="Ja",_xlfn.XLOOKUP('Beregninger gj.strømming'!D845,Prisliste!$C$4:$F$4,Prisliste!$C$24:$F$24),0)),"")</f>
        <v/>
      </c>
      <c r="Y845" s="288" t="str">
        <f t="shared" si="224"/>
        <v/>
      </c>
      <c r="Z845" s="175" t="str">
        <f t="shared" si="235"/>
        <v/>
      </c>
      <c r="AA845" s="175" t="str">
        <f t="shared" si="225"/>
        <v/>
      </c>
      <c r="AB845" s="175" t="str">
        <f t="shared" si="226"/>
        <v/>
      </c>
      <c r="AC845" s="288" t="str">
        <f t="shared" si="227"/>
        <v/>
      </c>
      <c r="AD845" s="152" t="str">
        <f t="shared" si="228"/>
        <v/>
      </c>
      <c r="AF845" s="155" t="str">
        <f>IFERROR(_xlfn.XLOOKUP(D845,Prisliste!$C$4:$F$4,Prisliste!$C$19:$F$19)*AD845,"")</f>
        <v/>
      </c>
    </row>
    <row r="846" spans="1:32" ht="14.4">
      <c r="A846" s="171" t="str">
        <f>IF(A845="","",IF(A845+1&lt;=f_slutt,'Beregninger gj.strømming'!A845+1,""))</f>
        <v/>
      </c>
      <c r="B846" s="172" t="str">
        <f t="shared" si="229"/>
        <v/>
      </c>
      <c r="C846" s="173" t="str">
        <f t="shared" si="230"/>
        <v/>
      </c>
      <c r="D846" s="172" t="str">
        <f t="shared" si="231"/>
        <v/>
      </c>
      <c r="E846" s="152" t="str">
        <f t="shared" si="236"/>
        <v/>
      </c>
      <c r="F846" s="289" t="str">
        <f t="shared" si="232"/>
        <v/>
      </c>
      <c r="G846" s="154" t="str">
        <f>IF($A846="","",'Priseestimat gj.strømming'!$C$15)</f>
        <v/>
      </c>
      <c r="H846" s="155" t="str" cm="1">
        <f t="array" ref="H846">IF(M846=Hjelpeark!$E$7,_xlfn.XLOOKUP(IF(T846="Naturlig",S846,T846),Temp_VT_FV,_xlfn.XLOOKUP('Beregninger gj.strømming'!F846,Fiskevekt_VT_FV,'Veksttabell FV'!$B$5:$T$21,,-1),,-1)*G846,IF('Beregninger gj.strømming'!M846=Hjelpeark!$D$7,_xlfn.XLOOKUP(IF(T846="Naturlig",S846,T846),'Veksttabell SV'!$A$6:$A$22,_xlfn.XLOOKUP('Beregninger gj.strømming'!F846,'Veksttabell SV'!$B$5:$AU$5,'Veksttabell SV'!$B$6:$AU$22,,-1),,-1)*G846,""))</f>
        <v/>
      </c>
      <c r="I846" s="155" t="str">
        <f t="shared" si="221"/>
        <v/>
      </c>
      <c r="J846" s="159" t="str">
        <f t="shared" si="222"/>
        <v/>
      </c>
      <c r="K846" s="173" t="str">
        <f>IF(A846="","",'Priseestimat gj.strømming'!$C$10)</f>
        <v/>
      </c>
      <c r="L846" s="173" t="str">
        <f>IF(A846="","",'Priseestimat gj.strømming'!$C$11)</f>
        <v/>
      </c>
      <c r="M846" s="173" t="str">
        <f>IF(A846="","",'Priseestimat gj.strømming'!$C$12)</f>
        <v/>
      </c>
      <c r="N846" s="173" t="str">
        <f>IF($A846="","",'Priseestimat gj.strømming'!$C$6)</f>
        <v/>
      </c>
      <c r="O846" s="174" t="str" cm="1">
        <f t="array" ref="O846">IF(M846=Hjelpeark!$D$7,_xlfn.XLOOKUP(IF(T846="Naturlig",S846,T846),'Vannbehov SV'!$A$5:$A$13,_xlfn.XLOOKUP('Beregninger gj.strømming'!F846,'Vannbehov SV'!$B$4:$O$4,'Vannbehov SV'!$B$5:$O$13,,-1),,-1),IF(M846=Hjelpeark!$E$7,_xlfn.XLOOKUP(IF(T846="Naturlig",S846,T846),'Vannbehov FV'!$A$5:$A$20,_xlfn.XLOOKUP('Beregninger gj.strømming'!F846,'Vannbehov FV'!$B$4:$O$4,'Vannbehov FV'!$B$5:$O$20,,-1),,-1),""))</f>
        <v/>
      </c>
      <c r="P846" s="173" t="str">
        <f t="shared" si="233"/>
        <v/>
      </c>
      <c r="Q846" s="174" t="str">
        <f t="shared" si="234"/>
        <v/>
      </c>
      <c r="R846" s="174" t="str">
        <f t="shared" si="223"/>
        <v/>
      </c>
      <c r="S846" s="152" t="str">
        <f>IFERROR(IF(M846=Hjelpeark!$D$7,_xlfn.XLOOKUP('Beregninger gj.strømming'!C846,Hjelpeark!$C$8:$C$19,Hjelpeark!$D$8:$D$19),_xlfn.XLOOKUP('Beregninger gj.strømming'!C846,Hjelpeark!$C$8:$C$19,Hjelpeark!$E$8:$E$19)),"")</f>
        <v/>
      </c>
      <c r="T846" s="152" t="str">
        <f t="shared" si="237"/>
        <v/>
      </c>
      <c r="U846" s="152" t="str">
        <f>IFERROR(IF(T846=Hjelpeark!$B$4,0,ABS(T846-S846)),"")</f>
        <v/>
      </c>
      <c r="V846" s="175" t="str">
        <f>IFERROR(IF(A846="","",_xlfn.XLOOKUP(D846,Prisliste!$C$4:$F$4,Prisliste!$C$20:$F$20)),"")</f>
        <v/>
      </c>
      <c r="W846" s="175" t="str">
        <f>IFERROR(U846*_xlfn.XLOOKUP(D846,Prisliste!$C$4:$F$4,Prisliste!$C$21:$F$21),"")</f>
        <v/>
      </c>
      <c r="X846" s="175" t="str">
        <f>IFERROR(IF(A846="","",IF(N846="Ja",_xlfn.XLOOKUP('Beregninger gj.strømming'!D846,Prisliste!$C$4:$F$4,Prisliste!$C$24:$F$24),0)),"")</f>
        <v/>
      </c>
      <c r="Y846" s="288" t="str">
        <f t="shared" si="224"/>
        <v/>
      </c>
      <c r="Z846" s="175" t="str">
        <f t="shared" si="235"/>
        <v/>
      </c>
      <c r="AA846" s="175" t="str">
        <f t="shared" si="225"/>
        <v/>
      </c>
      <c r="AB846" s="175" t="str">
        <f t="shared" si="226"/>
        <v/>
      </c>
      <c r="AC846" s="288" t="str">
        <f t="shared" si="227"/>
        <v/>
      </c>
      <c r="AD846" s="152" t="str">
        <f t="shared" si="228"/>
        <v/>
      </c>
      <c r="AF846" s="155" t="str">
        <f>IFERROR(_xlfn.XLOOKUP(D846,Prisliste!$C$4:$F$4,Prisliste!$C$19:$F$19)*AD846,"")</f>
        <v/>
      </c>
    </row>
    <row r="847" spans="1:32" ht="14.4">
      <c r="A847" s="171" t="str">
        <f>IF(A846="","",IF(A846+1&lt;=f_slutt,'Beregninger gj.strømming'!A846+1,""))</f>
        <v/>
      </c>
      <c r="B847" s="172" t="str">
        <f t="shared" si="229"/>
        <v/>
      </c>
      <c r="C847" s="173" t="str">
        <f t="shared" si="230"/>
        <v/>
      </c>
      <c r="D847" s="172" t="str">
        <f t="shared" si="231"/>
        <v/>
      </c>
      <c r="E847" s="152" t="str">
        <f t="shared" si="236"/>
        <v/>
      </c>
      <c r="F847" s="289" t="str">
        <f t="shared" si="232"/>
        <v/>
      </c>
      <c r="G847" s="154" t="str">
        <f>IF($A847="","",'Priseestimat gj.strømming'!$C$15)</f>
        <v/>
      </c>
      <c r="H847" s="155" t="str" cm="1">
        <f t="array" ref="H847">IF(M847=Hjelpeark!$E$7,_xlfn.XLOOKUP(IF(T847="Naturlig",S847,T847),Temp_VT_FV,_xlfn.XLOOKUP('Beregninger gj.strømming'!F847,Fiskevekt_VT_FV,'Veksttabell FV'!$B$5:$T$21,,-1),,-1)*G847,IF('Beregninger gj.strømming'!M847=Hjelpeark!$D$7,_xlfn.XLOOKUP(IF(T847="Naturlig",S847,T847),'Veksttabell SV'!$A$6:$A$22,_xlfn.XLOOKUP('Beregninger gj.strømming'!F847,'Veksttabell SV'!$B$5:$AU$5,'Veksttabell SV'!$B$6:$AU$22,,-1),,-1)*G847,""))</f>
        <v/>
      </c>
      <c r="I847" s="155" t="str">
        <f t="shared" si="221"/>
        <v/>
      </c>
      <c r="J847" s="159" t="str">
        <f t="shared" si="222"/>
        <v/>
      </c>
      <c r="K847" s="173" t="str">
        <f>IF(A847="","",'Priseestimat gj.strømming'!$C$10)</f>
        <v/>
      </c>
      <c r="L847" s="173" t="str">
        <f>IF(A847="","",'Priseestimat gj.strømming'!$C$11)</f>
        <v/>
      </c>
      <c r="M847" s="173" t="str">
        <f>IF(A847="","",'Priseestimat gj.strømming'!$C$12)</f>
        <v/>
      </c>
      <c r="N847" s="173" t="str">
        <f>IF($A847="","",'Priseestimat gj.strømming'!$C$6)</f>
        <v/>
      </c>
      <c r="O847" s="174" t="str" cm="1">
        <f t="array" ref="O847">IF(M847=Hjelpeark!$D$7,_xlfn.XLOOKUP(IF(T847="Naturlig",S847,T847),'Vannbehov SV'!$A$5:$A$13,_xlfn.XLOOKUP('Beregninger gj.strømming'!F847,'Vannbehov SV'!$B$4:$O$4,'Vannbehov SV'!$B$5:$O$13,,-1),,-1),IF(M847=Hjelpeark!$E$7,_xlfn.XLOOKUP(IF(T847="Naturlig",S847,T847),'Vannbehov FV'!$A$5:$A$20,_xlfn.XLOOKUP('Beregninger gj.strømming'!F847,'Vannbehov FV'!$B$4:$O$4,'Vannbehov FV'!$B$5:$O$20,,-1),,-1),""))</f>
        <v/>
      </c>
      <c r="P847" s="173" t="str">
        <f t="shared" si="233"/>
        <v/>
      </c>
      <c r="Q847" s="174" t="str">
        <f t="shared" si="234"/>
        <v/>
      </c>
      <c r="R847" s="174" t="str">
        <f t="shared" si="223"/>
        <v/>
      </c>
      <c r="S847" s="152" t="str">
        <f>IFERROR(IF(M847=Hjelpeark!$D$7,_xlfn.XLOOKUP('Beregninger gj.strømming'!C847,Hjelpeark!$C$8:$C$19,Hjelpeark!$D$8:$D$19),_xlfn.XLOOKUP('Beregninger gj.strømming'!C847,Hjelpeark!$C$8:$C$19,Hjelpeark!$E$8:$E$19)),"")</f>
        <v/>
      </c>
      <c r="T847" s="152" t="str">
        <f t="shared" si="237"/>
        <v/>
      </c>
      <c r="U847" s="152" t="str">
        <f>IFERROR(IF(T847=Hjelpeark!$B$4,0,ABS(T847-S847)),"")</f>
        <v/>
      </c>
      <c r="V847" s="175" t="str">
        <f>IFERROR(IF(A847="","",_xlfn.XLOOKUP(D847,Prisliste!$C$4:$F$4,Prisliste!$C$20:$F$20)),"")</f>
        <v/>
      </c>
      <c r="W847" s="175" t="str">
        <f>IFERROR(U847*_xlfn.XLOOKUP(D847,Prisliste!$C$4:$F$4,Prisliste!$C$21:$F$21),"")</f>
        <v/>
      </c>
      <c r="X847" s="175" t="str">
        <f>IFERROR(IF(A847="","",IF(N847="Ja",_xlfn.XLOOKUP('Beregninger gj.strømming'!D847,Prisliste!$C$4:$F$4,Prisliste!$C$24:$F$24),0)),"")</f>
        <v/>
      </c>
      <c r="Y847" s="288" t="str">
        <f t="shared" si="224"/>
        <v/>
      </c>
      <c r="Z847" s="175" t="str">
        <f t="shared" si="235"/>
        <v/>
      </c>
      <c r="AA847" s="175" t="str">
        <f t="shared" si="225"/>
        <v/>
      </c>
      <c r="AB847" s="175" t="str">
        <f t="shared" si="226"/>
        <v/>
      </c>
      <c r="AC847" s="288" t="str">
        <f t="shared" si="227"/>
        <v/>
      </c>
      <c r="AD847" s="152" t="str">
        <f t="shared" si="228"/>
        <v/>
      </c>
      <c r="AF847" s="155" t="str">
        <f>IFERROR(_xlfn.XLOOKUP(D847,Prisliste!$C$4:$F$4,Prisliste!$C$19:$F$19)*AD847,"")</f>
        <v/>
      </c>
    </row>
    <row r="848" spans="1:32" ht="14.4">
      <c r="A848" s="171" t="str">
        <f>IF(A847="","",IF(A847+1&lt;=f_slutt,'Beregninger gj.strømming'!A847+1,""))</f>
        <v/>
      </c>
      <c r="B848" s="172" t="str">
        <f t="shared" si="229"/>
        <v/>
      </c>
      <c r="C848" s="173" t="str">
        <f t="shared" si="230"/>
        <v/>
      </c>
      <c r="D848" s="172" t="str">
        <f t="shared" si="231"/>
        <v/>
      </c>
      <c r="E848" s="152" t="str">
        <f t="shared" si="236"/>
        <v/>
      </c>
      <c r="F848" s="289" t="str">
        <f t="shared" si="232"/>
        <v/>
      </c>
      <c r="G848" s="154" t="str">
        <f>IF($A848="","",'Priseestimat gj.strømming'!$C$15)</f>
        <v/>
      </c>
      <c r="H848" s="155" t="str" cm="1">
        <f t="array" ref="H848">IF(M848=Hjelpeark!$E$7,_xlfn.XLOOKUP(IF(T848="Naturlig",S848,T848),Temp_VT_FV,_xlfn.XLOOKUP('Beregninger gj.strømming'!F848,Fiskevekt_VT_FV,'Veksttabell FV'!$B$5:$T$21,,-1),,-1)*G848,IF('Beregninger gj.strømming'!M848=Hjelpeark!$D$7,_xlfn.XLOOKUP(IF(T848="Naturlig",S848,T848),'Veksttabell SV'!$A$6:$A$22,_xlfn.XLOOKUP('Beregninger gj.strømming'!F848,'Veksttabell SV'!$B$5:$AU$5,'Veksttabell SV'!$B$6:$AU$22,,-1),,-1)*G848,""))</f>
        <v/>
      </c>
      <c r="I848" s="155" t="str">
        <f t="shared" si="221"/>
        <v/>
      </c>
      <c r="J848" s="159" t="str">
        <f t="shared" si="222"/>
        <v/>
      </c>
      <c r="K848" s="173" t="str">
        <f>IF(A848="","",'Priseestimat gj.strømming'!$C$10)</f>
        <v/>
      </c>
      <c r="L848" s="173" t="str">
        <f>IF(A848="","",'Priseestimat gj.strømming'!$C$11)</f>
        <v/>
      </c>
      <c r="M848" s="173" t="str">
        <f>IF(A848="","",'Priseestimat gj.strømming'!$C$12)</f>
        <v/>
      </c>
      <c r="N848" s="173" t="str">
        <f>IF($A848="","",'Priseestimat gj.strømming'!$C$6)</f>
        <v/>
      </c>
      <c r="O848" s="174" t="str" cm="1">
        <f t="array" ref="O848">IF(M848=Hjelpeark!$D$7,_xlfn.XLOOKUP(IF(T848="Naturlig",S848,T848),'Vannbehov SV'!$A$5:$A$13,_xlfn.XLOOKUP('Beregninger gj.strømming'!F848,'Vannbehov SV'!$B$4:$O$4,'Vannbehov SV'!$B$5:$O$13,,-1),,-1),IF(M848=Hjelpeark!$E$7,_xlfn.XLOOKUP(IF(T848="Naturlig",S848,T848),'Vannbehov FV'!$A$5:$A$20,_xlfn.XLOOKUP('Beregninger gj.strømming'!F848,'Vannbehov FV'!$B$4:$O$4,'Vannbehov FV'!$B$5:$O$20,,-1),,-1),""))</f>
        <v/>
      </c>
      <c r="P848" s="173" t="str">
        <f t="shared" si="233"/>
        <v/>
      </c>
      <c r="Q848" s="174" t="str">
        <f t="shared" si="234"/>
        <v/>
      </c>
      <c r="R848" s="174" t="str">
        <f t="shared" si="223"/>
        <v/>
      </c>
      <c r="S848" s="152" t="str">
        <f>IFERROR(IF(M848=Hjelpeark!$D$7,_xlfn.XLOOKUP('Beregninger gj.strømming'!C848,Hjelpeark!$C$8:$C$19,Hjelpeark!$D$8:$D$19),_xlfn.XLOOKUP('Beregninger gj.strømming'!C848,Hjelpeark!$C$8:$C$19,Hjelpeark!$E$8:$E$19)),"")</f>
        <v/>
      </c>
      <c r="T848" s="152" t="str">
        <f t="shared" si="237"/>
        <v/>
      </c>
      <c r="U848" s="152" t="str">
        <f>IFERROR(IF(T848=Hjelpeark!$B$4,0,ABS(T848-S848)),"")</f>
        <v/>
      </c>
      <c r="V848" s="175" t="str">
        <f>IFERROR(IF(A848="","",_xlfn.XLOOKUP(D848,Prisliste!$C$4:$F$4,Prisliste!$C$20:$F$20)),"")</f>
        <v/>
      </c>
      <c r="W848" s="175" t="str">
        <f>IFERROR(U848*_xlfn.XLOOKUP(D848,Prisliste!$C$4:$F$4,Prisliste!$C$21:$F$21),"")</f>
        <v/>
      </c>
      <c r="X848" s="175" t="str">
        <f>IFERROR(IF(A848="","",IF(N848="Ja",_xlfn.XLOOKUP('Beregninger gj.strømming'!D848,Prisliste!$C$4:$F$4,Prisliste!$C$24:$F$24),0)),"")</f>
        <v/>
      </c>
      <c r="Y848" s="288" t="str">
        <f t="shared" si="224"/>
        <v/>
      </c>
      <c r="Z848" s="175" t="str">
        <f t="shared" si="235"/>
        <v/>
      </c>
      <c r="AA848" s="175" t="str">
        <f t="shared" si="225"/>
        <v/>
      </c>
      <c r="AB848" s="175" t="str">
        <f t="shared" si="226"/>
        <v/>
      </c>
      <c r="AC848" s="288" t="str">
        <f t="shared" si="227"/>
        <v/>
      </c>
      <c r="AD848" s="152" t="str">
        <f t="shared" si="228"/>
        <v/>
      </c>
      <c r="AF848" s="155" t="str">
        <f>IFERROR(_xlfn.XLOOKUP(D848,Prisliste!$C$4:$F$4,Prisliste!$C$19:$F$19)*AD848,"")</f>
        <v/>
      </c>
    </row>
    <row r="849" spans="1:32" ht="14.4">
      <c r="A849" s="171" t="str">
        <f>IF(A848="","",IF(A848+1&lt;=f_slutt,'Beregninger gj.strømming'!A848+1,""))</f>
        <v/>
      </c>
      <c r="B849" s="172" t="str">
        <f t="shared" si="229"/>
        <v/>
      </c>
      <c r="C849" s="173" t="str">
        <f t="shared" si="230"/>
        <v/>
      </c>
      <c r="D849" s="172" t="str">
        <f t="shared" si="231"/>
        <v/>
      </c>
      <c r="E849" s="152" t="str">
        <f t="shared" si="236"/>
        <v/>
      </c>
      <c r="F849" s="289" t="str">
        <f t="shared" si="232"/>
        <v/>
      </c>
      <c r="G849" s="154" t="str">
        <f>IF($A849="","",'Priseestimat gj.strømming'!$C$15)</f>
        <v/>
      </c>
      <c r="H849" s="155" t="str" cm="1">
        <f t="array" ref="H849">IF(M849=Hjelpeark!$E$7,_xlfn.XLOOKUP(IF(T849="Naturlig",S849,T849),Temp_VT_FV,_xlfn.XLOOKUP('Beregninger gj.strømming'!F849,Fiskevekt_VT_FV,'Veksttabell FV'!$B$5:$T$21,,-1),,-1)*G849,IF('Beregninger gj.strømming'!M849=Hjelpeark!$D$7,_xlfn.XLOOKUP(IF(T849="Naturlig",S849,T849),'Veksttabell SV'!$A$6:$A$22,_xlfn.XLOOKUP('Beregninger gj.strømming'!F849,'Veksttabell SV'!$B$5:$AU$5,'Veksttabell SV'!$B$6:$AU$22,,-1),,-1)*G849,""))</f>
        <v/>
      </c>
      <c r="I849" s="155" t="str">
        <f t="shared" si="221"/>
        <v/>
      </c>
      <c r="J849" s="159" t="str">
        <f t="shared" si="222"/>
        <v/>
      </c>
      <c r="K849" s="173" t="str">
        <f>IF(A849="","",'Priseestimat gj.strømming'!$C$10)</f>
        <v/>
      </c>
      <c r="L849" s="173" t="str">
        <f>IF(A849="","",'Priseestimat gj.strømming'!$C$11)</f>
        <v/>
      </c>
      <c r="M849" s="173" t="str">
        <f>IF(A849="","",'Priseestimat gj.strømming'!$C$12)</f>
        <v/>
      </c>
      <c r="N849" s="173" t="str">
        <f>IF($A849="","",'Priseestimat gj.strømming'!$C$6)</f>
        <v/>
      </c>
      <c r="O849" s="174" t="str" cm="1">
        <f t="array" ref="O849">IF(M849=Hjelpeark!$D$7,_xlfn.XLOOKUP(IF(T849="Naturlig",S849,T849),'Vannbehov SV'!$A$5:$A$13,_xlfn.XLOOKUP('Beregninger gj.strømming'!F849,'Vannbehov SV'!$B$4:$O$4,'Vannbehov SV'!$B$5:$O$13,,-1),,-1),IF(M849=Hjelpeark!$E$7,_xlfn.XLOOKUP(IF(T849="Naturlig",S849,T849),'Vannbehov FV'!$A$5:$A$20,_xlfn.XLOOKUP('Beregninger gj.strømming'!F849,'Vannbehov FV'!$B$4:$O$4,'Vannbehov FV'!$B$5:$O$20,,-1),,-1),""))</f>
        <v/>
      </c>
      <c r="P849" s="173" t="str">
        <f t="shared" si="233"/>
        <v/>
      </c>
      <c r="Q849" s="174" t="str">
        <f t="shared" si="234"/>
        <v/>
      </c>
      <c r="R849" s="174" t="str">
        <f t="shared" si="223"/>
        <v/>
      </c>
      <c r="S849" s="152" t="str">
        <f>IFERROR(IF(M849=Hjelpeark!$D$7,_xlfn.XLOOKUP('Beregninger gj.strømming'!C849,Hjelpeark!$C$8:$C$19,Hjelpeark!$D$8:$D$19),_xlfn.XLOOKUP('Beregninger gj.strømming'!C849,Hjelpeark!$C$8:$C$19,Hjelpeark!$E$8:$E$19)),"")</f>
        <v/>
      </c>
      <c r="T849" s="152" t="str">
        <f t="shared" si="237"/>
        <v/>
      </c>
      <c r="U849" s="152" t="str">
        <f>IFERROR(IF(T849=Hjelpeark!$B$4,0,ABS(T849-S849)),"")</f>
        <v/>
      </c>
      <c r="V849" s="175" t="str">
        <f>IFERROR(IF(A849="","",_xlfn.XLOOKUP(D849,Prisliste!$C$4:$F$4,Prisliste!$C$20:$F$20)),"")</f>
        <v/>
      </c>
      <c r="W849" s="175" t="str">
        <f>IFERROR(U849*_xlfn.XLOOKUP(D849,Prisliste!$C$4:$F$4,Prisliste!$C$21:$F$21),"")</f>
        <v/>
      </c>
      <c r="X849" s="175" t="str">
        <f>IFERROR(IF(A849="","",IF(N849="Ja",_xlfn.XLOOKUP('Beregninger gj.strømming'!D849,Prisliste!$C$4:$F$4,Prisliste!$C$24:$F$24),0)),"")</f>
        <v/>
      </c>
      <c r="Y849" s="288" t="str">
        <f t="shared" si="224"/>
        <v/>
      </c>
      <c r="Z849" s="175" t="str">
        <f t="shared" si="235"/>
        <v/>
      </c>
      <c r="AA849" s="175" t="str">
        <f t="shared" si="225"/>
        <v/>
      </c>
      <c r="AB849" s="175" t="str">
        <f t="shared" si="226"/>
        <v/>
      </c>
      <c r="AC849" s="288" t="str">
        <f t="shared" si="227"/>
        <v/>
      </c>
      <c r="AD849" s="152" t="str">
        <f t="shared" si="228"/>
        <v/>
      </c>
      <c r="AF849" s="155" t="str">
        <f>IFERROR(_xlfn.XLOOKUP(D849,Prisliste!$C$4:$F$4,Prisliste!$C$19:$F$19)*AD849,"")</f>
        <v/>
      </c>
    </row>
    <row r="850" spans="1:32" ht="14.4">
      <c r="A850" s="171" t="str">
        <f>IF(A849="","",IF(A849+1&lt;=f_slutt,'Beregninger gj.strømming'!A849+1,""))</f>
        <v/>
      </c>
      <c r="B850" s="172" t="str">
        <f t="shared" si="229"/>
        <v/>
      </c>
      <c r="C850" s="173" t="str">
        <f t="shared" si="230"/>
        <v/>
      </c>
      <c r="D850" s="172" t="str">
        <f t="shared" si="231"/>
        <v/>
      </c>
      <c r="E850" s="152" t="str">
        <f t="shared" si="236"/>
        <v/>
      </c>
      <c r="F850" s="289" t="str">
        <f t="shared" si="232"/>
        <v/>
      </c>
      <c r="G850" s="154" t="str">
        <f>IF($A850="","",'Priseestimat gj.strømming'!$C$15)</f>
        <v/>
      </c>
      <c r="H850" s="155" t="str" cm="1">
        <f t="array" ref="H850">IF(M850=Hjelpeark!$E$7,_xlfn.XLOOKUP(IF(T850="Naturlig",S850,T850),Temp_VT_FV,_xlfn.XLOOKUP('Beregninger gj.strømming'!F850,Fiskevekt_VT_FV,'Veksttabell FV'!$B$5:$T$21,,-1),,-1)*G850,IF('Beregninger gj.strømming'!M850=Hjelpeark!$D$7,_xlfn.XLOOKUP(IF(T850="Naturlig",S850,T850),'Veksttabell SV'!$A$6:$A$22,_xlfn.XLOOKUP('Beregninger gj.strømming'!F850,'Veksttabell SV'!$B$5:$AU$5,'Veksttabell SV'!$B$6:$AU$22,,-1),,-1)*G850,""))</f>
        <v/>
      </c>
      <c r="I850" s="155" t="str">
        <f t="shared" si="221"/>
        <v/>
      </c>
      <c r="J850" s="159" t="str">
        <f t="shared" si="222"/>
        <v/>
      </c>
      <c r="K850" s="173" t="str">
        <f>IF(A850="","",'Priseestimat gj.strømming'!$C$10)</f>
        <v/>
      </c>
      <c r="L850" s="173" t="str">
        <f>IF(A850="","",'Priseestimat gj.strømming'!$C$11)</f>
        <v/>
      </c>
      <c r="M850" s="173" t="str">
        <f>IF(A850="","",'Priseestimat gj.strømming'!$C$12)</f>
        <v/>
      </c>
      <c r="N850" s="173" t="str">
        <f>IF($A850="","",'Priseestimat gj.strømming'!$C$6)</f>
        <v/>
      </c>
      <c r="O850" s="174" t="str" cm="1">
        <f t="array" ref="O850">IF(M850=Hjelpeark!$D$7,_xlfn.XLOOKUP(IF(T850="Naturlig",S850,T850),'Vannbehov SV'!$A$5:$A$13,_xlfn.XLOOKUP('Beregninger gj.strømming'!F850,'Vannbehov SV'!$B$4:$O$4,'Vannbehov SV'!$B$5:$O$13,,-1),,-1),IF(M850=Hjelpeark!$E$7,_xlfn.XLOOKUP(IF(T850="Naturlig",S850,T850),'Vannbehov FV'!$A$5:$A$20,_xlfn.XLOOKUP('Beregninger gj.strømming'!F850,'Vannbehov FV'!$B$4:$O$4,'Vannbehov FV'!$B$5:$O$20,,-1),,-1),""))</f>
        <v/>
      </c>
      <c r="P850" s="173" t="str">
        <f t="shared" si="233"/>
        <v/>
      </c>
      <c r="Q850" s="174" t="str">
        <f t="shared" si="234"/>
        <v/>
      </c>
      <c r="R850" s="174" t="str">
        <f t="shared" si="223"/>
        <v/>
      </c>
      <c r="S850" s="152" t="str">
        <f>IFERROR(IF(M850=Hjelpeark!$D$7,_xlfn.XLOOKUP('Beregninger gj.strømming'!C850,Hjelpeark!$C$8:$C$19,Hjelpeark!$D$8:$D$19),_xlfn.XLOOKUP('Beregninger gj.strømming'!C850,Hjelpeark!$C$8:$C$19,Hjelpeark!$E$8:$E$19)),"")</f>
        <v/>
      </c>
      <c r="T850" s="152" t="str">
        <f t="shared" si="237"/>
        <v/>
      </c>
      <c r="U850" s="152" t="str">
        <f>IFERROR(IF(T850=Hjelpeark!$B$4,0,ABS(T850-S850)),"")</f>
        <v/>
      </c>
      <c r="V850" s="175" t="str">
        <f>IFERROR(IF(A850="","",_xlfn.XLOOKUP(D850,Prisliste!$C$4:$F$4,Prisliste!$C$20:$F$20)),"")</f>
        <v/>
      </c>
      <c r="W850" s="175" t="str">
        <f>IFERROR(U850*_xlfn.XLOOKUP(D850,Prisliste!$C$4:$F$4,Prisliste!$C$21:$F$21),"")</f>
        <v/>
      </c>
      <c r="X850" s="175" t="str">
        <f>IFERROR(IF(A850="","",IF(N850="Ja",_xlfn.XLOOKUP('Beregninger gj.strømming'!D850,Prisliste!$C$4:$F$4,Prisliste!$C$24:$F$24),0)),"")</f>
        <v/>
      </c>
      <c r="Y850" s="288" t="str">
        <f t="shared" si="224"/>
        <v/>
      </c>
      <c r="Z850" s="175" t="str">
        <f t="shared" si="235"/>
        <v/>
      </c>
      <c r="AA850" s="175" t="str">
        <f t="shared" si="225"/>
        <v/>
      </c>
      <c r="AB850" s="175" t="str">
        <f t="shared" si="226"/>
        <v/>
      </c>
      <c r="AC850" s="288" t="str">
        <f t="shared" si="227"/>
        <v/>
      </c>
      <c r="AD850" s="152" t="str">
        <f t="shared" si="228"/>
        <v/>
      </c>
      <c r="AF850" s="155" t="str">
        <f>IFERROR(_xlfn.XLOOKUP(D850,Prisliste!$C$4:$F$4,Prisliste!$C$19:$F$19)*AD850,"")</f>
        <v/>
      </c>
    </row>
    <row r="851" spans="1:32" ht="14.4">
      <c r="A851" s="171" t="str">
        <f>IF(A850="","",IF(A850+1&lt;=f_slutt,'Beregninger gj.strømming'!A850+1,""))</f>
        <v/>
      </c>
      <c r="B851" s="172" t="str">
        <f t="shared" si="229"/>
        <v/>
      </c>
      <c r="C851" s="173" t="str">
        <f t="shared" si="230"/>
        <v/>
      </c>
      <c r="D851" s="172" t="str">
        <f t="shared" si="231"/>
        <v/>
      </c>
      <c r="E851" s="152" t="str">
        <f t="shared" si="236"/>
        <v/>
      </c>
      <c r="F851" s="289" t="str">
        <f t="shared" si="232"/>
        <v/>
      </c>
      <c r="G851" s="154" t="str">
        <f>IF($A851="","",'Priseestimat gj.strømming'!$C$15)</f>
        <v/>
      </c>
      <c r="H851" s="155" t="str" cm="1">
        <f t="array" ref="H851">IF(M851=Hjelpeark!$E$7,_xlfn.XLOOKUP(IF(T851="Naturlig",S851,T851),Temp_VT_FV,_xlfn.XLOOKUP('Beregninger gj.strømming'!F851,Fiskevekt_VT_FV,'Veksttabell FV'!$B$5:$T$21,,-1),,-1)*G851,IF('Beregninger gj.strømming'!M851=Hjelpeark!$D$7,_xlfn.XLOOKUP(IF(T851="Naturlig",S851,T851),'Veksttabell SV'!$A$6:$A$22,_xlfn.XLOOKUP('Beregninger gj.strømming'!F851,'Veksttabell SV'!$B$5:$AU$5,'Veksttabell SV'!$B$6:$AU$22,,-1),,-1)*G851,""))</f>
        <v/>
      </c>
      <c r="I851" s="155" t="str">
        <f t="shared" si="221"/>
        <v/>
      </c>
      <c r="J851" s="159" t="str">
        <f t="shared" si="222"/>
        <v/>
      </c>
      <c r="K851" s="173" t="str">
        <f>IF(A851="","",'Priseestimat gj.strømming'!$C$10)</f>
        <v/>
      </c>
      <c r="L851" s="173" t="str">
        <f>IF(A851="","",'Priseestimat gj.strømming'!$C$11)</f>
        <v/>
      </c>
      <c r="M851" s="173" t="str">
        <f>IF(A851="","",'Priseestimat gj.strømming'!$C$12)</f>
        <v/>
      </c>
      <c r="N851" s="173" t="str">
        <f>IF($A851="","",'Priseestimat gj.strømming'!$C$6)</f>
        <v/>
      </c>
      <c r="O851" s="174" t="str" cm="1">
        <f t="array" ref="O851">IF(M851=Hjelpeark!$D$7,_xlfn.XLOOKUP(IF(T851="Naturlig",S851,T851),'Vannbehov SV'!$A$5:$A$13,_xlfn.XLOOKUP('Beregninger gj.strømming'!F851,'Vannbehov SV'!$B$4:$O$4,'Vannbehov SV'!$B$5:$O$13,,-1),,-1),IF(M851=Hjelpeark!$E$7,_xlfn.XLOOKUP(IF(T851="Naturlig",S851,T851),'Vannbehov FV'!$A$5:$A$20,_xlfn.XLOOKUP('Beregninger gj.strømming'!F851,'Vannbehov FV'!$B$4:$O$4,'Vannbehov FV'!$B$5:$O$20,,-1),,-1),""))</f>
        <v/>
      </c>
      <c r="P851" s="173" t="str">
        <f t="shared" si="233"/>
        <v/>
      </c>
      <c r="Q851" s="174" t="str">
        <f t="shared" si="234"/>
        <v/>
      </c>
      <c r="R851" s="174" t="str">
        <f t="shared" si="223"/>
        <v/>
      </c>
      <c r="S851" s="152" t="str">
        <f>IFERROR(IF(M851=Hjelpeark!$D$7,_xlfn.XLOOKUP('Beregninger gj.strømming'!C851,Hjelpeark!$C$8:$C$19,Hjelpeark!$D$8:$D$19),_xlfn.XLOOKUP('Beregninger gj.strømming'!C851,Hjelpeark!$C$8:$C$19,Hjelpeark!$E$8:$E$19)),"")</f>
        <v/>
      </c>
      <c r="T851" s="152" t="str">
        <f t="shared" si="237"/>
        <v/>
      </c>
      <c r="U851" s="152" t="str">
        <f>IFERROR(IF(T851=Hjelpeark!$B$4,0,ABS(T851-S851)),"")</f>
        <v/>
      </c>
      <c r="V851" s="175" t="str">
        <f>IFERROR(IF(A851="","",_xlfn.XLOOKUP(D851,Prisliste!$C$4:$F$4,Prisliste!$C$20:$F$20)),"")</f>
        <v/>
      </c>
      <c r="W851" s="175" t="str">
        <f>IFERROR(U851*_xlfn.XLOOKUP(D851,Prisliste!$C$4:$F$4,Prisliste!$C$21:$F$21),"")</f>
        <v/>
      </c>
      <c r="X851" s="175" t="str">
        <f>IFERROR(IF(A851="","",IF(N851="Ja",_xlfn.XLOOKUP('Beregninger gj.strømming'!D851,Prisliste!$C$4:$F$4,Prisliste!$C$24:$F$24),0)),"")</f>
        <v/>
      </c>
      <c r="Y851" s="288" t="str">
        <f t="shared" si="224"/>
        <v/>
      </c>
      <c r="Z851" s="175" t="str">
        <f t="shared" si="235"/>
        <v/>
      </c>
      <c r="AA851" s="175" t="str">
        <f t="shared" si="225"/>
        <v/>
      </c>
      <c r="AB851" s="175" t="str">
        <f t="shared" si="226"/>
        <v/>
      </c>
      <c r="AC851" s="288" t="str">
        <f t="shared" si="227"/>
        <v/>
      </c>
      <c r="AD851" s="152" t="str">
        <f t="shared" si="228"/>
        <v/>
      </c>
      <c r="AF851" s="155" t="str">
        <f>IFERROR(_xlfn.XLOOKUP(D851,Prisliste!$C$4:$F$4,Prisliste!$C$19:$F$19)*AD851,"")</f>
        <v/>
      </c>
    </row>
    <row r="852" spans="1:32" ht="14.4">
      <c r="A852" s="171" t="str">
        <f>IF(A851="","",IF(A851+1&lt;=f_slutt,'Beregninger gj.strømming'!A851+1,""))</f>
        <v/>
      </c>
      <c r="B852" s="172" t="str">
        <f t="shared" si="229"/>
        <v/>
      </c>
      <c r="C852" s="173" t="str">
        <f t="shared" si="230"/>
        <v/>
      </c>
      <c r="D852" s="172" t="str">
        <f t="shared" si="231"/>
        <v/>
      </c>
      <c r="E852" s="152" t="str">
        <f t="shared" si="236"/>
        <v/>
      </c>
      <c r="F852" s="289" t="str">
        <f t="shared" si="232"/>
        <v/>
      </c>
      <c r="G852" s="154" t="str">
        <f>IF($A852="","",'Priseestimat gj.strømming'!$C$15)</f>
        <v/>
      </c>
      <c r="H852" s="155" t="str" cm="1">
        <f t="array" ref="H852">IF(M852=Hjelpeark!$E$7,_xlfn.XLOOKUP(IF(T852="Naturlig",S852,T852),Temp_VT_FV,_xlfn.XLOOKUP('Beregninger gj.strømming'!F852,Fiskevekt_VT_FV,'Veksttabell FV'!$B$5:$T$21,,-1),,-1)*G852,IF('Beregninger gj.strømming'!M852=Hjelpeark!$D$7,_xlfn.XLOOKUP(IF(T852="Naturlig",S852,T852),'Veksttabell SV'!$A$6:$A$22,_xlfn.XLOOKUP('Beregninger gj.strømming'!F852,'Veksttabell SV'!$B$5:$AU$5,'Veksttabell SV'!$B$6:$AU$22,,-1),,-1)*G852,""))</f>
        <v/>
      </c>
      <c r="I852" s="155" t="str">
        <f t="shared" si="221"/>
        <v/>
      </c>
      <c r="J852" s="159" t="str">
        <f t="shared" si="222"/>
        <v/>
      </c>
      <c r="K852" s="173" t="str">
        <f>IF(A852="","",'Priseestimat gj.strømming'!$C$10)</f>
        <v/>
      </c>
      <c r="L852" s="173" t="str">
        <f>IF(A852="","",'Priseestimat gj.strømming'!$C$11)</f>
        <v/>
      </c>
      <c r="M852" s="173" t="str">
        <f>IF(A852="","",'Priseestimat gj.strømming'!$C$12)</f>
        <v/>
      </c>
      <c r="N852" s="173" t="str">
        <f>IF($A852="","",'Priseestimat gj.strømming'!$C$6)</f>
        <v/>
      </c>
      <c r="O852" s="174" t="str" cm="1">
        <f t="array" ref="O852">IF(M852=Hjelpeark!$D$7,_xlfn.XLOOKUP(IF(T852="Naturlig",S852,T852),'Vannbehov SV'!$A$5:$A$13,_xlfn.XLOOKUP('Beregninger gj.strømming'!F852,'Vannbehov SV'!$B$4:$O$4,'Vannbehov SV'!$B$5:$O$13,,-1),,-1),IF(M852=Hjelpeark!$E$7,_xlfn.XLOOKUP(IF(T852="Naturlig",S852,T852),'Vannbehov FV'!$A$5:$A$20,_xlfn.XLOOKUP('Beregninger gj.strømming'!F852,'Vannbehov FV'!$B$4:$O$4,'Vannbehov FV'!$B$5:$O$20,,-1),,-1),""))</f>
        <v/>
      </c>
      <c r="P852" s="173" t="str">
        <f t="shared" si="233"/>
        <v/>
      </c>
      <c r="Q852" s="174" t="str">
        <f t="shared" si="234"/>
        <v/>
      </c>
      <c r="R852" s="174" t="str">
        <f t="shared" si="223"/>
        <v/>
      </c>
      <c r="S852" s="152" t="str">
        <f>IFERROR(IF(M852=Hjelpeark!$D$7,_xlfn.XLOOKUP('Beregninger gj.strømming'!C852,Hjelpeark!$C$8:$C$19,Hjelpeark!$D$8:$D$19),_xlfn.XLOOKUP('Beregninger gj.strømming'!C852,Hjelpeark!$C$8:$C$19,Hjelpeark!$E$8:$E$19)),"")</f>
        <v/>
      </c>
      <c r="T852" s="152" t="str">
        <f t="shared" si="237"/>
        <v/>
      </c>
      <c r="U852" s="152" t="str">
        <f>IFERROR(IF(T852=Hjelpeark!$B$4,0,ABS(T852-S852)),"")</f>
        <v/>
      </c>
      <c r="V852" s="175" t="str">
        <f>IFERROR(IF(A852="","",_xlfn.XLOOKUP(D852,Prisliste!$C$4:$F$4,Prisliste!$C$20:$F$20)),"")</f>
        <v/>
      </c>
      <c r="W852" s="175" t="str">
        <f>IFERROR(U852*_xlfn.XLOOKUP(D852,Prisliste!$C$4:$F$4,Prisliste!$C$21:$F$21),"")</f>
        <v/>
      </c>
      <c r="X852" s="175" t="str">
        <f>IFERROR(IF(A852="","",IF(N852="Ja",_xlfn.XLOOKUP('Beregninger gj.strømming'!D852,Prisliste!$C$4:$F$4,Prisliste!$C$24:$F$24),0)),"")</f>
        <v/>
      </c>
      <c r="Y852" s="288" t="str">
        <f t="shared" si="224"/>
        <v/>
      </c>
      <c r="Z852" s="175" t="str">
        <f t="shared" si="235"/>
        <v/>
      </c>
      <c r="AA852" s="175" t="str">
        <f t="shared" si="225"/>
        <v/>
      </c>
      <c r="AB852" s="175" t="str">
        <f t="shared" si="226"/>
        <v/>
      </c>
      <c r="AC852" s="288" t="str">
        <f t="shared" si="227"/>
        <v/>
      </c>
      <c r="AD852" s="152" t="str">
        <f t="shared" si="228"/>
        <v/>
      </c>
      <c r="AF852" s="155" t="str">
        <f>IFERROR(_xlfn.XLOOKUP(D852,Prisliste!$C$4:$F$4,Prisliste!$C$19:$F$19)*AD852,"")</f>
        <v/>
      </c>
    </row>
    <row r="853" spans="1:32" ht="14.4">
      <c r="A853" s="171" t="str">
        <f>IF(A852="","",IF(A852+1&lt;=f_slutt,'Beregninger gj.strømming'!A852+1,""))</f>
        <v/>
      </c>
      <c r="B853" s="172" t="str">
        <f t="shared" si="229"/>
        <v/>
      </c>
      <c r="C853" s="173" t="str">
        <f t="shared" si="230"/>
        <v/>
      </c>
      <c r="D853" s="172" t="str">
        <f t="shared" si="231"/>
        <v/>
      </c>
      <c r="E853" s="152" t="str">
        <f t="shared" si="236"/>
        <v/>
      </c>
      <c r="F853" s="289" t="str">
        <f t="shared" si="232"/>
        <v/>
      </c>
      <c r="G853" s="154" t="str">
        <f>IF($A853="","",'Priseestimat gj.strømming'!$C$15)</f>
        <v/>
      </c>
      <c r="H853" s="155" t="str" cm="1">
        <f t="array" ref="H853">IF(M853=Hjelpeark!$E$7,_xlfn.XLOOKUP(IF(T853="Naturlig",S853,T853),Temp_VT_FV,_xlfn.XLOOKUP('Beregninger gj.strømming'!F853,Fiskevekt_VT_FV,'Veksttabell FV'!$B$5:$T$21,,-1),,-1)*G853,IF('Beregninger gj.strømming'!M853=Hjelpeark!$D$7,_xlfn.XLOOKUP(IF(T853="Naturlig",S853,T853),'Veksttabell SV'!$A$6:$A$22,_xlfn.XLOOKUP('Beregninger gj.strømming'!F853,'Veksttabell SV'!$B$5:$AU$5,'Veksttabell SV'!$B$6:$AU$22,,-1),,-1)*G853,""))</f>
        <v/>
      </c>
      <c r="I853" s="155" t="str">
        <f t="shared" si="221"/>
        <v/>
      </c>
      <c r="J853" s="159" t="str">
        <f t="shared" si="222"/>
        <v/>
      </c>
      <c r="K853" s="173" t="str">
        <f>IF(A853="","",'Priseestimat gj.strømming'!$C$10)</f>
        <v/>
      </c>
      <c r="L853" s="173" t="str">
        <f>IF(A853="","",'Priseestimat gj.strømming'!$C$11)</f>
        <v/>
      </c>
      <c r="M853" s="173" t="str">
        <f>IF(A853="","",'Priseestimat gj.strømming'!$C$12)</f>
        <v/>
      </c>
      <c r="N853" s="173" t="str">
        <f>IF($A853="","",'Priseestimat gj.strømming'!$C$6)</f>
        <v/>
      </c>
      <c r="O853" s="174" t="str" cm="1">
        <f t="array" ref="O853">IF(M853=Hjelpeark!$D$7,_xlfn.XLOOKUP(IF(T853="Naturlig",S853,T853),'Vannbehov SV'!$A$5:$A$13,_xlfn.XLOOKUP('Beregninger gj.strømming'!F853,'Vannbehov SV'!$B$4:$O$4,'Vannbehov SV'!$B$5:$O$13,,-1),,-1),IF(M853=Hjelpeark!$E$7,_xlfn.XLOOKUP(IF(T853="Naturlig",S853,T853),'Vannbehov FV'!$A$5:$A$20,_xlfn.XLOOKUP('Beregninger gj.strømming'!F853,'Vannbehov FV'!$B$4:$O$4,'Vannbehov FV'!$B$5:$O$20,,-1),,-1),""))</f>
        <v/>
      </c>
      <c r="P853" s="173" t="str">
        <f t="shared" si="233"/>
        <v/>
      </c>
      <c r="Q853" s="174" t="str">
        <f t="shared" si="234"/>
        <v/>
      </c>
      <c r="R853" s="174" t="str">
        <f t="shared" si="223"/>
        <v/>
      </c>
      <c r="S853" s="152" t="str">
        <f>IFERROR(IF(M853=Hjelpeark!$D$7,_xlfn.XLOOKUP('Beregninger gj.strømming'!C853,Hjelpeark!$C$8:$C$19,Hjelpeark!$D$8:$D$19),_xlfn.XLOOKUP('Beregninger gj.strømming'!C853,Hjelpeark!$C$8:$C$19,Hjelpeark!$E$8:$E$19)),"")</f>
        <v/>
      </c>
      <c r="T853" s="152" t="str">
        <f t="shared" si="237"/>
        <v/>
      </c>
      <c r="U853" s="152" t="str">
        <f>IFERROR(IF(T853=Hjelpeark!$B$4,0,ABS(T853-S853)),"")</f>
        <v/>
      </c>
      <c r="V853" s="175" t="str">
        <f>IFERROR(IF(A853="","",_xlfn.XLOOKUP(D853,Prisliste!$C$4:$F$4,Prisliste!$C$20:$F$20)),"")</f>
        <v/>
      </c>
      <c r="W853" s="175" t="str">
        <f>IFERROR(U853*_xlfn.XLOOKUP(D853,Prisliste!$C$4:$F$4,Prisliste!$C$21:$F$21),"")</f>
        <v/>
      </c>
      <c r="X853" s="175" t="str">
        <f>IFERROR(IF(A853="","",IF(N853="Ja",_xlfn.XLOOKUP('Beregninger gj.strømming'!D853,Prisliste!$C$4:$F$4,Prisliste!$C$24:$F$24),0)),"")</f>
        <v/>
      </c>
      <c r="Y853" s="288" t="str">
        <f t="shared" si="224"/>
        <v/>
      </c>
      <c r="Z853" s="175" t="str">
        <f t="shared" si="235"/>
        <v/>
      </c>
      <c r="AA853" s="175" t="str">
        <f t="shared" si="225"/>
        <v/>
      </c>
      <c r="AB853" s="175" t="str">
        <f t="shared" si="226"/>
        <v/>
      </c>
      <c r="AC853" s="288" t="str">
        <f t="shared" si="227"/>
        <v/>
      </c>
      <c r="AD853" s="152" t="str">
        <f t="shared" si="228"/>
        <v/>
      </c>
      <c r="AF853" s="155" t="str">
        <f>IFERROR(_xlfn.XLOOKUP(D853,Prisliste!$C$4:$F$4,Prisliste!$C$19:$F$19)*AD853,"")</f>
        <v/>
      </c>
    </row>
    <row r="854" spans="1:32" ht="14.4">
      <c r="A854" s="171" t="str">
        <f>IF(A853="","",IF(A853+1&lt;=f_slutt,'Beregninger gj.strømming'!A853+1,""))</f>
        <v/>
      </c>
      <c r="B854" s="172" t="str">
        <f t="shared" si="229"/>
        <v/>
      </c>
      <c r="C854" s="173" t="str">
        <f t="shared" si="230"/>
        <v/>
      </c>
      <c r="D854" s="172" t="str">
        <f t="shared" si="231"/>
        <v/>
      </c>
      <c r="E854" s="152" t="str">
        <f t="shared" si="236"/>
        <v/>
      </c>
      <c r="F854" s="289" t="str">
        <f t="shared" si="232"/>
        <v/>
      </c>
      <c r="G854" s="154" t="str">
        <f>IF($A854="","",'Priseestimat gj.strømming'!$C$15)</f>
        <v/>
      </c>
      <c r="H854" s="155" t="str" cm="1">
        <f t="array" ref="H854">IF(M854=Hjelpeark!$E$7,_xlfn.XLOOKUP(IF(T854="Naturlig",S854,T854),Temp_VT_FV,_xlfn.XLOOKUP('Beregninger gj.strømming'!F854,Fiskevekt_VT_FV,'Veksttabell FV'!$B$5:$T$21,,-1),,-1)*G854,IF('Beregninger gj.strømming'!M854=Hjelpeark!$D$7,_xlfn.XLOOKUP(IF(T854="Naturlig",S854,T854),'Veksttabell SV'!$A$6:$A$22,_xlfn.XLOOKUP('Beregninger gj.strømming'!F854,'Veksttabell SV'!$B$5:$AU$5,'Veksttabell SV'!$B$6:$AU$22,,-1),,-1)*G854,""))</f>
        <v/>
      </c>
      <c r="I854" s="155" t="str">
        <f t="shared" si="221"/>
        <v/>
      </c>
      <c r="J854" s="159" t="str">
        <f t="shared" si="222"/>
        <v/>
      </c>
      <c r="K854" s="173" t="str">
        <f>IF(A854="","",'Priseestimat gj.strømming'!$C$10)</f>
        <v/>
      </c>
      <c r="L854" s="173" t="str">
        <f>IF(A854="","",'Priseestimat gj.strømming'!$C$11)</f>
        <v/>
      </c>
      <c r="M854" s="173" t="str">
        <f>IF(A854="","",'Priseestimat gj.strømming'!$C$12)</f>
        <v/>
      </c>
      <c r="N854" s="173" t="str">
        <f>IF($A854="","",'Priseestimat gj.strømming'!$C$6)</f>
        <v/>
      </c>
      <c r="O854" s="174" t="str" cm="1">
        <f t="array" ref="O854">IF(M854=Hjelpeark!$D$7,_xlfn.XLOOKUP(IF(T854="Naturlig",S854,T854),'Vannbehov SV'!$A$5:$A$13,_xlfn.XLOOKUP('Beregninger gj.strømming'!F854,'Vannbehov SV'!$B$4:$O$4,'Vannbehov SV'!$B$5:$O$13,,-1),,-1),IF(M854=Hjelpeark!$E$7,_xlfn.XLOOKUP(IF(T854="Naturlig",S854,T854),'Vannbehov FV'!$A$5:$A$20,_xlfn.XLOOKUP('Beregninger gj.strømming'!F854,'Vannbehov FV'!$B$4:$O$4,'Vannbehov FV'!$B$5:$O$20,,-1),,-1),""))</f>
        <v/>
      </c>
      <c r="P854" s="173" t="str">
        <f t="shared" si="233"/>
        <v/>
      </c>
      <c r="Q854" s="174" t="str">
        <f t="shared" si="234"/>
        <v/>
      </c>
      <c r="R854" s="174" t="str">
        <f t="shared" si="223"/>
        <v/>
      </c>
      <c r="S854" s="152" t="str">
        <f>IFERROR(IF(M854=Hjelpeark!$D$7,_xlfn.XLOOKUP('Beregninger gj.strømming'!C854,Hjelpeark!$C$8:$C$19,Hjelpeark!$D$8:$D$19),_xlfn.XLOOKUP('Beregninger gj.strømming'!C854,Hjelpeark!$C$8:$C$19,Hjelpeark!$E$8:$E$19)),"")</f>
        <v/>
      </c>
      <c r="T854" s="152" t="str">
        <f t="shared" si="237"/>
        <v/>
      </c>
      <c r="U854" s="152" t="str">
        <f>IFERROR(IF(T854=Hjelpeark!$B$4,0,ABS(T854-S854)),"")</f>
        <v/>
      </c>
      <c r="V854" s="175" t="str">
        <f>IFERROR(IF(A854="","",_xlfn.XLOOKUP(D854,Prisliste!$C$4:$F$4,Prisliste!$C$20:$F$20)),"")</f>
        <v/>
      </c>
      <c r="W854" s="175" t="str">
        <f>IFERROR(U854*_xlfn.XLOOKUP(D854,Prisliste!$C$4:$F$4,Prisliste!$C$21:$F$21),"")</f>
        <v/>
      </c>
      <c r="X854" s="175" t="str">
        <f>IFERROR(IF(A854="","",IF(N854="Ja",_xlfn.XLOOKUP('Beregninger gj.strømming'!D854,Prisliste!$C$4:$F$4,Prisliste!$C$24:$F$24),0)),"")</f>
        <v/>
      </c>
      <c r="Y854" s="288" t="str">
        <f t="shared" si="224"/>
        <v/>
      </c>
      <c r="Z854" s="175" t="str">
        <f t="shared" si="235"/>
        <v/>
      </c>
      <c r="AA854" s="175" t="str">
        <f t="shared" si="225"/>
        <v/>
      </c>
      <c r="AB854" s="175" t="str">
        <f t="shared" si="226"/>
        <v/>
      </c>
      <c r="AC854" s="288" t="str">
        <f t="shared" si="227"/>
        <v/>
      </c>
      <c r="AD854" s="152" t="str">
        <f t="shared" si="228"/>
        <v/>
      </c>
      <c r="AF854" s="155" t="str">
        <f>IFERROR(_xlfn.XLOOKUP(D854,Prisliste!$C$4:$F$4,Prisliste!$C$19:$F$19)*AD854,"")</f>
        <v/>
      </c>
    </row>
    <row r="855" spans="1:32" ht="14.4">
      <c r="A855" s="171" t="str">
        <f>IF(A854="","",IF(A854+1&lt;=f_slutt,'Beregninger gj.strømming'!A854+1,""))</f>
        <v/>
      </c>
      <c r="B855" s="172" t="str">
        <f t="shared" si="229"/>
        <v/>
      </c>
      <c r="C855" s="173" t="str">
        <f t="shared" si="230"/>
        <v/>
      </c>
      <c r="D855" s="172" t="str">
        <f t="shared" si="231"/>
        <v/>
      </c>
      <c r="E855" s="152" t="str">
        <f t="shared" si="236"/>
        <v/>
      </c>
      <c r="F855" s="289" t="str">
        <f t="shared" si="232"/>
        <v/>
      </c>
      <c r="G855" s="154" t="str">
        <f>IF($A855="","",'Priseestimat gj.strømming'!$C$15)</f>
        <v/>
      </c>
      <c r="H855" s="155" t="str" cm="1">
        <f t="array" ref="H855">IF(M855=Hjelpeark!$E$7,_xlfn.XLOOKUP(IF(T855="Naturlig",S855,T855),Temp_VT_FV,_xlfn.XLOOKUP('Beregninger gj.strømming'!F855,Fiskevekt_VT_FV,'Veksttabell FV'!$B$5:$T$21,,-1),,-1)*G855,IF('Beregninger gj.strømming'!M855=Hjelpeark!$D$7,_xlfn.XLOOKUP(IF(T855="Naturlig",S855,T855),'Veksttabell SV'!$A$6:$A$22,_xlfn.XLOOKUP('Beregninger gj.strømming'!F855,'Veksttabell SV'!$B$5:$AU$5,'Veksttabell SV'!$B$6:$AU$22,,-1),,-1)*G855,""))</f>
        <v/>
      </c>
      <c r="I855" s="155" t="str">
        <f t="shared" si="221"/>
        <v/>
      </c>
      <c r="J855" s="159" t="str">
        <f t="shared" si="222"/>
        <v/>
      </c>
      <c r="K855" s="173" t="str">
        <f>IF(A855="","",'Priseestimat gj.strømming'!$C$10)</f>
        <v/>
      </c>
      <c r="L855" s="173" t="str">
        <f>IF(A855="","",'Priseestimat gj.strømming'!$C$11)</f>
        <v/>
      </c>
      <c r="M855" s="173" t="str">
        <f>IF(A855="","",'Priseestimat gj.strømming'!$C$12)</f>
        <v/>
      </c>
      <c r="N855" s="173" t="str">
        <f>IF($A855="","",'Priseestimat gj.strømming'!$C$6)</f>
        <v/>
      </c>
      <c r="O855" s="174" t="str" cm="1">
        <f t="array" ref="O855">IF(M855=Hjelpeark!$D$7,_xlfn.XLOOKUP(IF(T855="Naturlig",S855,T855),'Vannbehov SV'!$A$5:$A$13,_xlfn.XLOOKUP('Beregninger gj.strømming'!F855,'Vannbehov SV'!$B$4:$O$4,'Vannbehov SV'!$B$5:$O$13,,-1),,-1),IF(M855=Hjelpeark!$E$7,_xlfn.XLOOKUP(IF(T855="Naturlig",S855,T855),'Vannbehov FV'!$A$5:$A$20,_xlfn.XLOOKUP('Beregninger gj.strømming'!F855,'Vannbehov FV'!$B$4:$O$4,'Vannbehov FV'!$B$5:$O$20,,-1),,-1),""))</f>
        <v/>
      </c>
      <c r="P855" s="173" t="str">
        <f t="shared" si="233"/>
        <v/>
      </c>
      <c r="Q855" s="174" t="str">
        <f t="shared" si="234"/>
        <v/>
      </c>
      <c r="R855" s="174" t="str">
        <f t="shared" si="223"/>
        <v/>
      </c>
      <c r="S855" s="152" t="str">
        <f>IFERROR(IF(M855=Hjelpeark!$D$7,_xlfn.XLOOKUP('Beregninger gj.strømming'!C855,Hjelpeark!$C$8:$C$19,Hjelpeark!$D$8:$D$19),_xlfn.XLOOKUP('Beregninger gj.strømming'!C855,Hjelpeark!$C$8:$C$19,Hjelpeark!$E$8:$E$19)),"")</f>
        <v/>
      </c>
      <c r="T855" s="152" t="str">
        <f t="shared" si="237"/>
        <v/>
      </c>
      <c r="U855" s="152" t="str">
        <f>IFERROR(IF(T855=Hjelpeark!$B$4,0,ABS(T855-S855)),"")</f>
        <v/>
      </c>
      <c r="V855" s="175" t="str">
        <f>IFERROR(IF(A855="","",_xlfn.XLOOKUP(D855,Prisliste!$C$4:$F$4,Prisliste!$C$20:$F$20)),"")</f>
        <v/>
      </c>
      <c r="W855" s="175" t="str">
        <f>IFERROR(U855*_xlfn.XLOOKUP(D855,Prisliste!$C$4:$F$4,Prisliste!$C$21:$F$21),"")</f>
        <v/>
      </c>
      <c r="X855" s="175" t="str">
        <f>IFERROR(IF(A855="","",IF(N855="Ja",_xlfn.XLOOKUP('Beregninger gj.strømming'!D855,Prisliste!$C$4:$F$4,Prisliste!$C$24:$F$24),0)),"")</f>
        <v/>
      </c>
      <c r="Y855" s="288" t="str">
        <f t="shared" si="224"/>
        <v/>
      </c>
      <c r="Z855" s="175" t="str">
        <f t="shared" si="235"/>
        <v/>
      </c>
      <c r="AA855" s="175" t="str">
        <f t="shared" si="225"/>
        <v/>
      </c>
      <c r="AB855" s="175" t="str">
        <f t="shared" si="226"/>
        <v/>
      </c>
      <c r="AC855" s="288" t="str">
        <f t="shared" si="227"/>
        <v/>
      </c>
      <c r="AD855" s="152" t="str">
        <f t="shared" si="228"/>
        <v/>
      </c>
      <c r="AF855" s="155" t="str">
        <f>IFERROR(_xlfn.XLOOKUP(D855,Prisliste!$C$4:$F$4,Prisliste!$C$19:$F$19)*AD855,"")</f>
        <v/>
      </c>
    </row>
    <row r="856" spans="1:32" ht="14.4">
      <c r="A856" s="171" t="str">
        <f>IF(A855="","",IF(A855+1&lt;=f_slutt,'Beregninger gj.strømming'!A855+1,""))</f>
        <v/>
      </c>
      <c r="B856" s="172" t="str">
        <f t="shared" si="229"/>
        <v/>
      </c>
      <c r="C856" s="173" t="str">
        <f t="shared" si="230"/>
        <v/>
      </c>
      <c r="D856" s="172" t="str">
        <f t="shared" si="231"/>
        <v/>
      </c>
      <c r="E856" s="152" t="str">
        <f t="shared" si="236"/>
        <v/>
      </c>
      <c r="F856" s="289" t="str">
        <f t="shared" si="232"/>
        <v/>
      </c>
      <c r="G856" s="154" t="str">
        <f>IF($A856="","",'Priseestimat gj.strømming'!$C$15)</f>
        <v/>
      </c>
      <c r="H856" s="155" t="str" cm="1">
        <f t="array" ref="H856">IF(M856=Hjelpeark!$E$7,_xlfn.XLOOKUP(IF(T856="Naturlig",S856,T856),Temp_VT_FV,_xlfn.XLOOKUP('Beregninger gj.strømming'!F856,Fiskevekt_VT_FV,'Veksttabell FV'!$B$5:$T$21,,-1),,-1)*G856,IF('Beregninger gj.strømming'!M856=Hjelpeark!$D$7,_xlfn.XLOOKUP(IF(T856="Naturlig",S856,T856),'Veksttabell SV'!$A$6:$A$22,_xlfn.XLOOKUP('Beregninger gj.strømming'!F856,'Veksttabell SV'!$B$5:$AU$5,'Veksttabell SV'!$B$6:$AU$22,,-1),,-1)*G856,""))</f>
        <v/>
      </c>
      <c r="I856" s="155" t="str">
        <f t="shared" si="221"/>
        <v/>
      </c>
      <c r="J856" s="159" t="str">
        <f t="shared" si="222"/>
        <v/>
      </c>
      <c r="K856" s="173" t="str">
        <f>IF(A856="","",'Priseestimat gj.strømming'!$C$10)</f>
        <v/>
      </c>
      <c r="L856" s="173" t="str">
        <f>IF(A856="","",'Priseestimat gj.strømming'!$C$11)</f>
        <v/>
      </c>
      <c r="M856" s="173" t="str">
        <f>IF(A856="","",'Priseestimat gj.strømming'!$C$12)</f>
        <v/>
      </c>
      <c r="N856" s="173" t="str">
        <f>IF($A856="","",'Priseestimat gj.strømming'!$C$6)</f>
        <v/>
      </c>
      <c r="O856" s="174" t="str" cm="1">
        <f t="array" ref="O856">IF(M856=Hjelpeark!$D$7,_xlfn.XLOOKUP(IF(T856="Naturlig",S856,T856),'Vannbehov SV'!$A$5:$A$13,_xlfn.XLOOKUP('Beregninger gj.strømming'!F856,'Vannbehov SV'!$B$4:$O$4,'Vannbehov SV'!$B$5:$O$13,,-1),,-1),IF(M856=Hjelpeark!$E$7,_xlfn.XLOOKUP(IF(T856="Naturlig",S856,T856),'Vannbehov FV'!$A$5:$A$20,_xlfn.XLOOKUP('Beregninger gj.strømming'!F856,'Vannbehov FV'!$B$4:$O$4,'Vannbehov FV'!$B$5:$O$20,,-1),,-1),""))</f>
        <v/>
      </c>
      <c r="P856" s="173" t="str">
        <f t="shared" si="233"/>
        <v/>
      </c>
      <c r="Q856" s="174" t="str">
        <f t="shared" si="234"/>
        <v/>
      </c>
      <c r="R856" s="174" t="str">
        <f t="shared" si="223"/>
        <v/>
      </c>
      <c r="S856" s="152" t="str">
        <f>IFERROR(IF(M856=Hjelpeark!$D$7,_xlfn.XLOOKUP('Beregninger gj.strømming'!C856,Hjelpeark!$C$8:$C$19,Hjelpeark!$D$8:$D$19),_xlfn.XLOOKUP('Beregninger gj.strømming'!C856,Hjelpeark!$C$8:$C$19,Hjelpeark!$E$8:$E$19)),"")</f>
        <v/>
      </c>
      <c r="T856" s="152" t="str">
        <f t="shared" si="237"/>
        <v/>
      </c>
      <c r="U856" s="152" t="str">
        <f>IFERROR(IF(T856=Hjelpeark!$B$4,0,ABS(T856-S856)),"")</f>
        <v/>
      </c>
      <c r="V856" s="175" t="str">
        <f>IFERROR(IF(A856="","",_xlfn.XLOOKUP(D856,Prisliste!$C$4:$F$4,Prisliste!$C$20:$F$20)),"")</f>
        <v/>
      </c>
      <c r="W856" s="175" t="str">
        <f>IFERROR(U856*_xlfn.XLOOKUP(D856,Prisliste!$C$4:$F$4,Prisliste!$C$21:$F$21),"")</f>
        <v/>
      </c>
      <c r="X856" s="175" t="str">
        <f>IFERROR(IF(A856="","",IF(N856="Ja",_xlfn.XLOOKUP('Beregninger gj.strømming'!D856,Prisliste!$C$4:$F$4,Prisliste!$C$24:$F$24),0)),"")</f>
        <v/>
      </c>
      <c r="Y856" s="288" t="str">
        <f t="shared" si="224"/>
        <v/>
      </c>
      <c r="Z856" s="175" t="str">
        <f t="shared" si="235"/>
        <v/>
      </c>
      <c r="AA856" s="175" t="str">
        <f t="shared" si="225"/>
        <v/>
      </c>
      <c r="AB856" s="175" t="str">
        <f t="shared" si="226"/>
        <v/>
      </c>
      <c r="AC856" s="288" t="str">
        <f t="shared" si="227"/>
        <v/>
      </c>
      <c r="AD856" s="152" t="str">
        <f t="shared" si="228"/>
        <v/>
      </c>
      <c r="AF856" s="155" t="str">
        <f>IFERROR(_xlfn.XLOOKUP(D856,Prisliste!$C$4:$F$4,Prisliste!$C$19:$F$19)*AD856,"")</f>
        <v/>
      </c>
    </row>
    <row r="857" spans="1:32" ht="14.4">
      <c r="A857" s="171" t="str">
        <f>IF(A856="","",IF(A856+1&lt;=f_slutt,'Beregninger gj.strømming'!A856+1,""))</f>
        <v/>
      </c>
      <c r="B857" s="172" t="str">
        <f t="shared" si="229"/>
        <v/>
      </c>
      <c r="C857" s="173" t="str">
        <f t="shared" si="230"/>
        <v/>
      </c>
      <c r="D857" s="172" t="str">
        <f t="shared" si="231"/>
        <v/>
      </c>
      <c r="E857" s="152" t="str">
        <f t="shared" si="236"/>
        <v/>
      </c>
      <c r="F857" s="289" t="str">
        <f t="shared" si="232"/>
        <v/>
      </c>
      <c r="G857" s="154" t="str">
        <f>IF($A857="","",'Priseestimat gj.strømming'!$C$15)</f>
        <v/>
      </c>
      <c r="H857" s="155" t="str" cm="1">
        <f t="array" ref="H857">IF(M857=Hjelpeark!$E$7,_xlfn.XLOOKUP(IF(T857="Naturlig",S857,T857),Temp_VT_FV,_xlfn.XLOOKUP('Beregninger gj.strømming'!F857,Fiskevekt_VT_FV,'Veksttabell FV'!$B$5:$T$21,,-1),,-1)*G857,IF('Beregninger gj.strømming'!M857=Hjelpeark!$D$7,_xlfn.XLOOKUP(IF(T857="Naturlig",S857,T857),'Veksttabell SV'!$A$6:$A$22,_xlfn.XLOOKUP('Beregninger gj.strømming'!F857,'Veksttabell SV'!$B$5:$AU$5,'Veksttabell SV'!$B$6:$AU$22,,-1),,-1)*G857,""))</f>
        <v/>
      </c>
      <c r="I857" s="155" t="str">
        <f t="shared" si="221"/>
        <v/>
      </c>
      <c r="J857" s="159" t="str">
        <f t="shared" si="222"/>
        <v/>
      </c>
      <c r="K857" s="173" t="str">
        <f>IF(A857="","",'Priseestimat gj.strømming'!$C$10)</f>
        <v/>
      </c>
      <c r="L857" s="173" t="str">
        <f>IF(A857="","",'Priseestimat gj.strømming'!$C$11)</f>
        <v/>
      </c>
      <c r="M857" s="173" t="str">
        <f>IF(A857="","",'Priseestimat gj.strømming'!$C$12)</f>
        <v/>
      </c>
      <c r="N857" s="173" t="str">
        <f>IF($A857="","",'Priseestimat gj.strømming'!$C$6)</f>
        <v/>
      </c>
      <c r="O857" s="174" t="str" cm="1">
        <f t="array" ref="O857">IF(M857=Hjelpeark!$D$7,_xlfn.XLOOKUP(IF(T857="Naturlig",S857,T857),'Vannbehov SV'!$A$5:$A$13,_xlfn.XLOOKUP('Beregninger gj.strømming'!F857,'Vannbehov SV'!$B$4:$O$4,'Vannbehov SV'!$B$5:$O$13,,-1),,-1),IF(M857=Hjelpeark!$E$7,_xlfn.XLOOKUP(IF(T857="Naturlig",S857,T857),'Vannbehov FV'!$A$5:$A$20,_xlfn.XLOOKUP('Beregninger gj.strømming'!F857,'Vannbehov FV'!$B$4:$O$4,'Vannbehov FV'!$B$5:$O$20,,-1),,-1),""))</f>
        <v/>
      </c>
      <c r="P857" s="173" t="str">
        <f t="shared" si="233"/>
        <v/>
      </c>
      <c r="Q857" s="174" t="str">
        <f t="shared" si="234"/>
        <v/>
      </c>
      <c r="R857" s="174" t="str">
        <f t="shared" si="223"/>
        <v/>
      </c>
      <c r="S857" s="152" t="str">
        <f>IFERROR(IF(M857=Hjelpeark!$D$7,_xlfn.XLOOKUP('Beregninger gj.strømming'!C857,Hjelpeark!$C$8:$C$19,Hjelpeark!$D$8:$D$19),_xlfn.XLOOKUP('Beregninger gj.strømming'!C857,Hjelpeark!$C$8:$C$19,Hjelpeark!$E$8:$E$19)),"")</f>
        <v/>
      </c>
      <c r="T857" s="152" t="str">
        <f t="shared" si="237"/>
        <v/>
      </c>
      <c r="U857" s="152" t="str">
        <f>IFERROR(IF(T857=Hjelpeark!$B$4,0,ABS(T857-S857)),"")</f>
        <v/>
      </c>
      <c r="V857" s="175" t="str">
        <f>IFERROR(IF(A857="","",_xlfn.XLOOKUP(D857,Prisliste!$C$4:$F$4,Prisliste!$C$20:$F$20)),"")</f>
        <v/>
      </c>
      <c r="W857" s="175" t="str">
        <f>IFERROR(U857*_xlfn.XLOOKUP(D857,Prisliste!$C$4:$F$4,Prisliste!$C$21:$F$21),"")</f>
        <v/>
      </c>
      <c r="X857" s="175" t="str">
        <f>IFERROR(IF(A857="","",IF(N857="Ja",_xlfn.XLOOKUP('Beregninger gj.strømming'!D857,Prisliste!$C$4:$F$4,Prisliste!$C$24:$F$24),0)),"")</f>
        <v/>
      </c>
      <c r="Y857" s="288" t="str">
        <f t="shared" si="224"/>
        <v/>
      </c>
      <c r="Z857" s="175" t="str">
        <f t="shared" si="235"/>
        <v/>
      </c>
      <c r="AA857" s="175" t="str">
        <f t="shared" si="225"/>
        <v/>
      </c>
      <c r="AB857" s="175" t="str">
        <f t="shared" si="226"/>
        <v/>
      </c>
      <c r="AC857" s="288" t="str">
        <f t="shared" si="227"/>
        <v/>
      </c>
      <c r="AD857" s="152" t="str">
        <f t="shared" si="228"/>
        <v/>
      </c>
      <c r="AF857" s="155" t="str">
        <f>IFERROR(_xlfn.XLOOKUP(D857,Prisliste!$C$4:$F$4,Prisliste!$C$19:$F$19)*AD857,"")</f>
        <v/>
      </c>
    </row>
    <row r="858" spans="1:32" ht="14.4">
      <c r="A858" s="171" t="str">
        <f>IF(A857="","",IF(A857+1&lt;=f_slutt,'Beregninger gj.strømming'!A857+1,""))</f>
        <v/>
      </c>
      <c r="B858" s="172" t="str">
        <f t="shared" si="229"/>
        <v/>
      </c>
      <c r="C858" s="173" t="str">
        <f t="shared" si="230"/>
        <v/>
      </c>
      <c r="D858" s="172" t="str">
        <f t="shared" si="231"/>
        <v/>
      </c>
      <c r="E858" s="152" t="str">
        <f t="shared" si="236"/>
        <v/>
      </c>
      <c r="F858" s="289" t="str">
        <f t="shared" si="232"/>
        <v/>
      </c>
      <c r="G858" s="154" t="str">
        <f>IF($A858="","",'Priseestimat gj.strømming'!$C$15)</f>
        <v/>
      </c>
      <c r="H858" s="155" t="str" cm="1">
        <f t="array" ref="H858">IF(M858=Hjelpeark!$E$7,_xlfn.XLOOKUP(IF(T858="Naturlig",S858,T858),Temp_VT_FV,_xlfn.XLOOKUP('Beregninger gj.strømming'!F858,Fiskevekt_VT_FV,'Veksttabell FV'!$B$5:$T$21,,-1),,-1)*G858,IF('Beregninger gj.strømming'!M858=Hjelpeark!$D$7,_xlfn.XLOOKUP(IF(T858="Naturlig",S858,T858),'Veksttabell SV'!$A$6:$A$22,_xlfn.XLOOKUP('Beregninger gj.strømming'!F858,'Veksttabell SV'!$B$5:$AU$5,'Veksttabell SV'!$B$6:$AU$22,,-1),,-1)*G858,""))</f>
        <v/>
      </c>
      <c r="I858" s="155" t="str">
        <f t="shared" si="221"/>
        <v/>
      </c>
      <c r="J858" s="159" t="str">
        <f t="shared" si="222"/>
        <v/>
      </c>
      <c r="K858" s="173" t="str">
        <f>IF(A858="","",'Priseestimat gj.strømming'!$C$10)</f>
        <v/>
      </c>
      <c r="L858" s="173" t="str">
        <f>IF(A858="","",'Priseestimat gj.strømming'!$C$11)</f>
        <v/>
      </c>
      <c r="M858" s="173" t="str">
        <f>IF(A858="","",'Priseestimat gj.strømming'!$C$12)</f>
        <v/>
      </c>
      <c r="N858" s="173" t="str">
        <f>IF($A858="","",'Priseestimat gj.strømming'!$C$6)</f>
        <v/>
      </c>
      <c r="O858" s="174" t="str" cm="1">
        <f t="array" ref="O858">IF(M858=Hjelpeark!$D$7,_xlfn.XLOOKUP(IF(T858="Naturlig",S858,T858),'Vannbehov SV'!$A$5:$A$13,_xlfn.XLOOKUP('Beregninger gj.strømming'!F858,'Vannbehov SV'!$B$4:$O$4,'Vannbehov SV'!$B$5:$O$13,,-1),,-1),IF(M858=Hjelpeark!$E$7,_xlfn.XLOOKUP(IF(T858="Naturlig",S858,T858),'Vannbehov FV'!$A$5:$A$20,_xlfn.XLOOKUP('Beregninger gj.strømming'!F858,'Vannbehov FV'!$B$4:$O$4,'Vannbehov FV'!$B$5:$O$20,,-1),,-1),""))</f>
        <v/>
      </c>
      <c r="P858" s="173" t="str">
        <f t="shared" si="233"/>
        <v/>
      </c>
      <c r="Q858" s="174" t="str">
        <f t="shared" si="234"/>
        <v/>
      </c>
      <c r="R858" s="174" t="str">
        <f t="shared" si="223"/>
        <v/>
      </c>
      <c r="S858" s="152" t="str">
        <f>IFERROR(IF(M858=Hjelpeark!$D$7,_xlfn.XLOOKUP('Beregninger gj.strømming'!C858,Hjelpeark!$C$8:$C$19,Hjelpeark!$D$8:$D$19),_xlfn.XLOOKUP('Beregninger gj.strømming'!C858,Hjelpeark!$C$8:$C$19,Hjelpeark!$E$8:$E$19)),"")</f>
        <v/>
      </c>
      <c r="T858" s="152" t="str">
        <f t="shared" si="237"/>
        <v/>
      </c>
      <c r="U858" s="152" t="str">
        <f>IFERROR(IF(T858=Hjelpeark!$B$4,0,ABS(T858-S858)),"")</f>
        <v/>
      </c>
      <c r="V858" s="175" t="str">
        <f>IFERROR(IF(A858="","",_xlfn.XLOOKUP(D858,Prisliste!$C$4:$F$4,Prisliste!$C$20:$F$20)),"")</f>
        <v/>
      </c>
      <c r="W858" s="175" t="str">
        <f>IFERROR(U858*_xlfn.XLOOKUP(D858,Prisliste!$C$4:$F$4,Prisliste!$C$21:$F$21),"")</f>
        <v/>
      </c>
      <c r="X858" s="175" t="str">
        <f>IFERROR(IF(A858="","",IF(N858="Ja",_xlfn.XLOOKUP('Beregninger gj.strømming'!D858,Prisliste!$C$4:$F$4,Prisliste!$C$24:$F$24),0)),"")</f>
        <v/>
      </c>
      <c r="Y858" s="288" t="str">
        <f t="shared" si="224"/>
        <v/>
      </c>
      <c r="Z858" s="175" t="str">
        <f t="shared" si="235"/>
        <v/>
      </c>
      <c r="AA858" s="175" t="str">
        <f t="shared" si="225"/>
        <v/>
      </c>
      <c r="AB858" s="175" t="str">
        <f t="shared" si="226"/>
        <v/>
      </c>
      <c r="AC858" s="288" t="str">
        <f t="shared" si="227"/>
        <v/>
      </c>
      <c r="AD858" s="152" t="str">
        <f t="shared" si="228"/>
        <v/>
      </c>
      <c r="AF858" s="155" t="str">
        <f>IFERROR(_xlfn.XLOOKUP(D858,Prisliste!$C$4:$F$4,Prisliste!$C$19:$F$19)*AD858,"")</f>
        <v/>
      </c>
    </row>
    <row r="859" spans="1:32" ht="14.4">
      <c r="A859" s="171" t="str">
        <f>IF(A858="","",IF(A858+1&lt;=f_slutt,'Beregninger gj.strømming'!A858+1,""))</f>
        <v/>
      </c>
      <c r="B859" s="172" t="str">
        <f t="shared" si="229"/>
        <v/>
      </c>
      <c r="C859" s="173" t="str">
        <f t="shared" si="230"/>
        <v/>
      </c>
      <c r="D859" s="172" t="str">
        <f t="shared" si="231"/>
        <v/>
      </c>
      <c r="E859" s="152" t="str">
        <f t="shared" si="236"/>
        <v/>
      </c>
      <c r="F859" s="289" t="str">
        <f t="shared" si="232"/>
        <v/>
      </c>
      <c r="G859" s="154" t="str">
        <f>IF($A859="","",'Priseestimat gj.strømming'!$C$15)</f>
        <v/>
      </c>
      <c r="H859" s="155" t="str" cm="1">
        <f t="array" ref="H859">IF(M859=Hjelpeark!$E$7,_xlfn.XLOOKUP(IF(T859="Naturlig",S859,T859),Temp_VT_FV,_xlfn.XLOOKUP('Beregninger gj.strømming'!F859,Fiskevekt_VT_FV,'Veksttabell FV'!$B$5:$T$21,,-1),,-1)*G859,IF('Beregninger gj.strømming'!M859=Hjelpeark!$D$7,_xlfn.XLOOKUP(IF(T859="Naturlig",S859,T859),'Veksttabell SV'!$A$6:$A$22,_xlfn.XLOOKUP('Beregninger gj.strømming'!F859,'Veksttabell SV'!$B$5:$AU$5,'Veksttabell SV'!$B$6:$AU$22,,-1),,-1)*G859,""))</f>
        <v/>
      </c>
      <c r="I859" s="155" t="str">
        <f t="shared" si="221"/>
        <v/>
      </c>
      <c r="J859" s="159" t="str">
        <f t="shared" si="222"/>
        <v/>
      </c>
      <c r="K859" s="173" t="str">
        <f>IF(A859="","",'Priseestimat gj.strømming'!$C$10)</f>
        <v/>
      </c>
      <c r="L859" s="173" t="str">
        <f>IF(A859="","",'Priseestimat gj.strømming'!$C$11)</f>
        <v/>
      </c>
      <c r="M859" s="173" t="str">
        <f>IF(A859="","",'Priseestimat gj.strømming'!$C$12)</f>
        <v/>
      </c>
      <c r="N859" s="173" t="str">
        <f>IF($A859="","",'Priseestimat gj.strømming'!$C$6)</f>
        <v/>
      </c>
      <c r="O859" s="174" t="str" cm="1">
        <f t="array" ref="O859">IF(M859=Hjelpeark!$D$7,_xlfn.XLOOKUP(IF(T859="Naturlig",S859,T859),'Vannbehov SV'!$A$5:$A$13,_xlfn.XLOOKUP('Beregninger gj.strømming'!F859,'Vannbehov SV'!$B$4:$O$4,'Vannbehov SV'!$B$5:$O$13,,-1),,-1),IF(M859=Hjelpeark!$E$7,_xlfn.XLOOKUP(IF(T859="Naturlig",S859,T859),'Vannbehov FV'!$A$5:$A$20,_xlfn.XLOOKUP('Beregninger gj.strømming'!F859,'Vannbehov FV'!$B$4:$O$4,'Vannbehov FV'!$B$5:$O$20,,-1),,-1),""))</f>
        <v/>
      </c>
      <c r="P859" s="173" t="str">
        <f t="shared" si="233"/>
        <v/>
      </c>
      <c r="Q859" s="174" t="str">
        <f t="shared" si="234"/>
        <v/>
      </c>
      <c r="R859" s="174" t="str">
        <f t="shared" si="223"/>
        <v/>
      </c>
      <c r="S859" s="152" t="str">
        <f>IFERROR(IF(M859=Hjelpeark!$D$7,_xlfn.XLOOKUP('Beregninger gj.strømming'!C859,Hjelpeark!$C$8:$C$19,Hjelpeark!$D$8:$D$19),_xlfn.XLOOKUP('Beregninger gj.strømming'!C859,Hjelpeark!$C$8:$C$19,Hjelpeark!$E$8:$E$19)),"")</f>
        <v/>
      </c>
      <c r="T859" s="152" t="str">
        <f t="shared" si="237"/>
        <v/>
      </c>
      <c r="U859" s="152" t="str">
        <f>IFERROR(IF(T859=Hjelpeark!$B$4,0,ABS(T859-S859)),"")</f>
        <v/>
      </c>
      <c r="V859" s="175" t="str">
        <f>IFERROR(IF(A859="","",_xlfn.XLOOKUP(D859,Prisliste!$C$4:$F$4,Prisliste!$C$20:$F$20)),"")</f>
        <v/>
      </c>
      <c r="W859" s="175" t="str">
        <f>IFERROR(U859*_xlfn.XLOOKUP(D859,Prisliste!$C$4:$F$4,Prisliste!$C$21:$F$21),"")</f>
        <v/>
      </c>
      <c r="X859" s="175" t="str">
        <f>IFERROR(IF(A859="","",IF(N859="Ja",_xlfn.XLOOKUP('Beregninger gj.strømming'!D859,Prisliste!$C$4:$F$4,Prisliste!$C$24:$F$24),0)),"")</f>
        <v/>
      </c>
      <c r="Y859" s="288" t="str">
        <f t="shared" si="224"/>
        <v/>
      </c>
      <c r="Z859" s="175" t="str">
        <f t="shared" si="235"/>
        <v/>
      </c>
      <c r="AA859" s="175" t="str">
        <f t="shared" si="225"/>
        <v/>
      </c>
      <c r="AB859" s="175" t="str">
        <f t="shared" si="226"/>
        <v/>
      </c>
      <c r="AC859" s="288" t="str">
        <f t="shared" si="227"/>
        <v/>
      </c>
      <c r="AD859" s="152" t="str">
        <f t="shared" si="228"/>
        <v/>
      </c>
      <c r="AF859" s="155" t="str">
        <f>IFERROR(_xlfn.XLOOKUP(D859,Prisliste!$C$4:$F$4,Prisliste!$C$19:$F$19)*AD859,"")</f>
        <v/>
      </c>
    </row>
    <row r="860" spans="1:32" ht="14.4">
      <c r="A860" s="171" t="str">
        <f>IF(A859="","",IF(A859+1&lt;=f_slutt,'Beregninger gj.strømming'!A859+1,""))</f>
        <v/>
      </c>
      <c r="B860" s="172" t="str">
        <f t="shared" si="229"/>
        <v/>
      </c>
      <c r="C860" s="173" t="str">
        <f t="shared" si="230"/>
        <v/>
      </c>
      <c r="D860" s="172" t="str">
        <f t="shared" si="231"/>
        <v/>
      </c>
      <c r="E860" s="152" t="str">
        <f t="shared" si="236"/>
        <v/>
      </c>
      <c r="F860" s="289" t="str">
        <f t="shared" si="232"/>
        <v/>
      </c>
      <c r="G860" s="154" t="str">
        <f>IF($A860="","",'Priseestimat gj.strømming'!$C$15)</f>
        <v/>
      </c>
      <c r="H860" s="155" t="str" cm="1">
        <f t="array" ref="H860">IF(M860=Hjelpeark!$E$7,_xlfn.XLOOKUP(IF(T860="Naturlig",S860,T860),Temp_VT_FV,_xlfn.XLOOKUP('Beregninger gj.strømming'!F860,Fiskevekt_VT_FV,'Veksttabell FV'!$B$5:$T$21,,-1),,-1)*G860,IF('Beregninger gj.strømming'!M860=Hjelpeark!$D$7,_xlfn.XLOOKUP(IF(T860="Naturlig",S860,T860),'Veksttabell SV'!$A$6:$A$22,_xlfn.XLOOKUP('Beregninger gj.strømming'!F860,'Veksttabell SV'!$B$5:$AU$5,'Veksttabell SV'!$B$6:$AU$22,,-1),,-1)*G860,""))</f>
        <v/>
      </c>
      <c r="I860" s="155" t="str">
        <f t="shared" si="221"/>
        <v/>
      </c>
      <c r="J860" s="159" t="str">
        <f t="shared" si="222"/>
        <v/>
      </c>
      <c r="K860" s="173" t="str">
        <f>IF(A860="","",'Priseestimat gj.strømming'!$C$10)</f>
        <v/>
      </c>
      <c r="L860" s="173" t="str">
        <f>IF(A860="","",'Priseestimat gj.strømming'!$C$11)</f>
        <v/>
      </c>
      <c r="M860" s="173" t="str">
        <f>IF(A860="","",'Priseestimat gj.strømming'!$C$12)</f>
        <v/>
      </c>
      <c r="N860" s="173" t="str">
        <f>IF($A860="","",'Priseestimat gj.strømming'!$C$6)</f>
        <v/>
      </c>
      <c r="O860" s="174" t="str" cm="1">
        <f t="array" ref="O860">IF(M860=Hjelpeark!$D$7,_xlfn.XLOOKUP(IF(T860="Naturlig",S860,T860),'Vannbehov SV'!$A$5:$A$13,_xlfn.XLOOKUP('Beregninger gj.strømming'!F860,'Vannbehov SV'!$B$4:$O$4,'Vannbehov SV'!$B$5:$O$13,,-1),,-1),IF(M860=Hjelpeark!$E$7,_xlfn.XLOOKUP(IF(T860="Naturlig",S860,T860),'Vannbehov FV'!$A$5:$A$20,_xlfn.XLOOKUP('Beregninger gj.strømming'!F860,'Vannbehov FV'!$B$4:$O$4,'Vannbehov FV'!$B$5:$O$20,,-1),,-1),""))</f>
        <v/>
      </c>
      <c r="P860" s="173" t="str">
        <f t="shared" si="233"/>
        <v/>
      </c>
      <c r="Q860" s="174" t="str">
        <f t="shared" si="234"/>
        <v/>
      </c>
      <c r="R860" s="174" t="str">
        <f t="shared" si="223"/>
        <v/>
      </c>
      <c r="S860" s="152" t="str">
        <f>IFERROR(IF(M860=Hjelpeark!$D$7,_xlfn.XLOOKUP('Beregninger gj.strømming'!C860,Hjelpeark!$C$8:$C$19,Hjelpeark!$D$8:$D$19),_xlfn.XLOOKUP('Beregninger gj.strømming'!C860,Hjelpeark!$C$8:$C$19,Hjelpeark!$E$8:$E$19)),"")</f>
        <v/>
      </c>
      <c r="T860" s="152" t="str">
        <f t="shared" si="237"/>
        <v/>
      </c>
      <c r="U860" s="152" t="str">
        <f>IFERROR(IF(T860=Hjelpeark!$B$4,0,ABS(T860-S860)),"")</f>
        <v/>
      </c>
      <c r="V860" s="175" t="str">
        <f>IFERROR(IF(A860="","",_xlfn.XLOOKUP(D860,Prisliste!$C$4:$F$4,Prisliste!$C$20:$F$20)),"")</f>
        <v/>
      </c>
      <c r="W860" s="175" t="str">
        <f>IFERROR(U860*_xlfn.XLOOKUP(D860,Prisliste!$C$4:$F$4,Prisliste!$C$21:$F$21),"")</f>
        <v/>
      </c>
      <c r="X860" s="175" t="str">
        <f>IFERROR(IF(A860="","",IF(N860="Ja",_xlfn.XLOOKUP('Beregninger gj.strømming'!D860,Prisliste!$C$4:$F$4,Prisliste!$C$24:$F$24),0)),"")</f>
        <v/>
      </c>
      <c r="Y860" s="288" t="str">
        <f t="shared" si="224"/>
        <v/>
      </c>
      <c r="Z860" s="175" t="str">
        <f t="shared" si="235"/>
        <v/>
      </c>
      <c r="AA860" s="175" t="str">
        <f t="shared" si="225"/>
        <v/>
      </c>
      <c r="AB860" s="175" t="str">
        <f t="shared" si="226"/>
        <v/>
      </c>
      <c r="AC860" s="288" t="str">
        <f t="shared" si="227"/>
        <v/>
      </c>
      <c r="AD860" s="152" t="str">
        <f t="shared" si="228"/>
        <v/>
      </c>
      <c r="AF860" s="155" t="str">
        <f>IFERROR(_xlfn.XLOOKUP(D860,Prisliste!$C$4:$F$4,Prisliste!$C$19:$F$19)*AD860,"")</f>
        <v/>
      </c>
    </row>
    <row r="861" spans="1:32" ht="14.4">
      <c r="A861" s="171" t="str">
        <f>IF(A860="","",IF(A860+1&lt;=f_slutt,'Beregninger gj.strømming'!A860+1,""))</f>
        <v/>
      </c>
      <c r="B861" s="172" t="str">
        <f t="shared" si="229"/>
        <v/>
      </c>
      <c r="C861" s="173" t="str">
        <f t="shared" si="230"/>
        <v/>
      </c>
      <c r="D861" s="172" t="str">
        <f t="shared" si="231"/>
        <v/>
      </c>
      <c r="E861" s="152" t="str">
        <f t="shared" si="236"/>
        <v/>
      </c>
      <c r="F861" s="289" t="str">
        <f t="shared" si="232"/>
        <v/>
      </c>
      <c r="G861" s="154" t="str">
        <f>IF($A861="","",'Priseestimat gj.strømming'!$C$15)</f>
        <v/>
      </c>
      <c r="H861" s="155" t="str" cm="1">
        <f t="array" ref="H861">IF(M861=Hjelpeark!$E$7,_xlfn.XLOOKUP(IF(T861="Naturlig",S861,T861),Temp_VT_FV,_xlfn.XLOOKUP('Beregninger gj.strømming'!F861,Fiskevekt_VT_FV,'Veksttabell FV'!$B$5:$T$21,,-1),,-1)*G861,IF('Beregninger gj.strømming'!M861=Hjelpeark!$D$7,_xlfn.XLOOKUP(IF(T861="Naturlig",S861,T861),'Veksttabell SV'!$A$6:$A$22,_xlfn.XLOOKUP('Beregninger gj.strømming'!F861,'Veksttabell SV'!$B$5:$AU$5,'Veksttabell SV'!$B$6:$AU$22,,-1),,-1)*G861,""))</f>
        <v/>
      </c>
      <c r="I861" s="155" t="str">
        <f t="shared" si="221"/>
        <v/>
      </c>
      <c r="J861" s="159" t="str">
        <f t="shared" si="222"/>
        <v/>
      </c>
      <c r="K861" s="173" t="str">
        <f>IF(A861="","",'Priseestimat gj.strømming'!$C$10)</f>
        <v/>
      </c>
      <c r="L861" s="173" t="str">
        <f>IF(A861="","",'Priseestimat gj.strømming'!$C$11)</f>
        <v/>
      </c>
      <c r="M861" s="173" t="str">
        <f>IF(A861="","",'Priseestimat gj.strømming'!$C$12)</f>
        <v/>
      </c>
      <c r="N861" s="173" t="str">
        <f>IF($A861="","",'Priseestimat gj.strømming'!$C$6)</f>
        <v/>
      </c>
      <c r="O861" s="174" t="str" cm="1">
        <f t="array" ref="O861">IF(M861=Hjelpeark!$D$7,_xlfn.XLOOKUP(IF(T861="Naturlig",S861,T861),'Vannbehov SV'!$A$5:$A$13,_xlfn.XLOOKUP('Beregninger gj.strømming'!F861,'Vannbehov SV'!$B$4:$O$4,'Vannbehov SV'!$B$5:$O$13,,-1),,-1),IF(M861=Hjelpeark!$E$7,_xlfn.XLOOKUP(IF(T861="Naturlig",S861,T861),'Vannbehov FV'!$A$5:$A$20,_xlfn.XLOOKUP('Beregninger gj.strømming'!F861,'Vannbehov FV'!$B$4:$O$4,'Vannbehov FV'!$B$5:$O$20,,-1),,-1),""))</f>
        <v/>
      </c>
      <c r="P861" s="173" t="str">
        <f t="shared" si="233"/>
        <v/>
      </c>
      <c r="Q861" s="174" t="str">
        <f t="shared" si="234"/>
        <v/>
      </c>
      <c r="R861" s="174" t="str">
        <f t="shared" si="223"/>
        <v/>
      </c>
      <c r="S861" s="152" t="str">
        <f>IFERROR(IF(M861=Hjelpeark!$D$7,_xlfn.XLOOKUP('Beregninger gj.strømming'!C861,Hjelpeark!$C$8:$C$19,Hjelpeark!$D$8:$D$19),_xlfn.XLOOKUP('Beregninger gj.strømming'!C861,Hjelpeark!$C$8:$C$19,Hjelpeark!$E$8:$E$19)),"")</f>
        <v/>
      </c>
      <c r="T861" s="152" t="str">
        <f t="shared" si="237"/>
        <v/>
      </c>
      <c r="U861" s="152" t="str">
        <f>IFERROR(IF(T861=Hjelpeark!$B$4,0,ABS(T861-S861)),"")</f>
        <v/>
      </c>
      <c r="V861" s="175" t="str">
        <f>IFERROR(IF(A861="","",_xlfn.XLOOKUP(D861,Prisliste!$C$4:$F$4,Prisliste!$C$20:$F$20)),"")</f>
        <v/>
      </c>
      <c r="W861" s="175" t="str">
        <f>IFERROR(U861*_xlfn.XLOOKUP(D861,Prisliste!$C$4:$F$4,Prisliste!$C$21:$F$21),"")</f>
        <v/>
      </c>
      <c r="X861" s="175" t="str">
        <f>IFERROR(IF(A861="","",IF(N861="Ja",_xlfn.XLOOKUP('Beregninger gj.strømming'!D861,Prisliste!$C$4:$F$4,Prisliste!$C$24:$F$24),0)),"")</f>
        <v/>
      </c>
      <c r="Y861" s="288" t="str">
        <f t="shared" si="224"/>
        <v/>
      </c>
      <c r="Z861" s="175" t="str">
        <f t="shared" si="235"/>
        <v/>
      </c>
      <c r="AA861" s="175" t="str">
        <f t="shared" si="225"/>
        <v/>
      </c>
      <c r="AB861" s="175" t="str">
        <f t="shared" si="226"/>
        <v/>
      </c>
      <c r="AC861" s="288" t="str">
        <f t="shared" si="227"/>
        <v/>
      </c>
      <c r="AD861" s="152" t="str">
        <f t="shared" si="228"/>
        <v/>
      </c>
      <c r="AF861" s="155" t="str">
        <f>IFERROR(_xlfn.XLOOKUP(D861,Prisliste!$C$4:$F$4,Prisliste!$C$19:$F$19)*AD861,"")</f>
        <v/>
      </c>
    </row>
    <row r="862" spans="1:32" ht="14.4">
      <c r="A862" s="171" t="str">
        <f>IF(A861="","",IF(A861+1&lt;=f_slutt,'Beregninger gj.strømming'!A861+1,""))</f>
        <v/>
      </c>
      <c r="B862" s="172" t="str">
        <f t="shared" si="229"/>
        <v/>
      </c>
      <c r="C862" s="173" t="str">
        <f t="shared" si="230"/>
        <v/>
      </c>
      <c r="D862" s="172" t="str">
        <f t="shared" si="231"/>
        <v/>
      </c>
      <c r="E862" s="152" t="str">
        <f t="shared" si="236"/>
        <v/>
      </c>
      <c r="F862" s="289" t="str">
        <f t="shared" si="232"/>
        <v/>
      </c>
      <c r="G862" s="154" t="str">
        <f>IF($A862="","",'Priseestimat gj.strømming'!$C$15)</f>
        <v/>
      </c>
      <c r="H862" s="155" t="str" cm="1">
        <f t="array" ref="H862">IF(M862=Hjelpeark!$E$7,_xlfn.XLOOKUP(IF(T862="Naturlig",S862,T862),Temp_VT_FV,_xlfn.XLOOKUP('Beregninger gj.strømming'!F862,Fiskevekt_VT_FV,'Veksttabell FV'!$B$5:$T$21,,-1),,-1)*G862,IF('Beregninger gj.strømming'!M862=Hjelpeark!$D$7,_xlfn.XLOOKUP(IF(T862="Naturlig",S862,T862),'Veksttabell SV'!$A$6:$A$22,_xlfn.XLOOKUP('Beregninger gj.strømming'!F862,'Veksttabell SV'!$B$5:$AU$5,'Veksttabell SV'!$B$6:$AU$22,,-1),,-1)*G862,""))</f>
        <v/>
      </c>
      <c r="I862" s="155" t="str">
        <f t="shared" si="221"/>
        <v/>
      </c>
      <c r="J862" s="159" t="str">
        <f t="shared" si="222"/>
        <v/>
      </c>
      <c r="K862" s="173" t="str">
        <f>IF(A862="","",'Priseestimat gj.strømming'!$C$10)</f>
        <v/>
      </c>
      <c r="L862" s="173" t="str">
        <f>IF(A862="","",'Priseestimat gj.strømming'!$C$11)</f>
        <v/>
      </c>
      <c r="M862" s="173" t="str">
        <f>IF(A862="","",'Priseestimat gj.strømming'!$C$12)</f>
        <v/>
      </c>
      <c r="N862" s="173" t="str">
        <f>IF($A862="","",'Priseestimat gj.strømming'!$C$6)</f>
        <v/>
      </c>
      <c r="O862" s="174" t="str" cm="1">
        <f t="array" ref="O862">IF(M862=Hjelpeark!$D$7,_xlfn.XLOOKUP(IF(T862="Naturlig",S862,T862),'Vannbehov SV'!$A$5:$A$13,_xlfn.XLOOKUP('Beregninger gj.strømming'!F862,'Vannbehov SV'!$B$4:$O$4,'Vannbehov SV'!$B$5:$O$13,,-1),,-1),IF(M862=Hjelpeark!$E$7,_xlfn.XLOOKUP(IF(T862="Naturlig",S862,T862),'Vannbehov FV'!$A$5:$A$20,_xlfn.XLOOKUP('Beregninger gj.strømming'!F862,'Vannbehov FV'!$B$4:$O$4,'Vannbehov FV'!$B$5:$O$20,,-1),,-1),""))</f>
        <v/>
      </c>
      <c r="P862" s="173" t="str">
        <f t="shared" si="233"/>
        <v/>
      </c>
      <c r="Q862" s="174" t="str">
        <f t="shared" si="234"/>
        <v/>
      </c>
      <c r="R862" s="174" t="str">
        <f t="shared" si="223"/>
        <v/>
      </c>
      <c r="S862" s="152" t="str">
        <f>IFERROR(IF(M862=Hjelpeark!$D$7,_xlfn.XLOOKUP('Beregninger gj.strømming'!C862,Hjelpeark!$C$8:$C$19,Hjelpeark!$D$8:$D$19),_xlfn.XLOOKUP('Beregninger gj.strømming'!C862,Hjelpeark!$C$8:$C$19,Hjelpeark!$E$8:$E$19)),"")</f>
        <v/>
      </c>
      <c r="T862" s="152" t="str">
        <f t="shared" si="237"/>
        <v/>
      </c>
      <c r="U862" s="152" t="str">
        <f>IFERROR(IF(T862=Hjelpeark!$B$4,0,ABS(T862-S862)),"")</f>
        <v/>
      </c>
      <c r="V862" s="175" t="str">
        <f>IFERROR(IF(A862="","",_xlfn.XLOOKUP(D862,Prisliste!$C$4:$F$4,Prisliste!$C$20:$F$20)),"")</f>
        <v/>
      </c>
      <c r="W862" s="175" t="str">
        <f>IFERROR(U862*_xlfn.XLOOKUP(D862,Prisliste!$C$4:$F$4,Prisliste!$C$21:$F$21),"")</f>
        <v/>
      </c>
      <c r="X862" s="175" t="str">
        <f>IFERROR(IF(A862="","",IF(N862="Ja",_xlfn.XLOOKUP('Beregninger gj.strømming'!D862,Prisliste!$C$4:$F$4,Prisliste!$C$24:$F$24),0)),"")</f>
        <v/>
      </c>
      <c r="Y862" s="288" t="str">
        <f t="shared" si="224"/>
        <v/>
      </c>
      <c r="Z862" s="175" t="str">
        <f t="shared" si="235"/>
        <v/>
      </c>
      <c r="AA862" s="175" t="str">
        <f t="shared" si="225"/>
        <v/>
      </c>
      <c r="AB862" s="175" t="str">
        <f t="shared" si="226"/>
        <v/>
      </c>
      <c r="AC862" s="288" t="str">
        <f t="shared" si="227"/>
        <v/>
      </c>
      <c r="AD862" s="152" t="str">
        <f t="shared" si="228"/>
        <v/>
      </c>
      <c r="AF862" s="155" t="str">
        <f>IFERROR(_xlfn.XLOOKUP(D862,Prisliste!$C$4:$F$4,Prisliste!$C$19:$F$19)*AD862,"")</f>
        <v/>
      </c>
    </row>
    <row r="863" spans="1:32" ht="14.4">
      <c r="A863" s="171" t="str">
        <f>IF(A862="","",IF(A862+1&lt;=f_slutt,'Beregninger gj.strømming'!A862+1,""))</f>
        <v/>
      </c>
      <c r="B863" s="172" t="str">
        <f t="shared" si="229"/>
        <v/>
      </c>
      <c r="C863" s="173" t="str">
        <f t="shared" si="230"/>
        <v/>
      </c>
      <c r="D863" s="172" t="str">
        <f t="shared" si="231"/>
        <v/>
      </c>
      <c r="E863" s="152" t="str">
        <f t="shared" si="236"/>
        <v/>
      </c>
      <c r="F863" s="289" t="str">
        <f t="shared" si="232"/>
        <v/>
      </c>
      <c r="G863" s="154" t="str">
        <f>IF($A863="","",'Priseestimat gj.strømming'!$C$15)</f>
        <v/>
      </c>
      <c r="H863" s="155" t="str" cm="1">
        <f t="array" ref="H863">IF(M863=Hjelpeark!$E$7,_xlfn.XLOOKUP(IF(T863="Naturlig",S863,T863),Temp_VT_FV,_xlfn.XLOOKUP('Beregninger gj.strømming'!F863,Fiskevekt_VT_FV,'Veksttabell FV'!$B$5:$T$21,,-1),,-1)*G863,IF('Beregninger gj.strømming'!M863=Hjelpeark!$D$7,_xlfn.XLOOKUP(IF(T863="Naturlig",S863,T863),'Veksttabell SV'!$A$6:$A$22,_xlfn.XLOOKUP('Beregninger gj.strømming'!F863,'Veksttabell SV'!$B$5:$AU$5,'Veksttabell SV'!$B$6:$AU$22,,-1),,-1)*G863,""))</f>
        <v/>
      </c>
      <c r="I863" s="155" t="str">
        <f t="shared" si="221"/>
        <v/>
      </c>
      <c r="J863" s="159" t="str">
        <f t="shared" si="222"/>
        <v/>
      </c>
      <c r="K863" s="173" t="str">
        <f>IF(A863="","",'Priseestimat gj.strømming'!$C$10)</f>
        <v/>
      </c>
      <c r="L863" s="173" t="str">
        <f>IF(A863="","",'Priseestimat gj.strømming'!$C$11)</f>
        <v/>
      </c>
      <c r="M863" s="173" t="str">
        <f>IF(A863="","",'Priseestimat gj.strømming'!$C$12)</f>
        <v/>
      </c>
      <c r="N863" s="173" t="str">
        <f>IF($A863="","",'Priseestimat gj.strømming'!$C$6)</f>
        <v/>
      </c>
      <c r="O863" s="174" t="str" cm="1">
        <f t="array" ref="O863">IF(M863=Hjelpeark!$D$7,_xlfn.XLOOKUP(IF(T863="Naturlig",S863,T863),'Vannbehov SV'!$A$5:$A$13,_xlfn.XLOOKUP('Beregninger gj.strømming'!F863,'Vannbehov SV'!$B$4:$O$4,'Vannbehov SV'!$B$5:$O$13,,-1),,-1),IF(M863=Hjelpeark!$E$7,_xlfn.XLOOKUP(IF(T863="Naturlig",S863,T863),'Vannbehov FV'!$A$5:$A$20,_xlfn.XLOOKUP('Beregninger gj.strømming'!F863,'Vannbehov FV'!$B$4:$O$4,'Vannbehov FV'!$B$5:$O$20,,-1),,-1),""))</f>
        <v/>
      </c>
      <c r="P863" s="173" t="str">
        <f t="shared" si="233"/>
        <v/>
      </c>
      <c r="Q863" s="174" t="str">
        <f t="shared" si="234"/>
        <v/>
      </c>
      <c r="R863" s="174" t="str">
        <f t="shared" si="223"/>
        <v/>
      </c>
      <c r="S863" s="152" t="str">
        <f>IFERROR(IF(M863=Hjelpeark!$D$7,_xlfn.XLOOKUP('Beregninger gj.strømming'!C863,Hjelpeark!$C$8:$C$19,Hjelpeark!$D$8:$D$19),_xlfn.XLOOKUP('Beregninger gj.strømming'!C863,Hjelpeark!$C$8:$C$19,Hjelpeark!$E$8:$E$19)),"")</f>
        <v/>
      </c>
      <c r="T863" s="152" t="str">
        <f t="shared" si="237"/>
        <v/>
      </c>
      <c r="U863" s="152" t="str">
        <f>IFERROR(IF(T863=Hjelpeark!$B$4,0,ABS(T863-S863)),"")</f>
        <v/>
      </c>
      <c r="V863" s="175" t="str">
        <f>IFERROR(IF(A863="","",_xlfn.XLOOKUP(D863,Prisliste!$C$4:$F$4,Prisliste!$C$20:$F$20)),"")</f>
        <v/>
      </c>
      <c r="W863" s="175" t="str">
        <f>IFERROR(U863*_xlfn.XLOOKUP(D863,Prisliste!$C$4:$F$4,Prisliste!$C$21:$F$21),"")</f>
        <v/>
      </c>
      <c r="X863" s="175" t="str">
        <f>IFERROR(IF(A863="","",IF(N863="Ja",_xlfn.XLOOKUP('Beregninger gj.strømming'!D863,Prisliste!$C$4:$F$4,Prisliste!$C$24:$F$24),0)),"")</f>
        <v/>
      </c>
      <c r="Y863" s="288" t="str">
        <f t="shared" si="224"/>
        <v/>
      </c>
      <c r="Z863" s="175" t="str">
        <f t="shared" si="235"/>
        <v/>
      </c>
      <c r="AA863" s="175" t="str">
        <f t="shared" si="225"/>
        <v/>
      </c>
      <c r="AB863" s="175" t="str">
        <f t="shared" si="226"/>
        <v/>
      </c>
      <c r="AC863" s="288" t="str">
        <f t="shared" si="227"/>
        <v/>
      </c>
      <c r="AD863" s="152" t="str">
        <f t="shared" si="228"/>
        <v/>
      </c>
      <c r="AF863" s="155" t="str">
        <f>IFERROR(_xlfn.XLOOKUP(D863,Prisliste!$C$4:$F$4,Prisliste!$C$19:$F$19)*AD863,"")</f>
        <v/>
      </c>
    </row>
    <row r="864" spans="1:32" ht="14.4">
      <c r="A864" s="171" t="str">
        <f>IF(A863="","",IF(A863+1&lt;=f_slutt,'Beregninger gj.strømming'!A863+1,""))</f>
        <v/>
      </c>
      <c r="B864" s="172" t="str">
        <f t="shared" si="229"/>
        <v/>
      </c>
      <c r="C864" s="173" t="str">
        <f t="shared" si="230"/>
        <v/>
      </c>
      <c r="D864" s="172" t="str">
        <f t="shared" si="231"/>
        <v/>
      </c>
      <c r="E864" s="152" t="str">
        <f t="shared" si="236"/>
        <v/>
      </c>
      <c r="F864" s="289" t="str">
        <f t="shared" si="232"/>
        <v/>
      </c>
      <c r="G864" s="154" t="str">
        <f>IF($A864="","",'Priseestimat gj.strømming'!$C$15)</f>
        <v/>
      </c>
      <c r="H864" s="155" t="str" cm="1">
        <f t="array" ref="H864">IF(M864=Hjelpeark!$E$7,_xlfn.XLOOKUP(IF(T864="Naturlig",S864,T864),Temp_VT_FV,_xlfn.XLOOKUP('Beregninger gj.strømming'!F864,Fiskevekt_VT_FV,'Veksttabell FV'!$B$5:$T$21,,-1),,-1)*G864,IF('Beregninger gj.strømming'!M864=Hjelpeark!$D$7,_xlfn.XLOOKUP(IF(T864="Naturlig",S864,T864),'Veksttabell SV'!$A$6:$A$22,_xlfn.XLOOKUP('Beregninger gj.strømming'!F864,'Veksttabell SV'!$B$5:$AU$5,'Veksttabell SV'!$B$6:$AU$22,,-1),,-1)*G864,""))</f>
        <v/>
      </c>
      <c r="I864" s="155" t="str">
        <f t="shared" si="221"/>
        <v/>
      </c>
      <c r="J864" s="159" t="str">
        <f t="shared" si="222"/>
        <v/>
      </c>
      <c r="K864" s="173" t="str">
        <f>IF(A864="","",'Priseestimat gj.strømming'!$C$10)</f>
        <v/>
      </c>
      <c r="L864" s="173" t="str">
        <f>IF(A864="","",'Priseestimat gj.strømming'!$C$11)</f>
        <v/>
      </c>
      <c r="M864" s="173" t="str">
        <f>IF(A864="","",'Priseestimat gj.strømming'!$C$12)</f>
        <v/>
      </c>
      <c r="N864" s="173" t="str">
        <f>IF($A864="","",'Priseestimat gj.strømming'!$C$6)</f>
        <v/>
      </c>
      <c r="O864" s="174" t="str" cm="1">
        <f t="array" ref="O864">IF(M864=Hjelpeark!$D$7,_xlfn.XLOOKUP(IF(T864="Naturlig",S864,T864),'Vannbehov SV'!$A$5:$A$13,_xlfn.XLOOKUP('Beregninger gj.strømming'!F864,'Vannbehov SV'!$B$4:$O$4,'Vannbehov SV'!$B$5:$O$13,,-1),,-1),IF(M864=Hjelpeark!$E$7,_xlfn.XLOOKUP(IF(T864="Naturlig",S864,T864),'Vannbehov FV'!$A$5:$A$20,_xlfn.XLOOKUP('Beregninger gj.strømming'!F864,'Vannbehov FV'!$B$4:$O$4,'Vannbehov FV'!$B$5:$O$20,,-1),,-1),""))</f>
        <v/>
      </c>
      <c r="P864" s="173" t="str">
        <f t="shared" si="233"/>
        <v/>
      </c>
      <c r="Q864" s="174" t="str">
        <f t="shared" si="234"/>
        <v/>
      </c>
      <c r="R864" s="174" t="str">
        <f t="shared" si="223"/>
        <v/>
      </c>
      <c r="S864" s="152" t="str">
        <f>IFERROR(IF(M864=Hjelpeark!$D$7,_xlfn.XLOOKUP('Beregninger gj.strømming'!C864,Hjelpeark!$C$8:$C$19,Hjelpeark!$D$8:$D$19),_xlfn.XLOOKUP('Beregninger gj.strømming'!C864,Hjelpeark!$C$8:$C$19,Hjelpeark!$E$8:$E$19)),"")</f>
        <v/>
      </c>
      <c r="T864" s="152" t="str">
        <f t="shared" si="237"/>
        <v/>
      </c>
      <c r="U864" s="152" t="str">
        <f>IFERROR(IF(T864=Hjelpeark!$B$4,0,ABS(T864-S864)),"")</f>
        <v/>
      </c>
      <c r="V864" s="175" t="str">
        <f>IFERROR(IF(A864="","",_xlfn.XLOOKUP(D864,Prisliste!$C$4:$F$4,Prisliste!$C$20:$F$20)),"")</f>
        <v/>
      </c>
      <c r="W864" s="175" t="str">
        <f>IFERROR(U864*_xlfn.XLOOKUP(D864,Prisliste!$C$4:$F$4,Prisliste!$C$21:$F$21),"")</f>
        <v/>
      </c>
      <c r="X864" s="175" t="str">
        <f>IFERROR(IF(A864="","",IF(N864="Ja",_xlfn.XLOOKUP('Beregninger gj.strømming'!D864,Prisliste!$C$4:$F$4,Prisliste!$C$24:$F$24),0)),"")</f>
        <v/>
      </c>
      <c r="Y864" s="288" t="str">
        <f t="shared" si="224"/>
        <v/>
      </c>
      <c r="Z864" s="175" t="str">
        <f t="shared" si="235"/>
        <v/>
      </c>
      <c r="AA864" s="175" t="str">
        <f t="shared" si="225"/>
        <v/>
      </c>
      <c r="AB864" s="175" t="str">
        <f t="shared" si="226"/>
        <v/>
      </c>
      <c r="AC864" s="288" t="str">
        <f t="shared" si="227"/>
        <v/>
      </c>
      <c r="AD864" s="152" t="str">
        <f t="shared" si="228"/>
        <v/>
      </c>
      <c r="AF864" s="155" t="str">
        <f>IFERROR(_xlfn.XLOOKUP(D864,Prisliste!$C$4:$F$4,Prisliste!$C$19:$F$19)*AD864,"")</f>
        <v/>
      </c>
    </row>
    <row r="865" spans="1:32" ht="14.4">
      <c r="A865" s="171" t="str">
        <f>IF(A864="","",IF(A864+1&lt;=f_slutt,'Beregninger gj.strømming'!A864+1,""))</f>
        <v/>
      </c>
      <c r="B865" s="172" t="str">
        <f t="shared" si="229"/>
        <v/>
      </c>
      <c r="C865" s="173" t="str">
        <f t="shared" si="230"/>
        <v/>
      </c>
      <c r="D865" s="172" t="str">
        <f t="shared" si="231"/>
        <v/>
      </c>
      <c r="E865" s="152" t="str">
        <f t="shared" si="236"/>
        <v/>
      </c>
      <c r="F865" s="289" t="str">
        <f t="shared" si="232"/>
        <v/>
      </c>
      <c r="G865" s="154" t="str">
        <f>IF($A865="","",'Priseestimat gj.strømming'!$C$15)</f>
        <v/>
      </c>
      <c r="H865" s="155" t="str" cm="1">
        <f t="array" ref="H865">IF(M865=Hjelpeark!$E$7,_xlfn.XLOOKUP(IF(T865="Naturlig",S865,T865),Temp_VT_FV,_xlfn.XLOOKUP('Beregninger gj.strømming'!F865,Fiskevekt_VT_FV,'Veksttabell FV'!$B$5:$T$21,,-1),,-1)*G865,IF('Beregninger gj.strømming'!M865=Hjelpeark!$D$7,_xlfn.XLOOKUP(IF(T865="Naturlig",S865,T865),'Veksttabell SV'!$A$6:$A$22,_xlfn.XLOOKUP('Beregninger gj.strømming'!F865,'Veksttabell SV'!$B$5:$AU$5,'Veksttabell SV'!$B$6:$AU$22,,-1),,-1)*G865,""))</f>
        <v/>
      </c>
      <c r="I865" s="155" t="str">
        <f t="shared" si="221"/>
        <v/>
      </c>
      <c r="J865" s="159" t="str">
        <f t="shared" si="222"/>
        <v/>
      </c>
      <c r="K865" s="173" t="str">
        <f>IF(A865="","",'Priseestimat gj.strømming'!$C$10)</f>
        <v/>
      </c>
      <c r="L865" s="173" t="str">
        <f>IF(A865="","",'Priseestimat gj.strømming'!$C$11)</f>
        <v/>
      </c>
      <c r="M865" s="173" t="str">
        <f>IF(A865="","",'Priseestimat gj.strømming'!$C$12)</f>
        <v/>
      </c>
      <c r="N865" s="173" t="str">
        <f>IF($A865="","",'Priseestimat gj.strømming'!$C$6)</f>
        <v/>
      </c>
      <c r="O865" s="174" t="str" cm="1">
        <f t="array" ref="O865">IF(M865=Hjelpeark!$D$7,_xlfn.XLOOKUP(IF(T865="Naturlig",S865,T865),'Vannbehov SV'!$A$5:$A$13,_xlfn.XLOOKUP('Beregninger gj.strømming'!F865,'Vannbehov SV'!$B$4:$O$4,'Vannbehov SV'!$B$5:$O$13,,-1),,-1),IF(M865=Hjelpeark!$E$7,_xlfn.XLOOKUP(IF(T865="Naturlig",S865,T865),'Vannbehov FV'!$A$5:$A$20,_xlfn.XLOOKUP('Beregninger gj.strømming'!F865,'Vannbehov FV'!$B$4:$O$4,'Vannbehov FV'!$B$5:$O$20,,-1),,-1),""))</f>
        <v/>
      </c>
      <c r="P865" s="173" t="str">
        <f t="shared" si="233"/>
        <v/>
      </c>
      <c r="Q865" s="174" t="str">
        <f t="shared" si="234"/>
        <v/>
      </c>
      <c r="R865" s="174" t="str">
        <f t="shared" si="223"/>
        <v/>
      </c>
      <c r="S865" s="152" t="str">
        <f>IFERROR(IF(M865=Hjelpeark!$D$7,_xlfn.XLOOKUP('Beregninger gj.strømming'!C865,Hjelpeark!$C$8:$C$19,Hjelpeark!$D$8:$D$19),_xlfn.XLOOKUP('Beregninger gj.strømming'!C865,Hjelpeark!$C$8:$C$19,Hjelpeark!$E$8:$E$19)),"")</f>
        <v/>
      </c>
      <c r="T865" s="152" t="str">
        <f t="shared" si="237"/>
        <v/>
      </c>
      <c r="U865" s="152" t="str">
        <f>IFERROR(IF(T865=Hjelpeark!$B$4,0,ABS(T865-S865)),"")</f>
        <v/>
      </c>
      <c r="V865" s="175" t="str">
        <f>IFERROR(IF(A865="","",_xlfn.XLOOKUP(D865,Prisliste!$C$4:$F$4,Prisliste!$C$20:$F$20)),"")</f>
        <v/>
      </c>
      <c r="W865" s="175" t="str">
        <f>IFERROR(U865*_xlfn.XLOOKUP(D865,Prisliste!$C$4:$F$4,Prisliste!$C$21:$F$21),"")</f>
        <v/>
      </c>
      <c r="X865" s="175" t="str">
        <f>IFERROR(IF(A865="","",IF(N865="Ja",_xlfn.XLOOKUP('Beregninger gj.strømming'!D865,Prisliste!$C$4:$F$4,Prisliste!$C$24:$F$24),0)),"")</f>
        <v/>
      </c>
      <c r="Y865" s="288" t="str">
        <f t="shared" si="224"/>
        <v/>
      </c>
      <c r="Z865" s="175" t="str">
        <f t="shared" si="235"/>
        <v/>
      </c>
      <c r="AA865" s="175" t="str">
        <f t="shared" si="225"/>
        <v/>
      </c>
      <c r="AB865" s="175" t="str">
        <f t="shared" si="226"/>
        <v/>
      </c>
      <c r="AC865" s="288" t="str">
        <f t="shared" si="227"/>
        <v/>
      </c>
      <c r="AD865" s="152" t="str">
        <f t="shared" si="228"/>
        <v/>
      </c>
      <c r="AF865" s="155" t="str">
        <f>IFERROR(_xlfn.XLOOKUP(D865,Prisliste!$C$4:$F$4,Prisliste!$C$19:$F$19)*AD865,"")</f>
        <v/>
      </c>
    </row>
    <row r="866" spans="1:32" ht="14.4">
      <c r="A866" s="171" t="str">
        <f>IF(A865="","",IF(A865+1&lt;=f_slutt,'Beregninger gj.strømming'!A865+1,""))</f>
        <v/>
      </c>
      <c r="B866" s="172" t="str">
        <f t="shared" si="229"/>
        <v/>
      </c>
      <c r="C866" s="173" t="str">
        <f t="shared" si="230"/>
        <v/>
      </c>
      <c r="D866" s="172" t="str">
        <f t="shared" si="231"/>
        <v/>
      </c>
      <c r="E866" s="152" t="str">
        <f t="shared" si="236"/>
        <v/>
      </c>
      <c r="F866" s="289" t="str">
        <f t="shared" si="232"/>
        <v/>
      </c>
      <c r="G866" s="154" t="str">
        <f>IF($A866="","",'Priseestimat gj.strømming'!$C$15)</f>
        <v/>
      </c>
      <c r="H866" s="155" t="str" cm="1">
        <f t="array" ref="H866">IF(M866=Hjelpeark!$E$7,_xlfn.XLOOKUP(IF(T866="Naturlig",S866,T866),Temp_VT_FV,_xlfn.XLOOKUP('Beregninger gj.strømming'!F866,Fiskevekt_VT_FV,'Veksttabell FV'!$B$5:$T$21,,-1),,-1)*G866,IF('Beregninger gj.strømming'!M866=Hjelpeark!$D$7,_xlfn.XLOOKUP(IF(T866="Naturlig",S866,T866),'Veksttabell SV'!$A$6:$A$22,_xlfn.XLOOKUP('Beregninger gj.strømming'!F866,'Veksttabell SV'!$B$5:$AU$5,'Veksttabell SV'!$B$6:$AU$22,,-1),,-1)*G866,""))</f>
        <v/>
      </c>
      <c r="I866" s="155" t="str">
        <f t="shared" si="221"/>
        <v/>
      </c>
      <c r="J866" s="159" t="str">
        <f t="shared" si="222"/>
        <v/>
      </c>
      <c r="K866" s="173" t="str">
        <f>IF(A866="","",'Priseestimat gj.strømming'!$C$10)</f>
        <v/>
      </c>
      <c r="L866" s="173" t="str">
        <f>IF(A866="","",'Priseestimat gj.strømming'!$C$11)</f>
        <v/>
      </c>
      <c r="M866" s="173" t="str">
        <f>IF(A866="","",'Priseestimat gj.strømming'!$C$12)</f>
        <v/>
      </c>
      <c r="N866" s="173" t="str">
        <f>IF($A866="","",'Priseestimat gj.strømming'!$C$6)</f>
        <v/>
      </c>
      <c r="O866" s="174" t="str" cm="1">
        <f t="array" ref="O866">IF(M866=Hjelpeark!$D$7,_xlfn.XLOOKUP(IF(T866="Naturlig",S866,T866),'Vannbehov SV'!$A$5:$A$13,_xlfn.XLOOKUP('Beregninger gj.strømming'!F866,'Vannbehov SV'!$B$4:$O$4,'Vannbehov SV'!$B$5:$O$13,,-1),,-1),IF(M866=Hjelpeark!$E$7,_xlfn.XLOOKUP(IF(T866="Naturlig",S866,T866),'Vannbehov FV'!$A$5:$A$20,_xlfn.XLOOKUP('Beregninger gj.strømming'!F866,'Vannbehov FV'!$B$4:$O$4,'Vannbehov FV'!$B$5:$O$20,,-1),,-1),""))</f>
        <v/>
      </c>
      <c r="P866" s="173" t="str">
        <f t="shared" si="233"/>
        <v/>
      </c>
      <c r="Q866" s="174" t="str">
        <f t="shared" si="234"/>
        <v/>
      </c>
      <c r="R866" s="174" t="str">
        <f t="shared" si="223"/>
        <v/>
      </c>
      <c r="S866" s="152" t="str">
        <f>IFERROR(IF(M866=Hjelpeark!$D$7,_xlfn.XLOOKUP('Beregninger gj.strømming'!C866,Hjelpeark!$C$8:$C$19,Hjelpeark!$D$8:$D$19),_xlfn.XLOOKUP('Beregninger gj.strømming'!C866,Hjelpeark!$C$8:$C$19,Hjelpeark!$E$8:$E$19)),"")</f>
        <v/>
      </c>
      <c r="T866" s="152" t="str">
        <f t="shared" si="237"/>
        <v/>
      </c>
      <c r="U866" s="152" t="str">
        <f>IFERROR(IF(T866=Hjelpeark!$B$4,0,ABS(T866-S866)),"")</f>
        <v/>
      </c>
      <c r="V866" s="175" t="str">
        <f>IFERROR(IF(A866="","",_xlfn.XLOOKUP(D866,Prisliste!$C$4:$F$4,Prisliste!$C$20:$F$20)),"")</f>
        <v/>
      </c>
      <c r="W866" s="175" t="str">
        <f>IFERROR(U866*_xlfn.XLOOKUP(D866,Prisliste!$C$4:$F$4,Prisliste!$C$21:$F$21),"")</f>
        <v/>
      </c>
      <c r="X866" s="175" t="str">
        <f>IFERROR(IF(A866="","",IF(N866="Ja",_xlfn.XLOOKUP('Beregninger gj.strømming'!D866,Prisliste!$C$4:$F$4,Prisliste!$C$24:$F$24),0)),"")</f>
        <v/>
      </c>
      <c r="Y866" s="288" t="str">
        <f t="shared" si="224"/>
        <v/>
      </c>
      <c r="Z866" s="175" t="str">
        <f t="shared" si="235"/>
        <v/>
      </c>
      <c r="AA866" s="175" t="str">
        <f t="shared" si="225"/>
        <v/>
      </c>
      <c r="AB866" s="175" t="str">
        <f t="shared" si="226"/>
        <v/>
      </c>
      <c r="AC866" s="288" t="str">
        <f t="shared" si="227"/>
        <v/>
      </c>
      <c r="AD866" s="152" t="str">
        <f t="shared" si="228"/>
        <v/>
      </c>
      <c r="AF866" s="155" t="str">
        <f>IFERROR(_xlfn.XLOOKUP(D866,Prisliste!$C$4:$F$4,Prisliste!$C$19:$F$19)*AD866,"")</f>
        <v/>
      </c>
    </row>
    <row r="867" spans="1:32" ht="14.4">
      <c r="A867" s="171" t="str">
        <f>IF(A866="","",IF(A866+1&lt;=f_slutt,'Beregninger gj.strømming'!A866+1,""))</f>
        <v/>
      </c>
      <c r="B867" s="172" t="str">
        <f t="shared" si="229"/>
        <v/>
      </c>
      <c r="C867" s="173" t="str">
        <f t="shared" si="230"/>
        <v/>
      </c>
      <c r="D867" s="172" t="str">
        <f t="shared" si="231"/>
        <v/>
      </c>
      <c r="E867" s="152" t="str">
        <f t="shared" si="236"/>
        <v/>
      </c>
      <c r="F867" s="289" t="str">
        <f t="shared" si="232"/>
        <v/>
      </c>
      <c r="G867" s="154" t="str">
        <f>IF($A867="","",'Priseestimat gj.strømming'!$C$15)</f>
        <v/>
      </c>
      <c r="H867" s="155" t="str" cm="1">
        <f t="array" ref="H867">IF(M867=Hjelpeark!$E$7,_xlfn.XLOOKUP(IF(T867="Naturlig",S867,T867),Temp_VT_FV,_xlfn.XLOOKUP('Beregninger gj.strømming'!F867,Fiskevekt_VT_FV,'Veksttabell FV'!$B$5:$T$21,,-1),,-1)*G867,IF('Beregninger gj.strømming'!M867=Hjelpeark!$D$7,_xlfn.XLOOKUP(IF(T867="Naturlig",S867,T867),'Veksttabell SV'!$A$6:$A$22,_xlfn.XLOOKUP('Beregninger gj.strømming'!F867,'Veksttabell SV'!$B$5:$AU$5,'Veksttabell SV'!$B$6:$AU$22,,-1),,-1)*G867,""))</f>
        <v/>
      </c>
      <c r="I867" s="155" t="str">
        <f t="shared" si="221"/>
        <v/>
      </c>
      <c r="J867" s="159" t="str">
        <f t="shared" si="222"/>
        <v/>
      </c>
      <c r="K867" s="173" t="str">
        <f>IF(A867="","",'Priseestimat gj.strømming'!$C$10)</f>
        <v/>
      </c>
      <c r="L867" s="173" t="str">
        <f>IF(A867="","",'Priseestimat gj.strømming'!$C$11)</f>
        <v/>
      </c>
      <c r="M867" s="173" t="str">
        <f>IF(A867="","",'Priseestimat gj.strømming'!$C$12)</f>
        <v/>
      </c>
      <c r="N867" s="173" t="str">
        <f>IF($A867="","",'Priseestimat gj.strømming'!$C$6)</f>
        <v/>
      </c>
      <c r="O867" s="174" t="str" cm="1">
        <f t="array" ref="O867">IF(M867=Hjelpeark!$D$7,_xlfn.XLOOKUP(IF(T867="Naturlig",S867,T867),'Vannbehov SV'!$A$5:$A$13,_xlfn.XLOOKUP('Beregninger gj.strømming'!F867,'Vannbehov SV'!$B$4:$O$4,'Vannbehov SV'!$B$5:$O$13,,-1),,-1),IF(M867=Hjelpeark!$E$7,_xlfn.XLOOKUP(IF(T867="Naturlig",S867,T867),'Vannbehov FV'!$A$5:$A$20,_xlfn.XLOOKUP('Beregninger gj.strømming'!F867,'Vannbehov FV'!$B$4:$O$4,'Vannbehov FV'!$B$5:$O$20,,-1),,-1),""))</f>
        <v/>
      </c>
      <c r="P867" s="173" t="str">
        <f t="shared" si="233"/>
        <v/>
      </c>
      <c r="Q867" s="174" t="str">
        <f t="shared" si="234"/>
        <v/>
      </c>
      <c r="R867" s="174" t="str">
        <f t="shared" si="223"/>
        <v/>
      </c>
      <c r="S867" s="152" t="str">
        <f>IFERROR(IF(M867=Hjelpeark!$D$7,_xlfn.XLOOKUP('Beregninger gj.strømming'!C867,Hjelpeark!$C$8:$C$19,Hjelpeark!$D$8:$D$19),_xlfn.XLOOKUP('Beregninger gj.strømming'!C867,Hjelpeark!$C$8:$C$19,Hjelpeark!$E$8:$E$19)),"")</f>
        <v/>
      </c>
      <c r="T867" s="152" t="str">
        <f t="shared" si="237"/>
        <v/>
      </c>
      <c r="U867" s="152" t="str">
        <f>IFERROR(IF(T867=Hjelpeark!$B$4,0,ABS(T867-S867)),"")</f>
        <v/>
      </c>
      <c r="V867" s="175" t="str">
        <f>IFERROR(IF(A867="","",_xlfn.XLOOKUP(D867,Prisliste!$C$4:$F$4,Prisliste!$C$20:$F$20)),"")</f>
        <v/>
      </c>
      <c r="W867" s="175" t="str">
        <f>IFERROR(U867*_xlfn.XLOOKUP(D867,Prisliste!$C$4:$F$4,Prisliste!$C$21:$F$21),"")</f>
        <v/>
      </c>
      <c r="X867" s="175" t="str">
        <f>IFERROR(IF(A867="","",IF(N867="Ja",_xlfn.XLOOKUP('Beregninger gj.strømming'!D867,Prisliste!$C$4:$F$4,Prisliste!$C$24:$F$24),0)),"")</f>
        <v/>
      </c>
      <c r="Y867" s="288" t="str">
        <f t="shared" si="224"/>
        <v/>
      </c>
      <c r="Z867" s="175" t="str">
        <f t="shared" si="235"/>
        <v/>
      </c>
      <c r="AA867" s="175" t="str">
        <f t="shared" si="225"/>
        <v/>
      </c>
      <c r="AB867" s="175" t="str">
        <f t="shared" si="226"/>
        <v/>
      </c>
      <c r="AC867" s="288" t="str">
        <f t="shared" si="227"/>
        <v/>
      </c>
      <c r="AD867" s="152" t="str">
        <f t="shared" si="228"/>
        <v/>
      </c>
      <c r="AF867" s="155" t="str">
        <f>IFERROR(_xlfn.XLOOKUP(D867,Prisliste!$C$4:$F$4,Prisliste!$C$19:$F$19)*AD867,"")</f>
        <v/>
      </c>
    </row>
    <row r="868" spans="1:32" ht="14.4">
      <c r="A868" s="171" t="str">
        <f>IF(A867="","",IF(A867+1&lt;=f_slutt,'Beregninger gj.strømming'!A867+1,""))</f>
        <v/>
      </c>
      <c r="B868" s="172" t="str">
        <f t="shared" si="229"/>
        <v/>
      </c>
      <c r="C868" s="173" t="str">
        <f t="shared" si="230"/>
        <v/>
      </c>
      <c r="D868" s="172" t="str">
        <f t="shared" si="231"/>
        <v/>
      </c>
      <c r="E868" s="152" t="str">
        <f t="shared" si="236"/>
        <v/>
      </c>
      <c r="F868" s="289" t="str">
        <f t="shared" si="232"/>
        <v/>
      </c>
      <c r="G868" s="154" t="str">
        <f>IF($A868="","",'Priseestimat gj.strømming'!$C$15)</f>
        <v/>
      </c>
      <c r="H868" s="155" t="str" cm="1">
        <f t="array" ref="H868">IF(M868=Hjelpeark!$E$7,_xlfn.XLOOKUP(IF(T868="Naturlig",S868,T868),Temp_VT_FV,_xlfn.XLOOKUP('Beregninger gj.strømming'!F868,Fiskevekt_VT_FV,'Veksttabell FV'!$B$5:$T$21,,-1),,-1)*G868,IF('Beregninger gj.strømming'!M868=Hjelpeark!$D$7,_xlfn.XLOOKUP(IF(T868="Naturlig",S868,T868),'Veksttabell SV'!$A$6:$A$22,_xlfn.XLOOKUP('Beregninger gj.strømming'!F868,'Veksttabell SV'!$B$5:$AU$5,'Veksttabell SV'!$B$6:$AU$22,,-1),,-1)*G868,""))</f>
        <v/>
      </c>
      <c r="I868" s="155" t="str">
        <f t="shared" si="221"/>
        <v/>
      </c>
      <c r="J868" s="159" t="str">
        <f t="shared" si="222"/>
        <v/>
      </c>
      <c r="K868" s="173" t="str">
        <f>IF(A868="","",'Priseestimat gj.strømming'!$C$10)</f>
        <v/>
      </c>
      <c r="L868" s="173" t="str">
        <f>IF(A868="","",'Priseestimat gj.strømming'!$C$11)</f>
        <v/>
      </c>
      <c r="M868" s="173" t="str">
        <f>IF(A868="","",'Priseestimat gj.strømming'!$C$12)</f>
        <v/>
      </c>
      <c r="N868" s="173" t="str">
        <f>IF($A868="","",'Priseestimat gj.strømming'!$C$6)</f>
        <v/>
      </c>
      <c r="O868" s="174" t="str" cm="1">
        <f t="array" ref="O868">IF(M868=Hjelpeark!$D$7,_xlfn.XLOOKUP(IF(T868="Naturlig",S868,T868),'Vannbehov SV'!$A$5:$A$13,_xlfn.XLOOKUP('Beregninger gj.strømming'!F868,'Vannbehov SV'!$B$4:$O$4,'Vannbehov SV'!$B$5:$O$13,,-1),,-1),IF(M868=Hjelpeark!$E$7,_xlfn.XLOOKUP(IF(T868="Naturlig",S868,T868),'Vannbehov FV'!$A$5:$A$20,_xlfn.XLOOKUP('Beregninger gj.strømming'!F868,'Vannbehov FV'!$B$4:$O$4,'Vannbehov FV'!$B$5:$O$20,,-1),,-1),""))</f>
        <v/>
      </c>
      <c r="P868" s="173" t="str">
        <f t="shared" si="233"/>
        <v/>
      </c>
      <c r="Q868" s="174" t="str">
        <f t="shared" si="234"/>
        <v/>
      </c>
      <c r="R868" s="174" t="str">
        <f t="shared" si="223"/>
        <v/>
      </c>
      <c r="S868" s="152" t="str">
        <f>IFERROR(IF(M868=Hjelpeark!$D$7,_xlfn.XLOOKUP('Beregninger gj.strømming'!C868,Hjelpeark!$C$8:$C$19,Hjelpeark!$D$8:$D$19),_xlfn.XLOOKUP('Beregninger gj.strømming'!C868,Hjelpeark!$C$8:$C$19,Hjelpeark!$E$8:$E$19)),"")</f>
        <v/>
      </c>
      <c r="T868" s="152" t="str">
        <f t="shared" si="237"/>
        <v/>
      </c>
      <c r="U868" s="152" t="str">
        <f>IFERROR(IF(T868=Hjelpeark!$B$4,0,ABS(T868-S868)),"")</f>
        <v/>
      </c>
      <c r="V868" s="175" t="str">
        <f>IFERROR(IF(A868="","",_xlfn.XLOOKUP(D868,Prisliste!$C$4:$F$4,Prisliste!$C$20:$F$20)),"")</f>
        <v/>
      </c>
      <c r="W868" s="175" t="str">
        <f>IFERROR(U868*_xlfn.XLOOKUP(D868,Prisliste!$C$4:$F$4,Prisliste!$C$21:$F$21),"")</f>
        <v/>
      </c>
      <c r="X868" s="175" t="str">
        <f>IFERROR(IF(A868="","",IF(N868="Ja",_xlfn.XLOOKUP('Beregninger gj.strømming'!D868,Prisliste!$C$4:$F$4,Prisliste!$C$24:$F$24),0)),"")</f>
        <v/>
      </c>
      <c r="Y868" s="288" t="str">
        <f t="shared" si="224"/>
        <v/>
      </c>
      <c r="Z868" s="175" t="str">
        <f t="shared" si="235"/>
        <v/>
      </c>
      <c r="AA868" s="175" t="str">
        <f t="shared" si="225"/>
        <v/>
      </c>
      <c r="AB868" s="175" t="str">
        <f t="shared" si="226"/>
        <v/>
      </c>
      <c r="AC868" s="288" t="str">
        <f t="shared" si="227"/>
        <v/>
      </c>
      <c r="AD868" s="152" t="str">
        <f t="shared" si="228"/>
        <v/>
      </c>
      <c r="AF868" s="155" t="str">
        <f>IFERROR(_xlfn.XLOOKUP(D868,Prisliste!$C$4:$F$4,Prisliste!$C$19:$F$19)*AD868,"")</f>
        <v/>
      </c>
    </row>
    <row r="869" spans="1:32" ht="14.4">
      <c r="A869" s="171" t="str">
        <f>IF(A868="","",IF(A868+1&lt;=f_slutt,'Beregninger gj.strømming'!A868+1,""))</f>
        <v/>
      </c>
      <c r="B869" s="172" t="str">
        <f t="shared" si="229"/>
        <v/>
      </c>
      <c r="C869" s="173" t="str">
        <f t="shared" si="230"/>
        <v/>
      </c>
      <c r="D869" s="172" t="str">
        <f t="shared" si="231"/>
        <v/>
      </c>
      <c r="E869" s="152" t="str">
        <f t="shared" si="236"/>
        <v/>
      </c>
      <c r="F869" s="289" t="str">
        <f t="shared" si="232"/>
        <v/>
      </c>
      <c r="G869" s="154" t="str">
        <f>IF($A869="","",'Priseestimat gj.strømming'!$C$15)</f>
        <v/>
      </c>
      <c r="H869" s="155" t="str" cm="1">
        <f t="array" ref="H869">IF(M869=Hjelpeark!$E$7,_xlfn.XLOOKUP(IF(T869="Naturlig",S869,T869),Temp_VT_FV,_xlfn.XLOOKUP('Beregninger gj.strømming'!F869,Fiskevekt_VT_FV,'Veksttabell FV'!$B$5:$T$21,,-1),,-1)*G869,IF('Beregninger gj.strømming'!M869=Hjelpeark!$D$7,_xlfn.XLOOKUP(IF(T869="Naturlig",S869,T869),'Veksttabell SV'!$A$6:$A$22,_xlfn.XLOOKUP('Beregninger gj.strømming'!F869,'Veksttabell SV'!$B$5:$AU$5,'Veksttabell SV'!$B$6:$AU$22,,-1),,-1)*G869,""))</f>
        <v/>
      </c>
      <c r="I869" s="155" t="str">
        <f t="shared" si="221"/>
        <v/>
      </c>
      <c r="J869" s="159" t="str">
        <f t="shared" si="222"/>
        <v/>
      </c>
      <c r="K869" s="173" t="str">
        <f>IF(A869="","",'Priseestimat gj.strømming'!$C$10)</f>
        <v/>
      </c>
      <c r="L869" s="173" t="str">
        <f>IF(A869="","",'Priseestimat gj.strømming'!$C$11)</f>
        <v/>
      </c>
      <c r="M869" s="173" t="str">
        <f>IF(A869="","",'Priseestimat gj.strømming'!$C$12)</f>
        <v/>
      </c>
      <c r="N869" s="173" t="str">
        <f>IF($A869="","",'Priseestimat gj.strømming'!$C$6)</f>
        <v/>
      </c>
      <c r="O869" s="174" t="str" cm="1">
        <f t="array" ref="O869">IF(M869=Hjelpeark!$D$7,_xlfn.XLOOKUP(IF(T869="Naturlig",S869,T869),'Vannbehov SV'!$A$5:$A$13,_xlfn.XLOOKUP('Beregninger gj.strømming'!F869,'Vannbehov SV'!$B$4:$O$4,'Vannbehov SV'!$B$5:$O$13,,-1),,-1),IF(M869=Hjelpeark!$E$7,_xlfn.XLOOKUP(IF(T869="Naturlig",S869,T869),'Vannbehov FV'!$A$5:$A$20,_xlfn.XLOOKUP('Beregninger gj.strømming'!F869,'Vannbehov FV'!$B$4:$O$4,'Vannbehov FV'!$B$5:$O$20,,-1),,-1),""))</f>
        <v/>
      </c>
      <c r="P869" s="173" t="str">
        <f t="shared" si="233"/>
        <v/>
      </c>
      <c r="Q869" s="174" t="str">
        <f t="shared" si="234"/>
        <v/>
      </c>
      <c r="R869" s="174" t="str">
        <f t="shared" si="223"/>
        <v/>
      </c>
      <c r="S869" s="152" t="str">
        <f>IFERROR(IF(M869=Hjelpeark!$D$7,_xlfn.XLOOKUP('Beregninger gj.strømming'!C869,Hjelpeark!$C$8:$C$19,Hjelpeark!$D$8:$D$19),_xlfn.XLOOKUP('Beregninger gj.strømming'!C869,Hjelpeark!$C$8:$C$19,Hjelpeark!$E$8:$E$19)),"")</f>
        <v/>
      </c>
      <c r="T869" s="152" t="str">
        <f t="shared" si="237"/>
        <v/>
      </c>
      <c r="U869" s="152" t="str">
        <f>IFERROR(IF(T869=Hjelpeark!$B$4,0,ABS(T869-S869)),"")</f>
        <v/>
      </c>
      <c r="V869" s="175" t="str">
        <f>IFERROR(IF(A869="","",_xlfn.XLOOKUP(D869,Prisliste!$C$4:$F$4,Prisliste!$C$20:$F$20)),"")</f>
        <v/>
      </c>
      <c r="W869" s="175" t="str">
        <f>IFERROR(U869*_xlfn.XLOOKUP(D869,Prisliste!$C$4:$F$4,Prisliste!$C$21:$F$21),"")</f>
        <v/>
      </c>
      <c r="X869" s="175" t="str">
        <f>IFERROR(IF(A869="","",IF(N869="Ja",_xlfn.XLOOKUP('Beregninger gj.strømming'!D869,Prisliste!$C$4:$F$4,Prisliste!$C$24:$F$24),0)),"")</f>
        <v/>
      </c>
      <c r="Y869" s="288" t="str">
        <f t="shared" si="224"/>
        <v/>
      </c>
      <c r="Z869" s="175" t="str">
        <f t="shared" si="235"/>
        <v/>
      </c>
      <c r="AA869" s="175" t="str">
        <f t="shared" si="225"/>
        <v/>
      </c>
      <c r="AB869" s="175" t="str">
        <f t="shared" si="226"/>
        <v/>
      </c>
      <c r="AC869" s="288" t="str">
        <f t="shared" si="227"/>
        <v/>
      </c>
      <c r="AD869" s="152" t="str">
        <f t="shared" si="228"/>
        <v/>
      </c>
      <c r="AF869" s="155" t="str">
        <f>IFERROR(_xlfn.XLOOKUP(D869,Prisliste!$C$4:$F$4,Prisliste!$C$19:$F$19)*AD869,"")</f>
        <v/>
      </c>
    </row>
    <row r="870" spans="1:32" ht="14.4">
      <c r="A870" s="171" t="str">
        <f>IF(A869="","",IF(A869+1&lt;=f_slutt,'Beregninger gj.strømming'!A869+1,""))</f>
        <v/>
      </c>
      <c r="B870" s="172" t="str">
        <f t="shared" si="229"/>
        <v/>
      </c>
      <c r="C870" s="173" t="str">
        <f t="shared" si="230"/>
        <v/>
      </c>
      <c r="D870" s="172" t="str">
        <f t="shared" si="231"/>
        <v/>
      </c>
      <c r="E870" s="152" t="str">
        <f t="shared" si="236"/>
        <v/>
      </c>
      <c r="F870" s="289" t="str">
        <f t="shared" si="232"/>
        <v/>
      </c>
      <c r="G870" s="154" t="str">
        <f>IF($A870="","",'Priseestimat gj.strømming'!$C$15)</f>
        <v/>
      </c>
      <c r="H870" s="155" t="str" cm="1">
        <f t="array" ref="H870">IF(M870=Hjelpeark!$E$7,_xlfn.XLOOKUP(IF(T870="Naturlig",S870,T870),Temp_VT_FV,_xlfn.XLOOKUP('Beregninger gj.strømming'!F870,Fiskevekt_VT_FV,'Veksttabell FV'!$B$5:$T$21,,-1),,-1)*G870,IF('Beregninger gj.strømming'!M870=Hjelpeark!$D$7,_xlfn.XLOOKUP(IF(T870="Naturlig",S870,T870),'Veksttabell SV'!$A$6:$A$22,_xlfn.XLOOKUP('Beregninger gj.strømming'!F870,'Veksttabell SV'!$B$5:$AU$5,'Veksttabell SV'!$B$6:$AU$22,,-1),,-1)*G870,""))</f>
        <v/>
      </c>
      <c r="I870" s="155" t="str">
        <f t="shared" si="221"/>
        <v/>
      </c>
      <c r="J870" s="159" t="str">
        <f t="shared" si="222"/>
        <v/>
      </c>
      <c r="K870" s="173" t="str">
        <f>IF(A870="","",'Priseestimat gj.strømming'!$C$10)</f>
        <v/>
      </c>
      <c r="L870" s="173" t="str">
        <f>IF(A870="","",'Priseestimat gj.strømming'!$C$11)</f>
        <v/>
      </c>
      <c r="M870" s="173" t="str">
        <f>IF(A870="","",'Priseestimat gj.strømming'!$C$12)</f>
        <v/>
      </c>
      <c r="N870" s="173" t="str">
        <f>IF($A870="","",'Priseestimat gj.strømming'!$C$6)</f>
        <v/>
      </c>
      <c r="O870" s="174" t="str" cm="1">
        <f t="array" ref="O870">IF(M870=Hjelpeark!$D$7,_xlfn.XLOOKUP(IF(T870="Naturlig",S870,T870),'Vannbehov SV'!$A$5:$A$13,_xlfn.XLOOKUP('Beregninger gj.strømming'!F870,'Vannbehov SV'!$B$4:$O$4,'Vannbehov SV'!$B$5:$O$13,,-1),,-1),IF(M870=Hjelpeark!$E$7,_xlfn.XLOOKUP(IF(T870="Naturlig",S870,T870),'Vannbehov FV'!$A$5:$A$20,_xlfn.XLOOKUP('Beregninger gj.strømming'!F870,'Vannbehov FV'!$B$4:$O$4,'Vannbehov FV'!$B$5:$O$20,,-1),,-1),""))</f>
        <v/>
      </c>
      <c r="P870" s="173" t="str">
        <f t="shared" si="233"/>
        <v/>
      </c>
      <c r="Q870" s="174" t="str">
        <f t="shared" si="234"/>
        <v/>
      </c>
      <c r="R870" s="174" t="str">
        <f t="shared" si="223"/>
        <v/>
      </c>
      <c r="S870" s="152" t="str">
        <f>IFERROR(IF(M870=Hjelpeark!$D$7,_xlfn.XLOOKUP('Beregninger gj.strømming'!C870,Hjelpeark!$C$8:$C$19,Hjelpeark!$D$8:$D$19),_xlfn.XLOOKUP('Beregninger gj.strømming'!C870,Hjelpeark!$C$8:$C$19,Hjelpeark!$E$8:$E$19)),"")</f>
        <v/>
      </c>
      <c r="T870" s="152" t="str">
        <f t="shared" si="237"/>
        <v/>
      </c>
      <c r="U870" s="152" t="str">
        <f>IFERROR(IF(T870=Hjelpeark!$B$4,0,ABS(T870-S870)),"")</f>
        <v/>
      </c>
      <c r="V870" s="175" t="str">
        <f>IFERROR(IF(A870="","",_xlfn.XLOOKUP(D870,Prisliste!$C$4:$F$4,Prisliste!$C$20:$F$20)),"")</f>
        <v/>
      </c>
      <c r="W870" s="175" t="str">
        <f>IFERROR(U870*_xlfn.XLOOKUP(D870,Prisliste!$C$4:$F$4,Prisliste!$C$21:$F$21),"")</f>
        <v/>
      </c>
      <c r="X870" s="175" t="str">
        <f>IFERROR(IF(A870="","",IF(N870="Ja",_xlfn.XLOOKUP('Beregninger gj.strømming'!D870,Prisliste!$C$4:$F$4,Prisliste!$C$24:$F$24),0)),"")</f>
        <v/>
      </c>
      <c r="Y870" s="288" t="str">
        <f t="shared" si="224"/>
        <v/>
      </c>
      <c r="Z870" s="175" t="str">
        <f t="shared" si="235"/>
        <v/>
      </c>
      <c r="AA870" s="175" t="str">
        <f t="shared" si="225"/>
        <v/>
      </c>
      <c r="AB870" s="175" t="str">
        <f t="shared" si="226"/>
        <v/>
      </c>
      <c r="AC870" s="288" t="str">
        <f t="shared" si="227"/>
        <v/>
      </c>
      <c r="AD870" s="152" t="str">
        <f t="shared" si="228"/>
        <v/>
      </c>
      <c r="AF870" s="155" t="str">
        <f>IFERROR(_xlfn.XLOOKUP(D870,Prisliste!$C$4:$F$4,Prisliste!$C$19:$F$19)*AD870,"")</f>
        <v/>
      </c>
    </row>
    <row r="871" spans="1:32" ht="14.4">
      <c r="A871" s="171" t="str">
        <f>IF(A870="","",IF(A870+1&lt;=f_slutt,'Beregninger gj.strømming'!A870+1,""))</f>
        <v/>
      </c>
      <c r="B871" s="172" t="str">
        <f t="shared" si="229"/>
        <v/>
      </c>
      <c r="C871" s="173" t="str">
        <f t="shared" si="230"/>
        <v/>
      </c>
      <c r="D871" s="172" t="str">
        <f t="shared" si="231"/>
        <v/>
      </c>
      <c r="E871" s="152" t="str">
        <f t="shared" si="236"/>
        <v/>
      </c>
      <c r="F871" s="289" t="str">
        <f t="shared" si="232"/>
        <v/>
      </c>
      <c r="G871" s="154" t="str">
        <f>IF($A871="","",'Priseestimat gj.strømming'!$C$15)</f>
        <v/>
      </c>
      <c r="H871" s="155" t="str" cm="1">
        <f t="array" ref="H871">IF(M871=Hjelpeark!$E$7,_xlfn.XLOOKUP(IF(T871="Naturlig",S871,T871),Temp_VT_FV,_xlfn.XLOOKUP('Beregninger gj.strømming'!F871,Fiskevekt_VT_FV,'Veksttabell FV'!$B$5:$T$21,,-1),,-1)*G871,IF('Beregninger gj.strømming'!M871=Hjelpeark!$D$7,_xlfn.XLOOKUP(IF(T871="Naturlig",S871,T871),'Veksttabell SV'!$A$6:$A$22,_xlfn.XLOOKUP('Beregninger gj.strømming'!F871,'Veksttabell SV'!$B$5:$AU$5,'Veksttabell SV'!$B$6:$AU$22,,-1),,-1)*G871,""))</f>
        <v/>
      </c>
      <c r="I871" s="155" t="str">
        <f t="shared" si="221"/>
        <v/>
      </c>
      <c r="J871" s="159" t="str">
        <f t="shared" si="222"/>
        <v/>
      </c>
      <c r="K871" s="173" t="str">
        <f>IF(A871="","",'Priseestimat gj.strømming'!$C$10)</f>
        <v/>
      </c>
      <c r="L871" s="173" t="str">
        <f>IF(A871="","",'Priseestimat gj.strømming'!$C$11)</f>
        <v/>
      </c>
      <c r="M871" s="173" t="str">
        <f>IF(A871="","",'Priseestimat gj.strømming'!$C$12)</f>
        <v/>
      </c>
      <c r="N871" s="173" t="str">
        <f>IF($A871="","",'Priseestimat gj.strømming'!$C$6)</f>
        <v/>
      </c>
      <c r="O871" s="174" t="str" cm="1">
        <f t="array" ref="O871">IF(M871=Hjelpeark!$D$7,_xlfn.XLOOKUP(IF(T871="Naturlig",S871,T871),'Vannbehov SV'!$A$5:$A$13,_xlfn.XLOOKUP('Beregninger gj.strømming'!F871,'Vannbehov SV'!$B$4:$O$4,'Vannbehov SV'!$B$5:$O$13,,-1),,-1),IF(M871=Hjelpeark!$E$7,_xlfn.XLOOKUP(IF(T871="Naturlig",S871,T871),'Vannbehov FV'!$A$5:$A$20,_xlfn.XLOOKUP('Beregninger gj.strømming'!F871,'Vannbehov FV'!$B$4:$O$4,'Vannbehov FV'!$B$5:$O$20,,-1),,-1),""))</f>
        <v/>
      </c>
      <c r="P871" s="173" t="str">
        <f t="shared" si="233"/>
        <v/>
      </c>
      <c r="Q871" s="174" t="str">
        <f t="shared" si="234"/>
        <v/>
      </c>
      <c r="R871" s="174" t="str">
        <f t="shared" si="223"/>
        <v/>
      </c>
      <c r="S871" s="152" t="str">
        <f>IFERROR(IF(M871=Hjelpeark!$D$7,_xlfn.XLOOKUP('Beregninger gj.strømming'!C871,Hjelpeark!$C$8:$C$19,Hjelpeark!$D$8:$D$19),_xlfn.XLOOKUP('Beregninger gj.strømming'!C871,Hjelpeark!$C$8:$C$19,Hjelpeark!$E$8:$E$19)),"")</f>
        <v/>
      </c>
      <c r="T871" s="152" t="str">
        <f t="shared" si="237"/>
        <v/>
      </c>
      <c r="U871" s="152" t="str">
        <f>IFERROR(IF(T871=Hjelpeark!$B$4,0,ABS(T871-S871)),"")</f>
        <v/>
      </c>
      <c r="V871" s="175" t="str">
        <f>IFERROR(IF(A871="","",_xlfn.XLOOKUP(D871,Prisliste!$C$4:$F$4,Prisliste!$C$20:$F$20)),"")</f>
        <v/>
      </c>
      <c r="W871" s="175" t="str">
        <f>IFERROR(U871*_xlfn.XLOOKUP(D871,Prisliste!$C$4:$F$4,Prisliste!$C$21:$F$21),"")</f>
        <v/>
      </c>
      <c r="X871" s="175" t="str">
        <f>IFERROR(IF(A871="","",IF(N871="Ja",_xlfn.XLOOKUP('Beregninger gj.strømming'!D871,Prisliste!$C$4:$F$4,Prisliste!$C$24:$F$24),0)),"")</f>
        <v/>
      </c>
      <c r="Y871" s="288" t="str">
        <f t="shared" si="224"/>
        <v/>
      </c>
      <c r="Z871" s="175" t="str">
        <f t="shared" si="235"/>
        <v/>
      </c>
      <c r="AA871" s="175" t="str">
        <f t="shared" si="225"/>
        <v/>
      </c>
      <c r="AB871" s="175" t="str">
        <f t="shared" si="226"/>
        <v/>
      </c>
      <c r="AC871" s="288" t="str">
        <f t="shared" si="227"/>
        <v/>
      </c>
      <c r="AD871" s="152" t="str">
        <f t="shared" si="228"/>
        <v/>
      </c>
      <c r="AF871" s="155" t="str">
        <f>IFERROR(_xlfn.XLOOKUP(D871,Prisliste!$C$4:$F$4,Prisliste!$C$19:$F$19)*AD871,"")</f>
        <v/>
      </c>
    </row>
    <row r="872" spans="1:32" ht="14.4">
      <c r="A872" s="171" t="str">
        <f>IF(A871="","",IF(A871+1&lt;=f_slutt,'Beregninger gj.strømming'!A871+1,""))</f>
        <v/>
      </c>
      <c r="B872" s="172" t="str">
        <f t="shared" si="229"/>
        <v/>
      </c>
      <c r="C872" s="173" t="str">
        <f t="shared" si="230"/>
        <v/>
      </c>
      <c r="D872" s="172" t="str">
        <f t="shared" si="231"/>
        <v/>
      </c>
      <c r="E872" s="152" t="str">
        <f t="shared" si="236"/>
        <v/>
      </c>
      <c r="F872" s="289" t="str">
        <f t="shared" si="232"/>
        <v/>
      </c>
      <c r="G872" s="154" t="str">
        <f>IF($A872="","",'Priseestimat gj.strømming'!$C$15)</f>
        <v/>
      </c>
      <c r="H872" s="155" t="str" cm="1">
        <f t="array" ref="H872">IF(M872=Hjelpeark!$E$7,_xlfn.XLOOKUP(IF(T872="Naturlig",S872,T872),Temp_VT_FV,_xlfn.XLOOKUP('Beregninger gj.strømming'!F872,Fiskevekt_VT_FV,'Veksttabell FV'!$B$5:$T$21,,-1),,-1)*G872,IF('Beregninger gj.strømming'!M872=Hjelpeark!$D$7,_xlfn.XLOOKUP(IF(T872="Naturlig",S872,T872),'Veksttabell SV'!$A$6:$A$22,_xlfn.XLOOKUP('Beregninger gj.strømming'!F872,'Veksttabell SV'!$B$5:$AU$5,'Veksttabell SV'!$B$6:$AU$22,,-1),,-1)*G872,""))</f>
        <v/>
      </c>
      <c r="I872" s="155" t="str">
        <f t="shared" si="221"/>
        <v/>
      </c>
      <c r="J872" s="159" t="str">
        <f t="shared" si="222"/>
        <v/>
      </c>
      <c r="K872" s="173" t="str">
        <f>IF(A872="","",'Priseestimat gj.strømming'!$C$10)</f>
        <v/>
      </c>
      <c r="L872" s="173" t="str">
        <f>IF(A872="","",'Priseestimat gj.strømming'!$C$11)</f>
        <v/>
      </c>
      <c r="M872" s="173" t="str">
        <f>IF(A872="","",'Priseestimat gj.strømming'!$C$12)</f>
        <v/>
      </c>
      <c r="N872" s="173" t="str">
        <f>IF($A872="","",'Priseestimat gj.strømming'!$C$6)</f>
        <v/>
      </c>
      <c r="O872" s="174" t="str" cm="1">
        <f t="array" ref="O872">IF(M872=Hjelpeark!$D$7,_xlfn.XLOOKUP(IF(T872="Naturlig",S872,T872),'Vannbehov SV'!$A$5:$A$13,_xlfn.XLOOKUP('Beregninger gj.strømming'!F872,'Vannbehov SV'!$B$4:$O$4,'Vannbehov SV'!$B$5:$O$13,,-1),,-1),IF(M872=Hjelpeark!$E$7,_xlfn.XLOOKUP(IF(T872="Naturlig",S872,T872),'Vannbehov FV'!$A$5:$A$20,_xlfn.XLOOKUP('Beregninger gj.strømming'!F872,'Vannbehov FV'!$B$4:$O$4,'Vannbehov FV'!$B$5:$O$20,,-1),,-1),""))</f>
        <v/>
      </c>
      <c r="P872" s="173" t="str">
        <f t="shared" si="233"/>
        <v/>
      </c>
      <c r="Q872" s="174" t="str">
        <f t="shared" si="234"/>
        <v/>
      </c>
      <c r="R872" s="174" t="str">
        <f t="shared" si="223"/>
        <v/>
      </c>
      <c r="S872" s="152" t="str">
        <f>IFERROR(IF(M872=Hjelpeark!$D$7,_xlfn.XLOOKUP('Beregninger gj.strømming'!C872,Hjelpeark!$C$8:$C$19,Hjelpeark!$D$8:$D$19),_xlfn.XLOOKUP('Beregninger gj.strømming'!C872,Hjelpeark!$C$8:$C$19,Hjelpeark!$E$8:$E$19)),"")</f>
        <v/>
      </c>
      <c r="T872" s="152" t="str">
        <f t="shared" si="237"/>
        <v/>
      </c>
      <c r="U872" s="152" t="str">
        <f>IFERROR(IF(T872=Hjelpeark!$B$4,0,ABS(T872-S872)),"")</f>
        <v/>
      </c>
      <c r="V872" s="175" t="str">
        <f>IFERROR(IF(A872="","",_xlfn.XLOOKUP(D872,Prisliste!$C$4:$F$4,Prisliste!$C$20:$F$20)),"")</f>
        <v/>
      </c>
      <c r="W872" s="175" t="str">
        <f>IFERROR(U872*_xlfn.XLOOKUP(D872,Prisliste!$C$4:$F$4,Prisliste!$C$21:$F$21),"")</f>
        <v/>
      </c>
      <c r="X872" s="175" t="str">
        <f>IFERROR(IF(A872="","",IF(N872="Ja",_xlfn.XLOOKUP('Beregninger gj.strømming'!D872,Prisliste!$C$4:$F$4,Prisliste!$C$24:$F$24),0)),"")</f>
        <v/>
      </c>
      <c r="Y872" s="288" t="str">
        <f t="shared" si="224"/>
        <v/>
      </c>
      <c r="Z872" s="175" t="str">
        <f t="shared" si="235"/>
        <v/>
      </c>
      <c r="AA872" s="175" t="str">
        <f t="shared" si="225"/>
        <v/>
      </c>
      <c r="AB872" s="175" t="str">
        <f t="shared" si="226"/>
        <v/>
      </c>
      <c r="AC872" s="288" t="str">
        <f t="shared" si="227"/>
        <v/>
      </c>
      <c r="AD872" s="152" t="str">
        <f t="shared" si="228"/>
        <v/>
      </c>
      <c r="AF872" s="155" t="str">
        <f>IFERROR(_xlfn.XLOOKUP(D872,Prisliste!$C$4:$F$4,Prisliste!$C$19:$F$19)*AD872,"")</f>
        <v/>
      </c>
    </row>
    <row r="873" spans="1:32" ht="14.4">
      <c r="A873" s="171" t="str">
        <f>IF(A872="","",IF(A872+1&lt;=f_slutt,'Beregninger gj.strømming'!A872+1,""))</f>
        <v/>
      </c>
      <c r="B873" s="172" t="str">
        <f t="shared" si="229"/>
        <v/>
      </c>
      <c r="C873" s="173" t="str">
        <f t="shared" si="230"/>
        <v/>
      </c>
      <c r="D873" s="172" t="str">
        <f t="shared" si="231"/>
        <v/>
      </c>
      <c r="E873" s="152" t="str">
        <f t="shared" si="236"/>
        <v/>
      </c>
      <c r="F873" s="289" t="str">
        <f t="shared" si="232"/>
        <v/>
      </c>
      <c r="G873" s="154" t="str">
        <f>IF($A873="","",'Priseestimat gj.strømming'!$C$15)</f>
        <v/>
      </c>
      <c r="H873" s="155" t="str" cm="1">
        <f t="array" ref="H873">IF(M873=Hjelpeark!$E$7,_xlfn.XLOOKUP(IF(T873="Naturlig",S873,T873),Temp_VT_FV,_xlfn.XLOOKUP('Beregninger gj.strømming'!F873,Fiskevekt_VT_FV,'Veksttabell FV'!$B$5:$T$21,,-1),,-1)*G873,IF('Beregninger gj.strømming'!M873=Hjelpeark!$D$7,_xlfn.XLOOKUP(IF(T873="Naturlig",S873,T873),'Veksttabell SV'!$A$6:$A$22,_xlfn.XLOOKUP('Beregninger gj.strømming'!F873,'Veksttabell SV'!$B$5:$AU$5,'Veksttabell SV'!$B$6:$AU$22,,-1),,-1)*G873,""))</f>
        <v/>
      </c>
      <c r="I873" s="155" t="str">
        <f t="shared" si="221"/>
        <v/>
      </c>
      <c r="J873" s="159" t="str">
        <f t="shared" si="222"/>
        <v/>
      </c>
      <c r="K873" s="173" t="str">
        <f>IF(A873="","",'Priseestimat gj.strømming'!$C$10)</f>
        <v/>
      </c>
      <c r="L873" s="173" t="str">
        <f>IF(A873="","",'Priseestimat gj.strømming'!$C$11)</f>
        <v/>
      </c>
      <c r="M873" s="173" t="str">
        <f>IF(A873="","",'Priseestimat gj.strømming'!$C$12)</f>
        <v/>
      </c>
      <c r="N873" s="173" t="str">
        <f>IF($A873="","",'Priseestimat gj.strømming'!$C$6)</f>
        <v/>
      </c>
      <c r="O873" s="174" t="str" cm="1">
        <f t="array" ref="O873">IF(M873=Hjelpeark!$D$7,_xlfn.XLOOKUP(IF(T873="Naturlig",S873,T873),'Vannbehov SV'!$A$5:$A$13,_xlfn.XLOOKUP('Beregninger gj.strømming'!F873,'Vannbehov SV'!$B$4:$O$4,'Vannbehov SV'!$B$5:$O$13,,-1),,-1),IF(M873=Hjelpeark!$E$7,_xlfn.XLOOKUP(IF(T873="Naturlig",S873,T873),'Vannbehov FV'!$A$5:$A$20,_xlfn.XLOOKUP('Beregninger gj.strømming'!F873,'Vannbehov FV'!$B$4:$O$4,'Vannbehov FV'!$B$5:$O$20,,-1),,-1),""))</f>
        <v/>
      </c>
      <c r="P873" s="173" t="str">
        <f t="shared" si="233"/>
        <v/>
      </c>
      <c r="Q873" s="174" t="str">
        <f t="shared" si="234"/>
        <v/>
      </c>
      <c r="R873" s="174" t="str">
        <f t="shared" si="223"/>
        <v/>
      </c>
      <c r="S873" s="152" t="str">
        <f>IFERROR(IF(M873=Hjelpeark!$D$7,_xlfn.XLOOKUP('Beregninger gj.strømming'!C873,Hjelpeark!$C$8:$C$19,Hjelpeark!$D$8:$D$19),_xlfn.XLOOKUP('Beregninger gj.strømming'!C873,Hjelpeark!$C$8:$C$19,Hjelpeark!$E$8:$E$19)),"")</f>
        <v/>
      </c>
      <c r="T873" s="152" t="str">
        <f t="shared" si="237"/>
        <v/>
      </c>
      <c r="U873" s="152" t="str">
        <f>IFERROR(IF(T873=Hjelpeark!$B$4,0,ABS(T873-S873)),"")</f>
        <v/>
      </c>
      <c r="V873" s="175" t="str">
        <f>IFERROR(IF(A873="","",_xlfn.XLOOKUP(D873,Prisliste!$C$4:$F$4,Prisliste!$C$20:$F$20)),"")</f>
        <v/>
      </c>
      <c r="W873" s="175" t="str">
        <f>IFERROR(U873*_xlfn.XLOOKUP(D873,Prisliste!$C$4:$F$4,Prisliste!$C$21:$F$21),"")</f>
        <v/>
      </c>
      <c r="X873" s="175" t="str">
        <f>IFERROR(IF(A873="","",IF(N873="Ja",_xlfn.XLOOKUP('Beregninger gj.strømming'!D873,Prisliste!$C$4:$F$4,Prisliste!$C$24:$F$24),0)),"")</f>
        <v/>
      </c>
      <c r="Y873" s="288" t="str">
        <f t="shared" si="224"/>
        <v/>
      </c>
      <c r="Z873" s="175" t="str">
        <f t="shared" si="235"/>
        <v/>
      </c>
      <c r="AA873" s="175" t="str">
        <f t="shared" si="225"/>
        <v/>
      </c>
      <c r="AB873" s="175" t="str">
        <f t="shared" si="226"/>
        <v/>
      </c>
      <c r="AC873" s="288" t="str">
        <f t="shared" si="227"/>
        <v/>
      </c>
      <c r="AD873" s="152" t="str">
        <f t="shared" si="228"/>
        <v/>
      </c>
      <c r="AF873" s="155" t="str">
        <f>IFERROR(_xlfn.XLOOKUP(D873,Prisliste!$C$4:$F$4,Prisliste!$C$19:$F$19)*AD873,"")</f>
        <v/>
      </c>
    </row>
    <row r="874" spans="1:32" ht="14.4">
      <c r="A874" s="171" t="str">
        <f>IF(A873="","",IF(A873+1&lt;=f_slutt,'Beregninger gj.strømming'!A873+1,""))</f>
        <v/>
      </c>
      <c r="B874" s="172" t="str">
        <f t="shared" si="229"/>
        <v/>
      </c>
      <c r="C874" s="173" t="str">
        <f t="shared" si="230"/>
        <v/>
      </c>
      <c r="D874" s="172" t="str">
        <f t="shared" si="231"/>
        <v/>
      </c>
      <c r="E874" s="152" t="str">
        <f t="shared" si="236"/>
        <v/>
      </c>
      <c r="F874" s="289" t="str">
        <f t="shared" si="232"/>
        <v/>
      </c>
      <c r="G874" s="154" t="str">
        <f>IF($A874="","",'Priseestimat gj.strømming'!$C$15)</f>
        <v/>
      </c>
      <c r="H874" s="155" t="str" cm="1">
        <f t="array" ref="H874">IF(M874=Hjelpeark!$E$7,_xlfn.XLOOKUP(IF(T874="Naturlig",S874,T874),Temp_VT_FV,_xlfn.XLOOKUP('Beregninger gj.strømming'!F874,Fiskevekt_VT_FV,'Veksttabell FV'!$B$5:$T$21,,-1),,-1)*G874,IF('Beregninger gj.strømming'!M874=Hjelpeark!$D$7,_xlfn.XLOOKUP(IF(T874="Naturlig",S874,T874),'Veksttabell SV'!$A$6:$A$22,_xlfn.XLOOKUP('Beregninger gj.strømming'!F874,'Veksttabell SV'!$B$5:$AU$5,'Veksttabell SV'!$B$6:$AU$22,,-1),,-1)*G874,""))</f>
        <v/>
      </c>
      <c r="I874" s="155" t="str">
        <f t="shared" si="221"/>
        <v/>
      </c>
      <c r="J874" s="159" t="str">
        <f t="shared" si="222"/>
        <v/>
      </c>
      <c r="K874" s="173" t="str">
        <f>IF(A874="","",'Priseestimat gj.strømming'!$C$10)</f>
        <v/>
      </c>
      <c r="L874" s="173" t="str">
        <f>IF(A874="","",'Priseestimat gj.strømming'!$C$11)</f>
        <v/>
      </c>
      <c r="M874" s="173" t="str">
        <f>IF(A874="","",'Priseestimat gj.strømming'!$C$12)</f>
        <v/>
      </c>
      <c r="N874" s="173" t="str">
        <f>IF($A874="","",'Priseestimat gj.strømming'!$C$6)</f>
        <v/>
      </c>
      <c r="O874" s="174" t="str" cm="1">
        <f t="array" ref="O874">IF(M874=Hjelpeark!$D$7,_xlfn.XLOOKUP(IF(T874="Naturlig",S874,T874),'Vannbehov SV'!$A$5:$A$13,_xlfn.XLOOKUP('Beregninger gj.strømming'!F874,'Vannbehov SV'!$B$4:$O$4,'Vannbehov SV'!$B$5:$O$13,,-1),,-1),IF(M874=Hjelpeark!$E$7,_xlfn.XLOOKUP(IF(T874="Naturlig",S874,T874),'Vannbehov FV'!$A$5:$A$20,_xlfn.XLOOKUP('Beregninger gj.strømming'!F874,'Vannbehov FV'!$B$4:$O$4,'Vannbehov FV'!$B$5:$O$20,,-1),,-1),""))</f>
        <v/>
      </c>
      <c r="P874" s="173" t="str">
        <f t="shared" si="233"/>
        <v/>
      </c>
      <c r="Q874" s="174" t="str">
        <f t="shared" si="234"/>
        <v/>
      </c>
      <c r="R874" s="174" t="str">
        <f t="shared" si="223"/>
        <v/>
      </c>
      <c r="S874" s="152" t="str">
        <f>IFERROR(IF(M874=Hjelpeark!$D$7,_xlfn.XLOOKUP('Beregninger gj.strømming'!C874,Hjelpeark!$C$8:$C$19,Hjelpeark!$D$8:$D$19),_xlfn.XLOOKUP('Beregninger gj.strømming'!C874,Hjelpeark!$C$8:$C$19,Hjelpeark!$E$8:$E$19)),"")</f>
        <v/>
      </c>
      <c r="T874" s="152" t="str">
        <f t="shared" si="237"/>
        <v/>
      </c>
      <c r="U874" s="152" t="str">
        <f>IFERROR(IF(T874=Hjelpeark!$B$4,0,ABS(T874-S874)),"")</f>
        <v/>
      </c>
      <c r="V874" s="175" t="str">
        <f>IFERROR(IF(A874="","",_xlfn.XLOOKUP(D874,Prisliste!$C$4:$F$4,Prisliste!$C$20:$F$20)),"")</f>
        <v/>
      </c>
      <c r="W874" s="175" t="str">
        <f>IFERROR(U874*_xlfn.XLOOKUP(D874,Prisliste!$C$4:$F$4,Prisliste!$C$21:$F$21),"")</f>
        <v/>
      </c>
      <c r="X874" s="175" t="str">
        <f>IFERROR(IF(A874="","",IF(N874="Ja",_xlfn.XLOOKUP('Beregninger gj.strømming'!D874,Prisliste!$C$4:$F$4,Prisliste!$C$24:$F$24),0)),"")</f>
        <v/>
      </c>
      <c r="Y874" s="288" t="str">
        <f t="shared" si="224"/>
        <v/>
      </c>
      <c r="Z874" s="175" t="str">
        <f t="shared" si="235"/>
        <v/>
      </c>
      <c r="AA874" s="175" t="str">
        <f t="shared" si="225"/>
        <v/>
      </c>
      <c r="AB874" s="175" t="str">
        <f t="shared" si="226"/>
        <v/>
      </c>
      <c r="AC874" s="288" t="str">
        <f t="shared" si="227"/>
        <v/>
      </c>
      <c r="AD874" s="152" t="str">
        <f t="shared" si="228"/>
        <v/>
      </c>
      <c r="AF874" s="155" t="str">
        <f>IFERROR(_xlfn.XLOOKUP(D874,Prisliste!$C$4:$F$4,Prisliste!$C$19:$F$19)*AD874,"")</f>
        <v/>
      </c>
    </row>
    <row r="875" spans="1:32" ht="14.4">
      <c r="A875" s="171" t="str">
        <f>IF(A874="","",IF(A874+1&lt;=f_slutt,'Beregninger gj.strømming'!A874+1,""))</f>
        <v/>
      </c>
      <c r="B875" s="172" t="str">
        <f t="shared" si="229"/>
        <v/>
      </c>
      <c r="C875" s="173" t="str">
        <f t="shared" si="230"/>
        <v/>
      </c>
      <c r="D875" s="172" t="str">
        <f t="shared" si="231"/>
        <v/>
      </c>
      <c r="E875" s="152" t="str">
        <f t="shared" si="236"/>
        <v/>
      </c>
      <c r="F875" s="289" t="str">
        <f t="shared" si="232"/>
        <v/>
      </c>
      <c r="G875" s="154" t="str">
        <f>IF($A875="","",'Priseestimat gj.strømming'!$C$15)</f>
        <v/>
      </c>
      <c r="H875" s="155" t="str" cm="1">
        <f t="array" ref="H875">IF(M875=Hjelpeark!$E$7,_xlfn.XLOOKUP(IF(T875="Naturlig",S875,T875),Temp_VT_FV,_xlfn.XLOOKUP('Beregninger gj.strømming'!F875,Fiskevekt_VT_FV,'Veksttabell FV'!$B$5:$T$21,,-1),,-1)*G875,IF('Beregninger gj.strømming'!M875=Hjelpeark!$D$7,_xlfn.XLOOKUP(IF(T875="Naturlig",S875,T875),'Veksttabell SV'!$A$6:$A$22,_xlfn.XLOOKUP('Beregninger gj.strømming'!F875,'Veksttabell SV'!$B$5:$AU$5,'Veksttabell SV'!$B$6:$AU$22,,-1),,-1)*G875,""))</f>
        <v/>
      </c>
      <c r="I875" s="155" t="str">
        <f t="shared" si="221"/>
        <v/>
      </c>
      <c r="J875" s="159" t="str">
        <f t="shared" si="222"/>
        <v/>
      </c>
      <c r="K875" s="173" t="str">
        <f>IF(A875="","",'Priseestimat gj.strømming'!$C$10)</f>
        <v/>
      </c>
      <c r="L875" s="173" t="str">
        <f>IF(A875="","",'Priseestimat gj.strømming'!$C$11)</f>
        <v/>
      </c>
      <c r="M875" s="173" t="str">
        <f>IF(A875="","",'Priseestimat gj.strømming'!$C$12)</f>
        <v/>
      </c>
      <c r="N875" s="173" t="str">
        <f>IF($A875="","",'Priseestimat gj.strømming'!$C$6)</f>
        <v/>
      </c>
      <c r="O875" s="174" t="str" cm="1">
        <f t="array" ref="O875">IF(M875=Hjelpeark!$D$7,_xlfn.XLOOKUP(IF(T875="Naturlig",S875,T875),'Vannbehov SV'!$A$5:$A$13,_xlfn.XLOOKUP('Beregninger gj.strømming'!F875,'Vannbehov SV'!$B$4:$O$4,'Vannbehov SV'!$B$5:$O$13,,-1),,-1),IF(M875=Hjelpeark!$E$7,_xlfn.XLOOKUP(IF(T875="Naturlig",S875,T875),'Vannbehov FV'!$A$5:$A$20,_xlfn.XLOOKUP('Beregninger gj.strømming'!F875,'Vannbehov FV'!$B$4:$O$4,'Vannbehov FV'!$B$5:$O$20,,-1),,-1),""))</f>
        <v/>
      </c>
      <c r="P875" s="173" t="str">
        <f t="shared" si="233"/>
        <v/>
      </c>
      <c r="Q875" s="174" t="str">
        <f t="shared" si="234"/>
        <v/>
      </c>
      <c r="R875" s="174" t="str">
        <f t="shared" si="223"/>
        <v/>
      </c>
      <c r="S875" s="152" t="str">
        <f>IFERROR(IF(M875=Hjelpeark!$D$7,_xlfn.XLOOKUP('Beregninger gj.strømming'!C875,Hjelpeark!$C$8:$C$19,Hjelpeark!$D$8:$D$19),_xlfn.XLOOKUP('Beregninger gj.strømming'!C875,Hjelpeark!$C$8:$C$19,Hjelpeark!$E$8:$E$19)),"")</f>
        <v/>
      </c>
      <c r="T875" s="152" t="str">
        <f t="shared" si="237"/>
        <v/>
      </c>
      <c r="U875" s="152" t="str">
        <f>IFERROR(IF(T875=Hjelpeark!$B$4,0,ABS(T875-S875)),"")</f>
        <v/>
      </c>
      <c r="V875" s="175" t="str">
        <f>IFERROR(IF(A875="","",_xlfn.XLOOKUP(D875,Prisliste!$C$4:$F$4,Prisliste!$C$20:$F$20)),"")</f>
        <v/>
      </c>
      <c r="W875" s="175" t="str">
        <f>IFERROR(U875*_xlfn.XLOOKUP(D875,Prisliste!$C$4:$F$4,Prisliste!$C$21:$F$21),"")</f>
        <v/>
      </c>
      <c r="X875" s="175" t="str">
        <f>IFERROR(IF(A875="","",IF(N875="Ja",_xlfn.XLOOKUP('Beregninger gj.strømming'!D875,Prisliste!$C$4:$F$4,Prisliste!$C$24:$F$24),0)),"")</f>
        <v/>
      </c>
      <c r="Y875" s="288" t="str">
        <f t="shared" si="224"/>
        <v/>
      </c>
      <c r="Z875" s="175" t="str">
        <f t="shared" si="235"/>
        <v/>
      </c>
      <c r="AA875" s="175" t="str">
        <f t="shared" si="225"/>
        <v/>
      </c>
      <c r="AB875" s="175" t="str">
        <f t="shared" si="226"/>
        <v/>
      </c>
      <c r="AC875" s="288" t="str">
        <f t="shared" si="227"/>
        <v/>
      </c>
      <c r="AD875" s="152" t="str">
        <f t="shared" si="228"/>
        <v/>
      </c>
      <c r="AF875" s="155" t="str">
        <f>IFERROR(_xlfn.XLOOKUP(D875,Prisliste!$C$4:$F$4,Prisliste!$C$19:$F$19)*AD875,"")</f>
        <v/>
      </c>
    </row>
    <row r="876" spans="1:32" ht="14.4">
      <c r="A876" s="171" t="str">
        <f>IF(A875="","",IF(A875+1&lt;=f_slutt,'Beregninger gj.strømming'!A875+1,""))</f>
        <v/>
      </c>
      <c r="B876" s="172" t="str">
        <f t="shared" si="229"/>
        <v/>
      </c>
      <c r="C876" s="173" t="str">
        <f t="shared" si="230"/>
        <v/>
      </c>
      <c r="D876" s="172" t="str">
        <f t="shared" si="231"/>
        <v/>
      </c>
      <c r="E876" s="152" t="str">
        <f t="shared" si="236"/>
        <v/>
      </c>
      <c r="F876" s="289" t="str">
        <f t="shared" si="232"/>
        <v/>
      </c>
      <c r="G876" s="154" t="str">
        <f>IF($A876="","",'Priseestimat gj.strømming'!$C$15)</f>
        <v/>
      </c>
      <c r="H876" s="155" t="str" cm="1">
        <f t="array" ref="H876">IF(M876=Hjelpeark!$E$7,_xlfn.XLOOKUP(IF(T876="Naturlig",S876,T876),Temp_VT_FV,_xlfn.XLOOKUP('Beregninger gj.strømming'!F876,Fiskevekt_VT_FV,'Veksttabell FV'!$B$5:$T$21,,-1),,-1)*G876,IF('Beregninger gj.strømming'!M876=Hjelpeark!$D$7,_xlfn.XLOOKUP(IF(T876="Naturlig",S876,T876),'Veksttabell SV'!$A$6:$A$22,_xlfn.XLOOKUP('Beregninger gj.strømming'!F876,'Veksttabell SV'!$B$5:$AU$5,'Veksttabell SV'!$B$6:$AU$22,,-1),,-1)*G876,""))</f>
        <v/>
      </c>
      <c r="I876" s="155" t="str">
        <f t="shared" si="221"/>
        <v/>
      </c>
      <c r="J876" s="159" t="str">
        <f t="shared" si="222"/>
        <v/>
      </c>
      <c r="K876" s="173" t="str">
        <f>IF(A876="","",'Priseestimat gj.strømming'!$C$10)</f>
        <v/>
      </c>
      <c r="L876" s="173" t="str">
        <f>IF(A876="","",'Priseestimat gj.strømming'!$C$11)</f>
        <v/>
      </c>
      <c r="M876" s="173" t="str">
        <f>IF(A876="","",'Priseestimat gj.strømming'!$C$12)</f>
        <v/>
      </c>
      <c r="N876" s="173" t="str">
        <f>IF($A876="","",'Priseestimat gj.strømming'!$C$6)</f>
        <v/>
      </c>
      <c r="O876" s="174" t="str" cm="1">
        <f t="array" ref="O876">IF(M876=Hjelpeark!$D$7,_xlfn.XLOOKUP(IF(T876="Naturlig",S876,T876),'Vannbehov SV'!$A$5:$A$13,_xlfn.XLOOKUP('Beregninger gj.strømming'!F876,'Vannbehov SV'!$B$4:$O$4,'Vannbehov SV'!$B$5:$O$13,,-1),,-1),IF(M876=Hjelpeark!$E$7,_xlfn.XLOOKUP(IF(T876="Naturlig",S876,T876),'Vannbehov FV'!$A$5:$A$20,_xlfn.XLOOKUP('Beregninger gj.strømming'!F876,'Vannbehov FV'!$B$4:$O$4,'Vannbehov FV'!$B$5:$O$20,,-1),,-1),""))</f>
        <v/>
      </c>
      <c r="P876" s="173" t="str">
        <f t="shared" si="233"/>
        <v/>
      </c>
      <c r="Q876" s="174" t="str">
        <f t="shared" si="234"/>
        <v/>
      </c>
      <c r="R876" s="174" t="str">
        <f t="shared" si="223"/>
        <v/>
      </c>
      <c r="S876" s="152" t="str">
        <f>IFERROR(IF(M876=Hjelpeark!$D$7,_xlfn.XLOOKUP('Beregninger gj.strømming'!C876,Hjelpeark!$C$8:$C$19,Hjelpeark!$D$8:$D$19),_xlfn.XLOOKUP('Beregninger gj.strømming'!C876,Hjelpeark!$C$8:$C$19,Hjelpeark!$E$8:$E$19)),"")</f>
        <v/>
      </c>
      <c r="T876" s="152" t="str">
        <f t="shared" si="237"/>
        <v/>
      </c>
      <c r="U876" s="152" t="str">
        <f>IFERROR(IF(T876=Hjelpeark!$B$4,0,ABS(T876-S876)),"")</f>
        <v/>
      </c>
      <c r="V876" s="175" t="str">
        <f>IFERROR(IF(A876="","",_xlfn.XLOOKUP(D876,Prisliste!$C$4:$F$4,Prisliste!$C$20:$F$20)),"")</f>
        <v/>
      </c>
      <c r="W876" s="175" t="str">
        <f>IFERROR(U876*_xlfn.XLOOKUP(D876,Prisliste!$C$4:$F$4,Prisliste!$C$21:$F$21),"")</f>
        <v/>
      </c>
      <c r="X876" s="175" t="str">
        <f>IFERROR(IF(A876="","",IF(N876="Ja",_xlfn.XLOOKUP('Beregninger gj.strømming'!D876,Prisliste!$C$4:$F$4,Prisliste!$C$24:$F$24),0)),"")</f>
        <v/>
      </c>
      <c r="Y876" s="288" t="str">
        <f t="shared" si="224"/>
        <v/>
      </c>
      <c r="Z876" s="175" t="str">
        <f t="shared" si="235"/>
        <v/>
      </c>
      <c r="AA876" s="175" t="str">
        <f t="shared" si="225"/>
        <v/>
      </c>
      <c r="AB876" s="175" t="str">
        <f t="shared" si="226"/>
        <v/>
      </c>
      <c r="AC876" s="288" t="str">
        <f t="shared" si="227"/>
        <v/>
      </c>
      <c r="AD876" s="152" t="str">
        <f t="shared" si="228"/>
        <v/>
      </c>
      <c r="AF876" s="155" t="str">
        <f>IFERROR(_xlfn.XLOOKUP(D876,Prisliste!$C$4:$F$4,Prisliste!$C$19:$F$19)*AD876,"")</f>
        <v/>
      </c>
    </row>
    <row r="877" spans="1:32" ht="14.4">
      <c r="A877" s="171" t="str">
        <f>IF(A876="","",IF(A876+1&lt;=f_slutt,'Beregninger gj.strømming'!A876+1,""))</f>
        <v/>
      </c>
      <c r="B877" s="172" t="str">
        <f t="shared" si="229"/>
        <v/>
      </c>
      <c r="C877" s="173" t="str">
        <f t="shared" si="230"/>
        <v/>
      </c>
      <c r="D877" s="172" t="str">
        <f t="shared" si="231"/>
        <v/>
      </c>
      <c r="E877" s="152" t="str">
        <f t="shared" si="236"/>
        <v/>
      </c>
      <c r="F877" s="289" t="str">
        <f t="shared" si="232"/>
        <v/>
      </c>
      <c r="G877" s="154" t="str">
        <f>IF($A877="","",'Priseestimat gj.strømming'!$C$15)</f>
        <v/>
      </c>
      <c r="H877" s="155" t="str" cm="1">
        <f t="array" ref="H877">IF(M877=Hjelpeark!$E$7,_xlfn.XLOOKUP(IF(T877="Naturlig",S877,T877),Temp_VT_FV,_xlfn.XLOOKUP('Beregninger gj.strømming'!F877,Fiskevekt_VT_FV,'Veksttabell FV'!$B$5:$T$21,,-1),,-1)*G877,IF('Beregninger gj.strømming'!M877=Hjelpeark!$D$7,_xlfn.XLOOKUP(IF(T877="Naturlig",S877,T877),'Veksttabell SV'!$A$6:$A$22,_xlfn.XLOOKUP('Beregninger gj.strømming'!F877,'Veksttabell SV'!$B$5:$AU$5,'Veksttabell SV'!$B$6:$AU$22,,-1),,-1)*G877,""))</f>
        <v/>
      </c>
      <c r="I877" s="155" t="str">
        <f t="shared" si="221"/>
        <v/>
      </c>
      <c r="J877" s="159" t="str">
        <f t="shared" si="222"/>
        <v/>
      </c>
      <c r="K877" s="173" t="str">
        <f>IF(A877="","",'Priseestimat gj.strømming'!$C$10)</f>
        <v/>
      </c>
      <c r="L877" s="173" t="str">
        <f>IF(A877="","",'Priseestimat gj.strømming'!$C$11)</f>
        <v/>
      </c>
      <c r="M877" s="173" t="str">
        <f>IF(A877="","",'Priseestimat gj.strømming'!$C$12)</f>
        <v/>
      </c>
      <c r="N877" s="173" t="str">
        <f>IF($A877="","",'Priseestimat gj.strømming'!$C$6)</f>
        <v/>
      </c>
      <c r="O877" s="174" t="str" cm="1">
        <f t="array" ref="O877">IF(M877=Hjelpeark!$D$7,_xlfn.XLOOKUP(IF(T877="Naturlig",S877,T877),'Vannbehov SV'!$A$5:$A$13,_xlfn.XLOOKUP('Beregninger gj.strømming'!F877,'Vannbehov SV'!$B$4:$O$4,'Vannbehov SV'!$B$5:$O$13,,-1),,-1),IF(M877=Hjelpeark!$E$7,_xlfn.XLOOKUP(IF(T877="Naturlig",S877,T877),'Vannbehov FV'!$A$5:$A$20,_xlfn.XLOOKUP('Beregninger gj.strømming'!F877,'Vannbehov FV'!$B$4:$O$4,'Vannbehov FV'!$B$5:$O$20,,-1),,-1),""))</f>
        <v/>
      </c>
      <c r="P877" s="173" t="str">
        <f t="shared" si="233"/>
        <v/>
      </c>
      <c r="Q877" s="174" t="str">
        <f t="shared" si="234"/>
        <v/>
      </c>
      <c r="R877" s="174" t="str">
        <f t="shared" si="223"/>
        <v/>
      </c>
      <c r="S877" s="152" t="str">
        <f>IFERROR(IF(M877=Hjelpeark!$D$7,_xlfn.XLOOKUP('Beregninger gj.strømming'!C877,Hjelpeark!$C$8:$C$19,Hjelpeark!$D$8:$D$19),_xlfn.XLOOKUP('Beregninger gj.strømming'!C877,Hjelpeark!$C$8:$C$19,Hjelpeark!$E$8:$E$19)),"")</f>
        <v/>
      </c>
      <c r="T877" s="152" t="str">
        <f t="shared" si="237"/>
        <v/>
      </c>
      <c r="U877" s="152" t="str">
        <f>IFERROR(IF(T877=Hjelpeark!$B$4,0,ABS(T877-S877)),"")</f>
        <v/>
      </c>
      <c r="V877" s="175" t="str">
        <f>IFERROR(IF(A877="","",_xlfn.XLOOKUP(D877,Prisliste!$C$4:$F$4,Prisliste!$C$20:$F$20)),"")</f>
        <v/>
      </c>
      <c r="W877" s="175" t="str">
        <f>IFERROR(U877*_xlfn.XLOOKUP(D877,Prisliste!$C$4:$F$4,Prisliste!$C$21:$F$21),"")</f>
        <v/>
      </c>
      <c r="X877" s="175" t="str">
        <f>IFERROR(IF(A877="","",IF(N877="Ja",_xlfn.XLOOKUP('Beregninger gj.strømming'!D877,Prisliste!$C$4:$F$4,Prisliste!$C$24:$F$24),0)),"")</f>
        <v/>
      </c>
      <c r="Y877" s="288" t="str">
        <f t="shared" si="224"/>
        <v/>
      </c>
      <c r="Z877" s="175" t="str">
        <f t="shared" si="235"/>
        <v/>
      </c>
      <c r="AA877" s="175" t="str">
        <f t="shared" si="225"/>
        <v/>
      </c>
      <c r="AB877" s="175" t="str">
        <f t="shared" si="226"/>
        <v/>
      </c>
      <c r="AC877" s="288" t="str">
        <f t="shared" si="227"/>
        <v/>
      </c>
      <c r="AD877" s="152" t="str">
        <f t="shared" si="228"/>
        <v/>
      </c>
      <c r="AF877" s="155" t="str">
        <f>IFERROR(_xlfn.XLOOKUP(D877,Prisliste!$C$4:$F$4,Prisliste!$C$19:$F$19)*AD877,"")</f>
        <v/>
      </c>
    </row>
    <row r="878" spans="1:32" ht="14.4">
      <c r="A878" s="171" t="str">
        <f>IF(A877="","",IF(A877+1&lt;=f_slutt,'Beregninger gj.strømming'!A877+1,""))</f>
        <v/>
      </c>
      <c r="B878" s="172" t="str">
        <f t="shared" si="229"/>
        <v/>
      </c>
      <c r="C878" s="173" t="str">
        <f t="shared" si="230"/>
        <v/>
      </c>
      <c r="D878" s="172" t="str">
        <f t="shared" si="231"/>
        <v/>
      </c>
      <c r="E878" s="152" t="str">
        <f t="shared" si="236"/>
        <v/>
      </c>
      <c r="F878" s="289" t="str">
        <f t="shared" si="232"/>
        <v/>
      </c>
      <c r="G878" s="154" t="str">
        <f>IF($A878="","",'Priseestimat gj.strømming'!$C$15)</f>
        <v/>
      </c>
      <c r="H878" s="155" t="str" cm="1">
        <f t="array" ref="H878">IF(M878=Hjelpeark!$E$7,_xlfn.XLOOKUP(IF(T878="Naturlig",S878,T878),Temp_VT_FV,_xlfn.XLOOKUP('Beregninger gj.strømming'!F878,Fiskevekt_VT_FV,'Veksttabell FV'!$B$5:$T$21,,-1),,-1)*G878,IF('Beregninger gj.strømming'!M878=Hjelpeark!$D$7,_xlfn.XLOOKUP(IF(T878="Naturlig",S878,T878),'Veksttabell SV'!$A$6:$A$22,_xlfn.XLOOKUP('Beregninger gj.strømming'!F878,'Veksttabell SV'!$B$5:$AU$5,'Veksttabell SV'!$B$6:$AU$22,,-1),,-1)*G878,""))</f>
        <v/>
      </c>
      <c r="I878" s="155" t="str">
        <f t="shared" si="221"/>
        <v/>
      </c>
      <c r="J878" s="159" t="str">
        <f t="shared" si="222"/>
        <v/>
      </c>
      <c r="K878" s="173" t="str">
        <f>IF(A878="","",'Priseestimat gj.strømming'!$C$10)</f>
        <v/>
      </c>
      <c r="L878" s="173" t="str">
        <f>IF(A878="","",'Priseestimat gj.strømming'!$C$11)</f>
        <v/>
      </c>
      <c r="M878" s="173" t="str">
        <f>IF(A878="","",'Priseestimat gj.strømming'!$C$12)</f>
        <v/>
      </c>
      <c r="N878" s="173" t="str">
        <f>IF($A878="","",'Priseestimat gj.strømming'!$C$6)</f>
        <v/>
      </c>
      <c r="O878" s="174" t="str" cm="1">
        <f t="array" ref="O878">IF(M878=Hjelpeark!$D$7,_xlfn.XLOOKUP(IF(T878="Naturlig",S878,T878),'Vannbehov SV'!$A$5:$A$13,_xlfn.XLOOKUP('Beregninger gj.strømming'!F878,'Vannbehov SV'!$B$4:$O$4,'Vannbehov SV'!$B$5:$O$13,,-1),,-1),IF(M878=Hjelpeark!$E$7,_xlfn.XLOOKUP(IF(T878="Naturlig",S878,T878),'Vannbehov FV'!$A$5:$A$20,_xlfn.XLOOKUP('Beregninger gj.strømming'!F878,'Vannbehov FV'!$B$4:$O$4,'Vannbehov FV'!$B$5:$O$20,,-1),,-1),""))</f>
        <v/>
      </c>
      <c r="P878" s="173" t="str">
        <f t="shared" si="233"/>
        <v/>
      </c>
      <c r="Q878" s="174" t="str">
        <f t="shared" si="234"/>
        <v/>
      </c>
      <c r="R878" s="174" t="str">
        <f t="shared" si="223"/>
        <v/>
      </c>
      <c r="S878" s="152" t="str">
        <f>IFERROR(IF(M878=Hjelpeark!$D$7,_xlfn.XLOOKUP('Beregninger gj.strømming'!C878,Hjelpeark!$C$8:$C$19,Hjelpeark!$D$8:$D$19),_xlfn.XLOOKUP('Beregninger gj.strømming'!C878,Hjelpeark!$C$8:$C$19,Hjelpeark!$E$8:$E$19)),"")</f>
        <v/>
      </c>
      <c r="T878" s="152" t="str">
        <f t="shared" si="237"/>
        <v/>
      </c>
      <c r="U878" s="152" t="str">
        <f>IFERROR(IF(T878=Hjelpeark!$B$4,0,ABS(T878-S878)),"")</f>
        <v/>
      </c>
      <c r="V878" s="175" t="str">
        <f>IFERROR(IF(A878="","",_xlfn.XLOOKUP(D878,Prisliste!$C$4:$F$4,Prisliste!$C$20:$F$20)),"")</f>
        <v/>
      </c>
      <c r="W878" s="175" t="str">
        <f>IFERROR(U878*_xlfn.XLOOKUP(D878,Prisliste!$C$4:$F$4,Prisliste!$C$21:$F$21),"")</f>
        <v/>
      </c>
      <c r="X878" s="175" t="str">
        <f>IFERROR(IF(A878="","",IF(N878="Ja",_xlfn.XLOOKUP('Beregninger gj.strømming'!D878,Prisliste!$C$4:$F$4,Prisliste!$C$24:$F$24),0)),"")</f>
        <v/>
      </c>
      <c r="Y878" s="288" t="str">
        <f t="shared" si="224"/>
        <v/>
      </c>
      <c r="Z878" s="175" t="str">
        <f t="shared" si="235"/>
        <v/>
      </c>
      <c r="AA878" s="175" t="str">
        <f t="shared" si="225"/>
        <v/>
      </c>
      <c r="AB878" s="175" t="str">
        <f t="shared" si="226"/>
        <v/>
      </c>
      <c r="AC878" s="288" t="str">
        <f t="shared" si="227"/>
        <v/>
      </c>
      <c r="AD878" s="152" t="str">
        <f t="shared" si="228"/>
        <v/>
      </c>
      <c r="AF878" s="155" t="str">
        <f>IFERROR(_xlfn.XLOOKUP(D878,Prisliste!$C$4:$F$4,Prisliste!$C$19:$F$19)*AD878,"")</f>
        <v/>
      </c>
    </row>
    <row r="879" spans="1:32" ht="14.4">
      <c r="A879" s="171" t="str">
        <f>IF(A878="","",IF(A878+1&lt;=f_slutt,'Beregninger gj.strømming'!A878+1,""))</f>
        <v/>
      </c>
      <c r="B879" s="172" t="str">
        <f t="shared" si="229"/>
        <v/>
      </c>
      <c r="C879" s="173" t="str">
        <f t="shared" si="230"/>
        <v/>
      </c>
      <c r="D879" s="172" t="str">
        <f t="shared" si="231"/>
        <v/>
      </c>
      <c r="E879" s="152" t="str">
        <f t="shared" si="236"/>
        <v/>
      </c>
      <c r="F879" s="289" t="str">
        <f t="shared" si="232"/>
        <v/>
      </c>
      <c r="G879" s="154" t="str">
        <f>IF($A879="","",'Priseestimat gj.strømming'!$C$15)</f>
        <v/>
      </c>
      <c r="H879" s="155" t="str" cm="1">
        <f t="array" ref="H879">IF(M879=Hjelpeark!$E$7,_xlfn.XLOOKUP(IF(T879="Naturlig",S879,T879),Temp_VT_FV,_xlfn.XLOOKUP('Beregninger gj.strømming'!F879,Fiskevekt_VT_FV,'Veksttabell FV'!$B$5:$T$21,,-1),,-1)*G879,IF('Beregninger gj.strømming'!M879=Hjelpeark!$D$7,_xlfn.XLOOKUP(IF(T879="Naturlig",S879,T879),'Veksttabell SV'!$A$6:$A$22,_xlfn.XLOOKUP('Beregninger gj.strømming'!F879,'Veksttabell SV'!$B$5:$AU$5,'Veksttabell SV'!$B$6:$AU$22,,-1),,-1)*G879,""))</f>
        <v/>
      </c>
      <c r="I879" s="155" t="str">
        <f t="shared" si="221"/>
        <v/>
      </c>
      <c r="J879" s="159" t="str">
        <f t="shared" si="222"/>
        <v/>
      </c>
      <c r="K879" s="173" t="str">
        <f>IF(A879="","",'Priseestimat gj.strømming'!$C$10)</f>
        <v/>
      </c>
      <c r="L879" s="173" t="str">
        <f>IF(A879="","",'Priseestimat gj.strømming'!$C$11)</f>
        <v/>
      </c>
      <c r="M879" s="173" t="str">
        <f>IF(A879="","",'Priseestimat gj.strømming'!$C$12)</f>
        <v/>
      </c>
      <c r="N879" s="173" t="str">
        <f>IF($A879="","",'Priseestimat gj.strømming'!$C$6)</f>
        <v/>
      </c>
      <c r="O879" s="174" t="str" cm="1">
        <f t="array" ref="O879">IF(M879=Hjelpeark!$D$7,_xlfn.XLOOKUP(IF(T879="Naturlig",S879,T879),'Vannbehov SV'!$A$5:$A$13,_xlfn.XLOOKUP('Beregninger gj.strømming'!F879,'Vannbehov SV'!$B$4:$O$4,'Vannbehov SV'!$B$5:$O$13,,-1),,-1),IF(M879=Hjelpeark!$E$7,_xlfn.XLOOKUP(IF(T879="Naturlig",S879,T879),'Vannbehov FV'!$A$5:$A$20,_xlfn.XLOOKUP('Beregninger gj.strømming'!F879,'Vannbehov FV'!$B$4:$O$4,'Vannbehov FV'!$B$5:$O$20,,-1),,-1),""))</f>
        <v/>
      </c>
      <c r="P879" s="173" t="str">
        <f t="shared" si="233"/>
        <v/>
      </c>
      <c r="Q879" s="174" t="str">
        <f t="shared" si="234"/>
        <v/>
      </c>
      <c r="R879" s="174" t="str">
        <f t="shared" si="223"/>
        <v/>
      </c>
      <c r="S879" s="152" t="str">
        <f>IFERROR(IF(M879=Hjelpeark!$D$7,_xlfn.XLOOKUP('Beregninger gj.strømming'!C879,Hjelpeark!$C$8:$C$19,Hjelpeark!$D$8:$D$19),_xlfn.XLOOKUP('Beregninger gj.strømming'!C879,Hjelpeark!$C$8:$C$19,Hjelpeark!$E$8:$E$19)),"")</f>
        <v/>
      </c>
      <c r="T879" s="152" t="str">
        <f t="shared" si="237"/>
        <v/>
      </c>
      <c r="U879" s="152" t="str">
        <f>IFERROR(IF(T879=Hjelpeark!$B$4,0,ABS(T879-S879)),"")</f>
        <v/>
      </c>
      <c r="V879" s="175" t="str">
        <f>IFERROR(IF(A879="","",_xlfn.XLOOKUP(D879,Prisliste!$C$4:$F$4,Prisliste!$C$20:$F$20)),"")</f>
        <v/>
      </c>
      <c r="W879" s="175" t="str">
        <f>IFERROR(U879*_xlfn.XLOOKUP(D879,Prisliste!$C$4:$F$4,Prisliste!$C$21:$F$21),"")</f>
        <v/>
      </c>
      <c r="X879" s="175" t="str">
        <f>IFERROR(IF(A879="","",IF(N879="Ja",_xlfn.XLOOKUP('Beregninger gj.strømming'!D879,Prisliste!$C$4:$F$4,Prisliste!$C$24:$F$24),0)),"")</f>
        <v/>
      </c>
      <c r="Y879" s="288" t="str">
        <f t="shared" si="224"/>
        <v/>
      </c>
      <c r="Z879" s="175" t="str">
        <f t="shared" si="235"/>
        <v/>
      </c>
      <c r="AA879" s="175" t="str">
        <f t="shared" si="225"/>
        <v/>
      </c>
      <c r="AB879" s="175" t="str">
        <f t="shared" si="226"/>
        <v/>
      </c>
      <c r="AC879" s="288" t="str">
        <f t="shared" si="227"/>
        <v/>
      </c>
      <c r="AD879" s="152" t="str">
        <f t="shared" si="228"/>
        <v/>
      </c>
      <c r="AF879" s="155" t="str">
        <f>IFERROR(_xlfn.XLOOKUP(D879,Prisliste!$C$4:$F$4,Prisliste!$C$19:$F$19)*AD879,"")</f>
        <v/>
      </c>
    </row>
    <row r="880" spans="1:32" ht="14.4">
      <c r="A880" s="171" t="str">
        <f>IF(A879="","",IF(A879+1&lt;=f_slutt,'Beregninger gj.strømming'!A879+1,""))</f>
        <v/>
      </c>
      <c r="B880" s="172" t="str">
        <f t="shared" si="229"/>
        <v/>
      </c>
      <c r="C880" s="173" t="str">
        <f t="shared" si="230"/>
        <v/>
      </c>
      <c r="D880" s="172" t="str">
        <f t="shared" si="231"/>
        <v/>
      </c>
      <c r="E880" s="152" t="str">
        <f t="shared" si="236"/>
        <v/>
      </c>
      <c r="F880" s="289" t="str">
        <f t="shared" si="232"/>
        <v/>
      </c>
      <c r="G880" s="154" t="str">
        <f>IF($A880="","",'Priseestimat gj.strømming'!$C$15)</f>
        <v/>
      </c>
      <c r="H880" s="155" t="str" cm="1">
        <f t="array" ref="H880">IF(M880=Hjelpeark!$E$7,_xlfn.XLOOKUP(IF(T880="Naturlig",S880,T880),Temp_VT_FV,_xlfn.XLOOKUP('Beregninger gj.strømming'!F880,Fiskevekt_VT_FV,'Veksttabell FV'!$B$5:$T$21,,-1),,-1)*G880,IF('Beregninger gj.strømming'!M880=Hjelpeark!$D$7,_xlfn.XLOOKUP(IF(T880="Naturlig",S880,T880),'Veksttabell SV'!$A$6:$A$22,_xlfn.XLOOKUP('Beregninger gj.strømming'!F880,'Veksttabell SV'!$B$5:$AU$5,'Veksttabell SV'!$B$6:$AU$22,,-1),,-1)*G880,""))</f>
        <v/>
      </c>
      <c r="I880" s="155" t="str">
        <f t="shared" si="221"/>
        <v/>
      </c>
      <c r="J880" s="159" t="str">
        <f t="shared" si="222"/>
        <v/>
      </c>
      <c r="K880" s="173" t="str">
        <f>IF(A880="","",'Priseestimat gj.strømming'!$C$10)</f>
        <v/>
      </c>
      <c r="L880" s="173" t="str">
        <f>IF(A880="","",'Priseestimat gj.strømming'!$C$11)</f>
        <v/>
      </c>
      <c r="M880" s="173" t="str">
        <f>IF(A880="","",'Priseestimat gj.strømming'!$C$12)</f>
        <v/>
      </c>
      <c r="N880" s="173" t="str">
        <f>IF($A880="","",'Priseestimat gj.strømming'!$C$6)</f>
        <v/>
      </c>
      <c r="O880" s="174" t="str" cm="1">
        <f t="array" ref="O880">IF(M880=Hjelpeark!$D$7,_xlfn.XLOOKUP(IF(T880="Naturlig",S880,T880),'Vannbehov SV'!$A$5:$A$13,_xlfn.XLOOKUP('Beregninger gj.strømming'!F880,'Vannbehov SV'!$B$4:$O$4,'Vannbehov SV'!$B$5:$O$13,,-1),,-1),IF(M880=Hjelpeark!$E$7,_xlfn.XLOOKUP(IF(T880="Naturlig",S880,T880),'Vannbehov FV'!$A$5:$A$20,_xlfn.XLOOKUP('Beregninger gj.strømming'!F880,'Vannbehov FV'!$B$4:$O$4,'Vannbehov FV'!$B$5:$O$20,,-1),,-1),""))</f>
        <v/>
      </c>
      <c r="P880" s="173" t="str">
        <f t="shared" si="233"/>
        <v/>
      </c>
      <c r="Q880" s="174" t="str">
        <f t="shared" si="234"/>
        <v/>
      </c>
      <c r="R880" s="174" t="str">
        <f t="shared" si="223"/>
        <v/>
      </c>
      <c r="S880" s="152" t="str">
        <f>IFERROR(IF(M880=Hjelpeark!$D$7,_xlfn.XLOOKUP('Beregninger gj.strømming'!C880,Hjelpeark!$C$8:$C$19,Hjelpeark!$D$8:$D$19),_xlfn.XLOOKUP('Beregninger gj.strømming'!C880,Hjelpeark!$C$8:$C$19,Hjelpeark!$E$8:$E$19)),"")</f>
        <v/>
      </c>
      <c r="T880" s="152" t="str">
        <f t="shared" si="237"/>
        <v/>
      </c>
      <c r="U880" s="152" t="str">
        <f>IFERROR(IF(T880=Hjelpeark!$B$4,0,ABS(T880-S880)),"")</f>
        <v/>
      </c>
      <c r="V880" s="175" t="str">
        <f>IFERROR(IF(A880="","",_xlfn.XLOOKUP(D880,Prisliste!$C$4:$F$4,Prisliste!$C$20:$F$20)),"")</f>
        <v/>
      </c>
      <c r="W880" s="175" t="str">
        <f>IFERROR(U880*_xlfn.XLOOKUP(D880,Prisliste!$C$4:$F$4,Prisliste!$C$21:$F$21),"")</f>
        <v/>
      </c>
      <c r="X880" s="175" t="str">
        <f>IFERROR(IF(A880="","",IF(N880="Ja",_xlfn.XLOOKUP('Beregninger gj.strømming'!D880,Prisliste!$C$4:$F$4,Prisliste!$C$24:$F$24),0)),"")</f>
        <v/>
      </c>
      <c r="Y880" s="288" t="str">
        <f t="shared" si="224"/>
        <v/>
      </c>
      <c r="Z880" s="175" t="str">
        <f t="shared" si="235"/>
        <v/>
      </c>
      <c r="AA880" s="175" t="str">
        <f t="shared" si="225"/>
        <v/>
      </c>
      <c r="AB880" s="175" t="str">
        <f t="shared" si="226"/>
        <v/>
      </c>
      <c r="AC880" s="288" t="str">
        <f t="shared" si="227"/>
        <v/>
      </c>
      <c r="AD880" s="152" t="str">
        <f t="shared" si="228"/>
        <v/>
      </c>
      <c r="AF880" s="155" t="str">
        <f>IFERROR(_xlfn.XLOOKUP(D880,Prisliste!$C$4:$F$4,Prisliste!$C$19:$F$19)*AD880,"")</f>
        <v/>
      </c>
    </row>
    <row r="881" spans="1:32" ht="14.4">
      <c r="A881" s="171" t="str">
        <f>IF(A880="","",IF(A880+1&lt;=f_slutt,'Beregninger gj.strømming'!A880+1,""))</f>
        <v/>
      </c>
      <c r="B881" s="172" t="str">
        <f t="shared" si="229"/>
        <v/>
      </c>
      <c r="C881" s="173" t="str">
        <f t="shared" si="230"/>
        <v/>
      </c>
      <c r="D881" s="172" t="str">
        <f t="shared" si="231"/>
        <v/>
      </c>
      <c r="E881" s="152" t="str">
        <f t="shared" si="236"/>
        <v/>
      </c>
      <c r="F881" s="289" t="str">
        <f t="shared" si="232"/>
        <v/>
      </c>
      <c r="G881" s="154" t="str">
        <f>IF($A881="","",'Priseestimat gj.strømming'!$C$15)</f>
        <v/>
      </c>
      <c r="H881" s="155" t="str" cm="1">
        <f t="array" ref="H881">IF(M881=Hjelpeark!$E$7,_xlfn.XLOOKUP(IF(T881="Naturlig",S881,T881),Temp_VT_FV,_xlfn.XLOOKUP('Beregninger gj.strømming'!F881,Fiskevekt_VT_FV,'Veksttabell FV'!$B$5:$T$21,,-1),,-1)*G881,IF('Beregninger gj.strømming'!M881=Hjelpeark!$D$7,_xlfn.XLOOKUP(IF(T881="Naturlig",S881,T881),'Veksttabell SV'!$A$6:$A$22,_xlfn.XLOOKUP('Beregninger gj.strømming'!F881,'Veksttabell SV'!$B$5:$AU$5,'Veksttabell SV'!$B$6:$AU$22,,-1),,-1)*G881,""))</f>
        <v/>
      </c>
      <c r="I881" s="155" t="str">
        <f t="shared" si="221"/>
        <v/>
      </c>
      <c r="J881" s="159" t="str">
        <f t="shared" si="222"/>
        <v/>
      </c>
      <c r="K881" s="173" t="str">
        <f>IF(A881="","",'Priseestimat gj.strømming'!$C$10)</f>
        <v/>
      </c>
      <c r="L881" s="173" t="str">
        <f>IF(A881="","",'Priseestimat gj.strømming'!$C$11)</f>
        <v/>
      </c>
      <c r="M881" s="173" t="str">
        <f>IF(A881="","",'Priseestimat gj.strømming'!$C$12)</f>
        <v/>
      </c>
      <c r="N881" s="173" t="str">
        <f>IF($A881="","",'Priseestimat gj.strømming'!$C$6)</f>
        <v/>
      </c>
      <c r="O881" s="174" t="str" cm="1">
        <f t="array" ref="O881">IF(M881=Hjelpeark!$D$7,_xlfn.XLOOKUP(IF(T881="Naturlig",S881,T881),'Vannbehov SV'!$A$5:$A$13,_xlfn.XLOOKUP('Beregninger gj.strømming'!F881,'Vannbehov SV'!$B$4:$O$4,'Vannbehov SV'!$B$5:$O$13,,-1),,-1),IF(M881=Hjelpeark!$E$7,_xlfn.XLOOKUP(IF(T881="Naturlig",S881,T881),'Vannbehov FV'!$A$5:$A$20,_xlfn.XLOOKUP('Beregninger gj.strømming'!F881,'Vannbehov FV'!$B$4:$O$4,'Vannbehov FV'!$B$5:$O$20,,-1),,-1),""))</f>
        <v/>
      </c>
      <c r="P881" s="173" t="str">
        <f t="shared" si="233"/>
        <v/>
      </c>
      <c r="Q881" s="174" t="str">
        <f t="shared" si="234"/>
        <v/>
      </c>
      <c r="R881" s="174" t="str">
        <f t="shared" si="223"/>
        <v/>
      </c>
      <c r="S881" s="152" t="str">
        <f>IFERROR(IF(M881=Hjelpeark!$D$7,_xlfn.XLOOKUP('Beregninger gj.strømming'!C881,Hjelpeark!$C$8:$C$19,Hjelpeark!$D$8:$D$19),_xlfn.XLOOKUP('Beregninger gj.strømming'!C881,Hjelpeark!$C$8:$C$19,Hjelpeark!$E$8:$E$19)),"")</f>
        <v/>
      </c>
      <c r="T881" s="152" t="str">
        <f t="shared" si="237"/>
        <v/>
      </c>
      <c r="U881" s="152" t="str">
        <f>IFERROR(IF(T881=Hjelpeark!$B$4,0,ABS(T881-S881)),"")</f>
        <v/>
      </c>
      <c r="V881" s="175" t="str">
        <f>IFERROR(IF(A881="","",_xlfn.XLOOKUP(D881,Prisliste!$C$4:$F$4,Prisliste!$C$20:$F$20)),"")</f>
        <v/>
      </c>
      <c r="W881" s="175" t="str">
        <f>IFERROR(U881*_xlfn.XLOOKUP(D881,Prisliste!$C$4:$F$4,Prisliste!$C$21:$F$21),"")</f>
        <v/>
      </c>
      <c r="X881" s="175" t="str">
        <f>IFERROR(IF(A881="","",IF(N881="Ja",_xlfn.XLOOKUP('Beregninger gj.strømming'!D881,Prisliste!$C$4:$F$4,Prisliste!$C$24:$F$24),0)),"")</f>
        <v/>
      </c>
      <c r="Y881" s="288" t="str">
        <f t="shared" si="224"/>
        <v/>
      </c>
      <c r="Z881" s="175" t="str">
        <f t="shared" si="235"/>
        <v/>
      </c>
      <c r="AA881" s="175" t="str">
        <f t="shared" si="225"/>
        <v/>
      </c>
      <c r="AB881" s="175" t="str">
        <f t="shared" si="226"/>
        <v/>
      </c>
      <c r="AC881" s="288" t="str">
        <f t="shared" si="227"/>
        <v/>
      </c>
      <c r="AD881" s="152" t="str">
        <f t="shared" si="228"/>
        <v/>
      </c>
      <c r="AF881" s="155" t="str">
        <f>IFERROR(_xlfn.XLOOKUP(D881,Prisliste!$C$4:$F$4,Prisliste!$C$19:$F$19)*AD881,"")</f>
        <v/>
      </c>
    </row>
    <row r="882" spans="1:32" ht="14.4">
      <c r="A882" s="171" t="str">
        <f>IF(A881="","",IF(A881+1&lt;=f_slutt,'Beregninger gj.strømming'!A881+1,""))</f>
        <v/>
      </c>
      <c r="B882" s="172" t="str">
        <f t="shared" si="229"/>
        <v/>
      </c>
      <c r="C882" s="173" t="str">
        <f t="shared" si="230"/>
        <v/>
      </c>
      <c r="D882" s="172" t="str">
        <f t="shared" si="231"/>
        <v/>
      </c>
      <c r="E882" s="152" t="str">
        <f t="shared" si="236"/>
        <v/>
      </c>
      <c r="F882" s="289" t="str">
        <f t="shared" si="232"/>
        <v/>
      </c>
      <c r="G882" s="154" t="str">
        <f>IF($A882="","",'Priseestimat gj.strømming'!$C$15)</f>
        <v/>
      </c>
      <c r="H882" s="155" t="str" cm="1">
        <f t="array" ref="H882">IF(M882=Hjelpeark!$E$7,_xlfn.XLOOKUP(IF(T882="Naturlig",S882,T882),Temp_VT_FV,_xlfn.XLOOKUP('Beregninger gj.strømming'!F882,Fiskevekt_VT_FV,'Veksttabell FV'!$B$5:$T$21,,-1),,-1)*G882,IF('Beregninger gj.strømming'!M882=Hjelpeark!$D$7,_xlfn.XLOOKUP(IF(T882="Naturlig",S882,T882),'Veksttabell SV'!$A$6:$A$22,_xlfn.XLOOKUP('Beregninger gj.strømming'!F882,'Veksttabell SV'!$B$5:$AU$5,'Veksttabell SV'!$B$6:$AU$22,,-1),,-1)*G882,""))</f>
        <v/>
      </c>
      <c r="I882" s="155" t="str">
        <f t="shared" si="221"/>
        <v/>
      </c>
      <c r="J882" s="159" t="str">
        <f t="shared" si="222"/>
        <v/>
      </c>
      <c r="K882" s="173" t="str">
        <f>IF(A882="","",'Priseestimat gj.strømming'!$C$10)</f>
        <v/>
      </c>
      <c r="L882" s="173" t="str">
        <f>IF(A882="","",'Priseestimat gj.strømming'!$C$11)</f>
        <v/>
      </c>
      <c r="M882" s="173" t="str">
        <f>IF(A882="","",'Priseestimat gj.strømming'!$C$12)</f>
        <v/>
      </c>
      <c r="N882" s="173" t="str">
        <f>IF($A882="","",'Priseestimat gj.strømming'!$C$6)</f>
        <v/>
      </c>
      <c r="O882" s="174" t="str" cm="1">
        <f t="array" ref="O882">IF(M882=Hjelpeark!$D$7,_xlfn.XLOOKUP(IF(T882="Naturlig",S882,T882),'Vannbehov SV'!$A$5:$A$13,_xlfn.XLOOKUP('Beregninger gj.strømming'!F882,'Vannbehov SV'!$B$4:$O$4,'Vannbehov SV'!$B$5:$O$13,,-1),,-1),IF(M882=Hjelpeark!$E$7,_xlfn.XLOOKUP(IF(T882="Naturlig",S882,T882),'Vannbehov FV'!$A$5:$A$20,_xlfn.XLOOKUP('Beregninger gj.strømming'!F882,'Vannbehov FV'!$B$4:$O$4,'Vannbehov FV'!$B$5:$O$20,,-1),,-1),""))</f>
        <v/>
      </c>
      <c r="P882" s="173" t="str">
        <f t="shared" si="233"/>
        <v/>
      </c>
      <c r="Q882" s="174" t="str">
        <f t="shared" si="234"/>
        <v/>
      </c>
      <c r="R882" s="174" t="str">
        <f t="shared" si="223"/>
        <v/>
      </c>
      <c r="S882" s="152" t="str">
        <f>IFERROR(IF(M882=Hjelpeark!$D$7,_xlfn.XLOOKUP('Beregninger gj.strømming'!C882,Hjelpeark!$C$8:$C$19,Hjelpeark!$D$8:$D$19),_xlfn.XLOOKUP('Beregninger gj.strømming'!C882,Hjelpeark!$C$8:$C$19,Hjelpeark!$E$8:$E$19)),"")</f>
        <v/>
      </c>
      <c r="T882" s="152" t="str">
        <f t="shared" si="237"/>
        <v/>
      </c>
      <c r="U882" s="152" t="str">
        <f>IFERROR(IF(T882=Hjelpeark!$B$4,0,ABS(T882-S882)),"")</f>
        <v/>
      </c>
      <c r="V882" s="175" t="str">
        <f>IFERROR(IF(A882="","",_xlfn.XLOOKUP(D882,Prisliste!$C$4:$F$4,Prisliste!$C$20:$F$20)),"")</f>
        <v/>
      </c>
      <c r="W882" s="175" t="str">
        <f>IFERROR(U882*_xlfn.XLOOKUP(D882,Prisliste!$C$4:$F$4,Prisliste!$C$21:$F$21),"")</f>
        <v/>
      </c>
      <c r="X882" s="175" t="str">
        <f>IFERROR(IF(A882="","",IF(N882="Ja",_xlfn.XLOOKUP('Beregninger gj.strømming'!D882,Prisliste!$C$4:$F$4,Prisliste!$C$24:$F$24),0)),"")</f>
        <v/>
      </c>
      <c r="Y882" s="288" t="str">
        <f t="shared" si="224"/>
        <v/>
      </c>
      <c r="Z882" s="175" t="str">
        <f t="shared" si="235"/>
        <v/>
      </c>
      <c r="AA882" s="175" t="str">
        <f t="shared" si="225"/>
        <v/>
      </c>
      <c r="AB882" s="175" t="str">
        <f t="shared" si="226"/>
        <v/>
      </c>
      <c r="AC882" s="288" t="str">
        <f t="shared" si="227"/>
        <v/>
      </c>
      <c r="AD882" s="152" t="str">
        <f t="shared" si="228"/>
        <v/>
      </c>
      <c r="AF882" s="155" t="str">
        <f>IFERROR(_xlfn.XLOOKUP(D882,Prisliste!$C$4:$F$4,Prisliste!$C$19:$F$19)*AD882,"")</f>
        <v/>
      </c>
    </row>
    <row r="883" spans="1:32" ht="14.4">
      <c r="A883" s="171" t="str">
        <f>IF(A882="","",IF(A882+1&lt;=f_slutt,'Beregninger gj.strømming'!A882+1,""))</f>
        <v/>
      </c>
      <c r="B883" s="172" t="str">
        <f t="shared" si="229"/>
        <v/>
      </c>
      <c r="C883" s="173" t="str">
        <f t="shared" si="230"/>
        <v/>
      </c>
      <c r="D883" s="172" t="str">
        <f t="shared" si="231"/>
        <v/>
      </c>
      <c r="E883" s="152" t="str">
        <f t="shared" si="236"/>
        <v/>
      </c>
      <c r="F883" s="289" t="str">
        <f t="shared" si="232"/>
        <v/>
      </c>
      <c r="G883" s="154" t="str">
        <f>IF($A883="","",'Priseestimat gj.strømming'!$C$15)</f>
        <v/>
      </c>
      <c r="H883" s="155" t="str" cm="1">
        <f t="array" ref="H883">IF(M883=Hjelpeark!$E$7,_xlfn.XLOOKUP(IF(T883="Naturlig",S883,T883),Temp_VT_FV,_xlfn.XLOOKUP('Beregninger gj.strømming'!F883,Fiskevekt_VT_FV,'Veksttabell FV'!$B$5:$T$21,,-1),,-1)*G883,IF('Beregninger gj.strømming'!M883=Hjelpeark!$D$7,_xlfn.XLOOKUP(IF(T883="Naturlig",S883,T883),'Veksttabell SV'!$A$6:$A$22,_xlfn.XLOOKUP('Beregninger gj.strømming'!F883,'Veksttabell SV'!$B$5:$AU$5,'Veksttabell SV'!$B$6:$AU$22,,-1),,-1)*G883,""))</f>
        <v/>
      </c>
      <c r="I883" s="155" t="str">
        <f t="shared" si="221"/>
        <v/>
      </c>
      <c r="J883" s="159" t="str">
        <f t="shared" si="222"/>
        <v/>
      </c>
      <c r="K883" s="173" t="str">
        <f>IF(A883="","",'Priseestimat gj.strømming'!$C$10)</f>
        <v/>
      </c>
      <c r="L883" s="173" t="str">
        <f>IF(A883="","",'Priseestimat gj.strømming'!$C$11)</f>
        <v/>
      </c>
      <c r="M883" s="173" t="str">
        <f>IF(A883="","",'Priseestimat gj.strømming'!$C$12)</f>
        <v/>
      </c>
      <c r="N883" s="173" t="str">
        <f>IF($A883="","",'Priseestimat gj.strømming'!$C$6)</f>
        <v/>
      </c>
      <c r="O883" s="174" t="str" cm="1">
        <f t="array" ref="O883">IF(M883=Hjelpeark!$D$7,_xlfn.XLOOKUP(IF(T883="Naturlig",S883,T883),'Vannbehov SV'!$A$5:$A$13,_xlfn.XLOOKUP('Beregninger gj.strømming'!F883,'Vannbehov SV'!$B$4:$O$4,'Vannbehov SV'!$B$5:$O$13,,-1),,-1),IF(M883=Hjelpeark!$E$7,_xlfn.XLOOKUP(IF(T883="Naturlig",S883,T883),'Vannbehov FV'!$A$5:$A$20,_xlfn.XLOOKUP('Beregninger gj.strømming'!F883,'Vannbehov FV'!$B$4:$O$4,'Vannbehov FV'!$B$5:$O$20,,-1),,-1),""))</f>
        <v/>
      </c>
      <c r="P883" s="173" t="str">
        <f t="shared" si="233"/>
        <v/>
      </c>
      <c r="Q883" s="174" t="str">
        <f t="shared" si="234"/>
        <v/>
      </c>
      <c r="R883" s="174" t="str">
        <f t="shared" si="223"/>
        <v/>
      </c>
      <c r="S883" s="152" t="str">
        <f>IFERROR(IF(M883=Hjelpeark!$D$7,_xlfn.XLOOKUP('Beregninger gj.strømming'!C883,Hjelpeark!$C$8:$C$19,Hjelpeark!$D$8:$D$19),_xlfn.XLOOKUP('Beregninger gj.strømming'!C883,Hjelpeark!$C$8:$C$19,Hjelpeark!$E$8:$E$19)),"")</f>
        <v/>
      </c>
      <c r="T883" s="152" t="str">
        <f t="shared" si="237"/>
        <v/>
      </c>
      <c r="U883" s="152" t="str">
        <f>IFERROR(IF(T883=Hjelpeark!$B$4,0,ABS(T883-S883)),"")</f>
        <v/>
      </c>
      <c r="V883" s="175" t="str">
        <f>IFERROR(IF(A883="","",_xlfn.XLOOKUP(D883,Prisliste!$C$4:$F$4,Prisliste!$C$20:$F$20)),"")</f>
        <v/>
      </c>
      <c r="W883" s="175" t="str">
        <f>IFERROR(U883*_xlfn.XLOOKUP(D883,Prisliste!$C$4:$F$4,Prisliste!$C$21:$F$21),"")</f>
        <v/>
      </c>
      <c r="X883" s="175" t="str">
        <f>IFERROR(IF(A883="","",IF(N883="Ja",_xlfn.XLOOKUP('Beregninger gj.strømming'!D883,Prisliste!$C$4:$F$4,Prisliste!$C$24:$F$24),0)),"")</f>
        <v/>
      </c>
      <c r="Y883" s="288" t="str">
        <f t="shared" si="224"/>
        <v/>
      </c>
      <c r="Z883" s="175" t="str">
        <f t="shared" si="235"/>
        <v/>
      </c>
      <c r="AA883" s="175" t="str">
        <f t="shared" si="225"/>
        <v/>
      </c>
      <c r="AB883" s="175" t="str">
        <f t="shared" si="226"/>
        <v/>
      </c>
      <c r="AC883" s="288" t="str">
        <f t="shared" si="227"/>
        <v/>
      </c>
      <c r="AD883" s="152" t="str">
        <f t="shared" si="228"/>
        <v/>
      </c>
      <c r="AF883" s="155" t="str">
        <f>IFERROR(_xlfn.XLOOKUP(D883,Prisliste!$C$4:$F$4,Prisliste!$C$19:$F$19)*AD883,"")</f>
        <v/>
      </c>
    </row>
    <row r="884" spans="1:32" ht="14.4">
      <c r="A884" s="171" t="str">
        <f>IF(A883="","",IF(A883+1&lt;=f_slutt,'Beregninger gj.strømming'!A883+1,""))</f>
        <v/>
      </c>
      <c r="B884" s="172" t="str">
        <f t="shared" si="229"/>
        <v/>
      </c>
      <c r="C884" s="173" t="str">
        <f t="shared" si="230"/>
        <v/>
      </c>
      <c r="D884" s="172" t="str">
        <f t="shared" si="231"/>
        <v/>
      </c>
      <c r="E884" s="152" t="str">
        <f t="shared" si="236"/>
        <v/>
      </c>
      <c r="F884" s="289" t="str">
        <f t="shared" si="232"/>
        <v/>
      </c>
      <c r="G884" s="154" t="str">
        <f>IF($A884="","",'Priseestimat gj.strømming'!$C$15)</f>
        <v/>
      </c>
      <c r="H884" s="155" t="str" cm="1">
        <f t="array" ref="H884">IF(M884=Hjelpeark!$E$7,_xlfn.XLOOKUP(IF(T884="Naturlig",S884,T884),Temp_VT_FV,_xlfn.XLOOKUP('Beregninger gj.strømming'!F884,Fiskevekt_VT_FV,'Veksttabell FV'!$B$5:$T$21,,-1),,-1)*G884,IF('Beregninger gj.strømming'!M884=Hjelpeark!$D$7,_xlfn.XLOOKUP(IF(T884="Naturlig",S884,T884),'Veksttabell SV'!$A$6:$A$22,_xlfn.XLOOKUP('Beregninger gj.strømming'!F884,'Veksttabell SV'!$B$5:$AU$5,'Veksttabell SV'!$B$6:$AU$22,,-1),,-1)*G884,""))</f>
        <v/>
      </c>
      <c r="I884" s="155" t="str">
        <f t="shared" si="221"/>
        <v/>
      </c>
      <c r="J884" s="159" t="str">
        <f t="shared" si="222"/>
        <v/>
      </c>
      <c r="K884" s="173" t="str">
        <f>IF(A884="","",'Priseestimat gj.strømming'!$C$10)</f>
        <v/>
      </c>
      <c r="L884" s="173" t="str">
        <f>IF(A884="","",'Priseestimat gj.strømming'!$C$11)</f>
        <v/>
      </c>
      <c r="M884" s="173" t="str">
        <f>IF(A884="","",'Priseestimat gj.strømming'!$C$12)</f>
        <v/>
      </c>
      <c r="N884" s="173" t="str">
        <f>IF($A884="","",'Priseestimat gj.strømming'!$C$6)</f>
        <v/>
      </c>
      <c r="O884" s="174" t="str" cm="1">
        <f t="array" ref="O884">IF(M884=Hjelpeark!$D$7,_xlfn.XLOOKUP(IF(T884="Naturlig",S884,T884),'Vannbehov SV'!$A$5:$A$13,_xlfn.XLOOKUP('Beregninger gj.strømming'!F884,'Vannbehov SV'!$B$4:$O$4,'Vannbehov SV'!$B$5:$O$13,,-1),,-1),IF(M884=Hjelpeark!$E$7,_xlfn.XLOOKUP(IF(T884="Naturlig",S884,T884),'Vannbehov FV'!$A$5:$A$20,_xlfn.XLOOKUP('Beregninger gj.strømming'!F884,'Vannbehov FV'!$B$4:$O$4,'Vannbehov FV'!$B$5:$O$20,,-1),,-1),""))</f>
        <v/>
      </c>
      <c r="P884" s="173" t="str">
        <f t="shared" si="233"/>
        <v/>
      </c>
      <c r="Q884" s="174" t="str">
        <f t="shared" si="234"/>
        <v/>
      </c>
      <c r="R884" s="174" t="str">
        <f t="shared" si="223"/>
        <v/>
      </c>
      <c r="S884" s="152" t="str">
        <f>IFERROR(IF(M884=Hjelpeark!$D$7,_xlfn.XLOOKUP('Beregninger gj.strømming'!C884,Hjelpeark!$C$8:$C$19,Hjelpeark!$D$8:$D$19),_xlfn.XLOOKUP('Beregninger gj.strømming'!C884,Hjelpeark!$C$8:$C$19,Hjelpeark!$E$8:$E$19)),"")</f>
        <v/>
      </c>
      <c r="T884" s="152" t="str">
        <f t="shared" si="237"/>
        <v/>
      </c>
      <c r="U884" s="152" t="str">
        <f>IFERROR(IF(T884=Hjelpeark!$B$4,0,ABS(T884-S884)),"")</f>
        <v/>
      </c>
      <c r="V884" s="175" t="str">
        <f>IFERROR(IF(A884="","",_xlfn.XLOOKUP(D884,Prisliste!$C$4:$F$4,Prisliste!$C$20:$F$20)),"")</f>
        <v/>
      </c>
      <c r="W884" s="175" t="str">
        <f>IFERROR(U884*_xlfn.XLOOKUP(D884,Prisliste!$C$4:$F$4,Prisliste!$C$21:$F$21),"")</f>
        <v/>
      </c>
      <c r="X884" s="175" t="str">
        <f>IFERROR(IF(A884="","",IF(N884="Ja",_xlfn.XLOOKUP('Beregninger gj.strømming'!D884,Prisliste!$C$4:$F$4,Prisliste!$C$24:$F$24),0)),"")</f>
        <v/>
      </c>
      <c r="Y884" s="288" t="str">
        <f t="shared" si="224"/>
        <v/>
      </c>
      <c r="Z884" s="175" t="str">
        <f t="shared" si="235"/>
        <v/>
      </c>
      <c r="AA884" s="175" t="str">
        <f t="shared" si="225"/>
        <v/>
      </c>
      <c r="AB884" s="175" t="str">
        <f t="shared" si="226"/>
        <v/>
      </c>
      <c r="AC884" s="288" t="str">
        <f t="shared" si="227"/>
        <v/>
      </c>
      <c r="AD884" s="152" t="str">
        <f t="shared" si="228"/>
        <v/>
      </c>
      <c r="AF884" s="155" t="str">
        <f>IFERROR(_xlfn.XLOOKUP(D884,Prisliste!$C$4:$F$4,Prisliste!$C$19:$F$19)*AD884,"")</f>
        <v/>
      </c>
    </row>
    <row r="885" spans="1:32" ht="14.4">
      <c r="A885" s="171" t="str">
        <f>IF(A884="","",IF(A884+1&lt;=f_slutt,'Beregninger gj.strømming'!A884+1,""))</f>
        <v/>
      </c>
      <c r="B885" s="172" t="str">
        <f t="shared" si="229"/>
        <v/>
      </c>
      <c r="C885" s="173" t="str">
        <f t="shared" si="230"/>
        <v/>
      </c>
      <c r="D885" s="172" t="str">
        <f t="shared" si="231"/>
        <v/>
      </c>
      <c r="E885" s="152" t="str">
        <f t="shared" si="236"/>
        <v/>
      </c>
      <c r="F885" s="289" t="str">
        <f t="shared" si="232"/>
        <v/>
      </c>
      <c r="G885" s="154" t="str">
        <f>IF($A885="","",'Priseestimat gj.strømming'!$C$15)</f>
        <v/>
      </c>
      <c r="H885" s="155" t="str" cm="1">
        <f t="array" ref="H885">IF(M885=Hjelpeark!$E$7,_xlfn.XLOOKUP(IF(T885="Naturlig",S885,T885),Temp_VT_FV,_xlfn.XLOOKUP('Beregninger gj.strømming'!F885,Fiskevekt_VT_FV,'Veksttabell FV'!$B$5:$T$21,,-1),,-1)*G885,IF('Beregninger gj.strømming'!M885=Hjelpeark!$D$7,_xlfn.XLOOKUP(IF(T885="Naturlig",S885,T885),'Veksttabell SV'!$A$6:$A$22,_xlfn.XLOOKUP('Beregninger gj.strømming'!F885,'Veksttabell SV'!$B$5:$AU$5,'Veksttabell SV'!$B$6:$AU$22,,-1),,-1)*G885,""))</f>
        <v/>
      </c>
      <c r="I885" s="155" t="str">
        <f t="shared" si="221"/>
        <v/>
      </c>
      <c r="J885" s="159" t="str">
        <f t="shared" si="222"/>
        <v/>
      </c>
      <c r="K885" s="173" t="str">
        <f>IF(A885="","",'Priseestimat gj.strømming'!$C$10)</f>
        <v/>
      </c>
      <c r="L885" s="173" t="str">
        <f>IF(A885="","",'Priseestimat gj.strømming'!$C$11)</f>
        <v/>
      </c>
      <c r="M885" s="173" t="str">
        <f>IF(A885="","",'Priseestimat gj.strømming'!$C$12)</f>
        <v/>
      </c>
      <c r="N885" s="173" t="str">
        <f>IF($A885="","",'Priseestimat gj.strømming'!$C$6)</f>
        <v/>
      </c>
      <c r="O885" s="174" t="str" cm="1">
        <f t="array" ref="O885">IF(M885=Hjelpeark!$D$7,_xlfn.XLOOKUP(IF(T885="Naturlig",S885,T885),'Vannbehov SV'!$A$5:$A$13,_xlfn.XLOOKUP('Beregninger gj.strømming'!F885,'Vannbehov SV'!$B$4:$O$4,'Vannbehov SV'!$B$5:$O$13,,-1),,-1),IF(M885=Hjelpeark!$E$7,_xlfn.XLOOKUP(IF(T885="Naturlig",S885,T885),'Vannbehov FV'!$A$5:$A$20,_xlfn.XLOOKUP('Beregninger gj.strømming'!F885,'Vannbehov FV'!$B$4:$O$4,'Vannbehov FV'!$B$5:$O$20,,-1),,-1),""))</f>
        <v/>
      </c>
      <c r="P885" s="173" t="str">
        <f t="shared" si="233"/>
        <v/>
      </c>
      <c r="Q885" s="174" t="str">
        <f t="shared" si="234"/>
        <v/>
      </c>
      <c r="R885" s="174" t="str">
        <f t="shared" si="223"/>
        <v/>
      </c>
      <c r="S885" s="152" t="str">
        <f>IFERROR(IF(M885=Hjelpeark!$D$7,_xlfn.XLOOKUP('Beregninger gj.strømming'!C885,Hjelpeark!$C$8:$C$19,Hjelpeark!$D$8:$D$19),_xlfn.XLOOKUP('Beregninger gj.strømming'!C885,Hjelpeark!$C$8:$C$19,Hjelpeark!$E$8:$E$19)),"")</f>
        <v/>
      </c>
      <c r="T885" s="152" t="str">
        <f t="shared" si="237"/>
        <v/>
      </c>
      <c r="U885" s="152" t="str">
        <f>IFERROR(IF(T885=Hjelpeark!$B$4,0,ABS(T885-S885)),"")</f>
        <v/>
      </c>
      <c r="V885" s="175" t="str">
        <f>IFERROR(IF(A885="","",_xlfn.XLOOKUP(D885,Prisliste!$C$4:$F$4,Prisliste!$C$20:$F$20)),"")</f>
        <v/>
      </c>
      <c r="W885" s="175" t="str">
        <f>IFERROR(U885*_xlfn.XLOOKUP(D885,Prisliste!$C$4:$F$4,Prisliste!$C$21:$F$21),"")</f>
        <v/>
      </c>
      <c r="X885" s="175" t="str">
        <f>IFERROR(IF(A885="","",IF(N885="Ja",_xlfn.XLOOKUP('Beregninger gj.strømming'!D885,Prisliste!$C$4:$F$4,Prisliste!$C$24:$F$24),0)),"")</f>
        <v/>
      </c>
      <c r="Y885" s="288" t="str">
        <f t="shared" si="224"/>
        <v/>
      </c>
      <c r="Z885" s="175" t="str">
        <f t="shared" si="235"/>
        <v/>
      </c>
      <c r="AA885" s="175" t="str">
        <f t="shared" si="225"/>
        <v/>
      </c>
      <c r="AB885" s="175" t="str">
        <f t="shared" si="226"/>
        <v/>
      </c>
      <c r="AC885" s="288" t="str">
        <f t="shared" si="227"/>
        <v/>
      </c>
      <c r="AD885" s="152" t="str">
        <f t="shared" si="228"/>
        <v/>
      </c>
      <c r="AF885" s="155" t="str">
        <f>IFERROR(_xlfn.XLOOKUP(D885,Prisliste!$C$4:$F$4,Prisliste!$C$19:$F$19)*AD885,"")</f>
        <v/>
      </c>
    </row>
    <row r="886" spans="1:32" ht="14.4">
      <c r="A886" s="171" t="str">
        <f>IF(A885="","",IF(A885+1&lt;=f_slutt,'Beregninger gj.strømming'!A885+1,""))</f>
        <v/>
      </c>
      <c r="B886" s="172" t="str">
        <f t="shared" si="229"/>
        <v/>
      </c>
      <c r="C886" s="173" t="str">
        <f t="shared" si="230"/>
        <v/>
      </c>
      <c r="D886" s="172" t="str">
        <f t="shared" si="231"/>
        <v/>
      </c>
      <c r="E886" s="152" t="str">
        <f t="shared" si="236"/>
        <v/>
      </c>
      <c r="F886" s="289" t="str">
        <f t="shared" si="232"/>
        <v/>
      </c>
      <c r="G886" s="154" t="str">
        <f>IF($A886="","",'Priseestimat gj.strømming'!$C$15)</f>
        <v/>
      </c>
      <c r="H886" s="155" t="str" cm="1">
        <f t="array" ref="H886">IF(M886=Hjelpeark!$E$7,_xlfn.XLOOKUP(IF(T886="Naturlig",S886,T886),Temp_VT_FV,_xlfn.XLOOKUP('Beregninger gj.strømming'!F886,Fiskevekt_VT_FV,'Veksttabell FV'!$B$5:$T$21,,-1),,-1)*G886,IF('Beregninger gj.strømming'!M886=Hjelpeark!$D$7,_xlfn.XLOOKUP(IF(T886="Naturlig",S886,T886),'Veksttabell SV'!$A$6:$A$22,_xlfn.XLOOKUP('Beregninger gj.strømming'!F886,'Veksttabell SV'!$B$5:$AU$5,'Veksttabell SV'!$B$6:$AU$22,,-1),,-1)*G886,""))</f>
        <v/>
      </c>
      <c r="I886" s="155" t="str">
        <f t="shared" si="221"/>
        <v/>
      </c>
      <c r="J886" s="159" t="str">
        <f t="shared" si="222"/>
        <v/>
      </c>
      <c r="K886" s="173" t="str">
        <f>IF(A886="","",'Priseestimat gj.strømming'!$C$10)</f>
        <v/>
      </c>
      <c r="L886" s="173" t="str">
        <f>IF(A886="","",'Priseestimat gj.strømming'!$C$11)</f>
        <v/>
      </c>
      <c r="M886" s="173" t="str">
        <f>IF(A886="","",'Priseestimat gj.strømming'!$C$12)</f>
        <v/>
      </c>
      <c r="N886" s="173" t="str">
        <f>IF($A886="","",'Priseestimat gj.strømming'!$C$6)</f>
        <v/>
      </c>
      <c r="O886" s="174" t="str" cm="1">
        <f t="array" ref="O886">IF(M886=Hjelpeark!$D$7,_xlfn.XLOOKUP(IF(T886="Naturlig",S886,T886),'Vannbehov SV'!$A$5:$A$13,_xlfn.XLOOKUP('Beregninger gj.strømming'!F886,'Vannbehov SV'!$B$4:$O$4,'Vannbehov SV'!$B$5:$O$13,,-1),,-1),IF(M886=Hjelpeark!$E$7,_xlfn.XLOOKUP(IF(T886="Naturlig",S886,T886),'Vannbehov FV'!$A$5:$A$20,_xlfn.XLOOKUP('Beregninger gj.strømming'!F886,'Vannbehov FV'!$B$4:$O$4,'Vannbehov FV'!$B$5:$O$20,,-1),,-1),""))</f>
        <v/>
      </c>
      <c r="P886" s="173" t="str">
        <f t="shared" si="233"/>
        <v/>
      </c>
      <c r="Q886" s="174" t="str">
        <f t="shared" si="234"/>
        <v/>
      </c>
      <c r="R886" s="174" t="str">
        <f t="shared" si="223"/>
        <v/>
      </c>
      <c r="S886" s="152" t="str">
        <f>IFERROR(IF(M886=Hjelpeark!$D$7,_xlfn.XLOOKUP('Beregninger gj.strømming'!C886,Hjelpeark!$C$8:$C$19,Hjelpeark!$D$8:$D$19),_xlfn.XLOOKUP('Beregninger gj.strømming'!C886,Hjelpeark!$C$8:$C$19,Hjelpeark!$E$8:$E$19)),"")</f>
        <v/>
      </c>
      <c r="T886" s="152" t="str">
        <f t="shared" si="237"/>
        <v/>
      </c>
      <c r="U886" s="152" t="str">
        <f>IFERROR(IF(T886=Hjelpeark!$B$4,0,ABS(T886-S886)),"")</f>
        <v/>
      </c>
      <c r="V886" s="175" t="str">
        <f>IFERROR(IF(A886="","",_xlfn.XLOOKUP(D886,Prisliste!$C$4:$F$4,Prisliste!$C$20:$F$20)),"")</f>
        <v/>
      </c>
      <c r="W886" s="175" t="str">
        <f>IFERROR(U886*_xlfn.XLOOKUP(D886,Prisliste!$C$4:$F$4,Prisliste!$C$21:$F$21),"")</f>
        <v/>
      </c>
      <c r="X886" s="175" t="str">
        <f>IFERROR(IF(A886="","",IF(N886="Ja",_xlfn.XLOOKUP('Beregninger gj.strømming'!D886,Prisliste!$C$4:$F$4,Prisliste!$C$24:$F$24),0)),"")</f>
        <v/>
      </c>
      <c r="Y886" s="288" t="str">
        <f t="shared" si="224"/>
        <v/>
      </c>
      <c r="Z886" s="175" t="str">
        <f t="shared" si="235"/>
        <v/>
      </c>
      <c r="AA886" s="175" t="str">
        <f t="shared" si="225"/>
        <v/>
      </c>
      <c r="AB886" s="175" t="str">
        <f t="shared" si="226"/>
        <v/>
      </c>
      <c r="AC886" s="288" t="str">
        <f t="shared" si="227"/>
        <v/>
      </c>
      <c r="AD886" s="152" t="str">
        <f t="shared" si="228"/>
        <v/>
      </c>
      <c r="AF886" s="155" t="str">
        <f>IFERROR(_xlfn.XLOOKUP(D886,Prisliste!$C$4:$F$4,Prisliste!$C$19:$F$19)*AD886,"")</f>
        <v/>
      </c>
    </row>
    <row r="887" spans="1:32" ht="14.4">
      <c r="A887" s="171" t="str">
        <f>IF(A886="","",IF(A886+1&lt;=f_slutt,'Beregninger gj.strømming'!A886+1,""))</f>
        <v/>
      </c>
      <c r="B887" s="172" t="str">
        <f t="shared" si="229"/>
        <v/>
      </c>
      <c r="C887" s="173" t="str">
        <f t="shared" si="230"/>
        <v/>
      </c>
      <c r="D887" s="172" t="str">
        <f t="shared" si="231"/>
        <v/>
      </c>
      <c r="E887" s="152" t="str">
        <f t="shared" si="236"/>
        <v/>
      </c>
      <c r="F887" s="289" t="str">
        <f t="shared" si="232"/>
        <v/>
      </c>
      <c r="G887" s="154" t="str">
        <f>IF($A887="","",'Priseestimat gj.strømming'!$C$15)</f>
        <v/>
      </c>
      <c r="H887" s="155" t="str" cm="1">
        <f t="array" ref="H887">IF(M887=Hjelpeark!$E$7,_xlfn.XLOOKUP(IF(T887="Naturlig",S887,T887),Temp_VT_FV,_xlfn.XLOOKUP('Beregninger gj.strømming'!F887,Fiskevekt_VT_FV,'Veksttabell FV'!$B$5:$T$21,,-1),,-1)*G887,IF('Beregninger gj.strømming'!M887=Hjelpeark!$D$7,_xlfn.XLOOKUP(IF(T887="Naturlig",S887,T887),'Veksttabell SV'!$A$6:$A$22,_xlfn.XLOOKUP('Beregninger gj.strømming'!F887,'Veksttabell SV'!$B$5:$AU$5,'Veksttabell SV'!$B$6:$AU$22,,-1),,-1)*G887,""))</f>
        <v/>
      </c>
      <c r="I887" s="155" t="str">
        <f t="shared" si="221"/>
        <v/>
      </c>
      <c r="J887" s="159" t="str">
        <f t="shared" si="222"/>
        <v/>
      </c>
      <c r="K887" s="173" t="str">
        <f>IF(A887="","",'Priseestimat gj.strømming'!$C$10)</f>
        <v/>
      </c>
      <c r="L887" s="173" t="str">
        <f>IF(A887="","",'Priseestimat gj.strømming'!$C$11)</f>
        <v/>
      </c>
      <c r="M887" s="173" t="str">
        <f>IF(A887="","",'Priseestimat gj.strømming'!$C$12)</f>
        <v/>
      </c>
      <c r="N887" s="173" t="str">
        <f>IF($A887="","",'Priseestimat gj.strømming'!$C$6)</f>
        <v/>
      </c>
      <c r="O887" s="174" t="str" cm="1">
        <f t="array" ref="O887">IF(M887=Hjelpeark!$D$7,_xlfn.XLOOKUP(IF(T887="Naturlig",S887,T887),'Vannbehov SV'!$A$5:$A$13,_xlfn.XLOOKUP('Beregninger gj.strømming'!F887,'Vannbehov SV'!$B$4:$O$4,'Vannbehov SV'!$B$5:$O$13,,-1),,-1),IF(M887=Hjelpeark!$E$7,_xlfn.XLOOKUP(IF(T887="Naturlig",S887,T887),'Vannbehov FV'!$A$5:$A$20,_xlfn.XLOOKUP('Beregninger gj.strømming'!F887,'Vannbehov FV'!$B$4:$O$4,'Vannbehov FV'!$B$5:$O$20,,-1),,-1),""))</f>
        <v/>
      </c>
      <c r="P887" s="173" t="str">
        <f t="shared" si="233"/>
        <v/>
      </c>
      <c r="Q887" s="174" t="str">
        <f t="shared" si="234"/>
        <v/>
      </c>
      <c r="R887" s="174" t="str">
        <f t="shared" si="223"/>
        <v/>
      </c>
      <c r="S887" s="152" t="str">
        <f>IFERROR(IF(M887=Hjelpeark!$D$7,_xlfn.XLOOKUP('Beregninger gj.strømming'!C887,Hjelpeark!$C$8:$C$19,Hjelpeark!$D$8:$D$19),_xlfn.XLOOKUP('Beregninger gj.strømming'!C887,Hjelpeark!$C$8:$C$19,Hjelpeark!$E$8:$E$19)),"")</f>
        <v/>
      </c>
      <c r="T887" s="152" t="str">
        <f t="shared" si="237"/>
        <v/>
      </c>
      <c r="U887" s="152" t="str">
        <f>IFERROR(IF(T887=Hjelpeark!$B$4,0,ABS(T887-S887)),"")</f>
        <v/>
      </c>
      <c r="V887" s="175" t="str">
        <f>IFERROR(IF(A887="","",_xlfn.XLOOKUP(D887,Prisliste!$C$4:$F$4,Prisliste!$C$20:$F$20)),"")</f>
        <v/>
      </c>
      <c r="W887" s="175" t="str">
        <f>IFERROR(U887*_xlfn.XLOOKUP(D887,Prisliste!$C$4:$F$4,Prisliste!$C$21:$F$21),"")</f>
        <v/>
      </c>
      <c r="X887" s="175" t="str">
        <f>IFERROR(IF(A887="","",IF(N887="Ja",_xlfn.XLOOKUP('Beregninger gj.strømming'!D887,Prisliste!$C$4:$F$4,Prisliste!$C$24:$F$24),0)),"")</f>
        <v/>
      </c>
      <c r="Y887" s="288" t="str">
        <f t="shared" si="224"/>
        <v/>
      </c>
      <c r="Z887" s="175" t="str">
        <f t="shared" si="235"/>
        <v/>
      </c>
      <c r="AA887" s="175" t="str">
        <f t="shared" si="225"/>
        <v/>
      </c>
      <c r="AB887" s="175" t="str">
        <f t="shared" si="226"/>
        <v/>
      </c>
      <c r="AC887" s="288" t="str">
        <f t="shared" si="227"/>
        <v/>
      </c>
      <c r="AD887" s="152" t="str">
        <f t="shared" si="228"/>
        <v/>
      </c>
      <c r="AF887" s="155" t="str">
        <f>IFERROR(_xlfn.XLOOKUP(D887,Prisliste!$C$4:$F$4,Prisliste!$C$19:$F$19)*AD887,"")</f>
        <v/>
      </c>
    </row>
    <row r="888" spans="1:32" ht="14.4">
      <c r="A888" s="171" t="str">
        <f>IF(A887="","",IF(A887+1&lt;=f_slutt,'Beregninger gj.strømming'!A887+1,""))</f>
        <v/>
      </c>
      <c r="B888" s="172" t="str">
        <f t="shared" si="229"/>
        <v/>
      </c>
      <c r="C888" s="173" t="str">
        <f t="shared" si="230"/>
        <v/>
      </c>
      <c r="D888" s="172" t="str">
        <f t="shared" si="231"/>
        <v/>
      </c>
      <c r="E888" s="152" t="str">
        <f t="shared" si="236"/>
        <v/>
      </c>
      <c r="F888" s="289" t="str">
        <f t="shared" si="232"/>
        <v/>
      </c>
      <c r="G888" s="154" t="str">
        <f>IF($A888="","",'Priseestimat gj.strømming'!$C$15)</f>
        <v/>
      </c>
      <c r="H888" s="155" t="str" cm="1">
        <f t="array" ref="H888">IF(M888=Hjelpeark!$E$7,_xlfn.XLOOKUP(IF(T888="Naturlig",S888,T888),Temp_VT_FV,_xlfn.XLOOKUP('Beregninger gj.strømming'!F888,Fiskevekt_VT_FV,'Veksttabell FV'!$B$5:$T$21,,-1),,-1)*G888,IF('Beregninger gj.strømming'!M888=Hjelpeark!$D$7,_xlfn.XLOOKUP(IF(T888="Naturlig",S888,T888),'Veksttabell SV'!$A$6:$A$22,_xlfn.XLOOKUP('Beregninger gj.strømming'!F888,'Veksttabell SV'!$B$5:$AU$5,'Veksttabell SV'!$B$6:$AU$22,,-1),,-1)*G888,""))</f>
        <v/>
      </c>
      <c r="I888" s="155" t="str">
        <f t="shared" si="221"/>
        <v/>
      </c>
      <c r="J888" s="159" t="str">
        <f t="shared" si="222"/>
        <v/>
      </c>
      <c r="K888" s="173" t="str">
        <f>IF(A888="","",'Priseestimat gj.strømming'!$C$10)</f>
        <v/>
      </c>
      <c r="L888" s="173" t="str">
        <f>IF(A888="","",'Priseestimat gj.strømming'!$C$11)</f>
        <v/>
      </c>
      <c r="M888" s="173" t="str">
        <f>IF(A888="","",'Priseestimat gj.strømming'!$C$12)</f>
        <v/>
      </c>
      <c r="N888" s="173" t="str">
        <f>IF($A888="","",'Priseestimat gj.strømming'!$C$6)</f>
        <v/>
      </c>
      <c r="O888" s="174" t="str" cm="1">
        <f t="array" ref="O888">IF(M888=Hjelpeark!$D$7,_xlfn.XLOOKUP(IF(T888="Naturlig",S888,T888),'Vannbehov SV'!$A$5:$A$13,_xlfn.XLOOKUP('Beregninger gj.strømming'!F888,'Vannbehov SV'!$B$4:$O$4,'Vannbehov SV'!$B$5:$O$13,,-1),,-1),IF(M888=Hjelpeark!$E$7,_xlfn.XLOOKUP(IF(T888="Naturlig",S888,T888),'Vannbehov FV'!$A$5:$A$20,_xlfn.XLOOKUP('Beregninger gj.strømming'!F888,'Vannbehov FV'!$B$4:$O$4,'Vannbehov FV'!$B$5:$O$20,,-1),,-1),""))</f>
        <v/>
      </c>
      <c r="P888" s="173" t="str">
        <f t="shared" si="233"/>
        <v/>
      </c>
      <c r="Q888" s="174" t="str">
        <f t="shared" si="234"/>
        <v/>
      </c>
      <c r="R888" s="174" t="str">
        <f t="shared" si="223"/>
        <v/>
      </c>
      <c r="S888" s="152" t="str">
        <f>IFERROR(IF(M888=Hjelpeark!$D$7,_xlfn.XLOOKUP('Beregninger gj.strømming'!C888,Hjelpeark!$C$8:$C$19,Hjelpeark!$D$8:$D$19),_xlfn.XLOOKUP('Beregninger gj.strømming'!C888,Hjelpeark!$C$8:$C$19,Hjelpeark!$E$8:$E$19)),"")</f>
        <v/>
      </c>
      <c r="T888" s="152" t="str">
        <f t="shared" si="237"/>
        <v/>
      </c>
      <c r="U888" s="152" t="str">
        <f>IFERROR(IF(T888=Hjelpeark!$B$4,0,ABS(T888-S888)),"")</f>
        <v/>
      </c>
      <c r="V888" s="175" t="str">
        <f>IFERROR(IF(A888="","",_xlfn.XLOOKUP(D888,Prisliste!$C$4:$F$4,Prisliste!$C$20:$F$20)),"")</f>
        <v/>
      </c>
      <c r="W888" s="175" t="str">
        <f>IFERROR(U888*_xlfn.XLOOKUP(D888,Prisliste!$C$4:$F$4,Prisliste!$C$21:$F$21),"")</f>
        <v/>
      </c>
      <c r="X888" s="175" t="str">
        <f>IFERROR(IF(A888="","",IF(N888="Ja",_xlfn.XLOOKUP('Beregninger gj.strømming'!D888,Prisliste!$C$4:$F$4,Prisliste!$C$24:$F$24),0)),"")</f>
        <v/>
      </c>
      <c r="Y888" s="288" t="str">
        <f t="shared" si="224"/>
        <v/>
      </c>
      <c r="Z888" s="175" t="str">
        <f t="shared" si="235"/>
        <v/>
      </c>
      <c r="AA888" s="175" t="str">
        <f t="shared" si="225"/>
        <v/>
      </c>
      <c r="AB888" s="175" t="str">
        <f t="shared" si="226"/>
        <v/>
      </c>
      <c r="AC888" s="288" t="str">
        <f t="shared" si="227"/>
        <v/>
      </c>
      <c r="AD888" s="152" t="str">
        <f t="shared" si="228"/>
        <v/>
      </c>
      <c r="AF888" s="155" t="str">
        <f>IFERROR(_xlfn.XLOOKUP(D888,Prisliste!$C$4:$F$4,Prisliste!$C$19:$F$19)*AD888,"")</f>
        <v/>
      </c>
    </row>
    <row r="889" spans="1:32" ht="14.4">
      <c r="A889" s="171" t="str">
        <f>IF(A888="","",IF(A888+1&lt;=f_slutt,'Beregninger gj.strømming'!A888+1,""))</f>
        <v/>
      </c>
      <c r="B889" s="172" t="str">
        <f t="shared" si="229"/>
        <v/>
      </c>
      <c r="C889" s="173" t="str">
        <f t="shared" si="230"/>
        <v/>
      </c>
      <c r="D889" s="172" t="str">
        <f t="shared" si="231"/>
        <v/>
      </c>
      <c r="E889" s="152" t="str">
        <f t="shared" si="236"/>
        <v/>
      </c>
      <c r="F889" s="289" t="str">
        <f t="shared" si="232"/>
        <v/>
      </c>
      <c r="G889" s="154" t="str">
        <f>IF($A889="","",'Priseestimat gj.strømming'!$C$15)</f>
        <v/>
      </c>
      <c r="H889" s="155" t="str" cm="1">
        <f t="array" ref="H889">IF(M889=Hjelpeark!$E$7,_xlfn.XLOOKUP(IF(T889="Naturlig",S889,T889),Temp_VT_FV,_xlfn.XLOOKUP('Beregninger gj.strømming'!F889,Fiskevekt_VT_FV,'Veksttabell FV'!$B$5:$T$21,,-1),,-1)*G889,IF('Beregninger gj.strømming'!M889=Hjelpeark!$D$7,_xlfn.XLOOKUP(IF(T889="Naturlig",S889,T889),'Veksttabell SV'!$A$6:$A$22,_xlfn.XLOOKUP('Beregninger gj.strømming'!F889,'Veksttabell SV'!$B$5:$AU$5,'Veksttabell SV'!$B$6:$AU$22,,-1),,-1)*G889,""))</f>
        <v/>
      </c>
      <c r="I889" s="155" t="str">
        <f t="shared" si="221"/>
        <v/>
      </c>
      <c r="J889" s="159" t="str">
        <f t="shared" si="222"/>
        <v/>
      </c>
      <c r="K889" s="173" t="str">
        <f>IF(A889="","",'Priseestimat gj.strømming'!$C$10)</f>
        <v/>
      </c>
      <c r="L889" s="173" t="str">
        <f>IF(A889="","",'Priseestimat gj.strømming'!$C$11)</f>
        <v/>
      </c>
      <c r="M889" s="173" t="str">
        <f>IF(A889="","",'Priseestimat gj.strømming'!$C$12)</f>
        <v/>
      </c>
      <c r="N889" s="173" t="str">
        <f>IF($A889="","",'Priseestimat gj.strømming'!$C$6)</f>
        <v/>
      </c>
      <c r="O889" s="174" t="str" cm="1">
        <f t="array" ref="O889">IF(M889=Hjelpeark!$D$7,_xlfn.XLOOKUP(IF(T889="Naturlig",S889,T889),'Vannbehov SV'!$A$5:$A$13,_xlfn.XLOOKUP('Beregninger gj.strømming'!F889,'Vannbehov SV'!$B$4:$O$4,'Vannbehov SV'!$B$5:$O$13,,-1),,-1),IF(M889=Hjelpeark!$E$7,_xlfn.XLOOKUP(IF(T889="Naturlig",S889,T889),'Vannbehov FV'!$A$5:$A$20,_xlfn.XLOOKUP('Beregninger gj.strømming'!F889,'Vannbehov FV'!$B$4:$O$4,'Vannbehov FV'!$B$5:$O$20,,-1),,-1),""))</f>
        <v/>
      </c>
      <c r="P889" s="173" t="str">
        <f t="shared" si="233"/>
        <v/>
      </c>
      <c r="Q889" s="174" t="str">
        <f t="shared" si="234"/>
        <v/>
      </c>
      <c r="R889" s="174" t="str">
        <f t="shared" si="223"/>
        <v/>
      </c>
      <c r="S889" s="152" t="str">
        <f>IFERROR(IF(M889=Hjelpeark!$D$7,_xlfn.XLOOKUP('Beregninger gj.strømming'!C889,Hjelpeark!$C$8:$C$19,Hjelpeark!$D$8:$D$19),_xlfn.XLOOKUP('Beregninger gj.strømming'!C889,Hjelpeark!$C$8:$C$19,Hjelpeark!$E$8:$E$19)),"")</f>
        <v/>
      </c>
      <c r="T889" s="152" t="str">
        <f t="shared" si="237"/>
        <v/>
      </c>
      <c r="U889" s="152" t="str">
        <f>IFERROR(IF(T889=Hjelpeark!$B$4,0,ABS(T889-S889)),"")</f>
        <v/>
      </c>
      <c r="V889" s="175" t="str">
        <f>IFERROR(IF(A889="","",_xlfn.XLOOKUP(D889,Prisliste!$C$4:$F$4,Prisliste!$C$20:$F$20)),"")</f>
        <v/>
      </c>
      <c r="W889" s="175" t="str">
        <f>IFERROR(U889*_xlfn.XLOOKUP(D889,Prisliste!$C$4:$F$4,Prisliste!$C$21:$F$21),"")</f>
        <v/>
      </c>
      <c r="X889" s="175" t="str">
        <f>IFERROR(IF(A889="","",IF(N889="Ja",_xlfn.XLOOKUP('Beregninger gj.strømming'!D889,Prisliste!$C$4:$F$4,Prisliste!$C$24:$F$24),0)),"")</f>
        <v/>
      </c>
      <c r="Y889" s="288" t="str">
        <f t="shared" si="224"/>
        <v/>
      </c>
      <c r="Z889" s="175" t="str">
        <f t="shared" si="235"/>
        <v/>
      </c>
      <c r="AA889" s="175" t="str">
        <f t="shared" si="225"/>
        <v/>
      </c>
      <c r="AB889" s="175" t="str">
        <f t="shared" si="226"/>
        <v/>
      </c>
      <c r="AC889" s="288" t="str">
        <f t="shared" si="227"/>
        <v/>
      </c>
      <c r="AD889" s="152" t="str">
        <f t="shared" si="228"/>
        <v/>
      </c>
      <c r="AF889" s="155" t="str">
        <f>IFERROR(_xlfn.XLOOKUP(D889,Prisliste!$C$4:$F$4,Prisliste!$C$19:$F$19)*AD889,"")</f>
        <v/>
      </c>
    </row>
    <row r="890" spans="1:32" ht="14.4">
      <c r="A890" s="171" t="str">
        <f>IF(A889="","",IF(A889+1&lt;=f_slutt,'Beregninger gj.strømming'!A889+1,""))</f>
        <v/>
      </c>
      <c r="B890" s="172" t="str">
        <f t="shared" si="229"/>
        <v/>
      </c>
      <c r="C890" s="173" t="str">
        <f t="shared" si="230"/>
        <v/>
      </c>
      <c r="D890" s="172" t="str">
        <f t="shared" si="231"/>
        <v/>
      </c>
      <c r="E890" s="152" t="str">
        <f t="shared" si="236"/>
        <v/>
      </c>
      <c r="F890" s="289" t="str">
        <f t="shared" si="232"/>
        <v/>
      </c>
      <c r="G890" s="154" t="str">
        <f>IF($A890="","",'Priseestimat gj.strømming'!$C$15)</f>
        <v/>
      </c>
      <c r="H890" s="155" t="str" cm="1">
        <f t="array" ref="H890">IF(M890=Hjelpeark!$E$7,_xlfn.XLOOKUP(IF(T890="Naturlig",S890,T890),Temp_VT_FV,_xlfn.XLOOKUP('Beregninger gj.strømming'!F890,Fiskevekt_VT_FV,'Veksttabell FV'!$B$5:$T$21,,-1),,-1)*G890,IF('Beregninger gj.strømming'!M890=Hjelpeark!$D$7,_xlfn.XLOOKUP(IF(T890="Naturlig",S890,T890),'Veksttabell SV'!$A$6:$A$22,_xlfn.XLOOKUP('Beregninger gj.strømming'!F890,'Veksttabell SV'!$B$5:$AU$5,'Veksttabell SV'!$B$6:$AU$22,,-1),,-1)*G890,""))</f>
        <v/>
      </c>
      <c r="I890" s="155" t="str">
        <f t="shared" si="221"/>
        <v/>
      </c>
      <c r="J890" s="159" t="str">
        <f t="shared" si="222"/>
        <v/>
      </c>
      <c r="K890" s="173" t="str">
        <f>IF(A890="","",'Priseestimat gj.strømming'!$C$10)</f>
        <v/>
      </c>
      <c r="L890" s="173" t="str">
        <f>IF(A890="","",'Priseestimat gj.strømming'!$C$11)</f>
        <v/>
      </c>
      <c r="M890" s="173" t="str">
        <f>IF(A890="","",'Priseestimat gj.strømming'!$C$12)</f>
        <v/>
      </c>
      <c r="N890" s="173" t="str">
        <f>IF($A890="","",'Priseestimat gj.strømming'!$C$6)</f>
        <v/>
      </c>
      <c r="O890" s="174" t="str" cm="1">
        <f t="array" ref="O890">IF(M890=Hjelpeark!$D$7,_xlfn.XLOOKUP(IF(T890="Naturlig",S890,T890),'Vannbehov SV'!$A$5:$A$13,_xlfn.XLOOKUP('Beregninger gj.strømming'!F890,'Vannbehov SV'!$B$4:$O$4,'Vannbehov SV'!$B$5:$O$13,,-1),,-1),IF(M890=Hjelpeark!$E$7,_xlfn.XLOOKUP(IF(T890="Naturlig",S890,T890),'Vannbehov FV'!$A$5:$A$20,_xlfn.XLOOKUP('Beregninger gj.strømming'!F890,'Vannbehov FV'!$B$4:$O$4,'Vannbehov FV'!$B$5:$O$20,,-1),,-1),""))</f>
        <v/>
      </c>
      <c r="P890" s="173" t="str">
        <f t="shared" si="233"/>
        <v/>
      </c>
      <c r="Q890" s="174" t="str">
        <f t="shared" si="234"/>
        <v/>
      </c>
      <c r="R890" s="174" t="str">
        <f t="shared" si="223"/>
        <v/>
      </c>
      <c r="S890" s="152" t="str">
        <f>IFERROR(IF(M890=Hjelpeark!$D$7,_xlfn.XLOOKUP('Beregninger gj.strømming'!C890,Hjelpeark!$C$8:$C$19,Hjelpeark!$D$8:$D$19),_xlfn.XLOOKUP('Beregninger gj.strømming'!C890,Hjelpeark!$C$8:$C$19,Hjelpeark!$E$8:$E$19)),"")</f>
        <v/>
      </c>
      <c r="T890" s="152" t="str">
        <f t="shared" si="237"/>
        <v/>
      </c>
      <c r="U890" s="152" t="str">
        <f>IFERROR(IF(T890=Hjelpeark!$B$4,0,ABS(T890-S890)),"")</f>
        <v/>
      </c>
      <c r="V890" s="175" t="str">
        <f>IFERROR(IF(A890="","",_xlfn.XLOOKUP(D890,Prisliste!$C$4:$F$4,Prisliste!$C$20:$F$20)),"")</f>
        <v/>
      </c>
      <c r="W890" s="175" t="str">
        <f>IFERROR(U890*_xlfn.XLOOKUP(D890,Prisliste!$C$4:$F$4,Prisliste!$C$21:$F$21),"")</f>
        <v/>
      </c>
      <c r="X890" s="175" t="str">
        <f>IFERROR(IF(A890="","",IF(N890="Ja",_xlfn.XLOOKUP('Beregninger gj.strømming'!D890,Prisliste!$C$4:$F$4,Prisliste!$C$24:$F$24),0)),"")</f>
        <v/>
      </c>
      <c r="Y890" s="288" t="str">
        <f t="shared" si="224"/>
        <v/>
      </c>
      <c r="Z890" s="175" t="str">
        <f t="shared" si="235"/>
        <v/>
      </c>
      <c r="AA890" s="175" t="str">
        <f t="shared" si="225"/>
        <v/>
      </c>
      <c r="AB890" s="175" t="str">
        <f t="shared" si="226"/>
        <v/>
      </c>
      <c r="AC890" s="288" t="str">
        <f t="shared" si="227"/>
        <v/>
      </c>
      <c r="AD890" s="152" t="str">
        <f t="shared" si="228"/>
        <v/>
      </c>
      <c r="AF890" s="155" t="str">
        <f>IFERROR(_xlfn.XLOOKUP(D890,Prisliste!$C$4:$F$4,Prisliste!$C$19:$F$19)*AD890,"")</f>
        <v/>
      </c>
    </row>
    <row r="891" spans="1:32" ht="14.4">
      <c r="A891" s="171" t="str">
        <f>IF(A890="","",IF(A890+1&lt;=f_slutt,'Beregninger gj.strømming'!A890+1,""))</f>
        <v/>
      </c>
      <c r="B891" s="172" t="str">
        <f t="shared" si="229"/>
        <v/>
      </c>
      <c r="C891" s="173" t="str">
        <f t="shared" si="230"/>
        <v/>
      </c>
      <c r="D891" s="172" t="str">
        <f t="shared" si="231"/>
        <v/>
      </c>
      <c r="E891" s="152" t="str">
        <f t="shared" si="236"/>
        <v/>
      </c>
      <c r="F891" s="289" t="str">
        <f t="shared" si="232"/>
        <v/>
      </c>
      <c r="G891" s="154" t="str">
        <f>IF($A891="","",'Priseestimat gj.strømming'!$C$15)</f>
        <v/>
      </c>
      <c r="H891" s="155" t="str" cm="1">
        <f t="array" ref="H891">IF(M891=Hjelpeark!$E$7,_xlfn.XLOOKUP(IF(T891="Naturlig",S891,T891),Temp_VT_FV,_xlfn.XLOOKUP('Beregninger gj.strømming'!F891,Fiskevekt_VT_FV,'Veksttabell FV'!$B$5:$T$21,,-1),,-1)*G891,IF('Beregninger gj.strømming'!M891=Hjelpeark!$D$7,_xlfn.XLOOKUP(IF(T891="Naturlig",S891,T891),'Veksttabell SV'!$A$6:$A$22,_xlfn.XLOOKUP('Beregninger gj.strømming'!F891,'Veksttabell SV'!$B$5:$AU$5,'Veksttabell SV'!$B$6:$AU$22,,-1),,-1)*G891,""))</f>
        <v/>
      </c>
      <c r="I891" s="155" t="str">
        <f t="shared" si="221"/>
        <v/>
      </c>
      <c r="J891" s="159" t="str">
        <f t="shared" si="222"/>
        <v/>
      </c>
      <c r="K891" s="173" t="str">
        <f>IF(A891="","",'Priseestimat gj.strømming'!$C$10)</f>
        <v/>
      </c>
      <c r="L891" s="173" t="str">
        <f>IF(A891="","",'Priseestimat gj.strømming'!$C$11)</f>
        <v/>
      </c>
      <c r="M891" s="173" t="str">
        <f>IF(A891="","",'Priseestimat gj.strømming'!$C$12)</f>
        <v/>
      </c>
      <c r="N891" s="173" t="str">
        <f>IF($A891="","",'Priseestimat gj.strømming'!$C$6)</f>
        <v/>
      </c>
      <c r="O891" s="174" t="str" cm="1">
        <f t="array" ref="O891">IF(M891=Hjelpeark!$D$7,_xlfn.XLOOKUP(IF(T891="Naturlig",S891,T891),'Vannbehov SV'!$A$5:$A$13,_xlfn.XLOOKUP('Beregninger gj.strømming'!F891,'Vannbehov SV'!$B$4:$O$4,'Vannbehov SV'!$B$5:$O$13,,-1),,-1),IF(M891=Hjelpeark!$E$7,_xlfn.XLOOKUP(IF(T891="Naturlig",S891,T891),'Vannbehov FV'!$A$5:$A$20,_xlfn.XLOOKUP('Beregninger gj.strømming'!F891,'Vannbehov FV'!$B$4:$O$4,'Vannbehov FV'!$B$5:$O$20,,-1),,-1),""))</f>
        <v/>
      </c>
      <c r="P891" s="173" t="str">
        <f t="shared" si="233"/>
        <v/>
      </c>
      <c r="Q891" s="174" t="str">
        <f t="shared" si="234"/>
        <v/>
      </c>
      <c r="R891" s="174" t="str">
        <f t="shared" si="223"/>
        <v/>
      </c>
      <c r="S891" s="152" t="str">
        <f>IFERROR(IF(M891=Hjelpeark!$D$7,_xlfn.XLOOKUP('Beregninger gj.strømming'!C891,Hjelpeark!$C$8:$C$19,Hjelpeark!$D$8:$D$19),_xlfn.XLOOKUP('Beregninger gj.strømming'!C891,Hjelpeark!$C$8:$C$19,Hjelpeark!$E$8:$E$19)),"")</f>
        <v/>
      </c>
      <c r="T891" s="152" t="str">
        <f t="shared" si="237"/>
        <v/>
      </c>
      <c r="U891" s="152" t="str">
        <f>IFERROR(IF(T891=Hjelpeark!$B$4,0,ABS(T891-S891)),"")</f>
        <v/>
      </c>
      <c r="V891" s="175" t="str">
        <f>IFERROR(IF(A891="","",_xlfn.XLOOKUP(D891,Prisliste!$C$4:$F$4,Prisliste!$C$20:$F$20)),"")</f>
        <v/>
      </c>
      <c r="W891" s="175" t="str">
        <f>IFERROR(U891*_xlfn.XLOOKUP(D891,Prisliste!$C$4:$F$4,Prisliste!$C$21:$F$21),"")</f>
        <v/>
      </c>
      <c r="X891" s="175" t="str">
        <f>IFERROR(IF(A891="","",IF(N891="Ja",_xlfn.XLOOKUP('Beregninger gj.strømming'!D891,Prisliste!$C$4:$F$4,Prisliste!$C$24:$F$24),0)),"")</f>
        <v/>
      </c>
      <c r="Y891" s="288" t="str">
        <f t="shared" si="224"/>
        <v/>
      </c>
      <c r="Z891" s="175" t="str">
        <f t="shared" si="235"/>
        <v/>
      </c>
      <c r="AA891" s="175" t="str">
        <f t="shared" si="225"/>
        <v/>
      </c>
      <c r="AB891" s="175" t="str">
        <f t="shared" si="226"/>
        <v/>
      </c>
      <c r="AC891" s="288" t="str">
        <f t="shared" si="227"/>
        <v/>
      </c>
      <c r="AD891" s="152" t="str">
        <f t="shared" si="228"/>
        <v/>
      </c>
      <c r="AF891" s="155" t="str">
        <f>IFERROR(_xlfn.XLOOKUP(D891,Prisliste!$C$4:$F$4,Prisliste!$C$19:$F$19)*AD891,"")</f>
        <v/>
      </c>
    </row>
    <row r="892" spans="1:32" ht="14.4">
      <c r="A892" s="171" t="str">
        <f>IF(A891="","",IF(A891+1&lt;=f_slutt,'Beregninger gj.strømming'!A891+1,""))</f>
        <v/>
      </c>
      <c r="B892" s="172" t="str">
        <f t="shared" si="229"/>
        <v/>
      </c>
      <c r="C892" s="173" t="str">
        <f t="shared" si="230"/>
        <v/>
      </c>
      <c r="D892" s="172" t="str">
        <f t="shared" si="231"/>
        <v/>
      </c>
      <c r="E892" s="152" t="str">
        <f t="shared" si="236"/>
        <v/>
      </c>
      <c r="F892" s="289" t="str">
        <f t="shared" si="232"/>
        <v/>
      </c>
      <c r="G892" s="154" t="str">
        <f>IF($A892="","",'Priseestimat gj.strømming'!$C$15)</f>
        <v/>
      </c>
      <c r="H892" s="155" t="str" cm="1">
        <f t="array" ref="H892">IF(M892=Hjelpeark!$E$7,_xlfn.XLOOKUP(IF(T892="Naturlig",S892,T892),Temp_VT_FV,_xlfn.XLOOKUP('Beregninger gj.strømming'!F892,Fiskevekt_VT_FV,'Veksttabell FV'!$B$5:$T$21,,-1),,-1)*G892,IF('Beregninger gj.strømming'!M892=Hjelpeark!$D$7,_xlfn.XLOOKUP(IF(T892="Naturlig",S892,T892),'Veksttabell SV'!$A$6:$A$22,_xlfn.XLOOKUP('Beregninger gj.strømming'!F892,'Veksttabell SV'!$B$5:$AU$5,'Veksttabell SV'!$B$6:$AU$22,,-1),,-1)*G892,""))</f>
        <v/>
      </c>
      <c r="I892" s="155" t="str">
        <f t="shared" si="221"/>
        <v/>
      </c>
      <c r="J892" s="159" t="str">
        <f t="shared" si="222"/>
        <v/>
      </c>
      <c r="K892" s="173" t="str">
        <f>IF(A892="","",'Priseestimat gj.strømming'!$C$10)</f>
        <v/>
      </c>
      <c r="L892" s="173" t="str">
        <f>IF(A892="","",'Priseestimat gj.strømming'!$C$11)</f>
        <v/>
      </c>
      <c r="M892" s="173" t="str">
        <f>IF(A892="","",'Priseestimat gj.strømming'!$C$12)</f>
        <v/>
      </c>
      <c r="N892" s="173" t="str">
        <f>IF($A892="","",'Priseestimat gj.strømming'!$C$6)</f>
        <v/>
      </c>
      <c r="O892" s="174" t="str" cm="1">
        <f t="array" ref="O892">IF(M892=Hjelpeark!$D$7,_xlfn.XLOOKUP(IF(T892="Naturlig",S892,T892),'Vannbehov SV'!$A$5:$A$13,_xlfn.XLOOKUP('Beregninger gj.strømming'!F892,'Vannbehov SV'!$B$4:$O$4,'Vannbehov SV'!$B$5:$O$13,,-1),,-1),IF(M892=Hjelpeark!$E$7,_xlfn.XLOOKUP(IF(T892="Naturlig",S892,T892),'Vannbehov FV'!$A$5:$A$20,_xlfn.XLOOKUP('Beregninger gj.strømming'!F892,'Vannbehov FV'!$B$4:$O$4,'Vannbehov FV'!$B$5:$O$20,,-1),,-1),""))</f>
        <v/>
      </c>
      <c r="P892" s="173" t="str">
        <f t="shared" si="233"/>
        <v/>
      </c>
      <c r="Q892" s="174" t="str">
        <f t="shared" si="234"/>
        <v/>
      </c>
      <c r="R892" s="174" t="str">
        <f t="shared" si="223"/>
        <v/>
      </c>
      <c r="S892" s="152" t="str">
        <f>IFERROR(IF(M892=Hjelpeark!$D$7,_xlfn.XLOOKUP('Beregninger gj.strømming'!C892,Hjelpeark!$C$8:$C$19,Hjelpeark!$D$8:$D$19),_xlfn.XLOOKUP('Beregninger gj.strømming'!C892,Hjelpeark!$C$8:$C$19,Hjelpeark!$E$8:$E$19)),"")</f>
        <v/>
      </c>
      <c r="T892" s="152" t="str">
        <f t="shared" si="237"/>
        <v/>
      </c>
      <c r="U892" s="152" t="str">
        <f>IFERROR(IF(T892=Hjelpeark!$B$4,0,ABS(T892-S892)),"")</f>
        <v/>
      </c>
      <c r="V892" s="175" t="str">
        <f>IFERROR(IF(A892="","",_xlfn.XLOOKUP(D892,Prisliste!$C$4:$F$4,Prisliste!$C$20:$F$20)),"")</f>
        <v/>
      </c>
      <c r="W892" s="175" t="str">
        <f>IFERROR(U892*_xlfn.XLOOKUP(D892,Prisliste!$C$4:$F$4,Prisliste!$C$21:$F$21),"")</f>
        <v/>
      </c>
      <c r="X892" s="175" t="str">
        <f>IFERROR(IF(A892="","",IF(N892="Ja",_xlfn.XLOOKUP('Beregninger gj.strømming'!D892,Prisliste!$C$4:$F$4,Prisliste!$C$24:$F$24),0)),"")</f>
        <v/>
      </c>
      <c r="Y892" s="288" t="str">
        <f t="shared" si="224"/>
        <v/>
      </c>
      <c r="Z892" s="175" t="str">
        <f t="shared" si="235"/>
        <v/>
      </c>
      <c r="AA892" s="175" t="str">
        <f t="shared" si="225"/>
        <v/>
      </c>
      <c r="AB892" s="175" t="str">
        <f t="shared" si="226"/>
        <v/>
      </c>
      <c r="AC892" s="288" t="str">
        <f t="shared" si="227"/>
        <v/>
      </c>
      <c r="AD892" s="152" t="str">
        <f t="shared" si="228"/>
        <v/>
      </c>
      <c r="AF892" s="155" t="str">
        <f>IFERROR(_xlfn.XLOOKUP(D892,Prisliste!$C$4:$F$4,Prisliste!$C$19:$F$19)*AD892,"")</f>
        <v/>
      </c>
    </row>
    <row r="893" spans="1:32" ht="14.4">
      <c r="A893" s="171" t="str">
        <f>IF(A892="","",IF(A892+1&lt;=f_slutt,'Beregninger gj.strømming'!A892+1,""))</f>
        <v/>
      </c>
      <c r="B893" s="172" t="str">
        <f t="shared" si="229"/>
        <v/>
      </c>
      <c r="C893" s="173" t="str">
        <f t="shared" si="230"/>
        <v/>
      </c>
      <c r="D893" s="172" t="str">
        <f t="shared" si="231"/>
        <v/>
      </c>
      <c r="E893" s="152" t="str">
        <f t="shared" si="236"/>
        <v/>
      </c>
      <c r="F893" s="289" t="str">
        <f t="shared" si="232"/>
        <v/>
      </c>
      <c r="G893" s="154" t="str">
        <f>IF($A893="","",'Priseestimat gj.strømming'!$C$15)</f>
        <v/>
      </c>
      <c r="H893" s="155" t="str" cm="1">
        <f t="array" ref="H893">IF(M893=Hjelpeark!$E$7,_xlfn.XLOOKUP(IF(T893="Naturlig",S893,T893),Temp_VT_FV,_xlfn.XLOOKUP('Beregninger gj.strømming'!F893,Fiskevekt_VT_FV,'Veksttabell FV'!$B$5:$T$21,,-1),,-1)*G893,IF('Beregninger gj.strømming'!M893=Hjelpeark!$D$7,_xlfn.XLOOKUP(IF(T893="Naturlig",S893,T893),'Veksttabell SV'!$A$6:$A$22,_xlfn.XLOOKUP('Beregninger gj.strømming'!F893,'Veksttabell SV'!$B$5:$AU$5,'Veksttabell SV'!$B$6:$AU$22,,-1),,-1)*G893,""))</f>
        <v/>
      </c>
      <c r="I893" s="155" t="str">
        <f t="shared" si="221"/>
        <v/>
      </c>
      <c r="J893" s="159" t="str">
        <f t="shared" si="222"/>
        <v/>
      </c>
      <c r="K893" s="173" t="str">
        <f>IF(A893="","",'Priseestimat gj.strømming'!$C$10)</f>
        <v/>
      </c>
      <c r="L893" s="173" t="str">
        <f>IF(A893="","",'Priseestimat gj.strømming'!$C$11)</f>
        <v/>
      </c>
      <c r="M893" s="173" t="str">
        <f>IF(A893="","",'Priseestimat gj.strømming'!$C$12)</f>
        <v/>
      </c>
      <c r="N893" s="173" t="str">
        <f>IF($A893="","",'Priseestimat gj.strømming'!$C$6)</f>
        <v/>
      </c>
      <c r="O893" s="174" t="str" cm="1">
        <f t="array" ref="O893">IF(M893=Hjelpeark!$D$7,_xlfn.XLOOKUP(IF(T893="Naturlig",S893,T893),'Vannbehov SV'!$A$5:$A$13,_xlfn.XLOOKUP('Beregninger gj.strømming'!F893,'Vannbehov SV'!$B$4:$O$4,'Vannbehov SV'!$B$5:$O$13,,-1),,-1),IF(M893=Hjelpeark!$E$7,_xlfn.XLOOKUP(IF(T893="Naturlig",S893,T893),'Vannbehov FV'!$A$5:$A$20,_xlfn.XLOOKUP('Beregninger gj.strømming'!F893,'Vannbehov FV'!$B$4:$O$4,'Vannbehov FV'!$B$5:$O$20,,-1),,-1),""))</f>
        <v/>
      </c>
      <c r="P893" s="173" t="str">
        <f t="shared" si="233"/>
        <v/>
      </c>
      <c r="Q893" s="174" t="str">
        <f t="shared" si="234"/>
        <v/>
      </c>
      <c r="R893" s="174" t="str">
        <f t="shared" si="223"/>
        <v/>
      </c>
      <c r="S893" s="152" t="str">
        <f>IFERROR(IF(M893=Hjelpeark!$D$7,_xlfn.XLOOKUP('Beregninger gj.strømming'!C893,Hjelpeark!$C$8:$C$19,Hjelpeark!$D$8:$D$19),_xlfn.XLOOKUP('Beregninger gj.strømming'!C893,Hjelpeark!$C$8:$C$19,Hjelpeark!$E$8:$E$19)),"")</f>
        <v/>
      </c>
      <c r="T893" s="152" t="str">
        <f t="shared" si="237"/>
        <v/>
      </c>
      <c r="U893" s="152" t="str">
        <f>IFERROR(IF(T893=Hjelpeark!$B$4,0,ABS(T893-S893)),"")</f>
        <v/>
      </c>
      <c r="V893" s="175" t="str">
        <f>IFERROR(IF(A893="","",_xlfn.XLOOKUP(D893,Prisliste!$C$4:$F$4,Prisliste!$C$20:$F$20)),"")</f>
        <v/>
      </c>
      <c r="W893" s="175" t="str">
        <f>IFERROR(U893*_xlfn.XLOOKUP(D893,Prisliste!$C$4:$F$4,Prisliste!$C$21:$F$21),"")</f>
        <v/>
      </c>
      <c r="X893" s="175" t="str">
        <f>IFERROR(IF(A893="","",IF(N893="Ja",_xlfn.XLOOKUP('Beregninger gj.strømming'!D893,Prisliste!$C$4:$F$4,Prisliste!$C$24:$F$24),0)),"")</f>
        <v/>
      </c>
      <c r="Y893" s="288" t="str">
        <f t="shared" si="224"/>
        <v/>
      </c>
      <c r="Z893" s="175" t="str">
        <f t="shared" si="235"/>
        <v/>
      </c>
      <c r="AA893" s="175" t="str">
        <f t="shared" si="225"/>
        <v/>
      </c>
      <c r="AB893" s="175" t="str">
        <f t="shared" si="226"/>
        <v/>
      </c>
      <c r="AC893" s="288" t="str">
        <f t="shared" si="227"/>
        <v/>
      </c>
      <c r="AD893" s="152" t="str">
        <f t="shared" si="228"/>
        <v/>
      </c>
      <c r="AF893" s="155" t="str">
        <f>IFERROR(_xlfn.XLOOKUP(D893,Prisliste!$C$4:$F$4,Prisliste!$C$19:$F$19)*AD893,"")</f>
        <v/>
      </c>
    </row>
    <row r="894" spans="1:32" ht="14.4">
      <c r="A894" s="171" t="str">
        <f>IF(A893="","",IF(A893+1&lt;=f_slutt,'Beregninger gj.strømming'!A893+1,""))</f>
        <v/>
      </c>
      <c r="B894" s="172" t="str">
        <f t="shared" si="229"/>
        <v/>
      </c>
      <c r="C894" s="173" t="str">
        <f t="shared" si="230"/>
        <v/>
      </c>
      <c r="D894" s="172" t="str">
        <f t="shared" si="231"/>
        <v/>
      </c>
      <c r="E894" s="152" t="str">
        <f t="shared" si="236"/>
        <v/>
      </c>
      <c r="F894" s="289" t="str">
        <f t="shared" si="232"/>
        <v/>
      </c>
      <c r="G894" s="154" t="str">
        <f>IF($A894="","",'Priseestimat gj.strømming'!$C$15)</f>
        <v/>
      </c>
      <c r="H894" s="155" t="str" cm="1">
        <f t="array" ref="H894">IF(M894=Hjelpeark!$E$7,_xlfn.XLOOKUP(IF(T894="Naturlig",S894,T894),Temp_VT_FV,_xlfn.XLOOKUP('Beregninger gj.strømming'!F894,Fiskevekt_VT_FV,'Veksttabell FV'!$B$5:$T$21,,-1),,-1)*G894,IF('Beregninger gj.strømming'!M894=Hjelpeark!$D$7,_xlfn.XLOOKUP(IF(T894="Naturlig",S894,T894),'Veksttabell SV'!$A$6:$A$22,_xlfn.XLOOKUP('Beregninger gj.strømming'!F894,'Veksttabell SV'!$B$5:$AU$5,'Veksttabell SV'!$B$6:$AU$22,,-1),,-1)*G894,""))</f>
        <v/>
      </c>
      <c r="I894" s="155" t="str">
        <f t="shared" si="221"/>
        <v/>
      </c>
      <c r="J894" s="159" t="str">
        <f t="shared" si="222"/>
        <v/>
      </c>
      <c r="K894" s="173" t="str">
        <f>IF(A894="","",'Priseestimat gj.strømming'!$C$10)</f>
        <v/>
      </c>
      <c r="L894" s="173" t="str">
        <f>IF(A894="","",'Priseestimat gj.strømming'!$C$11)</f>
        <v/>
      </c>
      <c r="M894" s="173" t="str">
        <f>IF(A894="","",'Priseestimat gj.strømming'!$C$12)</f>
        <v/>
      </c>
      <c r="N894" s="173" t="str">
        <f>IF($A894="","",'Priseestimat gj.strømming'!$C$6)</f>
        <v/>
      </c>
      <c r="O894" s="174" t="str" cm="1">
        <f t="array" ref="O894">IF(M894=Hjelpeark!$D$7,_xlfn.XLOOKUP(IF(T894="Naturlig",S894,T894),'Vannbehov SV'!$A$5:$A$13,_xlfn.XLOOKUP('Beregninger gj.strømming'!F894,'Vannbehov SV'!$B$4:$O$4,'Vannbehov SV'!$B$5:$O$13,,-1),,-1),IF(M894=Hjelpeark!$E$7,_xlfn.XLOOKUP(IF(T894="Naturlig",S894,T894),'Vannbehov FV'!$A$5:$A$20,_xlfn.XLOOKUP('Beregninger gj.strømming'!F894,'Vannbehov FV'!$B$4:$O$4,'Vannbehov FV'!$B$5:$O$20,,-1),,-1),""))</f>
        <v/>
      </c>
      <c r="P894" s="173" t="str">
        <f t="shared" si="233"/>
        <v/>
      </c>
      <c r="Q894" s="174" t="str">
        <f t="shared" si="234"/>
        <v/>
      </c>
      <c r="R894" s="174" t="str">
        <f t="shared" si="223"/>
        <v/>
      </c>
      <c r="S894" s="152" t="str">
        <f>IFERROR(IF(M894=Hjelpeark!$D$7,_xlfn.XLOOKUP('Beregninger gj.strømming'!C894,Hjelpeark!$C$8:$C$19,Hjelpeark!$D$8:$D$19),_xlfn.XLOOKUP('Beregninger gj.strømming'!C894,Hjelpeark!$C$8:$C$19,Hjelpeark!$E$8:$E$19)),"")</f>
        <v/>
      </c>
      <c r="T894" s="152" t="str">
        <f t="shared" si="237"/>
        <v/>
      </c>
      <c r="U894" s="152" t="str">
        <f>IFERROR(IF(T894=Hjelpeark!$B$4,0,ABS(T894-S894)),"")</f>
        <v/>
      </c>
      <c r="V894" s="175" t="str">
        <f>IFERROR(IF(A894="","",_xlfn.XLOOKUP(D894,Prisliste!$C$4:$F$4,Prisliste!$C$20:$F$20)),"")</f>
        <v/>
      </c>
      <c r="W894" s="175" t="str">
        <f>IFERROR(U894*_xlfn.XLOOKUP(D894,Prisliste!$C$4:$F$4,Prisliste!$C$21:$F$21),"")</f>
        <v/>
      </c>
      <c r="X894" s="175" t="str">
        <f>IFERROR(IF(A894="","",IF(N894="Ja",_xlfn.XLOOKUP('Beregninger gj.strømming'!D894,Prisliste!$C$4:$F$4,Prisliste!$C$24:$F$24),0)),"")</f>
        <v/>
      </c>
      <c r="Y894" s="288" t="str">
        <f t="shared" si="224"/>
        <v/>
      </c>
      <c r="Z894" s="175" t="str">
        <f t="shared" si="235"/>
        <v/>
      </c>
      <c r="AA894" s="175" t="str">
        <f t="shared" si="225"/>
        <v/>
      </c>
      <c r="AB894" s="175" t="str">
        <f t="shared" si="226"/>
        <v/>
      </c>
      <c r="AC894" s="288" t="str">
        <f t="shared" si="227"/>
        <v/>
      </c>
      <c r="AD894" s="152" t="str">
        <f t="shared" si="228"/>
        <v/>
      </c>
      <c r="AF894" s="155" t="str">
        <f>IFERROR(_xlfn.XLOOKUP(D894,Prisliste!$C$4:$F$4,Prisliste!$C$19:$F$19)*AD894,"")</f>
        <v/>
      </c>
    </row>
    <row r="895" spans="1:32" ht="14.4">
      <c r="A895" s="171" t="str">
        <f>IF(A894="","",IF(A894+1&lt;=f_slutt,'Beregninger gj.strømming'!A894+1,""))</f>
        <v/>
      </c>
      <c r="B895" s="172" t="str">
        <f t="shared" si="229"/>
        <v/>
      </c>
      <c r="C895" s="173" t="str">
        <f t="shared" si="230"/>
        <v/>
      </c>
      <c r="D895" s="172" t="str">
        <f t="shared" si="231"/>
        <v/>
      </c>
      <c r="E895" s="152" t="str">
        <f t="shared" si="236"/>
        <v/>
      </c>
      <c r="F895" s="289" t="str">
        <f t="shared" si="232"/>
        <v/>
      </c>
      <c r="G895" s="154" t="str">
        <f>IF($A895="","",'Priseestimat gj.strømming'!$C$15)</f>
        <v/>
      </c>
      <c r="H895" s="155" t="str" cm="1">
        <f t="array" ref="H895">IF(M895=Hjelpeark!$E$7,_xlfn.XLOOKUP(IF(T895="Naturlig",S895,T895),Temp_VT_FV,_xlfn.XLOOKUP('Beregninger gj.strømming'!F895,Fiskevekt_VT_FV,'Veksttabell FV'!$B$5:$T$21,,-1),,-1)*G895,IF('Beregninger gj.strømming'!M895=Hjelpeark!$D$7,_xlfn.XLOOKUP(IF(T895="Naturlig",S895,T895),'Veksttabell SV'!$A$6:$A$22,_xlfn.XLOOKUP('Beregninger gj.strømming'!F895,'Veksttabell SV'!$B$5:$AU$5,'Veksttabell SV'!$B$6:$AU$22,,-1),,-1)*G895,""))</f>
        <v/>
      </c>
      <c r="I895" s="155" t="str">
        <f t="shared" si="221"/>
        <v/>
      </c>
      <c r="J895" s="159" t="str">
        <f t="shared" si="222"/>
        <v/>
      </c>
      <c r="K895" s="173" t="str">
        <f>IF(A895="","",'Priseestimat gj.strømming'!$C$10)</f>
        <v/>
      </c>
      <c r="L895" s="173" t="str">
        <f>IF(A895="","",'Priseestimat gj.strømming'!$C$11)</f>
        <v/>
      </c>
      <c r="M895" s="173" t="str">
        <f>IF(A895="","",'Priseestimat gj.strømming'!$C$12)</f>
        <v/>
      </c>
      <c r="N895" s="173" t="str">
        <f>IF($A895="","",'Priseestimat gj.strømming'!$C$6)</f>
        <v/>
      </c>
      <c r="O895" s="174" t="str" cm="1">
        <f t="array" ref="O895">IF(M895=Hjelpeark!$D$7,_xlfn.XLOOKUP(IF(T895="Naturlig",S895,T895),'Vannbehov SV'!$A$5:$A$13,_xlfn.XLOOKUP('Beregninger gj.strømming'!F895,'Vannbehov SV'!$B$4:$O$4,'Vannbehov SV'!$B$5:$O$13,,-1),,-1),IF(M895=Hjelpeark!$E$7,_xlfn.XLOOKUP(IF(T895="Naturlig",S895,T895),'Vannbehov FV'!$A$5:$A$20,_xlfn.XLOOKUP('Beregninger gj.strømming'!F895,'Vannbehov FV'!$B$4:$O$4,'Vannbehov FV'!$B$5:$O$20,,-1),,-1),""))</f>
        <v/>
      </c>
      <c r="P895" s="173" t="str">
        <f t="shared" si="233"/>
        <v/>
      </c>
      <c r="Q895" s="174" t="str">
        <f t="shared" si="234"/>
        <v/>
      </c>
      <c r="R895" s="174" t="str">
        <f t="shared" si="223"/>
        <v/>
      </c>
      <c r="S895" s="152" t="str">
        <f>IFERROR(IF(M895=Hjelpeark!$D$7,_xlfn.XLOOKUP('Beregninger gj.strømming'!C895,Hjelpeark!$C$8:$C$19,Hjelpeark!$D$8:$D$19),_xlfn.XLOOKUP('Beregninger gj.strømming'!C895,Hjelpeark!$C$8:$C$19,Hjelpeark!$E$8:$E$19)),"")</f>
        <v/>
      </c>
      <c r="T895" s="152" t="str">
        <f t="shared" si="237"/>
        <v/>
      </c>
      <c r="U895" s="152" t="str">
        <f>IFERROR(IF(T895=Hjelpeark!$B$4,0,ABS(T895-S895)),"")</f>
        <v/>
      </c>
      <c r="V895" s="175" t="str">
        <f>IFERROR(IF(A895="","",_xlfn.XLOOKUP(D895,Prisliste!$C$4:$F$4,Prisliste!$C$20:$F$20)),"")</f>
        <v/>
      </c>
      <c r="W895" s="175" t="str">
        <f>IFERROR(U895*_xlfn.XLOOKUP(D895,Prisliste!$C$4:$F$4,Prisliste!$C$21:$F$21),"")</f>
        <v/>
      </c>
      <c r="X895" s="175" t="str">
        <f>IFERROR(IF(A895="","",IF(N895="Ja",_xlfn.XLOOKUP('Beregninger gj.strømming'!D895,Prisliste!$C$4:$F$4,Prisliste!$C$24:$F$24),0)),"")</f>
        <v/>
      </c>
      <c r="Y895" s="288" t="str">
        <f t="shared" si="224"/>
        <v/>
      </c>
      <c r="Z895" s="175" t="str">
        <f t="shared" si="235"/>
        <v/>
      </c>
      <c r="AA895" s="175" t="str">
        <f t="shared" si="225"/>
        <v/>
      </c>
      <c r="AB895" s="175" t="str">
        <f t="shared" si="226"/>
        <v/>
      </c>
      <c r="AC895" s="288" t="str">
        <f t="shared" si="227"/>
        <v/>
      </c>
      <c r="AD895" s="152" t="str">
        <f t="shared" si="228"/>
        <v/>
      </c>
      <c r="AF895" s="155" t="str">
        <f>IFERROR(_xlfn.XLOOKUP(D895,Prisliste!$C$4:$F$4,Prisliste!$C$19:$F$19)*AD895,"")</f>
        <v/>
      </c>
    </row>
    <row r="896" spans="1:32" ht="14.4">
      <c r="A896" s="171" t="str">
        <f>IF(A895="","",IF(A895+1&lt;=f_slutt,'Beregninger gj.strømming'!A895+1,""))</f>
        <v/>
      </c>
      <c r="B896" s="172" t="str">
        <f t="shared" si="229"/>
        <v/>
      </c>
      <c r="C896" s="173" t="str">
        <f t="shared" si="230"/>
        <v/>
      </c>
      <c r="D896" s="172" t="str">
        <f t="shared" si="231"/>
        <v/>
      </c>
      <c r="E896" s="152" t="str">
        <f t="shared" si="236"/>
        <v/>
      </c>
      <c r="F896" s="289" t="str">
        <f t="shared" si="232"/>
        <v/>
      </c>
      <c r="G896" s="154" t="str">
        <f>IF($A896="","",'Priseestimat gj.strømming'!$C$15)</f>
        <v/>
      </c>
      <c r="H896" s="155" t="str" cm="1">
        <f t="array" ref="H896">IF(M896=Hjelpeark!$E$7,_xlfn.XLOOKUP(IF(T896="Naturlig",S896,T896),Temp_VT_FV,_xlfn.XLOOKUP('Beregninger gj.strømming'!F896,Fiskevekt_VT_FV,'Veksttabell FV'!$B$5:$T$21,,-1),,-1)*G896,IF('Beregninger gj.strømming'!M896=Hjelpeark!$D$7,_xlfn.XLOOKUP(IF(T896="Naturlig",S896,T896),'Veksttabell SV'!$A$6:$A$22,_xlfn.XLOOKUP('Beregninger gj.strømming'!F896,'Veksttabell SV'!$B$5:$AU$5,'Veksttabell SV'!$B$6:$AU$22,,-1),,-1)*G896,""))</f>
        <v/>
      </c>
      <c r="I896" s="155" t="str">
        <f t="shared" si="221"/>
        <v/>
      </c>
      <c r="J896" s="159" t="str">
        <f t="shared" si="222"/>
        <v/>
      </c>
      <c r="K896" s="173" t="str">
        <f>IF(A896="","",'Priseestimat gj.strømming'!$C$10)</f>
        <v/>
      </c>
      <c r="L896" s="173" t="str">
        <f>IF(A896="","",'Priseestimat gj.strømming'!$C$11)</f>
        <v/>
      </c>
      <c r="M896" s="173" t="str">
        <f>IF(A896="","",'Priseestimat gj.strømming'!$C$12)</f>
        <v/>
      </c>
      <c r="N896" s="173" t="str">
        <f>IF($A896="","",'Priseestimat gj.strømming'!$C$6)</f>
        <v/>
      </c>
      <c r="O896" s="174" t="str" cm="1">
        <f t="array" ref="O896">IF(M896=Hjelpeark!$D$7,_xlfn.XLOOKUP(IF(T896="Naturlig",S896,T896),'Vannbehov SV'!$A$5:$A$13,_xlfn.XLOOKUP('Beregninger gj.strømming'!F896,'Vannbehov SV'!$B$4:$O$4,'Vannbehov SV'!$B$5:$O$13,,-1),,-1),IF(M896=Hjelpeark!$E$7,_xlfn.XLOOKUP(IF(T896="Naturlig",S896,T896),'Vannbehov FV'!$A$5:$A$20,_xlfn.XLOOKUP('Beregninger gj.strømming'!F896,'Vannbehov FV'!$B$4:$O$4,'Vannbehov FV'!$B$5:$O$20,,-1),,-1),""))</f>
        <v/>
      </c>
      <c r="P896" s="173" t="str">
        <f t="shared" si="233"/>
        <v/>
      </c>
      <c r="Q896" s="174" t="str">
        <f t="shared" si="234"/>
        <v/>
      </c>
      <c r="R896" s="174" t="str">
        <f t="shared" si="223"/>
        <v/>
      </c>
      <c r="S896" s="152" t="str">
        <f>IFERROR(IF(M896=Hjelpeark!$D$7,_xlfn.XLOOKUP('Beregninger gj.strømming'!C896,Hjelpeark!$C$8:$C$19,Hjelpeark!$D$8:$D$19),_xlfn.XLOOKUP('Beregninger gj.strømming'!C896,Hjelpeark!$C$8:$C$19,Hjelpeark!$E$8:$E$19)),"")</f>
        <v/>
      </c>
      <c r="T896" s="152" t="str">
        <f t="shared" si="237"/>
        <v/>
      </c>
      <c r="U896" s="152" t="str">
        <f>IFERROR(IF(T896=Hjelpeark!$B$4,0,ABS(T896-S896)),"")</f>
        <v/>
      </c>
      <c r="V896" s="175" t="str">
        <f>IFERROR(IF(A896="","",_xlfn.XLOOKUP(D896,Prisliste!$C$4:$F$4,Prisliste!$C$20:$F$20)),"")</f>
        <v/>
      </c>
      <c r="W896" s="175" t="str">
        <f>IFERROR(U896*_xlfn.XLOOKUP(D896,Prisliste!$C$4:$F$4,Prisliste!$C$21:$F$21),"")</f>
        <v/>
      </c>
      <c r="X896" s="175" t="str">
        <f>IFERROR(IF(A896="","",IF(N896="Ja",_xlfn.XLOOKUP('Beregninger gj.strømming'!D896,Prisliste!$C$4:$F$4,Prisliste!$C$24:$F$24),0)),"")</f>
        <v/>
      </c>
      <c r="Y896" s="288" t="str">
        <f t="shared" si="224"/>
        <v/>
      </c>
      <c r="Z896" s="175" t="str">
        <f t="shared" si="235"/>
        <v/>
      </c>
      <c r="AA896" s="175" t="str">
        <f t="shared" si="225"/>
        <v/>
      </c>
      <c r="AB896" s="175" t="str">
        <f t="shared" si="226"/>
        <v/>
      </c>
      <c r="AC896" s="288" t="str">
        <f t="shared" si="227"/>
        <v/>
      </c>
      <c r="AD896" s="152" t="str">
        <f t="shared" si="228"/>
        <v/>
      </c>
      <c r="AF896" s="155" t="str">
        <f>IFERROR(_xlfn.XLOOKUP(D896,Prisliste!$C$4:$F$4,Prisliste!$C$19:$F$19)*AD896,"")</f>
        <v/>
      </c>
    </row>
    <row r="897" spans="1:32" ht="14.4">
      <c r="A897" s="171" t="str">
        <f>IF(A896="","",IF(A896+1&lt;=f_slutt,'Beregninger gj.strømming'!A896+1,""))</f>
        <v/>
      </c>
      <c r="B897" s="172" t="str">
        <f t="shared" si="229"/>
        <v/>
      </c>
      <c r="C897" s="173" t="str">
        <f t="shared" si="230"/>
        <v/>
      </c>
      <c r="D897" s="172" t="str">
        <f t="shared" si="231"/>
        <v/>
      </c>
      <c r="E897" s="152" t="str">
        <f t="shared" si="236"/>
        <v/>
      </c>
      <c r="F897" s="289" t="str">
        <f t="shared" si="232"/>
        <v/>
      </c>
      <c r="G897" s="154" t="str">
        <f>IF($A897="","",'Priseestimat gj.strømming'!$C$15)</f>
        <v/>
      </c>
      <c r="H897" s="155" t="str" cm="1">
        <f t="array" ref="H897">IF(M897=Hjelpeark!$E$7,_xlfn.XLOOKUP(IF(T897="Naturlig",S897,T897),Temp_VT_FV,_xlfn.XLOOKUP('Beregninger gj.strømming'!F897,Fiskevekt_VT_FV,'Veksttabell FV'!$B$5:$T$21,,-1),,-1)*G897,IF('Beregninger gj.strømming'!M897=Hjelpeark!$D$7,_xlfn.XLOOKUP(IF(T897="Naturlig",S897,T897),'Veksttabell SV'!$A$6:$A$22,_xlfn.XLOOKUP('Beregninger gj.strømming'!F897,'Veksttabell SV'!$B$5:$AU$5,'Veksttabell SV'!$B$6:$AU$22,,-1),,-1)*G897,""))</f>
        <v/>
      </c>
      <c r="I897" s="155" t="str">
        <f t="shared" si="221"/>
        <v/>
      </c>
      <c r="J897" s="159" t="str">
        <f t="shared" si="222"/>
        <v/>
      </c>
      <c r="K897" s="173" t="str">
        <f>IF(A897="","",'Priseestimat gj.strømming'!$C$10)</f>
        <v/>
      </c>
      <c r="L897" s="173" t="str">
        <f>IF(A897="","",'Priseestimat gj.strømming'!$C$11)</f>
        <v/>
      </c>
      <c r="M897" s="173" t="str">
        <f>IF(A897="","",'Priseestimat gj.strømming'!$C$12)</f>
        <v/>
      </c>
      <c r="N897" s="173" t="str">
        <f>IF($A897="","",'Priseestimat gj.strømming'!$C$6)</f>
        <v/>
      </c>
      <c r="O897" s="174" t="str" cm="1">
        <f t="array" ref="O897">IF(M897=Hjelpeark!$D$7,_xlfn.XLOOKUP(IF(T897="Naturlig",S897,T897),'Vannbehov SV'!$A$5:$A$13,_xlfn.XLOOKUP('Beregninger gj.strømming'!F897,'Vannbehov SV'!$B$4:$O$4,'Vannbehov SV'!$B$5:$O$13,,-1),,-1),IF(M897=Hjelpeark!$E$7,_xlfn.XLOOKUP(IF(T897="Naturlig",S897,T897),'Vannbehov FV'!$A$5:$A$20,_xlfn.XLOOKUP('Beregninger gj.strømming'!F897,'Vannbehov FV'!$B$4:$O$4,'Vannbehov FV'!$B$5:$O$20,,-1),,-1),""))</f>
        <v/>
      </c>
      <c r="P897" s="173" t="str">
        <f t="shared" si="233"/>
        <v/>
      </c>
      <c r="Q897" s="174" t="str">
        <f t="shared" si="234"/>
        <v/>
      </c>
      <c r="R897" s="174" t="str">
        <f t="shared" si="223"/>
        <v/>
      </c>
      <c r="S897" s="152" t="str">
        <f>IFERROR(IF(M897=Hjelpeark!$D$7,_xlfn.XLOOKUP('Beregninger gj.strømming'!C897,Hjelpeark!$C$8:$C$19,Hjelpeark!$D$8:$D$19),_xlfn.XLOOKUP('Beregninger gj.strømming'!C897,Hjelpeark!$C$8:$C$19,Hjelpeark!$E$8:$E$19)),"")</f>
        <v/>
      </c>
      <c r="T897" s="152" t="str">
        <f t="shared" si="237"/>
        <v/>
      </c>
      <c r="U897" s="152" t="str">
        <f>IFERROR(IF(T897=Hjelpeark!$B$4,0,ABS(T897-S897)),"")</f>
        <v/>
      </c>
      <c r="V897" s="175" t="str">
        <f>IFERROR(IF(A897="","",_xlfn.XLOOKUP(D897,Prisliste!$C$4:$F$4,Prisliste!$C$20:$F$20)),"")</f>
        <v/>
      </c>
      <c r="W897" s="175" t="str">
        <f>IFERROR(U897*_xlfn.XLOOKUP(D897,Prisliste!$C$4:$F$4,Prisliste!$C$21:$F$21),"")</f>
        <v/>
      </c>
      <c r="X897" s="175" t="str">
        <f>IFERROR(IF(A897="","",IF(N897="Ja",_xlfn.XLOOKUP('Beregninger gj.strømming'!D897,Prisliste!$C$4:$F$4,Prisliste!$C$24:$F$24),0)),"")</f>
        <v/>
      </c>
      <c r="Y897" s="288" t="str">
        <f t="shared" si="224"/>
        <v/>
      </c>
      <c r="Z897" s="175" t="str">
        <f t="shared" si="235"/>
        <v/>
      </c>
      <c r="AA897" s="175" t="str">
        <f t="shared" si="225"/>
        <v/>
      </c>
      <c r="AB897" s="175" t="str">
        <f t="shared" si="226"/>
        <v/>
      </c>
      <c r="AC897" s="288" t="str">
        <f t="shared" si="227"/>
        <v/>
      </c>
      <c r="AD897" s="152" t="str">
        <f t="shared" si="228"/>
        <v/>
      </c>
      <c r="AF897" s="155" t="str">
        <f>IFERROR(_xlfn.XLOOKUP(D897,Prisliste!$C$4:$F$4,Prisliste!$C$19:$F$19)*AD897,"")</f>
        <v/>
      </c>
    </row>
    <row r="898" spans="1:32" ht="14.4">
      <c r="A898" s="171" t="str">
        <f>IF(A897="","",IF(A897+1&lt;=f_slutt,'Beregninger gj.strømming'!A897+1,""))</f>
        <v/>
      </c>
      <c r="B898" s="172" t="str">
        <f t="shared" si="229"/>
        <v/>
      </c>
      <c r="C898" s="173" t="str">
        <f t="shared" si="230"/>
        <v/>
      </c>
      <c r="D898" s="172" t="str">
        <f t="shared" si="231"/>
        <v/>
      </c>
      <c r="E898" s="152" t="str">
        <f t="shared" si="236"/>
        <v/>
      </c>
      <c r="F898" s="289" t="str">
        <f t="shared" si="232"/>
        <v/>
      </c>
      <c r="G898" s="154" t="str">
        <f>IF($A898="","",'Priseestimat gj.strømming'!$C$15)</f>
        <v/>
      </c>
      <c r="H898" s="155" t="str" cm="1">
        <f t="array" ref="H898">IF(M898=Hjelpeark!$E$7,_xlfn.XLOOKUP(IF(T898="Naturlig",S898,T898),Temp_VT_FV,_xlfn.XLOOKUP('Beregninger gj.strømming'!F898,Fiskevekt_VT_FV,'Veksttabell FV'!$B$5:$T$21,,-1),,-1)*G898,IF('Beregninger gj.strømming'!M898=Hjelpeark!$D$7,_xlfn.XLOOKUP(IF(T898="Naturlig",S898,T898),'Veksttabell SV'!$A$6:$A$22,_xlfn.XLOOKUP('Beregninger gj.strømming'!F898,'Veksttabell SV'!$B$5:$AU$5,'Veksttabell SV'!$B$6:$AU$22,,-1),,-1)*G898,""))</f>
        <v/>
      </c>
      <c r="I898" s="155" t="str">
        <f t="shared" si="221"/>
        <v/>
      </c>
      <c r="J898" s="159" t="str">
        <f t="shared" si="222"/>
        <v/>
      </c>
      <c r="K898" s="173" t="str">
        <f>IF(A898="","",'Priseestimat gj.strømming'!$C$10)</f>
        <v/>
      </c>
      <c r="L898" s="173" t="str">
        <f>IF(A898="","",'Priseestimat gj.strømming'!$C$11)</f>
        <v/>
      </c>
      <c r="M898" s="173" t="str">
        <f>IF(A898="","",'Priseestimat gj.strømming'!$C$12)</f>
        <v/>
      </c>
      <c r="N898" s="173" t="str">
        <f>IF($A898="","",'Priseestimat gj.strømming'!$C$6)</f>
        <v/>
      </c>
      <c r="O898" s="174" t="str" cm="1">
        <f t="array" ref="O898">IF(M898=Hjelpeark!$D$7,_xlfn.XLOOKUP(IF(T898="Naturlig",S898,T898),'Vannbehov SV'!$A$5:$A$13,_xlfn.XLOOKUP('Beregninger gj.strømming'!F898,'Vannbehov SV'!$B$4:$O$4,'Vannbehov SV'!$B$5:$O$13,,-1),,-1),IF(M898=Hjelpeark!$E$7,_xlfn.XLOOKUP(IF(T898="Naturlig",S898,T898),'Vannbehov FV'!$A$5:$A$20,_xlfn.XLOOKUP('Beregninger gj.strømming'!F898,'Vannbehov FV'!$B$4:$O$4,'Vannbehov FV'!$B$5:$O$20,,-1),,-1),""))</f>
        <v/>
      </c>
      <c r="P898" s="173" t="str">
        <f t="shared" si="233"/>
        <v/>
      </c>
      <c r="Q898" s="174" t="str">
        <f t="shared" si="234"/>
        <v/>
      </c>
      <c r="R898" s="174" t="str">
        <f t="shared" si="223"/>
        <v/>
      </c>
      <c r="S898" s="152" t="str">
        <f>IFERROR(IF(M898=Hjelpeark!$D$7,_xlfn.XLOOKUP('Beregninger gj.strømming'!C898,Hjelpeark!$C$8:$C$19,Hjelpeark!$D$8:$D$19),_xlfn.XLOOKUP('Beregninger gj.strømming'!C898,Hjelpeark!$C$8:$C$19,Hjelpeark!$E$8:$E$19)),"")</f>
        <v/>
      </c>
      <c r="T898" s="152" t="str">
        <f t="shared" si="237"/>
        <v/>
      </c>
      <c r="U898" s="152" t="str">
        <f>IFERROR(IF(T898=Hjelpeark!$B$4,0,ABS(T898-S898)),"")</f>
        <v/>
      </c>
      <c r="V898" s="175" t="str">
        <f>IFERROR(IF(A898="","",_xlfn.XLOOKUP(D898,Prisliste!$C$4:$F$4,Prisliste!$C$20:$F$20)),"")</f>
        <v/>
      </c>
      <c r="W898" s="175" t="str">
        <f>IFERROR(U898*_xlfn.XLOOKUP(D898,Prisliste!$C$4:$F$4,Prisliste!$C$21:$F$21),"")</f>
        <v/>
      </c>
      <c r="X898" s="175" t="str">
        <f>IFERROR(IF(A898="","",IF(N898="Ja",_xlfn.XLOOKUP('Beregninger gj.strømming'!D898,Prisliste!$C$4:$F$4,Prisliste!$C$24:$F$24),0)),"")</f>
        <v/>
      </c>
      <c r="Y898" s="288" t="str">
        <f t="shared" si="224"/>
        <v/>
      </c>
      <c r="Z898" s="175" t="str">
        <f t="shared" si="235"/>
        <v/>
      </c>
      <c r="AA898" s="175" t="str">
        <f t="shared" si="225"/>
        <v/>
      </c>
      <c r="AB898" s="175" t="str">
        <f t="shared" si="226"/>
        <v/>
      </c>
      <c r="AC898" s="288" t="str">
        <f t="shared" si="227"/>
        <v/>
      </c>
      <c r="AD898" s="152" t="str">
        <f t="shared" si="228"/>
        <v/>
      </c>
      <c r="AF898" s="155" t="str">
        <f>IFERROR(_xlfn.XLOOKUP(D898,Prisliste!$C$4:$F$4,Prisliste!$C$19:$F$19)*AD898,"")</f>
        <v/>
      </c>
    </row>
    <row r="899" spans="1:32" ht="14.4">
      <c r="A899" s="171" t="str">
        <f>IF(A898="","",IF(A898+1&lt;=f_slutt,'Beregninger gj.strømming'!A898+1,""))</f>
        <v/>
      </c>
      <c r="B899" s="172" t="str">
        <f t="shared" si="229"/>
        <v/>
      </c>
      <c r="C899" s="173" t="str">
        <f t="shared" si="230"/>
        <v/>
      </c>
      <c r="D899" s="172" t="str">
        <f t="shared" si="231"/>
        <v/>
      </c>
      <c r="E899" s="152" t="str">
        <f t="shared" si="236"/>
        <v/>
      </c>
      <c r="F899" s="289" t="str">
        <f t="shared" si="232"/>
        <v/>
      </c>
      <c r="G899" s="154" t="str">
        <f>IF($A899="","",'Priseestimat gj.strømming'!$C$15)</f>
        <v/>
      </c>
      <c r="H899" s="155" t="str" cm="1">
        <f t="array" ref="H899">IF(M899=Hjelpeark!$E$7,_xlfn.XLOOKUP(IF(T899="Naturlig",S899,T899),Temp_VT_FV,_xlfn.XLOOKUP('Beregninger gj.strømming'!F899,Fiskevekt_VT_FV,'Veksttabell FV'!$B$5:$T$21,,-1),,-1)*G899,IF('Beregninger gj.strømming'!M899=Hjelpeark!$D$7,_xlfn.XLOOKUP(IF(T899="Naturlig",S899,T899),'Veksttabell SV'!$A$6:$A$22,_xlfn.XLOOKUP('Beregninger gj.strømming'!F899,'Veksttabell SV'!$B$5:$AU$5,'Veksttabell SV'!$B$6:$AU$22,,-1),,-1)*G899,""))</f>
        <v/>
      </c>
      <c r="I899" s="155" t="str">
        <f t="shared" si="221"/>
        <v/>
      </c>
      <c r="J899" s="159" t="str">
        <f t="shared" si="222"/>
        <v/>
      </c>
      <c r="K899" s="173" t="str">
        <f>IF(A899="","",'Priseestimat gj.strømming'!$C$10)</f>
        <v/>
      </c>
      <c r="L899" s="173" t="str">
        <f>IF(A899="","",'Priseestimat gj.strømming'!$C$11)</f>
        <v/>
      </c>
      <c r="M899" s="173" t="str">
        <f>IF(A899="","",'Priseestimat gj.strømming'!$C$12)</f>
        <v/>
      </c>
      <c r="N899" s="173" t="str">
        <f>IF($A899="","",'Priseestimat gj.strømming'!$C$6)</f>
        <v/>
      </c>
      <c r="O899" s="174" t="str" cm="1">
        <f t="array" ref="O899">IF(M899=Hjelpeark!$D$7,_xlfn.XLOOKUP(IF(T899="Naturlig",S899,T899),'Vannbehov SV'!$A$5:$A$13,_xlfn.XLOOKUP('Beregninger gj.strømming'!F899,'Vannbehov SV'!$B$4:$O$4,'Vannbehov SV'!$B$5:$O$13,,-1),,-1),IF(M899=Hjelpeark!$E$7,_xlfn.XLOOKUP(IF(T899="Naturlig",S899,T899),'Vannbehov FV'!$A$5:$A$20,_xlfn.XLOOKUP('Beregninger gj.strømming'!F899,'Vannbehov FV'!$B$4:$O$4,'Vannbehov FV'!$B$5:$O$20,,-1),,-1),""))</f>
        <v/>
      </c>
      <c r="P899" s="173" t="str">
        <f t="shared" si="233"/>
        <v/>
      </c>
      <c r="Q899" s="174" t="str">
        <f t="shared" si="234"/>
        <v/>
      </c>
      <c r="R899" s="174" t="str">
        <f t="shared" si="223"/>
        <v/>
      </c>
      <c r="S899" s="152" t="str">
        <f>IFERROR(IF(M899=Hjelpeark!$D$7,_xlfn.XLOOKUP('Beregninger gj.strømming'!C899,Hjelpeark!$C$8:$C$19,Hjelpeark!$D$8:$D$19),_xlfn.XLOOKUP('Beregninger gj.strømming'!C899,Hjelpeark!$C$8:$C$19,Hjelpeark!$E$8:$E$19)),"")</f>
        <v/>
      </c>
      <c r="T899" s="152" t="str">
        <f t="shared" si="237"/>
        <v/>
      </c>
      <c r="U899" s="152" t="str">
        <f>IFERROR(IF(T899=Hjelpeark!$B$4,0,ABS(T899-S899)),"")</f>
        <v/>
      </c>
      <c r="V899" s="175" t="str">
        <f>IFERROR(IF(A899="","",_xlfn.XLOOKUP(D899,Prisliste!$C$4:$F$4,Prisliste!$C$20:$F$20)),"")</f>
        <v/>
      </c>
      <c r="W899" s="175" t="str">
        <f>IFERROR(U899*_xlfn.XLOOKUP(D899,Prisliste!$C$4:$F$4,Prisliste!$C$21:$F$21),"")</f>
        <v/>
      </c>
      <c r="X899" s="175" t="str">
        <f>IFERROR(IF(A899="","",IF(N899="Ja",_xlfn.XLOOKUP('Beregninger gj.strømming'!D899,Prisliste!$C$4:$F$4,Prisliste!$C$24:$F$24),0)),"")</f>
        <v/>
      </c>
      <c r="Y899" s="288" t="str">
        <f t="shared" si="224"/>
        <v/>
      </c>
      <c r="Z899" s="175" t="str">
        <f t="shared" si="235"/>
        <v/>
      </c>
      <c r="AA899" s="175" t="str">
        <f t="shared" si="225"/>
        <v/>
      </c>
      <c r="AB899" s="175" t="str">
        <f t="shared" si="226"/>
        <v/>
      </c>
      <c r="AC899" s="288" t="str">
        <f t="shared" si="227"/>
        <v/>
      </c>
      <c r="AD899" s="152" t="str">
        <f t="shared" si="228"/>
        <v/>
      </c>
      <c r="AF899" s="155" t="str">
        <f>IFERROR(_xlfn.XLOOKUP(D899,Prisliste!$C$4:$F$4,Prisliste!$C$19:$F$19)*AD899,"")</f>
        <v/>
      </c>
    </row>
    <row r="900" spans="1:32" ht="14.4">
      <c r="A900" s="171" t="str">
        <f>IF(A899="","",IF(A899+1&lt;=f_slutt,'Beregninger gj.strømming'!A899+1,""))</f>
        <v/>
      </c>
      <c r="B900" s="172" t="str">
        <f t="shared" si="229"/>
        <v/>
      </c>
      <c r="C900" s="173" t="str">
        <f t="shared" si="230"/>
        <v/>
      </c>
      <c r="D900" s="172" t="str">
        <f t="shared" si="231"/>
        <v/>
      </c>
      <c r="E900" s="152" t="str">
        <f t="shared" si="236"/>
        <v/>
      </c>
      <c r="F900" s="289" t="str">
        <f t="shared" si="232"/>
        <v/>
      </c>
      <c r="G900" s="154" t="str">
        <f>IF($A900="","",'Priseestimat gj.strømming'!$C$15)</f>
        <v/>
      </c>
      <c r="H900" s="155" t="str" cm="1">
        <f t="array" ref="H900">IF(M900=Hjelpeark!$E$7,_xlfn.XLOOKUP(IF(T900="Naturlig",S900,T900),Temp_VT_FV,_xlfn.XLOOKUP('Beregninger gj.strømming'!F900,Fiskevekt_VT_FV,'Veksttabell FV'!$B$5:$T$21,,-1),,-1)*G900,IF('Beregninger gj.strømming'!M900=Hjelpeark!$D$7,_xlfn.XLOOKUP(IF(T900="Naturlig",S900,T900),'Veksttabell SV'!$A$6:$A$22,_xlfn.XLOOKUP('Beregninger gj.strømming'!F900,'Veksttabell SV'!$B$5:$AU$5,'Veksttabell SV'!$B$6:$AU$22,,-1),,-1)*G900,""))</f>
        <v/>
      </c>
      <c r="I900" s="155" t="str">
        <f t="shared" si="238" ref="I900:I963">IF(A900="","",E900*F900/1000)</f>
        <v/>
      </c>
      <c r="J900" s="159" t="str">
        <f t="shared" si="239" ref="J900:J963">IF(A900="","",I900/(L900/1000)/K900)</f>
        <v/>
      </c>
      <c r="K900" s="173" t="str">
        <f>IF(A900="","",'Priseestimat gj.strømming'!$C$10)</f>
        <v/>
      </c>
      <c r="L900" s="173" t="str">
        <f>IF(A900="","",'Priseestimat gj.strømming'!$C$11)</f>
        <v/>
      </c>
      <c r="M900" s="173" t="str">
        <f>IF(A900="","",'Priseestimat gj.strømming'!$C$12)</f>
        <v/>
      </c>
      <c r="N900" s="173" t="str">
        <f>IF($A900="","",'Priseestimat gj.strømming'!$C$6)</f>
        <v/>
      </c>
      <c r="O900" s="174" t="str" cm="1">
        <f t="array" ref="O900">IF(M900=Hjelpeark!$D$7,_xlfn.XLOOKUP(IF(T900="Naturlig",S900,T900),'Vannbehov SV'!$A$5:$A$13,_xlfn.XLOOKUP('Beregninger gj.strømming'!F900,'Vannbehov SV'!$B$4:$O$4,'Vannbehov SV'!$B$5:$O$13,,-1),,-1),IF(M900=Hjelpeark!$E$7,_xlfn.XLOOKUP(IF(T900="Naturlig",S900,T900),'Vannbehov FV'!$A$5:$A$20,_xlfn.XLOOKUP('Beregninger gj.strømming'!F900,'Vannbehov FV'!$B$4:$O$4,'Vannbehov FV'!$B$5:$O$20,,-1),,-1),""))</f>
        <v/>
      </c>
      <c r="P900" s="173" t="str">
        <f t="shared" si="233"/>
        <v/>
      </c>
      <c r="Q900" s="174" t="str">
        <f t="shared" si="234"/>
        <v/>
      </c>
      <c r="R900" s="174" t="str">
        <f t="shared" si="240" ref="R900:R963">IF(A900="","",Q900*K900*1.44)</f>
        <v/>
      </c>
      <c r="S900" s="152" t="str">
        <f>IFERROR(IF(M900=Hjelpeark!$D$7,_xlfn.XLOOKUP('Beregninger gj.strømming'!C900,Hjelpeark!$C$8:$C$19,Hjelpeark!$D$8:$D$19),_xlfn.XLOOKUP('Beregninger gj.strømming'!C900,Hjelpeark!$C$8:$C$19,Hjelpeark!$E$8:$E$19)),"")</f>
        <v/>
      </c>
      <c r="T900" s="152" t="str">
        <f t="shared" si="237"/>
        <v/>
      </c>
      <c r="U900" s="152" t="str">
        <f>IFERROR(IF(T900=Hjelpeark!$B$4,0,ABS(T900-S900)),"")</f>
        <v/>
      </c>
      <c r="V900" s="175" t="str">
        <f>IFERROR(IF(A900="","",_xlfn.XLOOKUP(D900,Prisliste!$C$4:$F$4,Prisliste!$C$20:$F$20)),"")</f>
        <v/>
      </c>
      <c r="W900" s="175" t="str">
        <f>IFERROR(U900*_xlfn.XLOOKUP(D900,Prisliste!$C$4:$F$4,Prisliste!$C$21:$F$21),"")</f>
        <v/>
      </c>
      <c r="X900" s="175" t="str">
        <f>IFERROR(IF(A900="","",IF(N900="Ja",_xlfn.XLOOKUP('Beregninger gj.strømming'!D900,Prisliste!$C$4:$F$4,Prisliste!$C$24:$F$24),0)),"")</f>
        <v/>
      </c>
      <c r="Y900" s="288" t="str">
        <f t="shared" si="241" ref="Y900:Y963">IF(SUM(V900:X900)=0,"",SUM(V900:X900))</f>
        <v/>
      </c>
      <c r="Z900" s="175" t="str">
        <f t="shared" si="235"/>
        <v/>
      </c>
      <c r="AA900" s="175" t="str">
        <f t="shared" si="242" ref="AA900:AA963">IFERROR(IF($A$4="","",W900*$R900),"")</f>
        <v/>
      </c>
      <c r="AB900" s="175" t="str">
        <f t="shared" si="243" ref="AB900:AB963">IFERROR(IF($A$4="","",X900*$R900),"")</f>
        <v/>
      </c>
      <c r="AC900" s="288" t="str">
        <f t="shared" si="244" ref="AC900:AC963">IFERROR(R900*Y900,"")</f>
        <v/>
      </c>
      <c r="AD900" s="152" t="str">
        <f t="shared" si="245" ref="AD900:AD963">K900</f>
        <v/>
      </c>
      <c r="AF900" s="155" t="str">
        <f>IFERROR(_xlfn.XLOOKUP(D900,Prisliste!$C$4:$F$4,Prisliste!$C$19:$F$19)*AD900,"")</f>
        <v/>
      </c>
    </row>
    <row r="901" spans="1:32" ht="14.4">
      <c r="A901" s="171" t="str">
        <f>IF(A900="","",IF(A900+1&lt;=f_slutt,'Beregninger gj.strømming'!A900+1,""))</f>
        <v/>
      </c>
      <c r="B901" s="172" t="str">
        <f t="shared" si="246" ref="B901:B964">IFERROR(_xlfn.ISOWEEKNUM(A901),"")</f>
        <v/>
      </c>
      <c r="C901" s="173" t="str">
        <f t="shared" si="247" ref="C901:C964">IFERROR(MONTH(A901),"")</f>
        <v/>
      </c>
      <c r="D901" s="172" t="str">
        <f t="shared" si="248" ref="D901:D964">IFERROR(YEAR(A901),"")</f>
        <v/>
      </c>
      <c r="E901" s="152" t="str">
        <f t="shared" si="236"/>
        <v/>
      </c>
      <c r="F901" s="289" t="str">
        <f t="shared" si="249" ref="F901:F964">IF(A901="","",F900+(F900*H900/100))</f>
        <v/>
      </c>
      <c r="G901" s="154" t="str">
        <f>IF($A901="","",'Priseestimat gj.strømming'!$C$15)</f>
        <v/>
      </c>
      <c r="H901" s="155" t="str" cm="1">
        <f t="array" ref="H901">IF(M901=Hjelpeark!$E$7,_xlfn.XLOOKUP(IF(T901="Naturlig",S901,T901),Temp_VT_FV,_xlfn.XLOOKUP('Beregninger gj.strømming'!F901,Fiskevekt_VT_FV,'Veksttabell FV'!$B$5:$T$21,,-1),,-1)*G901,IF('Beregninger gj.strømming'!M901=Hjelpeark!$D$7,_xlfn.XLOOKUP(IF(T901="Naturlig",S901,T901),'Veksttabell SV'!$A$6:$A$22,_xlfn.XLOOKUP('Beregninger gj.strømming'!F901,'Veksttabell SV'!$B$5:$AU$5,'Veksttabell SV'!$B$6:$AU$22,,-1),,-1)*G901,""))</f>
        <v/>
      </c>
      <c r="I901" s="155" t="str">
        <f t="shared" si="238"/>
        <v/>
      </c>
      <c r="J901" s="159" t="str">
        <f t="shared" si="239"/>
        <v/>
      </c>
      <c r="K901" s="173" t="str">
        <f>IF(A901="","",'Priseestimat gj.strømming'!$C$10)</f>
        <v/>
      </c>
      <c r="L901" s="173" t="str">
        <f>IF(A901="","",'Priseestimat gj.strømming'!$C$11)</f>
        <v/>
      </c>
      <c r="M901" s="173" t="str">
        <f>IF(A901="","",'Priseestimat gj.strømming'!$C$12)</f>
        <v/>
      </c>
      <c r="N901" s="173" t="str">
        <f>IF($A901="","",'Priseestimat gj.strømming'!$C$6)</f>
        <v/>
      </c>
      <c r="O901" s="174" t="str" cm="1">
        <f t="array" ref="O901">IF(M901=Hjelpeark!$D$7,_xlfn.XLOOKUP(IF(T901="Naturlig",S901,T901),'Vannbehov SV'!$A$5:$A$13,_xlfn.XLOOKUP('Beregninger gj.strømming'!F901,'Vannbehov SV'!$B$4:$O$4,'Vannbehov SV'!$B$5:$O$13,,-1),,-1),IF(M901=Hjelpeark!$E$7,_xlfn.XLOOKUP(IF(T901="Naturlig",S901,T901),'Vannbehov FV'!$A$5:$A$20,_xlfn.XLOOKUP('Beregninger gj.strømming'!F901,'Vannbehov FV'!$B$4:$O$4,'Vannbehov FV'!$B$5:$O$20,,-1),,-1),""))</f>
        <v/>
      </c>
      <c r="P901" s="173" t="str">
        <f t="shared" si="250" ref="P901:P964">IF(A901="","",15)</f>
        <v/>
      </c>
      <c r="Q901" s="174" t="str">
        <f t="shared" si="251" ref="Q901:Q964">IFERROR(IF(A901="","",IF(P901&gt;I901/K901*O901,P901,I901/K901*O901)),"")</f>
        <v/>
      </c>
      <c r="R901" s="174" t="str">
        <f t="shared" si="240"/>
        <v/>
      </c>
      <c r="S901" s="152" t="str">
        <f>IFERROR(IF(M901=Hjelpeark!$D$7,_xlfn.XLOOKUP('Beregninger gj.strømming'!C901,Hjelpeark!$C$8:$C$19,Hjelpeark!$D$8:$D$19),_xlfn.XLOOKUP('Beregninger gj.strømming'!C901,Hjelpeark!$C$8:$C$19,Hjelpeark!$E$8:$E$19)),"")</f>
        <v/>
      </c>
      <c r="T901" s="152" t="str">
        <f t="shared" si="237"/>
        <v/>
      </c>
      <c r="U901" s="152" t="str">
        <f>IFERROR(IF(T901=Hjelpeark!$B$4,0,ABS(T901-S901)),"")</f>
        <v/>
      </c>
      <c r="V901" s="175" t="str">
        <f>IFERROR(IF(A901="","",_xlfn.XLOOKUP(D901,Prisliste!$C$4:$F$4,Prisliste!$C$20:$F$20)),"")</f>
        <v/>
      </c>
      <c r="W901" s="175" t="str">
        <f>IFERROR(U901*_xlfn.XLOOKUP(D901,Prisliste!$C$4:$F$4,Prisliste!$C$21:$F$21),"")</f>
        <v/>
      </c>
      <c r="X901" s="175" t="str">
        <f>IFERROR(IF(A901="","",IF(N901="Ja",_xlfn.XLOOKUP('Beregninger gj.strømming'!D901,Prisliste!$C$4:$F$4,Prisliste!$C$24:$F$24),0)),"")</f>
        <v/>
      </c>
      <c r="Y901" s="288" t="str">
        <f t="shared" si="241"/>
        <v/>
      </c>
      <c r="Z901" s="175" t="str">
        <f t="shared" si="252" ref="Z901:Z964">IF(A901="","",V901*R901)</f>
        <v/>
      </c>
      <c r="AA901" s="175" t="str">
        <f t="shared" si="242"/>
        <v/>
      </c>
      <c r="AB901" s="175" t="str">
        <f t="shared" si="243"/>
        <v/>
      </c>
      <c r="AC901" s="288" t="str">
        <f t="shared" si="244"/>
        <v/>
      </c>
      <c r="AD901" s="152" t="str">
        <f t="shared" si="245"/>
        <v/>
      </c>
      <c r="AF901" s="155" t="str">
        <f>IFERROR(_xlfn.XLOOKUP(D901,Prisliste!$C$4:$F$4,Prisliste!$C$19:$F$19)*AD901,"")</f>
        <v/>
      </c>
    </row>
    <row r="902" spans="1:32" ht="14.4">
      <c r="A902" s="171" t="str">
        <f>IF(A901="","",IF(A901+1&lt;=f_slutt,'Beregninger gj.strømming'!A901+1,""))</f>
        <v/>
      </c>
      <c r="B902" s="172" t="str">
        <f t="shared" si="246"/>
        <v/>
      </c>
      <c r="C902" s="173" t="str">
        <f t="shared" si="247"/>
        <v/>
      </c>
      <c r="D902" s="172" t="str">
        <f t="shared" si="248"/>
        <v/>
      </c>
      <c r="E902" s="152" t="str">
        <f t="shared" si="253" ref="E902:E965">IFERROR(IF(A902="","",E901),"")</f>
        <v/>
      </c>
      <c r="F902" s="289" t="str">
        <f t="shared" si="249"/>
        <v/>
      </c>
      <c r="G902" s="154" t="str">
        <f>IF($A902="","",'Priseestimat gj.strømming'!$C$15)</f>
        <v/>
      </c>
      <c r="H902" s="155" t="str" cm="1">
        <f t="array" ref="H902">IF(M902=Hjelpeark!$E$7,_xlfn.XLOOKUP(IF(T902="Naturlig",S902,T902),Temp_VT_FV,_xlfn.XLOOKUP('Beregninger gj.strømming'!F902,Fiskevekt_VT_FV,'Veksttabell FV'!$B$5:$T$21,,-1),,-1)*G902,IF('Beregninger gj.strømming'!M902=Hjelpeark!$D$7,_xlfn.XLOOKUP(IF(T902="Naturlig",S902,T902),'Veksttabell SV'!$A$6:$A$22,_xlfn.XLOOKUP('Beregninger gj.strømming'!F902,'Veksttabell SV'!$B$5:$AU$5,'Veksttabell SV'!$B$6:$AU$22,,-1),,-1)*G902,""))</f>
        <v/>
      </c>
      <c r="I902" s="155" t="str">
        <f t="shared" si="238"/>
        <v/>
      </c>
      <c r="J902" s="159" t="str">
        <f t="shared" si="239"/>
        <v/>
      </c>
      <c r="K902" s="173" t="str">
        <f>IF(A902="","",'Priseestimat gj.strømming'!$C$10)</f>
        <v/>
      </c>
      <c r="L902" s="173" t="str">
        <f>IF(A902="","",'Priseestimat gj.strømming'!$C$11)</f>
        <v/>
      </c>
      <c r="M902" s="173" t="str">
        <f>IF(A902="","",'Priseestimat gj.strømming'!$C$12)</f>
        <v/>
      </c>
      <c r="N902" s="173" t="str">
        <f>IF($A902="","",'Priseestimat gj.strømming'!$C$6)</f>
        <v/>
      </c>
      <c r="O902" s="174" t="str" cm="1">
        <f t="array" ref="O902">IF(M902=Hjelpeark!$D$7,_xlfn.XLOOKUP(IF(T902="Naturlig",S902,T902),'Vannbehov SV'!$A$5:$A$13,_xlfn.XLOOKUP('Beregninger gj.strømming'!F902,'Vannbehov SV'!$B$4:$O$4,'Vannbehov SV'!$B$5:$O$13,,-1),,-1),IF(M902=Hjelpeark!$E$7,_xlfn.XLOOKUP(IF(T902="Naturlig",S902,T902),'Vannbehov FV'!$A$5:$A$20,_xlfn.XLOOKUP('Beregninger gj.strømming'!F902,'Vannbehov FV'!$B$4:$O$4,'Vannbehov FV'!$B$5:$O$20,,-1),,-1),""))</f>
        <v/>
      </c>
      <c r="P902" s="173" t="str">
        <f t="shared" si="250"/>
        <v/>
      </c>
      <c r="Q902" s="174" t="str">
        <f t="shared" si="251"/>
        <v/>
      </c>
      <c r="R902" s="174" t="str">
        <f t="shared" si="240"/>
        <v/>
      </c>
      <c r="S902" s="152" t="str">
        <f>IFERROR(IF(M902=Hjelpeark!$D$7,_xlfn.XLOOKUP('Beregninger gj.strømming'!C902,Hjelpeark!$C$8:$C$19,Hjelpeark!$D$8:$D$19),_xlfn.XLOOKUP('Beregninger gj.strømming'!C902,Hjelpeark!$C$8:$C$19,Hjelpeark!$E$8:$E$19)),"")</f>
        <v/>
      </c>
      <c r="T902" s="152" t="str">
        <f t="shared" si="254" ref="T902:T965">IF(A902="","",T901)</f>
        <v/>
      </c>
      <c r="U902" s="152" t="str">
        <f>IFERROR(IF(T902=Hjelpeark!$B$4,0,ABS(T902-S902)),"")</f>
        <v/>
      </c>
      <c r="V902" s="175" t="str">
        <f>IFERROR(IF(A902="","",_xlfn.XLOOKUP(D902,Prisliste!$C$4:$F$4,Prisliste!$C$20:$F$20)),"")</f>
        <v/>
      </c>
      <c r="W902" s="175" t="str">
        <f>IFERROR(U902*_xlfn.XLOOKUP(D902,Prisliste!$C$4:$F$4,Prisliste!$C$21:$F$21),"")</f>
        <v/>
      </c>
      <c r="X902" s="175" t="str">
        <f>IFERROR(IF(A902="","",IF(N902="Ja",_xlfn.XLOOKUP('Beregninger gj.strømming'!D902,Prisliste!$C$4:$F$4,Prisliste!$C$24:$F$24),0)),"")</f>
        <v/>
      </c>
      <c r="Y902" s="288" t="str">
        <f t="shared" si="241"/>
        <v/>
      </c>
      <c r="Z902" s="175" t="str">
        <f t="shared" si="252"/>
        <v/>
      </c>
      <c r="AA902" s="175" t="str">
        <f t="shared" si="242"/>
        <v/>
      </c>
      <c r="AB902" s="175" t="str">
        <f t="shared" si="243"/>
        <v/>
      </c>
      <c r="AC902" s="288" t="str">
        <f t="shared" si="244"/>
        <v/>
      </c>
      <c r="AD902" s="152" t="str">
        <f t="shared" si="245"/>
        <v/>
      </c>
      <c r="AF902" s="155" t="str">
        <f>IFERROR(_xlfn.XLOOKUP(D902,Prisliste!$C$4:$F$4,Prisliste!$C$19:$F$19)*AD902,"")</f>
        <v/>
      </c>
    </row>
    <row r="903" spans="1:32" ht="14.4">
      <c r="A903" s="171" t="str">
        <f>IF(A902="","",IF(A902+1&lt;=f_slutt,'Beregninger gj.strømming'!A902+1,""))</f>
        <v/>
      </c>
      <c r="B903" s="172" t="str">
        <f t="shared" si="246"/>
        <v/>
      </c>
      <c r="C903" s="173" t="str">
        <f t="shared" si="247"/>
        <v/>
      </c>
      <c r="D903" s="172" t="str">
        <f t="shared" si="248"/>
        <v/>
      </c>
      <c r="E903" s="152" t="str">
        <f t="shared" si="253"/>
        <v/>
      </c>
      <c r="F903" s="289" t="str">
        <f t="shared" si="249"/>
        <v/>
      </c>
      <c r="G903" s="154" t="str">
        <f>IF($A903="","",'Priseestimat gj.strømming'!$C$15)</f>
        <v/>
      </c>
      <c r="H903" s="155" t="str" cm="1">
        <f t="array" ref="H903">IF(M903=Hjelpeark!$E$7,_xlfn.XLOOKUP(IF(T903="Naturlig",S903,T903),Temp_VT_FV,_xlfn.XLOOKUP('Beregninger gj.strømming'!F903,Fiskevekt_VT_FV,'Veksttabell FV'!$B$5:$T$21,,-1),,-1)*G903,IF('Beregninger gj.strømming'!M903=Hjelpeark!$D$7,_xlfn.XLOOKUP(IF(T903="Naturlig",S903,T903),'Veksttabell SV'!$A$6:$A$22,_xlfn.XLOOKUP('Beregninger gj.strømming'!F903,'Veksttabell SV'!$B$5:$AU$5,'Veksttabell SV'!$B$6:$AU$22,,-1),,-1)*G903,""))</f>
        <v/>
      </c>
      <c r="I903" s="155" t="str">
        <f t="shared" si="238"/>
        <v/>
      </c>
      <c r="J903" s="159" t="str">
        <f t="shared" si="239"/>
        <v/>
      </c>
      <c r="K903" s="173" t="str">
        <f>IF(A903="","",'Priseestimat gj.strømming'!$C$10)</f>
        <v/>
      </c>
      <c r="L903" s="173" t="str">
        <f>IF(A903="","",'Priseestimat gj.strømming'!$C$11)</f>
        <v/>
      </c>
      <c r="M903" s="173" t="str">
        <f>IF(A903="","",'Priseestimat gj.strømming'!$C$12)</f>
        <v/>
      </c>
      <c r="N903" s="173" t="str">
        <f>IF($A903="","",'Priseestimat gj.strømming'!$C$6)</f>
        <v/>
      </c>
      <c r="O903" s="174" t="str" cm="1">
        <f t="array" ref="O903">IF(M903=Hjelpeark!$D$7,_xlfn.XLOOKUP(IF(T903="Naturlig",S903,T903),'Vannbehov SV'!$A$5:$A$13,_xlfn.XLOOKUP('Beregninger gj.strømming'!F903,'Vannbehov SV'!$B$4:$O$4,'Vannbehov SV'!$B$5:$O$13,,-1),,-1),IF(M903=Hjelpeark!$E$7,_xlfn.XLOOKUP(IF(T903="Naturlig",S903,T903),'Vannbehov FV'!$A$5:$A$20,_xlfn.XLOOKUP('Beregninger gj.strømming'!F903,'Vannbehov FV'!$B$4:$O$4,'Vannbehov FV'!$B$5:$O$20,,-1),,-1),""))</f>
        <v/>
      </c>
      <c r="P903" s="173" t="str">
        <f t="shared" si="250"/>
        <v/>
      </c>
      <c r="Q903" s="174" t="str">
        <f t="shared" si="251"/>
        <v/>
      </c>
      <c r="R903" s="174" t="str">
        <f t="shared" si="240"/>
        <v/>
      </c>
      <c r="S903" s="152" t="str">
        <f>IFERROR(IF(M903=Hjelpeark!$D$7,_xlfn.XLOOKUP('Beregninger gj.strømming'!C903,Hjelpeark!$C$8:$C$19,Hjelpeark!$D$8:$D$19),_xlfn.XLOOKUP('Beregninger gj.strømming'!C903,Hjelpeark!$C$8:$C$19,Hjelpeark!$E$8:$E$19)),"")</f>
        <v/>
      </c>
      <c r="T903" s="152" t="str">
        <f t="shared" si="254"/>
        <v/>
      </c>
      <c r="U903" s="152" t="str">
        <f>IFERROR(IF(T903=Hjelpeark!$B$4,0,ABS(T903-S903)),"")</f>
        <v/>
      </c>
      <c r="V903" s="175" t="str">
        <f>IFERROR(IF(A903="","",_xlfn.XLOOKUP(D903,Prisliste!$C$4:$F$4,Prisliste!$C$20:$F$20)),"")</f>
        <v/>
      </c>
      <c r="W903" s="175" t="str">
        <f>IFERROR(U903*_xlfn.XLOOKUP(D903,Prisliste!$C$4:$F$4,Prisliste!$C$21:$F$21),"")</f>
        <v/>
      </c>
      <c r="X903" s="175" t="str">
        <f>IFERROR(IF(A903="","",IF(N903="Ja",_xlfn.XLOOKUP('Beregninger gj.strømming'!D903,Prisliste!$C$4:$F$4,Prisliste!$C$24:$F$24),0)),"")</f>
        <v/>
      </c>
      <c r="Y903" s="288" t="str">
        <f t="shared" si="241"/>
        <v/>
      </c>
      <c r="Z903" s="175" t="str">
        <f t="shared" si="252"/>
        <v/>
      </c>
      <c r="AA903" s="175" t="str">
        <f t="shared" si="242"/>
        <v/>
      </c>
      <c r="AB903" s="175" t="str">
        <f t="shared" si="243"/>
        <v/>
      </c>
      <c r="AC903" s="288" t="str">
        <f t="shared" si="244"/>
        <v/>
      </c>
      <c r="AD903" s="152" t="str">
        <f t="shared" si="245"/>
        <v/>
      </c>
      <c r="AF903" s="155" t="str">
        <f>IFERROR(_xlfn.XLOOKUP(D903,Prisliste!$C$4:$F$4,Prisliste!$C$19:$F$19)*AD903,"")</f>
        <v/>
      </c>
    </row>
    <row r="904" spans="1:32" ht="14.4">
      <c r="A904" s="171" t="str">
        <f>IF(A903="","",IF(A903+1&lt;=f_slutt,'Beregninger gj.strømming'!A903+1,""))</f>
        <v/>
      </c>
      <c r="B904" s="172" t="str">
        <f t="shared" si="246"/>
        <v/>
      </c>
      <c r="C904" s="173" t="str">
        <f t="shared" si="247"/>
        <v/>
      </c>
      <c r="D904" s="172" t="str">
        <f t="shared" si="248"/>
        <v/>
      </c>
      <c r="E904" s="152" t="str">
        <f t="shared" si="253"/>
        <v/>
      </c>
      <c r="F904" s="289" t="str">
        <f t="shared" si="249"/>
        <v/>
      </c>
      <c r="G904" s="154" t="str">
        <f>IF($A904="","",'Priseestimat gj.strømming'!$C$15)</f>
        <v/>
      </c>
      <c r="H904" s="155" t="str" cm="1">
        <f t="array" ref="H904">IF(M904=Hjelpeark!$E$7,_xlfn.XLOOKUP(IF(T904="Naturlig",S904,T904),Temp_VT_FV,_xlfn.XLOOKUP('Beregninger gj.strømming'!F904,Fiskevekt_VT_FV,'Veksttabell FV'!$B$5:$T$21,,-1),,-1)*G904,IF('Beregninger gj.strømming'!M904=Hjelpeark!$D$7,_xlfn.XLOOKUP(IF(T904="Naturlig",S904,T904),'Veksttabell SV'!$A$6:$A$22,_xlfn.XLOOKUP('Beregninger gj.strømming'!F904,'Veksttabell SV'!$B$5:$AU$5,'Veksttabell SV'!$B$6:$AU$22,,-1),,-1)*G904,""))</f>
        <v/>
      </c>
      <c r="I904" s="155" t="str">
        <f t="shared" si="238"/>
        <v/>
      </c>
      <c r="J904" s="159" t="str">
        <f t="shared" si="239"/>
        <v/>
      </c>
      <c r="K904" s="173" t="str">
        <f>IF(A904="","",'Priseestimat gj.strømming'!$C$10)</f>
        <v/>
      </c>
      <c r="L904" s="173" t="str">
        <f>IF(A904="","",'Priseestimat gj.strømming'!$C$11)</f>
        <v/>
      </c>
      <c r="M904" s="173" t="str">
        <f>IF(A904="","",'Priseestimat gj.strømming'!$C$12)</f>
        <v/>
      </c>
      <c r="N904" s="173" t="str">
        <f>IF($A904="","",'Priseestimat gj.strømming'!$C$6)</f>
        <v/>
      </c>
      <c r="O904" s="174" t="str" cm="1">
        <f t="array" ref="O904">IF(M904=Hjelpeark!$D$7,_xlfn.XLOOKUP(IF(T904="Naturlig",S904,T904),'Vannbehov SV'!$A$5:$A$13,_xlfn.XLOOKUP('Beregninger gj.strømming'!F904,'Vannbehov SV'!$B$4:$O$4,'Vannbehov SV'!$B$5:$O$13,,-1),,-1),IF(M904=Hjelpeark!$E$7,_xlfn.XLOOKUP(IF(T904="Naturlig",S904,T904),'Vannbehov FV'!$A$5:$A$20,_xlfn.XLOOKUP('Beregninger gj.strømming'!F904,'Vannbehov FV'!$B$4:$O$4,'Vannbehov FV'!$B$5:$O$20,,-1),,-1),""))</f>
        <v/>
      </c>
      <c r="P904" s="173" t="str">
        <f t="shared" si="250"/>
        <v/>
      </c>
      <c r="Q904" s="174" t="str">
        <f t="shared" si="251"/>
        <v/>
      </c>
      <c r="R904" s="174" t="str">
        <f t="shared" si="240"/>
        <v/>
      </c>
      <c r="S904" s="152" t="str">
        <f>IFERROR(IF(M904=Hjelpeark!$D$7,_xlfn.XLOOKUP('Beregninger gj.strømming'!C904,Hjelpeark!$C$8:$C$19,Hjelpeark!$D$8:$D$19),_xlfn.XLOOKUP('Beregninger gj.strømming'!C904,Hjelpeark!$C$8:$C$19,Hjelpeark!$E$8:$E$19)),"")</f>
        <v/>
      </c>
      <c r="T904" s="152" t="str">
        <f t="shared" si="254"/>
        <v/>
      </c>
      <c r="U904" s="152" t="str">
        <f>IFERROR(IF(T904=Hjelpeark!$B$4,0,ABS(T904-S904)),"")</f>
        <v/>
      </c>
      <c r="V904" s="175" t="str">
        <f>IFERROR(IF(A904="","",_xlfn.XLOOKUP(D904,Prisliste!$C$4:$F$4,Prisliste!$C$20:$F$20)),"")</f>
        <v/>
      </c>
      <c r="W904" s="175" t="str">
        <f>IFERROR(U904*_xlfn.XLOOKUP(D904,Prisliste!$C$4:$F$4,Prisliste!$C$21:$F$21),"")</f>
        <v/>
      </c>
      <c r="X904" s="175" t="str">
        <f>IFERROR(IF(A904="","",IF(N904="Ja",_xlfn.XLOOKUP('Beregninger gj.strømming'!D904,Prisliste!$C$4:$F$4,Prisliste!$C$24:$F$24),0)),"")</f>
        <v/>
      </c>
      <c r="Y904" s="288" t="str">
        <f t="shared" si="241"/>
        <v/>
      </c>
      <c r="Z904" s="175" t="str">
        <f t="shared" si="252"/>
        <v/>
      </c>
      <c r="AA904" s="175" t="str">
        <f t="shared" si="242"/>
        <v/>
      </c>
      <c r="AB904" s="175" t="str">
        <f t="shared" si="243"/>
        <v/>
      </c>
      <c r="AC904" s="288" t="str">
        <f t="shared" si="244"/>
        <v/>
      </c>
      <c r="AD904" s="152" t="str">
        <f t="shared" si="245"/>
        <v/>
      </c>
      <c r="AF904" s="155" t="str">
        <f>IFERROR(_xlfn.XLOOKUP(D904,Prisliste!$C$4:$F$4,Prisliste!$C$19:$F$19)*AD904,"")</f>
        <v/>
      </c>
    </row>
    <row r="905" spans="1:32" ht="14.4">
      <c r="A905" s="171" t="str">
        <f>IF(A904="","",IF(A904+1&lt;=f_slutt,'Beregninger gj.strømming'!A904+1,""))</f>
        <v/>
      </c>
      <c r="B905" s="172" t="str">
        <f t="shared" si="246"/>
        <v/>
      </c>
      <c r="C905" s="173" t="str">
        <f t="shared" si="247"/>
        <v/>
      </c>
      <c r="D905" s="172" t="str">
        <f t="shared" si="248"/>
        <v/>
      </c>
      <c r="E905" s="152" t="str">
        <f t="shared" si="253"/>
        <v/>
      </c>
      <c r="F905" s="289" t="str">
        <f t="shared" si="249"/>
        <v/>
      </c>
      <c r="G905" s="154" t="str">
        <f>IF($A905="","",'Priseestimat gj.strømming'!$C$15)</f>
        <v/>
      </c>
      <c r="H905" s="155" t="str" cm="1">
        <f t="array" ref="H905">IF(M905=Hjelpeark!$E$7,_xlfn.XLOOKUP(IF(T905="Naturlig",S905,T905),Temp_VT_FV,_xlfn.XLOOKUP('Beregninger gj.strømming'!F905,Fiskevekt_VT_FV,'Veksttabell FV'!$B$5:$T$21,,-1),,-1)*G905,IF('Beregninger gj.strømming'!M905=Hjelpeark!$D$7,_xlfn.XLOOKUP(IF(T905="Naturlig",S905,T905),'Veksttabell SV'!$A$6:$A$22,_xlfn.XLOOKUP('Beregninger gj.strømming'!F905,'Veksttabell SV'!$B$5:$AU$5,'Veksttabell SV'!$B$6:$AU$22,,-1),,-1)*G905,""))</f>
        <v/>
      </c>
      <c r="I905" s="155" t="str">
        <f t="shared" si="238"/>
        <v/>
      </c>
      <c r="J905" s="159" t="str">
        <f t="shared" si="239"/>
        <v/>
      </c>
      <c r="K905" s="173" t="str">
        <f>IF(A905="","",'Priseestimat gj.strømming'!$C$10)</f>
        <v/>
      </c>
      <c r="L905" s="173" t="str">
        <f>IF(A905="","",'Priseestimat gj.strømming'!$C$11)</f>
        <v/>
      </c>
      <c r="M905" s="173" t="str">
        <f>IF(A905="","",'Priseestimat gj.strømming'!$C$12)</f>
        <v/>
      </c>
      <c r="N905" s="173" t="str">
        <f>IF($A905="","",'Priseestimat gj.strømming'!$C$6)</f>
        <v/>
      </c>
      <c r="O905" s="174" t="str" cm="1">
        <f t="array" ref="O905">IF(M905=Hjelpeark!$D$7,_xlfn.XLOOKUP(IF(T905="Naturlig",S905,T905),'Vannbehov SV'!$A$5:$A$13,_xlfn.XLOOKUP('Beregninger gj.strømming'!F905,'Vannbehov SV'!$B$4:$O$4,'Vannbehov SV'!$B$5:$O$13,,-1),,-1),IF(M905=Hjelpeark!$E$7,_xlfn.XLOOKUP(IF(T905="Naturlig",S905,T905),'Vannbehov FV'!$A$5:$A$20,_xlfn.XLOOKUP('Beregninger gj.strømming'!F905,'Vannbehov FV'!$B$4:$O$4,'Vannbehov FV'!$B$5:$O$20,,-1),,-1),""))</f>
        <v/>
      </c>
      <c r="P905" s="173" t="str">
        <f t="shared" si="250"/>
        <v/>
      </c>
      <c r="Q905" s="174" t="str">
        <f t="shared" si="251"/>
        <v/>
      </c>
      <c r="R905" s="174" t="str">
        <f t="shared" si="240"/>
        <v/>
      </c>
      <c r="S905" s="152" t="str">
        <f>IFERROR(IF(M905=Hjelpeark!$D$7,_xlfn.XLOOKUP('Beregninger gj.strømming'!C905,Hjelpeark!$C$8:$C$19,Hjelpeark!$D$8:$D$19),_xlfn.XLOOKUP('Beregninger gj.strømming'!C905,Hjelpeark!$C$8:$C$19,Hjelpeark!$E$8:$E$19)),"")</f>
        <v/>
      </c>
      <c r="T905" s="152" t="str">
        <f t="shared" si="254"/>
        <v/>
      </c>
      <c r="U905" s="152" t="str">
        <f>IFERROR(IF(T905=Hjelpeark!$B$4,0,ABS(T905-S905)),"")</f>
        <v/>
      </c>
      <c r="V905" s="175" t="str">
        <f>IFERROR(IF(A905="","",_xlfn.XLOOKUP(D905,Prisliste!$C$4:$F$4,Prisliste!$C$20:$F$20)),"")</f>
        <v/>
      </c>
      <c r="W905" s="175" t="str">
        <f>IFERROR(U905*_xlfn.XLOOKUP(D905,Prisliste!$C$4:$F$4,Prisliste!$C$21:$F$21),"")</f>
        <v/>
      </c>
      <c r="X905" s="175" t="str">
        <f>IFERROR(IF(A905="","",IF(N905="Ja",_xlfn.XLOOKUP('Beregninger gj.strømming'!D905,Prisliste!$C$4:$F$4,Prisliste!$C$24:$F$24),0)),"")</f>
        <v/>
      </c>
      <c r="Y905" s="288" t="str">
        <f t="shared" si="241"/>
        <v/>
      </c>
      <c r="Z905" s="175" t="str">
        <f t="shared" si="252"/>
        <v/>
      </c>
      <c r="AA905" s="175" t="str">
        <f t="shared" si="242"/>
        <v/>
      </c>
      <c r="AB905" s="175" t="str">
        <f t="shared" si="243"/>
        <v/>
      </c>
      <c r="AC905" s="288" t="str">
        <f t="shared" si="244"/>
        <v/>
      </c>
      <c r="AD905" s="152" t="str">
        <f t="shared" si="245"/>
        <v/>
      </c>
      <c r="AF905" s="155" t="str">
        <f>IFERROR(_xlfn.XLOOKUP(D905,Prisliste!$C$4:$F$4,Prisliste!$C$19:$F$19)*AD905,"")</f>
        <v/>
      </c>
    </row>
    <row r="906" spans="1:32" ht="14.4">
      <c r="A906" s="171" t="str">
        <f>IF(A905="","",IF(A905+1&lt;=f_slutt,'Beregninger gj.strømming'!A905+1,""))</f>
        <v/>
      </c>
      <c r="B906" s="172" t="str">
        <f t="shared" si="246"/>
        <v/>
      </c>
      <c r="C906" s="173" t="str">
        <f t="shared" si="247"/>
        <v/>
      </c>
      <c r="D906" s="172" t="str">
        <f t="shared" si="248"/>
        <v/>
      </c>
      <c r="E906" s="152" t="str">
        <f t="shared" si="253"/>
        <v/>
      </c>
      <c r="F906" s="289" t="str">
        <f t="shared" si="249"/>
        <v/>
      </c>
      <c r="G906" s="154" t="str">
        <f>IF($A906="","",'Priseestimat gj.strømming'!$C$15)</f>
        <v/>
      </c>
      <c r="H906" s="155" t="str" cm="1">
        <f t="array" ref="H906">IF(M906=Hjelpeark!$E$7,_xlfn.XLOOKUP(IF(T906="Naturlig",S906,T906),Temp_VT_FV,_xlfn.XLOOKUP('Beregninger gj.strømming'!F906,Fiskevekt_VT_FV,'Veksttabell FV'!$B$5:$T$21,,-1),,-1)*G906,IF('Beregninger gj.strømming'!M906=Hjelpeark!$D$7,_xlfn.XLOOKUP(IF(T906="Naturlig",S906,T906),'Veksttabell SV'!$A$6:$A$22,_xlfn.XLOOKUP('Beregninger gj.strømming'!F906,'Veksttabell SV'!$B$5:$AU$5,'Veksttabell SV'!$B$6:$AU$22,,-1),,-1)*G906,""))</f>
        <v/>
      </c>
      <c r="I906" s="155" t="str">
        <f t="shared" si="238"/>
        <v/>
      </c>
      <c r="J906" s="159" t="str">
        <f t="shared" si="239"/>
        <v/>
      </c>
      <c r="K906" s="173" t="str">
        <f>IF(A906="","",'Priseestimat gj.strømming'!$C$10)</f>
        <v/>
      </c>
      <c r="L906" s="173" t="str">
        <f>IF(A906="","",'Priseestimat gj.strømming'!$C$11)</f>
        <v/>
      </c>
      <c r="M906" s="173" t="str">
        <f>IF(A906="","",'Priseestimat gj.strømming'!$C$12)</f>
        <v/>
      </c>
      <c r="N906" s="173" t="str">
        <f>IF($A906="","",'Priseestimat gj.strømming'!$C$6)</f>
        <v/>
      </c>
      <c r="O906" s="174" t="str" cm="1">
        <f t="array" ref="O906">IF(M906=Hjelpeark!$D$7,_xlfn.XLOOKUP(IF(T906="Naturlig",S906,T906),'Vannbehov SV'!$A$5:$A$13,_xlfn.XLOOKUP('Beregninger gj.strømming'!F906,'Vannbehov SV'!$B$4:$O$4,'Vannbehov SV'!$B$5:$O$13,,-1),,-1),IF(M906=Hjelpeark!$E$7,_xlfn.XLOOKUP(IF(T906="Naturlig",S906,T906),'Vannbehov FV'!$A$5:$A$20,_xlfn.XLOOKUP('Beregninger gj.strømming'!F906,'Vannbehov FV'!$B$4:$O$4,'Vannbehov FV'!$B$5:$O$20,,-1),,-1),""))</f>
        <v/>
      </c>
      <c r="P906" s="173" t="str">
        <f t="shared" si="250"/>
        <v/>
      </c>
      <c r="Q906" s="174" t="str">
        <f t="shared" si="251"/>
        <v/>
      </c>
      <c r="R906" s="174" t="str">
        <f t="shared" si="240"/>
        <v/>
      </c>
      <c r="S906" s="152" t="str">
        <f>IFERROR(IF(M906=Hjelpeark!$D$7,_xlfn.XLOOKUP('Beregninger gj.strømming'!C906,Hjelpeark!$C$8:$C$19,Hjelpeark!$D$8:$D$19),_xlfn.XLOOKUP('Beregninger gj.strømming'!C906,Hjelpeark!$C$8:$C$19,Hjelpeark!$E$8:$E$19)),"")</f>
        <v/>
      </c>
      <c r="T906" s="152" t="str">
        <f t="shared" si="254"/>
        <v/>
      </c>
      <c r="U906" s="152" t="str">
        <f>IFERROR(IF(T906=Hjelpeark!$B$4,0,ABS(T906-S906)),"")</f>
        <v/>
      </c>
      <c r="V906" s="175" t="str">
        <f>IFERROR(IF(A906="","",_xlfn.XLOOKUP(D906,Prisliste!$C$4:$F$4,Prisliste!$C$20:$F$20)),"")</f>
        <v/>
      </c>
      <c r="W906" s="175" t="str">
        <f>IFERROR(U906*_xlfn.XLOOKUP(D906,Prisliste!$C$4:$F$4,Prisliste!$C$21:$F$21),"")</f>
        <v/>
      </c>
      <c r="X906" s="175" t="str">
        <f>IFERROR(IF(A906="","",IF(N906="Ja",_xlfn.XLOOKUP('Beregninger gj.strømming'!D906,Prisliste!$C$4:$F$4,Prisliste!$C$24:$F$24),0)),"")</f>
        <v/>
      </c>
      <c r="Y906" s="288" t="str">
        <f t="shared" si="241"/>
        <v/>
      </c>
      <c r="Z906" s="175" t="str">
        <f t="shared" si="252"/>
        <v/>
      </c>
      <c r="AA906" s="175" t="str">
        <f t="shared" si="242"/>
        <v/>
      </c>
      <c r="AB906" s="175" t="str">
        <f t="shared" si="243"/>
        <v/>
      </c>
      <c r="AC906" s="288" t="str">
        <f t="shared" si="244"/>
        <v/>
      </c>
      <c r="AD906" s="152" t="str">
        <f t="shared" si="245"/>
        <v/>
      </c>
      <c r="AF906" s="155" t="str">
        <f>IFERROR(_xlfn.XLOOKUP(D906,Prisliste!$C$4:$F$4,Prisliste!$C$19:$F$19)*AD906,"")</f>
        <v/>
      </c>
    </row>
    <row r="907" spans="1:32" ht="14.4">
      <c r="A907" s="171" t="str">
        <f>IF(A906="","",IF(A906+1&lt;=f_slutt,'Beregninger gj.strømming'!A906+1,""))</f>
        <v/>
      </c>
      <c r="B907" s="172" t="str">
        <f t="shared" si="246"/>
        <v/>
      </c>
      <c r="C907" s="173" t="str">
        <f t="shared" si="247"/>
        <v/>
      </c>
      <c r="D907" s="172" t="str">
        <f t="shared" si="248"/>
        <v/>
      </c>
      <c r="E907" s="152" t="str">
        <f t="shared" si="253"/>
        <v/>
      </c>
      <c r="F907" s="289" t="str">
        <f t="shared" si="249"/>
        <v/>
      </c>
      <c r="G907" s="154" t="str">
        <f>IF($A907="","",'Priseestimat gj.strømming'!$C$15)</f>
        <v/>
      </c>
      <c r="H907" s="155" t="str" cm="1">
        <f t="array" ref="H907">IF(M907=Hjelpeark!$E$7,_xlfn.XLOOKUP(IF(T907="Naturlig",S907,T907),Temp_VT_FV,_xlfn.XLOOKUP('Beregninger gj.strømming'!F907,Fiskevekt_VT_FV,'Veksttabell FV'!$B$5:$T$21,,-1),,-1)*G907,IF('Beregninger gj.strømming'!M907=Hjelpeark!$D$7,_xlfn.XLOOKUP(IF(T907="Naturlig",S907,T907),'Veksttabell SV'!$A$6:$A$22,_xlfn.XLOOKUP('Beregninger gj.strømming'!F907,'Veksttabell SV'!$B$5:$AU$5,'Veksttabell SV'!$B$6:$AU$22,,-1),,-1)*G907,""))</f>
        <v/>
      </c>
      <c r="I907" s="155" t="str">
        <f t="shared" si="238"/>
        <v/>
      </c>
      <c r="J907" s="159" t="str">
        <f t="shared" si="239"/>
        <v/>
      </c>
      <c r="K907" s="173" t="str">
        <f>IF(A907="","",'Priseestimat gj.strømming'!$C$10)</f>
        <v/>
      </c>
      <c r="L907" s="173" t="str">
        <f>IF(A907="","",'Priseestimat gj.strømming'!$C$11)</f>
        <v/>
      </c>
      <c r="M907" s="173" t="str">
        <f>IF(A907="","",'Priseestimat gj.strømming'!$C$12)</f>
        <v/>
      </c>
      <c r="N907" s="173" t="str">
        <f>IF($A907="","",'Priseestimat gj.strømming'!$C$6)</f>
        <v/>
      </c>
      <c r="O907" s="174" t="str" cm="1">
        <f t="array" ref="O907">IF(M907=Hjelpeark!$D$7,_xlfn.XLOOKUP(IF(T907="Naturlig",S907,T907),'Vannbehov SV'!$A$5:$A$13,_xlfn.XLOOKUP('Beregninger gj.strømming'!F907,'Vannbehov SV'!$B$4:$O$4,'Vannbehov SV'!$B$5:$O$13,,-1),,-1),IF(M907=Hjelpeark!$E$7,_xlfn.XLOOKUP(IF(T907="Naturlig",S907,T907),'Vannbehov FV'!$A$5:$A$20,_xlfn.XLOOKUP('Beregninger gj.strømming'!F907,'Vannbehov FV'!$B$4:$O$4,'Vannbehov FV'!$B$5:$O$20,,-1),,-1),""))</f>
        <v/>
      </c>
      <c r="P907" s="173" t="str">
        <f t="shared" si="250"/>
        <v/>
      </c>
      <c r="Q907" s="174" t="str">
        <f t="shared" si="251"/>
        <v/>
      </c>
      <c r="R907" s="174" t="str">
        <f t="shared" si="240"/>
        <v/>
      </c>
      <c r="S907" s="152" t="str">
        <f>IFERROR(IF(M907=Hjelpeark!$D$7,_xlfn.XLOOKUP('Beregninger gj.strømming'!C907,Hjelpeark!$C$8:$C$19,Hjelpeark!$D$8:$D$19),_xlfn.XLOOKUP('Beregninger gj.strømming'!C907,Hjelpeark!$C$8:$C$19,Hjelpeark!$E$8:$E$19)),"")</f>
        <v/>
      </c>
      <c r="T907" s="152" t="str">
        <f t="shared" si="254"/>
        <v/>
      </c>
      <c r="U907" s="152" t="str">
        <f>IFERROR(IF(T907=Hjelpeark!$B$4,0,ABS(T907-S907)),"")</f>
        <v/>
      </c>
      <c r="V907" s="175" t="str">
        <f>IFERROR(IF(A907="","",_xlfn.XLOOKUP(D907,Prisliste!$C$4:$F$4,Prisliste!$C$20:$F$20)),"")</f>
        <v/>
      </c>
      <c r="W907" s="175" t="str">
        <f>IFERROR(U907*_xlfn.XLOOKUP(D907,Prisliste!$C$4:$F$4,Prisliste!$C$21:$F$21),"")</f>
        <v/>
      </c>
      <c r="X907" s="175" t="str">
        <f>IFERROR(IF(A907="","",IF(N907="Ja",_xlfn.XLOOKUP('Beregninger gj.strømming'!D907,Prisliste!$C$4:$F$4,Prisliste!$C$24:$F$24),0)),"")</f>
        <v/>
      </c>
      <c r="Y907" s="288" t="str">
        <f t="shared" si="241"/>
        <v/>
      </c>
      <c r="Z907" s="175" t="str">
        <f t="shared" si="252"/>
        <v/>
      </c>
      <c r="AA907" s="175" t="str">
        <f t="shared" si="242"/>
        <v/>
      </c>
      <c r="AB907" s="175" t="str">
        <f t="shared" si="243"/>
        <v/>
      </c>
      <c r="AC907" s="288" t="str">
        <f t="shared" si="244"/>
        <v/>
      </c>
      <c r="AD907" s="152" t="str">
        <f t="shared" si="245"/>
        <v/>
      </c>
      <c r="AF907" s="155" t="str">
        <f>IFERROR(_xlfn.XLOOKUP(D907,Prisliste!$C$4:$F$4,Prisliste!$C$19:$F$19)*AD907,"")</f>
        <v/>
      </c>
    </row>
    <row r="908" spans="1:32" ht="14.4">
      <c r="A908" s="171" t="str">
        <f>IF(A907="","",IF(A907+1&lt;=f_slutt,'Beregninger gj.strømming'!A907+1,""))</f>
        <v/>
      </c>
      <c r="B908" s="172" t="str">
        <f t="shared" si="246"/>
        <v/>
      </c>
      <c r="C908" s="173" t="str">
        <f t="shared" si="247"/>
        <v/>
      </c>
      <c r="D908" s="172" t="str">
        <f t="shared" si="248"/>
        <v/>
      </c>
      <c r="E908" s="152" t="str">
        <f t="shared" si="253"/>
        <v/>
      </c>
      <c r="F908" s="289" t="str">
        <f t="shared" si="249"/>
        <v/>
      </c>
      <c r="G908" s="154" t="str">
        <f>IF($A908="","",'Priseestimat gj.strømming'!$C$15)</f>
        <v/>
      </c>
      <c r="H908" s="155" t="str" cm="1">
        <f t="array" ref="H908">IF(M908=Hjelpeark!$E$7,_xlfn.XLOOKUP(IF(T908="Naturlig",S908,T908),Temp_VT_FV,_xlfn.XLOOKUP('Beregninger gj.strømming'!F908,Fiskevekt_VT_FV,'Veksttabell FV'!$B$5:$T$21,,-1),,-1)*G908,IF('Beregninger gj.strømming'!M908=Hjelpeark!$D$7,_xlfn.XLOOKUP(IF(T908="Naturlig",S908,T908),'Veksttabell SV'!$A$6:$A$22,_xlfn.XLOOKUP('Beregninger gj.strømming'!F908,'Veksttabell SV'!$B$5:$AU$5,'Veksttabell SV'!$B$6:$AU$22,,-1),,-1)*G908,""))</f>
        <v/>
      </c>
      <c r="I908" s="155" t="str">
        <f t="shared" si="238"/>
        <v/>
      </c>
      <c r="J908" s="159" t="str">
        <f t="shared" si="239"/>
        <v/>
      </c>
      <c r="K908" s="173" t="str">
        <f>IF(A908="","",'Priseestimat gj.strømming'!$C$10)</f>
        <v/>
      </c>
      <c r="L908" s="173" t="str">
        <f>IF(A908="","",'Priseestimat gj.strømming'!$C$11)</f>
        <v/>
      </c>
      <c r="M908" s="173" t="str">
        <f>IF(A908="","",'Priseestimat gj.strømming'!$C$12)</f>
        <v/>
      </c>
      <c r="N908" s="173" t="str">
        <f>IF($A908="","",'Priseestimat gj.strømming'!$C$6)</f>
        <v/>
      </c>
      <c r="O908" s="174" t="str" cm="1">
        <f t="array" ref="O908">IF(M908=Hjelpeark!$D$7,_xlfn.XLOOKUP(IF(T908="Naturlig",S908,T908),'Vannbehov SV'!$A$5:$A$13,_xlfn.XLOOKUP('Beregninger gj.strømming'!F908,'Vannbehov SV'!$B$4:$O$4,'Vannbehov SV'!$B$5:$O$13,,-1),,-1),IF(M908=Hjelpeark!$E$7,_xlfn.XLOOKUP(IF(T908="Naturlig",S908,T908),'Vannbehov FV'!$A$5:$A$20,_xlfn.XLOOKUP('Beregninger gj.strømming'!F908,'Vannbehov FV'!$B$4:$O$4,'Vannbehov FV'!$B$5:$O$20,,-1),,-1),""))</f>
        <v/>
      </c>
      <c r="P908" s="173" t="str">
        <f t="shared" si="250"/>
        <v/>
      </c>
      <c r="Q908" s="174" t="str">
        <f t="shared" si="251"/>
        <v/>
      </c>
      <c r="R908" s="174" t="str">
        <f t="shared" si="240"/>
        <v/>
      </c>
      <c r="S908" s="152" t="str">
        <f>IFERROR(IF(M908=Hjelpeark!$D$7,_xlfn.XLOOKUP('Beregninger gj.strømming'!C908,Hjelpeark!$C$8:$C$19,Hjelpeark!$D$8:$D$19),_xlfn.XLOOKUP('Beregninger gj.strømming'!C908,Hjelpeark!$C$8:$C$19,Hjelpeark!$E$8:$E$19)),"")</f>
        <v/>
      </c>
      <c r="T908" s="152" t="str">
        <f t="shared" si="254"/>
        <v/>
      </c>
      <c r="U908" s="152" t="str">
        <f>IFERROR(IF(T908=Hjelpeark!$B$4,0,ABS(T908-S908)),"")</f>
        <v/>
      </c>
      <c r="V908" s="175" t="str">
        <f>IFERROR(IF(A908="","",_xlfn.XLOOKUP(D908,Prisliste!$C$4:$F$4,Prisliste!$C$20:$F$20)),"")</f>
        <v/>
      </c>
      <c r="W908" s="175" t="str">
        <f>IFERROR(U908*_xlfn.XLOOKUP(D908,Prisliste!$C$4:$F$4,Prisliste!$C$21:$F$21),"")</f>
        <v/>
      </c>
      <c r="X908" s="175" t="str">
        <f>IFERROR(IF(A908="","",IF(N908="Ja",_xlfn.XLOOKUP('Beregninger gj.strømming'!D908,Prisliste!$C$4:$F$4,Prisliste!$C$24:$F$24),0)),"")</f>
        <v/>
      </c>
      <c r="Y908" s="288" t="str">
        <f t="shared" si="241"/>
        <v/>
      </c>
      <c r="Z908" s="175" t="str">
        <f t="shared" si="252"/>
        <v/>
      </c>
      <c r="AA908" s="175" t="str">
        <f t="shared" si="242"/>
        <v/>
      </c>
      <c r="AB908" s="175" t="str">
        <f t="shared" si="243"/>
        <v/>
      </c>
      <c r="AC908" s="288" t="str">
        <f t="shared" si="244"/>
        <v/>
      </c>
      <c r="AD908" s="152" t="str">
        <f t="shared" si="245"/>
        <v/>
      </c>
      <c r="AF908" s="155" t="str">
        <f>IFERROR(_xlfn.XLOOKUP(D908,Prisliste!$C$4:$F$4,Prisliste!$C$19:$F$19)*AD908,"")</f>
        <v/>
      </c>
    </row>
    <row r="909" spans="1:32" ht="14.4">
      <c r="A909" s="171" t="str">
        <f>IF(A908="","",IF(A908+1&lt;=f_slutt,'Beregninger gj.strømming'!A908+1,""))</f>
        <v/>
      </c>
      <c r="B909" s="172" t="str">
        <f t="shared" si="246"/>
        <v/>
      </c>
      <c r="C909" s="173" t="str">
        <f t="shared" si="247"/>
        <v/>
      </c>
      <c r="D909" s="172" t="str">
        <f t="shared" si="248"/>
        <v/>
      </c>
      <c r="E909" s="152" t="str">
        <f t="shared" si="253"/>
        <v/>
      </c>
      <c r="F909" s="289" t="str">
        <f t="shared" si="249"/>
        <v/>
      </c>
      <c r="G909" s="154" t="str">
        <f>IF($A909="","",'Priseestimat gj.strømming'!$C$15)</f>
        <v/>
      </c>
      <c r="H909" s="155" t="str" cm="1">
        <f t="array" ref="H909">IF(M909=Hjelpeark!$E$7,_xlfn.XLOOKUP(IF(T909="Naturlig",S909,T909),Temp_VT_FV,_xlfn.XLOOKUP('Beregninger gj.strømming'!F909,Fiskevekt_VT_FV,'Veksttabell FV'!$B$5:$T$21,,-1),,-1)*G909,IF('Beregninger gj.strømming'!M909=Hjelpeark!$D$7,_xlfn.XLOOKUP(IF(T909="Naturlig",S909,T909),'Veksttabell SV'!$A$6:$A$22,_xlfn.XLOOKUP('Beregninger gj.strømming'!F909,'Veksttabell SV'!$B$5:$AU$5,'Veksttabell SV'!$B$6:$AU$22,,-1),,-1)*G909,""))</f>
        <v/>
      </c>
      <c r="I909" s="155" t="str">
        <f t="shared" si="238"/>
        <v/>
      </c>
      <c r="J909" s="159" t="str">
        <f t="shared" si="239"/>
        <v/>
      </c>
      <c r="K909" s="173" t="str">
        <f>IF(A909="","",'Priseestimat gj.strømming'!$C$10)</f>
        <v/>
      </c>
      <c r="L909" s="173" t="str">
        <f>IF(A909="","",'Priseestimat gj.strømming'!$C$11)</f>
        <v/>
      </c>
      <c r="M909" s="173" t="str">
        <f>IF(A909="","",'Priseestimat gj.strømming'!$C$12)</f>
        <v/>
      </c>
      <c r="N909" s="173" t="str">
        <f>IF($A909="","",'Priseestimat gj.strømming'!$C$6)</f>
        <v/>
      </c>
      <c r="O909" s="174" t="str" cm="1">
        <f t="array" ref="O909">IF(M909=Hjelpeark!$D$7,_xlfn.XLOOKUP(IF(T909="Naturlig",S909,T909),'Vannbehov SV'!$A$5:$A$13,_xlfn.XLOOKUP('Beregninger gj.strømming'!F909,'Vannbehov SV'!$B$4:$O$4,'Vannbehov SV'!$B$5:$O$13,,-1),,-1),IF(M909=Hjelpeark!$E$7,_xlfn.XLOOKUP(IF(T909="Naturlig",S909,T909),'Vannbehov FV'!$A$5:$A$20,_xlfn.XLOOKUP('Beregninger gj.strømming'!F909,'Vannbehov FV'!$B$4:$O$4,'Vannbehov FV'!$B$5:$O$20,,-1),,-1),""))</f>
        <v/>
      </c>
      <c r="P909" s="173" t="str">
        <f t="shared" si="250"/>
        <v/>
      </c>
      <c r="Q909" s="174" t="str">
        <f t="shared" si="251"/>
        <v/>
      </c>
      <c r="R909" s="174" t="str">
        <f t="shared" si="240"/>
        <v/>
      </c>
      <c r="S909" s="152" t="str">
        <f>IFERROR(IF(M909=Hjelpeark!$D$7,_xlfn.XLOOKUP('Beregninger gj.strømming'!C909,Hjelpeark!$C$8:$C$19,Hjelpeark!$D$8:$D$19),_xlfn.XLOOKUP('Beregninger gj.strømming'!C909,Hjelpeark!$C$8:$C$19,Hjelpeark!$E$8:$E$19)),"")</f>
        <v/>
      </c>
      <c r="T909" s="152" t="str">
        <f t="shared" si="254"/>
        <v/>
      </c>
      <c r="U909" s="152" t="str">
        <f>IFERROR(IF(T909=Hjelpeark!$B$4,0,ABS(T909-S909)),"")</f>
        <v/>
      </c>
      <c r="V909" s="175" t="str">
        <f>IFERROR(IF(A909="","",_xlfn.XLOOKUP(D909,Prisliste!$C$4:$F$4,Prisliste!$C$20:$F$20)),"")</f>
        <v/>
      </c>
      <c r="W909" s="175" t="str">
        <f>IFERROR(U909*_xlfn.XLOOKUP(D909,Prisliste!$C$4:$F$4,Prisliste!$C$21:$F$21),"")</f>
        <v/>
      </c>
      <c r="X909" s="175" t="str">
        <f>IFERROR(IF(A909="","",IF(N909="Ja",_xlfn.XLOOKUP('Beregninger gj.strømming'!D909,Prisliste!$C$4:$F$4,Prisliste!$C$24:$F$24),0)),"")</f>
        <v/>
      </c>
      <c r="Y909" s="288" t="str">
        <f t="shared" si="241"/>
        <v/>
      </c>
      <c r="Z909" s="175" t="str">
        <f t="shared" si="252"/>
        <v/>
      </c>
      <c r="AA909" s="175" t="str">
        <f t="shared" si="242"/>
        <v/>
      </c>
      <c r="AB909" s="175" t="str">
        <f t="shared" si="243"/>
        <v/>
      </c>
      <c r="AC909" s="288" t="str">
        <f t="shared" si="244"/>
        <v/>
      </c>
      <c r="AD909" s="152" t="str">
        <f t="shared" si="245"/>
        <v/>
      </c>
      <c r="AF909" s="155" t="str">
        <f>IFERROR(_xlfn.XLOOKUP(D909,Prisliste!$C$4:$F$4,Prisliste!$C$19:$F$19)*AD909,"")</f>
        <v/>
      </c>
    </row>
    <row r="910" spans="1:32" ht="14.4">
      <c r="A910" s="171" t="str">
        <f>IF(A909="","",IF(A909+1&lt;=f_slutt,'Beregninger gj.strømming'!A909+1,""))</f>
        <v/>
      </c>
      <c r="B910" s="172" t="str">
        <f t="shared" si="246"/>
        <v/>
      </c>
      <c r="C910" s="173" t="str">
        <f t="shared" si="247"/>
        <v/>
      </c>
      <c r="D910" s="172" t="str">
        <f t="shared" si="248"/>
        <v/>
      </c>
      <c r="E910" s="152" t="str">
        <f t="shared" si="253"/>
        <v/>
      </c>
      <c r="F910" s="289" t="str">
        <f t="shared" si="249"/>
        <v/>
      </c>
      <c r="G910" s="154" t="str">
        <f>IF($A910="","",'Priseestimat gj.strømming'!$C$15)</f>
        <v/>
      </c>
      <c r="H910" s="155" t="str" cm="1">
        <f t="array" ref="H910">IF(M910=Hjelpeark!$E$7,_xlfn.XLOOKUP(IF(T910="Naturlig",S910,T910),Temp_VT_FV,_xlfn.XLOOKUP('Beregninger gj.strømming'!F910,Fiskevekt_VT_FV,'Veksttabell FV'!$B$5:$T$21,,-1),,-1)*G910,IF('Beregninger gj.strømming'!M910=Hjelpeark!$D$7,_xlfn.XLOOKUP(IF(T910="Naturlig",S910,T910),'Veksttabell SV'!$A$6:$A$22,_xlfn.XLOOKUP('Beregninger gj.strømming'!F910,'Veksttabell SV'!$B$5:$AU$5,'Veksttabell SV'!$B$6:$AU$22,,-1),,-1)*G910,""))</f>
        <v/>
      </c>
      <c r="I910" s="155" t="str">
        <f t="shared" si="238"/>
        <v/>
      </c>
      <c r="J910" s="159" t="str">
        <f t="shared" si="239"/>
        <v/>
      </c>
      <c r="K910" s="173" t="str">
        <f>IF(A910="","",'Priseestimat gj.strømming'!$C$10)</f>
        <v/>
      </c>
      <c r="L910" s="173" t="str">
        <f>IF(A910="","",'Priseestimat gj.strømming'!$C$11)</f>
        <v/>
      </c>
      <c r="M910" s="173" t="str">
        <f>IF(A910="","",'Priseestimat gj.strømming'!$C$12)</f>
        <v/>
      </c>
      <c r="N910" s="173" t="str">
        <f>IF($A910="","",'Priseestimat gj.strømming'!$C$6)</f>
        <v/>
      </c>
      <c r="O910" s="174" t="str" cm="1">
        <f t="array" ref="O910">IF(M910=Hjelpeark!$D$7,_xlfn.XLOOKUP(IF(T910="Naturlig",S910,T910),'Vannbehov SV'!$A$5:$A$13,_xlfn.XLOOKUP('Beregninger gj.strømming'!F910,'Vannbehov SV'!$B$4:$O$4,'Vannbehov SV'!$B$5:$O$13,,-1),,-1),IF(M910=Hjelpeark!$E$7,_xlfn.XLOOKUP(IF(T910="Naturlig",S910,T910),'Vannbehov FV'!$A$5:$A$20,_xlfn.XLOOKUP('Beregninger gj.strømming'!F910,'Vannbehov FV'!$B$4:$O$4,'Vannbehov FV'!$B$5:$O$20,,-1),,-1),""))</f>
        <v/>
      </c>
      <c r="P910" s="173" t="str">
        <f t="shared" si="250"/>
        <v/>
      </c>
      <c r="Q910" s="174" t="str">
        <f t="shared" si="251"/>
        <v/>
      </c>
      <c r="R910" s="174" t="str">
        <f t="shared" si="240"/>
        <v/>
      </c>
      <c r="S910" s="152" t="str">
        <f>IFERROR(IF(M910=Hjelpeark!$D$7,_xlfn.XLOOKUP('Beregninger gj.strømming'!C910,Hjelpeark!$C$8:$C$19,Hjelpeark!$D$8:$D$19),_xlfn.XLOOKUP('Beregninger gj.strømming'!C910,Hjelpeark!$C$8:$C$19,Hjelpeark!$E$8:$E$19)),"")</f>
        <v/>
      </c>
      <c r="T910" s="152" t="str">
        <f t="shared" si="254"/>
        <v/>
      </c>
      <c r="U910" s="152" t="str">
        <f>IFERROR(IF(T910=Hjelpeark!$B$4,0,ABS(T910-S910)),"")</f>
        <v/>
      </c>
      <c r="V910" s="175" t="str">
        <f>IFERROR(IF(A910="","",_xlfn.XLOOKUP(D910,Prisliste!$C$4:$F$4,Prisliste!$C$20:$F$20)),"")</f>
        <v/>
      </c>
      <c r="W910" s="175" t="str">
        <f>IFERROR(U910*_xlfn.XLOOKUP(D910,Prisliste!$C$4:$F$4,Prisliste!$C$21:$F$21),"")</f>
        <v/>
      </c>
      <c r="X910" s="175" t="str">
        <f>IFERROR(IF(A910="","",IF(N910="Ja",_xlfn.XLOOKUP('Beregninger gj.strømming'!D910,Prisliste!$C$4:$F$4,Prisliste!$C$24:$F$24),0)),"")</f>
        <v/>
      </c>
      <c r="Y910" s="288" t="str">
        <f t="shared" si="241"/>
        <v/>
      </c>
      <c r="Z910" s="175" t="str">
        <f t="shared" si="252"/>
        <v/>
      </c>
      <c r="AA910" s="175" t="str">
        <f t="shared" si="242"/>
        <v/>
      </c>
      <c r="AB910" s="175" t="str">
        <f t="shared" si="243"/>
        <v/>
      </c>
      <c r="AC910" s="288" t="str">
        <f t="shared" si="244"/>
        <v/>
      </c>
      <c r="AD910" s="152" t="str">
        <f t="shared" si="245"/>
        <v/>
      </c>
      <c r="AF910" s="155" t="str">
        <f>IFERROR(_xlfn.XLOOKUP(D910,Prisliste!$C$4:$F$4,Prisliste!$C$19:$F$19)*AD910,"")</f>
        <v/>
      </c>
    </row>
    <row r="911" spans="1:32" ht="14.4">
      <c r="A911" s="171" t="str">
        <f>IF(A910="","",IF(A910+1&lt;=f_slutt,'Beregninger gj.strømming'!A910+1,""))</f>
        <v/>
      </c>
      <c r="B911" s="172" t="str">
        <f t="shared" si="246"/>
        <v/>
      </c>
      <c r="C911" s="173" t="str">
        <f t="shared" si="247"/>
        <v/>
      </c>
      <c r="D911" s="172" t="str">
        <f t="shared" si="248"/>
        <v/>
      </c>
      <c r="E911" s="152" t="str">
        <f t="shared" si="253"/>
        <v/>
      </c>
      <c r="F911" s="289" t="str">
        <f t="shared" si="249"/>
        <v/>
      </c>
      <c r="G911" s="154" t="str">
        <f>IF($A911="","",'Priseestimat gj.strømming'!$C$15)</f>
        <v/>
      </c>
      <c r="H911" s="155" t="str" cm="1">
        <f t="array" ref="H911">IF(M911=Hjelpeark!$E$7,_xlfn.XLOOKUP(IF(T911="Naturlig",S911,T911),Temp_VT_FV,_xlfn.XLOOKUP('Beregninger gj.strømming'!F911,Fiskevekt_VT_FV,'Veksttabell FV'!$B$5:$T$21,,-1),,-1)*G911,IF('Beregninger gj.strømming'!M911=Hjelpeark!$D$7,_xlfn.XLOOKUP(IF(T911="Naturlig",S911,T911),'Veksttabell SV'!$A$6:$A$22,_xlfn.XLOOKUP('Beregninger gj.strømming'!F911,'Veksttabell SV'!$B$5:$AU$5,'Veksttabell SV'!$B$6:$AU$22,,-1),,-1)*G911,""))</f>
        <v/>
      </c>
      <c r="I911" s="155" t="str">
        <f t="shared" si="238"/>
        <v/>
      </c>
      <c r="J911" s="159" t="str">
        <f t="shared" si="239"/>
        <v/>
      </c>
      <c r="K911" s="173" t="str">
        <f>IF(A911="","",'Priseestimat gj.strømming'!$C$10)</f>
        <v/>
      </c>
      <c r="L911" s="173" t="str">
        <f>IF(A911="","",'Priseestimat gj.strømming'!$C$11)</f>
        <v/>
      </c>
      <c r="M911" s="173" t="str">
        <f>IF(A911="","",'Priseestimat gj.strømming'!$C$12)</f>
        <v/>
      </c>
      <c r="N911" s="173" t="str">
        <f>IF($A911="","",'Priseestimat gj.strømming'!$C$6)</f>
        <v/>
      </c>
      <c r="O911" s="174" t="str" cm="1">
        <f t="array" ref="O911">IF(M911=Hjelpeark!$D$7,_xlfn.XLOOKUP(IF(T911="Naturlig",S911,T911),'Vannbehov SV'!$A$5:$A$13,_xlfn.XLOOKUP('Beregninger gj.strømming'!F911,'Vannbehov SV'!$B$4:$O$4,'Vannbehov SV'!$B$5:$O$13,,-1),,-1),IF(M911=Hjelpeark!$E$7,_xlfn.XLOOKUP(IF(T911="Naturlig",S911,T911),'Vannbehov FV'!$A$5:$A$20,_xlfn.XLOOKUP('Beregninger gj.strømming'!F911,'Vannbehov FV'!$B$4:$O$4,'Vannbehov FV'!$B$5:$O$20,,-1),,-1),""))</f>
        <v/>
      </c>
      <c r="P911" s="173" t="str">
        <f t="shared" si="250"/>
        <v/>
      </c>
      <c r="Q911" s="174" t="str">
        <f t="shared" si="251"/>
        <v/>
      </c>
      <c r="R911" s="174" t="str">
        <f t="shared" si="240"/>
        <v/>
      </c>
      <c r="S911" s="152" t="str">
        <f>IFERROR(IF(M911=Hjelpeark!$D$7,_xlfn.XLOOKUP('Beregninger gj.strømming'!C911,Hjelpeark!$C$8:$C$19,Hjelpeark!$D$8:$D$19),_xlfn.XLOOKUP('Beregninger gj.strømming'!C911,Hjelpeark!$C$8:$C$19,Hjelpeark!$E$8:$E$19)),"")</f>
        <v/>
      </c>
      <c r="T911" s="152" t="str">
        <f t="shared" si="254"/>
        <v/>
      </c>
      <c r="U911" s="152" t="str">
        <f>IFERROR(IF(T911=Hjelpeark!$B$4,0,ABS(T911-S911)),"")</f>
        <v/>
      </c>
      <c r="V911" s="175" t="str">
        <f>IFERROR(IF(A911="","",_xlfn.XLOOKUP(D911,Prisliste!$C$4:$F$4,Prisliste!$C$20:$F$20)),"")</f>
        <v/>
      </c>
      <c r="W911" s="175" t="str">
        <f>IFERROR(U911*_xlfn.XLOOKUP(D911,Prisliste!$C$4:$F$4,Prisliste!$C$21:$F$21),"")</f>
        <v/>
      </c>
      <c r="X911" s="175" t="str">
        <f>IFERROR(IF(A911="","",IF(N911="Ja",_xlfn.XLOOKUP('Beregninger gj.strømming'!D911,Prisliste!$C$4:$F$4,Prisliste!$C$24:$F$24),0)),"")</f>
        <v/>
      </c>
      <c r="Y911" s="288" t="str">
        <f t="shared" si="241"/>
        <v/>
      </c>
      <c r="Z911" s="175" t="str">
        <f t="shared" si="252"/>
        <v/>
      </c>
      <c r="AA911" s="175" t="str">
        <f t="shared" si="242"/>
        <v/>
      </c>
      <c r="AB911" s="175" t="str">
        <f t="shared" si="243"/>
        <v/>
      </c>
      <c r="AC911" s="288" t="str">
        <f t="shared" si="244"/>
        <v/>
      </c>
      <c r="AD911" s="152" t="str">
        <f t="shared" si="245"/>
        <v/>
      </c>
      <c r="AF911" s="155" t="str">
        <f>IFERROR(_xlfn.XLOOKUP(D911,Prisliste!$C$4:$F$4,Prisliste!$C$19:$F$19)*AD911,"")</f>
        <v/>
      </c>
    </row>
    <row r="912" spans="1:32" ht="14.4">
      <c r="A912" s="171" t="str">
        <f>IF(A911="","",IF(A911+1&lt;=f_slutt,'Beregninger gj.strømming'!A911+1,""))</f>
        <v/>
      </c>
      <c r="B912" s="172" t="str">
        <f t="shared" si="246"/>
        <v/>
      </c>
      <c r="C912" s="173" t="str">
        <f t="shared" si="247"/>
        <v/>
      </c>
      <c r="D912" s="172" t="str">
        <f t="shared" si="248"/>
        <v/>
      </c>
      <c r="E912" s="152" t="str">
        <f t="shared" si="253"/>
        <v/>
      </c>
      <c r="F912" s="289" t="str">
        <f t="shared" si="249"/>
        <v/>
      </c>
      <c r="G912" s="154" t="str">
        <f>IF($A912="","",'Priseestimat gj.strømming'!$C$15)</f>
        <v/>
      </c>
      <c r="H912" s="155" t="str" cm="1">
        <f t="array" ref="H912">IF(M912=Hjelpeark!$E$7,_xlfn.XLOOKUP(IF(T912="Naturlig",S912,T912),Temp_VT_FV,_xlfn.XLOOKUP('Beregninger gj.strømming'!F912,Fiskevekt_VT_FV,'Veksttabell FV'!$B$5:$T$21,,-1),,-1)*G912,IF('Beregninger gj.strømming'!M912=Hjelpeark!$D$7,_xlfn.XLOOKUP(IF(T912="Naturlig",S912,T912),'Veksttabell SV'!$A$6:$A$22,_xlfn.XLOOKUP('Beregninger gj.strømming'!F912,'Veksttabell SV'!$B$5:$AU$5,'Veksttabell SV'!$B$6:$AU$22,,-1),,-1)*G912,""))</f>
        <v/>
      </c>
      <c r="I912" s="155" t="str">
        <f t="shared" si="238"/>
        <v/>
      </c>
      <c r="J912" s="159" t="str">
        <f t="shared" si="239"/>
        <v/>
      </c>
      <c r="K912" s="173" t="str">
        <f>IF(A912="","",'Priseestimat gj.strømming'!$C$10)</f>
        <v/>
      </c>
      <c r="L912" s="173" t="str">
        <f>IF(A912="","",'Priseestimat gj.strømming'!$C$11)</f>
        <v/>
      </c>
      <c r="M912" s="173" t="str">
        <f>IF(A912="","",'Priseestimat gj.strømming'!$C$12)</f>
        <v/>
      </c>
      <c r="N912" s="173" t="str">
        <f>IF($A912="","",'Priseestimat gj.strømming'!$C$6)</f>
        <v/>
      </c>
      <c r="O912" s="174" t="str" cm="1">
        <f t="array" ref="O912">IF(M912=Hjelpeark!$D$7,_xlfn.XLOOKUP(IF(T912="Naturlig",S912,T912),'Vannbehov SV'!$A$5:$A$13,_xlfn.XLOOKUP('Beregninger gj.strømming'!F912,'Vannbehov SV'!$B$4:$O$4,'Vannbehov SV'!$B$5:$O$13,,-1),,-1),IF(M912=Hjelpeark!$E$7,_xlfn.XLOOKUP(IF(T912="Naturlig",S912,T912),'Vannbehov FV'!$A$5:$A$20,_xlfn.XLOOKUP('Beregninger gj.strømming'!F912,'Vannbehov FV'!$B$4:$O$4,'Vannbehov FV'!$B$5:$O$20,,-1),,-1),""))</f>
        <v/>
      </c>
      <c r="P912" s="173" t="str">
        <f t="shared" si="250"/>
        <v/>
      </c>
      <c r="Q912" s="174" t="str">
        <f t="shared" si="251"/>
        <v/>
      </c>
      <c r="R912" s="174" t="str">
        <f t="shared" si="240"/>
        <v/>
      </c>
      <c r="S912" s="152" t="str">
        <f>IFERROR(IF(M912=Hjelpeark!$D$7,_xlfn.XLOOKUP('Beregninger gj.strømming'!C912,Hjelpeark!$C$8:$C$19,Hjelpeark!$D$8:$D$19),_xlfn.XLOOKUP('Beregninger gj.strømming'!C912,Hjelpeark!$C$8:$C$19,Hjelpeark!$E$8:$E$19)),"")</f>
        <v/>
      </c>
      <c r="T912" s="152" t="str">
        <f t="shared" si="254"/>
        <v/>
      </c>
      <c r="U912" s="152" t="str">
        <f>IFERROR(IF(T912=Hjelpeark!$B$4,0,ABS(T912-S912)),"")</f>
        <v/>
      </c>
      <c r="V912" s="175" t="str">
        <f>IFERROR(IF(A912="","",_xlfn.XLOOKUP(D912,Prisliste!$C$4:$F$4,Prisliste!$C$20:$F$20)),"")</f>
        <v/>
      </c>
      <c r="W912" s="175" t="str">
        <f>IFERROR(U912*_xlfn.XLOOKUP(D912,Prisliste!$C$4:$F$4,Prisliste!$C$21:$F$21),"")</f>
        <v/>
      </c>
      <c r="X912" s="175" t="str">
        <f>IFERROR(IF(A912="","",IF(N912="Ja",_xlfn.XLOOKUP('Beregninger gj.strømming'!D912,Prisliste!$C$4:$F$4,Prisliste!$C$24:$F$24),0)),"")</f>
        <v/>
      </c>
      <c r="Y912" s="288" t="str">
        <f t="shared" si="241"/>
        <v/>
      </c>
      <c r="Z912" s="175" t="str">
        <f t="shared" si="252"/>
        <v/>
      </c>
      <c r="AA912" s="175" t="str">
        <f t="shared" si="242"/>
        <v/>
      </c>
      <c r="AB912" s="175" t="str">
        <f t="shared" si="243"/>
        <v/>
      </c>
      <c r="AC912" s="288" t="str">
        <f t="shared" si="244"/>
        <v/>
      </c>
      <c r="AD912" s="152" t="str">
        <f t="shared" si="245"/>
        <v/>
      </c>
      <c r="AF912" s="155" t="str">
        <f>IFERROR(_xlfn.XLOOKUP(D912,Prisliste!$C$4:$F$4,Prisliste!$C$19:$F$19)*AD912,"")</f>
        <v/>
      </c>
    </row>
    <row r="913" spans="1:32" ht="14.4">
      <c r="A913" s="171" t="str">
        <f>IF(A912="","",IF(A912+1&lt;=f_slutt,'Beregninger gj.strømming'!A912+1,""))</f>
        <v/>
      </c>
      <c r="B913" s="172" t="str">
        <f t="shared" si="246"/>
        <v/>
      </c>
      <c r="C913" s="173" t="str">
        <f t="shared" si="247"/>
        <v/>
      </c>
      <c r="D913" s="172" t="str">
        <f t="shared" si="248"/>
        <v/>
      </c>
      <c r="E913" s="152" t="str">
        <f t="shared" si="253"/>
        <v/>
      </c>
      <c r="F913" s="289" t="str">
        <f t="shared" si="249"/>
        <v/>
      </c>
      <c r="G913" s="154" t="str">
        <f>IF($A913="","",'Priseestimat gj.strømming'!$C$15)</f>
        <v/>
      </c>
      <c r="H913" s="155" t="str" cm="1">
        <f t="array" ref="H913">IF(M913=Hjelpeark!$E$7,_xlfn.XLOOKUP(IF(T913="Naturlig",S913,T913),Temp_VT_FV,_xlfn.XLOOKUP('Beregninger gj.strømming'!F913,Fiskevekt_VT_FV,'Veksttabell FV'!$B$5:$T$21,,-1),,-1)*G913,IF('Beregninger gj.strømming'!M913=Hjelpeark!$D$7,_xlfn.XLOOKUP(IF(T913="Naturlig",S913,T913),'Veksttabell SV'!$A$6:$A$22,_xlfn.XLOOKUP('Beregninger gj.strømming'!F913,'Veksttabell SV'!$B$5:$AU$5,'Veksttabell SV'!$B$6:$AU$22,,-1),,-1)*G913,""))</f>
        <v/>
      </c>
      <c r="I913" s="155" t="str">
        <f t="shared" si="238"/>
        <v/>
      </c>
      <c r="J913" s="159" t="str">
        <f t="shared" si="239"/>
        <v/>
      </c>
      <c r="K913" s="173" t="str">
        <f>IF(A913="","",'Priseestimat gj.strømming'!$C$10)</f>
        <v/>
      </c>
      <c r="L913" s="173" t="str">
        <f>IF(A913="","",'Priseestimat gj.strømming'!$C$11)</f>
        <v/>
      </c>
      <c r="M913" s="173" t="str">
        <f>IF(A913="","",'Priseestimat gj.strømming'!$C$12)</f>
        <v/>
      </c>
      <c r="N913" s="173" t="str">
        <f>IF($A913="","",'Priseestimat gj.strømming'!$C$6)</f>
        <v/>
      </c>
      <c r="O913" s="174" t="str" cm="1">
        <f t="array" ref="O913">IF(M913=Hjelpeark!$D$7,_xlfn.XLOOKUP(IF(T913="Naturlig",S913,T913),'Vannbehov SV'!$A$5:$A$13,_xlfn.XLOOKUP('Beregninger gj.strømming'!F913,'Vannbehov SV'!$B$4:$O$4,'Vannbehov SV'!$B$5:$O$13,,-1),,-1),IF(M913=Hjelpeark!$E$7,_xlfn.XLOOKUP(IF(T913="Naturlig",S913,T913),'Vannbehov FV'!$A$5:$A$20,_xlfn.XLOOKUP('Beregninger gj.strømming'!F913,'Vannbehov FV'!$B$4:$O$4,'Vannbehov FV'!$B$5:$O$20,,-1),,-1),""))</f>
        <v/>
      </c>
      <c r="P913" s="173" t="str">
        <f t="shared" si="250"/>
        <v/>
      </c>
      <c r="Q913" s="174" t="str">
        <f t="shared" si="251"/>
        <v/>
      </c>
      <c r="R913" s="174" t="str">
        <f t="shared" si="240"/>
        <v/>
      </c>
      <c r="S913" s="152" t="str">
        <f>IFERROR(IF(M913=Hjelpeark!$D$7,_xlfn.XLOOKUP('Beregninger gj.strømming'!C913,Hjelpeark!$C$8:$C$19,Hjelpeark!$D$8:$D$19),_xlfn.XLOOKUP('Beregninger gj.strømming'!C913,Hjelpeark!$C$8:$C$19,Hjelpeark!$E$8:$E$19)),"")</f>
        <v/>
      </c>
      <c r="T913" s="152" t="str">
        <f t="shared" si="254"/>
        <v/>
      </c>
      <c r="U913" s="152" t="str">
        <f>IFERROR(IF(T913=Hjelpeark!$B$4,0,ABS(T913-S913)),"")</f>
        <v/>
      </c>
      <c r="V913" s="175" t="str">
        <f>IFERROR(IF(A913="","",_xlfn.XLOOKUP(D913,Prisliste!$C$4:$F$4,Prisliste!$C$20:$F$20)),"")</f>
        <v/>
      </c>
      <c r="W913" s="175" t="str">
        <f>IFERROR(U913*_xlfn.XLOOKUP(D913,Prisliste!$C$4:$F$4,Prisliste!$C$21:$F$21),"")</f>
        <v/>
      </c>
      <c r="X913" s="175" t="str">
        <f>IFERROR(IF(A913="","",IF(N913="Ja",_xlfn.XLOOKUP('Beregninger gj.strømming'!D913,Prisliste!$C$4:$F$4,Prisliste!$C$24:$F$24),0)),"")</f>
        <v/>
      </c>
      <c r="Y913" s="288" t="str">
        <f t="shared" si="241"/>
        <v/>
      </c>
      <c r="Z913" s="175" t="str">
        <f t="shared" si="252"/>
        <v/>
      </c>
      <c r="AA913" s="175" t="str">
        <f t="shared" si="242"/>
        <v/>
      </c>
      <c r="AB913" s="175" t="str">
        <f t="shared" si="243"/>
        <v/>
      </c>
      <c r="AC913" s="288" t="str">
        <f t="shared" si="244"/>
        <v/>
      </c>
      <c r="AD913" s="152" t="str">
        <f t="shared" si="245"/>
        <v/>
      </c>
      <c r="AF913" s="155" t="str">
        <f>IFERROR(_xlfn.XLOOKUP(D913,Prisliste!$C$4:$F$4,Prisliste!$C$19:$F$19)*AD913,"")</f>
        <v/>
      </c>
    </row>
    <row r="914" spans="1:32" ht="14.4">
      <c r="A914" s="171" t="str">
        <f>IF(A913="","",IF(A913+1&lt;=f_slutt,'Beregninger gj.strømming'!A913+1,""))</f>
        <v/>
      </c>
      <c r="B914" s="172" t="str">
        <f t="shared" si="246"/>
        <v/>
      </c>
      <c r="C914" s="173" t="str">
        <f t="shared" si="247"/>
        <v/>
      </c>
      <c r="D914" s="172" t="str">
        <f t="shared" si="248"/>
        <v/>
      </c>
      <c r="E914" s="152" t="str">
        <f t="shared" si="253"/>
        <v/>
      </c>
      <c r="F914" s="289" t="str">
        <f t="shared" si="249"/>
        <v/>
      </c>
      <c r="G914" s="154" t="str">
        <f>IF($A914="","",'Priseestimat gj.strømming'!$C$15)</f>
        <v/>
      </c>
      <c r="H914" s="155" t="str" cm="1">
        <f t="array" ref="H914">IF(M914=Hjelpeark!$E$7,_xlfn.XLOOKUP(IF(T914="Naturlig",S914,T914),Temp_VT_FV,_xlfn.XLOOKUP('Beregninger gj.strømming'!F914,Fiskevekt_VT_FV,'Veksttabell FV'!$B$5:$T$21,,-1),,-1)*G914,IF('Beregninger gj.strømming'!M914=Hjelpeark!$D$7,_xlfn.XLOOKUP(IF(T914="Naturlig",S914,T914),'Veksttabell SV'!$A$6:$A$22,_xlfn.XLOOKUP('Beregninger gj.strømming'!F914,'Veksttabell SV'!$B$5:$AU$5,'Veksttabell SV'!$B$6:$AU$22,,-1),,-1)*G914,""))</f>
        <v/>
      </c>
      <c r="I914" s="155" t="str">
        <f t="shared" si="238"/>
        <v/>
      </c>
      <c r="J914" s="159" t="str">
        <f t="shared" si="239"/>
        <v/>
      </c>
      <c r="K914" s="173" t="str">
        <f>IF(A914="","",'Priseestimat gj.strømming'!$C$10)</f>
        <v/>
      </c>
      <c r="L914" s="173" t="str">
        <f>IF(A914="","",'Priseestimat gj.strømming'!$C$11)</f>
        <v/>
      </c>
      <c r="M914" s="173" t="str">
        <f>IF(A914="","",'Priseestimat gj.strømming'!$C$12)</f>
        <v/>
      </c>
      <c r="N914" s="173" t="str">
        <f>IF($A914="","",'Priseestimat gj.strømming'!$C$6)</f>
        <v/>
      </c>
      <c r="O914" s="174" t="str" cm="1">
        <f t="array" ref="O914">IF(M914=Hjelpeark!$D$7,_xlfn.XLOOKUP(IF(T914="Naturlig",S914,T914),'Vannbehov SV'!$A$5:$A$13,_xlfn.XLOOKUP('Beregninger gj.strømming'!F914,'Vannbehov SV'!$B$4:$O$4,'Vannbehov SV'!$B$5:$O$13,,-1),,-1),IF(M914=Hjelpeark!$E$7,_xlfn.XLOOKUP(IF(T914="Naturlig",S914,T914),'Vannbehov FV'!$A$5:$A$20,_xlfn.XLOOKUP('Beregninger gj.strømming'!F914,'Vannbehov FV'!$B$4:$O$4,'Vannbehov FV'!$B$5:$O$20,,-1),,-1),""))</f>
        <v/>
      </c>
      <c r="P914" s="173" t="str">
        <f t="shared" si="250"/>
        <v/>
      </c>
      <c r="Q914" s="174" t="str">
        <f t="shared" si="251"/>
        <v/>
      </c>
      <c r="R914" s="174" t="str">
        <f t="shared" si="240"/>
        <v/>
      </c>
      <c r="S914" s="152" t="str">
        <f>IFERROR(IF(M914=Hjelpeark!$D$7,_xlfn.XLOOKUP('Beregninger gj.strømming'!C914,Hjelpeark!$C$8:$C$19,Hjelpeark!$D$8:$D$19),_xlfn.XLOOKUP('Beregninger gj.strømming'!C914,Hjelpeark!$C$8:$C$19,Hjelpeark!$E$8:$E$19)),"")</f>
        <v/>
      </c>
      <c r="T914" s="152" t="str">
        <f t="shared" si="254"/>
        <v/>
      </c>
      <c r="U914" s="152" t="str">
        <f>IFERROR(IF(T914=Hjelpeark!$B$4,0,ABS(T914-S914)),"")</f>
        <v/>
      </c>
      <c r="V914" s="175" t="str">
        <f>IFERROR(IF(A914="","",_xlfn.XLOOKUP(D914,Prisliste!$C$4:$F$4,Prisliste!$C$20:$F$20)),"")</f>
        <v/>
      </c>
      <c r="W914" s="175" t="str">
        <f>IFERROR(U914*_xlfn.XLOOKUP(D914,Prisliste!$C$4:$F$4,Prisliste!$C$21:$F$21),"")</f>
        <v/>
      </c>
      <c r="X914" s="175" t="str">
        <f>IFERROR(IF(A914="","",IF(N914="Ja",_xlfn.XLOOKUP('Beregninger gj.strømming'!D914,Prisliste!$C$4:$F$4,Prisliste!$C$24:$F$24),0)),"")</f>
        <v/>
      </c>
      <c r="Y914" s="288" t="str">
        <f t="shared" si="241"/>
        <v/>
      </c>
      <c r="Z914" s="175" t="str">
        <f t="shared" si="252"/>
        <v/>
      </c>
      <c r="AA914" s="175" t="str">
        <f t="shared" si="242"/>
        <v/>
      </c>
      <c r="AB914" s="175" t="str">
        <f t="shared" si="243"/>
        <v/>
      </c>
      <c r="AC914" s="288" t="str">
        <f t="shared" si="244"/>
        <v/>
      </c>
      <c r="AD914" s="152" t="str">
        <f t="shared" si="245"/>
        <v/>
      </c>
      <c r="AF914" s="155" t="str">
        <f>IFERROR(_xlfn.XLOOKUP(D914,Prisliste!$C$4:$F$4,Prisliste!$C$19:$F$19)*AD914,"")</f>
        <v/>
      </c>
    </row>
    <row r="915" spans="1:32" ht="14.4">
      <c r="A915" s="171" t="str">
        <f>IF(A914="","",IF(A914+1&lt;=f_slutt,'Beregninger gj.strømming'!A914+1,""))</f>
        <v/>
      </c>
      <c r="B915" s="172" t="str">
        <f t="shared" si="246"/>
        <v/>
      </c>
      <c r="C915" s="173" t="str">
        <f t="shared" si="247"/>
        <v/>
      </c>
      <c r="D915" s="172" t="str">
        <f t="shared" si="248"/>
        <v/>
      </c>
      <c r="E915" s="152" t="str">
        <f t="shared" si="253"/>
        <v/>
      </c>
      <c r="F915" s="289" t="str">
        <f t="shared" si="249"/>
        <v/>
      </c>
      <c r="G915" s="154" t="str">
        <f>IF($A915="","",'Priseestimat gj.strømming'!$C$15)</f>
        <v/>
      </c>
      <c r="H915" s="155" t="str" cm="1">
        <f t="array" ref="H915">IF(M915=Hjelpeark!$E$7,_xlfn.XLOOKUP(IF(T915="Naturlig",S915,T915),Temp_VT_FV,_xlfn.XLOOKUP('Beregninger gj.strømming'!F915,Fiskevekt_VT_FV,'Veksttabell FV'!$B$5:$T$21,,-1),,-1)*G915,IF('Beregninger gj.strømming'!M915=Hjelpeark!$D$7,_xlfn.XLOOKUP(IF(T915="Naturlig",S915,T915),'Veksttabell SV'!$A$6:$A$22,_xlfn.XLOOKUP('Beregninger gj.strømming'!F915,'Veksttabell SV'!$B$5:$AU$5,'Veksttabell SV'!$B$6:$AU$22,,-1),,-1)*G915,""))</f>
        <v/>
      </c>
      <c r="I915" s="155" t="str">
        <f t="shared" si="238"/>
        <v/>
      </c>
      <c r="J915" s="159" t="str">
        <f t="shared" si="239"/>
        <v/>
      </c>
      <c r="K915" s="173" t="str">
        <f>IF(A915="","",'Priseestimat gj.strømming'!$C$10)</f>
        <v/>
      </c>
      <c r="L915" s="173" t="str">
        <f>IF(A915="","",'Priseestimat gj.strømming'!$C$11)</f>
        <v/>
      </c>
      <c r="M915" s="173" t="str">
        <f>IF(A915="","",'Priseestimat gj.strømming'!$C$12)</f>
        <v/>
      </c>
      <c r="N915" s="173" t="str">
        <f>IF($A915="","",'Priseestimat gj.strømming'!$C$6)</f>
        <v/>
      </c>
      <c r="O915" s="174" t="str" cm="1">
        <f t="array" ref="O915">IF(M915=Hjelpeark!$D$7,_xlfn.XLOOKUP(IF(T915="Naturlig",S915,T915),'Vannbehov SV'!$A$5:$A$13,_xlfn.XLOOKUP('Beregninger gj.strømming'!F915,'Vannbehov SV'!$B$4:$O$4,'Vannbehov SV'!$B$5:$O$13,,-1),,-1),IF(M915=Hjelpeark!$E$7,_xlfn.XLOOKUP(IF(T915="Naturlig",S915,T915),'Vannbehov FV'!$A$5:$A$20,_xlfn.XLOOKUP('Beregninger gj.strømming'!F915,'Vannbehov FV'!$B$4:$O$4,'Vannbehov FV'!$B$5:$O$20,,-1),,-1),""))</f>
        <v/>
      </c>
      <c r="P915" s="173" t="str">
        <f t="shared" si="250"/>
        <v/>
      </c>
      <c r="Q915" s="174" t="str">
        <f t="shared" si="251"/>
        <v/>
      </c>
      <c r="R915" s="174" t="str">
        <f t="shared" si="240"/>
        <v/>
      </c>
      <c r="S915" s="152" t="str">
        <f>IFERROR(IF(M915=Hjelpeark!$D$7,_xlfn.XLOOKUP('Beregninger gj.strømming'!C915,Hjelpeark!$C$8:$C$19,Hjelpeark!$D$8:$D$19),_xlfn.XLOOKUP('Beregninger gj.strømming'!C915,Hjelpeark!$C$8:$C$19,Hjelpeark!$E$8:$E$19)),"")</f>
        <v/>
      </c>
      <c r="T915" s="152" t="str">
        <f t="shared" si="254"/>
        <v/>
      </c>
      <c r="U915" s="152" t="str">
        <f>IFERROR(IF(T915=Hjelpeark!$B$4,0,ABS(T915-S915)),"")</f>
        <v/>
      </c>
      <c r="V915" s="175" t="str">
        <f>IFERROR(IF(A915="","",_xlfn.XLOOKUP(D915,Prisliste!$C$4:$F$4,Prisliste!$C$20:$F$20)),"")</f>
        <v/>
      </c>
      <c r="W915" s="175" t="str">
        <f>IFERROR(U915*_xlfn.XLOOKUP(D915,Prisliste!$C$4:$F$4,Prisliste!$C$21:$F$21),"")</f>
        <v/>
      </c>
      <c r="X915" s="175" t="str">
        <f>IFERROR(IF(A915="","",IF(N915="Ja",_xlfn.XLOOKUP('Beregninger gj.strømming'!D915,Prisliste!$C$4:$F$4,Prisliste!$C$24:$F$24),0)),"")</f>
        <v/>
      </c>
      <c r="Y915" s="288" t="str">
        <f t="shared" si="241"/>
        <v/>
      </c>
      <c r="Z915" s="175" t="str">
        <f t="shared" si="252"/>
        <v/>
      </c>
      <c r="AA915" s="175" t="str">
        <f t="shared" si="242"/>
        <v/>
      </c>
      <c r="AB915" s="175" t="str">
        <f t="shared" si="243"/>
        <v/>
      </c>
      <c r="AC915" s="288" t="str">
        <f t="shared" si="244"/>
        <v/>
      </c>
      <c r="AD915" s="152" t="str">
        <f t="shared" si="245"/>
        <v/>
      </c>
      <c r="AF915" s="155" t="str">
        <f>IFERROR(_xlfn.XLOOKUP(D915,Prisliste!$C$4:$F$4,Prisliste!$C$19:$F$19)*AD915,"")</f>
        <v/>
      </c>
    </row>
    <row r="916" spans="1:32" ht="14.4">
      <c r="A916" s="171" t="str">
        <f>IF(A915="","",IF(A915+1&lt;=f_slutt,'Beregninger gj.strømming'!A915+1,""))</f>
        <v/>
      </c>
      <c r="B916" s="172" t="str">
        <f t="shared" si="246"/>
        <v/>
      </c>
      <c r="C916" s="173" t="str">
        <f t="shared" si="247"/>
        <v/>
      </c>
      <c r="D916" s="172" t="str">
        <f t="shared" si="248"/>
        <v/>
      </c>
      <c r="E916" s="152" t="str">
        <f t="shared" si="253"/>
        <v/>
      </c>
      <c r="F916" s="289" t="str">
        <f t="shared" si="249"/>
        <v/>
      </c>
      <c r="G916" s="154" t="str">
        <f>IF($A916="","",'Priseestimat gj.strømming'!$C$15)</f>
        <v/>
      </c>
      <c r="H916" s="155" t="str" cm="1">
        <f t="array" ref="H916">IF(M916=Hjelpeark!$E$7,_xlfn.XLOOKUP(IF(T916="Naturlig",S916,T916),Temp_VT_FV,_xlfn.XLOOKUP('Beregninger gj.strømming'!F916,Fiskevekt_VT_FV,'Veksttabell FV'!$B$5:$T$21,,-1),,-1)*G916,IF('Beregninger gj.strømming'!M916=Hjelpeark!$D$7,_xlfn.XLOOKUP(IF(T916="Naturlig",S916,T916),'Veksttabell SV'!$A$6:$A$22,_xlfn.XLOOKUP('Beregninger gj.strømming'!F916,'Veksttabell SV'!$B$5:$AU$5,'Veksttabell SV'!$B$6:$AU$22,,-1),,-1)*G916,""))</f>
        <v/>
      </c>
      <c r="I916" s="155" t="str">
        <f t="shared" si="238"/>
        <v/>
      </c>
      <c r="J916" s="159" t="str">
        <f t="shared" si="239"/>
        <v/>
      </c>
      <c r="K916" s="173" t="str">
        <f>IF(A916="","",'Priseestimat gj.strømming'!$C$10)</f>
        <v/>
      </c>
      <c r="L916" s="173" t="str">
        <f>IF(A916="","",'Priseestimat gj.strømming'!$C$11)</f>
        <v/>
      </c>
      <c r="M916" s="173" t="str">
        <f>IF(A916="","",'Priseestimat gj.strømming'!$C$12)</f>
        <v/>
      </c>
      <c r="N916" s="173" t="str">
        <f>IF($A916="","",'Priseestimat gj.strømming'!$C$6)</f>
        <v/>
      </c>
      <c r="O916" s="174" t="str" cm="1">
        <f t="array" ref="O916">IF(M916=Hjelpeark!$D$7,_xlfn.XLOOKUP(IF(T916="Naturlig",S916,T916),'Vannbehov SV'!$A$5:$A$13,_xlfn.XLOOKUP('Beregninger gj.strømming'!F916,'Vannbehov SV'!$B$4:$O$4,'Vannbehov SV'!$B$5:$O$13,,-1),,-1),IF(M916=Hjelpeark!$E$7,_xlfn.XLOOKUP(IF(T916="Naturlig",S916,T916),'Vannbehov FV'!$A$5:$A$20,_xlfn.XLOOKUP('Beregninger gj.strømming'!F916,'Vannbehov FV'!$B$4:$O$4,'Vannbehov FV'!$B$5:$O$20,,-1),,-1),""))</f>
        <v/>
      </c>
      <c r="P916" s="173" t="str">
        <f t="shared" si="250"/>
        <v/>
      </c>
      <c r="Q916" s="174" t="str">
        <f t="shared" si="251"/>
        <v/>
      </c>
      <c r="R916" s="174" t="str">
        <f t="shared" si="240"/>
        <v/>
      </c>
      <c r="S916" s="152" t="str">
        <f>IFERROR(IF(M916=Hjelpeark!$D$7,_xlfn.XLOOKUP('Beregninger gj.strømming'!C916,Hjelpeark!$C$8:$C$19,Hjelpeark!$D$8:$D$19),_xlfn.XLOOKUP('Beregninger gj.strømming'!C916,Hjelpeark!$C$8:$C$19,Hjelpeark!$E$8:$E$19)),"")</f>
        <v/>
      </c>
      <c r="T916" s="152" t="str">
        <f t="shared" si="254"/>
        <v/>
      </c>
      <c r="U916" s="152" t="str">
        <f>IFERROR(IF(T916=Hjelpeark!$B$4,0,ABS(T916-S916)),"")</f>
        <v/>
      </c>
      <c r="V916" s="175" t="str">
        <f>IFERROR(IF(A916="","",_xlfn.XLOOKUP(D916,Prisliste!$C$4:$F$4,Prisliste!$C$20:$F$20)),"")</f>
        <v/>
      </c>
      <c r="W916" s="175" t="str">
        <f>IFERROR(U916*_xlfn.XLOOKUP(D916,Prisliste!$C$4:$F$4,Prisliste!$C$21:$F$21),"")</f>
        <v/>
      </c>
      <c r="X916" s="175" t="str">
        <f>IFERROR(IF(A916="","",IF(N916="Ja",_xlfn.XLOOKUP('Beregninger gj.strømming'!D916,Prisliste!$C$4:$F$4,Prisliste!$C$24:$F$24),0)),"")</f>
        <v/>
      </c>
      <c r="Y916" s="288" t="str">
        <f t="shared" si="241"/>
        <v/>
      </c>
      <c r="Z916" s="175" t="str">
        <f t="shared" si="252"/>
        <v/>
      </c>
      <c r="AA916" s="175" t="str">
        <f t="shared" si="242"/>
        <v/>
      </c>
      <c r="AB916" s="175" t="str">
        <f t="shared" si="243"/>
        <v/>
      </c>
      <c r="AC916" s="288" t="str">
        <f t="shared" si="244"/>
        <v/>
      </c>
      <c r="AD916" s="152" t="str">
        <f t="shared" si="245"/>
        <v/>
      </c>
      <c r="AF916" s="155" t="str">
        <f>IFERROR(_xlfn.XLOOKUP(D916,Prisliste!$C$4:$F$4,Prisliste!$C$19:$F$19)*AD916,"")</f>
        <v/>
      </c>
    </row>
    <row r="917" spans="1:32" ht="14.4">
      <c r="A917" s="171" t="str">
        <f>IF(A916="","",IF(A916+1&lt;=f_slutt,'Beregninger gj.strømming'!A916+1,""))</f>
        <v/>
      </c>
      <c r="B917" s="172" t="str">
        <f t="shared" si="246"/>
        <v/>
      </c>
      <c r="C917" s="173" t="str">
        <f t="shared" si="247"/>
        <v/>
      </c>
      <c r="D917" s="172" t="str">
        <f t="shared" si="248"/>
        <v/>
      </c>
      <c r="E917" s="152" t="str">
        <f t="shared" si="253"/>
        <v/>
      </c>
      <c r="F917" s="289" t="str">
        <f t="shared" si="249"/>
        <v/>
      </c>
      <c r="G917" s="154" t="str">
        <f>IF($A917="","",'Priseestimat gj.strømming'!$C$15)</f>
        <v/>
      </c>
      <c r="H917" s="155" t="str" cm="1">
        <f t="array" ref="H917">IF(M917=Hjelpeark!$E$7,_xlfn.XLOOKUP(IF(T917="Naturlig",S917,T917),Temp_VT_FV,_xlfn.XLOOKUP('Beregninger gj.strømming'!F917,Fiskevekt_VT_FV,'Veksttabell FV'!$B$5:$T$21,,-1),,-1)*G917,IF('Beregninger gj.strømming'!M917=Hjelpeark!$D$7,_xlfn.XLOOKUP(IF(T917="Naturlig",S917,T917),'Veksttabell SV'!$A$6:$A$22,_xlfn.XLOOKUP('Beregninger gj.strømming'!F917,'Veksttabell SV'!$B$5:$AU$5,'Veksttabell SV'!$B$6:$AU$22,,-1),,-1)*G917,""))</f>
        <v/>
      </c>
      <c r="I917" s="155" t="str">
        <f t="shared" si="238"/>
        <v/>
      </c>
      <c r="J917" s="159" t="str">
        <f t="shared" si="239"/>
        <v/>
      </c>
      <c r="K917" s="173" t="str">
        <f>IF(A917="","",'Priseestimat gj.strømming'!$C$10)</f>
        <v/>
      </c>
      <c r="L917" s="173" t="str">
        <f>IF(A917="","",'Priseestimat gj.strømming'!$C$11)</f>
        <v/>
      </c>
      <c r="M917" s="173" t="str">
        <f>IF(A917="","",'Priseestimat gj.strømming'!$C$12)</f>
        <v/>
      </c>
      <c r="N917" s="173" t="str">
        <f>IF($A917="","",'Priseestimat gj.strømming'!$C$6)</f>
        <v/>
      </c>
      <c r="O917" s="174" t="str" cm="1">
        <f t="array" ref="O917">IF(M917=Hjelpeark!$D$7,_xlfn.XLOOKUP(IF(T917="Naturlig",S917,T917),'Vannbehov SV'!$A$5:$A$13,_xlfn.XLOOKUP('Beregninger gj.strømming'!F917,'Vannbehov SV'!$B$4:$O$4,'Vannbehov SV'!$B$5:$O$13,,-1),,-1),IF(M917=Hjelpeark!$E$7,_xlfn.XLOOKUP(IF(T917="Naturlig",S917,T917),'Vannbehov FV'!$A$5:$A$20,_xlfn.XLOOKUP('Beregninger gj.strømming'!F917,'Vannbehov FV'!$B$4:$O$4,'Vannbehov FV'!$B$5:$O$20,,-1),,-1),""))</f>
        <v/>
      </c>
      <c r="P917" s="173" t="str">
        <f t="shared" si="250"/>
        <v/>
      </c>
      <c r="Q917" s="174" t="str">
        <f t="shared" si="251"/>
        <v/>
      </c>
      <c r="R917" s="174" t="str">
        <f t="shared" si="240"/>
        <v/>
      </c>
      <c r="S917" s="152" t="str">
        <f>IFERROR(IF(M917=Hjelpeark!$D$7,_xlfn.XLOOKUP('Beregninger gj.strømming'!C917,Hjelpeark!$C$8:$C$19,Hjelpeark!$D$8:$D$19),_xlfn.XLOOKUP('Beregninger gj.strømming'!C917,Hjelpeark!$C$8:$C$19,Hjelpeark!$E$8:$E$19)),"")</f>
        <v/>
      </c>
      <c r="T917" s="152" t="str">
        <f t="shared" si="254"/>
        <v/>
      </c>
      <c r="U917" s="152" t="str">
        <f>IFERROR(IF(T917=Hjelpeark!$B$4,0,ABS(T917-S917)),"")</f>
        <v/>
      </c>
      <c r="V917" s="175" t="str">
        <f>IFERROR(IF(A917="","",_xlfn.XLOOKUP(D917,Prisliste!$C$4:$F$4,Prisliste!$C$20:$F$20)),"")</f>
        <v/>
      </c>
      <c r="W917" s="175" t="str">
        <f>IFERROR(U917*_xlfn.XLOOKUP(D917,Prisliste!$C$4:$F$4,Prisliste!$C$21:$F$21),"")</f>
        <v/>
      </c>
      <c r="X917" s="175" t="str">
        <f>IFERROR(IF(A917="","",IF(N917="Ja",_xlfn.XLOOKUP('Beregninger gj.strømming'!D917,Prisliste!$C$4:$F$4,Prisliste!$C$24:$F$24),0)),"")</f>
        <v/>
      </c>
      <c r="Y917" s="288" t="str">
        <f t="shared" si="241"/>
        <v/>
      </c>
      <c r="Z917" s="175" t="str">
        <f t="shared" si="252"/>
        <v/>
      </c>
      <c r="AA917" s="175" t="str">
        <f t="shared" si="242"/>
        <v/>
      </c>
      <c r="AB917" s="175" t="str">
        <f t="shared" si="243"/>
        <v/>
      </c>
      <c r="AC917" s="288" t="str">
        <f t="shared" si="244"/>
        <v/>
      </c>
      <c r="AD917" s="152" t="str">
        <f t="shared" si="245"/>
        <v/>
      </c>
      <c r="AF917" s="155" t="str">
        <f>IFERROR(_xlfn.XLOOKUP(D917,Prisliste!$C$4:$F$4,Prisliste!$C$19:$F$19)*AD917,"")</f>
        <v/>
      </c>
    </row>
    <row r="918" spans="1:32" ht="14.4">
      <c r="A918" s="171" t="str">
        <f>IF(A917="","",IF(A917+1&lt;=f_slutt,'Beregninger gj.strømming'!A917+1,""))</f>
        <v/>
      </c>
      <c r="B918" s="172" t="str">
        <f t="shared" si="246"/>
        <v/>
      </c>
      <c r="C918" s="173" t="str">
        <f t="shared" si="247"/>
        <v/>
      </c>
      <c r="D918" s="172" t="str">
        <f t="shared" si="248"/>
        <v/>
      </c>
      <c r="E918" s="152" t="str">
        <f t="shared" si="253"/>
        <v/>
      </c>
      <c r="F918" s="289" t="str">
        <f t="shared" si="249"/>
        <v/>
      </c>
      <c r="G918" s="154" t="str">
        <f>IF($A918="","",'Priseestimat gj.strømming'!$C$15)</f>
        <v/>
      </c>
      <c r="H918" s="155" t="str" cm="1">
        <f t="array" ref="H918">IF(M918=Hjelpeark!$E$7,_xlfn.XLOOKUP(IF(T918="Naturlig",S918,T918),Temp_VT_FV,_xlfn.XLOOKUP('Beregninger gj.strømming'!F918,Fiskevekt_VT_FV,'Veksttabell FV'!$B$5:$T$21,,-1),,-1)*G918,IF('Beregninger gj.strømming'!M918=Hjelpeark!$D$7,_xlfn.XLOOKUP(IF(T918="Naturlig",S918,T918),'Veksttabell SV'!$A$6:$A$22,_xlfn.XLOOKUP('Beregninger gj.strømming'!F918,'Veksttabell SV'!$B$5:$AU$5,'Veksttabell SV'!$B$6:$AU$22,,-1),,-1)*G918,""))</f>
        <v/>
      </c>
      <c r="I918" s="155" t="str">
        <f t="shared" si="238"/>
        <v/>
      </c>
      <c r="J918" s="159" t="str">
        <f t="shared" si="239"/>
        <v/>
      </c>
      <c r="K918" s="173" t="str">
        <f>IF(A918="","",'Priseestimat gj.strømming'!$C$10)</f>
        <v/>
      </c>
      <c r="L918" s="173" t="str">
        <f>IF(A918="","",'Priseestimat gj.strømming'!$C$11)</f>
        <v/>
      </c>
      <c r="M918" s="173" t="str">
        <f>IF(A918="","",'Priseestimat gj.strømming'!$C$12)</f>
        <v/>
      </c>
      <c r="N918" s="173" t="str">
        <f>IF($A918="","",'Priseestimat gj.strømming'!$C$6)</f>
        <v/>
      </c>
      <c r="O918" s="174" t="str" cm="1">
        <f t="array" ref="O918">IF(M918=Hjelpeark!$D$7,_xlfn.XLOOKUP(IF(T918="Naturlig",S918,T918),'Vannbehov SV'!$A$5:$A$13,_xlfn.XLOOKUP('Beregninger gj.strømming'!F918,'Vannbehov SV'!$B$4:$O$4,'Vannbehov SV'!$B$5:$O$13,,-1),,-1),IF(M918=Hjelpeark!$E$7,_xlfn.XLOOKUP(IF(T918="Naturlig",S918,T918),'Vannbehov FV'!$A$5:$A$20,_xlfn.XLOOKUP('Beregninger gj.strømming'!F918,'Vannbehov FV'!$B$4:$O$4,'Vannbehov FV'!$B$5:$O$20,,-1),,-1),""))</f>
        <v/>
      </c>
      <c r="P918" s="173" t="str">
        <f t="shared" si="250"/>
        <v/>
      </c>
      <c r="Q918" s="174" t="str">
        <f t="shared" si="251"/>
        <v/>
      </c>
      <c r="R918" s="174" t="str">
        <f t="shared" si="240"/>
        <v/>
      </c>
      <c r="S918" s="152" t="str">
        <f>IFERROR(IF(M918=Hjelpeark!$D$7,_xlfn.XLOOKUP('Beregninger gj.strømming'!C918,Hjelpeark!$C$8:$C$19,Hjelpeark!$D$8:$D$19),_xlfn.XLOOKUP('Beregninger gj.strømming'!C918,Hjelpeark!$C$8:$C$19,Hjelpeark!$E$8:$E$19)),"")</f>
        <v/>
      </c>
      <c r="T918" s="152" t="str">
        <f t="shared" si="254"/>
        <v/>
      </c>
      <c r="U918" s="152" t="str">
        <f>IFERROR(IF(T918=Hjelpeark!$B$4,0,ABS(T918-S918)),"")</f>
        <v/>
      </c>
      <c r="V918" s="175" t="str">
        <f>IFERROR(IF(A918="","",_xlfn.XLOOKUP(D918,Prisliste!$C$4:$F$4,Prisliste!$C$20:$F$20)),"")</f>
        <v/>
      </c>
      <c r="W918" s="175" t="str">
        <f>IFERROR(U918*_xlfn.XLOOKUP(D918,Prisliste!$C$4:$F$4,Prisliste!$C$21:$F$21),"")</f>
        <v/>
      </c>
      <c r="X918" s="175" t="str">
        <f>IFERROR(IF(A918="","",IF(N918="Ja",_xlfn.XLOOKUP('Beregninger gj.strømming'!D918,Prisliste!$C$4:$F$4,Prisliste!$C$24:$F$24),0)),"")</f>
        <v/>
      </c>
      <c r="Y918" s="288" t="str">
        <f t="shared" si="241"/>
        <v/>
      </c>
      <c r="Z918" s="175" t="str">
        <f t="shared" si="252"/>
        <v/>
      </c>
      <c r="AA918" s="175" t="str">
        <f t="shared" si="242"/>
        <v/>
      </c>
      <c r="AB918" s="175" t="str">
        <f t="shared" si="243"/>
        <v/>
      </c>
      <c r="AC918" s="288" t="str">
        <f t="shared" si="244"/>
        <v/>
      </c>
      <c r="AD918" s="152" t="str">
        <f t="shared" si="245"/>
        <v/>
      </c>
      <c r="AF918" s="155" t="str">
        <f>IFERROR(_xlfn.XLOOKUP(D918,Prisliste!$C$4:$F$4,Prisliste!$C$19:$F$19)*AD918,"")</f>
        <v/>
      </c>
    </row>
    <row r="919" spans="1:32" ht="14.4">
      <c r="A919" s="171" t="str">
        <f>IF(A918="","",IF(A918+1&lt;=f_slutt,'Beregninger gj.strømming'!A918+1,""))</f>
        <v/>
      </c>
      <c r="B919" s="172" t="str">
        <f t="shared" si="246"/>
        <v/>
      </c>
      <c r="C919" s="173" t="str">
        <f t="shared" si="247"/>
        <v/>
      </c>
      <c r="D919" s="172" t="str">
        <f t="shared" si="248"/>
        <v/>
      </c>
      <c r="E919" s="152" t="str">
        <f t="shared" si="253"/>
        <v/>
      </c>
      <c r="F919" s="289" t="str">
        <f t="shared" si="249"/>
        <v/>
      </c>
      <c r="G919" s="154" t="str">
        <f>IF($A919="","",'Priseestimat gj.strømming'!$C$15)</f>
        <v/>
      </c>
      <c r="H919" s="155" t="str" cm="1">
        <f t="array" ref="H919">IF(M919=Hjelpeark!$E$7,_xlfn.XLOOKUP(IF(T919="Naturlig",S919,T919),Temp_VT_FV,_xlfn.XLOOKUP('Beregninger gj.strømming'!F919,Fiskevekt_VT_FV,'Veksttabell FV'!$B$5:$T$21,,-1),,-1)*G919,IF('Beregninger gj.strømming'!M919=Hjelpeark!$D$7,_xlfn.XLOOKUP(IF(T919="Naturlig",S919,T919),'Veksttabell SV'!$A$6:$A$22,_xlfn.XLOOKUP('Beregninger gj.strømming'!F919,'Veksttabell SV'!$B$5:$AU$5,'Veksttabell SV'!$B$6:$AU$22,,-1),,-1)*G919,""))</f>
        <v/>
      </c>
      <c r="I919" s="155" t="str">
        <f t="shared" si="238"/>
        <v/>
      </c>
      <c r="J919" s="159" t="str">
        <f t="shared" si="239"/>
        <v/>
      </c>
      <c r="K919" s="173" t="str">
        <f>IF(A919="","",'Priseestimat gj.strømming'!$C$10)</f>
        <v/>
      </c>
      <c r="L919" s="173" t="str">
        <f>IF(A919="","",'Priseestimat gj.strømming'!$C$11)</f>
        <v/>
      </c>
      <c r="M919" s="173" t="str">
        <f>IF(A919="","",'Priseestimat gj.strømming'!$C$12)</f>
        <v/>
      </c>
      <c r="N919" s="173" t="str">
        <f>IF($A919="","",'Priseestimat gj.strømming'!$C$6)</f>
        <v/>
      </c>
      <c r="O919" s="174" t="str" cm="1">
        <f t="array" ref="O919">IF(M919=Hjelpeark!$D$7,_xlfn.XLOOKUP(IF(T919="Naturlig",S919,T919),'Vannbehov SV'!$A$5:$A$13,_xlfn.XLOOKUP('Beregninger gj.strømming'!F919,'Vannbehov SV'!$B$4:$O$4,'Vannbehov SV'!$B$5:$O$13,,-1),,-1),IF(M919=Hjelpeark!$E$7,_xlfn.XLOOKUP(IF(T919="Naturlig",S919,T919),'Vannbehov FV'!$A$5:$A$20,_xlfn.XLOOKUP('Beregninger gj.strømming'!F919,'Vannbehov FV'!$B$4:$O$4,'Vannbehov FV'!$B$5:$O$20,,-1),,-1),""))</f>
        <v/>
      </c>
      <c r="P919" s="173" t="str">
        <f t="shared" si="250"/>
        <v/>
      </c>
      <c r="Q919" s="174" t="str">
        <f t="shared" si="251"/>
        <v/>
      </c>
      <c r="R919" s="174" t="str">
        <f t="shared" si="240"/>
        <v/>
      </c>
      <c r="S919" s="152" t="str">
        <f>IFERROR(IF(M919=Hjelpeark!$D$7,_xlfn.XLOOKUP('Beregninger gj.strømming'!C919,Hjelpeark!$C$8:$C$19,Hjelpeark!$D$8:$D$19),_xlfn.XLOOKUP('Beregninger gj.strømming'!C919,Hjelpeark!$C$8:$C$19,Hjelpeark!$E$8:$E$19)),"")</f>
        <v/>
      </c>
      <c r="T919" s="152" t="str">
        <f t="shared" si="254"/>
        <v/>
      </c>
      <c r="U919" s="152" t="str">
        <f>IFERROR(IF(T919=Hjelpeark!$B$4,0,ABS(T919-S919)),"")</f>
        <v/>
      </c>
      <c r="V919" s="175" t="str">
        <f>IFERROR(IF(A919="","",_xlfn.XLOOKUP(D919,Prisliste!$C$4:$F$4,Prisliste!$C$20:$F$20)),"")</f>
        <v/>
      </c>
      <c r="W919" s="175" t="str">
        <f>IFERROR(U919*_xlfn.XLOOKUP(D919,Prisliste!$C$4:$F$4,Prisliste!$C$21:$F$21),"")</f>
        <v/>
      </c>
      <c r="X919" s="175" t="str">
        <f>IFERROR(IF(A919="","",IF(N919="Ja",_xlfn.XLOOKUP('Beregninger gj.strømming'!D919,Prisliste!$C$4:$F$4,Prisliste!$C$24:$F$24),0)),"")</f>
        <v/>
      </c>
      <c r="Y919" s="288" t="str">
        <f t="shared" si="241"/>
        <v/>
      </c>
      <c r="Z919" s="175" t="str">
        <f t="shared" si="252"/>
        <v/>
      </c>
      <c r="AA919" s="175" t="str">
        <f t="shared" si="242"/>
        <v/>
      </c>
      <c r="AB919" s="175" t="str">
        <f t="shared" si="243"/>
        <v/>
      </c>
      <c r="AC919" s="288" t="str">
        <f t="shared" si="244"/>
        <v/>
      </c>
      <c r="AD919" s="152" t="str">
        <f t="shared" si="245"/>
        <v/>
      </c>
      <c r="AF919" s="155" t="str">
        <f>IFERROR(_xlfn.XLOOKUP(D919,Prisliste!$C$4:$F$4,Prisliste!$C$19:$F$19)*AD919,"")</f>
        <v/>
      </c>
    </row>
    <row r="920" spans="1:32" ht="14.4">
      <c r="A920" s="171" t="str">
        <f>IF(A919="","",IF(A919+1&lt;=f_slutt,'Beregninger gj.strømming'!A919+1,""))</f>
        <v/>
      </c>
      <c r="B920" s="172" t="str">
        <f t="shared" si="246"/>
        <v/>
      </c>
      <c r="C920" s="173" t="str">
        <f t="shared" si="247"/>
        <v/>
      </c>
      <c r="D920" s="172" t="str">
        <f t="shared" si="248"/>
        <v/>
      </c>
      <c r="E920" s="152" t="str">
        <f t="shared" si="253"/>
        <v/>
      </c>
      <c r="F920" s="289" t="str">
        <f t="shared" si="249"/>
        <v/>
      </c>
      <c r="G920" s="154" t="str">
        <f>IF($A920="","",'Priseestimat gj.strømming'!$C$15)</f>
        <v/>
      </c>
      <c r="H920" s="155" t="str" cm="1">
        <f t="array" ref="H920">IF(M920=Hjelpeark!$E$7,_xlfn.XLOOKUP(IF(T920="Naturlig",S920,T920),Temp_VT_FV,_xlfn.XLOOKUP('Beregninger gj.strømming'!F920,Fiskevekt_VT_FV,'Veksttabell FV'!$B$5:$T$21,,-1),,-1)*G920,IF('Beregninger gj.strømming'!M920=Hjelpeark!$D$7,_xlfn.XLOOKUP(IF(T920="Naturlig",S920,T920),'Veksttabell SV'!$A$6:$A$22,_xlfn.XLOOKUP('Beregninger gj.strømming'!F920,'Veksttabell SV'!$B$5:$AU$5,'Veksttabell SV'!$B$6:$AU$22,,-1),,-1)*G920,""))</f>
        <v/>
      </c>
      <c r="I920" s="155" t="str">
        <f t="shared" si="238"/>
        <v/>
      </c>
      <c r="J920" s="159" t="str">
        <f t="shared" si="239"/>
        <v/>
      </c>
      <c r="K920" s="173" t="str">
        <f>IF(A920="","",'Priseestimat gj.strømming'!$C$10)</f>
        <v/>
      </c>
      <c r="L920" s="173" t="str">
        <f>IF(A920="","",'Priseestimat gj.strømming'!$C$11)</f>
        <v/>
      </c>
      <c r="M920" s="173" t="str">
        <f>IF(A920="","",'Priseestimat gj.strømming'!$C$12)</f>
        <v/>
      </c>
      <c r="N920" s="173" t="str">
        <f>IF($A920="","",'Priseestimat gj.strømming'!$C$6)</f>
        <v/>
      </c>
      <c r="O920" s="174" t="str" cm="1">
        <f t="array" ref="O920">IF(M920=Hjelpeark!$D$7,_xlfn.XLOOKUP(IF(T920="Naturlig",S920,T920),'Vannbehov SV'!$A$5:$A$13,_xlfn.XLOOKUP('Beregninger gj.strømming'!F920,'Vannbehov SV'!$B$4:$O$4,'Vannbehov SV'!$B$5:$O$13,,-1),,-1),IF(M920=Hjelpeark!$E$7,_xlfn.XLOOKUP(IF(T920="Naturlig",S920,T920),'Vannbehov FV'!$A$5:$A$20,_xlfn.XLOOKUP('Beregninger gj.strømming'!F920,'Vannbehov FV'!$B$4:$O$4,'Vannbehov FV'!$B$5:$O$20,,-1),,-1),""))</f>
        <v/>
      </c>
      <c r="P920" s="173" t="str">
        <f t="shared" si="250"/>
        <v/>
      </c>
      <c r="Q920" s="174" t="str">
        <f t="shared" si="251"/>
        <v/>
      </c>
      <c r="R920" s="174" t="str">
        <f t="shared" si="240"/>
        <v/>
      </c>
      <c r="S920" s="152" t="str">
        <f>IFERROR(IF(M920=Hjelpeark!$D$7,_xlfn.XLOOKUP('Beregninger gj.strømming'!C920,Hjelpeark!$C$8:$C$19,Hjelpeark!$D$8:$D$19),_xlfn.XLOOKUP('Beregninger gj.strømming'!C920,Hjelpeark!$C$8:$C$19,Hjelpeark!$E$8:$E$19)),"")</f>
        <v/>
      </c>
      <c r="T920" s="152" t="str">
        <f t="shared" si="254"/>
        <v/>
      </c>
      <c r="U920" s="152" t="str">
        <f>IFERROR(IF(T920=Hjelpeark!$B$4,0,ABS(T920-S920)),"")</f>
        <v/>
      </c>
      <c r="V920" s="175" t="str">
        <f>IFERROR(IF(A920="","",_xlfn.XLOOKUP(D920,Prisliste!$C$4:$F$4,Prisliste!$C$20:$F$20)),"")</f>
        <v/>
      </c>
      <c r="W920" s="175" t="str">
        <f>IFERROR(U920*_xlfn.XLOOKUP(D920,Prisliste!$C$4:$F$4,Prisliste!$C$21:$F$21),"")</f>
        <v/>
      </c>
      <c r="X920" s="175" t="str">
        <f>IFERROR(IF(A920="","",IF(N920="Ja",_xlfn.XLOOKUP('Beregninger gj.strømming'!D920,Prisliste!$C$4:$F$4,Prisliste!$C$24:$F$24),0)),"")</f>
        <v/>
      </c>
      <c r="Y920" s="288" t="str">
        <f t="shared" si="241"/>
        <v/>
      </c>
      <c r="Z920" s="175" t="str">
        <f t="shared" si="252"/>
        <v/>
      </c>
      <c r="AA920" s="175" t="str">
        <f t="shared" si="242"/>
        <v/>
      </c>
      <c r="AB920" s="175" t="str">
        <f t="shared" si="243"/>
        <v/>
      </c>
      <c r="AC920" s="288" t="str">
        <f t="shared" si="244"/>
        <v/>
      </c>
      <c r="AD920" s="152" t="str">
        <f t="shared" si="245"/>
        <v/>
      </c>
      <c r="AF920" s="155" t="str">
        <f>IFERROR(_xlfn.XLOOKUP(D920,Prisliste!$C$4:$F$4,Prisliste!$C$19:$F$19)*AD920,"")</f>
        <v/>
      </c>
    </row>
    <row r="921" spans="1:32" ht="14.4">
      <c r="A921" s="171" t="str">
        <f>IF(A920="","",IF(A920+1&lt;=f_slutt,'Beregninger gj.strømming'!A920+1,""))</f>
        <v/>
      </c>
      <c r="B921" s="172" t="str">
        <f t="shared" si="246"/>
        <v/>
      </c>
      <c r="C921" s="173" t="str">
        <f t="shared" si="247"/>
        <v/>
      </c>
      <c r="D921" s="172" t="str">
        <f t="shared" si="248"/>
        <v/>
      </c>
      <c r="E921" s="152" t="str">
        <f t="shared" si="253"/>
        <v/>
      </c>
      <c r="F921" s="289" t="str">
        <f t="shared" si="249"/>
        <v/>
      </c>
      <c r="G921" s="154" t="str">
        <f>IF($A921="","",'Priseestimat gj.strømming'!$C$15)</f>
        <v/>
      </c>
      <c r="H921" s="155" t="str" cm="1">
        <f t="array" ref="H921">IF(M921=Hjelpeark!$E$7,_xlfn.XLOOKUP(IF(T921="Naturlig",S921,T921),Temp_VT_FV,_xlfn.XLOOKUP('Beregninger gj.strømming'!F921,Fiskevekt_VT_FV,'Veksttabell FV'!$B$5:$T$21,,-1),,-1)*G921,IF('Beregninger gj.strømming'!M921=Hjelpeark!$D$7,_xlfn.XLOOKUP(IF(T921="Naturlig",S921,T921),'Veksttabell SV'!$A$6:$A$22,_xlfn.XLOOKUP('Beregninger gj.strømming'!F921,'Veksttabell SV'!$B$5:$AU$5,'Veksttabell SV'!$B$6:$AU$22,,-1),,-1)*G921,""))</f>
        <v/>
      </c>
      <c r="I921" s="155" t="str">
        <f t="shared" si="238"/>
        <v/>
      </c>
      <c r="J921" s="159" t="str">
        <f t="shared" si="239"/>
        <v/>
      </c>
      <c r="K921" s="173" t="str">
        <f>IF(A921="","",'Priseestimat gj.strømming'!$C$10)</f>
        <v/>
      </c>
      <c r="L921" s="173" t="str">
        <f>IF(A921="","",'Priseestimat gj.strømming'!$C$11)</f>
        <v/>
      </c>
      <c r="M921" s="173" t="str">
        <f>IF(A921="","",'Priseestimat gj.strømming'!$C$12)</f>
        <v/>
      </c>
      <c r="N921" s="173" t="str">
        <f>IF($A921="","",'Priseestimat gj.strømming'!$C$6)</f>
        <v/>
      </c>
      <c r="O921" s="174" t="str" cm="1">
        <f t="array" ref="O921">IF(M921=Hjelpeark!$D$7,_xlfn.XLOOKUP(IF(T921="Naturlig",S921,T921),'Vannbehov SV'!$A$5:$A$13,_xlfn.XLOOKUP('Beregninger gj.strømming'!F921,'Vannbehov SV'!$B$4:$O$4,'Vannbehov SV'!$B$5:$O$13,,-1),,-1),IF(M921=Hjelpeark!$E$7,_xlfn.XLOOKUP(IF(T921="Naturlig",S921,T921),'Vannbehov FV'!$A$5:$A$20,_xlfn.XLOOKUP('Beregninger gj.strømming'!F921,'Vannbehov FV'!$B$4:$O$4,'Vannbehov FV'!$B$5:$O$20,,-1),,-1),""))</f>
        <v/>
      </c>
      <c r="P921" s="173" t="str">
        <f t="shared" si="250"/>
        <v/>
      </c>
      <c r="Q921" s="174" t="str">
        <f t="shared" si="251"/>
        <v/>
      </c>
      <c r="R921" s="174" t="str">
        <f t="shared" si="240"/>
        <v/>
      </c>
      <c r="S921" s="152" t="str">
        <f>IFERROR(IF(M921=Hjelpeark!$D$7,_xlfn.XLOOKUP('Beregninger gj.strømming'!C921,Hjelpeark!$C$8:$C$19,Hjelpeark!$D$8:$D$19),_xlfn.XLOOKUP('Beregninger gj.strømming'!C921,Hjelpeark!$C$8:$C$19,Hjelpeark!$E$8:$E$19)),"")</f>
        <v/>
      </c>
      <c r="T921" s="152" t="str">
        <f t="shared" si="254"/>
        <v/>
      </c>
      <c r="U921" s="152" t="str">
        <f>IFERROR(IF(T921=Hjelpeark!$B$4,0,ABS(T921-S921)),"")</f>
        <v/>
      </c>
      <c r="V921" s="175" t="str">
        <f>IFERROR(IF(A921="","",_xlfn.XLOOKUP(D921,Prisliste!$C$4:$F$4,Prisliste!$C$20:$F$20)),"")</f>
        <v/>
      </c>
      <c r="W921" s="175" t="str">
        <f>IFERROR(U921*_xlfn.XLOOKUP(D921,Prisliste!$C$4:$F$4,Prisliste!$C$21:$F$21),"")</f>
        <v/>
      </c>
      <c r="X921" s="175" t="str">
        <f>IFERROR(IF(A921="","",IF(N921="Ja",_xlfn.XLOOKUP('Beregninger gj.strømming'!D921,Prisliste!$C$4:$F$4,Prisliste!$C$24:$F$24),0)),"")</f>
        <v/>
      </c>
      <c r="Y921" s="288" t="str">
        <f t="shared" si="241"/>
        <v/>
      </c>
      <c r="Z921" s="175" t="str">
        <f t="shared" si="252"/>
        <v/>
      </c>
      <c r="AA921" s="175" t="str">
        <f t="shared" si="242"/>
        <v/>
      </c>
      <c r="AB921" s="175" t="str">
        <f t="shared" si="243"/>
        <v/>
      </c>
      <c r="AC921" s="288" t="str">
        <f t="shared" si="244"/>
        <v/>
      </c>
      <c r="AD921" s="152" t="str">
        <f t="shared" si="245"/>
        <v/>
      </c>
      <c r="AF921" s="155" t="str">
        <f>IFERROR(_xlfn.XLOOKUP(D921,Prisliste!$C$4:$F$4,Prisliste!$C$19:$F$19)*AD921,"")</f>
        <v/>
      </c>
    </row>
    <row r="922" spans="1:32" ht="14.4">
      <c r="A922" s="171" t="str">
        <f>IF(A921="","",IF(A921+1&lt;=f_slutt,'Beregninger gj.strømming'!A921+1,""))</f>
        <v/>
      </c>
      <c r="B922" s="172" t="str">
        <f t="shared" si="246"/>
        <v/>
      </c>
      <c r="C922" s="173" t="str">
        <f t="shared" si="247"/>
        <v/>
      </c>
      <c r="D922" s="172" t="str">
        <f t="shared" si="248"/>
        <v/>
      </c>
      <c r="E922" s="152" t="str">
        <f t="shared" si="253"/>
        <v/>
      </c>
      <c r="F922" s="289" t="str">
        <f t="shared" si="249"/>
        <v/>
      </c>
      <c r="G922" s="154" t="str">
        <f>IF($A922="","",'Priseestimat gj.strømming'!$C$15)</f>
        <v/>
      </c>
      <c r="H922" s="155" t="str" cm="1">
        <f t="array" ref="H922">IF(M922=Hjelpeark!$E$7,_xlfn.XLOOKUP(IF(T922="Naturlig",S922,T922),Temp_VT_FV,_xlfn.XLOOKUP('Beregninger gj.strømming'!F922,Fiskevekt_VT_FV,'Veksttabell FV'!$B$5:$T$21,,-1),,-1)*G922,IF('Beregninger gj.strømming'!M922=Hjelpeark!$D$7,_xlfn.XLOOKUP(IF(T922="Naturlig",S922,T922),'Veksttabell SV'!$A$6:$A$22,_xlfn.XLOOKUP('Beregninger gj.strømming'!F922,'Veksttabell SV'!$B$5:$AU$5,'Veksttabell SV'!$B$6:$AU$22,,-1),,-1)*G922,""))</f>
        <v/>
      </c>
      <c r="I922" s="155" t="str">
        <f t="shared" si="238"/>
        <v/>
      </c>
      <c r="J922" s="159" t="str">
        <f t="shared" si="239"/>
        <v/>
      </c>
      <c r="K922" s="173" t="str">
        <f>IF(A922="","",'Priseestimat gj.strømming'!$C$10)</f>
        <v/>
      </c>
      <c r="L922" s="173" t="str">
        <f>IF(A922="","",'Priseestimat gj.strømming'!$C$11)</f>
        <v/>
      </c>
      <c r="M922" s="173" t="str">
        <f>IF(A922="","",'Priseestimat gj.strømming'!$C$12)</f>
        <v/>
      </c>
      <c r="N922" s="173" t="str">
        <f>IF($A922="","",'Priseestimat gj.strømming'!$C$6)</f>
        <v/>
      </c>
      <c r="O922" s="174" t="str" cm="1">
        <f t="array" ref="O922">IF(M922=Hjelpeark!$D$7,_xlfn.XLOOKUP(IF(T922="Naturlig",S922,T922),'Vannbehov SV'!$A$5:$A$13,_xlfn.XLOOKUP('Beregninger gj.strømming'!F922,'Vannbehov SV'!$B$4:$O$4,'Vannbehov SV'!$B$5:$O$13,,-1),,-1),IF(M922=Hjelpeark!$E$7,_xlfn.XLOOKUP(IF(T922="Naturlig",S922,T922),'Vannbehov FV'!$A$5:$A$20,_xlfn.XLOOKUP('Beregninger gj.strømming'!F922,'Vannbehov FV'!$B$4:$O$4,'Vannbehov FV'!$B$5:$O$20,,-1),,-1),""))</f>
        <v/>
      </c>
      <c r="P922" s="173" t="str">
        <f t="shared" si="250"/>
        <v/>
      </c>
      <c r="Q922" s="174" t="str">
        <f t="shared" si="251"/>
        <v/>
      </c>
      <c r="R922" s="174" t="str">
        <f t="shared" si="240"/>
        <v/>
      </c>
      <c r="S922" s="152" t="str">
        <f>IFERROR(IF(M922=Hjelpeark!$D$7,_xlfn.XLOOKUP('Beregninger gj.strømming'!C922,Hjelpeark!$C$8:$C$19,Hjelpeark!$D$8:$D$19),_xlfn.XLOOKUP('Beregninger gj.strømming'!C922,Hjelpeark!$C$8:$C$19,Hjelpeark!$E$8:$E$19)),"")</f>
        <v/>
      </c>
      <c r="T922" s="152" t="str">
        <f t="shared" si="254"/>
        <v/>
      </c>
      <c r="U922" s="152" t="str">
        <f>IFERROR(IF(T922=Hjelpeark!$B$4,0,ABS(T922-S922)),"")</f>
        <v/>
      </c>
      <c r="V922" s="175" t="str">
        <f>IFERROR(IF(A922="","",_xlfn.XLOOKUP(D922,Prisliste!$C$4:$F$4,Prisliste!$C$20:$F$20)),"")</f>
        <v/>
      </c>
      <c r="W922" s="175" t="str">
        <f>IFERROR(U922*_xlfn.XLOOKUP(D922,Prisliste!$C$4:$F$4,Prisliste!$C$21:$F$21),"")</f>
        <v/>
      </c>
      <c r="X922" s="175" t="str">
        <f>IFERROR(IF(A922="","",IF(N922="Ja",_xlfn.XLOOKUP('Beregninger gj.strømming'!D922,Prisliste!$C$4:$F$4,Prisliste!$C$24:$F$24),0)),"")</f>
        <v/>
      </c>
      <c r="Y922" s="288" t="str">
        <f t="shared" si="241"/>
        <v/>
      </c>
      <c r="Z922" s="175" t="str">
        <f t="shared" si="252"/>
        <v/>
      </c>
      <c r="AA922" s="175" t="str">
        <f t="shared" si="242"/>
        <v/>
      </c>
      <c r="AB922" s="175" t="str">
        <f t="shared" si="243"/>
        <v/>
      </c>
      <c r="AC922" s="288" t="str">
        <f t="shared" si="244"/>
        <v/>
      </c>
      <c r="AD922" s="152" t="str">
        <f t="shared" si="245"/>
        <v/>
      </c>
      <c r="AF922" s="155" t="str">
        <f>IFERROR(_xlfn.XLOOKUP(D922,Prisliste!$C$4:$F$4,Prisliste!$C$19:$F$19)*AD922,"")</f>
        <v/>
      </c>
    </row>
    <row r="923" spans="1:32" ht="14.4">
      <c r="A923" s="171" t="str">
        <f>IF(A922="","",IF(A922+1&lt;=f_slutt,'Beregninger gj.strømming'!A922+1,""))</f>
        <v/>
      </c>
      <c r="B923" s="172" t="str">
        <f t="shared" si="246"/>
        <v/>
      </c>
      <c r="C923" s="173" t="str">
        <f t="shared" si="247"/>
        <v/>
      </c>
      <c r="D923" s="172" t="str">
        <f t="shared" si="248"/>
        <v/>
      </c>
      <c r="E923" s="152" t="str">
        <f t="shared" si="253"/>
        <v/>
      </c>
      <c r="F923" s="289" t="str">
        <f t="shared" si="249"/>
        <v/>
      </c>
      <c r="G923" s="154" t="str">
        <f>IF($A923="","",'Priseestimat gj.strømming'!$C$15)</f>
        <v/>
      </c>
      <c r="H923" s="155" t="str" cm="1">
        <f t="array" ref="H923">IF(M923=Hjelpeark!$E$7,_xlfn.XLOOKUP(IF(T923="Naturlig",S923,T923),Temp_VT_FV,_xlfn.XLOOKUP('Beregninger gj.strømming'!F923,Fiskevekt_VT_FV,'Veksttabell FV'!$B$5:$T$21,,-1),,-1)*G923,IF('Beregninger gj.strømming'!M923=Hjelpeark!$D$7,_xlfn.XLOOKUP(IF(T923="Naturlig",S923,T923),'Veksttabell SV'!$A$6:$A$22,_xlfn.XLOOKUP('Beregninger gj.strømming'!F923,'Veksttabell SV'!$B$5:$AU$5,'Veksttabell SV'!$B$6:$AU$22,,-1),,-1)*G923,""))</f>
        <v/>
      </c>
      <c r="I923" s="155" t="str">
        <f t="shared" si="238"/>
        <v/>
      </c>
      <c r="J923" s="159" t="str">
        <f t="shared" si="239"/>
        <v/>
      </c>
      <c r="K923" s="173" t="str">
        <f>IF(A923="","",'Priseestimat gj.strømming'!$C$10)</f>
        <v/>
      </c>
      <c r="L923" s="173" t="str">
        <f>IF(A923="","",'Priseestimat gj.strømming'!$C$11)</f>
        <v/>
      </c>
      <c r="M923" s="173" t="str">
        <f>IF(A923="","",'Priseestimat gj.strømming'!$C$12)</f>
        <v/>
      </c>
      <c r="N923" s="173" t="str">
        <f>IF($A923="","",'Priseestimat gj.strømming'!$C$6)</f>
        <v/>
      </c>
      <c r="O923" s="174" t="str" cm="1">
        <f t="array" ref="O923">IF(M923=Hjelpeark!$D$7,_xlfn.XLOOKUP(IF(T923="Naturlig",S923,T923),'Vannbehov SV'!$A$5:$A$13,_xlfn.XLOOKUP('Beregninger gj.strømming'!F923,'Vannbehov SV'!$B$4:$O$4,'Vannbehov SV'!$B$5:$O$13,,-1),,-1),IF(M923=Hjelpeark!$E$7,_xlfn.XLOOKUP(IF(T923="Naturlig",S923,T923),'Vannbehov FV'!$A$5:$A$20,_xlfn.XLOOKUP('Beregninger gj.strømming'!F923,'Vannbehov FV'!$B$4:$O$4,'Vannbehov FV'!$B$5:$O$20,,-1),,-1),""))</f>
        <v/>
      </c>
      <c r="P923" s="173" t="str">
        <f t="shared" si="250"/>
        <v/>
      </c>
      <c r="Q923" s="174" t="str">
        <f t="shared" si="251"/>
        <v/>
      </c>
      <c r="R923" s="174" t="str">
        <f t="shared" si="240"/>
        <v/>
      </c>
      <c r="S923" s="152" t="str">
        <f>IFERROR(IF(M923=Hjelpeark!$D$7,_xlfn.XLOOKUP('Beregninger gj.strømming'!C923,Hjelpeark!$C$8:$C$19,Hjelpeark!$D$8:$D$19),_xlfn.XLOOKUP('Beregninger gj.strømming'!C923,Hjelpeark!$C$8:$C$19,Hjelpeark!$E$8:$E$19)),"")</f>
        <v/>
      </c>
      <c r="T923" s="152" t="str">
        <f t="shared" si="254"/>
        <v/>
      </c>
      <c r="U923" s="152" t="str">
        <f>IFERROR(IF(T923=Hjelpeark!$B$4,0,ABS(T923-S923)),"")</f>
        <v/>
      </c>
      <c r="V923" s="175" t="str">
        <f>IFERROR(IF(A923="","",_xlfn.XLOOKUP(D923,Prisliste!$C$4:$F$4,Prisliste!$C$20:$F$20)),"")</f>
        <v/>
      </c>
      <c r="W923" s="175" t="str">
        <f>IFERROR(U923*_xlfn.XLOOKUP(D923,Prisliste!$C$4:$F$4,Prisliste!$C$21:$F$21),"")</f>
        <v/>
      </c>
      <c r="X923" s="175" t="str">
        <f>IFERROR(IF(A923="","",IF(N923="Ja",_xlfn.XLOOKUP('Beregninger gj.strømming'!D923,Prisliste!$C$4:$F$4,Prisliste!$C$24:$F$24),0)),"")</f>
        <v/>
      </c>
      <c r="Y923" s="288" t="str">
        <f t="shared" si="241"/>
        <v/>
      </c>
      <c r="Z923" s="175" t="str">
        <f t="shared" si="252"/>
        <v/>
      </c>
      <c r="AA923" s="175" t="str">
        <f t="shared" si="242"/>
        <v/>
      </c>
      <c r="AB923" s="175" t="str">
        <f t="shared" si="243"/>
        <v/>
      </c>
      <c r="AC923" s="288" t="str">
        <f t="shared" si="244"/>
        <v/>
      </c>
      <c r="AD923" s="152" t="str">
        <f t="shared" si="245"/>
        <v/>
      </c>
      <c r="AF923" s="155" t="str">
        <f>IFERROR(_xlfn.XLOOKUP(D923,Prisliste!$C$4:$F$4,Prisliste!$C$19:$F$19)*AD923,"")</f>
        <v/>
      </c>
    </row>
    <row r="924" spans="1:32" ht="14.4">
      <c r="A924" s="171" t="str">
        <f>IF(A923="","",IF(A923+1&lt;=f_slutt,'Beregninger gj.strømming'!A923+1,""))</f>
        <v/>
      </c>
      <c r="B924" s="172" t="str">
        <f t="shared" si="246"/>
        <v/>
      </c>
      <c r="C924" s="173" t="str">
        <f t="shared" si="247"/>
        <v/>
      </c>
      <c r="D924" s="172" t="str">
        <f t="shared" si="248"/>
        <v/>
      </c>
      <c r="E924" s="152" t="str">
        <f t="shared" si="253"/>
        <v/>
      </c>
      <c r="F924" s="289" t="str">
        <f t="shared" si="249"/>
        <v/>
      </c>
      <c r="G924" s="154" t="str">
        <f>IF($A924="","",'Priseestimat gj.strømming'!$C$15)</f>
        <v/>
      </c>
      <c r="H924" s="155" t="str" cm="1">
        <f t="array" ref="H924">IF(M924=Hjelpeark!$E$7,_xlfn.XLOOKUP(IF(T924="Naturlig",S924,T924),Temp_VT_FV,_xlfn.XLOOKUP('Beregninger gj.strømming'!F924,Fiskevekt_VT_FV,'Veksttabell FV'!$B$5:$T$21,,-1),,-1)*G924,IF('Beregninger gj.strømming'!M924=Hjelpeark!$D$7,_xlfn.XLOOKUP(IF(T924="Naturlig",S924,T924),'Veksttabell SV'!$A$6:$A$22,_xlfn.XLOOKUP('Beregninger gj.strømming'!F924,'Veksttabell SV'!$B$5:$AU$5,'Veksttabell SV'!$B$6:$AU$22,,-1),,-1)*G924,""))</f>
        <v/>
      </c>
      <c r="I924" s="155" t="str">
        <f t="shared" si="238"/>
        <v/>
      </c>
      <c r="J924" s="159" t="str">
        <f t="shared" si="239"/>
        <v/>
      </c>
      <c r="K924" s="173" t="str">
        <f>IF(A924="","",'Priseestimat gj.strømming'!$C$10)</f>
        <v/>
      </c>
      <c r="L924" s="173" t="str">
        <f>IF(A924="","",'Priseestimat gj.strømming'!$C$11)</f>
        <v/>
      </c>
      <c r="M924" s="173" t="str">
        <f>IF(A924="","",'Priseestimat gj.strømming'!$C$12)</f>
        <v/>
      </c>
      <c r="N924" s="173" t="str">
        <f>IF($A924="","",'Priseestimat gj.strømming'!$C$6)</f>
        <v/>
      </c>
      <c r="O924" s="174" t="str" cm="1">
        <f t="array" ref="O924">IF(M924=Hjelpeark!$D$7,_xlfn.XLOOKUP(IF(T924="Naturlig",S924,T924),'Vannbehov SV'!$A$5:$A$13,_xlfn.XLOOKUP('Beregninger gj.strømming'!F924,'Vannbehov SV'!$B$4:$O$4,'Vannbehov SV'!$B$5:$O$13,,-1),,-1),IF(M924=Hjelpeark!$E$7,_xlfn.XLOOKUP(IF(T924="Naturlig",S924,T924),'Vannbehov FV'!$A$5:$A$20,_xlfn.XLOOKUP('Beregninger gj.strømming'!F924,'Vannbehov FV'!$B$4:$O$4,'Vannbehov FV'!$B$5:$O$20,,-1),,-1),""))</f>
        <v/>
      </c>
      <c r="P924" s="173" t="str">
        <f t="shared" si="250"/>
        <v/>
      </c>
      <c r="Q924" s="174" t="str">
        <f t="shared" si="251"/>
        <v/>
      </c>
      <c r="R924" s="174" t="str">
        <f t="shared" si="240"/>
        <v/>
      </c>
      <c r="S924" s="152" t="str">
        <f>IFERROR(IF(M924=Hjelpeark!$D$7,_xlfn.XLOOKUP('Beregninger gj.strømming'!C924,Hjelpeark!$C$8:$C$19,Hjelpeark!$D$8:$D$19),_xlfn.XLOOKUP('Beregninger gj.strømming'!C924,Hjelpeark!$C$8:$C$19,Hjelpeark!$E$8:$E$19)),"")</f>
        <v/>
      </c>
      <c r="T924" s="152" t="str">
        <f t="shared" si="254"/>
        <v/>
      </c>
      <c r="U924" s="152" t="str">
        <f>IFERROR(IF(T924=Hjelpeark!$B$4,0,ABS(T924-S924)),"")</f>
        <v/>
      </c>
      <c r="V924" s="175" t="str">
        <f>IFERROR(IF(A924="","",_xlfn.XLOOKUP(D924,Prisliste!$C$4:$F$4,Prisliste!$C$20:$F$20)),"")</f>
        <v/>
      </c>
      <c r="W924" s="175" t="str">
        <f>IFERROR(U924*_xlfn.XLOOKUP(D924,Prisliste!$C$4:$F$4,Prisliste!$C$21:$F$21),"")</f>
        <v/>
      </c>
      <c r="X924" s="175" t="str">
        <f>IFERROR(IF(A924="","",IF(N924="Ja",_xlfn.XLOOKUP('Beregninger gj.strømming'!D924,Prisliste!$C$4:$F$4,Prisliste!$C$24:$F$24),0)),"")</f>
        <v/>
      </c>
      <c r="Y924" s="288" t="str">
        <f t="shared" si="241"/>
        <v/>
      </c>
      <c r="Z924" s="175" t="str">
        <f t="shared" si="252"/>
        <v/>
      </c>
      <c r="AA924" s="175" t="str">
        <f t="shared" si="242"/>
        <v/>
      </c>
      <c r="AB924" s="175" t="str">
        <f t="shared" si="243"/>
        <v/>
      </c>
      <c r="AC924" s="288" t="str">
        <f t="shared" si="244"/>
        <v/>
      </c>
      <c r="AD924" s="152" t="str">
        <f t="shared" si="245"/>
        <v/>
      </c>
      <c r="AF924" s="155" t="str">
        <f>IFERROR(_xlfn.XLOOKUP(D924,Prisliste!$C$4:$F$4,Prisliste!$C$19:$F$19)*AD924,"")</f>
        <v/>
      </c>
    </row>
    <row r="925" spans="1:32" ht="14.4">
      <c r="A925" s="171" t="str">
        <f>IF(A924="","",IF(A924+1&lt;=f_slutt,'Beregninger gj.strømming'!A924+1,""))</f>
        <v/>
      </c>
      <c r="B925" s="172" t="str">
        <f t="shared" si="246"/>
        <v/>
      </c>
      <c r="C925" s="173" t="str">
        <f t="shared" si="247"/>
        <v/>
      </c>
      <c r="D925" s="172" t="str">
        <f t="shared" si="248"/>
        <v/>
      </c>
      <c r="E925" s="152" t="str">
        <f t="shared" si="253"/>
        <v/>
      </c>
      <c r="F925" s="289" t="str">
        <f t="shared" si="249"/>
        <v/>
      </c>
      <c r="G925" s="154" t="str">
        <f>IF($A925="","",'Priseestimat gj.strømming'!$C$15)</f>
        <v/>
      </c>
      <c r="H925" s="155" t="str" cm="1">
        <f t="array" ref="H925">IF(M925=Hjelpeark!$E$7,_xlfn.XLOOKUP(IF(T925="Naturlig",S925,T925),Temp_VT_FV,_xlfn.XLOOKUP('Beregninger gj.strømming'!F925,Fiskevekt_VT_FV,'Veksttabell FV'!$B$5:$T$21,,-1),,-1)*G925,IF('Beregninger gj.strømming'!M925=Hjelpeark!$D$7,_xlfn.XLOOKUP(IF(T925="Naturlig",S925,T925),'Veksttabell SV'!$A$6:$A$22,_xlfn.XLOOKUP('Beregninger gj.strømming'!F925,'Veksttabell SV'!$B$5:$AU$5,'Veksttabell SV'!$B$6:$AU$22,,-1),,-1)*G925,""))</f>
        <v/>
      </c>
      <c r="I925" s="155" t="str">
        <f t="shared" si="238"/>
        <v/>
      </c>
      <c r="J925" s="159" t="str">
        <f t="shared" si="239"/>
        <v/>
      </c>
      <c r="K925" s="173" t="str">
        <f>IF(A925="","",'Priseestimat gj.strømming'!$C$10)</f>
        <v/>
      </c>
      <c r="L925" s="173" t="str">
        <f>IF(A925="","",'Priseestimat gj.strømming'!$C$11)</f>
        <v/>
      </c>
      <c r="M925" s="173" t="str">
        <f>IF(A925="","",'Priseestimat gj.strømming'!$C$12)</f>
        <v/>
      </c>
      <c r="N925" s="173" t="str">
        <f>IF($A925="","",'Priseestimat gj.strømming'!$C$6)</f>
        <v/>
      </c>
      <c r="O925" s="174" t="str" cm="1">
        <f t="array" ref="O925">IF(M925=Hjelpeark!$D$7,_xlfn.XLOOKUP(IF(T925="Naturlig",S925,T925),'Vannbehov SV'!$A$5:$A$13,_xlfn.XLOOKUP('Beregninger gj.strømming'!F925,'Vannbehov SV'!$B$4:$O$4,'Vannbehov SV'!$B$5:$O$13,,-1),,-1),IF(M925=Hjelpeark!$E$7,_xlfn.XLOOKUP(IF(T925="Naturlig",S925,T925),'Vannbehov FV'!$A$5:$A$20,_xlfn.XLOOKUP('Beregninger gj.strømming'!F925,'Vannbehov FV'!$B$4:$O$4,'Vannbehov FV'!$B$5:$O$20,,-1),,-1),""))</f>
        <v/>
      </c>
      <c r="P925" s="173" t="str">
        <f t="shared" si="250"/>
        <v/>
      </c>
      <c r="Q925" s="174" t="str">
        <f t="shared" si="251"/>
        <v/>
      </c>
      <c r="R925" s="174" t="str">
        <f t="shared" si="240"/>
        <v/>
      </c>
      <c r="S925" s="152" t="str">
        <f>IFERROR(IF(M925=Hjelpeark!$D$7,_xlfn.XLOOKUP('Beregninger gj.strømming'!C925,Hjelpeark!$C$8:$C$19,Hjelpeark!$D$8:$D$19),_xlfn.XLOOKUP('Beregninger gj.strømming'!C925,Hjelpeark!$C$8:$C$19,Hjelpeark!$E$8:$E$19)),"")</f>
        <v/>
      </c>
      <c r="T925" s="152" t="str">
        <f t="shared" si="254"/>
        <v/>
      </c>
      <c r="U925" s="152" t="str">
        <f>IFERROR(IF(T925=Hjelpeark!$B$4,0,ABS(T925-S925)),"")</f>
        <v/>
      </c>
      <c r="V925" s="175" t="str">
        <f>IFERROR(IF(A925="","",_xlfn.XLOOKUP(D925,Prisliste!$C$4:$F$4,Prisliste!$C$20:$F$20)),"")</f>
        <v/>
      </c>
      <c r="W925" s="175" t="str">
        <f>IFERROR(U925*_xlfn.XLOOKUP(D925,Prisliste!$C$4:$F$4,Prisliste!$C$21:$F$21),"")</f>
        <v/>
      </c>
      <c r="X925" s="175" t="str">
        <f>IFERROR(IF(A925="","",IF(N925="Ja",_xlfn.XLOOKUP('Beregninger gj.strømming'!D925,Prisliste!$C$4:$F$4,Prisliste!$C$24:$F$24),0)),"")</f>
        <v/>
      </c>
      <c r="Y925" s="288" t="str">
        <f t="shared" si="241"/>
        <v/>
      </c>
      <c r="Z925" s="175" t="str">
        <f t="shared" si="252"/>
        <v/>
      </c>
      <c r="AA925" s="175" t="str">
        <f t="shared" si="242"/>
        <v/>
      </c>
      <c r="AB925" s="175" t="str">
        <f t="shared" si="243"/>
        <v/>
      </c>
      <c r="AC925" s="288" t="str">
        <f t="shared" si="244"/>
        <v/>
      </c>
      <c r="AD925" s="152" t="str">
        <f t="shared" si="245"/>
        <v/>
      </c>
      <c r="AF925" s="155" t="str">
        <f>IFERROR(_xlfn.XLOOKUP(D925,Prisliste!$C$4:$F$4,Prisliste!$C$19:$F$19)*AD925,"")</f>
        <v/>
      </c>
    </row>
    <row r="926" spans="1:32" ht="14.4">
      <c r="A926" s="171" t="str">
        <f>IF(A925="","",IF(A925+1&lt;=f_slutt,'Beregninger gj.strømming'!A925+1,""))</f>
        <v/>
      </c>
      <c r="B926" s="172" t="str">
        <f t="shared" si="246"/>
        <v/>
      </c>
      <c r="C926" s="173" t="str">
        <f t="shared" si="247"/>
        <v/>
      </c>
      <c r="D926" s="172" t="str">
        <f t="shared" si="248"/>
        <v/>
      </c>
      <c r="E926" s="152" t="str">
        <f t="shared" si="253"/>
        <v/>
      </c>
      <c r="F926" s="289" t="str">
        <f t="shared" si="249"/>
        <v/>
      </c>
      <c r="G926" s="154" t="str">
        <f>IF($A926="","",'Priseestimat gj.strømming'!$C$15)</f>
        <v/>
      </c>
      <c r="H926" s="155" t="str" cm="1">
        <f t="array" ref="H926">IF(M926=Hjelpeark!$E$7,_xlfn.XLOOKUP(IF(T926="Naturlig",S926,T926),Temp_VT_FV,_xlfn.XLOOKUP('Beregninger gj.strømming'!F926,Fiskevekt_VT_FV,'Veksttabell FV'!$B$5:$T$21,,-1),,-1)*G926,IF('Beregninger gj.strømming'!M926=Hjelpeark!$D$7,_xlfn.XLOOKUP(IF(T926="Naturlig",S926,T926),'Veksttabell SV'!$A$6:$A$22,_xlfn.XLOOKUP('Beregninger gj.strømming'!F926,'Veksttabell SV'!$B$5:$AU$5,'Veksttabell SV'!$B$6:$AU$22,,-1),,-1)*G926,""))</f>
        <v/>
      </c>
      <c r="I926" s="155" t="str">
        <f t="shared" si="238"/>
        <v/>
      </c>
      <c r="J926" s="159" t="str">
        <f t="shared" si="239"/>
        <v/>
      </c>
      <c r="K926" s="173" t="str">
        <f>IF(A926="","",'Priseestimat gj.strømming'!$C$10)</f>
        <v/>
      </c>
      <c r="L926" s="173" t="str">
        <f>IF(A926="","",'Priseestimat gj.strømming'!$C$11)</f>
        <v/>
      </c>
      <c r="M926" s="173" t="str">
        <f>IF(A926="","",'Priseestimat gj.strømming'!$C$12)</f>
        <v/>
      </c>
      <c r="N926" s="173" t="str">
        <f>IF($A926="","",'Priseestimat gj.strømming'!$C$6)</f>
        <v/>
      </c>
      <c r="O926" s="174" t="str" cm="1">
        <f t="array" ref="O926">IF(M926=Hjelpeark!$D$7,_xlfn.XLOOKUP(IF(T926="Naturlig",S926,T926),'Vannbehov SV'!$A$5:$A$13,_xlfn.XLOOKUP('Beregninger gj.strømming'!F926,'Vannbehov SV'!$B$4:$O$4,'Vannbehov SV'!$B$5:$O$13,,-1),,-1),IF(M926=Hjelpeark!$E$7,_xlfn.XLOOKUP(IF(T926="Naturlig",S926,T926),'Vannbehov FV'!$A$5:$A$20,_xlfn.XLOOKUP('Beregninger gj.strømming'!F926,'Vannbehov FV'!$B$4:$O$4,'Vannbehov FV'!$B$5:$O$20,,-1),,-1),""))</f>
        <v/>
      </c>
      <c r="P926" s="173" t="str">
        <f t="shared" si="250"/>
        <v/>
      </c>
      <c r="Q926" s="174" t="str">
        <f t="shared" si="251"/>
        <v/>
      </c>
      <c r="R926" s="174" t="str">
        <f t="shared" si="240"/>
        <v/>
      </c>
      <c r="S926" s="152" t="str">
        <f>IFERROR(IF(M926=Hjelpeark!$D$7,_xlfn.XLOOKUP('Beregninger gj.strømming'!C926,Hjelpeark!$C$8:$C$19,Hjelpeark!$D$8:$D$19),_xlfn.XLOOKUP('Beregninger gj.strømming'!C926,Hjelpeark!$C$8:$C$19,Hjelpeark!$E$8:$E$19)),"")</f>
        <v/>
      </c>
      <c r="T926" s="152" t="str">
        <f t="shared" si="254"/>
        <v/>
      </c>
      <c r="U926" s="152" t="str">
        <f>IFERROR(IF(T926=Hjelpeark!$B$4,0,ABS(T926-S926)),"")</f>
        <v/>
      </c>
      <c r="V926" s="175" t="str">
        <f>IFERROR(IF(A926="","",_xlfn.XLOOKUP(D926,Prisliste!$C$4:$F$4,Prisliste!$C$20:$F$20)),"")</f>
        <v/>
      </c>
      <c r="W926" s="175" t="str">
        <f>IFERROR(U926*_xlfn.XLOOKUP(D926,Prisliste!$C$4:$F$4,Prisliste!$C$21:$F$21),"")</f>
        <v/>
      </c>
      <c r="X926" s="175" t="str">
        <f>IFERROR(IF(A926="","",IF(N926="Ja",_xlfn.XLOOKUP('Beregninger gj.strømming'!D926,Prisliste!$C$4:$F$4,Prisliste!$C$24:$F$24),0)),"")</f>
        <v/>
      </c>
      <c r="Y926" s="288" t="str">
        <f t="shared" si="241"/>
        <v/>
      </c>
      <c r="Z926" s="175" t="str">
        <f t="shared" si="252"/>
        <v/>
      </c>
      <c r="AA926" s="175" t="str">
        <f t="shared" si="242"/>
        <v/>
      </c>
      <c r="AB926" s="175" t="str">
        <f t="shared" si="243"/>
        <v/>
      </c>
      <c r="AC926" s="288" t="str">
        <f t="shared" si="244"/>
        <v/>
      </c>
      <c r="AD926" s="152" t="str">
        <f t="shared" si="245"/>
        <v/>
      </c>
      <c r="AF926" s="155" t="str">
        <f>IFERROR(_xlfn.XLOOKUP(D926,Prisliste!$C$4:$F$4,Prisliste!$C$19:$F$19)*AD926,"")</f>
        <v/>
      </c>
    </row>
    <row r="927" spans="1:32" ht="14.4">
      <c r="A927" s="171" t="str">
        <f>IF(A926="","",IF(A926+1&lt;=f_slutt,'Beregninger gj.strømming'!A926+1,""))</f>
        <v/>
      </c>
      <c r="B927" s="172" t="str">
        <f t="shared" si="246"/>
        <v/>
      </c>
      <c r="C927" s="173" t="str">
        <f t="shared" si="247"/>
        <v/>
      </c>
      <c r="D927" s="172" t="str">
        <f t="shared" si="248"/>
        <v/>
      </c>
      <c r="E927" s="152" t="str">
        <f t="shared" si="253"/>
        <v/>
      </c>
      <c r="F927" s="289" t="str">
        <f t="shared" si="249"/>
        <v/>
      </c>
      <c r="G927" s="154" t="str">
        <f>IF($A927="","",'Priseestimat gj.strømming'!$C$15)</f>
        <v/>
      </c>
      <c r="H927" s="155" t="str" cm="1">
        <f t="array" ref="H927">IF(M927=Hjelpeark!$E$7,_xlfn.XLOOKUP(IF(T927="Naturlig",S927,T927),Temp_VT_FV,_xlfn.XLOOKUP('Beregninger gj.strømming'!F927,Fiskevekt_VT_FV,'Veksttabell FV'!$B$5:$T$21,,-1),,-1)*G927,IF('Beregninger gj.strømming'!M927=Hjelpeark!$D$7,_xlfn.XLOOKUP(IF(T927="Naturlig",S927,T927),'Veksttabell SV'!$A$6:$A$22,_xlfn.XLOOKUP('Beregninger gj.strømming'!F927,'Veksttabell SV'!$B$5:$AU$5,'Veksttabell SV'!$B$6:$AU$22,,-1),,-1)*G927,""))</f>
        <v/>
      </c>
      <c r="I927" s="155" t="str">
        <f t="shared" si="238"/>
        <v/>
      </c>
      <c r="J927" s="159" t="str">
        <f t="shared" si="239"/>
        <v/>
      </c>
      <c r="K927" s="173" t="str">
        <f>IF(A927="","",'Priseestimat gj.strømming'!$C$10)</f>
        <v/>
      </c>
      <c r="L927" s="173" t="str">
        <f>IF(A927="","",'Priseestimat gj.strømming'!$C$11)</f>
        <v/>
      </c>
      <c r="M927" s="173" t="str">
        <f>IF(A927="","",'Priseestimat gj.strømming'!$C$12)</f>
        <v/>
      </c>
      <c r="N927" s="173" t="str">
        <f>IF($A927="","",'Priseestimat gj.strømming'!$C$6)</f>
        <v/>
      </c>
      <c r="O927" s="174" t="str" cm="1">
        <f t="array" ref="O927">IF(M927=Hjelpeark!$D$7,_xlfn.XLOOKUP(IF(T927="Naturlig",S927,T927),'Vannbehov SV'!$A$5:$A$13,_xlfn.XLOOKUP('Beregninger gj.strømming'!F927,'Vannbehov SV'!$B$4:$O$4,'Vannbehov SV'!$B$5:$O$13,,-1),,-1),IF(M927=Hjelpeark!$E$7,_xlfn.XLOOKUP(IF(T927="Naturlig",S927,T927),'Vannbehov FV'!$A$5:$A$20,_xlfn.XLOOKUP('Beregninger gj.strømming'!F927,'Vannbehov FV'!$B$4:$O$4,'Vannbehov FV'!$B$5:$O$20,,-1),,-1),""))</f>
        <v/>
      </c>
      <c r="P927" s="173" t="str">
        <f t="shared" si="250"/>
        <v/>
      </c>
      <c r="Q927" s="174" t="str">
        <f t="shared" si="251"/>
        <v/>
      </c>
      <c r="R927" s="174" t="str">
        <f t="shared" si="240"/>
        <v/>
      </c>
      <c r="S927" s="152" t="str">
        <f>IFERROR(IF(M927=Hjelpeark!$D$7,_xlfn.XLOOKUP('Beregninger gj.strømming'!C927,Hjelpeark!$C$8:$C$19,Hjelpeark!$D$8:$D$19),_xlfn.XLOOKUP('Beregninger gj.strømming'!C927,Hjelpeark!$C$8:$C$19,Hjelpeark!$E$8:$E$19)),"")</f>
        <v/>
      </c>
      <c r="T927" s="152" t="str">
        <f t="shared" si="254"/>
        <v/>
      </c>
      <c r="U927" s="152" t="str">
        <f>IFERROR(IF(T927=Hjelpeark!$B$4,0,ABS(T927-S927)),"")</f>
        <v/>
      </c>
      <c r="V927" s="175" t="str">
        <f>IFERROR(IF(A927="","",_xlfn.XLOOKUP(D927,Prisliste!$C$4:$F$4,Prisliste!$C$20:$F$20)),"")</f>
        <v/>
      </c>
      <c r="W927" s="175" t="str">
        <f>IFERROR(U927*_xlfn.XLOOKUP(D927,Prisliste!$C$4:$F$4,Prisliste!$C$21:$F$21),"")</f>
        <v/>
      </c>
      <c r="X927" s="175" t="str">
        <f>IFERROR(IF(A927="","",IF(N927="Ja",_xlfn.XLOOKUP('Beregninger gj.strømming'!D927,Prisliste!$C$4:$F$4,Prisliste!$C$24:$F$24),0)),"")</f>
        <v/>
      </c>
      <c r="Y927" s="288" t="str">
        <f t="shared" si="241"/>
        <v/>
      </c>
      <c r="Z927" s="175" t="str">
        <f t="shared" si="252"/>
        <v/>
      </c>
      <c r="AA927" s="175" t="str">
        <f t="shared" si="242"/>
        <v/>
      </c>
      <c r="AB927" s="175" t="str">
        <f t="shared" si="243"/>
        <v/>
      </c>
      <c r="AC927" s="288" t="str">
        <f t="shared" si="244"/>
        <v/>
      </c>
      <c r="AD927" s="152" t="str">
        <f t="shared" si="245"/>
        <v/>
      </c>
      <c r="AF927" s="155" t="str">
        <f>IFERROR(_xlfn.XLOOKUP(D927,Prisliste!$C$4:$F$4,Prisliste!$C$19:$F$19)*AD927,"")</f>
        <v/>
      </c>
    </row>
    <row r="928" spans="1:32" ht="14.4">
      <c r="A928" s="171" t="str">
        <f>IF(A927="","",IF(A927+1&lt;=f_slutt,'Beregninger gj.strømming'!A927+1,""))</f>
        <v/>
      </c>
      <c r="B928" s="172" t="str">
        <f t="shared" si="246"/>
        <v/>
      </c>
      <c r="C928" s="173" t="str">
        <f t="shared" si="247"/>
        <v/>
      </c>
      <c r="D928" s="172" t="str">
        <f t="shared" si="248"/>
        <v/>
      </c>
      <c r="E928" s="152" t="str">
        <f t="shared" si="253"/>
        <v/>
      </c>
      <c r="F928" s="289" t="str">
        <f t="shared" si="249"/>
        <v/>
      </c>
      <c r="G928" s="154" t="str">
        <f>IF($A928="","",'Priseestimat gj.strømming'!$C$15)</f>
        <v/>
      </c>
      <c r="H928" s="155" t="str" cm="1">
        <f t="array" ref="H928">IF(M928=Hjelpeark!$E$7,_xlfn.XLOOKUP(IF(T928="Naturlig",S928,T928),Temp_VT_FV,_xlfn.XLOOKUP('Beregninger gj.strømming'!F928,Fiskevekt_VT_FV,'Veksttabell FV'!$B$5:$T$21,,-1),,-1)*G928,IF('Beregninger gj.strømming'!M928=Hjelpeark!$D$7,_xlfn.XLOOKUP(IF(T928="Naturlig",S928,T928),'Veksttabell SV'!$A$6:$A$22,_xlfn.XLOOKUP('Beregninger gj.strømming'!F928,'Veksttabell SV'!$B$5:$AU$5,'Veksttabell SV'!$B$6:$AU$22,,-1),,-1)*G928,""))</f>
        <v/>
      </c>
      <c r="I928" s="155" t="str">
        <f t="shared" si="238"/>
        <v/>
      </c>
      <c r="J928" s="159" t="str">
        <f t="shared" si="239"/>
        <v/>
      </c>
      <c r="K928" s="173" t="str">
        <f>IF(A928="","",'Priseestimat gj.strømming'!$C$10)</f>
        <v/>
      </c>
      <c r="L928" s="173" t="str">
        <f>IF(A928="","",'Priseestimat gj.strømming'!$C$11)</f>
        <v/>
      </c>
      <c r="M928" s="173" t="str">
        <f>IF(A928="","",'Priseestimat gj.strømming'!$C$12)</f>
        <v/>
      </c>
      <c r="N928" s="173" t="str">
        <f>IF($A928="","",'Priseestimat gj.strømming'!$C$6)</f>
        <v/>
      </c>
      <c r="O928" s="174" t="str" cm="1">
        <f t="array" ref="O928">IF(M928=Hjelpeark!$D$7,_xlfn.XLOOKUP(IF(T928="Naturlig",S928,T928),'Vannbehov SV'!$A$5:$A$13,_xlfn.XLOOKUP('Beregninger gj.strømming'!F928,'Vannbehov SV'!$B$4:$O$4,'Vannbehov SV'!$B$5:$O$13,,-1),,-1),IF(M928=Hjelpeark!$E$7,_xlfn.XLOOKUP(IF(T928="Naturlig",S928,T928),'Vannbehov FV'!$A$5:$A$20,_xlfn.XLOOKUP('Beregninger gj.strømming'!F928,'Vannbehov FV'!$B$4:$O$4,'Vannbehov FV'!$B$5:$O$20,,-1),,-1),""))</f>
        <v/>
      </c>
      <c r="P928" s="173" t="str">
        <f t="shared" si="250"/>
        <v/>
      </c>
      <c r="Q928" s="174" t="str">
        <f t="shared" si="251"/>
        <v/>
      </c>
      <c r="R928" s="174" t="str">
        <f t="shared" si="240"/>
        <v/>
      </c>
      <c r="S928" s="152" t="str">
        <f>IFERROR(IF(M928=Hjelpeark!$D$7,_xlfn.XLOOKUP('Beregninger gj.strømming'!C928,Hjelpeark!$C$8:$C$19,Hjelpeark!$D$8:$D$19),_xlfn.XLOOKUP('Beregninger gj.strømming'!C928,Hjelpeark!$C$8:$C$19,Hjelpeark!$E$8:$E$19)),"")</f>
        <v/>
      </c>
      <c r="T928" s="152" t="str">
        <f t="shared" si="254"/>
        <v/>
      </c>
      <c r="U928" s="152" t="str">
        <f>IFERROR(IF(T928=Hjelpeark!$B$4,0,ABS(T928-S928)),"")</f>
        <v/>
      </c>
      <c r="V928" s="175" t="str">
        <f>IFERROR(IF(A928="","",_xlfn.XLOOKUP(D928,Prisliste!$C$4:$F$4,Prisliste!$C$20:$F$20)),"")</f>
        <v/>
      </c>
      <c r="W928" s="175" t="str">
        <f>IFERROR(U928*_xlfn.XLOOKUP(D928,Prisliste!$C$4:$F$4,Prisliste!$C$21:$F$21),"")</f>
        <v/>
      </c>
      <c r="X928" s="175" t="str">
        <f>IFERROR(IF(A928="","",IF(N928="Ja",_xlfn.XLOOKUP('Beregninger gj.strømming'!D928,Prisliste!$C$4:$F$4,Prisliste!$C$24:$F$24),0)),"")</f>
        <v/>
      </c>
      <c r="Y928" s="288" t="str">
        <f t="shared" si="241"/>
        <v/>
      </c>
      <c r="Z928" s="175" t="str">
        <f t="shared" si="252"/>
        <v/>
      </c>
      <c r="AA928" s="175" t="str">
        <f t="shared" si="242"/>
        <v/>
      </c>
      <c r="AB928" s="175" t="str">
        <f t="shared" si="243"/>
        <v/>
      </c>
      <c r="AC928" s="288" t="str">
        <f t="shared" si="244"/>
        <v/>
      </c>
      <c r="AD928" s="152" t="str">
        <f t="shared" si="245"/>
        <v/>
      </c>
      <c r="AF928" s="155" t="str">
        <f>IFERROR(_xlfn.XLOOKUP(D928,Prisliste!$C$4:$F$4,Prisliste!$C$19:$F$19)*AD928,"")</f>
        <v/>
      </c>
    </row>
    <row r="929" spans="1:32" ht="14.4">
      <c r="A929" s="171" t="str">
        <f>IF(A928="","",IF(A928+1&lt;=f_slutt,'Beregninger gj.strømming'!A928+1,""))</f>
        <v/>
      </c>
      <c r="B929" s="172" t="str">
        <f t="shared" si="246"/>
        <v/>
      </c>
      <c r="C929" s="173" t="str">
        <f t="shared" si="247"/>
        <v/>
      </c>
      <c r="D929" s="172" t="str">
        <f t="shared" si="248"/>
        <v/>
      </c>
      <c r="E929" s="152" t="str">
        <f t="shared" si="253"/>
        <v/>
      </c>
      <c r="F929" s="289" t="str">
        <f t="shared" si="249"/>
        <v/>
      </c>
      <c r="G929" s="154" t="str">
        <f>IF($A929="","",'Priseestimat gj.strømming'!$C$15)</f>
        <v/>
      </c>
      <c r="H929" s="155" t="str" cm="1">
        <f t="array" ref="H929">IF(M929=Hjelpeark!$E$7,_xlfn.XLOOKUP(IF(T929="Naturlig",S929,T929),Temp_VT_FV,_xlfn.XLOOKUP('Beregninger gj.strømming'!F929,Fiskevekt_VT_FV,'Veksttabell FV'!$B$5:$T$21,,-1),,-1)*G929,IF('Beregninger gj.strømming'!M929=Hjelpeark!$D$7,_xlfn.XLOOKUP(IF(T929="Naturlig",S929,T929),'Veksttabell SV'!$A$6:$A$22,_xlfn.XLOOKUP('Beregninger gj.strømming'!F929,'Veksttabell SV'!$B$5:$AU$5,'Veksttabell SV'!$B$6:$AU$22,,-1),,-1)*G929,""))</f>
        <v/>
      </c>
      <c r="I929" s="155" t="str">
        <f t="shared" si="238"/>
        <v/>
      </c>
      <c r="J929" s="159" t="str">
        <f t="shared" si="239"/>
        <v/>
      </c>
      <c r="K929" s="173" t="str">
        <f>IF(A929="","",'Priseestimat gj.strømming'!$C$10)</f>
        <v/>
      </c>
      <c r="L929" s="173" t="str">
        <f>IF(A929="","",'Priseestimat gj.strømming'!$C$11)</f>
        <v/>
      </c>
      <c r="M929" s="173" t="str">
        <f>IF(A929="","",'Priseestimat gj.strømming'!$C$12)</f>
        <v/>
      </c>
      <c r="N929" s="173" t="str">
        <f>IF($A929="","",'Priseestimat gj.strømming'!$C$6)</f>
        <v/>
      </c>
      <c r="O929" s="174" t="str" cm="1">
        <f t="array" ref="O929">IF(M929=Hjelpeark!$D$7,_xlfn.XLOOKUP(IF(T929="Naturlig",S929,T929),'Vannbehov SV'!$A$5:$A$13,_xlfn.XLOOKUP('Beregninger gj.strømming'!F929,'Vannbehov SV'!$B$4:$O$4,'Vannbehov SV'!$B$5:$O$13,,-1),,-1),IF(M929=Hjelpeark!$E$7,_xlfn.XLOOKUP(IF(T929="Naturlig",S929,T929),'Vannbehov FV'!$A$5:$A$20,_xlfn.XLOOKUP('Beregninger gj.strømming'!F929,'Vannbehov FV'!$B$4:$O$4,'Vannbehov FV'!$B$5:$O$20,,-1),,-1),""))</f>
        <v/>
      </c>
      <c r="P929" s="173" t="str">
        <f t="shared" si="250"/>
        <v/>
      </c>
      <c r="Q929" s="174" t="str">
        <f t="shared" si="251"/>
        <v/>
      </c>
      <c r="R929" s="174" t="str">
        <f t="shared" si="240"/>
        <v/>
      </c>
      <c r="S929" s="152" t="str">
        <f>IFERROR(IF(M929=Hjelpeark!$D$7,_xlfn.XLOOKUP('Beregninger gj.strømming'!C929,Hjelpeark!$C$8:$C$19,Hjelpeark!$D$8:$D$19),_xlfn.XLOOKUP('Beregninger gj.strømming'!C929,Hjelpeark!$C$8:$C$19,Hjelpeark!$E$8:$E$19)),"")</f>
        <v/>
      </c>
      <c r="T929" s="152" t="str">
        <f t="shared" si="254"/>
        <v/>
      </c>
      <c r="U929" s="152" t="str">
        <f>IFERROR(IF(T929=Hjelpeark!$B$4,0,ABS(T929-S929)),"")</f>
        <v/>
      </c>
      <c r="V929" s="175" t="str">
        <f>IFERROR(IF(A929="","",_xlfn.XLOOKUP(D929,Prisliste!$C$4:$F$4,Prisliste!$C$20:$F$20)),"")</f>
        <v/>
      </c>
      <c r="W929" s="175" t="str">
        <f>IFERROR(U929*_xlfn.XLOOKUP(D929,Prisliste!$C$4:$F$4,Prisliste!$C$21:$F$21),"")</f>
        <v/>
      </c>
      <c r="X929" s="175" t="str">
        <f>IFERROR(IF(A929="","",IF(N929="Ja",_xlfn.XLOOKUP('Beregninger gj.strømming'!D929,Prisliste!$C$4:$F$4,Prisliste!$C$24:$F$24),0)),"")</f>
        <v/>
      </c>
      <c r="Y929" s="288" t="str">
        <f t="shared" si="241"/>
        <v/>
      </c>
      <c r="Z929" s="175" t="str">
        <f t="shared" si="252"/>
        <v/>
      </c>
      <c r="AA929" s="175" t="str">
        <f t="shared" si="242"/>
        <v/>
      </c>
      <c r="AB929" s="175" t="str">
        <f t="shared" si="243"/>
        <v/>
      </c>
      <c r="AC929" s="288" t="str">
        <f t="shared" si="244"/>
        <v/>
      </c>
      <c r="AD929" s="152" t="str">
        <f t="shared" si="245"/>
        <v/>
      </c>
      <c r="AF929" s="155" t="str">
        <f>IFERROR(_xlfn.XLOOKUP(D929,Prisliste!$C$4:$F$4,Prisliste!$C$19:$F$19)*AD929,"")</f>
        <v/>
      </c>
    </row>
    <row r="930" spans="1:32" ht="14.4">
      <c r="A930" s="171" t="str">
        <f>IF(A929="","",IF(A929+1&lt;=f_slutt,'Beregninger gj.strømming'!A929+1,""))</f>
        <v/>
      </c>
      <c r="B930" s="172" t="str">
        <f t="shared" si="246"/>
        <v/>
      </c>
      <c r="C930" s="173" t="str">
        <f t="shared" si="247"/>
        <v/>
      </c>
      <c r="D930" s="172" t="str">
        <f t="shared" si="248"/>
        <v/>
      </c>
      <c r="E930" s="152" t="str">
        <f t="shared" si="253"/>
        <v/>
      </c>
      <c r="F930" s="289" t="str">
        <f t="shared" si="249"/>
        <v/>
      </c>
      <c r="G930" s="154" t="str">
        <f>IF($A930="","",'Priseestimat gj.strømming'!$C$15)</f>
        <v/>
      </c>
      <c r="H930" s="155" t="str" cm="1">
        <f t="array" ref="H930">IF(M930=Hjelpeark!$E$7,_xlfn.XLOOKUP(IF(T930="Naturlig",S930,T930),Temp_VT_FV,_xlfn.XLOOKUP('Beregninger gj.strømming'!F930,Fiskevekt_VT_FV,'Veksttabell FV'!$B$5:$T$21,,-1),,-1)*G930,IF('Beregninger gj.strømming'!M930=Hjelpeark!$D$7,_xlfn.XLOOKUP(IF(T930="Naturlig",S930,T930),'Veksttabell SV'!$A$6:$A$22,_xlfn.XLOOKUP('Beregninger gj.strømming'!F930,'Veksttabell SV'!$B$5:$AU$5,'Veksttabell SV'!$B$6:$AU$22,,-1),,-1)*G930,""))</f>
        <v/>
      </c>
      <c r="I930" s="155" t="str">
        <f t="shared" si="238"/>
        <v/>
      </c>
      <c r="J930" s="159" t="str">
        <f t="shared" si="239"/>
        <v/>
      </c>
      <c r="K930" s="173" t="str">
        <f>IF(A930="","",'Priseestimat gj.strømming'!$C$10)</f>
        <v/>
      </c>
      <c r="L930" s="173" t="str">
        <f>IF(A930="","",'Priseestimat gj.strømming'!$C$11)</f>
        <v/>
      </c>
      <c r="M930" s="173" t="str">
        <f>IF(A930="","",'Priseestimat gj.strømming'!$C$12)</f>
        <v/>
      </c>
      <c r="N930" s="173" t="str">
        <f>IF($A930="","",'Priseestimat gj.strømming'!$C$6)</f>
        <v/>
      </c>
      <c r="O930" s="174" t="str" cm="1">
        <f t="array" ref="O930">IF(M930=Hjelpeark!$D$7,_xlfn.XLOOKUP(IF(T930="Naturlig",S930,T930),'Vannbehov SV'!$A$5:$A$13,_xlfn.XLOOKUP('Beregninger gj.strømming'!F930,'Vannbehov SV'!$B$4:$O$4,'Vannbehov SV'!$B$5:$O$13,,-1),,-1),IF(M930=Hjelpeark!$E$7,_xlfn.XLOOKUP(IF(T930="Naturlig",S930,T930),'Vannbehov FV'!$A$5:$A$20,_xlfn.XLOOKUP('Beregninger gj.strømming'!F930,'Vannbehov FV'!$B$4:$O$4,'Vannbehov FV'!$B$5:$O$20,,-1),,-1),""))</f>
        <v/>
      </c>
      <c r="P930" s="173" t="str">
        <f t="shared" si="250"/>
        <v/>
      </c>
      <c r="Q930" s="174" t="str">
        <f t="shared" si="251"/>
        <v/>
      </c>
      <c r="R930" s="174" t="str">
        <f t="shared" si="240"/>
        <v/>
      </c>
      <c r="S930" s="152" t="str">
        <f>IFERROR(IF(M930=Hjelpeark!$D$7,_xlfn.XLOOKUP('Beregninger gj.strømming'!C930,Hjelpeark!$C$8:$C$19,Hjelpeark!$D$8:$D$19),_xlfn.XLOOKUP('Beregninger gj.strømming'!C930,Hjelpeark!$C$8:$C$19,Hjelpeark!$E$8:$E$19)),"")</f>
        <v/>
      </c>
      <c r="T930" s="152" t="str">
        <f t="shared" si="254"/>
        <v/>
      </c>
      <c r="U930" s="152" t="str">
        <f>IFERROR(IF(T930=Hjelpeark!$B$4,0,ABS(T930-S930)),"")</f>
        <v/>
      </c>
      <c r="V930" s="175" t="str">
        <f>IFERROR(IF(A930="","",_xlfn.XLOOKUP(D930,Prisliste!$C$4:$F$4,Prisliste!$C$20:$F$20)),"")</f>
        <v/>
      </c>
      <c r="W930" s="175" t="str">
        <f>IFERROR(U930*_xlfn.XLOOKUP(D930,Prisliste!$C$4:$F$4,Prisliste!$C$21:$F$21),"")</f>
        <v/>
      </c>
      <c r="X930" s="175" t="str">
        <f>IFERROR(IF(A930="","",IF(N930="Ja",_xlfn.XLOOKUP('Beregninger gj.strømming'!D930,Prisliste!$C$4:$F$4,Prisliste!$C$24:$F$24),0)),"")</f>
        <v/>
      </c>
      <c r="Y930" s="288" t="str">
        <f t="shared" si="241"/>
        <v/>
      </c>
      <c r="Z930" s="175" t="str">
        <f t="shared" si="252"/>
        <v/>
      </c>
      <c r="AA930" s="175" t="str">
        <f t="shared" si="242"/>
        <v/>
      </c>
      <c r="AB930" s="175" t="str">
        <f t="shared" si="243"/>
        <v/>
      </c>
      <c r="AC930" s="288" t="str">
        <f t="shared" si="244"/>
        <v/>
      </c>
      <c r="AD930" s="152" t="str">
        <f t="shared" si="245"/>
        <v/>
      </c>
      <c r="AF930" s="155" t="str">
        <f>IFERROR(_xlfn.XLOOKUP(D930,Prisliste!$C$4:$F$4,Prisliste!$C$19:$F$19)*AD930,"")</f>
        <v/>
      </c>
    </row>
    <row r="931" spans="1:32" ht="14.4">
      <c r="A931" s="171" t="str">
        <f>IF(A930="","",IF(A930+1&lt;=f_slutt,'Beregninger gj.strømming'!A930+1,""))</f>
        <v/>
      </c>
      <c r="B931" s="172" t="str">
        <f t="shared" si="246"/>
        <v/>
      </c>
      <c r="C931" s="173" t="str">
        <f t="shared" si="247"/>
        <v/>
      </c>
      <c r="D931" s="172" t="str">
        <f t="shared" si="248"/>
        <v/>
      </c>
      <c r="E931" s="152" t="str">
        <f t="shared" si="253"/>
        <v/>
      </c>
      <c r="F931" s="289" t="str">
        <f t="shared" si="249"/>
        <v/>
      </c>
      <c r="G931" s="154" t="str">
        <f>IF($A931="","",'Priseestimat gj.strømming'!$C$15)</f>
        <v/>
      </c>
      <c r="H931" s="155" t="str" cm="1">
        <f t="array" ref="H931">IF(M931=Hjelpeark!$E$7,_xlfn.XLOOKUP(IF(T931="Naturlig",S931,T931),Temp_VT_FV,_xlfn.XLOOKUP('Beregninger gj.strømming'!F931,Fiskevekt_VT_FV,'Veksttabell FV'!$B$5:$T$21,,-1),,-1)*G931,IF('Beregninger gj.strømming'!M931=Hjelpeark!$D$7,_xlfn.XLOOKUP(IF(T931="Naturlig",S931,T931),'Veksttabell SV'!$A$6:$A$22,_xlfn.XLOOKUP('Beregninger gj.strømming'!F931,'Veksttabell SV'!$B$5:$AU$5,'Veksttabell SV'!$B$6:$AU$22,,-1),,-1)*G931,""))</f>
        <v/>
      </c>
      <c r="I931" s="155" t="str">
        <f t="shared" si="238"/>
        <v/>
      </c>
      <c r="J931" s="159" t="str">
        <f t="shared" si="239"/>
        <v/>
      </c>
      <c r="K931" s="173" t="str">
        <f>IF(A931="","",'Priseestimat gj.strømming'!$C$10)</f>
        <v/>
      </c>
      <c r="L931" s="173" t="str">
        <f>IF(A931="","",'Priseestimat gj.strømming'!$C$11)</f>
        <v/>
      </c>
      <c r="M931" s="173" t="str">
        <f>IF(A931="","",'Priseestimat gj.strømming'!$C$12)</f>
        <v/>
      </c>
      <c r="N931" s="173" t="str">
        <f>IF($A931="","",'Priseestimat gj.strømming'!$C$6)</f>
        <v/>
      </c>
      <c r="O931" s="174" t="str" cm="1">
        <f t="array" ref="O931">IF(M931=Hjelpeark!$D$7,_xlfn.XLOOKUP(IF(T931="Naturlig",S931,T931),'Vannbehov SV'!$A$5:$A$13,_xlfn.XLOOKUP('Beregninger gj.strømming'!F931,'Vannbehov SV'!$B$4:$O$4,'Vannbehov SV'!$B$5:$O$13,,-1),,-1),IF(M931=Hjelpeark!$E$7,_xlfn.XLOOKUP(IF(T931="Naturlig",S931,T931),'Vannbehov FV'!$A$5:$A$20,_xlfn.XLOOKUP('Beregninger gj.strømming'!F931,'Vannbehov FV'!$B$4:$O$4,'Vannbehov FV'!$B$5:$O$20,,-1),,-1),""))</f>
        <v/>
      </c>
      <c r="P931" s="173" t="str">
        <f t="shared" si="250"/>
        <v/>
      </c>
      <c r="Q931" s="174" t="str">
        <f t="shared" si="251"/>
        <v/>
      </c>
      <c r="R931" s="174" t="str">
        <f t="shared" si="240"/>
        <v/>
      </c>
      <c r="S931" s="152" t="str">
        <f>IFERROR(IF(M931=Hjelpeark!$D$7,_xlfn.XLOOKUP('Beregninger gj.strømming'!C931,Hjelpeark!$C$8:$C$19,Hjelpeark!$D$8:$D$19),_xlfn.XLOOKUP('Beregninger gj.strømming'!C931,Hjelpeark!$C$8:$C$19,Hjelpeark!$E$8:$E$19)),"")</f>
        <v/>
      </c>
      <c r="T931" s="152" t="str">
        <f t="shared" si="254"/>
        <v/>
      </c>
      <c r="U931" s="152" t="str">
        <f>IFERROR(IF(T931=Hjelpeark!$B$4,0,ABS(T931-S931)),"")</f>
        <v/>
      </c>
      <c r="V931" s="175" t="str">
        <f>IFERROR(IF(A931="","",_xlfn.XLOOKUP(D931,Prisliste!$C$4:$F$4,Prisliste!$C$20:$F$20)),"")</f>
        <v/>
      </c>
      <c r="W931" s="175" t="str">
        <f>IFERROR(U931*_xlfn.XLOOKUP(D931,Prisliste!$C$4:$F$4,Prisliste!$C$21:$F$21),"")</f>
        <v/>
      </c>
      <c r="X931" s="175" t="str">
        <f>IFERROR(IF(A931="","",IF(N931="Ja",_xlfn.XLOOKUP('Beregninger gj.strømming'!D931,Prisliste!$C$4:$F$4,Prisliste!$C$24:$F$24),0)),"")</f>
        <v/>
      </c>
      <c r="Y931" s="288" t="str">
        <f t="shared" si="241"/>
        <v/>
      </c>
      <c r="Z931" s="175" t="str">
        <f t="shared" si="252"/>
        <v/>
      </c>
      <c r="AA931" s="175" t="str">
        <f t="shared" si="242"/>
        <v/>
      </c>
      <c r="AB931" s="175" t="str">
        <f t="shared" si="243"/>
        <v/>
      </c>
      <c r="AC931" s="288" t="str">
        <f t="shared" si="244"/>
        <v/>
      </c>
      <c r="AD931" s="152" t="str">
        <f t="shared" si="245"/>
        <v/>
      </c>
      <c r="AF931" s="155" t="str">
        <f>IFERROR(_xlfn.XLOOKUP(D931,Prisliste!$C$4:$F$4,Prisliste!$C$19:$F$19)*AD931,"")</f>
        <v/>
      </c>
    </row>
    <row r="932" spans="1:32" ht="14.4">
      <c r="A932" s="171" t="str">
        <f>IF(A931="","",IF(A931+1&lt;=f_slutt,'Beregninger gj.strømming'!A931+1,""))</f>
        <v/>
      </c>
      <c r="B932" s="172" t="str">
        <f t="shared" si="246"/>
        <v/>
      </c>
      <c r="C932" s="173" t="str">
        <f t="shared" si="247"/>
        <v/>
      </c>
      <c r="D932" s="172" t="str">
        <f t="shared" si="248"/>
        <v/>
      </c>
      <c r="E932" s="152" t="str">
        <f t="shared" si="253"/>
        <v/>
      </c>
      <c r="F932" s="289" t="str">
        <f t="shared" si="249"/>
        <v/>
      </c>
      <c r="G932" s="154" t="str">
        <f>IF($A932="","",'Priseestimat gj.strømming'!$C$15)</f>
        <v/>
      </c>
      <c r="H932" s="155" t="str" cm="1">
        <f t="array" ref="H932">IF(M932=Hjelpeark!$E$7,_xlfn.XLOOKUP(IF(T932="Naturlig",S932,T932),Temp_VT_FV,_xlfn.XLOOKUP('Beregninger gj.strømming'!F932,Fiskevekt_VT_FV,'Veksttabell FV'!$B$5:$T$21,,-1),,-1)*G932,IF('Beregninger gj.strømming'!M932=Hjelpeark!$D$7,_xlfn.XLOOKUP(IF(T932="Naturlig",S932,T932),'Veksttabell SV'!$A$6:$A$22,_xlfn.XLOOKUP('Beregninger gj.strømming'!F932,'Veksttabell SV'!$B$5:$AU$5,'Veksttabell SV'!$B$6:$AU$22,,-1),,-1)*G932,""))</f>
        <v/>
      </c>
      <c r="I932" s="155" t="str">
        <f t="shared" si="238"/>
        <v/>
      </c>
      <c r="J932" s="159" t="str">
        <f t="shared" si="239"/>
        <v/>
      </c>
      <c r="K932" s="173" t="str">
        <f>IF(A932="","",'Priseestimat gj.strømming'!$C$10)</f>
        <v/>
      </c>
      <c r="L932" s="173" t="str">
        <f>IF(A932="","",'Priseestimat gj.strømming'!$C$11)</f>
        <v/>
      </c>
      <c r="M932" s="173" t="str">
        <f>IF(A932="","",'Priseestimat gj.strømming'!$C$12)</f>
        <v/>
      </c>
      <c r="N932" s="173" t="str">
        <f>IF($A932="","",'Priseestimat gj.strømming'!$C$6)</f>
        <v/>
      </c>
      <c r="O932" s="174" t="str" cm="1">
        <f t="array" ref="O932">IF(M932=Hjelpeark!$D$7,_xlfn.XLOOKUP(IF(T932="Naturlig",S932,T932),'Vannbehov SV'!$A$5:$A$13,_xlfn.XLOOKUP('Beregninger gj.strømming'!F932,'Vannbehov SV'!$B$4:$O$4,'Vannbehov SV'!$B$5:$O$13,,-1),,-1),IF(M932=Hjelpeark!$E$7,_xlfn.XLOOKUP(IF(T932="Naturlig",S932,T932),'Vannbehov FV'!$A$5:$A$20,_xlfn.XLOOKUP('Beregninger gj.strømming'!F932,'Vannbehov FV'!$B$4:$O$4,'Vannbehov FV'!$B$5:$O$20,,-1),,-1),""))</f>
        <v/>
      </c>
      <c r="P932" s="173" t="str">
        <f t="shared" si="250"/>
        <v/>
      </c>
      <c r="Q932" s="174" t="str">
        <f t="shared" si="251"/>
        <v/>
      </c>
      <c r="R932" s="174" t="str">
        <f t="shared" si="240"/>
        <v/>
      </c>
      <c r="S932" s="152" t="str">
        <f>IFERROR(IF(M932=Hjelpeark!$D$7,_xlfn.XLOOKUP('Beregninger gj.strømming'!C932,Hjelpeark!$C$8:$C$19,Hjelpeark!$D$8:$D$19),_xlfn.XLOOKUP('Beregninger gj.strømming'!C932,Hjelpeark!$C$8:$C$19,Hjelpeark!$E$8:$E$19)),"")</f>
        <v/>
      </c>
      <c r="T932" s="152" t="str">
        <f t="shared" si="254"/>
        <v/>
      </c>
      <c r="U932" s="152" t="str">
        <f>IFERROR(IF(T932=Hjelpeark!$B$4,0,ABS(T932-S932)),"")</f>
        <v/>
      </c>
      <c r="V932" s="175" t="str">
        <f>IFERROR(IF(A932="","",_xlfn.XLOOKUP(D932,Prisliste!$C$4:$F$4,Prisliste!$C$20:$F$20)),"")</f>
        <v/>
      </c>
      <c r="W932" s="175" t="str">
        <f>IFERROR(U932*_xlfn.XLOOKUP(D932,Prisliste!$C$4:$F$4,Prisliste!$C$21:$F$21),"")</f>
        <v/>
      </c>
      <c r="X932" s="175" t="str">
        <f>IFERROR(IF(A932="","",IF(N932="Ja",_xlfn.XLOOKUP('Beregninger gj.strømming'!D932,Prisliste!$C$4:$F$4,Prisliste!$C$24:$F$24),0)),"")</f>
        <v/>
      </c>
      <c r="Y932" s="288" t="str">
        <f t="shared" si="241"/>
        <v/>
      </c>
      <c r="Z932" s="175" t="str">
        <f t="shared" si="252"/>
        <v/>
      </c>
      <c r="AA932" s="175" t="str">
        <f t="shared" si="242"/>
        <v/>
      </c>
      <c r="AB932" s="175" t="str">
        <f t="shared" si="243"/>
        <v/>
      </c>
      <c r="AC932" s="288" t="str">
        <f t="shared" si="244"/>
        <v/>
      </c>
      <c r="AD932" s="152" t="str">
        <f t="shared" si="245"/>
        <v/>
      </c>
      <c r="AF932" s="155" t="str">
        <f>IFERROR(_xlfn.XLOOKUP(D932,Prisliste!$C$4:$F$4,Prisliste!$C$19:$F$19)*AD932,"")</f>
        <v/>
      </c>
    </row>
    <row r="933" spans="1:32" ht="14.4">
      <c r="A933" s="171" t="str">
        <f>IF(A932="","",IF(A932+1&lt;=f_slutt,'Beregninger gj.strømming'!A932+1,""))</f>
        <v/>
      </c>
      <c r="B933" s="172" t="str">
        <f t="shared" si="246"/>
        <v/>
      </c>
      <c r="C933" s="173" t="str">
        <f t="shared" si="247"/>
        <v/>
      </c>
      <c r="D933" s="172" t="str">
        <f t="shared" si="248"/>
        <v/>
      </c>
      <c r="E933" s="152" t="str">
        <f t="shared" si="253"/>
        <v/>
      </c>
      <c r="F933" s="289" t="str">
        <f t="shared" si="249"/>
        <v/>
      </c>
      <c r="G933" s="154" t="str">
        <f>IF($A933="","",'Priseestimat gj.strømming'!$C$15)</f>
        <v/>
      </c>
      <c r="H933" s="155" t="str" cm="1">
        <f t="array" ref="H933">IF(M933=Hjelpeark!$E$7,_xlfn.XLOOKUP(IF(T933="Naturlig",S933,T933),Temp_VT_FV,_xlfn.XLOOKUP('Beregninger gj.strømming'!F933,Fiskevekt_VT_FV,'Veksttabell FV'!$B$5:$T$21,,-1),,-1)*G933,IF('Beregninger gj.strømming'!M933=Hjelpeark!$D$7,_xlfn.XLOOKUP(IF(T933="Naturlig",S933,T933),'Veksttabell SV'!$A$6:$A$22,_xlfn.XLOOKUP('Beregninger gj.strømming'!F933,'Veksttabell SV'!$B$5:$AU$5,'Veksttabell SV'!$B$6:$AU$22,,-1),,-1)*G933,""))</f>
        <v/>
      </c>
      <c r="I933" s="155" t="str">
        <f t="shared" si="238"/>
        <v/>
      </c>
      <c r="J933" s="159" t="str">
        <f t="shared" si="239"/>
        <v/>
      </c>
      <c r="K933" s="173" t="str">
        <f>IF(A933="","",'Priseestimat gj.strømming'!$C$10)</f>
        <v/>
      </c>
      <c r="L933" s="173" t="str">
        <f>IF(A933="","",'Priseestimat gj.strømming'!$C$11)</f>
        <v/>
      </c>
      <c r="M933" s="173" t="str">
        <f>IF(A933="","",'Priseestimat gj.strømming'!$C$12)</f>
        <v/>
      </c>
      <c r="N933" s="173" t="str">
        <f>IF($A933="","",'Priseestimat gj.strømming'!$C$6)</f>
        <v/>
      </c>
      <c r="O933" s="174" t="str" cm="1">
        <f t="array" ref="O933">IF(M933=Hjelpeark!$D$7,_xlfn.XLOOKUP(IF(T933="Naturlig",S933,T933),'Vannbehov SV'!$A$5:$A$13,_xlfn.XLOOKUP('Beregninger gj.strømming'!F933,'Vannbehov SV'!$B$4:$O$4,'Vannbehov SV'!$B$5:$O$13,,-1),,-1),IF(M933=Hjelpeark!$E$7,_xlfn.XLOOKUP(IF(T933="Naturlig",S933,T933),'Vannbehov FV'!$A$5:$A$20,_xlfn.XLOOKUP('Beregninger gj.strømming'!F933,'Vannbehov FV'!$B$4:$O$4,'Vannbehov FV'!$B$5:$O$20,,-1),,-1),""))</f>
        <v/>
      </c>
      <c r="P933" s="173" t="str">
        <f t="shared" si="250"/>
        <v/>
      </c>
      <c r="Q933" s="174" t="str">
        <f t="shared" si="251"/>
        <v/>
      </c>
      <c r="R933" s="174" t="str">
        <f t="shared" si="240"/>
        <v/>
      </c>
      <c r="S933" s="152" t="str">
        <f>IFERROR(IF(M933=Hjelpeark!$D$7,_xlfn.XLOOKUP('Beregninger gj.strømming'!C933,Hjelpeark!$C$8:$C$19,Hjelpeark!$D$8:$D$19),_xlfn.XLOOKUP('Beregninger gj.strømming'!C933,Hjelpeark!$C$8:$C$19,Hjelpeark!$E$8:$E$19)),"")</f>
        <v/>
      </c>
      <c r="T933" s="152" t="str">
        <f t="shared" si="254"/>
        <v/>
      </c>
      <c r="U933" s="152" t="str">
        <f>IFERROR(IF(T933=Hjelpeark!$B$4,0,ABS(T933-S933)),"")</f>
        <v/>
      </c>
      <c r="V933" s="175" t="str">
        <f>IFERROR(IF(A933="","",_xlfn.XLOOKUP(D933,Prisliste!$C$4:$F$4,Prisliste!$C$20:$F$20)),"")</f>
        <v/>
      </c>
      <c r="W933" s="175" t="str">
        <f>IFERROR(U933*_xlfn.XLOOKUP(D933,Prisliste!$C$4:$F$4,Prisliste!$C$21:$F$21),"")</f>
        <v/>
      </c>
      <c r="X933" s="175" t="str">
        <f>IFERROR(IF(A933="","",IF(N933="Ja",_xlfn.XLOOKUP('Beregninger gj.strømming'!D933,Prisliste!$C$4:$F$4,Prisliste!$C$24:$F$24),0)),"")</f>
        <v/>
      </c>
      <c r="Y933" s="288" t="str">
        <f t="shared" si="241"/>
        <v/>
      </c>
      <c r="Z933" s="175" t="str">
        <f t="shared" si="252"/>
        <v/>
      </c>
      <c r="AA933" s="175" t="str">
        <f t="shared" si="242"/>
        <v/>
      </c>
      <c r="AB933" s="175" t="str">
        <f t="shared" si="243"/>
        <v/>
      </c>
      <c r="AC933" s="288" t="str">
        <f t="shared" si="244"/>
        <v/>
      </c>
      <c r="AD933" s="152" t="str">
        <f t="shared" si="245"/>
        <v/>
      </c>
      <c r="AF933" s="155" t="str">
        <f>IFERROR(_xlfn.XLOOKUP(D933,Prisliste!$C$4:$F$4,Prisliste!$C$19:$F$19)*AD933,"")</f>
        <v/>
      </c>
    </row>
    <row r="934" spans="1:32" ht="14.4">
      <c r="A934" s="171" t="str">
        <f>IF(A933="","",IF(A933+1&lt;=f_slutt,'Beregninger gj.strømming'!A933+1,""))</f>
        <v/>
      </c>
      <c r="B934" s="172" t="str">
        <f t="shared" si="246"/>
        <v/>
      </c>
      <c r="C934" s="173" t="str">
        <f t="shared" si="247"/>
        <v/>
      </c>
      <c r="D934" s="172" t="str">
        <f t="shared" si="248"/>
        <v/>
      </c>
      <c r="E934" s="152" t="str">
        <f t="shared" si="253"/>
        <v/>
      </c>
      <c r="F934" s="289" t="str">
        <f t="shared" si="249"/>
        <v/>
      </c>
      <c r="G934" s="154" t="str">
        <f>IF($A934="","",'Priseestimat gj.strømming'!$C$15)</f>
        <v/>
      </c>
      <c r="H934" s="155" t="str" cm="1">
        <f t="array" ref="H934">IF(M934=Hjelpeark!$E$7,_xlfn.XLOOKUP(IF(T934="Naturlig",S934,T934),Temp_VT_FV,_xlfn.XLOOKUP('Beregninger gj.strømming'!F934,Fiskevekt_VT_FV,'Veksttabell FV'!$B$5:$T$21,,-1),,-1)*G934,IF('Beregninger gj.strømming'!M934=Hjelpeark!$D$7,_xlfn.XLOOKUP(IF(T934="Naturlig",S934,T934),'Veksttabell SV'!$A$6:$A$22,_xlfn.XLOOKUP('Beregninger gj.strømming'!F934,'Veksttabell SV'!$B$5:$AU$5,'Veksttabell SV'!$B$6:$AU$22,,-1),,-1)*G934,""))</f>
        <v/>
      </c>
      <c r="I934" s="155" t="str">
        <f t="shared" si="238"/>
        <v/>
      </c>
      <c r="J934" s="159" t="str">
        <f t="shared" si="239"/>
        <v/>
      </c>
      <c r="K934" s="173" t="str">
        <f>IF(A934="","",'Priseestimat gj.strømming'!$C$10)</f>
        <v/>
      </c>
      <c r="L934" s="173" t="str">
        <f>IF(A934="","",'Priseestimat gj.strømming'!$C$11)</f>
        <v/>
      </c>
      <c r="M934" s="173" t="str">
        <f>IF(A934="","",'Priseestimat gj.strømming'!$C$12)</f>
        <v/>
      </c>
      <c r="N934" s="173" t="str">
        <f>IF($A934="","",'Priseestimat gj.strømming'!$C$6)</f>
        <v/>
      </c>
      <c r="O934" s="174" t="str" cm="1">
        <f t="array" ref="O934">IF(M934=Hjelpeark!$D$7,_xlfn.XLOOKUP(IF(T934="Naturlig",S934,T934),'Vannbehov SV'!$A$5:$A$13,_xlfn.XLOOKUP('Beregninger gj.strømming'!F934,'Vannbehov SV'!$B$4:$O$4,'Vannbehov SV'!$B$5:$O$13,,-1),,-1),IF(M934=Hjelpeark!$E$7,_xlfn.XLOOKUP(IF(T934="Naturlig",S934,T934),'Vannbehov FV'!$A$5:$A$20,_xlfn.XLOOKUP('Beregninger gj.strømming'!F934,'Vannbehov FV'!$B$4:$O$4,'Vannbehov FV'!$B$5:$O$20,,-1),,-1),""))</f>
        <v/>
      </c>
      <c r="P934" s="173" t="str">
        <f t="shared" si="250"/>
        <v/>
      </c>
      <c r="Q934" s="174" t="str">
        <f t="shared" si="251"/>
        <v/>
      </c>
      <c r="R934" s="174" t="str">
        <f t="shared" si="240"/>
        <v/>
      </c>
      <c r="S934" s="152" t="str">
        <f>IFERROR(IF(M934=Hjelpeark!$D$7,_xlfn.XLOOKUP('Beregninger gj.strømming'!C934,Hjelpeark!$C$8:$C$19,Hjelpeark!$D$8:$D$19),_xlfn.XLOOKUP('Beregninger gj.strømming'!C934,Hjelpeark!$C$8:$C$19,Hjelpeark!$E$8:$E$19)),"")</f>
        <v/>
      </c>
      <c r="T934" s="152" t="str">
        <f t="shared" si="254"/>
        <v/>
      </c>
      <c r="U934" s="152" t="str">
        <f>IFERROR(IF(T934=Hjelpeark!$B$4,0,ABS(T934-S934)),"")</f>
        <v/>
      </c>
      <c r="V934" s="175" t="str">
        <f>IFERROR(IF(A934="","",_xlfn.XLOOKUP(D934,Prisliste!$C$4:$F$4,Prisliste!$C$20:$F$20)),"")</f>
        <v/>
      </c>
      <c r="W934" s="175" t="str">
        <f>IFERROR(U934*_xlfn.XLOOKUP(D934,Prisliste!$C$4:$F$4,Prisliste!$C$21:$F$21),"")</f>
        <v/>
      </c>
      <c r="X934" s="175" t="str">
        <f>IFERROR(IF(A934="","",IF(N934="Ja",_xlfn.XLOOKUP('Beregninger gj.strømming'!D934,Prisliste!$C$4:$F$4,Prisliste!$C$24:$F$24),0)),"")</f>
        <v/>
      </c>
      <c r="Y934" s="288" t="str">
        <f t="shared" si="241"/>
        <v/>
      </c>
      <c r="Z934" s="175" t="str">
        <f t="shared" si="252"/>
        <v/>
      </c>
      <c r="AA934" s="175" t="str">
        <f t="shared" si="242"/>
        <v/>
      </c>
      <c r="AB934" s="175" t="str">
        <f t="shared" si="243"/>
        <v/>
      </c>
      <c r="AC934" s="288" t="str">
        <f t="shared" si="244"/>
        <v/>
      </c>
      <c r="AD934" s="152" t="str">
        <f t="shared" si="245"/>
        <v/>
      </c>
      <c r="AF934" s="155" t="str">
        <f>IFERROR(_xlfn.XLOOKUP(D934,Prisliste!$C$4:$F$4,Prisliste!$C$19:$F$19)*AD934,"")</f>
        <v/>
      </c>
    </row>
    <row r="935" spans="1:32" ht="14.4">
      <c r="A935" s="171" t="str">
        <f>IF(A934="","",IF(A934+1&lt;=f_slutt,'Beregninger gj.strømming'!A934+1,""))</f>
        <v/>
      </c>
      <c r="B935" s="172" t="str">
        <f t="shared" si="246"/>
        <v/>
      </c>
      <c r="C935" s="173" t="str">
        <f t="shared" si="247"/>
        <v/>
      </c>
      <c r="D935" s="172" t="str">
        <f t="shared" si="248"/>
        <v/>
      </c>
      <c r="E935" s="152" t="str">
        <f t="shared" si="253"/>
        <v/>
      </c>
      <c r="F935" s="289" t="str">
        <f t="shared" si="249"/>
        <v/>
      </c>
      <c r="G935" s="154" t="str">
        <f>IF($A935="","",'Priseestimat gj.strømming'!$C$15)</f>
        <v/>
      </c>
      <c r="H935" s="155" t="str" cm="1">
        <f t="array" ref="H935">IF(M935=Hjelpeark!$E$7,_xlfn.XLOOKUP(IF(T935="Naturlig",S935,T935),Temp_VT_FV,_xlfn.XLOOKUP('Beregninger gj.strømming'!F935,Fiskevekt_VT_FV,'Veksttabell FV'!$B$5:$T$21,,-1),,-1)*G935,IF('Beregninger gj.strømming'!M935=Hjelpeark!$D$7,_xlfn.XLOOKUP(IF(T935="Naturlig",S935,T935),'Veksttabell SV'!$A$6:$A$22,_xlfn.XLOOKUP('Beregninger gj.strømming'!F935,'Veksttabell SV'!$B$5:$AU$5,'Veksttabell SV'!$B$6:$AU$22,,-1),,-1)*G935,""))</f>
        <v/>
      </c>
      <c r="I935" s="155" t="str">
        <f t="shared" si="238"/>
        <v/>
      </c>
      <c r="J935" s="159" t="str">
        <f t="shared" si="239"/>
        <v/>
      </c>
      <c r="K935" s="173" t="str">
        <f>IF(A935="","",'Priseestimat gj.strømming'!$C$10)</f>
        <v/>
      </c>
      <c r="L935" s="173" t="str">
        <f>IF(A935="","",'Priseestimat gj.strømming'!$C$11)</f>
        <v/>
      </c>
      <c r="M935" s="173" t="str">
        <f>IF(A935="","",'Priseestimat gj.strømming'!$C$12)</f>
        <v/>
      </c>
      <c r="N935" s="173" t="str">
        <f>IF($A935="","",'Priseestimat gj.strømming'!$C$6)</f>
        <v/>
      </c>
      <c r="O935" s="174" t="str" cm="1">
        <f t="array" ref="O935">IF(M935=Hjelpeark!$D$7,_xlfn.XLOOKUP(IF(T935="Naturlig",S935,T935),'Vannbehov SV'!$A$5:$A$13,_xlfn.XLOOKUP('Beregninger gj.strømming'!F935,'Vannbehov SV'!$B$4:$O$4,'Vannbehov SV'!$B$5:$O$13,,-1),,-1),IF(M935=Hjelpeark!$E$7,_xlfn.XLOOKUP(IF(T935="Naturlig",S935,T935),'Vannbehov FV'!$A$5:$A$20,_xlfn.XLOOKUP('Beregninger gj.strømming'!F935,'Vannbehov FV'!$B$4:$O$4,'Vannbehov FV'!$B$5:$O$20,,-1),,-1),""))</f>
        <v/>
      </c>
      <c r="P935" s="173" t="str">
        <f t="shared" si="250"/>
        <v/>
      </c>
      <c r="Q935" s="174" t="str">
        <f t="shared" si="251"/>
        <v/>
      </c>
      <c r="R935" s="174" t="str">
        <f t="shared" si="240"/>
        <v/>
      </c>
      <c r="S935" s="152" t="str">
        <f>IFERROR(IF(M935=Hjelpeark!$D$7,_xlfn.XLOOKUP('Beregninger gj.strømming'!C935,Hjelpeark!$C$8:$C$19,Hjelpeark!$D$8:$D$19),_xlfn.XLOOKUP('Beregninger gj.strømming'!C935,Hjelpeark!$C$8:$C$19,Hjelpeark!$E$8:$E$19)),"")</f>
        <v/>
      </c>
      <c r="T935" s="152" t="str">
        <f t="shared" si="254"/>
        <v/>
      </c>
      <c r="U935" s="152" t="str">
        <f>IFERROR(IF(T935=Hjelpeark!$B$4,0,ABS(T935-S935)),"")</f>
        <v/>
      </c>
      <c r="V935" s="175" t="str">
        <f>IFERROR(IF(A935="","",_xlfn.XLOOKUP(D935,Prisliste!$C$4:$F$4,Prisliste!$C$20:$F$20)),"")</f>
        <v/>
      </c>
      <c r="W935" s="175" t="str">
        <f>IFERROR(U935*_xlfn.XLOOKUP(D935,Prisliste!$C$4:$F$4,Prisliste!$C$21:$F$21),"")</f>
        <v/>
      </c>
      <c r="X935" s="175" t="str">
        <f>IFERROR(IF(A935="","",IF(N935="Ja",_xlfn.XLOOKUP('Beregninger gj.strømming'!D935,Prisliste!$C$4:$F$4,Prisliste!$C$24:$F$24),0)),"")</f>
        <v/>
      </c>
      <c r="Y935" s="288" t="str">
        <f t="shared" si="241"/>
        <v/>
      </c>
      <c r="Z935" s="175" t="str">
        <f t="shared" si="252"/>
        <v/>
      </c>
      <c r="AA935" s="175" t="str">
        <f t="shared" si="242"/>
        <v/>
      </c>
      <c r="AB935" s="175" t="str">
        <f t="shared" si="243"/>
        <v/>
      </c>
      <c r="AC935" s="288" t="str">
        <f t="shared" si="244"/>
        <v/>
      </c>
      <c r="AD935" s="152" t="str">
        <f t="shared" si="245"/>
        <v/>
      </c>
      <c r="AF935" s="155" t="str">
        <f>IFERROR(_xlfn.XLOOKUP(D935,Prisliste!$C$4:$F$4,Prisliste!$C$19:$F$19)*AD935,"")</f>
        <v/>
      </c>
    </row>
    <row r="936" spans="1:32" ht="14.4">
      <c r="A936" s="171" t="str">
        <f>IF(A935="","",IF(A935+1&lt;=f_slutt,'Beregninger gj.strømming'!A935+1,""))</f>
        <v/>
      </c>
      <c r="B936" s="172" t="str">
        <f t="shared" si="246"/>
        <v/>
      </c>
      <c r="C936" s="173" t="str">
        <f t="shared" si="247"/>
        <v/>
      </c>
      <c r="D936" s="172" t="str">
        <f t="shared" si="248"/>
        <v/>
      </c>
      <c r="E936" s="152" t="str">
        <f t="shared" si="253"/>
        <v/>
      </c>
      <c r="F936" s="289" t="str">
        <f t="shared" si="249"/>
        <v/>
      </c>
      <c r="G936" s="154" t="str">
        <f>IF($A936="","",'Priseestimat gj.strømming'!$C$15)</f>
        <v/>
      </c>
      <c r="H936" s="155" t="str" cm="1">
        <f t="array" ref="H936">IF(M936=Hjelpeark!$E$7,_xlfn.XLOOKUP(IF(T936="Naturlig",S936,T936),Temp_VT_FV,_xlfn.XLOOKUP('Beregninger gj.strømming'!F936,Fiskevekt_VT_FV,'Veksttabell FV'!$B$5:$T$21,,-1),,-1)*G936,IF('Beregninger gj.strømming'!M936=Hjelpeark!$D$7,_xlfn.XLOOKUP(IF(T936="Naturlig",S936,T936),'Veksttabell SV'!$A$6:$A$22,_xlfn.XLOOKUP('Beregninger gj.strømming'!F936,'Veksttabell SV'!$B$5:$AU$5,'Veksttabell SV'!$B$6:$AU$22,,-1),,-1)*G936,""))</f>
        <v/>
      </c>
      <c r="I936" s="155" t="str">
        <f t="shared" si="238"/>
        <v/>
      </c>
      <c r="J936" s="159" t="str">
        <f t="shared" si="239"/>
        <v/>
      </c>
      <c r="K936" s="173" t="str">
        <f>IF(A936="","",'Priseestimat gj.strømming'!$C$10)</f>
        <v/>
      </c>
      <c r="L936" s="173" t="str">
        <f>IF(A936="","",'Priseestimat gj.strømming'!$C$11)</f>
        <v/>
      </c>
      <c r="M936" s="173" t="str">
        <f>IF(A936="","",'Priseestimat gj.strømming'!$C$12)</f>
        <v/>
      </c>
      <c r="N936" s="173" t="str">
        <f>IF($A936="","",'Priseestimat gj.strømming'!$C$6)</f>
        <v/>
      </c>
      <c r="O936" s="174" t="str" cm="1">
        <f t="array" ref="O936">IF(M936=Hjelpeark!$D$7,_xlfn.XLOOKUP(IF(T936="Naturlig",S936,T936),'Vannbehov SV'!$A$5:$A$13,_xlfn.XLOOKUP('Beregninger gj.strømming'!F936,'Vannbehov SV'!$B$4:$O$4,'Vannbehov SV'!$B$5:$O$13,,-1),,-1),IF(M936=Hjelpeark!$E$7,_xlfn.XLOOKUP(IF(T936="Naturlig",S936,T936),'Vannbehov FV'!$A$5:$A$20,_xlfn.XLOOKUP('Beregninger gj.strømming'!F936,'Vannbehov FV'!$B$4:$O$4,'Vannbehov FV'!$B$5:$O$20,,-1),,-1),""))</f>
        <v/>
      </c>
      <c r="P936" s="173" t="str">
        <f t="shared" si="250"/>
        <v/>
      </c>
      <c r="Q936" s="174" t="str">
        <f t="shared" si="251"/>
        <v/>
      </c>
      <c r="R936" s="174" t="str">
        <f t="shared" si="240"/>
        <v/>
      </c>
      <c r="S936" s="152" t="str">
        <f>IFERROR(IF(M936=Hjelpeark!$D$7,_xlfn.XLOOKUP('Beregninger gj.strømming'!C936,Hjelpeark!$C$8:$C$19,Hjelpeark!$D$8:$D$19),_xlfn.XLOOKUP('Beregninger gj.strømming'!C936,Hjelpeark!$C$8:$C$19,Hjelpeark!$E$8:$E$19)),"")</f>
        <v/>
      </c>
      <c r="T936" s="152" t="str">
        <f t="shared" si="254"/>
        <v/>
      </c>
      <c r="U936" s="152" t="str">
        <f>IFERROR(IF(T936=Hjelpeark!$B$4,0,ABS(T936-S936)),"")</f>
        <v/>
      </c>
      <c r="V936" s="175" t="str">
        <f>IFERROR(IF(A936="","",_xlfn.XLOOKUP(D936,Prisliste!$C$4:$F$4,Prisliste!$C$20:$F$20)),"")</f>
        <v/>
      </c>
      <c r="W936" s="175" t="str">
        <f>IFERROR(U936*_xlfn.XLOOKUP(D936,Prisliste!$C$4:$F$4,Prisliste!$C$21:$F$21),"")</f>
        <v/>
      </c>
      <c r="X936" s="175" t="str">
        <f>IFERROR(IF(A936="","",IF(N936="Ja",_xlfn.XLOOKUP('Beregninger gj.strømming'!D936,Prisliste!$C$4:$F$4,Prisliste!$C$24:$F$24),0)),"")</f>
        <v/>
      </c>
      <c r="Y936" s="288" t="str">
        <f t="shared" si="241"/>
        <v/>
      </c>
      <c r="Z936" s="175" t="str">
        <f t="shared" si="252"/>
        <v/>
      </c>
      <c r="AA936" s="175" t="str">
        <f t="shared" si="242"/>
        <v/>
      </c>
      <c r="AB936" s="175" t="str">
        <f t="shared" si="243"/>
        <v/>
      </c>
      <c r="AC936" s="288" t="str">
        <f t="shared" si="244"/>
        <v/>
      </c>
      <c r="AD936" s="152" t="str">
        <f t="shared" si="245"/>
        <v/>
      </c>
      <c r="AF936" s="155" t="str">
        <f>IFERROR(_xlfn.XLOOKUP(D936,Prisliste!$C$4:$F$4,Prisliste!$C$19:$F$19)*AD936,"")</f>
        <v/>
      </c>
    </row>
    <row r="937" spans="1:32" ht="14.4">
      <c r="A937" s="171" t="str">
        <f>IF(A936="","",IF(A936+1&lt;=f_slutt,'Beregninger gj.strømming'!A936+1,""))</f>
        <v/>
      </c>
      <c r="B937" s="172" t="str">
        <f t="shared" si="246"/>
        <v/>
      </c>
      <c r="C937" s="173" t="str">
        <f t="shared" si="247"/>
        <v/>
      </c>
      <c r="D937" s="172" t="str">
        <f t="shared" si="248"/>
        <v/>
      </c>
      <c r="E937" s="152" t="str">
        <f t="shared" si="253"/>
        <v/>
      </c>
      <c r="F937" s="289" t="str">
        <f t="shared" si="249"/>
        <v/>
      </c>
      <c r="G937" s="154" t="str">
        <f>IF($A937="","",'Priseestimat gj.strømming'!$C$15)</f>
        <v/>
      </c>
      <c r="H937" s="155" t="str" cm="1">
        <f t="array" ref="H937">IF(M937=Hjelpeark!$E$7,_xlfn.XLOOKUP(IF(T937="Naturlig",S937,T937),Temp_VT_FV,_xlfn.XLOOKUP('Beregninger gj.strømming'!F937,Fiskevekt_VT_FV,'Veksttabell FV'!$B$5:$T$21,,-1),,-1)*G937,IF('Beregninger gj.strømming'!M937=Hjelpeark!$D$7,_xlfn.XLOOKUP(IF(T937="Naturlig",S937,T937),'Veksttabell SV'!$A$6:$A$22,_xlfn.XLOOKUP('Beregninger gj.strømming'!F937,'Veksttabell SV'!$B$5:$AU$5,'Veksttabell SV'!$B$6:$AU$22,,-1),,-1)*G937,""))</f>
        <v/>
      </c>
      <c r="I937" s="155" t="str">
        <f t="shared" si="238"/>
        <v/>
      </c>
      <c r="J937" s="159" t="str">
        <f t="shared" si="239"/>
        <v/>
      </c>
      <c r="K937" s="173" t="str">
        <f>IF(A937="","",'Priseestimat gj.strømming'!$C$10)</f>
        <v/>
      </c>
      <c r="L937" s="173" t="str">
        <f>IF(A937="","",'Priseestimat gj.strømming'!$C$11)</f>
        <v/>
      </c>
      <c r="M937" s="173" t="str">
        <f>IF(A937="","",'Priseestimat gj.strømming'!$C$12)</f>
        <v/>
      </c>
      <c r="N937" s="173" t="str">
        <f>IF($A937="","",'Priseestimat gj.strømming'!$C$6)</f>
        <v/>
      </c>
      <c r="O937" s="174" t="str" cm="1">
        <f t="array" ref="O937">IF(M937=Hjelpeark!$D$7,_xlfn.XLOOKUP(IF(T937="Naturlig",S937,T937),'Vannbehov SV'!$A$5:$A$13,_xlfn.XLOOKUP('Beregninger gj.strømming'!F937,'Vannbehov SV'!$B$4:$O$4,'Vannbehov SV'!$B$5:$O$13,,-1),,-1),IF(M937=Hjelpeark!$E$7,_xlfn.XLOOKUP(IF(T937="Naturlig",S937,T937),'Vannbehov FV'!$A$5:$A$20,_xlfn.XLOOKUP('Beregninger gj.strømming'!F937,'Vannbehov FV'!$B$4:$O$4,'Vannbehov FV'!$B$5:$O$20,,-1),,-1),""))</f>
        <v/>
      </c>
      <c r="P937" s="173" t="str">
        <f t="shared" si="250"/>
        <v/>
      </c>
      <c r="Q937" s="174" t="str">
        <f t="shared" si="251"/>
        <v/>
      </c>
      <c r="R937" s="174" t="str">
        <f t="shared" si="240"/>
        <v/>
      </c>
      <c r="S937" s="152" t="str">
        <f>IFERROR(IF(M937=Hjelpeark!$D$7,_xlfn.XLOOKUP('Beregninger gj.strømming'!C937,Hjelpeark!$C$8:$C$19,Hjelpeark!$D$8:$D$19),_xlfn.XLOOKUP('Beregninger gj.strømming'!C937,Hjelpeark!$C$8:$C$19,Hjelpeark!$E$8:$E$19)),"")</f>
        <v/>
      </c>
      <c r="T937" s="152" t="str">
        <f t="shared" si="254"/>
        <v/>
      </c>
      <c r="U937" s="152" t="str">
        <f>IFERROR(IF(T937=Hjelpeark!$B$4,0,ABS(T937-S937)),"")</f>
        <v/>
      </c>
      <c r="V937" s="175" t="str">
        <f>IFERROR(IF(A937="","",_xlfn.XLOOKUP(D937,Prisliste!$C$4:$F$4,Prisliste!$C$20:$F$20)),"")</f>
        <v/>
      </c>
      <c r="W937" s="175" t="str">
        <f>IFERROR(U937*_xlfn.XLOOKUP(D937,Prisliste!$C$4:$F$4,Prisliste!$C$21:$F$21),"")</f>
        <v/>
      </c>
      <c r="X937" s="175" t="str">
        <f>IFERROR(IF(A937="","",IF(N937="Ja",_xlfn.XLOOKUP('Beregninger gj.strømming'!D937,Prisliste!$C$4:$F$4,Prisliste!$C$24:$F$24),0)),"")</f>
        <v/>
      </c>
      <c r="Y937" s="288" t="str">
        <f t="shared" si="241"/>
        <v/>
      </c>
      <c r="Z937" s="175" t="str">
        <f t="shared" si="252"/>
        <v/>
      </c>
      <c r="AA937" s="175" t="str">
        <f t="shared" si="242"/>
        <v/>
      </c>
      <c r="AB937" s="175" t="str">
        <f t="shared" si="243"/>
        <v/>
      </c>
      <c r="AC937" s="288" t="str">
        <f t="shared" si="244"/>
        <v/>
      </c>
      <c r="AD937" s="152" t="str">
        <f t="shared" si="245"/>
        <v/>
      </c>
      <c r="AF937" s="155" t="str">
        <f>IFERROR(_xlfn.XLOOKUP(D937,Prisliste!$C$4:$F$4,Prisliste!$C$19:$F$19)*AD937,"")</f>
        <v/>
      </c>
    </row>
    <row r="938" spans="1:32" ht="14.4">
      <c r="A938" s="171" t="str">
        <f>IF(A937="","",IF(A937+1&lt;=f_slutt,'Beregninger gj.strømming'!A937+1,""))</f>
        <v/>
      </c>
      <c r="B938" s="172" t="str">
        <f t="shared" si="246"/>
        <v/>
      </c>
      <c r="C938" s="173" t="str">
        <f t="shared" si="247"/>
        <v/>
      </c>
      <c r="D938" s="172" t="str">
        <f t="shared" si="248"/>
        <v/>
      </c>
      <c r="E938" s="152" t="str">
        <f t="shared" si="253"/>
        <v/>
      </c>
      <c r="F938" s="289" t="str">
        <f t="shared" si="249"/>
        <v/>
      </c>
      <c r="G938" s="154" t="str">
        <f>IF($A938="","",'Priseestimat gj.strømming'!$C$15)</f>
        <v/>
      </c>
      <c r="H938" s="155" t="str" cm="1">
        <f t="array" ref="H938">IF(M938=Hjelpeark!$E$7,_xlfn.XLOOKUP(IF(T938="Naturlig",S938,T938),Temp_VT_FV,_xlfn.XLOOKUP('Beregninger gj.strømming'!F938,Fiskevekt_VT_FV,'Veksttabell FV'!$B$5:$T$21,,-1),,-1)*G938,IF('Beregninger gj.strømming'!M938=Hjelpeark!$D$7,_xlfn.XLOOKUP(IF(T938="Naturlig",S938,T938),'Veksttabell SV'!$A$6:$A$22,_xlfn.XLOOKUP('Beregninger gj.strømming'!F938,'Veksttabell SV'!$B$5:$AU$5,'Veksttabell SV'!$B$6:$AU$22,,-1),,-1)*G938,""))</f>
        <v/>
      </c>
      <c r="I938" s="155" t="str">
        <f t="shared" si="238"/>
        <v/>
      </c>
      <c r="J938" s="159" t="str">
        <f t="shared" si="239"/>
        <v/>
      </c>
      <c r="K938" s="173" t="str">
        <f>IF(A938="","",'Priseestimat gj.strømming'!$C$10)</f>
        <v/>
      </c>
      <c r="L938" s="173" t="str">
        <f>IF(A938="","",'Priseestimat gj.strømming'!$C$11)</f>
        <v/>
      </c>
      <c r="M938" s="173" t="str">
        <f>IF(A938="","",'Priseestimat gj.strømming'!$C$12)</f>
        <v/>
      </c>
      <c r="N938" s="173" t="str">
        <f>IF($A938="","",'Priseestimat gj.strømming'!$C$6)</f>
        <v/>
      </c>
      <c r="O938" s="174" t="str" cm="1">
        <f t="array" ref="O938">IF(M938=Hjelpeark!$D$7,_xlfn.XLOOKUP(IF(T938="Naturlig",S938,T938),'Vannbehov SV'!$A$5:$A$13,_xlfn.XLOOKUP('Beregninger gj.strømming'!F938,'Vannbehov SV'!$B$4:$O$4,'Vannbehov SV'!$B$5:$O$13,,-1),,-1),IF(M938=Hjelpeark!$E$7,_xlfn.XLOOKUP(IF(T938="Naturlig",S938,T938),'Vannbehov FV'!$A$5:$A$20,_xlfn.XLOOKUP('Beregninger gj.strømming'!F938,'Vannbehov FV'!$B$4:$O$4,'Vannbehov FV'!$B$5:$O$20,,-1),,-1),""))</f>
        <v/>
      </c>
      <c r="P938" s="173" t="str">
        <f t="shared" si="250"/>
        <v/>
      </c>
      <c r="Q938" s="174" t="str">
        <f t="shared" si="251"/>
        <v/>
      </c>
      <c r="R938" s="174" t="str">
        <f t="shared" si="240"/>
        <v/>
      </c>
      <c r="S938" s="152" t="str">
        <f>IFERROR(IF(M938=Hjelpeark!$D$7,_xlfn.XLOOKUP('Beregninger gj.strømming'!C938,Hjelpeark!$C$8:$C$19,Hjelpeark!$D$8:$D$19),_xlfn.XLOOKUP('Beregninger gj.strømming'!C938,Hjelpeark!$C$8:$C$19,Hjelpeark!$E$8:$E$19)),"")</f>
        <v/>
      </c>
      <c r="T938" s="152" t="str">
        <f t="shared" si="254"/>
        <v/>
      </c>
      <c r="U938" s="152" t="str">
        <f>IFERROR(IF(T938=Hjelpeark!$B$4,0,ABS(T938-S938)),"")</f>
        <v/>
      </c>
      <c r="V938" s="175" t="str">
        <f>IFERROR(IF(A938="","",_xlfn.XLOOKUP(D938,Prisliste!$C$4:$F$4,Prisliste!$C$20:$F$20)),"")</f>
        <v/>
      </c>
      <c r="W938" s="175" t="str">
        <f>IFERROR(U938*_xlfn.XLOOKUP(D938,Prisliste!$C$4:$F$4,Prisliste!$C$21:$F$21),"")</f>
        <v/>
      </c>
      <c r="X938" s="175" t="str">
        <f>IFERROR(IF(A938="","",IF(N938="Ja",_xlfn.XLOOKUP('Beregninger gj.strømming'!D938,Prisliste!$C$4:$F$4,Prisliste!$C$24:$F$24),0)),"")</f>
        <v/>
      </c>
      <c r="Y938" s="288" t="str">
        <f t="shared" si="241"/>
        <v/>
      </c>
      <c r="Z938" s="175" t="str">
        <f t="shared" si="252"/>
        <v/>
      </c>
      <c r="AA938" s="175" t="str">
        <f t="shared" si="242"/>
        <v/>
      </c>
      <c r="AB938" s="175" t="str">
        <f t="shared" si="243"/>
        <v/>
      </c>
      <c r="AC938" s="288" t="str">
        <f t="shared" si="244"/>
        <v/>
      </c>
      <c r="AD938" s="152" t="str">
        <f t="shared" si="245"/>
        <v/>
      </c>
      <c r="AF938" s="155" t="str">
        <f>IFERROR(_xlfn.XLOOKUP(D938,Prisliste!$C$4:$F$4,Prisliste!$C$19:$F$19)*AD938,"")</f>
        <v/>
      </c>
    </row>
    <row r="939" spans="1:32" ht="14.4">
      <c r="A939" s="171" t="str">
        <f>IF(A938="","",IF(A938+1&lt;=f_slutt,'Beregninger gj.strømming'!A938+1,""))</f>
        <v/>
      </c>
      <c r="B939" s="172" t="str">
        <f t="shared" si="246"/>
        <v/>
      </c>
      <c r="C939" s="173" t="str">
        <f t="shared" si="247"/>
        <v/>
      </c>
      <c r="D939" s="172" t="str">
        <f t="shared" si="248"/>
        <v/>
      </c>
      <c r="E939" s="152" t="str">
        <f t="shared" si="253"/>
        <v/>
      </c>
      <c r="F939" s="289" t="str">
        <f t="shared" si="249"/>
        <v/>
      </c>
      <c r="G939" s="154" t="str">
        <f>IF($A939="","",'Priseestimat gj.strømming'!$C$15)</f>
        <v/>
      </c>
      <c r="H939" s="155" t="str" cm="1">
        <f t="array" ref="H939">IF(M939=Hjelpeark!$E$7,_xlfn.XLOOKUP(IF(T939="Naturlig",S939,T939),Temp_VT_FV,_xlfn.XLOOKUP('Beregninger gj.strømming'!F939,Fiskevekt_VT_FV,'Veksttabell FV'!$B$5:$T$21,,-1),,-1)*G939,IF('Beregninger gj.strømming'!M939=Hjelpeark!$D$7,_xlfn.XLOOKUP(IF(T939="Naturlig",S939,T939),'Veksttabell SV'!$A$6:$A$22,_xlfn.XLOOKUP('Beregninger gj.strømming'!F939,'Veksttabell SV'!$B$5:$AU$5,'Veksttabell SV'!$B$6:$AU$22,,-1),,-1)*G939,""))</f>
        <v/>
      </c>
      <c r="I939" s="155" t="str">
        <f t="shared" si="238"/>
        <v/>
      </c>
      <c r="J939" s="159" t="str">
        <f t="shared" si="239"/>
        <v/>
      </c>
      <c r="K939" s="173" t="str">
        <f>IF(A939="","",'Priseestimat gj.strømming'!$C$10)</f>
        <v/>
      </c>
      <c r="L939" s="173" t="str">
        <f>IF(A939="","",'Priseestimat gj.strømming'!$C$11)</f>
        <v/>
      </c>
      <c r="M939" s="173" t="str">
        <f>IF(A939="","",'Priseestimat gj.strømming'!$C$12)</f>
        <v/>
      </c>
      <c r="N939" s="173" t="str">
        <f>IF($A939="","",'Priseestimat gj.strømming'!$C$6)</f>
        <v/>
      </c>
      <c r="O939" s="174" t="str" cm="1">
        <f t="array" ref="O939">IF(M939=Hjelpeark!$D$7,_xlfn.XLOOKUP(IF(T939="Naturlig",S939,T939),'Vannbehov SV'!$A$5:$A$13,_xlfn.XLOOKUP('Beregninger gj.strømming'!F939,'Vannbehov SV'!$B$4:$O$4,'Vannbehov SV'!$B$5:$O$13,,-1),,-1),IF(M939=Hjelpeark!$E$7,_xlfn.XLOOKUP(IF(T939="Naturlig",S939,T939),'Vannbehov FV'!$A$5:$A$20,_xlfn.XLOOKUP('Beregninger gj.strømming'!F939,'Vannbehov FV'!$B$4:$O$4,'Vannbehov FV'!$B$5:$O$20,,-1),,-1),""))</f>
        <v/>
      </c>
      <c r="P939" s="173" t="str">
        <f t="shared" si="250"/>
        <v/>
      </c>
      <c r="Q939" s="174" t="str">
        <f t="shared" si="251"/>
        <v/>
      </c>
      <c r="R939" s="174" t="str">
        <f t="shared" si="240"/>
        <v/>
      </c>
      <c r="S939" s="152" t="str">
        <f>IFERROR(IF(M939=Hjelpeark!$D$7,_xlfn.XLOOKUP('Beregninger gj.strømming'!C939,Hjelpeark!$C$8:$C$19,Hjelpeark!$D$8:$D$19),_xlfn.XLOOKUP('Beregninger gj.strømming'!C939,Hjelpeark!$C$8:$C$19,Hjelpeark!$E$8:$E$19)),"")</f>
        <v/>
      </c>
      <c r="T939" s="152" t="str">
        <f t="shared" si="254"/>
        <v/>
      </c>
      <c r="U939" s="152" t="str">
        <f>IFERROR(IF(T939=Hjelpeark!$B$4,0,ABS(T939-S939)),"")</f>
        <v/>
      </c>
      <c r="V939" s="175" t="str">
        <f>IFERROR(IF(A939="","",_xlfn.XLOOKUP(D939,Prisliste!$C$4:$F$4,Prisliste!$C$20:$F$20)),"")</f>
        <v/>
      </c>
      <c r="W939" s="175" t="str">
        <f>IFERROR(U939*_xlfn.XLOOKUP(D939,Prisliste!$C$4:$F$4,Prisliste!$C$21:$F$21),"")</f>
        <v/>
      </c>
      <c r="X939" s="175" t="str">
        <f>IFERROR(IF(A939="","",IF(N939="Ja",_xlfn.XLOOKUP('Beregninger gj.strømming'!D939,Prisliste!$C$4:$F$4,Prisliste!$C$24:$F$24),0)),"")</f>
        <v/>
      </c>
      <c r="Y939" s="288" t="str">
        <f t="shared" si="241"/>
        <v/>
      </c>
      <c r="Z939" s="175" t="str">
        <f t="shared" si="252"/>
        <v/>
      </c>
      <c r="AA939" s="175" t="str">
        <f t="shared" si="242"/>
        <v/>
      </c>
      <c r="AB939" s="175" t="str">
        <f t="shared" si="243"/>
        <v/>
      </c>
      <c r="AC939" s="288" t="str">
        <f t="shared" si="244"/>
        <v/>
      </c>
      <c r="AD939" s="152" t="str">
        <f t="shared" si="245"/>
        <v/>
      </c>
      <c r="AF939" s="155" t="str">
        <f>IFERROR(_xlfn.XLOOKUP(D939,Prisliste!$C$4:$F$4,Prisliste!$C$19:$F$19)*AD939,"")</f>
        <v/>
      </c>
    </row>
    <row r="940" spans="1:32" ht="14.4">
      <c r="A940" s="171" t="str">
        <f>IF(A939="","",IF(A939+1&lt;=f_slutt,'Beregninger gj.strømming'!A939+1,""))</f>
        <v/>
      </c>
      <c r="B940" s="172" t="str">
        <f t="shared" si="246"/>
        <v/>
      </c>
      <c r="C940" s="173" t="str">
        <f t="shared" si="247"/>
        <v/>
      </c>
      <c r="D940" s="172" t="str">
        <f t="shared" si="248"/>
        <v/>
      </c>
      <c r="E940" s="152" t="str">
        <f t="shared" si="253"/>
        <v/>
      </c>
      <c r="F940" s="289" t="str">
        <f t="shared" si="249"/>
        <v/>
      </c>
      <c r="G940" s="154" t="str">
        <f>IF($A940="","",'Priseestimat gj.strømming'!$C$15)</f>
        <v/>
      </c>
      <c r="H940" s="155" t="str" cm="1">
        <f t="array" ref="H940">IF(M940=Hjelpeark!$E$7,_xlfn.XLOOKUP(IF(T940="Naturlig",S940,T940),Temp_VT_FV,_xlfn.XLOOKUP('Beregninger gj.strømming'!F940,Fiskevekt_VT_FV,'Veksttabell FV'!$B$5:$T$21,,-1),,-1)*G940,IF('Beregninger gj.strømming'!M940=Hjelpeark!$D$7,_xlfn.XLOOKUP(IF(T940="Naturlig",S940,T940),'Veksttabell SV'!$A$6:$A$22,_xlfn.XLOOKUP('Beregninger gj.strømming'!F940,'Veksttabell SV'!$B$5:$AU$5,'Veksttabell SV'!$B$6:$AU$22,,-1),,-1)*G940,""))</f>
        <v/>
      </c>
      <c r="I940" s="155" t="str">
        <f t="shared" si="238"/>
        <v/>
      </c>
      <c r="J940" s="159" t="str">
        <f t="shared" si="239"/>
        <v/>
      </c>
      <c r="K940" s="173" t="str">
        <f>IF(A940="","",'Priseestimat gj.strømming'!$C$10)</f>
        <v/>
      </c>
      <c r="L940" s="173" t="str">
        <f>IF(A940="","",'Priseestimat gj.strømming'!$C$11)</f>
        <v/>
      </c>
      <c r="M940" s="173" t="str">
        <f>IF(A940="","",'Priseestimat gj.strømming'!$C$12)</f>
        <v/>
      </c>
      <c r="N940" s="173" t="str">
        <f>IF($A940="","",'Priseestimat gj.strømming'!$C$6)</f>
        <v/>
      </c>
      <c r="O940" s="174" t="str" cm="1">
        <f t="array" ref="O940">IF(M940=Hjelpeark!$D$7,_xlfn.XLOOKUP(IF(T940="Naturlig",S940,T940),'Vannbehov SV'!$A$5:$A$13,_xlfn.XLOOKUP('Beregninger gj.strømming'!F940,'Vannbehov SV'!$B$4:$O$4,'Vannbehov SV'!$B$5:$O$13,,-1),,-1),IF(M940=Hjelpeark!$E$7,_xlfn.XLOOKUP(IF(T940="Naturlig",S940,T940),'Vannbehov FV'!$A$5:$A$20,_xlfn.XLOOKUP('Beregninger gj.strømming'!F940,'Vannbehov FV'!$B$4:$O$4,'Vannbehov FV'!$B$5:$O$20,,-1),,-1),""))</f>
        <v/>
      </c>
      <c r="P940" s="173" t="str">
        <f t="shared" si="250"/>
        <v/>
      </c>
      <c r="Q940" s="174" t="str">
        <f t="shared" si="251"/>
        <v/>
      </c>
      <c r="R940" s="174" t="str">
        <f t="shared" si="240"/>
        <v/>
      </c>
      <c r="S940" s="152" t="str">
        <f>IFERROR(IF(M940=Hjelpeark!$D$7,_xlfn.XLOOKUP('Beregninger gj.strømming'!C940,Hjelpeark!$C$8:$C$19,Hjelpeark!$D$8:$D$19),_xlfn.XLOOKUP('Beregninger gj.strømming'!C940,Hjelpeark!$C$8:$C$19,Hjelpeark!$E$8:$E$19)),"")</f>
        <v/>
      </c>
      <c r="T940" s="152" t="str">
        <f t="shared" si="254"/>
        <v/>
      </c>
      <c r="U940" s="152" t="str">
        <f>IFERROR(IF(T940=Hjelpeark!$B$4,0,ABS(T940-S940)),"")</f>
        <v/>
      </c>
      <c r="V940" s="175" t="str">
        <f>IFERROR(IF(A940="","",_xlfn.XLOOKUP(D940,Prisliste!$C$4:$F$4,Prisliste!$C$20:$F$20)),"")</f>
        <v/>
      </c>
      <c r="W940" s="175" t="str">
        <f>IFERROR(U940*_xlfn.XLOOKUP(D940,Prisliste!$C$4:$F$4,Prisliste!$C$21:$F$21),"")</f>
        <v/>
      </c>
      <c r="X940" s="175" t="str">
        <f>IFERROR(IF(A940="","",IF(N940="Ja",_xlfn.XLOOKUP('Beregninger gj.strømming'!D940,Prisliste!$C$4:$F$4,Prisliste!$C$24:$F$24),0)),"")</f>
        <v/>
      </c>
      <c r="Y940" s="288" t="str">
        <f t="shared" si="241"/>
        <v/>
      </c>
      <c r="Z940" s="175" t="str">
        <f t="shared" si="252"/>
        <v/>
      </c>
      <c r="AA940" s="175" t="str">
        <f t="shared" si="242"/>
        <v/>
      </c>
      <c r="AB940" s="175" t="str">
        <f t="shared" si="243"/>
        <v/>
      </c>
      <c r="AC940" s="288" t="str">
        <f t="shared" si="244"/>
        <v/>
      </c>
      <c r="AD940" s="152" t="str">
        <f t="shared" si="245"/>
        <v/>
      </c>
      <c r="AF940" s="155" t="str">
        <f>IFERROR(_xlfn.XLOOKUP(D940,Prisliste!$C$4:$F$4,Prisliste!$C$19:$F$19)*AD940,"")</f>
        <v/>
      </c>
    </row>
    <row r="941" spans="1:32" ht="14.4">
      <c r="A941" s="171" t="str">
        <f>IF(A940="","",IF(A940+1&lt;=f_slutt,'Beregninger gj.strømming'!A940+1,""))</f>
        <v/>
      </c>
      <c r="B941" s="172" t="str">
        <f t="shared" si="246"/>
        <v/>
      </c>
      <c r="C941" s="173" t="str">
        <f t="shared" si="247"/>
        <v/>
      </c>
      <c r="D941" s="172" t="str">
        <f t="shared" si="248"/>
        <v/>
      </c>
      <c r="E941" s="152" t="str">
        <f t="shared" si="253"/>
        <v/>
      </c>
      <c r="F941" s="289" t="str">
        <f t="shared" si="249"/>
        <v/>
      </c>
      <c r="G941" s="154" t="str">
        <f>IF($A941="","",'Priseestimat gj.strømming'!$C$15)</f>
        <v/>
      </c>
      <c r="H941" s="155" t="str" cm="1">
        <f t="array" ref="H941">IF(M941=Hjelpeark!$E$7,_xlfn.XLOOKUP(IF(T941="Naturlig",S941,T941),Temp_VT_FV,_xlfn.XLOOKUP('Beregninger gj.strømming'!F941,Fiskevekt_VT_FV,'Veksttabell FV'!$B$5:$T$21,,-1),,-1)*G941,IF('Beregninger gj.strømming'!M941=Hjelpeark!$D$7,_xlfn.XLOOKUP(IF(T941="Naturlig",S941,T941),'Veksttabell SV'!$A$6:$A$22,_xlfn.XLOOKUP('Beregninger gj.strømming'!F941,'Veksttabell SV'!$B$5:$AU$5,'Veksttabell SV'!$B$6:$AU$22,,-1),,-1)*G941,""))</f>
        <v/>
      </c>
      <c r="I941" s="155" t="str">
        <f t="shared" si="238"/>
        <v/>
      </c>
      <c r="J941" s="159" t="str">
        <f t="shared" si="239"/>
        <v/>
      </c>
      <c r="K941" s="173" t="str">
        <f>IF(A941="","",'Priseestimat gj.strømming'!$C$10)</f>
        <v/>
      </c>
      <c r="L941" s="173" t="str">
        <f>IF(A941="","",'Priseestimat gj.strømming'!$C$11)</f>
        <v/>
      </c>
      <c r="M941" s="173" t="str">
        <f>IF(A941="","",'Priseestimat gj.strømming'!$C$12)</f>
        <v/>
      </c>
      <c r="N941" s="173" t="str">
        <f>IF($A941="","",'Priseestimat gj.strømming'!$C$6)</f>
        <v/>
      </c>
      <c r="O941" s="174" t="str" cm="1">
        <f t="array" ref="O941">IF(M941=Hjelpeark!$D$7,_xlfn.XLOOKUP(IF(T941="Naturlig",S941,T941),'Vannbehov SV'!$A$5:$A$13,_xlfn.XLOOKUP('Beregninger gj.strømming'!F941,'Vannbehov SV'!$B$4:$O$4,'Vannbehov SV'!$B$5:$O$13,,-1),,-1),IF(M941=Hjelpeark!$E$7,_xlfn.XLOOKUP(IF(T941="Naturlig",S941,T941),'Vannbehov FV'!$A$5:$A$20,_xlfn.XLOOKUP('Beregninger gj.strømming'!F941,'Vannbehov FV'!$B$4:$O$4,'Vannbehov FV'!$B$5:$O$20,,-1),,-1),""))</f>
        <v/>
      </c>
      <c r="P941" s="173" t="str">
        <f t="shared" si="250"/>
        <v/>
      </c>
      <c r="Q941" s="174" t="str">
        <f t="shared" si="251"/>
        <v/>
      </c>
      <c r="R941" s="174" t="str">
        <f t="shared" si="240"/>
        <v/>
      </c>
      <c r="S941" s="152" t="str">
        <f>IFERROR(IF(M941=Hjelpeark!$D$7,_xlfn.XLOOKUP('Beregninger gj.strømming'!C941,Hjelpeark!$C$8:$C$19,Hjelpeark!$D$8:$D$19),_xlfn.XLOOKUP('Beregninger gj.strømming'!C941,Hjelpeark!$C$8:$C$19,Hjelpeark!$E$8:$E$19)),"")</f>
        <v/>
      </c>
      <c r="T941" s="152" t="str">
        <f t="shared" si="254"/>
        <v/>
      </c>
      <c r="U941" s="152" t="str">
        <f>IFERROR(IF(T941=Hjelpeark!$B$4,0,ABS(T941-S941)),"")</f>
        <v/>
      </c>
      <c r="V941" s="175" t="str">
        <f>IFERROR(IF(A941="","",_xlfn.XLOOKUP(D941,Prisliste!$C$4:$F$4,Prisliste!$C$20:$F$20)),"")</f>
        <v/>
      </c>
      <c r="W941" s="175" t="str">
        <f>IFERROR(U941*_xlfn.XLOOKUP(D941,Prisliste!$C$4:$F$4,Prisliste!$C$21:$F$21),"")</f>
        <v/>
      </c>
      <c r="X941" s="175" t="str">
        <f>IFERROR(IF(A941="","",IF(N941="Ja",_xlfn.XLOOKUP('Beregninger gj.strømming'!D941,Prisliste!$C$4:$F$4,Prisliste!$C$24:$F$24),0)),"")</f>
        <v/>
      </c>
      <c r="Y941" s="288" t="str">
        <f t="shared" si="241"/>
        <v/>
      </c>
      <c r="Z941" s="175" t="str">
        <f t="shared" si="252"/>
        <v/>
      </c>
      <c r="AA941" s="175" t="str">
        <f t="shared" si="242"/>
        <v/>
      </c>
      <c r="AB941" s="175" t="str">
        <f t="shared" si="243"/>
        <v/>
      </c>
      <c r="AC941" s="288" t="str">
        <f t="shared" si="244"/>
        <v/>
      </c>
      <c r="AD941" s="152" t="str">
        <f t="shared" si="245"/>
        <v/>
      </c>
      <c r="AF941" s="155" t="str">
        <f>IFERROR(_xlfn.XLOOKUP(D941,Prisliste!$C$4:$F$4,Prisliste!$C$19:$F$19)*AD941,"")</f>
        <v/>
      </c>
    </row>
    <row r="942" spans="1:32" ht="14.4">
      <c r="A942" s="171" t="str">
        <f>IF(A941="","",IF(A941+1&lt;=f_slutt,'Beregninger gj.strømming'!A941+1,""))</f>
        <v/>
      </c>
      <c r="B942" s="172" t="str">
        <f t="shared" si="246"/>
        <v/>
      </c>
      <c r="C942" s="173" t="str">
        <f t="shared" si="247"/>
        <v/>
      </c>
      <c r="D942" s="172" t="str">
        <f t="shared" si="248"/>
        <v/>
      </c>
      <c r="E942" s="152" t="str">
        <f t="shared" si="253"/>
        <v/>
      </c>
      <c r="F942" s="289" t="str">
        <f t="shared" si="249"/>
        <v/>
      </c>
      <c r="G942" s="154" t="str">
        <f>IF($A942="","",'Priseestimat gj.strømming'!$C$15)</f>
        <v/>
      </c>
      <c r="H942" s="155" t="str" cm="1">
        <f t="array" ref="H942">IF(M942=Hjelpeark!$E$7,_xlfn.XLOOKUP(IF(T942="Naturlig",S942,T942),Temp_VT_FV,_xlfn.XLOOKUP('Beregninger gj.strømming'!F942,Fiskevekt_VT_FV,'Veksttabell FV'!$B$5:$T$21,,-1),,-1)*G942,IF('Beregninger gj.strømming'!M942=Hjelpeark!$D$7,_xlfn.XLOOKUP(IF(T942="Naturlig",S942,T942),'Veksttabell SV'!$A$6:$A$22,_xlfn.XLOOKUP('Beregninger gj.strømming'!F942,'Veksttabell SV'!$B$5:$AU$5,'Veksttabell SV'!$B$6:$AU$22,,-1),,-1)*G942,""))</f>
        <v/>
      </c>
      <c r="I942" s="155" t="str">
        <f t="shared" si="238"/>
        <v/>
      </c>
      <c r="J942" s="159" t="str">
        <f t="shared" si="239"/>
        <v/>
      </c>
      <c r="K942" s="173" t="str">
        <f>IF(A942="","",'Priseestimat gj.strømming'!$C$10)</f>
        <v/>
      </c>
      <c r="L942" s="173" t="str">
        <f>IF(A942="","",'Priseestimat gj.strømming'!$C$11)</f>
        <v/>
      </c>
      <c r="M942" s="173" t="str">
        <f>IF(A942="","",'Priseestimat gj.strømming'!$C$12)</f>
        <v/>
      </c>
      <c r="N942" s="173" t="str">
        <f>IF($A942="","",'Priseestimat gj.strømming'!$C$6)</f>
        <v/>
      </c>
      <c r="O942" s="174" t="str" cm="1">
        <f t="array" ref="O942">IF(M942=Hjelpeark!$D$7,_xlfn.XLOOKUP(IF(T942="Naturlig",S942,T942),'Vannbehov SV'!$A$5:$A$13,_xlfn.XLOOKUP('Beregninger gj.strømming'!F942,'Vannbehov SV'!$B$4:$O$4,'Vannbehov SV'!$B$5:$O$13,,-1),,-1),IF(M942=Hjelpeark!$E$7,_xlfn.XLOOKUP(IF(T942="Naturlig",S942,T942),'Vannbehov FV'!$A$5:$A$20,_xlfn.XLOOKUP('Beregninger gj.strømming'!F942,'Vannbehov FV'!$B$4:$O$4,'Vannbehov FV'!$B$5:$O$20,,-1),,-1),""))</f>
        <v/>
      </c>
      <c r="P942" s="173" t="str">
        <f t="shared" si="250"/>
        <v/>
      </c>
      <c r="Q942" s="174" t="str">
        <f t="shared" si="251"/>
        <v/>
      </c>
      <c r="R942" s="174" t="str">
        <f t="shared" si="240"/>
        <v/>
      </c>
      <c r="S942" s="152" t="str">
        <f>IFERROR(IF(M942=Hjelpeark!$D$7,_xlfn.XLOOKUP('Beregninger gj.strømming'!C942,Hjelpeark!$C$8:$C$19,Hjelpeark!$D$8:$D$19),_xlfn.XLOOKUP('Beregninger gj.strømming'!C942,Hjelpeark!$C$8:$C$19,Hjelpeark!$E$8:$E$19)),"")</f>
        <v/>
      </c>
      <c r="T942" s="152" t="str">
        <f t="shared" si="254"/>
        <v/>
      </c>
      <c r="U942" s="152" t="str">
        <f>IFERROR(IF(T942=Hjelpeark!$B$4,0,ABS(T942-S942)),"")</f>
        <v/>
      </c>
      <c r="V942" s="175" t="str">
        <f>IFERROR(IF(A942="","",_xlfn.XLOOKUP(D942,Prisliste!$C$4:$F$4,Prisliste!$C$20:$F$20)),"")</f>
        <v/>
      </c>
      <c r="W942" s="175" t="str">
        <f>IFERROR(U942*_xlfn.XLOOKUP(D942,Prisliste!$C$4:$F$4,Prisliste!$C$21:$F$21),"")</f>
        <v/>
      </c>
      <c r="X942" s="175" t="str">
        <f>IFERROR(IF(A942="","",IF(N942="Ja",_xlfn.XLOOKUP('Beregninger gj.strømming'!D942,Prisliste!$C$4:$F$4,Prisliste!$C$24:$F$24),0)),"")</f>
        <v/>
      </c>
      <c r="Y942" s="288" t="str">
        <f t="shared" si="241"/>
        <v/>
      </c>
      <c r="Z942" s="175" t="str">
        <f t="shared" si="252"/>
        <v/>
      </c>
      <c r="AA942" s="175" t="str">
        <f t="shared" si="242"/>
        <v/>
      </c>
      <c r="AB942" s="175" t="str">
        <f t="shared" si="243"/>
        <v/>
      </c>
      <c r="AC942" s="288" t="str">
        <f t="shared" si="244"/>
        <v/>
      </c>
      <c r="AD942" s="152" t="str">
        <f t="shared" si="245"/>
        <v/>
      </c>
      <c r="AF942" s="155" t="str">
        <f>IFERROR(_xlfn.XLOOKUP(D942,Prisliste!$C$4:$F$4,Prisliste!$C$19:$F$19)*AD942,"")</f>
        <v/>
      </c>
    </row>
    <row r="943" spans="1:32" ht="14.4">
      <c r="A943" s="171" t="str">
        <f>IF(A942="","",IF(A942+1&lt;=f_slutt,'Beregninger gj.strømming'!A942+1,""))</f>
        <v/>
      </c>
      <c r="B943" s="172" t="str">
        <f t="shared" si="246"/>
        <v/>
      </c>
      <c r="C943" s="173" t="str">
        <f t="shared" si="247"/>
        <v/>
      </c>
      <c r="D943" s="172" t="str">
        <f t="shared" si="248"/>
        <v/>
      </c>
      <c r="E943" s="152" t="str">
        <f t="shared" si="253"/>
        <v/>
      </c>
      <c r="F943" s="289" t="str">
        <f t="shared" si="249"/>
        <v/>
      </c>
      <c r="G943" s="154" t="str">
        <f>IF($A943="","",'Priseestimat gj.strømming'!$C$15)</f>
        <v/>
      </c>
      <c r="H943" s="155" t="str" cm="1">
        <f t="array" ref="H943">IF(M943=Hjelpeark!$E$7,_xlfn.XLOOKUP(IF(T943="Naturlig",S943,T943),Temp_VT_FV,_xlfn.XLOOKUP('Beregninger gj.strømming'!F943,Fiskevekt_VT_FV,'Veksttabell FV'!$B$5:$T$21,,-1),,-1)*G943,IF('Beregninger gj.strømming'!M943=Hjelpeark!$D$7,_xlfn.XLOOKUP(IF(T943="Naturlig",S943,T943),'Veksttabell SV'!$A$6:$A$22,_xlfn.XLOOKUP('Beregninger gj.strømming'!F943,'Veksttabell SV'!$B$5:$AU$5,'Veksttabell SV'!$B$6:$AU$22,,-1),,-1)*G943,""))</f>
        <v/>
      </c>
      <c r="I943" s="155" t="str">
        <f t="shared" si="238"/>
        <v/>
      </c>
      <c r="J943" s="159" t="str">
        <f t="shared" si="239"/>
        <v/>
      </c>
      <c r="K943" s="173" t="str">
        <f>IF(A943="","",'Priseestimat gj.strømming'!$C$10)</f>
        <v/>
      </c>
      <c r="L943" s="173" t="str">
        <f>IF(A943="","",'Priseestimat gj.strømming'!$C$11)</f>
        <v/>
      </c>
      <c r="M943" s="173" t="str">
        <f>IF(A943="","",'Priseestimat gj.strømming'!$C$12)</f>
        <v/>
      </c>
      <c r="N943" s="173" t="str">
        <f>IF($A943="","",'Priseestimat gj.strømming'!$C$6)</f>
        <v/>
      </c>
      <c r="O943" s="174" t="str" cm="1">
        <f t="array" ref="O943">IF(M943=Hjelpeark!$D$7,_xlfn.XLOOKUP(IF(T943="Naturlig",S943,T943),'Vannbehov SV'!$A$5:$A$13,_xlfn.XLOOKUP('Beregninger gj.strømming'!F943,'Vannbehov SV'!$B$4:$O$4,'Vannbehov SV'!$B$5:$O$13,,-1),,-1),IF(M943=Hjelpeark!$E$7,_xlfn.XLOOKUP(IF(T943="Naturlig",S943,T943),'Vannbehov FV'!$A$5:$A$20,_xlfn.XLOOKUP('Beregninger gj.strømming'!F943,'Vannbehov FV'!$B$4:$O$4,'Vannbehov FV'!$B$5:$O$20,,-1),,-1),""))</f>
        <v/>
      </c>
      <c r="P943" s="173" t="str">
        <f t="shared" si="250"/>
        <v/>
      </c>
      <c r="Q943" s="174" t="str">
        <f t="shared" si="251"/>
        <v/>
      </c>
      <c r="R943" s="174" t="str">
        <f t="shared" si="240"/>
        <v/>
      </c>
      <c r="S943" s="152" t="str">
        <f>IFERROR(IF(M943=Hjelpeark!$D$7,_xlfn.XLOOKUP('Beregninger gj.strømming'!C943,Hjelpeark!$C$8:$C$19,Hjelpeark!$D$8:$D$19),_xlfn.XLOOKUP('Beregninger gj.strømming'!C943,Hjelpeark!$C$8:$C$19,Hjelpeark!$E$8:$E$19)),"")</f>
        <v/>
      </c>
      <c r="T943" s="152" t="str">
        <f t="shared" si="254"/>
        <v/>
      </c>
      <c r="U943" s="152" t="str">
        <f>IFERROR(IF(T943=Hjelpeark!$B$4,0,ABS(T943-S943)),"")</f>
        <v/>
      </c>
      <c r="V943" s="175" t="str">
        <f>IFERROR(IF(A943="","",_xlfn.XLOOKUP(D943,Prisliste!$C$4:$F$4,Prisliste!$C$20:$F$20)),"")</f>
        <v/>
      </c>
      <c r="W943" s="175" t="str">
        <f>IFERROR(U943*_xlfn.XLOOKUP(D943,Prisliste!$C$4:$F$4,Prisliste!$C$21:$F$21),"")</f>
        <v/>
      </c>
      <c r="X943" s="175" t="str">
        <f>IFERROR(IF(A943="","",IF(N943="Ja",_xlfn.XLOOKUP('Beregninger gj.strømming'!D943,Prisliste!$C$4:$F$4,Prisliste!$C$24:$F$24),0)),"")</f>
        <v/>
      </c>
      <c r="Y943" s="288" t="str">
        <f t="shared" si="241"/>
        <v/>
      </c>
      <c r="Z943" s="175" t="str">
        <f t="shared" si="252"/>
        <v/>
      </c>
      <c r="AA943" s="175" t="str">
        <f t="shared" si="242"/>
        <v/>
      </c>
      <c r="AB943" s="175" t="str">
        <f t="shared" si="243"/>
        <v/>
      </c>
      <c r="AC943" s="288" t="str">
        <f t="shared" si="244"/>
        <v/>
      </c>
      <c r="AD943" s="152" t="str">
        <f t="shared" si="245"/>
        <v/>
      </c>
      <c r="AF943" s="155" t="str">
        <f>IFERROR(_xlfn.XLOOKUP(D943,Prisliste!$C$4:$F$4,Prisliste!$C$19:$F$19)*AD943,"")</f>
        <v/>
      </c>
    </row>
    <row r="944" spans="1:32" ht="14.4">
      <c r="A944" s="171" t="str">
        <f>IF(A943="","",IF(A943+1&lt;=f_slutt,'Beregninger gj.strømming'!A943+1,""))</f>
        <v/>
      </c>
      <c r="B944" s="172" t="str">
        <f t="shared" si="246"/>
        <v/>
      </c>
      <c r="C944" s="173" t="str">
        <f t="shared" si="247"/>
        <v/>
      </c>
      <c r="D944" s="172" t="str">
        <f t="shared" si="248"/>
        <v/>
      </c>
      <c r="E944" s="152" t="str">
        <f t="shared" si="253"/>
        <v/>
      </c>
      <c r="F944" s="289" t="str">
        <f t="shared" si="249"/>
        <v/>
      </c>
      <c r="G944" s="154" t="str">
        <f>IF($A944="","",'Priseestimat gj.strømming'!$C$15)</f>
        <v/>
      </c>
      <c r="H944" s="155" t="str" cm="1">
        <f t="array" ref="H944">IF(M944=Hjelpeark!$E$7,_xlfn.XLOOKUP(IF(T944="Naturlig",S944,T944),Temp_VT_FV,_xlfn.XLOOKUP('Beregninger gj.strømming'!F944,Fiskevekt_VT_FV,'Veksttabell FV'!$B$5:$T$21,,-1),,-1)*G944,IF('Beregninger gj.strømming'!M944=Hjelpeark!$D$7,_xlfn.XLOOKUP(IF(T944="Naturlig",S944,T944),'Veksttabell SV'!$A$6:$A$22,_xlfn.XLOOKUP('Beregninger gj.strømming'!F944,'Veksttabell SV'!$B$5:$AU$5,'Veksttabell SV'!$B$6:$AU$22,,-1),,-1)*G944,""))</f>
        <v/>
      </c>
      <c r="I944" s="155" t="str">
        <f t="shared" si="238"/>
        <v/>
      </c>
      <c r="J944" s="159" t="str">
        <f t="shared" si="239"/>
        <v/>
      </c>
      <c r="K944" s="173" t="str">
        <f>IF(A944="","",'Priseestimat gj.strømming'!$C$10)</f>
        <v/>
      </c>
      <c r="L944" s="173" t="str">
        <f>IF(A944="","",'Priseestimat gj.strømming'!$C$11)</f>
        <v/>
      </c>
      <c r="M944" s="173" t="str">
        <f>IF(A944="","",'Priseestimat gj.strømming'!$C$12)</f>
        <v/>
      </c>
      <c r="N944" s="173" t="str">
        <f>IF($A944="","",'Priseestimat gj.strømming'!$C$6)</f>
        <v/>
      </c>
      <c r="O944" s="174" t="str" cm="1">
        <f t="array" ref="O944">IF(M944=Hjelpeark!$D$7,_xlfn.XLOOKUP(IF(T944="Naturlig",S944,T944),'Vannbehov SV'!$A$5:$A$13,_xlfn.XLOOKUP('Beregninger gj.strømming'!F944,'Vannbehov SV'!$B$4:$O$4,'Vannbehov SV'!$B$5:$O$13,,-1),,-1),IF(M944=Hjelpeark!$E$7,_xlfn.XLOOKUP(IF(T944="Naturlig",S944,T944),'Vannbehov FV'!$A$5:$A$20,_xlfn.XLOOKUP('Beregninger gj.strømming'!F944,'Vannbehov FV'!$B$4:$O$4,'Vannbehov FV'!$B$5:$O$20,,-1),,-1),""))</f>
        <v/>
      </c>
      <c r="P944" s="173" t="str">
        <f t="shared" si="250"/>
        <v/>
      </c>
      <c r="Q944" s="174" t="str">
        <f t="shared" si="251"/>
        <v/>
      </c>
      <c r="R944" s="174" t="str">
        <f t="shared" si="240"/>
        <v/>
      </c>
      <c r="S944" s="152" t="str">
        <f>IFERROR(IF(M944=Hjelpeark!$D$7,_xlfn.XLOOKUP('Beregninger gj.strømming'!C944,Hjelpeark!$C$8:$C$19,Hjelpeark!$D$8:$D$19),_xlfn.XLOOKUP('Beregninger gj.strømming'!C944,Hjelpeark!$C$8:$C$19,Hjelpeark!$E$8:$E$19)),"")</f>
        <v/>
      </c>
      <c r="T944" s="152" t="str">
        <f t="shared" si="254"/>
        <v/>
      </c>
      <c r="U944" s="152" t="str">
        <f>IFERROR(IF(T944=Hjelpeark!$B$4,0,ABS(T944-S944)),"")</f>
        <v/>
      </c>
      <c r="V944" s="175" t="str">
        <f>IFERROR(IF(A944="","",_xlfn.XLOOKUP(D944,Prisliste!$C$4:$F$4,Prisliste!$C$20:$F$20)),"")</f>
        <v/>
      </c>
      <c r="W944" s="175" t="str">
        <f>IFERROR(U944*_xlfn.XLOOKUP(D944,Prisliste!$C$4:$F$4,Prisliste!$C$21:$F$21),"")</f>
        <v/>
      </c>
      <c r="X944" s="175" t="str">
        <f>IFERROR(IF(A944="","",IF(N944="Ja",_xlfn.XLOOKUP('Beregninger gj.strømming'!D944,Prisliste!$C$4:$F$4,Prisliste!$C$24:$F$24),0)),"")</f>
        <v/>
      </c>
      <c r="Y944" s="288" t="str">
        <f t="shared" si="241"/>
        <v/>
      </c>
      <c r="Z944" s="175" t="str">
        <f t="shared" si="252"/>
        <v/>
      </c>
      <c r="AA944" s="175" t="str">
        <f t="shared" si="242"/>
        <v/>
      </c>
      <c r="AB944" s="175" t="str">
        <f t="shared" si="243"/>
        <v/>
      </c>
      <c r="AC944" s="288" t="str">
        <f t="shared" si="244"/>
        <v/>
      </c>
      <c r="AD944" s="152" t="str">
        <f t="shared" si="245"/>
        <v/>
      </c>
      <c r="AF944" s="155" t="str">
        <f>IFERROR(_xlfn.XLOOKUP(D944,Prisliste!$C$4:$F$4,Prisliste!$C$19:$F$19)*AD944,"")</f>
        <v/>
      </c>
    </row>
    <row r="945" spans="1:32" ht="14.4">
      <c r="A945" s="171" t="str">
        <f>IF(A944="","",IF(A944+1&lt;=f_slutt,'Beregninger gj.strømming'!A944+1,""))</f>
        <v/>
      </c>
      <c r="B945" s="172" t="str">
        <f t="shared" si="246"/>
        <v/>
      </c>
      <c r="C945" s="173" t="str">
        <f t="shared" si="247"/>
        <v/>
      </c>
      <c r="D945" s="172" t="str">
        <f t="shared" si="248"/>
        <v/>
      </c>
      <c r="E945" s="152" t="str">
        <f t="shared" si="253"/>
        <v/>
      </c>
      <c r="F945" s="289" t="str">
        <f t="shared" si="249"/>
        <v/>
      </c>
      <c r="G945" s="154" t="str">
        <f>IF($A945="","",'Priseestimat gj.strømming'!$C$15)</f>
        <v/>
      </c>
      <c r="H945" s="155" t="str" cm="1">
        <f t="array" ref="H945">IF(M945=Hjelpeark!$E$7,_xlfn.XLOOKUP(IF(T945="Naturlig",S945,T945),Temp_VT_FV,_xlfn.XLOOKUP('Beregninger gj.strømming'!F945,Fiskevekt_VT_FV,'Veksttabell FV'!$B$5:$T$21,,-1),,-1)*G945,IF('Beregninger gj.strømming'!M945=Hjelpeark!$D$7,_xlfn.XLOOKUP(IF(T945="Naturlig",S945,T945),'Veksttabell SV'!$A$6:$A$22,_xlfn.XLOOKUP('Beregninger gj.strømming'!F945,'Veksttabell SV'!$B$5:$AU$5,'Veksttabell SV'!$B$6:$AU$22,,-1),,-1)*G945,""))</f>
        <v/>
      </c>
      <c r="I945" s="155" t="str">
        <f t="shared" si="238"/>
        <v/>
      </c>
      <c r="J945" s="159" t="str">
        <f t="shared" si="239"/>
        <v/>
      </c>
      <c r="K945" s="173" t="str">
        <f>IF(A945="","",'Priseestimat gj.strømming'!$C$10)</f>
        <v/>
      </c>
      <c r="L945" s="173" t="str">
        <f>IF(A945="","",'Priseestimat gj.strømming'!$C$11)</f>
        <v/>
      </c>
      <c r="M945" s="173" t="str">
        <f>IF(A945="","",'Priseestimat gj.strømming'!$C$12)</f>
        <v/>
      </c>
      <c r="N945" s="173" t="str">
        <f>IF($A945="","",'Priseestimat gj.strømming'!$C$6)</f>
        <v/>
      </c>
      <c r="O945" s="174" t="str" cm="1">
        <f t="array" ref="O945">IF(M945=Hjelpeark!$D$7,_xlfn.XLOOKUP(IF(T945="Naturlig",S945,T945),'Vannbehov SV'!$A$5:$A$13,_xlfn.XLOOKUP('Beregninger gj.strømming'!F945,'Vannbehov SV'!$B$4:$O$4,'Vannbehov SV'!$B$5:$O$13,,-1),,-1),IF(M945=Hjelpeark!$E$7,_xlfn.XLOOKUP(IF(T945="Naturlig",S945,T945),'Vannbehov FV'!$A$5:$A$20,_xlfn.XLOOKUP('Beregninger gj.strømming'!F945,'Vannbehov FV'!$B$4:$O$4,'Vannbehov FV'!$B$5:$O$20,,-1),,-1),""))</f>
        <v/>
      </c>
      <c r="P945" s="173" t="str">
        <f t="shared" si="250"/>
        <v/>
      </c>
      <c r="Q945" s="174" t="str">
        <f t="shared" si="251"/>
        <v/>
      </c>
      <c r="R945" s="174" t="str">
        <f t="shared" si="240"/>
        <v/>
      </c>
      <c r="S945" s="152" t="str">
        <f>IFERROR(IF(M945=Hjelpeark!$D$7,_xlfn.XLOOKUP('Beregninger gj.strømming'!C945,Hjelpeark!$C$8:$C$19,Hjelpeark!$D$8:$D$19),_xlfn.XLOOKUP('Beregninger gj.strømming'!C945,Hjelpeark!$C$8:$C$19,Hjelpeark!$E$8:$E$19)),"")</f>
        <v/>
      </c>
      <c r="T945" s="152" t="str">
        <f t="shared" si="254"/>
        <v/>
      </c>
      <c r="U945" s="152" t="str">
        <f>IFERROR(IF(T945=Hjelpeark!$B$4,0,ABS(T945-S945)),"")</f>
        <v/>
      </c>
      <c r="V945" s="175" t="str">
        <f>IFERROR(IF(A945="","",_xlfn.XLOOKUP(D945,Prisliste!$C$4:$F$4,Prisliste!$C$20:$F$20)),"")</f>
        <v/>
      </c>
      <c r="W945" s="175" t="str">
        <f>IFERROR(U945*_xlfn.XLOOKUP(D945,Prisliste!$C$4:$F$4,Prisliste!$C$21:$F$21),"")</f>
        <v/>
      </c>
      <c r="X945" s="175" t="str">
        <f>IFERROR(IF(A945="","",IF(N945="Ja",_xlfn.XLOOKUP('Beregninger gj.strømming'!D945,Prisliste!$C$4:$F$4,Prisliste!$C$24:$F$24),0)),"")</f>
        <v/>
      </c>
      <c r="Y945" s="288" t="str">
        <f t="shared" si="241"/>
        <v/>
      </c>
      <c r="Z945" s="175" t="str">
        <f t="shared" si="252"/>
        <v/>
      </c>
      <c r="AA945" s="175" t="str">
        <f t="shared" si="242"/>
        <v/>
      </c>
      <c r="AB945" s="175" t="str">
        <f t="shared" si="243"/>
        <v/>
      </c>
      <c r="AC945" s="288" t="str">
        <f t="shared" si="244"/>
        <v/>
      </c>
      <c r="AD945" s="152" t="str">
        <f t="shared" si="245"/>
        <v/>
      </c>
      <c r="AF945" s="155" t="str">
        <f>IFERROR(_xlfn.XLOOKUP(D945,Prisliste!$C$4:$F$4,Prisliste!$C$19:$F$19)*AD945,"")</f>
        <v/>
      </c>
    </row>
    <row r="946" spans="1:32" ht="14.4">
      <c r="A946" s="171" t="str">
        <f>IF(A945="","",IF(A945+1&lt;=f_slutt,'Beregninger gj.strømming'!A945+1,""))</f>
        <v/>
      </c>
      <c r="B946" s="172" t="str">
        <f t="shared" si="246"/>
        <v/>
      </c>
      <c r="C946" s="173" t="str">
        <f t="shared" si="247"/>
        <v/>
      </c>
      <c r="D946" s="172" t="str">
        <f t="shared" si="248"/>
        <v/>
      </c>
      <c r="E946" s="152" t="str">
        <f t="shared" si="253"/>
        <v/>
      </c>
      <c r="F946" s="289" t="str">
        <f t="shared" si="249"/>
        <v/>
      </c>
      <c r="G946" s="154" t="str">
        <f>IF($A946="","",'Priseestimat gj.strømming'!$C$15)</f>
        <v/>
      </c>
      <c r="H946" s="155" t="str" cm="1">
        <f t="array" ref="H946">IF(M946=Hjelpeark!$E$7,_xlfn.XLOOKUP(IF(T946="Naturlig",S946,T946),Temp_VT_FV,_xlfn.XLOOKUP('Beregninger gj.strømming'!F946,Fiskevekt_VT_FV,'Veksttabell FV'!$B$5:$T$21,,-1),,-1)*G946,IF('Beregninger gj.strømming'!M946=Hjelpeark!$D$7,_xlfn.XLOOKUP(IF(T946="Naturlig",S946,T946),'Veksttabell SV'!$A$6:$A$22,_xlfn.XLOOKUP('Beregninger gj.strømming'!F946,'Veksttabell SV'!$B$5:$AU$5,'Veksttabell SV'!$B$6:$AU$22,,-1),,-1)*G946,""))</f>
        <v/>
      </c>
      <c r="I946" s="155" t="str">
        <f t="shared" si="238"/>
        <v/>
      </c>
      <c r="J946" s="159" t="str">
        <f t="shared" si="239"/>
        <v/>
      </c>
      <c r="K946" s="173" t="str">
        <f>IF(A946="","",'Priseestimat gj.strømming'!$C$10)</f>
        <v/>
      </c>
      <c r="L946" s="173" t="str">
        <f>IF(A946="","",'Priseestimat gj.strømming'!$C$11)</f>
        <v/>
      </c>
      <c r="M946" s="173" t="str">
        <f>IF(A946="","",'Priseestimat gj.strømming'!$C$12)</f>
        <v/>
      </c>
      <c r="N946" s="173" t="str">
        <f>IF($A946="","",'Priseestimat gj.strømming'!$C$6)</f>
        <v/>
      </c>
      <c r="O946" s="174" t="str" cm="1">
        <f t="array" ref="O946">IF(M946=Hjelpeark!$D$7,_xlfn.XLOOKUP(IF(T946="Naturlig",S946,T946),'Vannbehov SV'!$A$5:$A$13,_xlfn.XLOOKUP('Beregninger gj.strømming'!F946,'Vannbehov SV'!$B$4:$O$4,'Vannbehov SV'!$B$5:$O$13,,-1),,-1),IF(M946=Hjelpeark!$E$7,_xlfn.XLOOKUP(IF(T946="Naturlig",S946,T946),'Vannbehov FV'!$A$5:$A$20,_xlfn.XLOOKUP('Beregninger gj.strømming'!F946,'Vannbehov FV'!$B$4:$O$4,'Vannbehov FV'!$B$5:$O$20,,-1),,-1),""))</f>
        <v/>
      </c>
      <c r="P946" s="173" t="str">
        <f t="shared" si="250"/>
        <v/>
      </c>
      <c r="Q946" s="174" t="str">
        <f t="shared" si="251"/>
        <v/>
      </c>
      <c r="R946" s="174" t="str">
        <f t="shared" si="240"/>
        <v/>
      </c>
      <c r="S946" s="152" t="str">
        <f>IFERROR(IF(M946=Hjelpeark!$D$7,_xlfn.XLOOKUP('Beregninger gj.strømming'!C946,Hjelpeark!$C$8:$C$19,Hjelpeark!$D$8:$D$19),_xlfn.XLOOKUP('Beregninger gj.strømming'!C946,Hjelpeark!$C$8:$C$19,Hjelpeark!$E$8:$E$19)),"")</f>
        <v/>
      </c>
      <c r="T946" s="152" t="str">
        <f t="shared" si="254"/>
        <v/>
      </c>
      <c r="U946" s="152" t="str">
        <f>IFERROR(IF(T946=Hjelpeark!$B$4,0,ABS(T946-S946)),"")</f>
        <v/>
      </c>
      <c r="V946" s="175" t="str">
        <f>IFERROR(IF(A946="","",_xlfn.XLOOKUP(D946,Prisliste!$C$4:$F$4,Prisliste!$C$20:$F$20)),"")</f>
        <v/>
      </c>
      <c r="W946" s="175" t="str">
        <f>IFERROR(U946*_xlfn.XLOOKUP(D946,Prisliste!$C$4:$F$4,Prisliste!$C$21:$F$21),"")</f>
        <v/>
      </c>
      <c r="X946" s="175" t="str">
        <f>IFERROR(IF(A946="","",IF(N946="Ja",_xlfn.XLOOKUP('Beregninger gj.strømming'!D946,Prisliste!$C$4:$F$4,Prisliste!$C$24:$F$24),0)),"")</f>
        <v/>
      </c>
      <c r="Y946" s="288" t="str">
        <f t="shared" si="241"/>
        <v/>
      </c>
      <c r="Z946" s="175" t="str">
        <f t="shared" si="252"/>
        <v/>
      </c>
      <c r="AA946" s="175" t="str">
        <f t="shared" si="242"/>
        <v/>
      </c>
      <c r="AB946" s="175" t="str">
        <f t="shared" si="243"/>
        <v/>
      </c>
      <c r="AC946" s="288" t="str">
        <f t="shared" si="244"/>
        <v/>
      </c>
      <c r="AD946" s="152" t="str">
        <f t="shared" si="245"/>
        <v/>
      </c>
      <c r="AF946" s="155" t="str">
        <f>IFERROR(_xlfn.XLOOKUP(D946,Prisliste!$C$4:$F$4,Prisliste!$C$19:$F$19)*AD946,"")</f>
        <v/>
      </c>
    </row>
    <row r="947" spans="1:32" ht="14.4">
      <c r="A947" s="171" t="str">
        <f>IF(A946="","",IF(A946+1&lt;=f_slutt,'Beregninger gj.strømming'!A946+1,""))</f>
        <v/>
      </c>
      <c r="B947" s="172" t="str">
        <f t="shared" si="246"/>
        <v/>
      </c>
      <c r="C947" s="173" t="str">
        <f t="shared" si="247"/>
        <v/>
      </c>
      <c r="D947" s="172" t="str">
        <f t="shared" si="248"/>
        <v/>
      </c>
      <c r="E947" s="152" t="str">
        <f t="shared" si="253"/>
        <v/>
      </c>
      <c r="F947" s="289" t="str">
        <f t="shared" si="249"/>
        <v/>
      </c>
      <c r="G947" s="154" t="str">
        <f>IF($A947="","",'Priseestimat gj.strømming'!$C$15)</f>
        <v/>
      </c>
      <c r="H947" s="155" t="str" cm="1">
        <f t="array" ref="H947">IF(M947=Hjelpeark!$E$7,_xlfn.XLOOKUP(IF(T947="Naturlig",S947,T947),Temp_VT_FV,_xlfn.XLOOKUP('Beregninger gj.strømming'!F947,Fiskevekt_VT_FV,'Veksttabell FV'!$B$5:$T$21,,-1),,-1)*G947,IF('Beregninger gj.strømming'!M947=Hjelpeark!$D$7,_xlfn.XLOOKUP(IF(T947="Naturlig",S947,T947),'Veksttabell SV'!$A$6:$A$22,_xlfn.XLOOKUP('Beregninger gj.strømming'!F947,'Veksttabell SV'!$B$5:$AU$5,'Veksttabell SV'!$B$6:$AU$22,,-1),,-1)*G947,""))</f>
        <v/>
      </c>
      <c r="I947" s="155" t="str">
        <f t="shared" si="238"/>
        <v/>
      </c>
      <c r="J947" s="159" t="str">
        <f t="shared" si="239"/>
        <v/>
      </c>
      <c r="K947" s="173" t="str">
        <f>IF(A947="","",'Priseestimat gj.strømming'!$C$10)</f>
        <v/>
      </c>
      <c r="L947" s="173" t="str">
        <f>IF(A947="","",'Priseestimat gj.strømming'!$C$11)</f>
        <v/>
      </c>
      <c r="M947" s="173" t="str">
        <f>IF(A947="","",'Priseestimat gj.strømming'!$C$12)</f>
        <v/>
      </c>
      <c r="N947" s="173" t="str">
        <f>IF($A947="","",'Priseestimat gj.strømming'!$C$6)</f>
        <v/>
      </c>
      <c r="O947" s="174" t="str" cm="1">
        <f t="array" ref="O947">IF(M947=Hjelpeark!$D$7,_xlfn.XLOOKUP(IF(T947="Naturlig",S947,T947),'Vannbehov SV'!$A$5:$A$13,_xlfn.XLOOKUP('Beregninger gj.strømming'!F947,'Vannbehov SV'!$B$4:$O$4,'Vannbehov SV'!$B$5:$O$13,,-1),,-1),IF(M947=Hjelpeark!$E$7,_xlfn.XLOOKUP(IF(T947="Naturlig",S947,T947),'Vannbehov FV'!$A$5:$A$20,_xlfn.XLOOKUP('Beregninger gj.strømming'!F947,'Vannbehov FV'!$B$4:$O$4,'Vannbehov FV'!$B$5:$O$20,,-1),,-1),""))</f>
        <v/>
      </c>
      <c r="P947" s="173" t="str">
        <f t="shared" si="250"/>
        <v/>
      </c>
      <c r="Q947" s="174" t="str">
        <f t="shared" si="251"/>
        <v/>
      </c>
      <c r="R947" s="174" t="str">
        <f t="shared" si="240"/>
        <v/>
      </c>
      <c r="S947" s="152" t="str">
        <f>IFERROR(IF(M947=Hjelpeark!$D$7,_xlfn.XLOOKUP('Beregninger gj.strømming'!C947,Hjelpeark!$C$8:$C$19,Hjelpeark!$D$8:$D$19),_xlfn.XLOOKUP('Beregninger gj.strømming'!C947,Hjelpeark!$C$8:$C$19,Hjelpeark!$E$8:$E$19)),"")</f>
        <v/>
      </c>
      <c r="T947" s="152" t="str">
        <f t="shared" si="254"/>
        <v/>
      </c>
      <c r="U947" s="152" t="str">
        <f>IFERROR(IF(T947=Hjelpeark!$B$4,0,ABS(T947-S947)),"")</f>
        <v/>
      </c>
      <c r="V947" s="175" t="str">
        <f>IFERROR(IF(A947="","",_xlfn.XLOOKUP(D947,Prisliste!$C$4:$F$4,Prisliste!$C$20:$F$20)),"")</f>
        <v/>
      </c>
      <c r="W947" s="175" t="str">
        <f>IFERROR(U947*_xlfn.XLOOKUP(D947,Prisliste!$C$4:$F$4,Prisliste!$C$21:$F$21),"")</f>
        <v/>
      </c>
      <c r="X947" s="175" t="str">
        <f>IFERROR(IF(A947="","",IF(N947="Ja",_xlfn.XLOOKUP('Beregninger gj.strømming'!D947,Prisliste!$C$4:$F$4,Prisliste!$C$24:$F$24),0)),"")</f>
        <v/>
      </c>
      <c r="Y947" s="288" t="str">
        <f t="shared" si="241"/>
        <v/>
      </c>
      <c r="Z947" s="175" t="str">
        <f t="shared" si="252"/>
        <v/>
      </c>
      <c r="AA947" s="175" t="str">
        <f t="shared" si="242"/>
        <v/>
      </c>
      <c r="AB947" s="175" t="str">
        <f t="shared" si="243"/>
        <v/>
      </c>
      <c r="AC947" s="288" t="str">
        <f t="shared" si="244"/>
        <v/>
      </c>
      <c r="AD947" s="152" t="str">
        <f t="shared" si="245"/>
        <v/>
      </c>
      <c r="AF947" s="155" t="str">
        <f>IFERROR(_xlfn.XLOOKUP(D947,Prisliste!$C$4:$F$4,Prisliste!$C$19:$F$19)*AD947,"")</f>
        <v/>
      </c>
    </row>
    <row r="948" spans="1:32" ht="14.4">
      <c r="A948" s="171" t="str">
        <f>IF(A947="","",IF(A947+1&lt;=f_slutt,'Beregninger gj.strømming'!A947+1,""))</f>
        <v/>
      </c>
      <c r="B948" s="172" t="str">
        <f t="shared" si="246"/>
        <v/>
      </c>
      <c r="C948" s="173" t="str">
        <f t="shared" si="247"/>
        <v/>
      </c>
      <c r="D948" s="172" t="str">
        <f t="shared" si="248"/>
        <v/>
      </c>
      <c r="E948" s="152" t="str">
        <f t="shared" si="253"/>
        <v/>
      </c>
      <c r="F948" s="289" t="str">
        <f t="shared" si="249"/>
        <v/>
      </c>
      <c r="G948" s="154" t="str">
        <f>IF($A948="","",'Priseestimat gj.strømming'!$C$15)</f>
        <v/>
      </c>
      <c r="H948" s="155" t="str" cm="1">
        <f t="array" ref="H948">IF(M948=Hjelpeark!$E$7,_xlfn.XLOOKUP(IF(T948="Naturlig",S948,T948),Temp_VT_FV,_xlfn.XLOOKUP('Beregninger gj.strømming'!F948,Fiskevekt_VT_FV,'Veksttabell FV'!$B$5:$T$21,,-1),,-1)*G948,IF('Beregninger gj.strømming'!M948=Hjelpeark!$D$7,_xlfn.XLOOKUP(IF(T948="Naturlig",S948,T948),'Veksttabell SV'!$A$6:$A$22,_xlfn.XLOOKUP('Beregninger gj.strømming'!F948,'Veksttabell SV'!$B$5:$AU$5,'Veksttabell SV'!$B$6:$AU$22,,-1),,-1)*G948,""))</f>
        <v/>
      </c>
      <c r="I948" s="155" t="str">
        <f t="shared" si="238"/>
        <v/>
      </c>
      <c r="J948" s="159" t="str">
        <f t="shared" si="239"/>
        <v/>
      </c>
      <c r="K948" s="173" t="str">
        <f>IF(A948="","",'Priseestimat gj.strømming'!$C$10)</f>
        <v/>
      </c>
      <c r="L948" s="173" t="str">
        <f>IF(A948="","",'Priseestimat gj.strømming'!$C$11)</f>
        <v/>
      </c>
      <c r="M948" s="173" t="str">
        <f>IF(A948="","",'Priseestimat gj.strømming'!$C$12)</f>
        <v/>
      </c>
      <c r="N948" s="173" t="str">
        <f>IF($A948="","",'Priseestimat gj.strømming'!$C$6)</f>
        <v/>
      </c>
      <c r="O948" s="174" t="str" cm="1">
        <f t="array" ref="O948">IF(M948=Hjelpeark!$D$7,_xlfn.XLOOKUP(IF(T948="Naturlig",S948,T948),'Vannbehov SV'!$A$5:$A$13,_xlfn.XLOOKUP('Beregninger gj.strømming'!F948,'Vannbehov SV'!$B$4:$O$4,'Vannbehov SV'!$B$5:$O$13,,-1),,-1),IF(M948=Hjelpeark!$E$7,_xlfn.XLOOKUP(IF(T948="Naturlig",S948,T948),'Vannbehov FV'!$A$5:$A$20,_xlfn.XLOOKUP('Beregninger gj.strømming'!F948,'Vannbehov FV'!$B$4:$O$4,'Vannbehov FV'!$B$5:$O$20,,-1),,-1),""))</f>
        <v/>
      </c>
      <c r="P948" s="173" t="str">
        <f t="shared" si="250"/>
        <v/>
      </c>
      <c r="Q948" s="174" t="str">
        <f t="shared" si="251"/>
        <v/>
      </c>
      <c r="R948" s="174" t="str">
        <f t="shared" si="240"/>
        <v/>
      </c>
      <c r="S948" s="152" t="str">
        <f>IFERROR(IF(M948=Hjelpeark!$D$7,_xlfn.XLOOKUP('Beregninger gj.strømming'!C948,Hjelpeark!$C$8:$C$19,Hjelpeark!$D$8:$D$19),_xlfn.XLOOKUP('Beregninger gj.strømming'!C948,Hjelpeark!$C$8:$C$19,Hjelpeark!$E$8:$E$19)),"")</f>
        <v/>
      </c>
      <c r="T948" s="152" t="str">
        <f t="shared" si="254"/>
        <v/>
      </c>
      <c r="U948" s="152" t="str">
        <f>IFERROR(IF(T948=Hjelpeark!$B$4,0,ABS(T948-S948)),"")</f>
        <v/>
      </c>
      <c r="V948" s="175" t="str">
        <f>IFERROR(IF(A948="","",_xlfn.XLOOKUP(D948,Prisliste!$C$4:$F$4,Prisliste!$C$20:$F$20)),"")</f>
        <v/>
      </c>
      <c r="W948" s="175" t="str">
        <f>IFERROR(U948*_xlfn.XLOOKUP(D948,Prisliste!$C$4:$F$4,Prisliste!$C$21:$F$21),"")</f>
        <v/>
      </c>
      <c r="X948" s="175" t="str">
        <f>IFERROR(IF(A948="","",IF(N948="Ja",_xlfn.XLOOKUP('Beregninger gj.strømming'!D948,Prisliste!$C$4:$F$4,Prisliste!$C$24:$F$24),0)),"")</f>
        <v/>
      </c>
      <c r="Y948" s="288" t="str">
        <f t="shared" si="241"/>
        <v/>
      </c>
      <c r="Z948" s="175" t="str">
        <f t="shared" si="252"/>
        <v/>
      </c>
      <c r="AA948" s="175" t="str">
        <f t="shared" si="242"/>
        <v/>
      </c>
      <c r="AB948" s="175" t="str">
        <f t="shared" si="243"/>
        <v/>
      </c>
      <c r="AC948" s="288" t="str">
        <f t="shared" si="244"/>
        <v/>
      </c>
      <c r="AD948" s="152" t="str">
        <f t="shared" si="245"/>
        <v/>
      </c>
      <c r="AF948" s="155" t="str">
        <f>IFERROR(_xlfn.XLOOKUP(D948,Prisliste!$C$4:$F$4,Prisliste!$C$19:$F$19)*AD948,"")</f>
        <v/>
      </c>
    </row>
    <row r="949" spans="1:32" ht="14.4">
      <c r="A949" s="171" t="str">
        <f>IF(A948="","",IF(A948+1&lt;=f_slutt,'Beregninger gj.strømming'!A948+1,""))</f>
        <v/>
      </c>
      <c r="B949" s="172" t="str">
        <f t="shared" si="246"/>
        <v/>
      </c>
      <c r="C949" s="173" t="str">
        <f t="shared" si="247"/>
        <v/>
      </c>
      <c r="D949" s="172" t="str">
        <f t="shared" si="248"/>
        <v/>
      </c>
      <c r="E949" s="152" t="str">
        <f t="shared" si="253"/>
        <v/>
      </c>
      <c r="F949" s="289" t="str">
        <f t="shared" si="249"/>
        <v/>
      </c>
      <c r="G949" s="154" t="str">
        <f>IF($A949="","",'Priseestimat gj.strømming'!$C$15)</f>
        <v/>
      </c>
      <c r="H949" s="155" t="str" cm="1">
        <f t="array" ref="H949">IF(M949=Hjelpeark!$E$7,_xlfn.XLOOKUP(IF(T949="Naturlig",S949,T949),Temp_VT_FV,_xlfn.XLOOKUP('Beregninger gj.strømming'!F949,Fiskevekt_VT_FV,'Veksttabell FV'!$B$5:$T$21,,-1),,-1)*G949,IF('Beregninger gj.strømming'!M949=Hjelpeark!$D$7,_xlfn.XLOOKUP(IF(T949="Naturlig",S949,T949),'Veksttabell SV'!$A$6:$A$22,_xlfn.XLOOKUP('Beregninger gj.strømming'!F949,'Veksttabell SV'!$B$5:$AU$5,'Veksttabell SV'!$B$6:$AU$22,,-1),,-1)*G949,""))</f>
        <v/>
      </c>
      <c r="I949" s="155" t="str">
        <f t="shared" si="238"/>
        <v/>
      </c>
      <c r="J949" s="159" t="str">
        <f t="shared" si="239"/>
        <v/>
      </c>
      <c r="K949" s="173" t="str">
        <f>IF(A949="","",'Priseestimat gj.strømming'!$C$10)</f>
        <v/>
      </c>
      <c r="L949" s="173" t="str">
        <f>IF(A949="","",'Priseestimat gj.strømming'!$C$11)</f>
        <v/>
      </c>
      <c r="M949" s="173" t="str">
        <f>IF(A949="","",'Priseestimat gj.strømming'!$C$12)</f>
        <v/>
      </c>
      <c r="N949" s="173" t="str">
        <f>IF($A949="","",'Priseestimat gj.strømming'!$C$6)</f>
        <v/>
      </c>
      <c r="O949" s="174" t="str" cm="1">
        <f t="array" ref="O949">IF(M949=Hjelpeark!$D$7,_xlfn.XLOOKUP(IF(T949="Naturlig",S949,T949),'Vannbehov SV'!$A$5:$A$13,_xlfn.XLOOKUP('Beregninger gj.strømming'!F949,'Vannbehov SV'!$B$4:$O$4,'Vannbehov SV'!$B$5:$O$13,,-1),,-1),IF(M949=Hjelpeark!$E$7,_xlfn.XLOOKUP(IF(T949="Naturlig",S949,T949),'Vannbehov FV'!$A$5:$A$20,_xlfn.XLOOKUP('Beregninger gj.strømming'!F949,'Vannbehov FV'!$B$4:$O$4,'Vannbehov FV'!$B$5:$O$20,,-1),,-1),""))</f>
        <v/>
      </c>
      <c r="P949" s="173" t="str">
        <f t="shared" si="250"/>
        <v/>
      </c>
      <c r="Q949" s="174" t="str">
        <f t="shared" si="251"/>
        <v/>
      </c>
      <c r="R949" s="174" t="str">
        <f t="shared" si="240"/>
        <v/>
      </c>
      <c r="S949" s="152" t="str">
        <f>IFERROR(IF(M949=Hjelpeark!$D$7,_xlfn.XLOOKUP('Beregninger gj.strømming'!C949,Hjelpeark!$C$8:$C$19,Hjelpeark!$D$8:$D$19),_xlfn.XLOOKUP('Beregninger gj.strømming'!C949,Hjelpeark!$C$8:$C$19,Hjelpeark!$E$8:$E$19)),"")</f>
        <v/>
      </c>
      <c r="T949" s="152" t="str">
        <f t="shared" si="254"/>
        <v/>
      </c>
      <c r="U949" s="152" t="str">
        <f>IFERROR(IF(T949=Hjelpeark!$B$4,0,ABS(T949-S949)),"")</f>
        <v/>
      </c>
      <c r="V949" s="175" t="str">
        <f>IFERROR(IF(A949="","",_xlfn.XLOOKUP(D949,Prisliste!$C$4:$F$4,Prisliste!$C$20:$F$20)),"")</f>
        <v/>
      </c>
      <c r="W949" s="175" t="str">
        <f>IFERROR(U949*_xlfn.XLOOKUP(D949,Prisliste!$C$4:$F$4,Prisliste!$C$21:$F$21),"")</f>
        <v/>
      </c>
      <c r="X949" s="175" t="str">
        <f>IFERROR(IF(A949="","",IF(N949="Ja",_xlfn.XLOOKUP('Beregninger gj.strømming'!D949,Prisliste!$C$4:$F$4,Prisliste!$C$24:$F$24),0)),"")</f>
        <v/>
      </c>
      <c r="Y949" s="288" t="str">
        <f t="shared" si="241"/>
        <v/>
      </c>
      <c r="Z949" s="175" t="str">
        <f t="shared" si="252"/>
        <v/>
      </c>
      <c r="AA949" s="175" t="str">
        <f t="shared" si="242"/>
        <v/>
      </c>
      <c r="AB949" s="175" t="str">
        <f t="shared" si="243"/>
        <v/>
      </c>
      <c r="AC949" s="288" t="str">
        <f t="shared" si="244"/>
        <v/>
      </c>
      <c r="AD949" s="152" t="str">
        <f t="shared" si="245"/>
        <v/>
      </c>
      <c r="AF949" s="155" t="str">
        <f>IFERROR(_xlfn.XLOOKUP(D949,Prisliste!$C$4:$F$4,Prisliste!$C$19:$F$19)*AD949,"")</f>
        <v/>
      </c>
    </row>
    <row r="950" spans="1:32" ht="14.4">
      <c r="A950" s="171" t="str">
        <f>IF(A949="","",IF(A949+1&lt;=f_slutt,'Beregninger gj.strømming'!A949+1,""))</f>
        <v/>
      </c>
      <c r="B950" s="172" t="str">
        <f t="shared" si="246"/>
        <v/>
      </c>
      <c r="C950" s="173" t="str">
        <f t="shared" si="247"/>
        <v/>
      </c>
      <c r="D950" s="172" t="str">
        <f t="shared" si="248"/>
        <v/>
      </c>
      <c r="E950" s="152" t="str">
        <f t="shared" si="253"/>
        <v/>
      </c>
      <c r="F950" s="289" t="str">
        <f t="shared" si="249"/>
        <v/>
      </c>
      <c r="G950" s="154" t="str">
        <f>IF($A950="","",'Priseestimat gj.strømming'!$C$15)</f>
        <v/>
      </c>
      <c r="H950" s="155" t="str" cm="1">
        <f t="array" ref="H950">IF(M950=Hjelpeark!$E$7,_xlfn.XLOOKUP(IF(T950="Naturlig",S950,T950),Temp_VT_FV,_xlfn.XLOOKUP('Beregninger gj.strømming'!F950,Fiskevekt_VT_FV,'Veksttabell FV'!$B$5:$T$21,,-1),,-1)*G950,IF('Beregninger gj.strømming'!M950=Hjelpeark!$D$7,_xlfn.XLOOKUP(IF(T950="Naturlig",S950,T950),'Veksttabell SV'!$A$6:$A$22,_xlfn.XLOOKUP('Beregninger gj.strømming'!F950,'Veksttabell SV'!$B$5:$AU$5,'Veksttabell SV'!$B$6:$AU$22,,-1),,-1)*G950,""))</f>
        <v/>
      </c>
      <c r="I950" s="155" t="str">
        <f t="shared" si="238"/>
        <v/>
      </c>
      <c r="J950" s="159" t="str">
        <f t="shared" si="239"/>
        <v/>
      </c>
      <c r="K950" s="173" t="str">
        <f>IF(A950="","",'Priseestimat gj.strømming'!$C$10)</f>
        <v/>
      </c>
      <c r="L950" s="173" t="str">
        <f>IF(A950="","",'Priseestimat gj.strømming'!$C$11)</f>
        <v/>
      </c>
      <c r="M950" s="173" t="str">
        <f>IF(A950="","",'Priseestimat gj.strømming'!$C$12)</f>
        <v/>
      </c>
      <c r="N950" s="173" t="str">
        <f>IF($A950="","",'Priseestimat gj.strømming'!$C$6)</f>
        <v/>
      </c>
      <c r="O950" s="174" t="str" cm="1">
        <f t="array" ref="O950">IF(M950=Hjelpeark!$D$7,_xlfn.XLOOKUP(IF(T950="Naturlig",S950,T950),'Vannbehov SV'!$A$5:$A$13,_xlfn.XLOOKUP('Beregninger gj.strømming'!F950,'Vannbehov SV'!$B$4:$O$4,'Vannbehov SV'!$B$5:$O$13,,-1),,-1),IF(M950=Hjelpeark!$E$7,_xlfn.XLOOKUP(IF(T950="Naturlig",S950,T950),'Vannbehov FV'!$A$5:$A$20,_xlfn.XLOOKUP('Beregninger gj.strømming'!F950,'Vannbehov FV'!$B$4:$O$4,'Vannbehov FV'!$B$5:$O$20,,-1),,-1),""))</f>
        <v/>
      </c>
      <c r="P950" s="173" t="str">
        <f t="shared" si="250"/>
        <v/>
      </c>
      <c r="Q950" s="174" t="str">
        <f t="shared" si="251"/>
        <v/>
      </c>
      <c r="R950" s="174" t="str">
        <f t="shared" si="240"/>
        <v/>
      </c>
      <c r="S950" s="152" t="str">
        <f>IFERROR(IF(M950=Hjelpeark!$D$7,_xlfn.XLOOKUP('Beregninger gj.strømming'!C950,Hjelpeark!$C$8:$C$19,Hjelpeark!$D$8:$D$19),_xlfn.XLOOKUP('Beregninger gj.strømming'!C950,Hjelpeark!$C$8:$C$19,Hjelpeark!$E$8:$E$19)),"")</f>
        <v/>
      </c>
      <c r="T950" s="152" t="str">
        <f t="shared" si="254"/>
        <v/>
      </c>
      <c r="U950" s="152" t="str">
        <f>IFERROR(IF(T950=Hjelpeark!$B$4,0,ABS(T950-S950)),"")</f>
        <v/>
      </c>
      <c r="V950" s="175" t="str">
        <f>IFERROR(IF(A950="","",_xlfn.XLOOKUP(D950,Prisliste!$C$4:$F$4,Prisliste!$C$20:$F$20)),"")</f>
        <v/>
      </c>
      <c r="W950" s="175" t="str">
        <f>IFERROR(U950*_xlfn.XLOOKUP(D950,Prisliste!$C$4:$F$4,Prisliste!$C$21:$F$21),"")</f>
        <v/>
      </c>
      <c r="X950" s="175" t="str">
        <f>IFERROR(IF(A950="","",IF(N950="Ja",_xlfn.XLOOKUP('Beregninger gj.strømming'!D950,Prisliste!$C$4:$F$4,Prisliste!$C$24:$F$24),0)),"")</f>
        <v/>
      </c>
      <c r="Y950" s="288" t="str">
        <f t="shared" si="241"/>
        <v/>
      </c>
      <c r="Z950" s="175" t="str">
        <f t="shared" si="252"/>
        <v/>
      </c>
      <c r="AA950" s="175" t="str">
        <f t="shared" si="242"/>
        <v/>
      </c>
      <c r="AB950" s="175" t="str">
        <f t="shared" si="243"/>
        <v/>
      </c>
      <c r="AC950" s="288" t="str">
        <f t="shared" si="244"/>
        <v/>
      </c>
      <c r="AD950" s="152" t="str">
        <f t="shared" si="245"/>
        <v/>
      </c>
      <c r="AF950" s="155" t="str">
        <f>IFERROR(_xlfn.XLOOKUP(D950,Prisliste!$C$4:$F$4,Prisliste!$C$19:$F$19)*AD950,"")</f>
        <v/>
      </c>
    </row>
    <row r="951" spans="1:32" ht="14.4">
      <c r="A951" s="171" t="str">
        <f>IF(A950="","",IF(A950+1&lt;=f_slutt,'Beregninger gj.strømming'!A950+1,""))</f>
        <v/>
      </c>
      <c r="B951" s="172" t="str">
        <f t="shared" si="246"/>
        <v/>
      </c>
      <c r="C951" s="173" t="str">
        <f t="shared" si="247"/>
        <v/>
      </c>
      <c r="D951" s="172" t="str">
        <f t="shared" si="248"/>
        <v/>
      </c>
      <c r="E951" s="152" t="str">
        <f t="shared" si="253"/>
        <v/>
      </c>
      <c r="F951" s="289" t="str">
        <f t="shared" si="249"/>
        <v/>
      </c>
      <c r="G951" s="154" t="str">
        <f>IF($A951="","",'Priseestimat gj.strømming'!$C$15)</f>
        <v/>
      </c>
      <c r="H951" s="155" t="str" cm="1">
        <f t="array" ref="H951">IF(M951=Hjelpeark!$E$7,_xlfn.XLOOKUP(IF(T951="Naturlig",S951,T951),Temp_VT_FV,_xlfn.XLOOKUP('Beregninger gj.strømming'!F951,Fiskevekt_VT_FV,'Veksttabell FV'!$B$5:$T$21,,-1),,-1)*G951,IF('Beregninger gj.strømming'!M951=Hjelpeark!$D$7,_xlfn.XLOOKUP(IF(T951="Naturlig",S951,T951),'Veksttabell SV'!$A$6:$A$22,_xlfn.XLOOKUP('Beregninger gj.strømming'!F951,'Veksttabell SV'!$B$5:$AU$5,'Veksttabell SV'!$B$6:$AU$22,,-1),,-1)*G951,""))</f>
        <v/>
      </c>
      <c r="I951" s="155" t="str">
        <f t="shared" si="238"/>
        <v/>
      </c>
      <c r="J951" s="159" t="str">
        <f t="shared" si="239"/>
        <v/>
      </c>
      <c r="K951" s="173" t="str">
        <f>IF(A951="","",'Priseestimat gj.strømming'!$C$10)</f>
        <v/>
      </c>
      <c r="L951" s="173" t="str">
        <f>IF(A951="","",'Priseestimat gj.strømming'!$C$11)</f>
        <v/>
      </c>
      <c r="M951" s="173" t="str">
        <f>IF(A951="","",'Priseestimat gj.strømming'!$C$12)</f>
        <v/>
      </c>
      <c r="N951" s="173" t="str">
        <f>IF($A951="","",'Priseestimat gj.strømming'!$C$6)</f>
        <v/>
      </c>
      <c r="O951" s="174" t="str" cm="1">
        <f t="array" ref="O951">IF(M951=Hjelpeark!$D$7,_xlfn.XLOOKUP(IF(T951="Naturlig",S951,T951),'Vannbehov SV'!$A$5:$A$13,_xlfn.XLOOKUP('Beregninger gj.strømming'!F951,'Vannbehov SV'!$B$4:$O$4,'Vannbehov SV'!$B$5:$O$13,,-1),,-1),IF(M951=Hjelpeark!$E$7,_xlfn.XLOOKUP(IF(T951="Naturlig",S951,T951),'Vannbehov FV'!$A$5:$A$20,_xlfn.XLOOKUP('Beregninger gj.strømming'!F951,'Vannbehov FV'!$B$4:$O$4,'Vannbehov FV'!$B$5:$O$20,,-1),,-1),""))</f>
        <v/>
      </c>
      <c r="P951" s="173" t="str">
        <f t="shared" si="250"/>
        <v/>
      </c>
      <c r="Q951" s="174" t="str">
        <f t="shared" si="251"/>
        <v/>
      </c>
      <c r="R951" s="174" t="str">
        <f t="shared" si="240"/>
        <v/>
      </c>
      <c r="S951" s="152" t="str">
        <f>IFERROR(IF(M951=Hjelpeark!$D$7,_xlfn.XLOOKUP('Beregninger gj.strømming'!C951,Hjelpeark!$C$8:$C$19,Hjelpeark!$D$8:$D$19),_xlfn.XLOOKUP('Beregninger gj.strømming'!C951,Hjelpeark!$C$8:$C$19,Hjelpeark!$E$8:$E$19)),"")</f>
        <v/>
      </c>
      <c r="T951" s="152" t="str">
        <f t="shared" si="254"/>
        <v/>
      </c>
      <c r="U951" s="152" t="str">
        <f>IFERROR(IF(T951=Hjelpeark!$B$4,0,ABS(T951-S951)),"")</f>
        <v/>
      </c>
      <c r="V951" s="175" t="str">
        <f>IFERROR(IF(A951="","",_xlfn.XLOOKUP(D951,Prisliste!$C$4:$F$4,Prisliste!$C$20:$F$20)),"")</f>
        <v/>
      </c>
      <c r="W951" s="175" t="str">
        <f>IFERROR(U951*_xlfn.XLOOKUP(D951,Prisliste!$C$4:$F$4,Prisliste!$C$21:$F$21),"")</f>
        <v/>
      </c>
      <c r="X951" s="175" t="str">
        <f>IFERROR(IF(A951="","",IF(N951="Ja",_xlfn.XLOOKUP('Beregninger gj.strømming'!D951,Prisliste!$C$4:$F$4,Prisliste!$C$24:$F$24),0)),"")</f>
        <v/>
      </c>
      <c r="Y951" s="288" t="str">
        <f t="shared" si="241"/>
        <v/>
      </c>
      <c r="Z951" s="175" t="str">
        <f t="shared" si="252"/>
        <v/>
      </c>
      <c r="AA951" s="175" t="str">
        <f t="shared" si="242"/>
        <v/>
      </c>
      <c r="AB951" s="175" t="str">
        <f t="shared" si="243"/>
        <v/>
      </c>
      <c r="AC951" s="288" t="str">
        <f t="shared" si="244"/>
        <v/>
      </c>
      <c r="AD951" s="152" t="str">
        <f t="shared" si="245"/>
        <v/>
      </c>
      <c r="AF951" s="155" t="str">
        <f>IFERROR(_xlfn.XLOOKUP(D951,Prisliste!$C$4:$F$4,Prisliste!$C$19:$F$19)*AD951,"")</f>
        <v/>
      </c>
    </row>
    <row r="952" spans="1:32" ht="14.4">
      <c r="A952" s="171" t="str">
        <f>IF(A951="","",IF(A951+1&lt;=f_slutt,'Beregninger gj.strømming'!A951+1,""))</f>
        <v/>
      </c>
      <c r="B952" s="172" t="str">
        <f t="shared" si="246"/>
        <v/>
      </c>
      <c r="C952" s="173" t="str">
        <f t="shared" si="247"/>
        <v/>
      </c>
      <c r="D952" s="172" t="str">
        <f t="shared" si="248"/>
        <v/>
      </c>
      <c r="E952" s="152" t="str">
        <f t="shared" si="253"/>
        <v/>
      </c>
      <c r="F952" s="289" t="str">
        <f t="shared" si="249"/>
        <v/>
      </c>
      <c r="G952" s="154" t="str">
        <f>IF($A952="","",'Priseestimat gj.strømming'!$C$15)</f>
        <v/>
      </c>
      <c r="H952" s="155" t="str" cm="1">
        <f t="array" ref="H952">IF(M952=Hjelpeark!$E$7,_xlfn.XLOOKUP(IF(T952="Naturlig",S952,T952),Temp_VT_FV,_xlfn.XLOOKUP('Beregninger gj.strømming'!F952,Fiskevekt_VT_FV,'Veksttabell FV'!$B$5:$T$21,,-1),,-1)*G952,IF('Beregninger gj.strømming'!M952=Hjelpeark!$D$7,_xlfn.XLOOKUP(IF(T952="Naturlig",S952,T952),'Veksttabell SV'!$A$6:$A$22,_xlfn.XLOOKUP('Beregninger gj.strømming'!F952,'Veksttabell SV'!$B$5:$AU$5,'Veksttabell SV'!$B$6:$AU$22,,-1),,-1)*G952,""))</f>
        <v/>
      </c>
      <c r="I952" s="155" t="str">
        <f t="shared" si="238"/>
        <v/>
      </c>
      <c r="J952" s="159" t="str">
        <f t="shared" si="239"/>
        <v/>
      </c>
      <c r="K952" s="173" t="str">
        <f>IF(A952="","",'Priseestimat gj.strømming'!$C$10)</f>
        <v/>
      </c>
      <c r="L952" s="173" t="str">
        <f>IF(A952="","",'Priseestimat gj.strømming'!$C$11)</f>
        <v/>
      </c>
      <c r="M952" s="173" t="str">
        <f>IF(A952="","",'Priseestimat gj.strømming'!$C$12)</f>
        <v/>
      </c>
      <c r="N952" s="173" t="str">
        <f>IF($A952="","",'Priseestimat gj.strømming'!$C$6)</f>
        <v/>
      </c>
      <c r="O952" s="174" t="str" cm="1">
        <f t="array" ref="O952">IF(M952=Hjelpeark!$D$7,_xlfn.XLOOKUP(IF(T952="Naturlig",S952,T952),'Vannbehov SV'!$A$5:$A$13,_xlfn.XLOOKUP('Beregninger gj.strømming'!F952,'Vannbehov SV'!$B$4:$O$4,'Vannbehov SV'!$B$5:$O$13,,-1),,-1),IF(M952=Hjelpeark!$E$7,_xlfn.XLOOKUP(IF(T952="Naturlig",S952,T952),'Vannbehov FV'!$A$5:$A$20,_xlfn.XLOOKUP('Beregninger gj.strømming'!F952,'Vannbehov FV'!$B$4:$O$4,'Vannbehov FV'!$B$5:$O$20,,-1),,-1),""))</f>
        <v/>
      </c>
      <c r="P952" s="173" t="str">
        <f t="shared" si="250"/>
        <v/>
      </c>
      <c r="Q952" s="174" t="str">
        <f t="shared" si="251"/>
        <v/>
      </c>
      <c r="R952" s="174" t="str">
        <f t="shared" si="240"/>
        <v/>
      </c>
      <c r="S952" s="152" t="str">
        <f>IFERROR(IF(M952=Hjelpeark!$D$7,_xlfn.XLOOKUP('Beregninger gj.strømming'!C952,Hjelpeark!$C$8:$C$19,Hjelpeark!$D$8:$D$19),_xlfn.XLOOKUP('Beregninger gj.strømming'!C952,Hjelpeark!$C$8:$C$19,Hjelpeark!$E$8:$E$19)),"")</f>
        <v/>
      </c>
      <c r="T952" s="152" t="str">
        <f t="shared" si="254"/>
        <v/>
      </c>
      <c r="U952" s="152" t="str">
        <f>IFERROR(IF(T952=Hjelpeark!$B$4,0,ABS(T952-S952)),"")</f>
        <v/>
      </c>
      <c r="V952" s="175" t="str">
        <f>IFERROR(IF(A952="","",_xlfn.XLOOKUP(D952,Prisliste!$C$4:$F$4,Prisliste!$C$20:$F$20)),"")</f>
        <v/>
      </c>
      <c r="W952" s="175" t="str">
        <f>IFERROR(U952*_xlfn.XLOOKUP(D952,Prisliste!$C$4:$F$4,Prisliste!$C$21:$F$21),"")</f>
        <v/>
      </c>
      <c r="X952" s="175" t="str">
        <f>IFERROR(IF(A952="","",IF(N952="Ja",_xlfn.XLOOKUP('Beregninger gj.strømming'!D952,Prisliste!$C$4:$F$4,Prisliste!$C$24:$F$24),0)),"")</f>
        <v/>
      </c>
      <c r="Y952" s="288" t="str">
        <f t="shared" si="241"/>
        <v/>
      </c>
      <c r="Z952" s="175" t="str">
        <f t="shared" si="252"/>
        <v/>
      </c>
      <c r="AA952" s="175" t="str">
        <f t="shared" si="242"/>
        <v/>
      </c>
      <c r="AB952" s="175" t="str">
        <f t="shared" si="243"/>
        <v/>
      </c>
      <c r="AC952" s="288" t="str">
        <f t="shared" si="244"/>
        <v/>
      </c>
      <c r="AD952" s="152" t="str">
        <f t="shared" si="245"/>
        <v/>
      </c>
      <c r="AF952" s="155" t="str">
        <f>IFERROR(_xlfn.XLOOKUP(D952,Prisliste!$C$4:$F$4,Prisliste!$C$19:$F$19)*AD952,"")</f>
        <v/>
      </c>
    </row>
    <row r="953" spans="1:32" ht="14.4">
      <c r="A953" s="171" t="str">
        <f>IF(A952="","",IF(A952+1&lt;=f_slutt,'Beregninger gj.strømming'!A952+1,""))</f>
        <v/>
      </c>
      <c r="B953" s="172" t="str">
        <f t="shared" si="246"/>
        <v/>
      </c>
      <c r="C953" s="173" t="str">
        <f t="shared" si="247"/>
        <v/>
      </c>
      <c r="D953" s="172" t="str">
        <f t="shared" si="248"/>
        <v/>
      </c>
      <c r="E953" s="152" t="str">
        <f t="shared" si="253"/>
        <v/>
      </c>
      <c r="F953" s="289" t="str">
        <f t="shared" si="249"/>
        <v/>
      </c>
      <c r="G953" s="154" t="str">
        <f>IF($A953="","",'Priseestimat gj.strømming'!$C$15)</f>
        <v/>
      </c>
      <c r="H953" s="155" t="str" cm="1">
        <f t="array" ref="H953">IF(M953=Hjelpeark!$E$7,_xlfn.XLOOKUP(IF(T953="Naturlig",S953,T953),Temp_VT_FV,_xlfn.XLOOKUP('Beregninger gj.strømming'!F953,Fiskevekt_VT_FV,'Veksttabell FV'!$B$5:$T$21,,-1),,-1)*G953,IF('Beregninger gj.strømming'!M953=Hjelpeark!$D$7,_xlfn.XLOOKUP(IF(T953="Naturlig",S953,T953),'Veksttabell SV'!$A$6:$A$22,_xlfn.XLOOKUP('Beregninger gj.strømming'!F953,'Veksttabell SV'!$B$5:$AU$5,'Veksttabell SV'!$B$6:$AU$22,,-1),,-1)*G953,""))</f>
        <v/>
      </c>
      <c r="I953" s="155" t="str">
        <f t="shared" si="238"/>
        <v/>
      </c>
      <c r="J953" s="159" t="str">
        <f t="shared" si="239"/>
        <v/>
      </c>
      <c r="K953" s="173" t="str">
        <f>IF(A953="","",'Priseestimat gj.strømming'!$C$10)</f>
        <v/>
      </c>
      <c r="L953" s="173" t="str">
        <f>IF(A953="","",'Priseestimat gj.strømming'!$C$11)</f>
        <v/>
      </c>
      <c r="M953" s="173" t="str">
        <f>IF(A953="","",'Priseestimat gj.strømming'!$C$12)</f>
        <v/>
      </c>
      <c r="N953" s="173" t="str">
        <f>IF($A953="","",'Priseestimat gj.strømming'!$C$6)</f>
        <v/>
      </c>
      <c r="O953" s="174" t="str" cm="1">
        <f t="array" ref="O953">IF(M953=Hjelpeark!$D$7,_xlfn.XLOOKUP(IF(T953="Naturlig",S953,T953),'Vannbehov SV'!$A$5:$A$13,_xlfn.XLOOKUP('Beregninger gj.strømming'!F953,'Vannbehov SV'!$B$4:$O$4,'Vannbehov SV'!$B$5:$O$13,,-1),,-1),IF(M953=Hjelpeark!$E$7,_xlfn.XLOOKUP(IF(T953="Naturlig",S953,T953),'Vannbehov FV'!$A$5:$A$20,_xlfn.XLOOKUP('Beregninger gj.strømming'!F953,'Vannbehov FV'!$B$4:$O$4,'Vannbehov FV'!$B$5:$O$20,,-1),,-1),""))</f>
        <v/>
      </c>
      <c r="P953" s="173" t="str">
        <f t="shared" si="250"/>
        <v/>
      </c>
      <c r="Q953" s="174" t="str">
        <f t="shared" si="251"/>
        <v/>
      </c>
      <c r="R953" s="174" t="str">
        <f t="shared" si="240"/>
        <v/>
      </c>
      <c r="S953" s="152" t="str">
        <f>IFERROR(IF(M953=Hjelpeark!$D$7,_xlfn.XLOOKUP('Beregninger gj.strømming'!C953,Hjelpeark!$C$8:$C$19,Hjelpeark!$D$8:$D$19),_xlfn.XLOOKUP('Beregninger gj.strømming'!C953,Hjelpeark!$C$8:$C$19,Hjelpeark!$E$8:$E$19)),"")</f>
        <v/>
      </c>
      <c r="T953" s="152" t="str">
        <f t="shared" si="254"/>
        <v/>
      </c>
      <c r="U953" s="152" t="str">
        <f>IFERROR(IF(T953=Hjelpeark!$B$4,0,ABS(T953-S953)),"")</f>
        <v/>
      </c>
      <c r="V953" s="175" t="str">
        <f>IFERROR(IF(A953="","",_xlfn.XLOOKUP(D953,Prisliste!$C$4:$F$4,Prisliste!$C$20:$F$20)),"")</f>
        <v/>
      </c>
      <c r="W953" s="175" t="str">
        <f>IFERROR(U953*_xlfn.XLOOKUP(D953,Prisliste!$C$4:$F$4,Prisliste!$C$21:$F$21),"")</f>
        <v/>
      </c>
      <c r="X953" s="175" t="str">
        <f>IFERROR(IF(A953="","",IF(N953="Ja",_xlfn.XLOOKUP('Beregninger gj.strømming'!D953,Prisliste!$C$4:$F$4,Prisliste!$C$24:$F$24),0)),"")</f>
        <v/>
      </c>
      <c r="Y953" s="288" t="str">
        <f t="shared" si="241"/>
        <v/>
      </c>
      <c r="Z953" s="175" t="str">
        <f t="shared" si="252"/>
        <v/>
      </c>
      <c r="AA953" s="175" t="str">
        <f t="shared" si="242"/>
        <v/>
      </c>
      <c r="AB953" s="175" t="str">
        <f t="shared" si="243"/>
        <v/>
      </c>
      <c r="AC953" s="288" t="str">
        <f t="shared" si="244"/>
        <v/>
      </c>
      <c r="AD953" s="152" t="str">
        <f t="shared" si="245"/>
        <v/>
      </c>
      <c r="AF953" s="155" t="str">
        <f>IFERROR(_xlfn.XLOOKUP(D953,Prisliste!$C$4:$F$4,Prisliste!$C$19:$F$19)*AD953,"")</f>
        <v/>
      </c>
    </row>
    <row r="954" spans="1:32" ht="14.4">
      <c r="A954" s="171" t="str">
        <f>IF(A953="","",IF(A953+1&lt;=f_slutt,'Beregninger gj.strømming'!A953+1,""))</f>
        <v/>
      </c>
      <c r="B954" s="172" t="str">
        <f t="shared" si="246"/>
        <v/>
      </c>
      <c r="C954" s="173" t="str">
        <f t="shared" si="247"/>
        <v/>
      </c>
      <c r="D954" s="172" t="str">
        <f t="shared" si="248"/>
        <v/>
      </c>
      <c r="E954" s="152" t="str">
        <f t="shared" si="253"/>
        <v/>
      </c>
      <c r="F954" s="289" t="str">
        <f t="shared" si="249"/>
        <v/>
      </c>
      <c r="G954" s="154" t="str">
        <f>IF($A954="","",'Priseestimat gj.strømming'!$C$15)</f>
        <v/>
      </c>
      <c r="H954" s="155" t="str" cm="1">
        <f t="array" ref="H954">IF(M954=Hjelpeark!$E$7,_xlfn.XLOOKUP(IF(T954="Naturlig",S954,T954),Temp_VT_FV,_xlfn.XLOOKUP('Beregninger gj.strømming'!F954,Fiskevekt_VT_FV,'Veksttabell FV'!$B$5:$T$21,,-1),,-1)*G954,IF('Beregninger gj.strømming'!M954=Hjelpeark!$D$7,_xlfn.XLOOKUP(IF(T954="Naturlig",S954,T954),'Veksttabell SV'!$A$6:$A$22,_xlfn.XLOOKUP('Beregninger gj.strømming'!F954,'Veksttabell SV'!$B$5:$AU$5,'Veksttabell SV'!$B$6:$AU$22,,-1),,-1)*G954,""))</f>
        <v/>
      </c>
      <c r="I954" s="155" t="str">
        <f t="shared" si="238"/>
        <v/>
      </c>
      <c r="J954" s="159" t="str">
        <f t="shared" si="239"/>
        <v/>
      </c>
      <c r="K954" s="173" t="str">
        <f>IF(A954="","",'Priseestimat gj.strømming'!$C$10)</f>
        <v/>
      </c>
      <c r="L954" s="173" t="str">
        <f>IF(A954="","",'Priseestimat gj.strømming'!$C$11)</f>
        <v/>
      </c>
      <c r="M954" s="173" t="str">
        <f>IF(A954="","",'Priseestimat gj.strømming'!$C$12)</f>
        <v/>
      </c>
      <c r="N954" s="173" t="str">
        <f>IF($A954="","",'Priseestimat gj.strømming'!$C$6)</f>
        <v/>
      </c>
      <c r="O954" s="174" t="str" cm="1">
        <f t="array" ref="O954">IF(M954=Hjelpeark!$D$7,_xlfn.XLOOKUP(IF(T954="Naturlig",S954,T954),'Vannbehov SV'!$A$5:$A$13,_xlfn.XLOOKUP('Beregninger gj.strømming'!F954,'Vannbehov SV'!$B$4:$O$4,'Vannbehov SV'!$B$5:$O$13,,-1),,-1),IF(M954=Hjelpeark!$E$7,_xlfn.XLOOKUP(IF(T954="Naturlig",S954,T954),'Vannbehov FV'!$A$5:$A$20,_xlfn.XLOOKUP('Beregninger gj.strømming'!F954,'Vannbehov FV'!$B$4:$O$4,'Vannbehov FV'!$B$5:$O$20,,-1),,-1),""))</f>
        <v/>
      </c>
      <c r="P954" s="173" t="str">
        <f t="shared" si="250"/>
        <v/>
      </c>
      <c r="Q954" s="174" t="str">
        <f t="shared" si="251"/>
        <v/>
      </c>
      <c r="R954" s="174" t="str">
        <f t="shared" si="240"/>
        <v/>
      </c>
      <c r="S954" s="152" t="str">
        <f>IFERROR(IF(M954=Hjelpeark!$D$7,_xlfn.XLOOKUP('Beregninger gj.strømming'!C954,Hjelpeark!$C$8:$C$19,Hjelpeark!$D$8:$D$19),_xlfn.XLOOKUP('Beregninger gj.strømming'!C954,Hjelpeark!$C$8:$C$19,Hjelpeark!$E$8:$E$19)),"")</f>
        <v/>
      </c>
      <c r="T954" s="152" t="str">
        <f t="shared" si="254"/>
        <v/>
      </c>
      <c r="U954" s="152" t="str">
        <f>IFERROR(IF(T954=Hjelpeark!$B$4,0,ABS(T954-S954)),"")</f>
        <v/>
      </c>
      <c r="V954" s="175" t="str">
        <f>IFERROR(IF(A954="","",_xlfn.XLOOKUP(D954,Prisliste!$C$4:$F$4,Prisliste!$C$20:$F$20)),"")</f>
        <v/>
      </c>
      <c r="W954" s="175" t="str">
        <f>IFERROR(U954*_xlfn.XLOOKUP(D954,Prisliste!$C$4:$F$4,Prisliste!$C$21:$F$21),"")</f>
        <v/>
      </c>
      <c r="X954" s="175" t="str">
        <f>IFERROR(IF(A954="","",IF(N954="Ja",_xlfn.XLOOKUP('Beregninger gj.strømming'!D954,Prisliste!$C$4:$F$4,Prisliste!$C$24:$F$24),0)),"")</f>
        <v/>
      </c>
      <c r="Y954" s="288" t="str">
        <f t="shared" si="241"/>
        <v/>
      </c>
      <c r="Z954" s="175" t="str">
        <f t="shared" si="252"/>
        <v/>
      </c>
      <c r="AA954" s="175" t="str">
        <f t="shared" si="242"/>
        <v/>
      </c>
      <c r="AB954" s="175" t="str">
        <f t="shared" si="243"/>
        <v/>
      </c>
      <c r="AC954" s="288" t="str">
        <f t="shared" si="244"/>
        <v/>
      </c>
      <c r="AD954" s="152" t="str">
        <f t="shared" si="245"/>
        <v/>
      </c>
      <c r="AF954" s="155" t="str">
        <f>IFERROR(_xlfn.XLOOKUP(D954,Prisliste!$C$4:$F$4,Prisliste!$C$19:$F$19)*AD954,"")</f>
        <v/>
      </c>
    </row>
    <row r="955" spans="1:32" ht="14.4">
      <c r="A955" s="171" t="str">
        <f>IF(A954="","",IF(A954+1&lt;=f_slutt,'Beregninger gj.strømming'!A954+1,""))</f>
        <v/>
      </c>
      <c r="B955" s="172" t="str">
        <f t="shared" si="246"/>
        <v/>
      </c>
      <c r="C955" s="173" t="str">
        <f t="shared" si="247"/>
        <v/>
      </c>
      <c r="D955" s="172" t="str">
        <f t="shared" si="248"/>
        <v/>
      </c>
      <c r="E955" s="152" t="str">
        <f t="shared" si="253"/>
        <v/>
      </c>
      <c r="F955" s="289" t="str">
        <f t="shared" si="249"/>
        <v/>
      </c>
      <c r="G955" s="154" t="str">
        <f>IF($A955="","",'Priseestimat gj.strømming'!$C$15)</f>
        <v/>
      </c>
      <c r="H955" s="155" t="str" cm="1">
        <f t="array" ref="H955">IF(M955=Hjelpeark!$E$7,_xlfn.XLOOKUP(IF(T955="Naturlig",S955,T955),Temp_VT_FV,_xlfn.XLOOKUP('Beregninger gj.strømming'!F955,Fiskevekt_VT_FV,'Veksttabell FV'!$B$5:$T$21,,-1),,-1)*G955,IF('Beregninger gj.strømming'!M955=Hjelpeark!$D$7,_xlfn.XLOOKUP(IF(T955="Naturlig",S955,T955),'Veksttabell SV'!$A$6:$A$22,_xlfn.XLOOKUP('Beregninger gj.strømming'!F955,'Veksttabell SV'!$B$5:$AU$5,'Veksttabell SV'!$B$6:$AU$22,,-1),,-1)*G955,""))</f>
        <v/>
      </c>
      <c r="I955" s="155" t="str">
        <f t="shared" si="238"/>
        <v/>
      </c>
      <c r="J955" s="159" t="str">
        <f t="shared" si="239"/>
        <v/>
      </c>
      <c r="K955" s="173" t="str">
        <f>IF(A955="","",'Priseestimat gj.strømming'!$C$10)</f>
        <v/>
      </c>
      <c r="L955" s="173" t="str">
        <f>IF(A955="","",'Priseestimat gj.strømming'!$C$11)</f>
        <v/>
      </c>
      <c r="M955" s="173" t="str">
        <f>IF(A955="","",'Priseestimat gj.strømming'!$C$12)</f>
        <v/>
      </c>
      <c r="N955" s="173" t="str">
        <f>IF($A955="","",'Priseestimat gj.strømming'!$C$6)</f>
        <v/>
      </c>
      <c r="O955" s="174" t="str" cm="1">
        <f t="array" ref="O955">IF(M955=Hjelpeark!$D$7,_xlfn.XLOOKUP(IF(T955="Naturlig",S955,T955),'Vannbehov SV'!$A$5:$A$13,_xlfn.XLOOKUP('Beregninger gj.strømming'!F955,'Vannbehov SV'!$B$4:$O$4,'Vannbehov SV'!$B$5:$O$13,,-1),,-1),IF(M955=Hjelpeark!$E$7,_xlfn.XLOOKUP(IF(T955="Naturlig",S955,T955),'Vannbehov FV'!$A$5:$A$20,_xlfn.XLOOKUP('Beregninger gj.strømming'!F955,'Vannbehov FV'!$B$4:$O$4,'Vannbehov FV'!$B$5:$O$20,,-1),,-1),""))</f>
        <v/>
      </c>
      <c r="P955" s="173" t="str">
        <f t="shared" si="250"/>
        <v/>
      </c>
      <c r="Q955" s="174" t="str">
        <f t="shared" si="251"/>
        <v/>
      </c>
      <c r="R955" s="174" t="str">
        <f t="shared" si="240"/>
        <v/>
      </c>
      <c r="S955" s="152" t="str">
        <f>IFERROR(IF(M955=Hjelpeark!$D$7,_xlfn.XLOOKUP('Beregninger gj.strømming'!C955,Hjelpeark!$C$8:$C$19,Hjelpeark!$D$8:$D$19),_xlfn.XLOOKUP('Beregninger gj.strømming'!C955,Hjelpeark!$C$8:$C$19,Hjelpeark!$E$8:$E$19)),"")</f>
        <v/>
      </c>
      <c r="T955" s="152" t="str">
        <f t="shared" si="254"/>
        <v/>
      </c>
      <c r="U955" s="152" t="str">
        <f>IFERROR(IF(T955=Hjelpeark!$B$4,0,ABS(T955-S955)),"")</f>
        <v/>
      </c>
      <c r="V955" s="175" t="str">
        <f>IFERROR(IF(A955="","",_xlfn.XLOOKUP(D955,Prisliste!$C$4:$F$4,Prisliste!$C$20:$F$20)),"")</f>
        <v/>
      </c>
      <c r="W955" s="175" t="str">
        <f>IFERROR(U955*_xlfn.XLOOKUP(D955,Prisliste!$C$4:$F$4,Prisliste!$C$21:$F$21),"")</f>
        <v/>
      </c>
      <c r="X955" s="175" t="str">
        <f>IFERROR(IF(A955="","",IF(N955="Ja",_xlfn.XLOOKUP('Beregninger gj.strømming'!D955,Prisliste!$C$4:$F$4,Prisliste!$C$24:$F$24),0)),"")</f>
        <v/>
      </c>
      <c r="Y955" s="288" t="str">
        <f t="shared" si="241"/>
        <v/>
      </c>
      <c r="Z955" s="175" t="str">
        <f t="shared" si="252"/>
        <v/>
      </c>
      <c r="AA955" s="175" t="str">
        <f t="shared" si="242"/>
        <v/>
      </c>
      <c r="AB955" s="175" t="str">
        <f t="shared" si="243"/>
        <v/>
      </c>
      <c r="AC955" s="288" t="str">
        <f t="shared" si="244"/>
        <v/>
      </c>
      <c r="AD955" s="152" t="str">
        <f t="shared" si="245"/>
        <v/>
      </c>
      <c r="AF955" s="155" t="str">
        <f>IFERROR(_xlfn.XLOOKUP(D955,Prisliste!$C$4:$F$4,Prisliste!$C$19:$F$19)*AD955,"")</f>
        <v/>
      </c>
    </row>
    <row r="956" spans="1:32" ht="14.4">
      <c r="A956" s="171" t="str">
        <f>IF(A955="","",IF(A955+1&lt;=f_slutt,'Beregninger gj.strømming'!A955+1,""))</f>
        <v/>
      </c>
      <c r="B956" s="172" t="str">
        <f t="shared" si="246"/>
        <v/>
      </c>
      <c r="C956" s="173" t="str">
        <f t="shared" si="247"/>
        <v/>
      </c>
      <c r="D956" s="172" t="str">
        <f t="shared" si="248"/>
        <v/>
      </c>
      <c r="E956" s="152" t="str">
        <f t="shared" si="253"/>
        <v/>
      </c>
      <c r="F956" s="289" t="str">
        <f t="shared" si="249"/>
        <v/>
      </c>
      <c r="G956" s="154" t="str">
        <f>IF($A956="","",'Priseestimat gj.strømming'!$C$15)</f>
        <v/>
      </c>
      <c r="H956" s="155" t="str" cm="1">
        <f t="array" ref="H956">IF(M956=Hjelpeark!$E$7,_xlfn.XLOOKUP(IF(T956="Naturlig",S956,T956),Temp_VT_FV,_xlfn.XLOOKUP('Beregninger gj.strømming'!F956,Fiskevekt_VT_FV,'Veksttabell FV'!$B$5:$T$21,,-1),,-1)*G956,IF('Beregninger gj.strømming'!M956=Hjelpeark!$D$7,_xlfn.XLOOKUP(IF(T956="Naturlig",S956,T956),'Veksttabell SV'!$A$6:$A$22,_xlfn.XLOOKUP('Beregninger gj.strømming'!F956,'Veksttabell SV'!$B$5:$AU$5,'Veksttabell SV'!$B$6:$AU$22,,-1),,-1)*G956,""))</f>
        <v/>
      </c>
      <c r="I956" s="155" t="str">
        <f t="shared" si="238"/>
        <v/>
      </c>
      <c r="J956" s="159" t="str">
        <f t="shared" si="239"/>
        <v/>
      </c>
      <c r="K956" s="173" t="str">
        <f>IF(A956="","",'Priseestimat gj.strømming'!$C$10)</f>
        <v/>
      </c>
      <c r="L956" s="173" t="str">
        <f>IF(A956="","",'Priseestimat gj.strømming'!$C$11)</f>
        <v/>
      </c>
      <c r="M956" s="173" t="str">
        <f>IF(A956="","",'Priseestimat gj.strømming'!$C$12)</f>
        <v/>
      </c>
      <c r="N956" s="173" t="str">
        <f>IF($A956="","",'Priseestimat gj.strømming'!$C$6)</f>
        <v/>
      </c>
      <c r="O956" s="174" t="str" cm="1">
        <f t="array" ref="O956">IF(M956=Hjelpeark!$D$7,_xlfn.XLOOKUP(IF(T956="Naturlig",S956,T956),'Vannbehov SV'!$A$5:$A$13,_xlfn.XLOOKUP('Beregninger gj.strømming'!F956,'Vannbehov SV'!$B$4:$O$4,'Vannbehov SV'!$B$5:$O$13,,-1),,-1),IF(M956=Hjelpeark!$E$7,_xlfn.XLOOKUP(IF(T956="Naturlig",S956,T956),'Vannbehov FV'!$A$5:$A$20,_xlfn.XLOOKUP('Beregninger gj.strømming'!F956,'Vannbehov FV'!$B$4:$O$4,'Vannbehov FV'!$B$5:$O$20,,-1),,-1),""))</f>
        <v/>
      </c>
      <c r="P956" s="173" t="str">
        <f t="shared" si="250"/>
        <v/>
      </c>
      <c r="Q956" s="174" t="str">
        <f t="shared" si="251"/>
        <v/>
      </c>
      <c r="R956" s="174" t="str">
        <f t="shared" si="240"/>
        <v/>
      </c>
      <c r="S956" s="152" t="str">
        <f>IFERROR(IF(M956=Hjelpeark!$D$7,_xlfn.XLOOKUP('Beregninger gj.strømming'!C956,Hjelpeark!$C$8:$C$19,Hjelpeark!$D$8:$D$19),_xlfn.XLOOKUP('Beregninger gj.strømming'!C956,Hjelpeark!$C$8:$C$19,Hjelpeark!$E$8:$E$19)),"")</f>
        <v/>
      </c>
      <c r="T956" s="152" t="str">
        <f t="shared" si="254"/>
        <v/>
      </c>
      <c r="U956" s="152" t="str">
        <f>IFERROR(IF(T956=Hjelpeark!$B$4,0,ABS(T956-S956)),"")</f>
        <v/>
      </c>
      <c r="V956" s="175" t="str">
        <f>IFERROR(IF(A956="","",_xlfn.XLOOKUP(D956,Prisliste!$C$4:$F$4,Prisliste!$C$20:$F$20)),"")</f>
        <v/>
      </c>
      <c r="W956" s="175" t="str">
        <f>IFERROR(U956*_xlfn.XLOOKUP(D956,Prisliste!$C$4:$F$4,Prisliste!$C$21:$F$21),"")</f>
        <v/>
      </c>
      <c r="X956" s="175" t="str">
        <f>IFERROR(IF(A956="","",IF(N956="Ja",_xlfn.XLOOKUP('Beregninger gj.strømming'!D956,Prisliste!$C$4:$F$4,Prisliste!$C$24:$F$24),0)),"")</f>
        <v/>
      </c>
      <c r="Y956" s="288" t="str">
        <f t="shared" si="241"/>
        <v/>
      </c>
      <c r="Z956" s="175" t="str">
        <f t="shared" si="252"/>
        <v/>
      </c>
      <c r="AA956" s="175" t="str">
        <f t="shared" si="242"/>
        <v/>
      </c>
      <c r="AB956" s="175" t="str">
        <f t="shared" si="243"/>
        <v/>
      </c>
      <c r="AC956" s="288" t="str">
        <f t="shared" si="244"/>
        <v/>
      </c>
      <c r="AD956" s="152" t="str">
        <f t="shared" si="245"/>
        <v/>
      </c>
      <c r="AF956" s="155" t="str">
        <f>IFERROR(_xlfn.XLOOKUP(D956,Prisliste!$C$4:$F$4,Prisliste!$C$19:$F$19)*AD956,"")</f>
        <v/>
      </c>
    </row>
    <row r="957" spans="1:32" ht="14.4">
      <c r="A957" s="171" t="str">
        <f>IF(A956="","",IF(A956+1&lt;=f_slutt,'Beregninger gj.strømming'!A956+1,""))</f>
        <v/>
      </c>
      <c r="B957" s="172" t="str">
        <f t="shared" si="246"/>
        <v/>
      </c>
      <c r="C957" s="173" t="str">
        <f t="shared" si="247"/>
        <v/>
      </c>
      <c r="D957" s="172" t="str">
        <f t="shared" si="248"/>
        <v/>
      </c>
      <c r="E957" s="152" t="str">
        <f t="shared" si="253"/>
        <v/>
      </c>
      <c r="F957" s="289" t="str">
        <f t="shared" si="249"/>
        <v/>
      </c>
      <c r="G957" s="154" t="str">
        <f>IF($A957="","",'Priseestimat gj.strømming'!$C$15)</f>
        <v/>
      </c>
      <c r="H957" s="155" t="str" cm="1">
        <f t="array" ref="H957">IF(M957=Hjelpeark!$E$7,_xlfn.XLOOKUP(IF(T957="Naturlig",S957,T957),Temp_VT_FV,_xlfn.XLOOKUP('Beregninger gj.strømming'!F957,Fiskevekt_VT_FV,'Veksttabell FV'!$B$5:$T$21,,-1),,-1)*G957,IF('Beregninger gj.strømming'!M957=Hjelpeark!$D$7,_xlfn.XLOOKUP(IF(T957="Naturlig",S957,T957),'Veksttabell SV'!$A$6:$A$22,_xlfn.XLOOKUP('Beregninger gj.strømming'!F957,'Veksttabell SV'!$B$5:$AU$5,'Veksttabell SV'!$B$6:$AU$22,,-1),,-1)*G957,""))</f>
        <v/>
      </c>
      <c r="I957" s="155" t="str">
        <f t="shared" si="238"/>
        <v/>
      </c>
      <c r="J957" s="159" t="str">
        <f t="shared" si="239"/>
        <v/>
      </c>
      <c r="K957" s="173" t="str">
        <f>IF(A957="","",'Priseestimat gj.strømming'!$C$10)</f>
        <v/>
      </c>
      <c r="L957" s="173" t="str">
        <f>IF(A957="","",'Priseestimat gj.strømming'!$C$11)</f>
        <v/>
      </c>
      <c r="M957" s="173" t="str">
        <f>IF(A957="","",'Priseestimat gj.strømming'!$C$12)</f>
        <v/>
      </c>
      <c r="N957" s="173" t="str">
        <f>IF($A957="","",'Priseestimat gj.strømming'!$C$6)</f>
        <v/>
      </c>
      <c r="O957" s="174" t="str" cm="1">
        <f t="array" ref="O957">IF(M957=Hjelpeark!$D$7,_xlfn.XLOOKUP(IF(T957="Naturlig",S957,T957),'Vannbehov SV'!$A$5:$A$13,_xlfn.XLOOKUP('Beregninger gj.strømming'!F957,'Vannbehov SV'!$B$4:$O$4,'Vannbehov SV'!$B$5:$O$13,,-1),,-1),IF(M957=Hjelpeark!$E$7,_xlfn.XLOOKUP(IF(T957="Naturlig",S957,T957),'Vannbehov FV'!$A$5:$A$20,_xlfn.XLOOKUP('Beregninger gj.strømming'!F957,'Vannbehov FV'!$B$4:$O$4,'Vannbehov FV'!$B$5:$O$20,,-1),,-1),""))</f>
        <v/>
      </c>
      <c r="P957" s="173" t="str">
        <f t="shared" si="250"/>
        <v/>
      </c>
      <c r="Q957" s="174" t="str">
        <f t="shared" si="251"/>
        <v/>
      </c>
      <c r="R957" s="174" t="str">
        <f t="shared" si="240"/>
        <v/>
      </c>
      <c r="S957" s="152" t="str">
        <f>IFERROR(IF(M957=Hjelpeark!$D$7,_xlfn.XLOOKUP('Beregninger gj.strømming'!C957,Hjelpeark!$C$8:$C$19,Hjelpeark!$D$8:$D$19),_xlfn.XLOOKUP('Beregninger gj.strømming'!C957,Hjelpeark!$C$8:$C$19,Hjelpeark!$E$8:$E$19)),"")</f>
        <v/>
      </c>
      <c r="T957" s="152" t="str">
        <f t="shared" si="254"/>
        <v/>
      </c>
      <c r="U957" s="152" t="str">
        <f>IFERROR(IF(T957=Hjelpeark!$B$4,0,ABS(T957-S957)),"")</f>
        <v/>
      </c>
      <c r="V957" s="175" t="str">
        <f>IFERROR(IF(A957="","",_xlfn.XLOOKUP(D957,Prisliste!$C$4:$F$4,Prisliste!$C$20:$F$20)),"")</f>
        <v/>
      </c>
      <c r="W957" s="175" t="str">
        <f>IFERROR(U957*_xlfn.XLOOKUP(D957,Prisliste!$C$4:$F$4,Prisliste!$C$21:$F$21),"")</f>
        <v/>
      </c>
      <c r="X957" s="175" t="str">
        <f>IFERROR(IF(A957="","",IF(N957="Ja",_xlfn.XLOOKUP('Beregninger gj.strømming'!D957,Prisliste!$C$4:$F$4,Prisliste!$C$24:$F$24),0)),"")</f>
        <v/>
      </c>
      <c r="Y957" s="288" t="str">
        <f t="shared" si="241"/>
        <v/>
      </c>
      <c r="Z957" s="175" t="str">
        <f t="shared" si="252"/>
        <v/>
      </c>
      <c r="AA957" s="175" t="str">
        <f t="shared" si="242"/>
        <v/>
      </c>
      <c r="AB957" s="175" t="str">
        <f t="shared" si="243"/>
        <v/>
      </c>
      <c r="AC957" s="288" t="str">
        <f t="shared" si="244"/>
        <v/>
      </c>
      <c r="AD957" s="152" t="str">
        <f t="shared" si="245"/>
        <v/>
      </c>
      <c r="AF957" s="155" t="str">
        <f>IFERROR(_xlfn.XLOOKUP(D957,Prisliste!$C$4:$F$4,Prisliste!$C$19:$F$19)*AD957,"")</f>
        <v/>
      </c>
    </row>
    <row r="958" spans="1:32" ht="14.4">
      <c r="A958" s="171" t="str">
        <f>IF(A957="","",IF(A957+1&lt;=f_slutt,'Beregninger gj.strømming'!A957+1,""))</f>
        <v/>
      </c>
      <c r="B958" s="172" t="str">
        <f t="shared" si="246"/>
        <v/>
      </c>
      <c r="C958" s="173" t="str">
        <f t="shared" si="247"/>
        <v/>
      </c>
      <c r="D958" s="172" t="str">
        <f t="shared" si="248"/>
        <v/>
      </c>
      <c r="E958" s="152" t="str">
        <f t="shared" si="253"/>
        <v/>
      </c>
      <c r="F958" s="289" t="str">
        <f t="shared" si="249"/>
        <v/>
      </c>
      <c r="G958" s="154" t="str">
        <f>IF($A958="","",'Priseestimat gj.strømming'!$C$15)</f>
        <v/>
      </c>
      <c r="H958" s="155" t="str" cm="1">
        <f t="array" ref="H958">IF(M958=Hjelpeark!$E$7,_xlfn.XLOOKUP(IF(T958="Naturlig",S958,T958),Temp_VT_FV,_xlfn.XLOOKUP('Beregninger gj.strømming'!F958,Fiskevekt_VT_FV,'Veksttabell FV'!$B$5:$T$21,,-1),,-1)*G958,IF('Beregninger gj.strømming'!M958=Hjelpeark!$D$7,_xlfn.XLOOKUP(IF(T958="Naturlig",S958,T958),'Veksttabell SV'!$A$6:$A$22,_xlfn.XLOOKUP('Beregninger gj.strømming'!F958,'Veksttabell SV'!$B$5:$AU$5,'Veksttabell SV'!$B$6:$AU$22,,-1),,-1)*G958,""))</f>
        <v/>
      </c>
      <c r="I958" s="155" t="str">
        <f t="shared" si="238"/>
        <v/>
      </c>
      <c r="J958" s="159" t="str">
        <f t="shared" si="239"/>
        <v/>
      </c>
      <c r="K958" s="173" t="str">
        <f>IF(A958="","",'Priseestimat gj.strømming'!$C$10)</f>
        <v/>
      </c>
      <c r="L958" s="173" t="str">
        <f>IF(A958="","",'Priseestimat gj.strømming'!$C$11)</f>
        <v/>
      </c>
      <c r="M958" s="173" t="str">
        <f>IF(A958="","",'Priseestimat gj.strømming'!$C$12)</f>
        <v/>
      </c>
      <c r="N958" s="173" t="str">
        <f>IF($A958="","",'Priseestimat gj.strømming'!$C$6)</f>
        <v/>
      </c>
      <c r="O958" s="174" t="str" cm="1">
        <f t="array" ref="O958">IF(M958=Hjelpeark!$D$7,_xlfn.XLOOKUP(IF(T958="Naturlig",S958,T958),'Vannbehov SV'!$A$5:$A$13,_xlfn.XLOOKUP('Beregninger gj.strømming'!F958,'Vannbehov SV'!$B$4:$O$4,'Vannbehov SV'!$B$5:$O$13,,-1),,-1),IF(M958=Hjelpeark!$E$7,_xlfn.XLOOKUP(IF(T958="Naturlig",S958,T958),'Vannbehov FV'!$A$5:$A$20,_xlfn.XLOOKUP('Beregninger gj.strømming'!F958,'Vannbehov FV'!$B$4:$O$4,'Vannbehov FV'!$B$5:$O$20,,-1),,-1),""))</f>
        <v/>
      </c>
      <c r="P958" s="173" t="str">
        <f t="shared" si="250"/>
        <v/>
      </c>
      <c r="Q958" s="174" t="str">
        <f t="shared" si="251"/>
        <v/>
      </c>
      <c r="R958" s="174" t="str">
        <f t="shared" si="240"/>
        <v/>
      </c>
      <c r="S958" s="152" t="str">
        <f>IFERROR(IF(M958=Hjelpeark!$D$7,_xlfn.XLOOKUP('Beregninger gj.strømming'!C958,Hjelpeark!$C$8:$C$19,Hjelpeark!$D$8:$D$19),_xlfn.XLOOKUP('Beregninger gj.strømming'!C958,Hjelpeark!$C$8:$C$19,Hjelpeark!$E$8:$E$19)),"")</f>
        <v/>
      </c>
      <c r="T958" s="152" t="str">
        <f t="shared" si="254"/>
        <v/>
      </c>
      <c r="U958" s="152" t="str">
        <f>IFERROR(IF(T958=Hjelpeark!$B$4,0,ABS(T958-S958)),"")</f>
        <v/>
      </c>
      <c r="V958" s="175" t="str">
        <f>IFERROR(IF(A958="","",_xlfn.XLOOKUP(D958,Prisliste!$C$4:$F$4,Prisliste!$C$20:$F$20)),"")</f>
        <v/>
      </c>
      <c r="W958" s="175" t="str">
        <f>IFERROR(U958*_xlfn.XLOOKUP(D958,Prisliste!$C$4:$F$4,Prisliste!$C$21:$F$21),"")</f>
        <v/>
      </c>
      <c r="X958" s="175" t="str">
        <f>IFERROR(IF(A958="","",IF(N958="Ja",_xlfn.XLOOKUP('Beregninger gj.strømming'!D958,Prisliste!$C$4:$F$4,Prisliste!$C$24:$F$24),0)),"")</f>
        <v/>
      </c>
      <c r="Y958" s="288" t="str">
        <f t="shared" si="241"/>
        <v/>
      </c>
      <c r="Z958" s="175" t="str">
        <f t="shared" si="252"/>
        <v/>
      </c>
      <c r="AA958" s="175" t="str">
        <f t="shared" si="242"/>
        <v/>
      </c>
      <c r="AB958" s="175" t="str">
        <f t="shared" si="243"/>
        <v/>
      </c>
      <c r="AC958" s="288" t="str">
        <f t="shared" si="244"/>
        <v/>
      </c>
      <c r="AD958" s="152" t="str">
        <f t="shared" si="245"/>
        <v/>
      </c>
      <c r="AF958" s="155" t="str">
        <f>IFERROR(_xlfn.XLOOKUP(D958,Prisliste!$C$4:$F$4,Prisliste!$C$19:$F$19)*AD958,"")</f>
        <v/>
      </c>
    </row>
    <row r="959" spans="1:32" ht="14.4">
      <c r="A959" s="171" t="str">
        <f>IF(A958="","",IF(A958+1&lt;=f_slutt,'Beregninger gj.strømming'!A958+1,""))</f>
        <v/>
      </c>
      <c r="B959" s="172" t="str">
        <f t="shared" si="246"/>
        <v/>
      </c>
      <c r="C959" s="173" t="str">
        <f t="shared" si="247"/>
        <v/>
      </c>
      <c r="D959" s="172" t="str">
        <f t="shared" si="248"/>
        <v/>
      </c>
      <c r="E959" s="152" t="str">
        <f t="shared" si="253"/>
        <v/>
      </c>
      <c r="F959" s="289" t="str">
        <f t="shared" si="249"/>
        <v/>
      </c>
      <c r="G959" s="154" t="str">
        <f>IF($A959="","",'Priseestimat gj.strømming'!$C$15)</f>
        <v/>
      </c>
      <c r="H959" s="155" t="str" cm="1">
        <f t="array" ref="H959">IF(M959=Hjelpeark!$E$7,_xlfn.XLOOKUP(IF(T959="Naturlig",S959,T959),Temp_VT_FV,_xlfn.XLOOKUP('Beregninger gj.strømming'!F959,Fiskevekt_VT_FV,'Veksttabell FV'!$B$5:$T$21,,-1),,-1)*G959,IF('Beregninger gj.strømming'!M959=Hjelpeark!$D$7,_xlfn.XLOOKUP(IF(T959="Naturlig",S959,T959),'Veksttabell SV'!$A$6:$A$22,_xlfn.XLOOKUP('Beregninger gj.strømming'!F959,'Veksttabell SV'!$B$5:$AU$5,'Veksttabell SV'!$B$6:$AU$22,,-1),,-1)*G959,""))</f>
        <v/>
      </c>
      <c r="I959" s="155" t="str">
        <f t="shared" si="238"/>
        <v/>
      </c>
      <c r="J959" s="159" t="str">
        <f t="shared" si="239"/>
        <v/>
      </c>
      <c r="K959" s="173" t="str">
        <f>IF(A959="","",'Priseestimat gj.strømming'!$C$10)</f>
        <v/>
      </c>
      <c r="L959" s="173" t="str">
        <f>IF(A959="","",'Priseestimat gj.strømming'!$C$11)</f>
        <v/>
      </c>
      <c r="M959" s="173" t="str">
        <f>IF(A959="","",'Priseestimat gj.strømming'!$C$12)</f>
        <v/>
      </c>
      <c r="N959" s="173" t="str">
        <f>IF($A959="","",'Priseestimat gj.strømming'!$C$6)</f>
        <v/>
      </c>
      <c r="O959" s="174" t="str" cm="1">
        <f t="array" ref="O959">IF(M959=Hjelpeark!$D$7,_xlfn.XLOOKUP(IF(T959="Naturlig",S959,T959),'Vannbehov SV'!$A$5:$A$13,_xlfn.XLOOKUP('Beregninger gj.strømming'!F959,'Vannbehov SV'!$B$4:$O$4,'Vannbehov SV'!$B$5:$O$13,,-1),,-1),IF(M959=Hjelpeark!$E$7,_xlfn.XLOOKUP(IF(T959="Naturlig",S959,T959),'Vannbehov FV'!$A$5:$A$20,_xlfn.XLOOKUP('Beregninger gj.strømming'!F959,'Vannbehov FV'!$B$4:$O$4,'Vannbehov FV'!$B$5:$O$20,,-1),,-1),""))</f>
        <v/>
      </c>
      <c r="P959" s="173" t="str">
        <f t="shared" si="250"/>
        <v/>
      </c>
      <c r="Q959" s="174" t="str">
        <f t="shared" si="251"/>
        <v/>
      </c>
      <c r="R959" s="174" t="str">
        <f t="shared" si="240"/>
        <v/>
      </c>
      <c r="S959" s="152" t="str">
        <f>IFERROR(IF(M959=Hjelpeark!$D$7,_xlfn.XLOOKUP('Beregninger gj.strømming'!C959,Hjelpeark!$C$8:$C$19,Hjelpeark!$D$8:$D$19),_xlfn.XLOOKUP('Beregninger gj.strømming'!C959,Hjelpeark!$C$8:$C$19,Hjelpeark!$E$8:$E$19)),"")</f>
        <v/>
      </c>
      <c r="T959" s="152" t="str">
        <f t="shared" si="254"/>
        <v/>
      </c>
      <c r="U959" s="152" t="str">
        <f>IFERROR(IF(T959=Hjelpeark!$B$4,0,ABS(T959-S959)),"")</f>
        <v/>
      </c>
      <c r="V959" s="175" t="str">
        <f>IFERROR(IF(A959="","",_xlfn.XLOOKUP(D959,Prisliste!$C$4:$F$4,Prisliste!$C$20:$F$20)),"")</f>
        <v/>
      </c>
      <c r="W959" s="175" t="str">
        <f>IFERROR(U959*_xlfn.XLOOKUP(D959,Prisliste!$C$4:$F$4,Prisliste!$C$21:$F$21),"")</f>
        <v/>
      </c>
      <c r="X959" s="175" t="str">
        <f>IFERROR(IF(A959="","",IF(N959="Ja",_xlfn.XLOOKUP('Beregninger gj.strømming'!D959,Prisliste!$C$4:$F$4,Prisliste!$C$24:$F$24),0)),"")</f>
        <v/>
      </c>
      <c r="Y959" s="288" t="str">
        <f t="shared" si="241"/>
        <v/>
      </c>
      <c r="Z959" s="175" t="str">
        <f t="shared" si="252"/>
        <v/>
      </c>
      <c r="AA959" s="175" t="str">
        <f t="shared" si="242"/>
        <v/>
      </c>
      <c r="AB959" s="175" t="str">
        <f t="shared" si="243"/>
        <v/>
      </c>
      <c r="AC959" s="288" t="str">
        <f t="shared" si="244"/>
        <v/>
      </c>
      <c r="AD959" s="152" t="str">
        <f t="shared" si="245"/>
        <v/>
      </c>
      <c r="AF959" s="155" t="str">
        <f>IFERROR(_xlfn.XLOOKUP(D959,Prisliste!$C$4:$F$4,Prisliste!$C$19:$F$19)*AD959,"")</f>
        <v/>
      </c>
    </row>
    <row r="960" spans="1:32" ht="14.4">
      <c r="A960" s="171" t="str">
        <f>IF(A959="","",IF(A959+1&lt;=f_slutt,'Beregninger gj.strømming'!A959+1,""))</f>
        <v/>
      </c>
      <c r="B960" s="172" t="str">
        <f t="shared" si="246"/>
        <v/>
      </c>
      <c r="C960" s="173" t="str">
        <f t="shared" si="247"/>
        <v/>
      </c>
      <c r="D960" s="172" t="str">
        <f t="shared" si="248"/>
        <v/>
      </c>
      <c r="E960" s="152" t="str">
        <f t="shared" si="253"/>
        <v/>
      </c>
      <c r="F960" s="289" t="str">
        <f t="shared" si="249"/>
        <v/>
      </c>
      <c r="G960" s="154" t="str">
        <f>IF($A960="","",'Priseestimat gj.strømming'!$C$15)</f>
        <v/>
      </c>
      <c r="H960" s="155" t="str" cm="1">
        <f t="array" ref="H960">IF(M960=Hjelpeark!$E$7,_xlfn.XLOOKUP(IF(T960="Naturlig",S960,T960),Temp_VT_FV,_xlfn.XLOOKUP('Beregninger gj.strømming'!F960,Fiskevekt_VT_FV,'Veksttabell FV'!$B$5:$T$21,,-1),,-1)*G960,IF('Beregninger gj.strømming'!M960=Hjelpeark!$D$7,_xlfn.XLOOKUP(IF(T960="Naturlig",S960,T960),'Veksttabell SV'!$A$6:$A$22,_xlfn.XLOOKUP('Beregninger gj.strømming'!F960,'Veksttabell SV'!$B$5:$AU$5,'Veksttabell SV'!$B$6:$AU$22,,-1),,-1)*G960,""))</f>
        <v/>
      </c>
      <c r="I960" s="155" t="str">
        <f t="shared" si="238"/>
        <v/>
      </c>
      <c r="J960" s="159" t="str">
        <f t="shared" si="239"/>
        <v/>
      </c>
      <c r="K960" s="173" t="str">
        <f>IF(A960="","",'Priseestimat gj.strømming'!$C$10)</f>
        <v/>
      </c>
      <c r="L960" s="173" t="str">
        <f>IF(A960="","",'Priseestimat gj.strømming'!$C$11)</f>
        <v/>
      </c>
      <c r="M960" s="173" t="str">
        <f>IF(A960="","",'Priseestimat gj.strømming'!$C$12)</f>
        <v/>
      </c>
      <c r="N960" s="173" t="str">
        <f>IF($A960="","",'Priseestimat gj.strømming'!$C$6)</f>
        <v/>
      </c>
      <c r="O960" s="174" t="str" cm="1">
        <f t="array" ref="O960">IF(M960=Hjelpeark!$D$7,_xlfn.XLOOKUP(IF(T960="Naturlig",S960,T960),'Vannbehov SV'!$A$5:$A$13,_xlfn.XLOOKUP('Beregninger gj.strømming'!F960,'Vannbehov SV'!$B$4:$O$4,'Vannbehov SV'!$B$5:$O$13,,-1),,-1),IF(M960=Hjelpeark!$E$7,_xlfn.XLOOKUP(IF(T960="Naturlig",S960,T960),'Vannbehov FV'!$A$5:$A$20,_xlfn.XLOOKUP('Beregninger gj.strømming'!F960,'Vannbehov FV'!$B$4:$O$4,'Vannbehov FV'!$B$5:$O$20,,-1),,-1),""))</f>
        <v/>
      </c>
      <c r="P960" s="173" t="str">
        <f t="shared" si="250"/>
        <v/>
      </c>
      <c r="Q960" s="174" t="str">
        <f t="shared" si="251"/>
        <v/>
      </c>
      <c r="R960" s="174" t="str">
        <f t="shared" si="240"/>
        <v/>
      </c>
      <c r="S960" s="152" t="str">
        <f>IFERROR(IF(M960=Hjelpeark!$D$7,_xlfn.XLOOKUP('Beregninger gj.strømming'!C960,Hjelpeark!$C$8:$C$19,Hjelpeark!$D$8:$D$19),_xlfn.XLOOKUP('Beregninger gj.strømming'!C960,Hjelpeark!$C$8:$C$19,Hjelpeark!$E$8:$E$19)),"")</f>
        <v/>
      </c>
      <c r="T960" s="152" t="str">
        <f t="shared" si="254"/>
        <v/>
      </c>
      <c r="U960" s="152" t="str">
        <f>IFERROR(IF(T960=Hjelpeark!$B$4,0,ABS(T960-S960)),"")</f>
        <v/>
      </c>
      <c r="V960" s="175" t="str">
        <f>IFERROR(IF(A960="","",_xlfn.XLOOKUP(D960,Prisliste!$C$4:$F$4,Prisliste!$C$20:$F$20)),"")</f>
        <v/>
      </c>
      <c r="W960" s="175" t="str">
        <f>IFERROR(U960*_xlfn.XLOOKUP(D960,Prisliste!$C$4:$F$4,Prisliste!$C$21:$F$21),"")</f>
        <v/>
      </c>
      <c r="X960" s="175" t="str">
        <f>IFERROR(IF(A960="","",IF(N960="Ja",_xlfn.XLOOKUP('Beregninger gj.strømming'!D960,Prisliste!$C$4:$F$4,Prisliste!$C$24:$F$24),0)),"")</f>
        <v/>
      </c>
      <c r="Y960" s="288" t="str">
        <f t="shared" si="241"/>
        <v/>
      </c>
      <c r="Z960" s="175" t="str">
        <f t="shared" si="252"/>
        <v/>
      </c>
      <c r="AA960" s="175" t="str">
        <f t="shared" si="242"/>
        <v/>
      </c>
      <c r="AB960" s="175" t="str">
        <f t="shared" si="243"/>
        <v/>
      </c>
      <c r="AC960" s="288" t="str">
        <f t="shared" si="244"/>
        <v/>
      </c>
      <c r="AD960" s="152" t="str">
        <f t="shared" si="245"/>
        <v/>
      </c>
      <c r="AF960" s="155" t="str">
        <f>IFERROR(_xlfn.XLOOKUP(D960,Prisliste!$C$4:$F$4,Prisliste!$C$19:$F$19)*AD960,"")</f>
        <v/>
      </c>
    </row>
    <row r="961" spans="1:32" ht="14.4">
      <c r="A961" s="171" t="str">
        <f>IF(A960="","",IF(A960+1&lt;=f_slutt,'Beregninger gj.strømming'!A960+1,""))</f>
        <v/>
      </c>
      <c r="B961" s="172" t="str">
        <f t="shared" si="246"/>
        <v/>
      </c>
      <c r="C961" s="173" t="str">
        <f t="shared" si="247"/>
        <v/>
      </c>
      <c r="D961" s="172" t="str">
        <f t="shared" si="248"/>
        <v/>
      </c>
      <c r="E961" s="152" t="str">
        <f t="shared" si="253"/>
        <v/>
      </c>
      <c r="F961" s="289" t="str">
        <f t="shared" si="249"/>
        <v/>
      </c>
      <c r="G961" s="154" t="str">
        <f>IF($A961="","",'Priseestimat gj.strømming'!$C$15)</f>
        <v/>
      </c>
      <c r="H961" s="155" t="str" cm="1">
        <f t="array" ref="H961">IF(M961=Hjelpeark!$E$7,_xlfn.XLOOKUP(IF(T961="Naturlig",S961,T961),Temp_VT_FV,_xlfn.XLOOKUP('Beregninger gj.strømming'!F961,Fiskevekt_VT_FV,'Veksttabell FV'!$B$5:$T$21,,-1),,-1)*G961,IF('Beregninger gj.strømming'!M961=Hjelpeark!$D$7,_xlfn.XLOOKUP(IF(T961="Naturlig",S961,T961),'Veksttabell SV'!$A$6:$A$22,_xlfn.XLOOKUP('Beregninger gj.strømming'!F961,'Veksttabell SV'!$B$5:$AU$5,'Veksttabell SV'!$B$6:$AU$22,,-1),,-1)*G961,""))</f>
        <v/>
      </c>
      <c r="I961" s="155" t="str">
        <f t="shared" si="238"/>
        <v/>
      </c>
      <c r="J961" s="159" t="str">
        <f t="shared" si="239"/>
        <v/>
      </c>
      <c r="K961" s="173" t="str">
        <f>IF(A961="","",'Priseestimat gj.strømming'!$C$10)</f>
        <v/>
      </c>
      <c r="L961" s="173" t="str">
        <f>IF(A961="","",'Priseestimat gj.strømming'!$C$11)</f>
        <v/>
      </c>
      <c r="M961" s="173" t="str">
        <f>IF(A961="","",'Priseestimat gj.strømming'!$C$12)</f>
        <v/>
      </c>
      <c r="N961" s="173" t="str">
        <f>IF($A961="","",'Priseestimat gj.strømming'!$C$6)</f>
        <v/>
      </c>
      <c r="O961" s="174" t="str" cm="1">
        <f t="array" ref="O961">IF(M961=Hjelpeark!$D$7,_xlfn.XLOOKUP(IF(T961="Naturlig",S961,T961),'Vannbehov SV'!$A$5:$A$13,_xlfn.XLOOKUP('Beregninger gj.strømming'!F961,'Vannbehov SV'!$B$4:$O$4,'Vannbehov SV'!$B$5:$O$13,,-1),,-1),IF(M961=Hjelpeark!$E$7,_xlfn.XLOOKUP(IF(T961="Naturlig",S961,T961),'Vannbehov FV'!$A$5:$A$20,_xlfn.XLOOKUP('Beregninger gj.strømming'!F961,'Vannbehov FV'!$B$4:$O$4,'Vannbehov FV'!$B$5:$O$20,,-1),,-1),""))</f>
        <v/>
      </c>
      <c r="P961" s="173" t="str">
        <f t="shared" si="250"/>
        <v/>
      </c>
      <c r="Q961" s="174" t="str">
        <f t="shared" si="251"/>
        <v/>
      </c>
      <c r="R961" s="174" t="str">
        <f t="shared" si="240"/>
        <v/>
      </c>
      <c r="S961" s="152" t="str">
        <f>IFERROR(IF(M961=Hjelpeark!$D$7,_xlfn.XLOOKUP('Beregninger gj.strømming'!C961,Hjelpeark!$C$8:$C$19,Hjelpeark!$D$8:$D$19),_xlfn.XLOOKUP('Beregninger gj.strømming'!C961,Hjelpeark!$C$8:$C$19,Hjelpeark!$E$8:$E$19)),"")</f>
        <v/>
      </c>
      <c r="T961" s="152" t="str">
        <f t="shared" si="254"/>
        <v/>
      </c>
      <c r="U961" s="152" t="str">
        <f>IFERROR(IF(T961=Hjelpeark!$B$4,0,ABS(T961-S961)),"")</f>
        <v/>
      </c>
      <c r="V961" s="175" t="str">
        <f>IFERROR(IF(A961="","",_xlfn.XLOOKUP(D961,Prisliste!$C$4:$F$4,Prisliste!$C$20:$F$20)),"")</f>
        <v/>
      </c>
      <c r="W961" s="175" t="str">
        <f>IFERROR(U961*_xlfn.XLOOKUP(D961,Prisliste!$C$4:$F$4,Prisliste!$C$21:$F$21),"")</f>
        <v/>
      </c>
      <c r="X961" s="175" t="str">
        <f>IFERROR(IF(A961="","",IF(N961="Ja",_xlfn.XLOOKUP('Beregninger gj.strømming'!D961,Prisliste!$C$4:$F$4,Prisliste!$C$24:$F$24),0)),"")</f>
        <v/>
      </c>
      <c r="Y961" s="288" t="str">
        <f t="shared" si="241"/>
        <v/>
      </c>
      <c r="Z961" s="175" t="str">
        <f t="shared" si="252"/>
        <v/>
      </c>
      <c r="AA961" s="175" t="str">
        <f t="shared" si="242"/>
        <v/>
      </c>
      <c r="AB961" s="175" t="str">
        <f t="shared" si="243"/>
        <v/>
      </c>
      <c r="AC961" s="288" t="str">
        <f t="shared" si="244"/>
        <v/>
      </c>
      <c r="AD961" s="152" t="str">
        <f t="shared" si="245"/>
        <v/>
      </c>
      <c r="AF961" s="155" t="str">
        <f>IFERROR(_xlfn.XLOOKUP(D961,Prisliste!$C$4:$F$4,Prisliste!$C$19:$F$19)*AD961,"")</f>
        <v/>
      </c>
    </row>
    <row r="962" spans="1:32" ht="14.4">
      <c r="A962" s="171" t="str">
        <f>IF(A961="","",IF(A961+1&lt;=f_slutt,'Beregninger gj.strømming'!A961+1,""))</f>
        <v/>
      </c>
      <c r="B962" s="172" t="str">
        <f t="shared" si="246"/>
        <v/>
      </c>
      <c r="C962" s="173" t="str">
        <f t="shared" si="247"/>
        <v/>
      </c>
      <c r="D962" s="172" t="str">
        <f t="shared" si="248"/>
        <v/>
      </c>
      <c r="E962" s="152" t="str">
        <f t="shared" si="253"/>
        <v/>
      </c>
      <c r="F962" s="289" t="str">
        <f t="shared" si="249"/>
        <v/>
      </c>
      <c r="G962" s="154" t="str">
        <f>IF($A962="","",'Priseestimat gj.strømming'!$C$15)</f>
        <v/>
      </c>
      <c r="H962" s="155" t="str" cm="1">
        <f t="array" ref="H962">IF(M962=Hjelpeark!$E$7,_xlfn.XLOOKUP(IF(T962="Naturlig",S962,T962),Temp_VT_FV,_xlfn.XLOOKUP('Beregninger gj.strømming'!F962,Fiskevekt_VT_FV,'Veksttabell FV'!$B$5:$T$21,,-1),,-1)*G962,IF('Beregninger gj.strømming'!M962=Hjelpeark!$D$7,_xlfn.XLOOKUP(IF(T962="Naturlig",S962,T962),'Veksttabell SV'!$A$6:$A$22,_xlfn.XLOOKUP('Beregninger gj.strømming'!F962,'Veksttabell SV'!$B$5:$AU$5,'Veksttabell SV'!$B$6:$AU$22,,-1),,-1)*G962,""))</f>
        <v/>
      </c>
      <c r="I962" s="155" t="str">
        <f t="shared" si="238"/>
        <v/>
      </c>
      <c r="J962" s="159" t="str">
        <f t="shared" si="239"/>
        <v/>
      </c>
      <c r="K962" s="173" t="str">
        <f>IF(A962="","",'Priseestimat gj.strømming'!$C$10)</f>
        <v/>
      </c>
      <c r="L962" s="173" t="str">
        <f>IF(A962="","",'Priseestimat gj.strømming'!$C$11)</f>
        <v/>
      </c>
      <c r="M962" s="173" t="str">
        <f>IF(A962="","",'Priseestimat gj.strømming'!$C$12)</f>
        <v/>
      </c>
      <c r="N962" s="173" t="str">
        <f>IF($A962="","",'Priseestimat gj.strømming'!$C$6)</f>
        <v/>
      </c>
      <c r="O962" s="174" t="str" cm="1">
        <f t="array" ref="O962">IF(M962=Hjelpeark!$D$7,_xlfn.XLOOKUP(IF(T962="Naturlig",S962,T962),'Vannbehov SV'!$A$5:$A$13,_xlfn.XLOOKUP('Beregninger gj.strømming'!F962,'Vannbehov SV'!$B$4:$O$4,'Vannbehov SV'!$B$5:$O$13,,-1),,-1),IF(M962=Hjelpeark!$E$7,_xlfn.XLOOKUP(IF(T962="Naturlig",S962,T962),'Vannbehov FV'!$A$5:$A$20,_xlfn.XLOOKUP('Beregninger gj.strømming'!F962,'Vannbehov FV'!$B$4:$O$4,'Vannbehov FV'!$B$5:$O$20,,-1),,-1),""))</f>
        <v/>
      </c>
      <c r="P962" s="173" t="str">
        <f t="shared" si="250"/>
        <v/>
      </c>
      <c r="Q962" s="174" t="str">
        <f t="shared" si="251"/>
        <v/>
      </c>
      <c r="R962" s="174" t="str">
        <f t="shared" si="240"/>
        <v/>
      </c>
      <c r="S962" s="152" t="str">
        <f>IFERROR(IF(M962=Hjelpeark!$D$7,_xlfn.XLOOKUP('Beregninger gj.strømming'!C962,Hjelpeark!$C$8:$C$19,Hjelpeark!$D$8:$D$19),_xlfn.XLOOKUP('Beregninger gj.strømming'!C962,Hjelpeark!$C$8:$C$19,Hjelpeark!$E$8:$E$19)),"")</f>
        <v/>
      </c>
      <c r="T962" s="152" t="str">
        <f t="shared" si="254"/>
        <v/>
      </c>
      <c r="U962" s="152" t="str">
        <f>IFERROR(IF(T962=Hjelpeark!$B$4,0,ABS(T962-S962)),"")</f>
        <v/>
      </c>
      <c r="V962" s="175" t="str">
        <f>IFERROR(IF(A962="","",_xlfn.XLOOKUP(D962,Prisliste!$C$4:$F$4,Prisliste!$C$20:$F$20)),"")</f>
        <v/>
      </c>
      <c r="W962" s="175" t="str">
        <f>IFERROR(U962*_xlfn.XLOOKUP(D962,Prisliste!$C$4:$F$4,Prisliste!$C$21:$F$21),"")</f>
        <v/>
      </c>
      <c r="X962" s="175" t="str">
        <f>IFERROR(IF(A962="","",IF(N962="Ja",_xlfn.XLOOKUP('Beregninger gj.strømming'!D962,Prisliste!$C$4:$F$4,Prisliste!$C$24:$F$24),0)),"")</f>
        <v/>
      </c>
      <c r="Y962" s="288" t="str">
        <f t="shared" si="241"/>
        <v/>
      </c>
      <c r="Z962" s="175" t="str">
        <f t="shared" si="252"/>
        <v/>
      </c>
      <c r="AA962" s="175" t="str">
        <f t="shared" si="242"/>
        <v/>
      </c>
      <c r="AB962" s="175" t="str">
        <f t="shared" si="243"/>
        <v/>
      </c>
      <c r="AC962" s="288" t="str">
        <f t="shared" si="244"/>
        <v/>
      </c>
      <c r="AD962" s="152" t="str">
        <f t="shared" si="245"/>
        <v/>
      </c>
      <c r="AF962" s="155" t="str">
        <f>IFERROR(_xlfn.XLOOKUP(D962,Prisliste!$C$4:$F$4,Prisliste!$C$19:$F$19)*AD962,"")</f>
        <v/>
      </c>
    </row>
    <row r="963" spans="1:32" ht="14.4">
      <c r="A963" s="171" t="str">
        <f>IF(A962="","",IF(A962+1&lt;=f_slutt,'Beregninger gj.strømming'!A962+1,""))</f>
        <v/>
      </c>
      <c r="B963" s="172" t="str">
        <f t="shared" si="246"/>
        <v/>
      </c>
      <c r="C963" s="173" t="str">
        <f t="shared" si="247"/>
        <v/>
      </c>
      <c r="D963" s="172" t="str">
        <f t="shared" si="248"/>
        <v/>
      </c>
      <c r="E963" s="152" t="str">
        <f t="shared" si="253"/>
        <v/>
      </c>
      <c r="F963" s="289" t="str">
        <f t="shared" si="249"/>
        <v/>
      </c>
      <c r="G963" s="154" t="str">
        <f>IF($A963="","",'Priseestimat gj.strømming'!$C$15)</f>
        <v/>
      </c>
      <c r="H963" s="155" t="str" cm="1">
        <f t="array" ref="H963">IF(M963=Hjelpeark!$E$7,_xlfn.XLOOKUP(IF(T963="Naturlig",S963,T963),Temp_VT_FV,_xlfn.XLOOKUP('Beregninger gj.strømming'!F963,Fiskevekt_VT_FV,'Veksttabell FV'!$B$5:$T$21,,-1),,-1)*G963,IF('Beregninger gj.strømming'!M963=Hjelpeark!$D$7,_xlfn.XLOOKUP(IF(T963="Naturlig",S963,T963),'Veksttabell SV'!$A$6:$A$22,_xlfn.XLOOKUP('Beregninger gj.strømming'!F963,'Veksttabell SV'!$B$5:$AU$5,'Veksttabell SV'!$B$6:$AU$22,,-1),,-1)*G963,""))</f>
        <v/>
      </c>
      <c r="I963" s="155" t="str">
        <f t="shared" si="238"/>
        <v/>
      </c>
      <c r="J963" s="159" t="str">
        <f t="shared" si="239"/>
        <v/>
      </c>
      <c r="K963" s="173" t="str">
        <f>IF(A963="","",'Priseestimat gj.strømming'!$C$10)</f>
        <v/>
      </c>
      <c r="L963" s="173" t="str">
        <f>IF(A963="","",'Priseestimat gj.strømming'!$C$11)</f>
        <v/>
      </c>
      <c r="M963" s="173" t="str">
        <f>IF(A963="","",'Priseestimat gj.strømming'!$C$12)</f>
        <v/>
      </c>
      <c r="N963" s="173" t="str">
        <f>IF($A963="","",'Priseestimat gj.strømming'!$C$6)</f>
        <v/>
      </c>
      <c r="O963" s="174" t="str" cm="1">
        <f t="array" ref="O963">IF(M963=Hjelpeark!$D$7,_xlfn.XLOOKUP(IF(T963="Naturlig",S963,T963),'Vannbehov SV'!$A$5:$A$13,_xlfn.XLOOKUP('Beregninger gj.strømming'!F963,'Vannbehov SV'!$B$4:$O$4,'Vannbehov SV'!$B$5:$O$13,,-1),,-1),IF(M963=Hjelpeark!$E$7,_xlfn.XLOOKUP(IF(T963="Naturlig",S963,T963),'Vannbehov FV'!$A$5:$A$20,_xlfn.XLOOKUP('Beregninger gj.strømming'!F963,'Vannbehov FV'!$B$4:$O$4,'Vannbehov FV'!$B$5:$O$20,,-1),,-1),""))</f>
        <v/>
      </c>
      <c r="P963" s="173" t="str">
        <f t="shared" si="250"/>
        <v/>
      </c>
      <c r="Q963" s="174" t="str">
        <f t="shared" si="251"/>
        <v/>
      </c>
      <c r="R963" s="174" t="str">
        <f t="shared" si="240"/>
        <v/>
      </c>
      <c r="S963" s="152" t="str">
        <f>IFERROR(IF(M963=Hjelpeark!$D$7,_xlfn.XLOOKUP('Beregninger gj.strømming'!C963,Hjelpeark!$C$8:$C$19,Hjelpeark!$D$8:$D$19),_xlfn.XLOOKUP('Beregninger gj.strømming'!C963,Hjelpeark!$C$8:$C$19,Hjelpeark!$E$8:$E$19)),"")</f>
        <v/>
      </c>
      <c r="T963" s="152" t="str">
        <f t="shared" si="254"/>
        <v/>
      </c>
      <c r="U963" s="152" t="str">
        <f>IFERROR(IF(T963=Hjelpeark!$B$4,0,ABS(T963-S963)),"")</f>
        <v/>
      </c>
      <c r="V963" s="175" t="str">
        <f>IFERROR(IF(A963="","",_xlfn.XLOOKUP(D963,Prisliste!$C$4:$F$4,Prisliste!$C$20:$F$20)),"")</f>
        <v/>
      </c>
      <c r="W963" s="175" t="str">
        <f>IFERROR(U963*_xlfn.XLOOKUP(D963,Prisliste!$C$4:$F$4,Prisliste!$C$21:$F$21),"")</f>
        <v/>
      </c>
      <c r="X963" s="175" t="str">
        <f>IFERROR(IF(A963="","",IF(N963="Ja",_xlfn.XLOOKUP('Beregninger gj.strømming'!D963,Prisliste!$C$4:$F$4,Prisliste!$C$24:$F$24),0)),"")</f>
        <v/>
      </c>
      <c r="Y963" s="288" t="str">
        <f t="shared" si="241"/>
        <v/>
      </c>
      <c r="Z963" s="175" t="str">
        <f t="shared" si="252"/>
        <v/>
      </c>
      <c r="AA963" s="175" t="str">
        <f t="shared" si="242"/>
        <v/>
      </c>
      <c r="AB963" s="175" t="str">
        <f t="shared" si="243"/>
        <v/>
      </c>
      <c r="AC963" s="288" t="str">
        <f t="shared" si="244"/>
        <v/>
      </c>
      <c r="AD963" s="152" t="str">
        <f t="shared" si="245"/>
        <v/>
      </c>
      <c r="AF963" s="155" t="str">
        <f>IFERROR(_xlfn.XLOOKUP(D963,Prisliste!$C$4:$F$4,Prisliste!$C$19:$F$19)*AD963,"")</f>
        <v/>
      </c>
    </row>
    <row r="964" spans="1:32" ht="14.4">
      <c r="A964" s="171" t="str">
        <f>IF(A963="","",IF(A963+1&lt;=f_slutt,'Beregninger gj.strømming'!A963+1,""))</f>
        <v/>
      </c>
      <c r="B964" s="172" t="str">
        <f t="shared" si="246"/>
        <v/>
      </c>
      <c r="C964" s="173" t="str">
        <f t="shared" si="247"/>
        <v/>
      </c>
      <c r="D964" s="172" t="str">
        <f t="shared" si="248"/>
        <v/>
      </c>
      <c r="E964" s="152" t="str">
        <f t="shared" si="253"/>
        <v/>
      </c>
      <c r="F964" s="289" t="str">
        <f t="shared" si="249"/>
        <v/>
      </c>
      <c r="G964" s="154" t="str">
        <f>IF($A964="","",'Priseestimat gj.strømming'!$C$15)</f>
        <v/>
      </c>
      <c r="H964" s="155" t="str" cm="1">
        <f t="array" ref="H964">IF(M964=Hjelpeark!$E$7,_xlfn.XLOOKUP(IF(T964="Naturlig",S964,T964),Temp_VT_FV,_xlfn.XLOOKUP('Beregninger gj.strømming'!F964,Fiskevekt_VT_FV,'Veksttabell FV'!$B$5:$T$21,,-1),,-1)*G964,IF('Beregninger gj.strømming'!M964=Hjelpeark!$D$7,_xlfn.XLOOKUP(IF(T964="Naturlig",S964,T964),'Veksttabell SV'!$A$6:$A$22,_xlfn.XLOOKUP('Beregninger gj.strømming'!F964,'Veksttabell SV'!$B$5:$AU$5,'Veksttabell SV'!$B$6:$AU$22,,-1),,-1)*G964,""))</f>
        <v/>
      </c>
      <c r="I964" s="155" t="str">
        <f t="shared" si="255" ref="I964:I1027">IF(A964="","",E964*F964/1000)</f>
        <v/>
      </c>
      <c r="J964" s="159" t="str">
        <f t="shared" si="256" ref="J964:J1027">IF(A964="","",I964/(L964/1000)/K964)</f>
        <v/>
      </c>
      <c r="K964" s="173" t="str">
        <f>IF(A964="","",'Priseestimat gj.strømming'!$C$10)</f>
        <v/>
      </c>
      <c r="L964" s="173" t="str">
        <f>IF(A964="","",'Priseestimat gj.strømming'!$C$11)</f>
        <v/>
      </c>
      <c r="M964" s="173" t="str">
        <f>IF(A964="","",'Priseestimat gj.strømming'!$C$12)</f>
        <v/>
      </c>
      <c r="N964" s="173" t="str">
        <f>IF($A964="","",'Priseestimat gj.strømming'!$C$6)</f>
        <v/>
      </c>
      <c r="O964" s="174" t="str" cm="1">
        <f t="array" ref="O964">IF(M964=Hjelpeark!$D$7,_xlfn.XLOOKUP(IF(T964="Naturlig",S964,T964),'Vannbehov SV'!$A$5:$A$13,_xlfn.XLOOKUP('Beregninger gj.strømming'!F964,'Vannbehov SV'!$B$4:$O$4,'Vannbehov SV'!$B$5:$O$13,,-1),,-1),IF(M964=Hjelpeark!$E$7,_xlfn.XLOOKUP(IF(T964="Naturlig",S964,T964),'Vannbehov FV'!$A$5:$A$20,_xlfn.XLOOKUP('Beregninger gj.strømming'!F964,'Vannbehov FV'!$B$4:$O$4,'Vannbehov FV'!$B$5:$O$20,,-1),,-1),""))</f>
        <v/>
      </c>
      <c r="P964" s="173" t="str">
        <f t="shared" si="250"/>
        <v/>
      </c>
      <c r="Q964" s="174" t="str">
        <f t="shared" si="251"/>
        <v/>
      </c>
      <c r="R964" s="174" t="str">
        <f t="shared" si="257" ref="R964:R1027">IF(A964="","",Q964*K964*1.44)</f>
        <v/>
      </c>
      <c r="S964" s="152" t="str">
        <f>IFERROR(IF(M964=Hjelpeark!$D$7,_xlfn.XLOOKUP('Beregninger gj.strømming'!C964,Hjelpeark!$C$8:$C$19,Hjelpeark!$D$8:$D$19),_xlfn.XLOOKUP('Beregninger gj.strømming'!C964,Hjelpeark!$C$8:$C$19,Hjelpeark!$E$8:$E$19)),"")</f>
        <v/>
      </c>
      <c r="T964" s="152" t="str">
        <f t="shared" si="254"/>
        <v/>
      </c>
      <c r="U964" s="152" t="str">
        <f>IFERROR(IF(T964=Hjelpeark!$B$4,0,ABS(T964-S964)),"")</f>
        <v/>
      </c>
      <c r="V964" s="175" t="str">
        <f>IFERROR(IF(A964="","",_xlfn.XLOOKUP(D964,Prisliste!$C$4:$F$4,Prisliste!$C$20:$F$20)),"")</f>
        <v/>
      </c>
      <c r="W964" s="175" t="str">
        <f>IFERROR(U964*_xlfn.XLOOKUP(D964,Prisliste!$C$4:$F$4,Prisliste!$C$21:$F$21),"")</f>
        <v/>
      </c>
      <c r="X964" s="175" t="str">
        <f>IFERROR(IF(A964="","",IF(N964="Ja",_xlfn.XLOOKUP('Beregninger gj.strømming'!D964,Prisliste!$C$4:$F$4,Prisliste!$C$24:$F$24),0)),"")</f>
        <v/>
      </c>
      <c r="Y964" s="288" t="str">
        <f t="shared" si="258" ref="Y964:Y1027">IF(SUM(V964:X964)=0,"",SUM(V964:X964))</f>
        <v/>
      </c>
      <c r="Z964" s="175" t="str">
        <f t="shared" si="252"/>
        <v/>
      </c>
      <c r="AA964" s="175" t="str">
        <f t="shared" si="259" ref="AA964:AA1027">IFERROR(IF($A$4="","",W964*$R964),"")</f>
        <v/>
      </c>
      <c r="AB964" s="175" t="str">
        <f t="shared" si="260" ref="AB964:AB1027">IFERROR(IF($A$4="","",X964*$R964),"")</f>
        <v/>
      </c>
      <c r="AC964" s="288" t="str">
        <f t="shared" si="261" ref="AC964:AC1027">IFERROR(R964*Y964,"")</f>
        <v/>
      </c>
      <c r="AD964" s="152" t="str">
        <f t="shared" si="262" ref="AD964:AD1027">K964</f>
        <v/>
      </c>
      <c r="AF964" s="155" t="str">
        <f>IFERROR(_xlfn.XLOOKUP(D964,Prisliste!$C$4:$F$4,Prisliste!$C$19:$F$19)*AD964,"")</f>
        <v/>
      </c>
    </row>
    <row r="965" spans="1:32" ht="14.4">
      <c r="A965" s="171" t="str">
        <f>IF(A964="","",IF(A964+1&lt;=f_slutt,'Beregninger gj.strømming'!A964+1,""))</f>
        <v/>
      </c>
      <c r="B965" s="172" t="str">
        <f t="shared" si="263" ref="B965:B1028">IFERROR(_xlfn.ISOWEEKNUM(A965),"")</f>
        <v/>
      </c>
      <c r="C965" s="173" t="str">
        <f t="shared" si="264" ref="C965:C1028">IFERROR(MONTH(A965),"")</f>
        <v/>
      </c>
      <c r="D965" s="172" t="str">
        <f t="shared" si="265" ref="D965:D1028">IFERROR(YEAR(A965),"")</f>
        <v/>
      </c>
      <c r="E965" s="152" t="str">
        <f t="shared" si="253"/>
        <v/>
      </c>
      <c r="F965" s="289" t="str">
        <f t="shared" si="266" ref="F965:F1028">IF(A965="","",F964+(F964*H964/100))</f>
        <v/>
      </c>
      <c r="G965" s="154" t="str">
        <f>IF($A965="","",'Priseestimat gj.strømming'!$C$15)</f>
        <v/>
      </c>
      <c r="H965" s="155" t="str" cm="1">
        <f t="array" ref="H965">IF(M965=Hjelpeark!$E$7,_xlfn.XLOOKUP(IF(T965="Naturlig",S965,T965),Temp_VT_FV,_xlfn.XLOOKUP('Beregninger gj.strømming'!F965,Fiskevekt_VT_FV,'Veksttabell FV'!$B$5:$T$21,,-1),,-1)*G965,IF('Beregninger gj.strømming'!M965=Hjelpeark!$D$7,_xlfn.XLOOKUP(IF(T965="Naturlig",S965,T965),'Veksttabell SV'!$A$6:$A$22,_xlfn.XLOOKUP('Beregninger gj.strømming'!F965,'Veksttabell SV'!$B$5:$AU$5,'Veksttabell SV'!$B$6:$AU$22,,-1),,-1)*G965,""))</f>
        <v/>
      </c>
      <c r="I965" s="155" t="str">
        <f t="shared" si="255"/>
        <v/>
      </c>
      <c r="J965" s="159" t="str">
        <f t="shared" si="256"/>
        <v/>
      </c>
      <c r="K965" s="173" t="str">
        <f>IF(A965="","",'Priseestimat gj.strømming'!$C$10)</f>
        <v/>
      </c>
      <c r="L965" s="173" t="str">
        <f>IF(A965="","",'Priseestimat gj.strømming'!$C$11)</f>
        <v/>
      </c>
      <c r="M965" s="173" t="str">
        <f>IF(A965="","",'Priseestimat gj.strømming'!$C$12)</f>
        <v/>
      </c>
      <c r="N965" s="173" t="str">
        <f>IF($A965="","",'Priseestimat gj.strømming'!$C$6)</f>
        <v/>
      </c>
      <c r="O965" s="174" t="str" cm="1">
        <f t="array" ref="O965">IF(M965=Hjelpeark!$D$7,_xlfn.XLOOKUP(IF(T965="Naturlig",S965,T965),'Vannbehov SV'!$A$5:$A$13,_xlfn.XLOOKUP('Beregninger gj.strømming'!F965,'Vannbehov SV'!$B$4:$O$4,'Vannbehov SV'!$B$5:$O$13,,-1),,-1),IF(M965=Hjelpeark!$E$7,_xlfn.XLOOKUP(IF(T965="Naturlig",S965,T965),'Vannbehov FV'!$A$5:$A$20,_xlfn.XLOOKUP('Beregninger gj.strømming'!F965,'Vannbehov FV'!$B$4:$O$4,'Vannbehov FV'!$B$5:$O$20,,-1),,-1),""))</f>
        <v/>
      </c>
      <c r="P965" s="173" t="str">
        <f t="shared" si="267" ref="P965:P1028">IF(A965="","",15)</f>
        <v/>
      </c>
      <c r="Q965" s="174" t="str">
        <f t="shared" si="268" ref="Q965:Q1028">IFERROR(IF(A965="","",IF(P965&gt;I965/K965*O965,P965,I965/K965*O965)),"")</f>
        <v/>
      </c>
      <c r="R965" s="174" t="str">
        <f t="shared" si="257"/>
        <v/>
      </c>
      <c r="S965" s="152" t="str">
        <f>IFERROR(IF(M965=Hjelpeark!$D$7,_xlfn.XLOOKUP('Beregninger gj.strømming'!C965,Hjelpeark!$C$8:$C$19,Hjelpeark!$D$8:$D$19),_xlfn.XLOOKUP('Beregninger gj.strømming'!C965,Hjelpeark!$C$8:$C$19,Hjelpeark!$E$8:$E$19)),"")</f>
        <v/>
      </c>
      <c r="T965" s="152" t="str">
        <f t="shared" si="254"/>
        <v/>
      </c>
      <c r="U965" s="152" t="str">
        <f>IFERROR(IF(T965=Hjelpeark!$B$4,0,ABS(T965-S965)),"")</f>
        <v/>
      </c>
      <c r="V965" s="175" t="str">
        <f>IFERROR(IF(A965="","",_xlfn.XLOOKUP(D965,Prisliste!$C$4:$F$4,Prisliste!$C$20:$F$20)),"")</f>
        <v/>
      </c>
      <c r="W965" s="175" t="str">
        <f>IFERROR(U965*_xlfn.XLOOKUP(D965,Prisliste!$C$4:$F$4,Prisliste!$C$21:$F$21),"")</f>
        <v/>
      </c>
      <c r="X965" s="175" t="str">
        <f>IFERROR(IF(A965="","",IF(N965="Ja",_xlfn.XLOOKUP('Beregninger gj.strømming'!D965,Prisliste!$C$4:$F$4,Prisliste!$C$24:$F$24),0)),"")</f>
        <v/>
      </c>
      <c r="Y965" s="288" t="str">
        <f t="shared" si="258"/>
        <v/>
      </c>
      <c r="Z965" s="175" t="str">
        <f t="shared" si="269" ref="Z965:Z1028">IF(A965="","",V965*R965)</f>
        <v/>
      </c>
      <c r="AA965" s="175" t="str">
        <f t="shared" si="259"/>
        <v/>
      </c>
      <c r="AB965" s="175" t="str">
        <f t="shared" si="260"/>
        <v/>
      </c>
      <c r="AC965" s="288" t="str">
        <f t="shared" si="261"/>
        <v/>
      </c>
      <c r="AD965" s="152" t="str">
        <f t="shared" si="262"/>
        <v/>
      </c>
      <c r="AF965" s="155" t="str">
        <f>IFERROR(_xlfn.XLOOKUP(D965,Prisliste!$C$4:$F$4,Prisliste!$C$19:$F$19)*AD965,"")</f>
        <v/>
      </c>
    </row>
    <row r="966" spans="1:32" ht="14.4">
      <c r="A966" s="171" t="str">
        <f>IF(A965="","",IF(A965+1&lt;=f_slutt,'Beregninger gj.strømming'!A965+1,""))</f>
        <v/>
      </c>
      <c r="B966" s="172" t="str">
        <f t="shared" si="263"/>
        <v/>
      </c>
      <c r="C966" s="173" t="str">
        <f t="shared" si="264"/>
        <v/>
      </c>
      <c r="D966" s="172" t="str">
        <f t="shared" si="265"/>
        <v/>
      </c>
      <c r="E966" s="152" t="str">
        <f t="shared" si="270" ref="E966:E1029">IFERROR(IF(A966="","",E965),"")</f>
        <v/>
      </c>
      <c r="F966" s="289" t="str">
        <f t="shared" si="266"/>
        <v/>
      </c>
      <c r="G966" s="154" t="str">
        <f>IF($A966="","",'Priseestimat gj.strømming'!$C$15)</f>
        <v/>
      </c>
      <c r="H966" s="155" t="str" cm="1">
        <f t="array" ref="H966">IF(M966=Hjelpeark!$E$7,_xlfn.XLOOKUP(IF(T966="Naturlig",S966,T966),Temp_VT_FV,_xlfn.XLOOKUP('Beregninger gj.strømming'!F966,Fiskevekt_VT_FV,'Veksttabell FV'!$B$5:$T$21,,-1),,-1)*G966,IF('Beregninger gj.strømming'!M966=Hjelpeark!$D$7,_xlfn.XLOOKUP(IF(T966="Naturlig",S966,T966),'Veksttabell SV'!$A$6:$A$22,_xlfn.XLOOKUP('Beregninger gj.strømming'!F966,'Veksttabell SV'!$B$5:$AU$5,'Veksttabell SV'!$B$6:$AU$22,,-1),,-1)*G966,""))</f>
        <v/>
      </c>
      <c r="I966" s="155" t="str">
        <f t="shared" si="255"/>
        <v/>
      </c>
      <c r="J966" s="159" t="str">
        <f t="shared" si="256"/>
        <v/>
      </c>
      <c r="K966" s="173" t="str">
        <f>IF(A966="","",'Priseestimat gj.strømming'!$C$10)</f>
        <v/>
      </c>
      <c r="L966" s="173" t="str">
        <f>IF(A966="","",'Priseestimat gj.strømming'!$C$11)</f>
        <v/>
      </c>
      <c r="M966" s="173" t="str">
        <f>IF(A966="","",'Priseestimat gj.strømming'!$C$12)</f>
        <v/>
      </c>
      <c r="N966" s="173" t="str">
        <f>IF($A966="","",'Priseestimat gj.strømming'!$C$6)</f>
        <v/>
      </c>
      <c r="O966" s="174" t="str" cm="1">
        <f t="array" ref="O966">IF(M966=Hjelpeark!$D$7,_xlfn.XLOOKUP(IF(T966="Naturlig",S966,T966),'Vannbehov SV'!$A$5:$A$13,_xlfn.XLOOKUP('Beregninger gj.strømming'!F966,'Vannbehov SV'!$B$4:$O$4,'Vannbehov SV'!$B$5:$O$13,,-1),,-1),IF(M966=Hjelpeark!$E$7,_xlfn.XLOOKUP(IF(T966="Naturlig",S966,T966),'Vannbehov FV'!$A$5:$A$20,_xlfn.XLOOKUP('Beregninger gj.strømming'!F966,'Vannbehov FV'!$B$4:$O$4,'Vannbehov FV'!$B$5:$O$20,,-1),,-1),""))</f>
        <v/>
      </c>
      <c r="P966" s="173" t="str">
        <f t="shared" si="267"/>
        <v/>
      </c>
      <c r="Q966" s="174" t="str">
        <f t="shared" si="268"/>
        <v/>
      </c>
      <c r="R966" s="174" t="str">
        <f t="shared" si="257"/>
        <v/>
      </c>
      <c r="S966" s="152" t="str">
        <f>IFERROR(IF(M966=Hjelpeark!$D$7,_xlfn.XLOOKUP('Beregninger gj.strømming'!C966,Hjelpeark!$C$8:$C$19,Hjelpeark!$D$8:$D$19),_xlfn.XLOOKUP('Beregninger gj.strømming'!C966,Hjelpeark!$C$8:$C$19,Hjelpeark!$E$8:$E$19)),"")</f>
        <v/>
      </c>
      <c r="T966" s="152" t="str">
        <f t="shared" si="271" ref="T966:T1029">IF(A966="","",T965)</f>
        <v/>
      </c>
      <c r="U966" s="152" t="str">
        <f>IFERROR(IF(T966=Hjelpeark!$B$4,0,ABS(T966-S966)),"")</f>
        <v/>
      </c>
      <c r="V966" s="175" t="str">
        <f>IFERROR(IF(A966="","",_xlfn.XLOOKUP(D966,Prisliste!$C$4:$F$4,Prisliste!$C$20:$F$20)),"")</f>
        <v/>
      </c>
      <c r="W966" s="175" t="str">
        <f>IFERROR(U966*_xlfn.XLOOKUP(D966,Prisliste!$C$4:$F$4,Prisliste!$C$21:$F$21),"")</f>
        <v/>
      </c>
      <c r="X966" s="175" t="str">
        <f>IFERROR(IF(A966="","",IF(N966="Ja",_xlfn.XLOOKUP('Beregninger gj.strømming'!D966,Prisliste!$C$4:$F$4,Prisliste!$C$24:$F$24),0)),"")</f>
        <v/>
      </c>
      <c r="Y966" s="288" t="str">
        <f t="shared" si="258"/>
        <v/>
      </c>
      <c r="Z966" s="175" t="str">
        <f t="shared" si="269"/>
        <v/>
      </c>
      <c r="AA966" s="175" t="str">
        <f t="shared" si="259"/>
        <v/>
      </c>
      <c r="AB966" s="175" t="str">
        <f t="shared" si="260"/>
        <v/>
      </c>
      <c r="AC966" s="288" t="str">
        <f t="shared" si="261"/>
        <v/>
      </c>
      <c r="AD966" s="152" t="str">
        <f t="shared" si="262"/>
        <v/>
      </c>
      <c r="AF966" s="155" t="str">
        <f>IFERROR(_xlfn.XLOOKUP(D966,Prisliste!$C$4:$F$4,Prisliste!$C$19:$F$19)*AD966,"")</f>
        <v/>
      </c>
    </row>
    <row r="967" spans="1:32" ht="14.4">
      <c r="A967" s="171" t="str">
        <f>IF(A966="","",IF(A966+1&lt;=f_slutt,'Beregninger gj.strømming'!A966+1,""))</f>
        <v/>
      </c>
      <c r="B967" s="172" t="str">
        <f t="shared" si="263"/>
        <v/>
      </c>
      <c r="C967" s="173" t="str">
        <f t="shared" si="264"/>
        <v/>
      </c>
      <c r="D967" s="172" t="str">
        <f t="shared" si="265"/>
        <v/>
      </c>
      <c r="E967" s="152" t="str">
        <f t="shared" si="270"/>
        <v/>
      </c>
      <c r="F967" s="289" t="str">
        <f t="shared" si="266"/>
        <v/>
      </c>
      <c r="G967" s="154" t="str">
        <f>IF($A967="","",'Priseestimat gj.strømming'!$C$15)</f>
        <v/>
      </c>
      <c r="H967" s="155" t="str" cm="1">
        <f t="array" ref="H967">IF(M967=Hjelpeark!$E$7,_xlfn.XLOOKUP(IF(T967="Naturlig",S967,T967),Temp_VT_FV,_xlfn.XLOOKUP('Beregninger gj.strømming'!F967,Fiskevekt_VT_FV,'Veksttabell FV'!$B$5:$T$21,,-1),,-1)*G967,IF('Beregninger gj.strømming'!M967=Hjelpeark!$D$7,_xlfn.XLOOKUP(IF(T967="Naturlig",S967,T967),'Veksttabell SV'!$A$6:$A$22,_xlfn.XLOOKUP('Beregninger gj.strømming'!F967,'Veksttabell SV'!$B$5:$AU$5,'Veksttabell SV'!$B$6:$AU$22,,-1),,-1)*G967,""))</f>
        <v/>
      </c>
      <c r="I967" s="155" t="str">
        <f t="shared" si="255"/>
        <v/>
      </c>
      <c r="J967" s="159" t="str">
        <f t="shared" si="256"/>
        <v/>
      </c>
      <c r="K967" s="173" t="str">
        <f>IF(A967="","",'Priseestimat gj.strømming'!$C$10)</f>
        <v/>
      </c>
      <c r="L967" s="173" t="str">
        <f>IF(A967="","",'Priseestimat gj.strømming'!$C$11)</f>
        <v/>
      </c>
      <c r="M967" s="173" t="str">
        <f>IF(A967="","",'Priseestimat gj.strømming'!$C$12)</f>
        <v/>
      </c>
      <c r="N967" s="173" t="str">
        <f>IF($A967="","",'Priseestimat gj.strømming'!$C$6)</f>
        <v/>
      </c>
      <c r="O967" s="174" t="str" cm="1">
        <f t="array" ref="O967">IF(M967=Hjelpeark!$D$7,_xlfn.XLOOKUP(IF(T967="Naturlig",S967,T967),'Vannbehov SV'!$A$5:$A$13,_xlfn.XLOOKUP('Beregninger gj.strømming'!F967,'Vannbehov SV'!$B$4:$O$4,'Vannbehov SV'!$B$5:$O$13,,-1),,-1),IF(M967=Hjelpeark!$E$7,_xlfn.XLOOKUP(IF(T967="Naturlig",S967,T967),'Vannbehov FV'!$A$5:$A$20,_xlfn.XLOOKUP('Beregninger gj.strømming'!F967,'Vannbehov FV'!$B$4:$O$4,'Vannbehov FV'!$B$5:$O$20,,-1),,-1),""))</f>
        <v/>
      </c>
      <c r="P967" s="173" t="str">
        <f t="shared" si="267"/>
        <v/>
      </c>
      <c r="Q967" s="174" t="str">
        <f t="shared" si="268"/>
        <v/>
      </c>
      <c r="R967" s="174" t="str">
        <f t="shared" si="257"/>
        <v/>
      </c>
      <c r="S967" s="152" t="str">
        <f>IFERROR(IF(M967=Hjelpeark!$D$7,_xlfn.XLOOKUP('Beregninger gj.strømming'!C967,Hjelpeark!$C$8:$C$19,Hjelpeark!$D$8:$D$19),_xlfn.XLOOKUP('Beregninger gj.strømming'!C967,Hjelpeark!$C$8:$C$19,Hjelpeark!$E$8:$E$19)),"")</f>
        <v/>
      </c>
      <c r="T967" s="152" t="str">
        <f t="shared" si="271"/>
        <v/>
      </c>
      <c r="U967" s="152" t="str">
        <f>IFERROR(IF(T967=Hjelpeark!$B$4,0,ABS(T967-S967)),"")</f>
        <v/>
      </c>
      <c r="V967" s="175" t="str">
        <f>IFERROR(IF(A967="","",_xlfn.XLOOKUP(D967,Prisliste!$C$4:$F$4,Prisliste!$C$20:$F$20)),"")</f>
        <v/>
      </c>
      <c r="W967" s="175" t="str">
        <f>IFERROR(U967*_xlfn.XLOOKUP(D967,Prisliste!$C$4:$F$4,Prisliste!$C$21:$F$21),"")</f>
        <v/>
      </c>
      <c r="X967" s="175" t="str">
        <f>IFERROR(IF(A967="","",IF(N967="Ja",_xlfn.XLOOKUP('Beregninger gj.strømming'!D967,Prisliste!$C$4:$F$4,Prisliste!$C$24:$F$24),0)),"")</f>
        <v/>
      </c>
      <c r="Y967" s="288" t="str">
        <f t="shared" si="258"/>
        <v/>
      </c>
      <c r="Z967" s="175" t="str">
        <f t="shared" si="269"/>
        <v/>
      </c>
      <c r="AA967" s="175" t="str">
        <f t="shared" si="259"/>
        <v/>
      </c>
      <c r="AB967" s="175" t="str">
        <f t="shared" si="260"/>
        <v/>
      </c>
      <c r="AC967" s="288" t="str">
        <f t="shared" si="261"/>
        <v/>
      </c>
      <c r="AD967" s="152" t="str">
        <f t="shared" si="262"/>
        <v/>
      </c>
      <c r="AF967" s="155" t="str">
        <f>IFERROR(_xlfn.XLOOKUP(D967,Prisliste!$C$4:$F$4,Prisliste!$C$19:$F$19)*AD967,"")</f>
        <v/>
      </c>
    </row>
    <row r="968" spans="1:32" ht="14.4">
      <c r="A968" s="171" t="str">
        <f>IF(A967="","",IF(A967+1&lt;=f_slutt,'Beregninger gj.strømming'!A967+1,""))</f>
        <v/>
      </c>
      <c r="B968" s="172" t="str">
        <f t="shared" si="263"/>
        <v/>
      </c>
      <c r="C968" s="173" t="str">
        <f t="shared" si="264"/>
        <v/>
      </c>
      <c r="D968" s="172" t="str">
        <f t="shared" si="265"/>
        <v/>
      </c>
      <c r="E968" s="152" t="str">
        <f t="shared" si="270"/>
        <v/>
      </c>
      <c r="F968" s="289" t="str">
        <f t="shared" si="266"/>
        <v/>
      </c>
      <c r="G968" s="154" t="str">
        <f>IF($A968="","",'Priseestimat gj.strømming'!$C$15)</f>
        <v/>
      </c>
      <c r="H968" s="155" t="str" cm="1">
        <f t="array" ref="H968">IF(M968=Hjelpeark!$E$7,_xlfn.XLOOKUP(IF(T968="Naturlig",S968,T968),Temp_VT_FV,_xlfn.XLOOKUP('Beregninger gj.strømming'!F968,Fiskevekt_VT_FV,'Veksttabell FV'!$B$5:$T$21,,-1),,-1)*G968,IF('Beregninger gj.strømming'!M968=Hjelpeark!$D$7,_xlfn.XLOOKUP(IF(T968="Naturlig",S968,T968),'Veksttabell SV'!$A$6:$A$22,_xlfn.XLOOKUP('Beregninger gj.strømming'!F968,'Veksttabell SV'!$B$5:$AU$5,'Veksttabell SV'!$B$6:$AU$22,,-1),,-1)*G968,""))</f>
        <v/>
      </c>
      <c r="I968" s="155" t="str">
        <f t="shared" si="255"/>
        <v/>
      </c>
      <c r="J968" s="159" t="str">
        <f t="shared" si="256"/>
        <v/>
      </c>
      <c r="K968" s="173" t="str">
        <f>IF(A968="","",'Priseestimat gj.strømming'!$C$10)</f>
        <v/>
      </c>
      <c r="L968" s="173" t="str">
        <f>IF(A968="","",'Priseestimat gj.strømming'!$C$11)</f>
        <v/>
      </c>
      <c r="M968" s="173" t="str">
        <f>IF(A968="","",'Priseestimat gj.strømming'!$C$12)</f>
        <v/>
      </c>
      <c r="N968" s="173" t="str">
        <f>IF($A968="","",'Priseestimat gj.strømming'!$C$6)</f>
        <v/>
      </c>
      <c r="O968" s="174" t="str" cm="1">
        <f t="array" ref="O968">IF(M968=Hjelpeark!$D$7,_xlfn.XLOOKUP(IF(T968="Naturlig",S968,T968),'Vannbehov SV'!$A$5:$A$13,_xlfn.XLOOKUP('Beregninger gj.strømming'!F968,'Vannbehov SV'!$B$4:$O$4,'Vannbehov SV'!$B$5:$O$13,,-1),,-1),IF(M968=Hjelpeark!$E$7,_xlfn.XLOOKUP(IF(T968="Naturlig",S968,T968),'Vannbehov FV'!$A$5:$A$20,_xlfn.XLOOKUP('Beregninger gj.strømming'!F968,'Vannbehov FV'!$B$4:$O$4,'Vannbehov FV'!$B$5:$O$20,,-1),,-1),""))</f>
        <v/>
      </c>
      <c r="P968" s="173" t="str">
        <f t="shared" si="267"/>
        <v/>
      </c>
      <c r="Q968" s="174" t="str">
        <f t="shared" si="268"/>
        <v/>
      </c>
      <c r="R968" s="174" t="str">
        <f t="shared" si="257"/>
        <v/>
      </c>
      <c r="S968" s="152" t="str">
        <f>IFERROR(IF(M968=Hjelpeark!$D$7,_xlfn.XLOOKUP('Beregninger gj.strømming'!C968,Hjelpeark!$C$8:$C$19,Hjelpeark!$D$8:$D$19),_xlfn.XLOOKUP('Beregninger gj.strømming'!C968,Hjelpeark!$C$8:$C$19,Hjelpeark!$E$8:$E$19)),"")</f>
        <v/>
      </c>
      <c r="T968" s="152" t="str">
        <f t="shared" si="271"/>
        <v/>
      </c>
      <c r="U968" s="152" t="str">
        <f>IFERROR(IF(T968=Hjelpeark!$B$4,0,ABS(T968-S968)),"")</f>
        <v/>
      </c>
      <c r="V968" s="175" t="str">
        <f>IFERROR(IF(A968="","",_xlfn.XLOOKUP(D968,Prisliste!$C$4:$F$4,Prisliste!$C$20:$F$20)),"")</f>
        <v/>
      </c>
      <c r="W968" s="175" t="str">
        <f>IFERROR(U968*_xlfn.XLOOKUP(D968,Prisliste!$C$4:$F$4,Prisliste!$C$21:$F$21),"")</f>
        <v/>
      </c>
      <c r="X968" s="175" t="str">
        <f>IFERROR(IF(A968="","",IF(N968="Ja",_xlfn.XLOOKUP('Beregninger gj.strømming'!D968,Prisliste!$C$4:$F$4,Prisliste!$C$24:$F$24),0)),"")</f>
        <v/>
      </c>
      <c r="Y968" s="288" t="str">
        <f t="shared" si="258"/>
        <v/>
      </c>
      <c r="Z968" s="175" t="str">
        <f t="shared" si="269"/>
        <v/>
      </c>
      <c r="AA968" s="175" t="str">
        <f t="shared" si="259"/>
        <v/>
      </c>
      <c r="AB968" s="175" t="str">
        <f t="shared" si="260"/>
        <v/>
      </c>
      <c r="AC968" s="288" t="str">
        <f t="shared" si="261"/>
        <v/>
      </c>
      <c r="AD968" s="152" t="str">
        <f t="shared" si="262"/>
        <v/>
      </c>
      <c r="AF968" s="155" t="str">
        <f>IFERROR(_xlfn.XLOOKUP(D968,Prisliste!$C$4:$F$4,Prisliste!$C$19:$F$19)*AD968,"")</f>
        <v/>
      </c>
    </row>
    <row r="969" spans="1:32" ht="14.4">
      <c r="A969" s="171" t="str">
        <f>IF(A968="","",IF(A968+1&lt;=f_slutt,'Beregninger gj.strømming'!A968+1,""))</f>
        <v/>
      </c>
      <c r="B969" s="172" t="str">
        <f t="shared" si="263"/>
        <v/>
      </c>
      <c r="C969" s="173" t="str">
        <f t="shared" si="264"/>
        <v/>
      </c>
      <c r="D969" s="172" t="str">
        <f t="shared" si="265"/>
        <v/>
      </c>
      <c r="E969" s="152" t="str">
        <f t="shared" si="270"/>
        <v/>
      </c>
      <c r="F969" s="289" t="str">
        <f t="shared" si="266"/>
        <v/>
      </c>
      <c r="G969" s="154" t="str">
        <f>IF($A969="","",'Priseestimat gj.strømming'!$C$15)</f>
        <v/>
      </c>
      <c r="H969" s="155" t="str" cm="1">
        <f t="array" ref="H969">IF(M969=Hjelpeark!$E$7,_xlfn.XLOOKUP(IF(T969="Naturlig",S969,T969),Temp_VT_FV,_xlfn.XLOOKUP('Beregninger gj.strømming'!F969,Fiskevekt_VT_FV,'Veksttabell FV'!$B$5:$T$21,,-1),,-1)*G969,IF('Beregninger gj.strømming'!M969=Hjelpeark!$D$7,_xlfn.XLOOKUP(IF(T969="Naturlig",S969,T969),'Veksttabell SV'!$A$6:$A$22,_xlfn.XLOOKUP('Beregninger gj.strømming'!F969,'Veksttabell SV'!$B$5:$AU$5,'Veksttabell SV'!$B$6:$AU$22,,-1),,-1)*G969,""))</f>
        <v/>
      </c>
      <c r="I969" s="155" t="str">
        <f t="shared" si="255"/>
        <v/>
      </c>
      <c r="J969" s="159" t="str">
        <f t="shared" si="256"/>
        <v/>
      </c>
      <c r="K969" s="173" t="str">
        <f>IF(A969="","",'Priseestimat gj.strømming'!$C$10)</f>
        <v/>
      </c>
      <c r="L969" s="173" t="str">
        <f>IF(A969="","",'Priseestimat gj.strømming'!$C$11)</f>
        <v/>
      </c>
      <c r="M969" s="173" t="str">
        <f>IF(A969="","",'Priseestimat gj.strømming'!$C$12)</f>
        <v/>
      </c>
      <c r="N969" s="173" t="str">
        <f>IF($A969="","",'Priseestimat gj.strømming'!$C$6)</f>
        <v/>
      </c>
      <c r="O969" s="174" t="str" cm="1">
        <f t="array" ref="O969">IF(M969=Hjelpeark!$D$7,_xlfn.XLOOKUP(IF(T969="Naturlig",S969,T969),'Vannbehov SV'!$A$5:$A$13,_xlfn.XLOOKUP('Beregninger gj.strømming'!F969,'Vannbehov SV'!$B$4:$O$4,'Vannbehov SV'!$B$5:$O$13,,-1),,-1),IF(M969=Hjelpeark!$E$7,_xlfn.XLOOKUP(IF(T969="Naturlig",S969,T969),'Vannbehov FV'!$A$5:$A$20,_xlfn.XLOOKUP('Beregninger gj.strømming'!F969,'Vannbehov FV'!$B$4:$O$4,'Vannbehov FV'!$B$5:$O$20,,-1),,-1),""))</f>
        <v/>
      </c>
      <c r="P969" s="173" t="str">
        <f t="shared" si="267"/>
        <v/>
      </c>
      <c r="Q969" s="174" t="str">
        <f t="shared" si="268"/>
        <v/>
      </c>
      <c r="R969" s="174" t="str">
        <f t="shared" si="257"/>
        <v/>
      </c>
      <c r="S969" s="152" t="str">
        <f>IFERROR(IF(M969=Hjelpeark!$D$7,_xlfn.XLOOKUP('Beregninger gj.strømming'!C969,Hjelpeark!$C$8:$C$19,Hjelpeark!$D$8:$D$19),_xlfn.XLOOKUP('Beregninger gj.strømming'!C969,Hjelpeark!$C$8:$C$19,Hjelpeark!$E$8:$E$19)),"")</f>
        <v/>
      </c>
      <c r="T969" s="152" t="str">
        <f t="shared" si="271"/>
        <v/>
      </c>
      <c r="U969" s="152" t="str">
        <f>IFERROR(IF(T969=Hjelpeark!$B$4,0,ABS(T969-S969)),"")</f>
        <v/>
      </c>
      <c r="V969" s="175" t="str">
        <f>IFERROR(IF(A969="","",_xlfn.XLOOKUP(D969,Prisliste!$C$4:$F$4,Prisliste!$C$20:$F$20)),"")</f>
        <v/>
      </c>
      <c r="W969" s="175" t="str">
        <f>IFERROR(U969*_xlfn.XLOOKUP(D969,Prisliste!$C$4:$F$4,Prisliste!$C$21:$F$21),"")</f>
        <v/>
      </c>
      <c r="X969" s="175" t="str">
        <f>IFERROR(IF(A969="","",IF(N969="Ja",_xlfn.XLOOKUP('Beregninger gj.strømming'!D969,Prisliste!$C$4:$F$4,Prisliste!$C$24:$F$24),0)),"")</f>
        <v/>
      </c>
      <c r="Y969" s="288" t="str">
        <f t="shared" si="258"/>
        <v/>
      </c>
      <c r="Z969" s="175" t="str">
        <f t="shared" si="269"/>
        <v/>
      </c>
      <c r="AA969" s="175" t="str">
        <f t="shared" si="259"/>
        <v/>
      </c>
      <c r="AB969" s="175" t="str">
        <f t="shared" si="260"/>
        <v/>
      </c>
      <c r="AC969" s="288" t="str">
        <f t="shared" si="261"/>
        <v/>
      </c>
      <c r="AD969" s="152" t="str">
        <f t="shared" si="262"/>
        <v/>
      </c>
      <c r="AF969" s="155" t="str">
        <f>IFERROR(_xlfn.XLOOKUP(D969,Prisliste!$C$4:$F$4,Prisliste!$C$19:$F$19)*AD969,"")</f>
        <v/>
      </c>
    </row>
    <row r="970" spans="1:32" ht="14.4">
      <c r="A970" s="171" t="str">
        <f>IF(A969="","",IF(A969+1&lt;=f_slutt,'Beregninger gj.strømming'!A969+1,""))</f>
        <v/>
      </c>
      <c r="B970" s="172" t="str">
        <f t="shared" si="263"/>
        <v/>
      </c>
      <c r="C970" s="173" t="str">
        <f t="shared" si="264"/>
        <v/>
      </c>
      <c r="D970" s="172" t="str">
        <f t="shared" si="265"/>
        <v/>
      </c>
      <c r="E970" s="152" t="str">
        <f t="shared" si="270"/>
        <v/>
      </c>
      <c r="F970" s="289" t="str">
        <f t="shared" si="266"/>
        <v/>
      </c>
      <c r="G970" s="154" t="str">
        <f>IF($A970="","",'Priseestimat gj.strømming'!$C$15)</f>
        <v/>
      </c>
      <c r="H970" s="155" t="str" cm="1">
        <f t="array" ref="H970">IF(M970=Hjelpeark!$E$7,_xlfn.XLOOKUP(IF(T970="Naturlig",S970,T970),Temp_VT_FV,_xlfn.XLOOKUP('Beregninger gj.strømming'!F970,Fiskevekt_VT_FV,'Veksttabell FV'!$B$5:$T$21,,-1),,-1)*G970,IF('Beregninger gj.strømming'!M970=Hjelpeark!$D$7,_xlfn.XLOOKUP(IF(T970="Naturlig",S970,T970),'Veksttabell SV'!$A$6:$A$22,_xlfn.XLOOKUP('Beregninger gj.strømming'!F970,'Veksttabell SV'!$B$5:$AU$5,'Veksttabell SV'!$B$6:$AU$22,,-1),,-1)*G970,""))</f>
        <v/>
      </c>
      <c r="I970" s="155" t="str">
        <f t="shared" si="255"/>
        <v/>
      </c>
      <c r="J970" s="159" t="str">
        <f t="shared" si="256"/>
        <v/>
      </c>
      <c r="K970" s="173" t="str">
        <f>IF(A970="","",'Priseestimat gj.strømming'!$C$10)</f>
        <v/>
      </c>
      <c r="L970" s="173" t="str">
        <f>IF(A970="","",'Priseestimat gj.strømming'!$C$11)</f>
        <v/>
      </c>
      <c r="M970" s="173" t="str">
        <f>IF(A970="","",'Priseestimat gj.strømming'!$C$12)</f>
        <v/>
      </c>
      <c r="N970" s="173" t="str">
        <f>IF($A970="","",'Priseestimat gj.strømming'!$C$6)</f>
        <v/>
      </c>
      <c r="O970" s="174" t="str" cm="1">
        <f t="array" ref="O970">IF(M970=Hjelpeark!$D$7,_xlfn.XLOOKUP(IF(T970="Naturlig",S970,T970),'Vannbehov SV'!$A$5:$A$13,_xlfn.XLOOKUP('Beregninger gj.strømming'!F970,'Vannbehov SV'!$B$4:$O$4,'Vannbehov SV'!$B$5:$O$13,,-1),,-1),IF(M970=Hjelpeark!$E$7,_xlfn.XLOOKUP(IF(T970="Naturlig",S970,T970),'Vannbehov FV'!$A$5:$A$20,_xlfn.XLOOKUP('Beregninger gj.strømming'!F970,'Vannbehov FV'!$B$4:$O$4,'Vannbehov FV'!$B$5:$O$20,,-1),,-1),""))</f>
        <v/>
      </c>
      <c r="P970" s="173" t="str">
        <f t="shared" si="267"/>
        <v/>
      </c>
      <c r="Q970" s="174" t="str">
        <f t="shared" si="268"/>
        <v/>
      </c>
      <c r="R970" s="174" t="str">
        <f t="shared" si="257"/>
        <v/>
      </c>
      <c r="S970" s="152" t="str">
        <f>IFERROR(IF(M970=Hjelpeark!$D$7,_xlfn.XLOOKUP('Beregninger gj.strømming'!C970,Hjelpeark!$C$8:$C$19,Hjelpeark!$D$8:$D$19),_xlfn.XLOOKUP('Beregninger gj.strømming'!C970,Hjelpeark!$C$8:$C$19,Hjelpeark!$E$8:$E$19)),"")</f>
        <v/>
      </c>
      <c r="T970" s="152" t="str">
        <f t="shared" si="271"/>
        <v/>
      </c>
      <c r="U970" s="152" t="str">
        <f>IFERROR(IF(T970=Hjelpeark!$B$4,0,ABS(T970-S970)),"")</f>
        <v/>
      </c>
      <c r="V970" s="175" t="str">
        <f>IFERROR(IF(A970="","",_xlfn.XLOOKUP(D970,Prisliste!$C$4:$F$4,Prisliste!$C$20:$F$20)),"")</f>
        <v/>
      </c>
      <c r="W970" s="175" t="str">
        <f>IFERROR(U970*_xlfn.XLOOKUP(D970,Prisliste!$C$4:$F$4,Prisliste!$C$21:$F$21),"")</f>
        <v/>
      </c>
      <c r="X970" s="175" t="str">
        <f>IFERROR(IF(A970="","",IF(N970="Ja",_xlfn.XLOOKUP('Beregninger gj.strømming'!D970,Prisliste!$C$4:$F$4,Prisliste!$C$24:$F$24),0)),"")</f>
        <v/>
      </c>
      <c r="Y970" s="288" t="str">
        <f t="shared" si="258"/>
        <v/>
      </c>
      <c r="Z970" s="175" t="str">
        <f t="shared" si="269"/>
        <v/>
      </c>
      <c r="AA970" s="175" t="str">
        <f t="shared" si="259"/>
        <v/>
      </c>
      <c r="AB970" s="175" t="str">
        <f t="shared" si="260"/>
        <v/>
      </c>
      <c r="AC970" s="288" t="str">
        <f t="shared" si="261"/>
        <v/>
      </c>
      <c r="AD970" s="152" t="str">
        <f t="shared" si="262"/>
        <v/>
      </c>
      <c r="AF970" s="155" t="str">
        <f>IFERROR(_xlfn.XLOOKUP(D970,Prisliste!$C$4:$F$4,Prisliste!$C$19:$F$19)*AD970,"")</f>
        <v/>
      </c>
    </row>
    <row r="971" spans="1:32" ht="14.4">
      <c r="A971" s="171" t="str">
        <f>IF(A970="","",IF(A970+1&lt;=f_slutt,'Beregninger gj.strømming'!A970+1,""))</f>
        <v/>
      </c>
      <c r="B971" s="172" t="str">
        <f t="shared" si="263"/>
        <v/>
      </c>
      <c r="C971" s="173" t="str">
        <f t="shared" si="264"/>
        <v/>
      </c>
      <c r="D971" s="172" t="str">
        <f t="shared" si="265"/>
        <v/>
      </c>
      <c r="E971" s="152" t="str">
        <f t="shared" si="270"/>
        <v/>
      </c>
      <c r="F971" s="289" t="str">
        <f t="shared" si="266"/>
        <v/>
      </c>
      <c r="G971" s="154" t="str">
        <f>IF($A971="","",'Priseestimat gj.strømming'!$C$15)</f>
        <v/>
      </c>
      <c r="H971" s="155" t="str" cm="1">
        <f t="array" ref="H971">IF(M971=Hjelpeark!$E$7,_xlfn.XLOOKUP(IF(T971="Naturlig",S971,T971),Temp_VT_FV,_xlfn.XLOOKUP('Beregninger gj.strømming'!F971,Fiskevekt_VT_FV,'Veksttabell FV'!$B$5:$T$21,,-1),,-1)*G971,IF('Beregninger gj.strømming'!M971=Hjelpeark!$D$7,_xlfn.XLOOKUP(IF(T971="Naturlig",S971,T971),'Veksttabell SV'!$A$6:$A$22,_xlfn.XLOOKUP('Beregninger gj.strømming'!F971,'Veksttabell SV'!$B$5:$AU$5,'Veksttabell SV'!$B$6:$AU$22,,-1),,-1)*G971,""))</f>
        <v/>
      </c>
      <c r="I971" s="155" t="str">
        <f t="shared" si="255"/>
        <v/>
      </c>
      <c r="J971" s="159" t="str">
        <f t="shared" si="256"/>
        <v/>
      </c>
      <c r="K971" s="173" t="str">
        <f>IF(A971="","",'Priseestimat gj.strømming'!$C$10)</f>
        <v/>
      </c>
      <c r="L971" s="173" t="str">
        <f>IF(A971="","",'Priseestimat gj.strømming'!$C$11)</f>
        <v/>
      </c>
      <c r="M971" s="173" t="str">
        <f>IF(A971="","",'Priseestimat gj.strømming'!$C$12)</f>
        <v/>
      </c>
      <c r="N971" s="173" t="str">
        <f>IF($A971="","",'Priseestimat gj.strømming'!$C$6)</f>
        <v/>
      </c>
      <c r="O971" s="174" t="str" cm="1">
        <f t="array" ref="O971">IF(M971=Hjelpeark!$D$7,_xlfn.XLOOKUP(IF(T971="Naturlig",S971,T971),'Vannbehov SV'!$A$5:$A$13,_xlfn.XLOOKUP('Beregninger gj.strømming'!F971,'Vannbehov SV'!$B$4:$O$4,'Vannbehov SV'!$B$5:$O$13,,-1),,-1),IF(M971=Hjelpeark!$E$7,_xlfn.XLOOKUP(IF(T971="Naturlig",S971,T971),'Vannbehov FV'!$A$5:$A$20,_xlfn.XLOOKUP('Beregninger gj.strømming'!F971,'Vannbehov FV'!$B$4:$O$4,'Vannbehov FV'!$B$5:$O$20,,-1),,-1),""))</f>
        <v/>
      </c>
      <c r="P971" s="173" t="str">
        <f t="shared" si="267"/>
        <v/>
      </c>
      <c r="Q971" s="174" t="str">
        <f t="shared" si="268"/>
        <v/>
      </c>
      <c r="R971" s="174" t="str">
        <f t="shared" si="257"/>
        <v/>
      </c>
      <c r="S971" s="152" t="str">
        <f>IFERROR(IF(M971=Hjelpeark!$D$7,_xlfn.XLOOKUP('Beregninger gj.strømming'!C971,Hjelpeark!$C$8:$C$19,Hjelpeark!$D$8:$D$19),_xlfn.XLOOKUP('Beregninger gj.strømming'!C971,Hjelpeark!$C$8:$C$19,Hjelpeark!$E$8:$E$19)),"")</f>
        <v/>
      </c>
      <c r="T971" s="152" t="str">
        <f t="shared" si="271"/>
        <v/>
      </c>
      <c r="U971" s="152" t="str">
        <f>IFERROR(IF(T971=Hjelpeark!$B$4,0,ABS(T971-S971)),"")</f>
        <v/>
      </c>
      <c r="V971" s="175" t="str">
        <f>IFERROR(IF(A971="","",_xlfn.XLOOKUP(D971,Prisliste!$C$4:$F$4,Prisliste!$C$20:$F$20)),"")</f>
        <v/>
      </c>
      <c r="W971" s="175" t="str">
        <f>IFERROR(U971*_xlfn.XLOOKUP(D971,Prisliste!$C$4:$F$4,Prisliste!$C$21:$F$21),"")</f>
        <v/>
      </c>
      <c r="X971" s="175" t="str">
        <f>IFERROR(IF(A971="","",IF(N971="Ja",_xlfn.XLOOKUP('Beregninger gj.strømming'!D971,Prisliste!$C$4:$F$4,Prisliste!$C$24:$F$24),0)),"")</f>
        <v/>
      </c>
      <c r="Y971" s="288" t="str">
        <f t="shared" si="258"/>
        <v/>
      </c>
      <c r="Z971" s="175" t="str">
        <f t="shared" si="269"/>
        <v/>
      </c>
      <c r="AA971" s="175" t="str">
        <f t="shared" si="259"/>
        <v/>
      </c>
      <c r="AB971" s="175" t="str">
        <f t="shared" si="260"/>
        <v/>
      </c>
      <c r="AC971" s="288" t="str">
        <f t="shared" si="261"/>
        <v/>
      </c>
      <c r="AD971" s="152" t="str">
        <f t="shared" si="262"/>
        <v/>
      </c>
      <c r="AF971" s="155" t="str">
        <f>IFERROR(_xlfn.XLOOKUP(D971,Prisliste!$C$4:$F$4,Prisliste!$C$19:$F$19)*AD971,"")</f>
        <v/>
      </c>
    </row>
    <row r="972" spans="1:32" ht="14.4">
      <c r="A972" s="171" t="str">
        <f>IF(A971="","",IF(A971+1&lt;=f_slutt,'Beregninger gj.strømming'!A971+1,""))</f>
        <v/>
      </c>
      <c r="B972" s="172" t="str">
        <f t="shared" si="263"/>
        <v/>
      </c>
      <c r="C972" s="173" t="str">
        <f t="shared" si="264"/>
        <v/>
      </c>
      <c r="D972" s="172" t="str">
        <f t="shared" si="265"/>
        <v/>
      </c>
      <c r="E972" s="152" t="str">
        <f t="shared" si="270"/>
        <v/>
      </c>
      <c r="F972" s="289" t="str">
        <f t="shared" si="266"/>
        <v/>
      </c>
      <c r="G972" s="154" t="str">
        <f>IF($A972="","",'Priseestimat gj.strømming'!$C$15)</f>
        <v/>
      </c>
      <c r="H972" s="155" t="str" cm="1">
        <f t="array" ref="H972">IF(M972=Hjelpeark!$E$7,_xlfn.XLOOKUP(IF(T972="Naturlig",S972,T972),Temp_VT_FV,_xlfn.XLOOKUP('Beregninger gj.strømming'!F972,Fiskevekt_VT_FV,'Veksttabell FV'!$B$5:$T$21,,-1),,-1)*G972,IF('Beregninger gj.strømming'!M972=Hjelpeark!$D$7,_xlfn.XLOOKUP(IF(T972="Naturlig",S972,T972),'Veksttabell SV'!$A$6:$A$22,_xlfn.XLOOKUP('Beregninger gj.strømming'!F972,'Veksttabell SV'!$B$5:$AU$5,'Veksttabell SV'!$B$6:$AU$22,,-1),,-1)*G972,""))</f>
        <v/>
      </c>
      <c r="I972" s="155" t="str">
        <f t="shared" si="255"/>
        <v/>
      </c>
      <c r="J972" s="159" t="str">
        <f t="shared" si="256"/>
        <v/>
      </c>
      <c r="K972" s="173" t="str">
        <f>IF(A972="","",'Priseestimat gj.strømming'!$C$10)</f>
        <v/>
      </c>
      <c r="L972" s="173" t="str">
        <f>IF(A972="","",'Priseestimat gj.strømming'!$C$11)</f>
        <v/>
      </c>
      <c r="M972" s="173" t="str">
        <f>IF(A972="","",'Priseestimat gj.strømming'!$C$12)</f>
        <v/>
      </c>
      <c r="N972" s="173" t="str">
        <f>IF($A972="","",'Priseestimat gj.strømming'!$C$6)</f>
        <v/>
      </c>
      <c r="O972" s="174" t="str" cm="1">
        <f t="array" ref="O972">IF(M972=Hjelpeark!$D$7,_xlfn.XLOOKUP(IF(T972="Naturlig",S972,T972),'Vannbehov SV'!$A$5:$A$13,_xlfn.XLOOKUP('Beregninger gj.strømming'!F972,'Vannbehov SV'!$B$4:$O$4,'Vannbehov SV'!$B$5:$O$13,,-1),,-1),IF(M972=Hjelpeark!$E$7,_xlfn.XLOOKUP(IF(T972="Naturlig",S972,T972),'Vannbehov FV'!$A$5:$A$20,_xlfn.XLOOKUP('Beregninger gj.strømming'!F972,'Vannbehov FV'!$B$4:$O$4,'Vannbehov FV'!$B$5:$O$20,,-1),,-1),""))</f>
        <v/>
      </c>
      <c r="P972" s="173" t="str">
        <f t="shared" si="267"/>
        <v/>
      </c>
      <c r="Q972" s="174" t="str">
        <f t="shared" si="268"/>
        <v/>
      </c>
      <c r="R972" s="174" t="str">
        <f t="shared" si="257"/>
        <v/>
      </c>
      <c r="S972" s="152" t="str">
        <f>IFERROR(IF(M972=Hjelpeark!$D$7,_xlfn.XLOOKUP('Beregninger gj.strømming'!C972,Hjelpeark!$C$8:$C$19,Hjelpeark!$D$8:$D$19),_xlfn.XLOOKUP('Beregninger gj.strømming'!C972,Hjelpeark!$C$8:$C$19,Hjelpeark!$E$8:$E$19)),"")</f>
        <v/>
      </c>
      <c r="T972" s="152" t="str">
        <f t="shared" si="271"/>
        <v/>
      </c>
      <c r="U972" s="152" t="str">
        <f>IFERROR(IF(T972=Hjelpeark!$B$4,0,ABS(T972-S972)),"")</f>
        <v/>
      </c>
      <c r="V972" s="175" t="str">
        <f>IFERROR(IF(A972="","",_xlfn.XLOOKUP(D972,Prisliste!$C$4:$F$4,Prisliste!$C$20:$F$20)),"")</f>
        <v/>
      </c>
      <c r="W972" s="175" t="str">
        <f>IFERROR(U972*_xlfn.XLOOKUP(D972,Prisliste!$C$4:$F$4,Prisliste!$C$21:$F$21),"")</f>
        <v/>
      </c>
      <c r="X972" s="175" t="str">
        <f>IFERROR(IF(A972="","",IF(N972="Ja",_xlfn.XLOOKUP('Beregninger gj.strømming'!D972,Prisliste!$C$4:$F$4,Prisliste!$C$24:$F$24),0)),"")</f>
        <v/>
      </c>
      <c r="Y972" s="288" t="str">
        <f t="shared" si="258"/>
        <v/>
      </c>
      <c r="Z972" s="175" t="str">
        <f t="shared" si="269"/>
        <v/>
      </c>
      <c r="AA972" s="175" t="str">
        <f t="shared" si="259"/>
        <v/>
      </c>
      <c r="AB972" s="175" t="str">
        <f t="shared" si="260"/>
        <v/>
      </c>
      <c r="AC972" s="288" t="str">
        <f t="shared" si="261"/>
        <v/>
      </c>
      <c r="AD972" s="152" t="str">
        <f t="shared" si="262"/>
        <v/>
      </c>
      <c r="AF972" s="155" t="str">
        <f>IFERROR(_xlfn.XLOOKUP(D972,Prisliste!$C$4:$F$4,Prisliste!$C$19:$F$19)*AD972,"")</f>
        <v/>
      </c>
    </row>
    <row r="973" spans="1:32" ht="14.4">
      <c r="A973" s="171" t="str">
        <f>IF(A972="","",IF(A972+1&lt;=f_slutt,'Beregninger gj.strømming'!A972+1,""))</f>
        <v/>
      </c>
      <c r="B973" s="172" t="str">
        <f t="shared" si="263"/>
        <v/>
      </c>
      <c r="C973" s="173" t="str">
        <f t="shared" si="264"/>
        <v/>
      </c>
      <c r="D973" s="172" t="str">
        <f t="shared" si="265"/>
        <v/>
      </c>
      <c r="E973" s="152" t="str">
        <f t="shared" si="270"/>
        <v/>
      </c>
      <c r="F973" s="289" t="str">
        <f t="shared" si="266"/>
        <v/>
      </c>
      <c r="G973" s="154" t="str">
        <f>IF($A973="","",'Priseestimat gj.strømming'!$C$15)</f>
        <v/>
      </c>
      <c r="H973" s="155" t="str" cm="1">
        <f t="array" ref="H973">IF(M973=Hjelpeark!$E$7,_xlfn.XLOOKUP(IF(T973="Naturlig",S973,T973),Temp_VT_FV,_xlfn.XLOOKUP('Beregninger gj.strømming'!F973,Fiskevekt_VT_FV,'Veksttabell FV'!$B$5:$T$21,,-1),,-1)*G973,IF('Beregninger gj.strømming'!M973=Hjelpeark!$D$7,_xlfn.XLOOKUP(IF(T973="Naturlig",S973,T973),'Veksttabell SV'!$A$6:$A$22,_xlfn.XLOOKUP('Beregninger gj.strømming'!F973,'Veksttabell SV'!$B$5:$AU$5,'Veksttabell SV'!$B$6:$AU$22,,-1),,-1)*G973,""))</f>
        <v/>
      </c>
      <c r="I973" s="155" t="str">
        <f t="shared" si="255"/>
        <v/>
      </c>
      <c r="J973" s="159" t="str">
        <f t="shared" si="256"/>
        <v/>
      </c>
      <c r="K973" s="173" t="str">
        <f>IF(A973="","",'Priseestimat gj.strømming'!$C$10)</f>
        <v/>
      </c>
      <c r="L973" s="173" t="str">
        <f>IF(A973="","",'Priseestimat gj.strømming'!$C$11)</f>
        <v/>
      </c>
      <c r="M973" s="173" t="str">
        <f>IF(A973="","",'Priseestimat gj.strømming'!$C$12)</f>
        <v/>
      </c>
      <c r="N973" s="173" t="str">
        <f>IF($A973="","",'Priseestimat gj.strømming'!$C$6)</f>
        <v/>
      </c>
      <c r="O973" s="174" t="str" cm="1">
        <f t="array" ref="O973">IF(M973=Hjelpeark!$D$7,_xlfn.XLOOKUP(IF(T973="Naturlig",S973,T973),'Vannbehov SV'!$A$5:$A$13,_xlfn.XLOOKUP('Beregninger gj.strømming'!F973,'Vannbehov SV'!$B$4:$O$4,'Vannbehov SV'!$B$5:$O$13,,-1),,-1),IF(M973=Hjelpeark!$E$7,_xlfn.XLOOKUP(IF(T973="Naturlig",S973,T973),'Vannbehov FV'!$A$5:$A$20,_xlfn.XLOOKUP('Beregninger gj.strømming'!F973,'Vannbehov FV'!$B$4:$O$4,'Vannbehov FV'!$B$5:$O$20,,-1),,-1),""))</f>
        <v/>
      </c>
      <c r="P973" s="173" t="str">
        <f t="shared" si="267"/>
        <v/>
      </c>
      <c r="Q973" s="174" t="str">
        <f t="shared" si="268"/>
        <v/>
      </c>
      <c r="R973" s="174" t="str">
        <f t="shared" si="257"/>
        <v/>
      </c>
      <c r="S973" s="152" t="str">
        <f>IFERROR(IF(M973=Hjelpeark!$D$7,_xlfn.XLOOKUP('Beregninger gj.strømming'!C973,Hjelpeark!$C$8:$C$19,Hjelpeark!$D$8:$D$19),_xlfn.XLOOKUP('Beregninger gj.strømming'!C973,Hjelpeark!$C$8:$C$19,Hjelpeark!$E$8:$E$19)),"")</f>
        <v/>
      </c>
      <c r="T973" s="152" t="str">
        <f t="shared" si="271"/>
        <v/>
      </c>
      <c r="U973" s="152" t="str">
        <f>IFERROR(IF(T973=Hjelpeark!$B$4,0,ABS(T973-S973)),"")</f>
        <v/>
      </c>
      <c r="V973" s="175" t="str">
        <f>IFERROR(IF(A973="","",_xlfn.XLOOKUP(D973,Prisliste!$C$4:$F$4,Prisliste!$C$20:$F$20)),"")</f>
        <v/>
      </c>
      <c r="W973" s="175" t="str">
        <f>IFERROR(U973*_xlfn.XLOOKUP(D973,Prisliste!$C$4:$F$4,Prisliste!$C$21:$F$21),"")</f>
        <v/>
      </c>
      <c r="X973" s="175" t="str">
        <f>IFERROR(IF(A973="","",IF(N973="Ja",_xlfn.XLOOKUP('Beregninger gj.strømming'!D973,Prisliste!$C$4:$F$4,Prisliste!$C$24:$F$24),0)),"")</f>
        <v/>
      </c>
      <c r="Y973" s="288" t="str">
        <f t="shared" si="258"/>
        <v/>
      </c>
      <c r="Z973" s="175" t="str">
        <f t="shared" si="269"/>
        <v/>
      </c>
      <c r="AA973" s="175" t="str">
        <f t="shared" si="259"/>
        <v/>
      </c>
      <c r="AB973" s="175" t="str">
        <f t="shared" si="260"/>
        <v/>
      </c>
      <c r="AC973" s="288" t="str">
        <f t="shared" si="261"/>
        <v/>
      </c>
      <c r="AD973" s="152" t="str">
        <f t="shared" si="262"/>
        <v/>
      </c>
      <c r="AF973" s="155" t="str">
        <f>IFERROR(_xlfn.XLOOKUP(D973,Prisliste!$C$4:$F$4,Prisliste!$C$19:$F$19)*AD973,"")</f>
        <v/>
      </c>
    </row>
    <row r="974" spans="1:32" ht="14.4">
      <c r="A974" s="171" t="str">
        <f>IF(A973="","",IF(A973+1&lt;=f_slutt,'Beregninger gj.strømming'!A973+1,""))</f>
        <v/>
      </c>
      <c r="B974" s="172" t="str">
        <f t="shared" si="263"/>
        <v/>
      </c>
      <c r="C974" s="173" t="str">
        <f t="shared" si="264"/>
        <v/>
      </c>
      <c r="D974" s="172" t="str">
        <f t="shared" si="265"/>
        <v/>
      </c>
      <c r="E974" s="152" t="str">
        <f t="shared" si="270"/>
        <v/>
      </c>
      <c r="F974" s="289" t="str">
        <f t="shared" si="266"/>
        <v/>
      </c>
      <c r="G974" s="154" t="str">
        <f>IF($A974="","",'Priseestimat gj.strømming'!$C$15)</f>
        <v/>
      </c>
      <c r="H974" s="155" t="str" cm="1">
        <f t="array" ref="H974">IF(M974=Hjelpeark!$E$7,_xlfn.XLOOKUP(IF(T974="Naturlig",S974,T974),Temp_VT_FV,_xlfn.XLOOKUP('Beregninger gj.strømming'!F974,Fiskevekt_VT_FV,'Veksttabell FV'!$B$5:$T$21,,-1),,-1)*G974,IF('Beregninger gj.strømming'!M974=Hjelpeark!$D$7,_xlfn.XLOOKUP(IF(T974="Naturlig",S974,T974),'Veksttabell SV'!$A$6:$A$22,_xlfn.XLOOKUP('Beregninger gj.strømming'!F974,'Veksttabell SV'!$B$5:$AU$5,'Veksttabell SV'!$B$6:$AU$22,,-1),,-1)*G974,""))</f>
        <v/>
      </c>
      <c r="I974" s="155" t="str">
        <f t="shared" si="255"/>
        <v/>
      </c>
      <c r="J974" s="159" t="str">
        <f t="shared" si="256"/>
        <v/>
      </c>
      <c r="K974" s="173" t="str">
        <f>IF(A974="","",'Priseestimat gj.strømming'!$C$10)</f>
        <v/>
      </c>
      <c r="L974" s="173" t="str">
        <f>IF(A974="","",'Priseestimat gj.strømming'!$C$11)</f>
        <v/>
      </c>
      <c r="M974" s="173" t="str">
        <f>IF(A974="","",'Priseestimat gj.strømming'!$C$12)</f>
        <v/>
      </c>
      <c r="N974" s="173" t="str">
        <f>IF($A974="","",'Priseestimat gj.strømming'!$C$6)</f>
        <v/>
      </c>
      <c r="O974" s="174" t="str" cm="1">
        <f t="array" ref="O974">IF(M974=Hjelpeark!$D$7,_xlfn.XLOOKUP(IF(T974="Naturlig",S974,T974),'Vannbehov SV'!$A$5:$A$13,_xlfn.XLOOKUP('Beregninger gj.strømming'!F974,'Vannbehov SV'!$B$4:$O$4,'Vannbehov SV'!$B$5:$O$13,,-1),,-1),IF(M974=Hjelpeark!$E$7,_xlfn.XLOOKUP(IF(T974="Naturlig",S974,T974),'Vannbehov FV'!$A$5:$A$20,_xlfn.XLOOKUP('Beregninger gj.strømming'!F974,'Vannbehov FV'!$B$4:$O$4,'Vannbehov FV'!$B$5:$O$20,,-1),,-1),""))</f>
        <v/>
      </c>
      <c r="P974" s="173" t="str">
        <f t="shared" si="267"/>
        <v/>
      </c>
      <c r="Q974" s="174" t="str">
        <f t="shared" si="268"/>
        <v/>
      </c>
      <c r="R974" s="174" t="str">
        <f t="shared" si="257"/>
        <v/>
      </c>
      <c r="S974" s="152" t="str">
        <f>IFERROR(IF(M974=Hjelpeark!$D$7,_xlfn.XLOOKUP('Beregninger gj.strømming'!C974,Hjelpeark!$C$8:$C$19,Hjelpeark!$D$8:$D$19),_xlfn.XLOOKUP('Beregninger gj.strømming'!C974,Hjelpeark!$C$8:$C$19,Hjelpeark!$E$8:$E$19)),"")</f>
        <v/>
      </c>
      <c r="T974" s="152" t="str">
        <f t="shared" si="271"/>
        <v/>
      </c>
      <c r="U974" s="152" t="str">
        <f>IFERROR(IF(T974=Hjelpeark!$B$4,0,ABS(T974-S974)),"")</f>
        <v/>
      </c>
      <c r="V974" s="175" t="str">
        <f>IFERROR(IF(A974="","",_xlfn.XLOOKUP(D974,Prisliste!$C$4:$F$4,Prisliste!$C$20:$F$20)),"")</f>
        <v/>
      </c>
      <c r="W974" s="175" t="str">
        <f>IFERROR(U974*_xlfn.XLOOKUP(D974,Prisliste!$C$4:$F$4,Prisliste!$C$21:$F$21),"")</f>
        <v/>
      </c>
      <c r="X974" s="175" t="str">
        <f>IFERROR(IF(A974="","",IF(N974="Ja",_xlfn.XLOOKUP('Beregninger gj.strømming'!D974,Prisliste!$C$4:$F$4,Prisliste!$C$24:$F$24),0)),"")</f>
        <v/>
      </c>
      <c r="Y974" s="288" t="str">
        <f t="shared" si="258"/>
        <v/>
      </c>
      <c r="Z974" s="175" t="str">
        <f t="shared" si="269"/>
        <v/>
      </c>
      <c r="AA974" s="175" t="str">
        <f t="shared" si="259"/>
        <v/>
      </c>
      <c r="AB974" s="175" t="str">
        <f t="shared" si="260"/>
        <v/>
      </c>
      <c r="AC974" s="288" t="str">
        <f t="shared" si="261"/>
        <v/>
      </c>
      <c r="AD974" s="152" t="str">
        <f t="shared" si="262"/>
        <v/>
      </c>
      <c r="AF974" s="155" t="str">
        <f>IFERROR(_xlfn.XLOOKUP(D974,Prisliste!$C$4:$F$4,Prisliste!$C$19:$F$19)*AD974,"")</f>
        <v/>
      </c>
    </row>
    <row r="975" spans="1:32" ht="14.4">
      <c r="A975" s="171" t="str">
        <f>IF(A974="","",IF(A974+1&lt;=f_slutt,'Beregninger gj.strømming'!A974+1,""))</f>
        <v/>
      </c>
      <c r="B975" s="172" t="str">
        <f t="shared" si="263"/>
        <v/>
      </c>
      <c r="C975" s="173" t="str">
        <f t="shared" si="264"/>
        <v/>
      </c>
      <c r="D975" s="172" t="str">
        <f t="shared" si="265"/>
        <v/>
      </c>
      <c r="E975" s="152" t="str">
        <f t="shared" si="270"/>
        <v/>
      </c>
      <c r="F975" s="289" t="str">
        <f t="shared" si="266"/>
        <v/>
      </c>
      <c r="G975" s="154" t="str">
        <f>IF($A975="","",'Priseestimat gj.strømming'!$C$15)</f>
        <v/>
      </c>
      <c r="H975" s="155" t="str" cm="1">
        <f t="array" ref="H975">IF(M975=Hjelpeark!$E$7,_xlfn.XLOOKUP(IF(T975="Naturlig",S975,T975),Temp_VT_FV,_xlfn.XLOOKUP('Beregninger gj.strømming'!F975,Fiskevekt_VT_FV,'Veksttabell FV'!$B$5:$T$21,,-1),,-1)*G975,IF('Beregninger gj.strømming'!M975=Hjelpeark!$D$7,_xlfn.XLOOKUP(IF(T975="Naturlig",S975,T975),'Veksttabell SV'!$A$6:$A$22,_xlfn.XLOOKUP('Beregninger gj.strømming'!F975,'Veksttabell SV'!$B$5:$AU$5,'Veksttabell SV'!$B$6:$AU$22,,-1),,-1)*G975,""))</f>
        <v/>
      </c>
      <c r="I975" s="155" t="str">
        <f t="shared" si="255"/>
        <v/>
      </c>
      <c r="J975" s="159" t="str">
        <f t="shared" si="256"/>
        <v/>
      </c>
      <c r="K975" s="173" t="str">
        <f>IF(A975="","",'Priseestimat gj.strømming'!$C$10)</f>
        <v/>
      </c>
      <c r="L975" s="173" t="str">
        <f>IF(A975="","",'Priseestimat gj.strømming'!$C$11)</f>
        <v/>
      </c>
      <c r="M975" s="173" t="str">
        <f>IF(A975="","",'Priseestimat gj.strømming'!$C$12)</f>
        <v/>
      </c>
      <c r="N975" s="173" t="str">
        <f>IF($A975="","",'Priseestimat gj.strømming'!$C$6)</f>
        <v/>
      </c>
      <c r="O975" s="174" t="str" cm="1">
        <f t="array" ref="O975">IF(M975=Hjelpeark!$D$7,_xlfn.XLOOKUP(IF(T975="Naturlig",S975,T975),'Vannbehov SV'!$A$5:$A$13,_xlfn.XLOOKUP('Beregninger gj.strømming'!F975,'Vannbehov SV'!$B$4:$O$4,'Vannbehov SV'!$B$5:$O$13,,-1),,-1),IF(M975=Hjelpeark!$E$7,_xlfn.XLOOKUP(IF(T975="Naturlig",S975,T975),'Vannbehov FV'!$A$5:$A$20,_xlfn.XLOOKUP('Beregninger gj.strømming'!F975,'Vannbehov FV'!$B$4:$O$4,'Vannbehov FV'!$B$5:$O$20,,-1),,-1),""))</f>
        <v/>
      </c>
      <c r="P975" s="173" t="str">
        <f t="shared" si="267"/>
        <v/>
      </c>
      <c r="Q975" s="174" t="str">
        <f t="shared" si="268"/>
        <v/>
      </c>
      <c r="R975" s="174" t="str">
        <f t="shared" si="257"/>
        <v/>
      </c>
      <c r="S975" s="152" t="str">
        <f>IFERROR(IF(M975=Hjelpeark!$D$7,_xlfn.XLOOKUP('Beregninger gj.strømming'!C975,Hjelpeark!$C$8:$C$19,Hjelpeark!$D$8:$D$19),_xlfn.XLOOKUP('Beregninger gj.strømming'!C975,Hjelpeark!$C$8:$C$19,Hjelpeark!$E$8:$E$19)),"")</f>
        <v/>
      </c>
      <c r="T975" s="152" t="str">
        <f t="shared" si="271"/>
        <v/>
      </c>
      <c r="U975" s="152" t="str">
        <f>IFERROR(IF(T975=Hjelpeark!$B$4,0,ABS(T975-S975)),"")</f>
        <v/>
      </c>
      <c r="V975" s="175" t="str">
        <f>IFERROR(IF(A975="","",_xlfn.XLOOKUP(D975,Prisliste!$C$4:$F$4,Prisliste!$C$20:$F$20)),"")</f>
        <v/>
      </c>
      <c r="W975" s="175" t="str">
        <f>IFERROR(U975*_xlfn.XLOOKUP(D975,Prisliste!$C$4:$F$4,Prisliste!$C$21:$F$21),"")</f>
        <v/>
      </c>
      <c r="X975" s="175" t="str">
        <f>IFERROR(IF(A975="","",IF(N975="Ja",_xlfn.XLOOKUP('Beregninger gj.strømming'!D975,Prisliste!$C$4:$F$4,Prisliste!$C$24:$F$24),0)),"")</f>
        <v/>
      </c>
      <c r="Y975" s="288" t="str">
        <f t="shared" si="258"/>
        <v/>
      </c>
      <c r="Z975" s="175" t="str">
        <f t="shared" si="269"/>
        <v/>
      </c>
      <c r="AA975" s="175" t="str">
        <f t="shared" si="259"/>
        <v/>
      </c>
      <c r="AB975" s="175" t="str">
        <f t="shared" si="260"/>
        <v/>
      </c>
      <c r="AC975" s="288" t="str">
        <f t="shared" si="261"/>
        <v/>
      </c>
      <c r="AD975" s="152" t="str">
        <f t="shared" si="262"/>
        <v/>
      </c>
      <c r="AF975" s="155" t="str">
        <f>IFERROR(_xlfn.XLOOKUP(D975,Prisliste!$C$4:$F$4,Prisliste!$C$19:$F$19)*AD975,"")</f>
        <v/>
      </c>
    </row>
    <row r="976" spans="1:32" ht="14.4">
      <c r="A976" s="171" t="str">
        <f>IF(A975="","",IF(A975+1&lt;=f_slutt,'Beregninger gj.strømming'!A975+1,""))</f>
        <v/>
      </c>
      <c r="B976" s="172" t="str">
        <f t="shared" si="263"/>
        <v/>
      </c>
      <c r="C976" s="173" t="str">
        <f t="shared" si="264"/>
        <v/>
      </c>
      <c r="D976" s="172" t="str">
        <f t="shared" si="265"/>
        <v/>
      </c>
      <c r="E976" s="152" t="str">
        <f t="shared" si="270"/>
        <v/>
      </c>
      <c r="F976" s="289" t="str">
        <f t="shared" si="266"/>
        <v/>
      </c>
      <c r="G976" s="154" t="str">
        <f>IF($A976="","",'Priseestimat gj.strømming'!$C$15)</f>
        <v/>
      </c>
      <c r="H976" s="155" t="str" cm="1">
        <f t="array" ref="H976">IF(M976=Hjelpeark!$E$7,_xlfn.XLOOKUP(IF(T976="Naturlig",S976,T976),Temp_VT_FV,_xlfn.XLOOKUP('Beregninger gj.strømming'!F976,Fiskevekt_VT_FV,'Veksttabell FV'!$B$5:$T$21,,-1),,-1)*G976,IF('Beregninger gj.strømming'!M976=Hjelpeark!$D$7,_xlfn.XLOOKUP(IF(T976="Naturlig",S976,T976),'Veksttabell SV'!$A$6:$A$22,_xlfn.XLOOKUP('Beregninger gj.strømming'!F976,'Veksttabell SV'!$B$5:$AU$5,'Veksttabell SV'!$B$6:$AU$22,,-1),,-1)*G976,""))</f>
        <v/>
      </c>
      <c r="I976" s="155" t="str">
        <f t="shared" si="255"/>
        <v/>
      </c>
      <c r="J976" s="159" t="str">
        <f t="shared" si="256"/>
        <v/>
      </c>
      <c r="K976" s="173" t="str">
        <f>IF(A976="","",'Priseestimat gj.strømming'!$C$10)</f>
        <v/>
      </c>
      <c r="L976" s="173" t="str">
        <f>IF(A976="","",'Priseestimat gj.strømming'!$C$11)</f>
        <v/>
      </c>
      <c r="M976" s="173" t="str">
        <f>IF(A976="","",'Priseestimat gj.strømming'!$C$12)</f>
        <v/>
      </c>
      <c r="N976" s="173" t="str">
        <f>IF($A976="","",'Priseestimat gj.strømming'!$C$6)</f>
        <v/>
      </c>
      <c r="O976" s="174" t="str" cm="1">
        <f t="array" ref="O976">IF(M976=Hjelpeark!$D$7,_xlfn.XLOOKUP(IF(T976="Naturlig",S976,T976),'Vannbehov SV'!$A$5:$A$13,_xlfn.XLOOKUP('Beregninger gj.strømming'!F976,'Vannbehov SV'!$B$4:$O$4,'Vannbehov SV'!$B$5:$O$13,,-1),,-1),IF(M976=Hjelpeark!$E$7,_xlfn.XLOOKUP(IF(T976="Naturlig",S976,T976),'Vannbehov FV'!$A$5:$A$20,_xlfn.XLOOKUP('Beregninger gj.strømming'!F976,'Vannbehov FV'!$B$4:$O$4,'Vannbehov FV'!$B$5:$O$20,,-1),,-1),""))</f>
        <v/>
      </c>
      <c r="P976" s="173" t="str">
        <f t="shared" si="267"/>
        <v/>
      </c>
      <c r="Q976" s="174" t="str">
        <f t="shared" si="268"/>
        <v/>
      </c>
      <c r="R976" s="174" t="str">
        <f t="shared" si="257"/>
        <v/>
      </c>
      <c r="S976" s="152" t="str">
        <f>IFERROR(IF(M976=Hjelpeark!$D$7,_xlfn.XLOOKUP('Beregninger gj.strømming'!C976,Hjelpeark!$C$8:$C$19,Hjelpeark!$D$8:$D$19),_xlfn.XLOOKUP('Beregninger gj.strømming'!C976,Hjelpeark!$C$8:$C$19,Hjelpeark!$E$8:$E$19)),"")</f>
        <v/>
      </c>
      <c r="T976" s="152" t="str">
        <f t="shared" si="271"/>
        <v/>
      </c>
      <c r="U976" s="152" t="str">
        <f>IFERROR(IF(T976=Hjelpeark!$B$4,0,ABS(T976-S976)),"")</f>
        <v/>
      </c>
      <c r="V976" s="175" t="str">
        <f>IFERROR(IF(A976="","",_xlfn.XLOOKUP(D976,Prisliste!$C$4:$F$4,Prisliste!$C$20:$F$20)),"")</f>
        <v/>
      </c>
      <c r="W976" s="175" t="str">
        <f>IFERROR(U976*_xlfn.XLOOKUP(D976,Prisliste!$C$4:$F$4,Prisliste!$C$21:$F$21),"")</f>
        <v/>
      </c>
      <c r="X976" s="175" t="str">
        <f>IFERROR(IF(A976="","",IF(N976="Ja",_xlfn.XLOOKUP('Beregninger gj.strømming'!D976,Prisliste!$C$4:$F$4,Prisliste!$C$24:$F$24),0)),"")</f>
        <v/>
      </c>
      <c r="Y976" s="288" t="str">
        <f t="shared" si="258"/>
        <v/>
      </c>
      <c r="Z976" s="175" t="str">
        <f t="shared" si="269"/>
        <v/>
      </c>
      <c r="AA976" s="175" t="str">
        <f t="shared" si="259"/>
        <v/>
      </c>
      <c r="AB976" s="175" t="str">
        <f t="shared" si="260"/>
        <v/>
      </c>
      <c r="AC976" s="288" t="str">
        <f t="shared" si="261"/>
        <v/>
      </c>
      <c r="AD976" s="152" t="str">
        <f t="shared" si="262"/>
        <v/>
      </c>
      <c r="AF976" s="155" t="str">
        <f>IFERROR(_xlfn.XLOOKUP(D976,Prisliste!$C$4:$F$4,Prisliste!$C$19:$F$19)*AD976,"")</f>
        <v/>
      </c>
    </row>
    <row r="977" spans="1:32" ht="14.4">
      <c r="A977" s="171" t="str">
        <f>IF(A976="","",IF(A976+1&lt;=f_slutt,'Beregninger gj.strømming'!A976+1,""))</f>
        <v/>
      </c>
      <c r="B977" s="172" t="str">
        <f t="shared" si="263"/>
        <v/>
      </c>
      <c r="C977" s="173" t="str">
        <f t="shared" si="264"/>
        <v/>
      </c>
      <c r="D977" s="172" t="str">
        <f t="shared" si="265"/>
        <v/>
      </c>
      <c r="E977" s="152" t="str">
        <f t="shared" si="270"/>
        <v/>
      </c>
      <c r="F977" s="289" t="str">
        <f t="shared" si="266"/>
        <v/>
      </c>
      <c r="G977" s="154" t="str">
        <f>IF($A977="","",'Priseestimat gj.strømming'!$C$15)</f>
        <v/>
      </c>
      <c r="H977" s="155" t="str" cm="1">
        <f t="array" ref="H977">IF(M977=Hjelpeark!$E$7,_xlfn.XLOOKUP(IF(T977="Naturlig",S977,T977),Temp_VT_FV,_xlfn.XLOOKUP('Beregninger gj.strømming'!F977,Fiskevekt_VT_FV,'Veksttabell FV'!$B$5:$T$21,,-1),,-1)*G977,IF('Beregninger gj.strømming'!M977=Hjelpeark!$D$7,_xlfn.XLOOKUP(IF(T977="Naturlig",S977,T977),'Veksttabell SV'!$A$6:$A$22,_xlfn.XLOOKUP('Beregninger gj.strømming'!F977,'Veksttabell SV'!$B$5:$AU$5,'Veksttabell SV'!$B$6:$AU$22,,-1),,-1)*G977,""))</f>
        <v/>
      </c>
      <c r="I977" s="155" t="str">
        <f t="shared" si="255"/>
        <v/>
      </c>
      <c r="J977" s="159" t="str">
        <f t="shared" si="256"/>
        <v/>
      </c>
      <c r="K977" s="173" t="str">
        <f>IF(A977="","",'Priseestimat gj.strømming'!$C$10)</f>
        <v/>
      </c>
      <c r="L977" s="173" t="str">
        <f>IF(A977="","",'Priseestimat gj.strømming'!$C$11)</f>
        <v/>
      </c>
      <c r="M977" s="173" t="str">
        <f>IF(A977="","",'Priseestimat gj.strømming'!$C$12)</f>
        <v/>
      </c>
      <c r="N977" s="173" t="str">
        <f>IF($A977="","",'Priseestimat gj.strømming'!$C$6)</f>
        <v/>
      </c>
      <c r="O977" s="174" t="str" cm="1">
        <f t="array" ref="O977">IF(M977=Hjelpeark!$D$7,_xlfn.XLOOKUP(IF(T977="Naturlig",S977,T977),'Vannbehov SV'!$A$5:$A$13,_xlfn.XLOOKUP('Beregninger gj.strømming'!F977,'Vannbehov SV'!$B$4:$O$4,'Vannbehov SV'!$B$5:$O$13,,-1),,-1),IF(M977=Hjelpeark!$E$7,_xlfn.XLOOKUP(IF(T977="Naturlig",S977,T977),'Vannbehov FV'!$A$5:$A$20,_xlfn.XLOOKUP('Beregninger gj.strømming'!F977,'Vannbehov FV'!$B$4:$O$4,'Vannbehov FV'!$B$5:$O$20,,-1),,-1),""))</f>
        <v/>
      </c>
      <c r="P977" s="173" t="str">
        <f t="shared" si="267"/>
        <v/>
      </c>
      <c r="Q977" s="174" t="str">
        <f t="shared" si="268"/>
        <v/>
      </c>
      <c r="R977" s="174" t="str">
        <f t="shared" si="257"/>
        <v/>
      </c>
      <c r="S977" s="152" t="str">
        <f>IFERROR(IF(M977=Hjelpeark!$D$7,_xlfn.XLOOKUP('Beregninger gj.strømming'!C977,Hjelpeark!$C$8:$C$19,Hjelpeark!$D$8:$D$19),_xlfn.XLOOKUP('Beregninger gj.strømming'!C977,Hjelpeark!$C$8:$C$19,Hjelpeark!$E$8:$E$19)),"")</f>
        <v/>
      </c>
      <c r="T977" s="152" t="str">
        <f t="shared" si="271"/>
        <v/>
      </c>
      <c r="U977" s="152" t="str">
        <f>IFERROR(IF(T977=Hjelpeark!$B$4,0,ABS(T977-S977)),"")</f>
        <v/>
      </c>
      <c r="V977" s="175" t="str">
        <f>IFERROR(IF(A977="","",_xlfn.XLOOKUP(D977,Prisliste!$C$4:$F$4,Prisliste!$C$20:$F$20)),"")</f>
        <v/>
      </c>
      <c r="W977" s="175" t="str">
        <f>IFERROR(U977*_xlfn.XLOOKUP(D977,Prisliste!$C$4:$F$4,Prisliste!$C$21:$F$21),"")</f>
        <v/>
      </c>
      <c r="X977" s="175" t="str">
        <f>IFERROR(IF(A977="","",IF(N977="Ja",_xlfn.XLOOKUP('Beregninger gj.strømming'!D977,Prisliste!$C$4:$F$4,Prisliste!$C$24:$F$24),0)),"")</f>
        <v/>
      </c>
      <c r="Y977" s="288" t="str">
        <f t="shared" si="258"/>
        <v/>
      </c>
      <c r="Z977" s="175" t="str">
        <f t="shared" si="269"/>
        <v/>
      </c>
      <c r="AA977" s="175" t="str">
        <f t="shared" si="259"/>
        <v/>
      </c>
      <c r="AB977" s="175" t="str">
        <f t="shared" si="260"/>
        <v/>
      </c>
      <c r="AC977" s="288" t="str">
        <f t="shared" si="261"/>
        <v/>
      </c>
      <c r="AD977" s="152" t="str">
        <f t="shared" si="262"/>
        <v/>
      </c>
      <c r="AF977" s="155" t="str">
        <f>IFERROR(_xlfn.XLOOKUP(D977,Prisliste!$C$4:$F$4,Prisliste!$C$19:$F$19)*AD977,"")</f>
        <v/>
      </c>
    </row>
    <row r="978" spans="1:32" ht="14.4">
      <c r="A978" s="171" t="str">
        <f>IF(A977="","",IF(A977+1&lt;=f_slutt,'Beregninger gj.strømming'!A977+1,""))</f>
        <v/>
      </c>
      <c r="B978" s="172" t="str">
        <f t="shared" si="263"/>
        <v/>
      </c>
      <c r="C978" s="173" t="str">
        <f t="shared" si="264"/>
        <v/>
      </c>
      <c r="D978" s="172" t="str">
        <f t="shared" si="265"/>
        <v/>
      </c>
      <c r="E978" s="152" t="str">
        <f t="shared" si="270"/>
        <v/>
      </c>
      <c r="F978" s="289" t="str">
        <f t="shared" si="266"/>
        <v/>
      </c>
      <c r="G978" s="154" t="str">
        <f>IF($A978="","",'Priseestimat gj.strømming'!$C$15)</f>
        <v/>
      </c>
      <c r="H978" s="155" t="str" cm="1">
        <f t="array" ref="H978">IF(M978=Hjelpeark!$E$7,_xlfn.XLOOKUP(IF(T978="Naturlig",S978,T978),Temp_VT_FV,_xlfn.XLOOKUP('Beregninger gj.strømming'!F978,Fiskevekt_VT_FV,'Veksttabell FV'!$B$5:$T$21,,-1),,-1)*G978,IF('Beregninger gj.strømming'!M978=Hjelpeark!$D$7,_xlfn.XLOOKUP(IF(T978="Naturlig",S978,T978),'Veksttabell SV'!$A$6:$A$22,_xlfn.XLOOKUP('Beregninger gj.strømming'!F978,'Veksttabell SV'!$B$5:$AU$5,'Veksttabell SV'!$B$6:$AU$22,,-1),,-1)*G978,""))</f>
        <v/>
      </c>
      <c r="I978" s="155" t="str">
        <f t="shared" si="255"/>
        <v/>
      </c>
      <c r="J978" s="159" t="str">
        <f t="shared" si="256"/>
        <v/>
      </c>
      <c r="K978" s="173" t="str">
        <f>IF(A978="","",'Priseestimat gj.strømming'!$C$10)</f>
        <v/>
      </c>
      <c r="L978" s="173" t="str">
        <f>IF(A978="","",'Priseestimat gj.strømming'!$C$11)</f>
        <v/>
      </c>
      <c r="M978" s="173" t="str">
        <f>IF(A978="","",'Priseestimat gj.strømming'!$C$12)</f>
        <v/>
      </c>
      <c r="N978" s="173" t="str">
        <f>IF($A978="","",'Priseestimat gj.strømming'!$C$6)</f>
        <v/>
      </c>
      <c r="O978" s="174" t="str" cm="1">
        <f t="array" ref="O978">IF(M978=Hjelpeark!$D$7,_xlfn.XLOOKUP(IF(T978="Naturlig",S978,T978),'Vannbehov SV'!$A$5:$A$13,_xlfn.XLOOKUP('Beregninger gj.strømming'!F978,'Vannbehov SV'!$B$4:$O$4,'Vannbehov SV'!$B$5:$O$13,,-1),,-1),IF(M978=Hjelpeark!$E$7,_xlfn.XLOOKUP(IF(T978="Naturlig",S978,T978),'Vannbehov FV'!$A$5:$A$20,_xlfn.XLOOKUP('Beregninger gj.strømming'!F978,'Vannbehov FV'!$B$4:$O$4,'Vannbehov FV'!$B$5:$O$20,,-1),,-1),""))</f>
        <v/>
      </c>
      <c r="P978" s="173" t="str">
        <f t="shared" si="267"/>
        <v/>
      </c>
      <c r="Q978" s="174" t="str">
        <f t="shared" si="268"/>
        <v/>
      </c>
      <c r="R978" s="174" t="str">
        <f t="shared" si="257"/>
        <v/>
      </c>
      <c r="S978" s="152" t="str">
        <f>IFERROR(IF(M978=Hjelpeark!$D$7,_xlfn.XLOOKUP('Beregninger gj.strømming'!C978,Hjelpeark!$C$8:$C$19,Hjelpeark!$D$8:$D$19),_xlfn.XLOOKUP('Beregninger gj.strømming'!C978,Hjelpeark!$C$8:$C$19,Hjelpeark!$E$8:$E$19)),"")</f>
        <v/>
      </c>
      <c r="T978" s="152" t="str">
        <f t="shared" si="271"/>
        <v/>
      </c>
      <c r="U978" s="152" t="str">
        <f>IFERROR(IF(T978=Hjelpeark!$B$4,0,ABS(T978-S978)),"")</f>
        <v/>
      </c>
      <c r="V978" s="175" t="str">
        <f>IFERROR(IF(A978="","",_xlfn.XLOOKUP(D978,Prisliste!$C$4:$F$4,Prisliste!$C$20:$F$20)),"")</f>
        <v/>
      </c>
      <c r="W978" s="175" t="str">
        <f>IFERROR(U978*_xlfn.XLOOKUP(D978,Prisliste!$C$4:$F$4,Prisliste!$C$21:$F$21),"")</f>
        <v/>
      </c>
      <c r="X978" s="175" t="str">
        <f>IFERROR(IF(A978="","",IF(N978="Ja",_xlfn.XLOOKUP('Beregninger gj.strømming'!D978,Prisliste!$C$4:$F$4,Prisliste!$C$24:$F$24),0)),"")</f>
        <v/>
      </c>
      <c r="Y978" s="288" t="str">
        <f t="shared" si="258"/>
        <v/>
      </c>
      <c r="Z978" s="175" t="str">
        <f t="shared" si="269"/>
        <v/>
      </c>
      <c r="AA978" s="175" t="str">
        <f t="shared" si="259"/>
        <v/>
      </c>
      <c r="AB978" s="175" t="str">
        <f t="shared" si="260"/>
        <v/>
      </c>
      <c r="AC978" s="288" t="str">
        <f t="shared" si="261"/>
        <v/>
      </c>
      <c r="AD978" s="152" t="str">
        <f t="shared" si="262"/>
        <v/>
      </c>
      <c r="AF978" s="155" t="str">
        <f>IFERROR(_xlfn.XLOOKUP(D978,Prisliste!$C$4:$F$4,Prisliste!$C$19:$F$19)*AD978,"")</f>
        <v/>
      </c>
    </row>
    <row r="979" spans="1:32" ht="14.4">
      <c r="A979" s="171" t="str">
        <f>IF(A978="","",IF(A978+1&lt;=f_slutt,'Beregninger gj.strømming'!A978+1,""))</f>
        <v/>
      </c>
      <c r="B979" s="172" t="str">
        <f t="shared" si="263"/>
        <v/>
      </c>
      <c r="C979" s="173" t="str">
        <f t="shared" si="264"/>
        <v/>
      </c>
      <c r="D979" s="172" t="str">
        <f t="shared" si="265"/>
        <v/>
      </c>
      <c r="E979" s="152" t="str">
        <f t="shared" si="270"/>
        <v/>
      </c>
      <c r="F979" s="289" t="str">
        <f t="shared" si="266"/>
        <v/>
      </c>
      <c r="G979" s="154" t="str">
        <f>IF($A979="","",'Priseestimat gj.strømming'!$C$15)</f>
        <v/>
      </c>
      <c r="H979" s="155" t="str" cm="1">
        <f t="array" ref="H979">IF(M979=Hjelpeark!$E$7,_xlfn.XLOOKUP(IF(T979="Naturlig",S979,T979),Temp_VT_FV,_xlfn.XLOOKUP('Beregninger gj.strømming'!F979,Fiskevekt_VT_FV,'Veksttabell FV'!$B$5:$T$21,,-1),,-1)*G979,IF('Beregninger gj.strømming'!M979=Hjelpeark!$D$7,_xlfn.XLOOKUP(IF(T979="Naturlig",S979,T979),'Veksttabell SV'!$A$6:$A$22,_xlfn.XLOOKUP('Beregninger gj.strømming'!F979,'Veksttabell SV'!$B$5:$AU$5,'Veksttabell SV'!$B$6:$AU$22,,-1),,-1)*G979,""))</f>
        <v/>
      </c>
      <c r="I979" s="155" t="str">
        <f t="shared" si="255"/>
        <v/>
      </c>
      <c r="J979" s="159" t="str">
        <f t="shared" si="256"/>
        <v/>
      </c>
      <c r="K979" s="173" t="str">
        <f>IF(A979="","",'Priseestimat gj.strømming'!$C$10)</f>
        <v/>
      </c>
      <c r="L979" s="173" t="str">
        <f>IF(A979="","",'Priseestimat gj.strømming'!$C$11)</f>
        <v/>
      </c>
      <c r="M979" s="173" t="str">
        <f>IF(A979="","",'Priseestimat gj.strømming'!$C$12)</f>
        <v/>
      </c>
      <c r="N979" s="173" t="str">
        <f>IF($A979="","",'Priseestimat gj.strømming'!$C$6)</f>
        <v/>
      </c>
      <c r="O979" s="174" t="str" cm="1">
        <f t="array" ref="O979">IF(M979=Hjelpeark!$D$7,_xlfn.XLOOKUP(IF(T979="Naturlig",S979,T979),'Vannbehov SV'!$A$5:$A$13,_xlfn.XLOOKUP('Beregninger gj.strømming'!F979,'Vannbehov SV'!$B$4:$O$4,'Vannbehov SV'!$B$5:$O$13,,-1),,-1),IF(M979=Hjelpeark!$E$7,_xlfn.XLOOKUP(IF(T979="Naturlig",S979,T979),'Vannbehov FV'!$A$5:$A$20,_xlfn.XLOOKUP('Beregninger gj.strømming'!F979,'Vannbehov FV'!$B$4:$O$4,'Vannbehov FV'!$B$5:$O$20,,-1),,-1),""))</f>
        <v/>
      </c>
      <c r="P979" s="173" t="str">
        <f t="shared" si="267"/>
        <v/>
      </c>
      <c r="Q979" s="174" t="str">
        <f t="shared" si="268"/>
        <v/>
      </c>
      <c r="R979" s="174" t="str">
        <f t="shared" si="257"/>
        <v/>
      </c>
      <c r="S979" s="152" t="str">
        <f>IFERROR(IF(M979=Hjelpeark!$D$7,_xlfn.XLOOKUP('Beregninger gj.strømming'!C979,Hjelpeark!$C$8:$C$19,Hjelpeark!$D$8:$D$19),_xlfn.XLOOKUP('Beregninger gj.strømming'!C979,Hjelpeark!$C$8:$C$19,Hjelpeark!$E$8:$E$19)),"")</f>
        <v/>
      </c>
      <c r="T979" s="152" t="str">
        <f t="shared" si="271"/>
        <v/>
      </c>
      <c r="U979" s="152" t="str">
        <f>IFERROR(IF(T979=Hjelpeark!$B$4,0,ABS(T979-S979)),"")</f>
        <v/>
      </c>
      <c r="V979" s="175" t="str">
        <f>IFERROR(IF(A979="","",_xlfn.XLOOKUP(D979,Prisliste!$C$4:$F$4,Prisliste!$C$20:$F$20)),"")</f>
        <v/>
      </c>
      <c r="W979" s="175" t="str">
        <f>IFERROR(U979*_xlfn.XLOOKUP(D979,Prisliste!$C$4:$F$4,Prisliste!$C$21:$F$21),"")</f>
        <v/>
      </c>
      <c r="X979" s="175" t="str">
        <f>IFERROR(IF(A979="","",IF(N979="Ja",_xlfn.XLOOKUP('Beregninger gj.strømming'!D979,Prisliste!$C$4:$F$4,Prisliste!$C$24:$F$24),0)),"")</f>
        <v/>
      </c>
      <c r="Y979" s="288" t="str">
        <f t="shared" si="258"/>
        <v/>
      </c>
      <c r="Z979" s="175" t="str">
        <f t="shared" si="269"/>
        <v/>
      </c>
      <c r="AA979" s="175" t="str">
        <f t="shared" si="259"/>
        <v/>
      </c>
      <c r="AB979" s="175" t="str">
        <f t="shared" si="260"/>
        <v/>
      </c>
      <c r="AC979" s="288" t="str">
        <f t="shared" si="261"/>
        <v/>
      </c>
      <c r="AD979" s="152" t="str">
        <f t="shared" si="262"/>
        <v/>
      </c>
      <c r="AF979" s="155" t="str">
        <f>IFERROR(_xlfn.XLOOKUP(D979,Prisliste!$C$4:$F$4,Prisliste!$C$19:$F$19)*AD979,"")</f>
        <v/>
      </c>
    </row>
    <row r="980" spans="1:32" ht="14.4">
      <c r="A980" s="171" t="str">
        <f>IF(A979="","",IF(A979+1&lt;=f_slutt,'Beregninger gj.strømming'!A979+1,""))</f>
        <v/>
      </c>
      <c r="B980" s="172" t="str">
        <f t="shared" si="263"/>
        <v/>
      </c>
      <c r="C980" s="173" t="str">
        <f t="shared" si="264"/>
        <v/>
      </c>
      <c r="D980" s="172" t="str">
        <f t="shared" si="265"/>
        <v/>
      </c>
      <c r="E980" s="152" t="str">
        <f t="shared" si="270"/>
        <v/>
      </c>
      <c r="F980" s="289" t="str">
        <f t="shared" si="266"/>
        <v/>
      </c>
      <c r="G980" s="154" t="str">
        <f>IF($A980="","",'Priseestimat gj.strømming'!$C$15)</f>
        <v/>
      </c>
      <c r="H980" s="155" t="str" cm="1">
        <f t="array" ref="H980">IF(M980=Hjelpeark!$E$7,_xlfn.XLOOKUP(IF(T980="Naturlig",S980,T980),Temp_VT_FV,_xlfn.XLOOKUP('Beregninger gj.strømming'!F980,Fiskevekt_VT_FV,'Veksttabell FV'!$B$5:$T$21,,-1),,-1)*G980,IF('Beregninger gj.strømming'!M980=Hjelpeark!$D$7,_xlfn.XLOOKUP(IF(T980="Naturlig",S980,T980),'Veksttabell SV'!$A$6:$A$22,_xlfn.XLOOKUP('Beregninger gj.strømming'!F980,'Veksttabell SV'!$B$5:$AU$5,'Veksttabell SV'!$B$6:$AU$22,,-1),,-1)*G980,""))</f>
        <v/>
      </c>
      <c r="I980" s="155" t="str">
        <f t="shared" si="255"/>
        <v/>
      </c>
      <c r="J980" s="159" t="str">
        <f t="shared" si="256"/>
        <v/>
      </c>
      <c r="K980" s="173" t="str">
        <f>IF(A980="","",'Priseestimat gj.strømming'!$C$10)</f>
        <v/>
      </c>
      <c r="L980" s="173" t="str">
        <f>IF(A980="","",'Priseestimat gj.strømming'!$C$11)</f>
        <v/>
      </c>
      <c r="M980" s="173" t="str">
        <f>IF(A980="","",'Priseestimat gj.strømming'!$C$12)</f>
        <v/>
      </c>
      <c r="N980" s="173" t="str">
        <f>IF($A980="","",'Priseestimat gj.strømming'!$C$6)</f>
        <v/>
      </c>
      <c r="O980" s="174" t="str" cm="1">
        <f t="array" ref="O980">IF(M980=Hjelpeark!$D$7,_xlfn.XLOOKUP(IF(T980="Naturlig",S980,T980),'Vannbehov SV'!$A$5:$A$13,_xlfn.XLOOKUP('Beregninger gj.strømming'!F980,'Vannbehov SV'!$B$4:$O$4,'Vannbehov SV'!$B$5:$O$13,,-1),,-1),IF(M980=Hjelpeark!$E$7,_xlfn.XLOOKUP(IF(T980="Naturlig",S980,T980),'Vannbehov FV'!$A$5:$A$20,_xlfn.XLOOKUP('Beregninger gj.strømming'!F980,'Vannbehov FV'!$B$4:$O$4,'Vannbehov FV'!$B$5:$O$20,,-1),,-1),""))</f>
        <v/>
      </c>
      <c r="P980" s="173" t="str">
        <f t="shared" si="267"/>
        <v/>
      </c>
      <c r="Q980" s="174" t="str">
        <f t="shared" si="268"/>
        <v/>
      </c>
      <c r="R980" s="174" t="str">
        <f t="shared" si="257"/>
        <v/>
      </c>
      <c r="S980" s="152" t="str">
        <f>IFERROR(IF(M980=Hjelpeark!$D$7,_xlfn.XLOOKUP('Beregninger gj.strømming'!C980,Hjelpeark!$C$8:$C$19,Hjelpeark!$D$8:$D$19),_xlfn.XLOOKUP('Beregninger gj.strømming'!C980,Hjelpeark!$C$8:$C$19,Hjelpeark!$E$8:$E$19)),"")</f>
        <v/>
      </c>
      <c r="T980" s="152" t="str">
        <f t="shared" si="271"/>
        <v/>
      </c>
      <c r="U980" s="152" t="str">
        <f>IFERROR(IF(T980=Hjelpeark!$B$4,0,ABS(T980-S980)),"")</f>
        <v/>
      </c>
      <c r="V980" s="175" t="str">
        <f>IFERROR(IF(A980="","",_xlfn.XLOOKUP(D980,Prisliste!$C$4:$F$4,Prisliste!$C$20:$F$20)),"")</f>
        <v/>
      </c>
      <c r="W980" s="175" t="str">
        <f>IFERROR(U980*_xlfn.XLOOKUP(D980,Prisliste!$C$4:$F$4,Prisliste!$C$21:$F$21),"")</f>
        <v/>
      </c>
      <c r="X980" s="175" t="str">
        <f>IFERROR(IF(A980="","",IF(N980="Ja",_xlfn.XLOOKUP('Beregninger gj.strømming'!D980,Prisliste!$C$4:$F$4,Prisliste!$C$24:$F$24),0)),"")</f>
        <v/>
      </c>
      <c r="Y980" s="288" t="str">
        <f t="shared" si="258"/>
        <v/>
      </c>
      <c r="Z980" s="175" t="str">
        <f t="shared" si="269"/>
        <v/>
      </c>
      <c r="AA980" s="175" t="str">
        <f t="shared" si="259"/>
        <v/>
      </c>
      <c r="AB980" s="175" t="str">
        <f t="shared" si="260"/>
        <v/>
      </c>
      <c r="AC980" s="288" t="str">
        <f t="shared" si="261"/>
        <v/>
      </c>
      <c r="AD980" s="152" t="str">
        <f t="shared" si="262"/>
        <v/>
      </c>
      <c r="AF980" s="155" t="str">
        <f>IFERROR(_xlfn.XLOOKUP(D980,Prisliste!$C$4:$F$4,Prisliste!$C$19:$F$19)*AD980,"")</f>
        <v/>
      </c>
    </row>
    <row r="981" spans="1:32" ht="14.4">
      <c r="A981" s="171" t="str">
        <f>IF(A980="","",IF(A980+1&lt;=f_slutt,'Beregninger gj.strømming'!A980+1,""))</f>
        <v/>
      </c>
      <c r="B981" s="172" t="str">
        <f t="shared" si="263"/>
        <v/>
      </c>
      <c r="C981" s="173" t="str">
        <f t="shared" si="264"/>
        <v/>
      </c>
      <c r="D981" s="172" t="str">
        <f t="shared" si="265"/>
        <v/>
      </c>
      <c r="E981" s="152" t="str">
        <f t="shared" si="270"/>
        <v/>
      </c>
      <c r="F981" s="289" t="str">
        <f t="shared" si="266"/>
        <v/>
      </c>
      <c r="G981" s="154" t="str">
        <f>IF($A981="","",'Priseestimat gj.strømming'!$C$15)</f>
        <v/>
      </c>
      <c r="H981" s="155" t="str" cm="1">
        <f t="array" ref="H981">IF(M981=Hjelpeark!$E$7,_xlfn.XLOOKUP(IF(T981="Naturlig",S981,T981),Temp_VT_FV,_xlfn.XLOOKUP('Beregninger gj.strømming'!F981,Fiskevekt_VT_FV,'Veksttabell FV'!$B$5:$T$21,,-1),,-1)*G981,IF('Beregninger gj.strømming'!M981=Hjelpeark!$D$7,_xlfn.XLOOKUP(IF(T981="Naturlig",S981,T981),'Veksttabell SV'!$A$6:$A$22,_xlfn.XLOOKUP('Beregninger gj.strømming'!F981,'Veksttabell SV'!$B$5:$AU$5,'Veksttabell SV'!$B$6:$AU$22,,-1),,-1)*G981,""))</f>
        <v/>
      </c>
      <c r="I981" s="155" t="str">
        <f t="shared" si="255"/>
        <v/>
      </c>
      <c r="J981" s="159" t="str">
        <f t="shared" si="256"/>
        <v/>
      </c>
      <c r="K981" s="173" t="str">
        <f>IF(A981="","",'Priseestimat gj.strømming'!$C$10)</f>
        <v/>
      </c>
      <c r="L981" s="173" t="str">
        <f>IF(A981="","",'Priseestimat gj.strømming'!$C$11)</f>
        <v/>
      </c>
      <c r="M981" s="173" t="str">
        <f>IF(A981="","",'Priseestimat gj.strømming'!$C$12)</f>
        <v/>
      </c>
      <c r="N981" s="173" t="str">
        <f>IF($A981="","",'Priseestimat gj.strømming'!$C$6)</f>
        <v/>
      </c>
      <c r="O981" s="174" t="str" cm="1">
        <f t="array" ref="O981">IF(M981=Hjelpeark!$D$7,_xlfn.XLOOKUP(IF(T981="Naturlig",S981,T981),'Vannbehov SV'!$A$5:$A$13,_xlfn.XLOOKUP('Beregninger gj.strømming'!F981,'Vannbehov SV'!$B$4:$O$4,'Vannbehov SV'!$B$5:$O$13,,-1),,-1),IF(M981=Hjelpeark!$E$7,_xlfn.XLOOKUP(IF(T981="Naturlig",S981,T981),'Vannbehov FV'!$A$5:$A$20,_xlfn.XLOOKUP('Beregninger gj.strømming'!F981,'Vannbehov FV'!$B$4:$O$4,'Vannbehov FV'!$B$5:$O$20,,-1),,-1),""))</f>
        <v/>
      </c>
      <c r="P981" s="173" t="str">
        <f t="shared" si="267"/>
        <v/>
      </c>
      <c r="Q981" s="174" t="str">
        <f t="shared" si="268"/>
        <v/>
      </c>
      <c r="R981" s="174" t="str">
        <f t="shared" si="257"/>
        <v/>
      </c>
      <c r="S981" s="152" t="str">
        <f>IFERROR(IF(M981=Hjelpeark!$D$7,_xlfn.XLOOKUP('Beregninger gj.strømming'!C981,Hjelpeark!$C$8:$C$19,Hjelpeark!$D$8:$D$19),_xlfn.XLOOKUP('Beregninger gj.strømming'!C981,Hjelpeark!$C$8:$C$19,Hjelpeark!$E$8:$E$19)),"")</f>
        <v/>
      </c>
      <c r="T981" s="152" t="str">
        <f t="shared" si="271"/>
        <v/>
      </c>
      <c r="U981" s="152" t="str">
        <f>IFERROR(IF(T981=Hjelpeark!$B$4,0,ABS(T981-S981)),"")</f>
        <v/>
      </c>
      <c r="V981" s="175" t="str">
        <f>IFERROR(IF(A981="","",_xlfn.XLOOKUP(D981,Prisliste!$C$4:$F$4,Prisliste!$C$20:$F$20)),"")</f>
        <v/>
      </c>
      <c r="W981" s="175" t="str">
        <f>IFERROR(U981*_xlfn.XLOOKUP(D981,Prisliste!$C$4:$F$4,Prisliste!$C$21:$F$21),"")</f>
        <v/>
      </c>
      <c r="X981" s="175" t="str">
        <f>IFERROR(IF(A981="","",IF(N981="Ja",_xlfn.XLOOKUP('Beregninger gj.strømming'!D981,Prisliste!$C$4:$F$4,Prisliste!$C$24:$F$24),0)),"")</f>
        <v/>
      </c>
      <c r="Y981" s="288" t="str">
        <f t="shared" si="258"/>
        <v/>
      </c>
      <c r="Z981" s="175" t="str">
        <f t="shared" si="269"/>
        <v/>
      </c>
      <c r="AA981" s="175" t="str">
        <f t="shared" si="259"/>
        <v/>
      </c>
      <c r="AB981" s="175" t="str">
        <f t="shared" si="260"/>
        <v/>
      </c>
      <c r="AC981" s="288" t="str">
        <f t="shared" si="261"/>
        <v/>
      </c>
      <c r="AD981" s="152" t="str">
        <f t="shared" si="262"/>
        <v/>
      </c>
      <c r="AF981" s="155" t="str">
        <f>IFERROR(_xlfn.XLOOKUP(D981,Prisliste!$C$4:$F$4,Prisliste!$C$19:$F$19)*AD981,"")</f>
        <v/>
      </c>
    </row>
    <row r="982" spans="1:32" ht="14.4">
      <c r="A982" s="171" t="str">
        <f>IF(A981="","",IF(A981+1&lt;=f_slutt,'Beregninger gj.strømming'!A981+1,""))</f>
        <v/>
      </c>
      <c r="B982" s="172" t="str">
        <f t="shared" si="263"/>
        <v/>
      </c>
      <c r="C982" s="173" t="str">
        <f t="shared" si="264"/>
        <v/>
      </c>
      <c r="D982" s="172" t="str">
        <f t="shared" si="265"/>
        <v/>
      </c>
      <c r="E982" s="152" t="str">
        <f t="shared" si="270"/>
        <v/>
      </c>
      <c r="F982" s="289" t="str">
        <f t="shared" si="266"/>
        <v/>
      </c>
      <c r="G982" s="154" t="str">
        <f>IF($A982="","",'Priseestimat gj.strømming'!$C$15)</f>
        <v/>
      </c>
      <c r="H982" s="155" t="str" cm="1">
        <f t="array" ref="H982">IF(M982=Hjelpeark!$E$7,_xlfn.XLOOKUP(IF(T982="Naturlig",S982,T982),Temp_VT_FV,_xlfn.XLOOKUP('Beregninger gj.strømming'!F982,Fiskevekt_VT_FV,'Veksttabell FV'!$B$5:$T$21,,-1),,-1)*G982,IF('Beregninger gj.strømming'!M982=Hjelpeark!$D$7,_xlfn.XLOOKUP(IF(T982="Naturlig",S982,T982),'Veksttabell SV'!$A$6:$A$22,_xlfn.XLOOKUP('Beregninger gj.strømming'!F982,'Veksttabell SV'!$B$5:$AU$5,'Veksttabell SV'!$B$6:$AU$22,,-1),,-1)*G982,""))</f>
        <v/>
      </c>
      <c r="I982" s="155" t="str">
        <f t="shared" si="255"/>
        <v/>
      </c>
      <c r="J982" s="159" t="str">
        <f t="shared" si="256"/>
        <v/>
      </c>
      <c r="K982" s="173" t="str">
        <f>IF(A982="","",'Priseestimat gj.strømming'!$C$10)</f>
        <v/>
      </c>
      <c r="L982" s="173" t="str">
        <f>IF(A982="","",'Priseestimat gj.strømming'!$C$11)</f>
        <v/>
      </c>
      <c r="M982" s="173" t="str">
        <f>IF(A982="","",'Priseestimat gj.strømming'!$C$12)</f>
        <v/>
      </c>
      <c r="N982" s="173" t="str">
        <f>IF($A982="","",'Priseestimat gj.strømming'!$C$6)</f>
        <v/>
      </c>
      <c r="O982" s="174" t="str" cm="1">
        <f t="array" ref="O982">IF(M982=Hjelpeark!$D$7,_xlfn.XLOOKUP(IF(T982="Naturlig",S982,T982),'Vannbehov SV'!$A$5:$A$13,_xlfn.XLOOKUP('Beregninger gj.strømming'!F982,'Vannbehov SV'!$B$4:$O$4,'Vannbehov SV'!$B$5:$O$13,,-1),,-1),IF(M982=Hjelpeark!$E$7,_xlfn.XLOOKUP(IF(T982="Naturlig",S982,T982),'Vannbehov FV'!$A$5:$A$20,_xlfn.XLOOKUP('Beregninger gj.strømming'!F982,'Vannbehov FV'!$B$4:$O$4,'Vannbehov FV'!$B$5:$O$20,,-1),,-1),""))</f>
        <v/>
      </c>
      <c r="P982" s="173" t="str">
        <f t="shared" si="267"/>
        <v/>
      </c>
      <c r="Q982" s="174" t="str">
        <f t="shared" si="268"/>
        <v/>
      </c>
      <c r="R982" s="174" t="str">
        <f t="shared" si="257"/>
        <v/>
      </c>
      <c r="S982" s="152" t="str">
        <f>IFERROR(IF(M982=Hjelpeark!$D$7,_xlfn.XLOOKUP('Beregninger gj.strømming'!C982,Hjelpeark!$C$8:$C$19,Hjelpeark!$D$8:$D$19),_xlfn.XLOOKUP('Beregninger gj.strømming'!C982,Hjelpeark!$C$8:$C$19,Hjelpeark!$E$8:$E$19)),"")</f>
        <v/>
      </c>
      <c r="T982" s="152" t="str">
        <f t="shared" si="271"/>
        <v/>
      </c>
      <c r="U982" s="152" t="str">
        <f>IFERROR(IF(T982=Hjelpeark!$B$4,0,ABS(T982-S982)),"")</f>
        <v/>
      </c>
      <c r="V982" s="175" t="str">
        <f>IFERROR(IF(A982="","",_xlfn.XLOOKUP(D982,Prisliste!$C$4:$F$4,Prisliste!$C$20:$F$20)),"")</f>
        <v/>
      </c>
      <c r="W982" s="175" t="str">
        <f>IFERROR(U982*_xlfn.XLOOKUP(D982,Prisliste!$C$4:$F$4,Prisliste!$C$21:$F$21),"")</f>
        <v/>
      </c>
      <c r="X982" s="175" t="str">
        <f>IFERROR(IF(A982="","",IF(N982="Ja",_xlfn.XLOOKUP('Beregninger gj.strømming'!D982,Prisliste!$C$4:$F$4,Prisliste!$C$24:$F$24),0)),"")</f>
        <v/>
      </c>
      <c r="Y982" s="288" t="str">
        <f t="shared" si="258"/>
        <v/>
      </c>
      <c r="Z982" s="175" t="str">
        <f t="shared" si="269"/>
        <v/>
      </c>
      <c r="AA982" s="175" t="str">
        <f t="shared" si="259"/>
        <v/>
      </c>
      <c r="AB982" s="175" t="str">
        <f t="shared" si="260"/>
        <v/>
      </c>
      <c r="AC982" s="288" t="str">
        <f t="shared" si="261"/>
        <v/>
      </c>
      <c r="AD982" s="152" t="str">
        <f t="shared" si="262"/>
        <v/>
      </c>
      <c r="AF982" s="155" t="str">
        <f>IFERROR(_xlfn.XLOOKUP(D982,Prisliste!$C$4:$F$4,Prisliste!$C$19:$F$19)*AD982,"")</f>
        <v/>
      </c>
    </row>
    <row r="983" spans="1:32" ht="14.4">
      <c r="A983" s="171" t="str">
        <f>IF(A982="","",IF(A982+1&lt;=f_slutt,'Beregninger gj.strømming'!A982+1,""))</f>
        <v/>
      </c>
      <c r="B983" s="172" t="str">
        <f t="shared" si="263"/>
        <v/>
      </c>
      <c r="C983" s="173" t="str">
        <f t="shared" si="264"/>
        <v/>
      </c>
      <c r="D983" s="172" t="str">
        <f t="shared" si="265"/>
        <v/>
      </c>
      <c r="E983" s="152" t="str">
        <f t="shared" si="270"/>
        <v/>
      </c>
      <c r="F983" s="289" t="str">
        <f t="shared" si="266"/>
        <v/>
      </c>
      <c r="G983" s="154" t="str">
        <f>IF($A983="","",'Priseestimat gj.strømming'!$C$15)</f>
        <v/>
      </c>
      <c r="H983" s="155" t="str" cm="1">
        <f t="array" ref="H983">IF(M983=Hjelpeark!$E$7,_xlfn.XLOOKUP(IF(T983="Naturlig",S983,T983),Temp_VT_FV,_xlfn.XLOOKUP('Beregninger gj.strømming'!F983,Fiskevekt_VT_FV,'Veksttabell FV'!$B$5:$T$21,,-1),,-1)*G983,IF('Beregninger gj.strømming'!M983=Hjelpeark!$D$7,_xlfn.XLOOKUP(IF(T983="Naturlig",S983,T983),'Veksttabell SV'!$A$6:$A$22,_xlfn.XLOOKUP('Beregninger gj.strømming'!F983,'Veksttabell SV'!$B$5:$AU$5,'Veksttabell SV'!$B$6:$AU$22,,-1),,-1)*G983,""))</f>
        <v/>
      </c>
      <c r="I983" s="155" t="str">
        <f t="shared" si="255"/>
        <v/>
      </c>
      <c r="J983" s="159" t="str">
        <f t="shared" si="256"/>
        <v/>
      </c>
      <c r="K983" s="173" t="str">
        <f>IF(A983="","",'Priseestimat gj.strømming'!$C$10)</f>
        <v/>
      </c>
      <c r="L983" s="173" t="str">
        <f>IF(A983="","",'Priseestimat gj.strømming'!$C$11)</f>
        <v/>
      </c>
      <c r="M983" s="173" t="str">
        <f>IF(A983="","",'Priseestimat gj.strømming'!$C$12)</f>
        <v/>
      </c>
      <c r="N983" s="173" t="str">
        <f>IF($A983="","",'Priseestimat gj.strømming'!$C$6)</f>
        <v/>
      </c>
      <c r="O983" s="174" t="str" cm="1">
        <f t="array" ref="O983">IF(M983=Hjelpeark!$D$7,_xlfn.XLOOKUP(IF(T983="Naturlig",S983,T983),'Vannbehov SV'!$A$5:$A$13,_xlfn.XLOOKUP('Beregninger gj.strømming'!F983,'Vannbehov SV'!$B$4:$O$4,'Vannbehov SV'!$B$5:$O$13,,-1),,-1),IF(M983=Hjelpeark!$E$7,_xlfn.XLOOKUP(IF(T983="Naturlig",S983,T983),'Vannbehov FV'!$A$5:$A$20,_xlfn.XLOOKUP('Beregninger gj.strømming'!F983,'Vannbehov FV'!$B$4:$O$4,'Vannbehov FV'!$B$5:$O$20,,-1),,-1),""))</f>
        <v/>
      </c>
      <c r="P983" s="173" t="str">
        <f t="shared" si="267"/>
        <v/>
      </c>
      <c r="Q983" s="174" t="str">
        <f t="shared" si="268"/>
        <v/>
      </c>
      <c r="R983" s="174" t="str">
        <f t="shared" si="257"/>
        <v/>
      </c>
      <c r="S983" s="152" t="str">
        <f>IFERROR(IF(M983=Hjelpeark!$D$7,_xlfn.XLOOKUP('Beregninger gj.strømming'!C983,Hjelpeark!$C$8:$C$19,Hjelpeark!$D$8:$D$19),_xlfn.XLOOKUP('Beregninger gj.strømming'!C983,Hjelpeark!$C$8:$C$19,Hjelpeark!$E$8:$E$19)),"")</f>
        <v/>
      </c>
      <c r="T983" s="152" t="str">
        <f t="shared" si="271"/>
        <v/>
      </c>
      <c r="U983" s="152" t="str">
        <f>IFERROR(IF(T983=Hjelpeark!$B$4,0,ABS(T983-S983)),"")</f>
        <v/>
      </c>
      <c r="V983" s="175" t="str">
        <f>IFERROR(IF(A983="","",_xlfn.XLOOKUP(D983,Prisliste!$C$4:$F$4,Prisliste!$C$20:$F$20)),"")</f>
        <v/>
      </c>
      <c r="W983" s="175" t="str">
        <f>IFERROR(U983*_xlfn.XLOOKUP(D983,Prisliste!$C$4:$F$4,Prisliste!$C$21:$F$21),"")</f>
        <v/>
      </c>
      <c r="X983" s="175" t="str">
        <f>IFERROR(IF(A983="","",IF(N983="Ja",_xlfn.XLOOKUP('Beregninger gj.strømming'!D983,Prisliste!$C$4:$F$4,Prisliste!$C$24:$F$24),0)),"")</f>
        <v/>
      </c>
      <c r="Y983" s="288" t="str">
        <f t="shared" si="258"/>
        <v/>
      </c>
      <c r="Z983" s="175" t="str">
        <f t="shared" si="269"/>
        <v/>
      </c>
      <c r="AA983" s="175" t="str">
        <f t="shared" si="259"/>
        <v/>
      </c>
      <c r="AB983" s="175" t="str">
        <f t="shared" si="260"/>
        <v/>
      </c>
      <c r="AC983" s="288" t="str">
        <f t="shared" si="261"/>
        <v/>
      </c>
      <c r="AD983" s="152" t="str">
        <f t="shared" si="262"/>
        <v/>
      </c>
      <c r="AF983" s="155" t="str">
        <f>IFERROR(_xlfn.XLOOKUP(D983,Prisliste!$C$4:$F$4,Prisliste!$C$19:$F$19)*AD983,"")</f>
        <v/>
      </c>
    </row>
    <row r="984" spans="1:32" ht="14.4">
      <c r="A984" s="171" t="str">
        <f>IF(A983="","",IF(A983+1&lt;=f_slutt,'Beregninger gj.strømming'!A983+1,""))</f>
        <v/>
      </c>
      <c r="B984" s="172" t="str">
        <f t="shared" si="263"/>
        <v/>
      </c>
      <c r="C984" s="173" t="str">
        <f t="shared" si="264"/>
        <v/>
      </c>
      <c r="D984" s="172" t="str">
        <f t="shared" si="265"/>
        <v/>
      </c>
      <c r="E984" s="152" t="str">
        <f t="shared" si="270"/>
        <v/>
      </c>
      <c r="F984" s="289" t="str">
        <f t="shared" si="266"/>
        <v/>
      </c>
      <c r="G984" s="154" t="str">
        <f>IF($A984="","",'Priseestimat gj.strømming'!$C$15)</f>
        <v/>
      </c>
      <c r="H984" s="155" t="str" cm="1">
        <f t="array" ref="H984">IF(M984=Hjelpeark!$E$7,_xlfn.XLOOKUP(IF(T984="Naturlig",S984,T984),Temp_VT_FV,_xlfn.XLOOKUP('Beregninger gj.strømming'!F984,Fiskevekt_VT_FV,'Veksttabell FV'!$B$5:$T$21,,-1),,-1)*G984,IF('Beregninger gj.strømming'!M984=Hjelpeark!$D$7,_xlfn.XLOOKUP(IF(T984="Naturlig",S984,T984),'Veksttabell SV'!$A$6:$A$22,_xlfn.XLOOKUP('Beregninger gj.strømming'!F984,'Veksttabell SV'!$B$5:$AU$5,'Veksttabell SV'!$B$6:$AU$22,,-1),,-1)*G984,""))</f>
        <v/>
      </c>
      <c r="I984" s="155" t="str">
        <f t="shared" si="255"/>
        <v/>
      </c>
      <c r="J984" s="159" t="str">
        <f t="shared" si="256"/>
        <v/>
      </c>
      <c r="K984" s="173" t="str">
        <f>IF(A984="","",'Priseestimat gj.strømming'!$C$10)</f>
        <v/>
      </c>
      <c r="L984" s="173" t="str">
        <f>IF(A984="","",'Priseestimat gj.strømming'!$C$11)</f>
        <v/>
      </c>
      <c r="M984" s="173" t="str">
        <f>IF(A984="","",'Priseestimat gj.strømming'!$C$12)</f>
        <v/>
      </c>
      <c r="N984" s="173" t="str">
        <f>IF($A984="","",'Priseestimat gj.strømming'!$C$6)</f>
        <v/>
      </c>
      <c r="O984" s="174" t="str" cm="1">
        <f t="array" ref="O984">IF(M984=Hjelpeark!$D$7,_xlfn.XLOOKUP(IF(T984="Naturlig",S984,T984),'Vannbehov SV'!$A$5:$A$13,_xlfn.XLOOKUP('Beregninger gj.strømming'!F984,'Vannbehov SV'!$B$4:$O$4,'Vannbehov SV'!$B$5:$O$13,,-1),,-1),IF(M984=Hjelpeark!$E$7,_xlfn.XLOOKUP(IF(T984="Naturlig",S984,T984),'Vannbehov FV'!$A$5:$A$20,_xlfn.XLOOKUP('Beregninger gj.strømming'!F984,'Vannbehov FV'!$B$4:$O$4,'Vannbehov FV'!$B$5:$O$20,,-1),,-1),""))</f>
        <v/>
      </c>
      <c r="P984" s="173" t="str">
        <f t="shared" si="267"/>
        <v/>
      </c>
      <c r="Q984" s="174" t="str">
        <f t="shared" si="268"/>
        <v/>
      </c>
      <c r="R984" s="174" t="str">
        <f t="shared" si="257"/>
        <v/>
      </c>
      <c r="S984" s="152" t="str">
        <f>IFERROR(IF(M984=Hjelpeark!$D$7,_xlfn.XLOOKUP('Beregninger gj.strømming'!C984,Hjelpeark!$C$8:$C$19,Hjelpeark!$D$8:$D$19),_xlfn.XLOOKUP('Beregninger gj.strømming'!C984,Hjelpeark!$C$8:$C$19,Hjelpeark!$E$8:$E$19)),"")</f>
        <v/>
      </c>
      <c r="T984" s="152" t="str">
        <f t="shared" si="271"/>
        <v/>
      </c>
      <c r="U984" s="152" t="str">
        <f>IFERROR(IF(T984=Hjelpeark!$B$4,0,ABS(T984-S984)),"")</f>
        <v/>
      </c>
      <c r="V984" s="175" t="str">
        <f>IFERROR(IF(A984="","",_xlfn.XLOOKUP(D984,Prisliste!$C$4:$F$4,Prisliste!$C$20:$F$20)),"")</f>
        <v/>
      </c>
      <c r="W984" s="175" t="str">
        <f>IFERROR(U984*_xlfn.XLOOKUP(D984,Prisliste!$C$4:$F$4,Prisliste!$C$21:$F$21),"")</f>
        <v/>
      </c>
      <c r="X984" s="175" t="str">
        <f>IFERROR(IF(A984="","",IF(N984="Ja",_xlfn.XLOOKUP('Beregninger gj.strømming'!D984,Prisliste!$C$4:$F$4,Prisliste!$C$24:$F$24),0)),"")</f>
        <v/>
      </c>
      <c r="Y984" s="288" t="str">
        <f t="shared" si="258"/>
        <v/>
      </c>
      <c r="Z984" s="175" t="str">
        <f t="shared" si="269"/>
        <v/>
      </c>
      <c r="AA984" s="175" t="str">
        <f t="shared" si="259"/>
        <v/>
      </c>
      <c r="AB984" s="175" t="str">
        <f t="shared" si="260"/>
        <v/>
      </c>
      <c r="AC984" s="288" t="str">
        <f t="shared" si="261"/>
        <v/>
      </c>
      <c r="AD984" s="152" t="str">
        <f t="shared" si="262"/>
        <v/>
      </c>
      <c r="AF984" s="155" t="str">
        <f>IFERROR(_xlfn.XLOOKUP(D984,Prisliste!$C$4:$F$4,Prisliste!$C$19:$F$19)*AD984,"")</f>
        <v/>
      </c>
    </row>
    <row r="985" spans="1:32" ht="14.4">
      <c r="A985" s="171" t="str">
        <f>IF(A984="","",IF(A984+1&lt;=f_slutt,'Beregninger gj.strømming'!A984+1,""))</f>
        <v/>
      </c>
      <c r="B985" s="172" t="str">
        <f t="shared" si="263"/>
        <v/>
      </c>
      <c r="C985" s="173" t="str">
        <f t="shared" si="264"/>
        <v/>
      </c>
      <c r="D985" s="172" t="str">
        <f t="shared" si="265"/>
        <v/>
      </c>
      <c r="E985" s="152" t="str">
        <f t="shared" si="270"/>
        <v/>
      </c>
      <c r="F985" s="289" t="str">
        <f t="shared" si="266"/>
        <v/>
      </c>
      <c r="G985" s="154" t="str">
        <f>IF($A985="","",'Priseestimat gj.strømming'!$C$15)</f>
        <v/>
      </c>
      <c r="H985" s="155" t="str" cm="1">
        <f t="array" ref="H985">IF(M985=Hjelpeark!$E$7,_xlfn.XLOOKUP(IF(T985="Naturlig",S985,T985),Temp_VT_FV,_xlfn.XLOOKUP('Beregninger gj.strømming'!F985,Fiskevekt_VT_FV,'Veksttabell FV'!$B$5:$T$21,,-1),,-1)*G985,IF('Beregninger gj.strømming'!M985=Hjelpeark!$D$7,_xlfn.XLOOKUP(IF(T985="Naturlig",S985,T985),'Veksttabell SV'!$A$6:$A$22,_xlfn.XLOOKUP('Beregninger gj.strømming'!F985,'Veksttabell SV'!$B$5:$AU$5,'Veksttabell SV'!$B$6:$AU$22,,-1),,-1)*G985,""))</f>
        <v/>
      </c>
      <c r="I985" s="155" t="str">
        <f t="shared" si="255"/>
        <v/>
      </c>
      <c r="J985" s="159" t="str">
        <f t="shared" si="256"/>
        <v/>
      </c>
      <c r="K985" s="173" t="str">
        <f>IF(A985="","",'Priseestimat gj.strømming'!$C$10)</f>
        <v/>
      </c>
      <c r="L985" s="173" t="str">
        <f>IF(A985="","",'Priseestimat gj.strømming'!$C$11)</f>
        <v/>
      </c>
      <c r="M985" s="173" t="str">
        <f>IF(A985="","",'Priseestimat gj.strømming'!$C$12)</f>
        <v/>
      </c>
      <c r="N985" s="173" t="str">
        <f>IF($A985="","",'Priseestimat gj.strømming'!$C$6)</f>
        <v/>
      </c>
      <c r="O985" s="174" t="str" cm="1">
        <f t="array" ref="O985">IF(M985=Hjelpeark!$D$7,_xlfn.XLOOKUP(IF(T985="Naturlig",S985,T985),'Vannbehov SV'!$A$5:$A$13,_xlfn.XLOOKUP('Beregninger gj.strømming'!F985,'Vannbehov SV'!$B$4:$O$4,'Vannbehov SV'!$B$5:$O$13,,-1),,-1),IF(M985=Hjelpeark!$E$7,_xlfn.XLOOKUP(IF(T985="Naturlig",S985,T985),'Vannbehov FV'!$A$5:$A$20,_xlfn.XLOOKUP('Beregninger gj.strømming'!F985,'Vannbehov FV'!$B$4:$O$4,'Vannbehov FV'!$B$5:$O$20,,-1),,-1),""))</f>
        <v/>
      </c>
      <c r="P985" s="173" t="str">
        <f t="shared" si="267"/>
        <v/>
      </c>
      <c r="Q985" s="174" t="str">
        <f t="shared" si="268"/>
        <v/>
      </c>
      <c r="R985" s="174" t="str">
        <f t="shared" si="257"/>
        <v/>
      </c>
      <c r="S985" s="152" t="str">
        <f>IFERROR(IF(M985=Hjelpeark!$D$7,_xlfn.XLOOKUP('Beregninger gj.strømming'!C985,Hjelpeark!$C$8:$C$19,Hjelpeark!$D$8:$D$19),_xlfn.XLOOKUP('Beregninger gj.strømming'!C985,Hjelpeark!$C$8:$C$19,Hjelpeark!$E$8:$E$19)),"")</f>
        <v/>
      </c>
      <c r="T985" s="152" t="str">
        <f t="shared" si="271"/>
        <v/>
      </c>
      <c r="U985" s="152" t="str">
        <f>IFERROR(IF(T985=Hjelpeark!$B$4,0,ABS(T985-S985)),"")</f>
        <v/>
      </c>
      <c r="V985" s="175" t="str">
        <f>IFERROR(IF(A985="","",_xlfn.XLOOKUP(D985,Prisliste!$C$4:$F$4,Prisliste!$C$20:$F$20)),"")</f>
        <v/>
      </c>
      <c r="W985" s="175" t="str">
        <f>IFERROR(U985*_xlfn.XLOOKUP(D985,Prisliste!$C$4:$F$4,Prisliste!$C$21:$F$21),"")</f>
        <v/>
      </c>
      <c r="X985" s="175" t="str">
        <f>IFERROR(IF(A985="","",IF(N985="Ja",_xlfn.XLOOKUP('Beregninger gj.strømming'!D985,Prisliste!$C$4:$F$4,Prisliste!$C$24:$F$24),0)),"")</f>
        <v/>
      </c>
      <c r="Y985" s="288" t="str">
        <f t="shared" si="258"/>
        <v/>
      </c>
      <c r="Z985" s="175" t="str">
        <f t="shared" si="269"/>
        <v/>
      </c>
      <c r="AA985" s="175" t="str">
        <f t="shared" si="259"/>
        <v/>
      </c>
      <c r="AB985" s="175" t="str">
        <f t="shared" si="260"/>
        <v/>
      </c>
      <c r="AC985" s="288" t="str">
        <f t="shared" si="261"/>
        <v/>
      </c>
      <c r="AD985" s="152" t="str">
        <f t="shared" si="262"/>
        <v/>
      </c>
      <c r="AF985" s="155" t="str">
        <f>IFERROR(_xlfn.XLOOKUP(D985,Prisliste!$C$4:$F$4,Prisliste!$C$19:$F$19)*AD985,"")</f>
        <v/>
      </c>
    </row>
    <row r="986" spans="1:32" ht="14.4">
      <c r="A986" s="171" t="str">
        <f>IF(A985="","",IF(A985+1&lt;=f_slutt,'Beregninger gj.strømming'!A985+1,""))</f>
        <v/>
      </c>
      <c r="B986" s="172" t="str">
        <f t="shared" si="263"/>
        <v/>
      </c>
      <c r="C986" s="173" t="str">
        <f t="shared" si="264"/>
        <v/>
      </c>
      <c r="D986" s="172" t="str">
        <f t="shared" si="265"/>
        <v/>
      </c>
      <c r="E986" s="152" t="str">
        <f t="shared" si="270"/>
        <v/>
      </c>
      <c r="F986" s="289" t="str">
        <f t="shared" si="266"/>
        <v/>
      </c>
      <c r="G986" s="154" t="str">
        <f>IF($A986="","",'Priseestimat gj.strømming'!$C$15)</f>
        <v/>
      </c>
      <c r="H986" s="155" t="str" cm="1">
        <f t="array" ref="H986">IF(M986=Hjelpeark!$E$7,_xlfn.XLOOKUP(IF(T986="Naturlig",S986,T986),Temp_VT_FV,_xlfn.XLOOKUP('Beregninger gj.strømming'!F986,Fiskevekt_VT_FV,'Veksttabell FV'!$B$5:$T$21,,-1),,-1)*G986,IF('Beregninger gj.strømming'!M986=Hjelpeark!$D$7,_xlfn.XLOOKUP(IF(T986="Naturlig",S986,T986),'Veksttabell SV'!$A$6:$A$22,_xlfn.XLOOKUP('Beregninger gj.strømming'!F986,'Veksttabell SV'!$B$5:$AU$5,'Veksttabell SV'!$B$6:$AU$22,,-1),,-1)*G986,""))</f>
        <v/>
      </c>
      <c r="I986" s="155" t="str">
        <f t="shared" si="255"/>
        <v/>
      </c>
      <c r="J986" s="159" t="str">
        <f t="shared" si="256"/>
        <v/>
      </c>
      <c r="K986" s="173" t="str">
        <f>IF(A986="","",'Priseestimat gj.strømming'!$C$10)</f>
        <v/>
      </c>
      <c r="L986" s="173" t="str">
        <f>IF(A986="","",'Priseestimat gj.strømming'!$C$11)</f>
        <v/>
      </c>
      <c r="M986" s="173" t="str">
        <f>IF(A986="","",'Priseestimat gj.strømming'!$C$12)</f>
        <v/>
      </c>
      <c r="N986" s="173" t="str">
        <f>IF($A986="","",'Priseestimat gj.strømming'!$C$6)</f>
        <v/>
      </c>
      <c r="O986" s="174" t="str" cm="1">
        <f t="array" ref="O986">IF(M986=Hjelpeark!$D$7,_xlfn.XLOOKUP(IF(T986="Naturlig",S986,T986),'Vannbehov SV'!$A$5:$A$13,_xlfn.XLOOKUP('Beregninger gj.strømming'!F986,'Vannbehov SV'!$B$4:$O$4,'Vannbehov SV'!$B$5:$O$13,,-1),,-1),IF(M986=Hjelpeark!$E$7,_xlfn.XLOOKUP(IF(T986="Naturlig",S986,T986),'Vannbehov FV'!$A$5:$A$20,_xlfn.XLOOKUP('Beregninger gj.strømming'!F986,'Vannbehov FV'!$B$4:$O$4,'Vannbehov FV'!$B$5:$O$20,,-1),,-1),""))</f>
        <v/>
      </c>
      <c r="P986" s="173" t="str">
        <f t="shared" si="267"/>
        <v/>
      </c>
      <c r="Q986" s="174" t="str">
        <f t="shared" si="268"/>
        <v/>
      </c>
      <c r="R986" s="174" t="str">
        <f t="shared" si="257"/>
        <v/>
      </c>
      <c r="S986" s="152" t="str">
        <f>IFERROR(IF(M986=Hjelpeark!$D$7,_xlfn.XLOOKUP('Beregninger gj.strømming'!C986,Hjelpeark!$C$8:$C$19,Hjelpeark!$D$8:$D$19),_xlfn.XLOOKUP('Beregninger gj.strømming'!C986,Hjelpeark!$C$8:$C$19,Hjelpeark!$E$8:$E$19)),"")</f>
        <v/>
      </c>
      <c r="T986" s="152" t="str">
        <f t="shared" si="271"/>
        <v/>
      </c>
      <c r="U986" s="152" t="str">
        <f>IFERROR(IF(T986=Hjelpeark!$B$4,0,ABS(T986-S986)),"")</f>
        <v/>
      </c>
      <c r="V986" s="175" t="str">
        <f>IFERROR(IF(A986="","",_xlfn.XLOOKUP(D986,Prisliste!$C$4:$F$4,Prisliste!$C$20:$F$20)),"")</f>
        <v/>
      </c>
      <c r="W986" s="175" t="str">
        <f>IFERROR(U986*_xlfn.XLOOKUP(D986,Prisliste!$C$4:$F$4,Prisliste!$C$21:$F$21),"")</f>
        <v/>
      </c>
      <c r="X986" s="175" t="str">
        <f>IFERROR(IF(A986="","",IF(N986="Ja",_xlfn.XLOOKUP('Beregninger gj.strømming'!D986,Prisliste!$C$4:$F$4,Prisliste!$C$24:$F$24),0)),"")</f>
        <v/>
      </c>
      <c r="Y986" s="288" t="str">
        <f t="shared" si="258"/>
        <v/>
      </c>
      <c r="Z986" s="175" t="str">
        <f t="shared" si="269"/>
        <v/>
      </c>
      <c r="AA986" s="175" t="str">
        <f t="shared" si="259"/>
        <v/>
      </c>
      <c r="AB986" s="175" t="str">
        <f t="shared" si="260"/>
        <v/>
      </c>
      <c r="AC986" s="288" t="str">
        <f t="shared" si="261"/>
        <v/>
      </c>
      <c r="AD986" s="152" t="str">
        <f t="shared" si="262"/>
        <v/>
      </c>
      <c r="AF986" s="155" t="str">
        <f>IFERROR(_xlfn.XLOOKUP(D986,Prisliste!$C$4:$F$4,Prisliste!$C$19:$F$19)*AD986,"")</f>
        <v/>
      </c>
    </row>
    <row r="987" spans="1:32" ht="14.4">
      <c r="A987" s="171" t="str">
        <f>IF(A986="","",IF(A986+1&lt;=f_slutt,'Beregninger gj.strømming'!A986+1,""))</f>
        <v/>
      </c>
      <c r="B987" s="172" t="str">
        <f t="shared" si="263"/>
        <v/>
      </c>
      <c r="C987" s="173" t="str">
        <f t="shared" si="264"/>
        <v/>
      </c>
      <c r="D987" s="172" t="str">
        <f t="shared" si="265"/>
        <v/>
      </c>
      <c r="E987" s="152" t="str">
        <f t="shared" si="270"/>
        <v/>
      </c>
      <c r="F987" s="289" t="str">
        <f t="shared" si="266"/>
        <v/>
      </c>
      <c r="G987" s="154" t="str">
        <f>IF($A987="","",'Priseestimat gj.strømming'!$C$15)</f>
        <v/>
      </c>
      <c r="H987" s="155" t="str" cm="1">
        <f t="array" ref="H987">IF(M987=Hjelpeark!$E$7,_xlfn.XLOOKUP(IF(T987="Naturlig",S987,T987),Temp_VT_FV,_xlfn.XLOOKUP('Beregninger gj.strømming'!F987,Fiskevekt_VT_FV,'Veksttabell FV'!$B$5:$T$21,,-1),,-1)*G987,IF('Beregninger gj.strømming'!M987=Hjelpeark!$D$7,_xlfn.XLOOKUP(IF(T987="Naturlig",S987,T987),'Veksttabell SV'!$A$6:$A$22,_xlfn.XLOOKUP('Beregninger gj.strømming'!F987,'Veksttabell SV'!$B$5:$AU$5,'Veksttabell SV'!$B$6:$AU$22,,-1),,-1)*G987,""))</f>
        <v/>
      </c>
      <c r="I987" s="155" t="str">
        <f t="shared" si="255"/>
        <v/>
      </c>
      <c r="J987" s="159" t="str">
        <f t="shared" si="256"/>
        <v/>
      </c>
      <c r="K987" s="173" t="str">
        <f>IF(A987="","",'Priseestimat gj.strømming'!$C$10)</f>
        <v/>
      </c>
      <c r="L987" s="173" t="str">
        <f>IF(A987="","",'Priseestimat gj.strømming'!$C$11)</f>
        <v/>
      </c>
      <c r="M987" s="173" t="str">
        <f>IF(A987="","",'Priseestimat gj.strømming'!$C$12)</f>
        <v/>
      </c>
      <c r="N987" s="173" t="str">
        <f>IF($A987="","",'Priseestimat gj.strømming'!$C$6)</f>
        <v/>
      </c>
      <c r="O987" s="174" t="str" cm="1">
        <f t="array" ref="O987">IF(M987=Hjelpeark!$D$7,_xlfn.XLOOKUP(IF(T987="Naturlig",S987,T987),'Vannbehov SV'!$A$5:$A$13,_xlfn.XLOOKUP('Beregninger gj.strømming'!F987,'Vannbehov SV'!$B$4:$O$4,'Vannbehov SV'!$B$5:$O$13,,-1),,-1),IF(M987=Hjelpeark!$E$7,_xlfn.XLOOKUP(IF(T987="Naturlig",S987,T987),'Vannbehov FV'!$A$5:$A$20,_xlfn.XLOOKUP('Beregninger gj.strømming'!F987,'Vannbehov FV'!$B$4:$O$4,'Vannbehov FV'!$B$5:$O$20,,-1),,-1),""))</f>
        <v/>
      </c>
      <c r="P987" s="173" t="str">
        <f t="shared" si="267"/>
        <v/>
      </c>
      <c r="Q987" s="174" t="str">
        <f t="shared" si="268"/>
        <v/>
      </c>
      <c r="R987" s="174" t="str">
        <f t="shared" si="257"/>
        <v/>
      </c>
      <c r="S987" s="152" t="str">
        <f>IFERROR(IF(M987=Hjelpeark!$D$7,_xlfn.XLOOKUP('Beregninger gj.strømming'!C987,Hjelpeark!$C$8:$C$19,Hjelpeark!$D$8:$D$19),_xlfn.XLOOKUP('Beregninger gj.strømming'!C987,Hjelpeark!$C$8:$C$19,Hjelpeark!$E$8:$E$19)),"")</f>
        <v/>
      </c>
      <c r="T987" s="152" t="str">
        <f t="shared" si="271"/>
        <v/>
      </c>
      <c r="U987" s="152" t="str">
        <f>IFERROR(IF(T987=Hjelpeark!$B$4,0,ABS(T987-S987)),"")</f>
        <v/>
      </c>
      <c r="V987" s="175" t="str">
        <f>IFERROR(IF(A987="","",_xlfn.XLOOKUP(D987,Prisliste!$C$4:$F$4,Prisliste!$C$20:$F$20)),"")</f>
        <v/>
      </c>
      <c r="W987" s="175" t="str">
        <f>IFERROR(U987*_xlfn.XLOOKUP(D987,Prisliste!$C$4:$F$4,Prisliste!$C$21:$F$21),"")</f>
        <v/>
      </c>
      <c r="X987" s="175" t="str">
        <f>IFERROR(IF(A987="","",IF(N987="Ja",_xlfn.XLOOKUP('Beregninger gj.strømming'!D987,Prisliste!$C$4:$F$4,Prisliste!$C$24:$F$24),0)),"")</f>
        <v/>
      </c>
      <c r="Y987" s="288" t="str">
        <f t="shared" si="258"/>
        <v/>
      </c>
      <c r="Z987" s="175" t="str">
        <f t="shared" si="269"/>
        <v/>
      </c>
      <c r="AA987" s="175" t="str">
        <f t="shared" si="259"/>
        <v/>
      </c>
      <c r="AB987" s="175" t="str">
        <f t="shared" si="260"/>
        <v/>
      </c>
      <c r="AC987" s="288" t="str">
        <f t="shared" si="261"/>
        <v/>
      </c>
      <c r="AD987" s="152" t="str">
        <f t="shared" si="262"/>
        <v/>
      </c>
      <c r="AF987" s="155" t="str">
        <f>IFERROR(_xlfn.XLOOKUP(D987,Prisliste!$C$4:$F$4,Prisliste!$C$19:$F$19)*AD987,"")</f>
        <v/>
      </c>
    </row>
    <row r="988" spans="1:32" ht="14.4">
      <c r="A988" s="171" t="str">
        <f>IF(A987="","",IF(A987+1&lt;=f_slutt,'Beregninger gj.strømming'!A987+1,""))</f>
        <v/>
      </c>
      <c r="B988" s="172" t="str">
        <f t="shared" si="263"/>
        <v/>
      </c>
      <c r="C988" s="173" t="str">
        <f t="shared" si="264"/>
        <v/>
      </c>
      <c r="D988" s="172" t="str">
        <f t="shared" si="265"/>
        <v/>
      </c>
      <c r="E988" s="152" t="str">
        <f t="shared" si="270"/>
        <v/>
      </c>
      <c r="F988" s="289" t="str">
        <f t="shared" si="266"/>
        <v/>
      </c>
      <c r="G988" s="154" t="str">
        <f>IF($A988="","",'Priseestimat gj.strømming'!$C$15)</f>
        <v/>
      </c>
      <c r="H988" s="155" t="str" cm="1">
        <f t="array" ref="H988">IF(M988=Hjelpeark!$E$7,_xlfn.XLOOKUP(IF(T988="Naturlig",S988,T988),Temp_VT_FV,_xlfn.XLOOKUP('Beregninger gj.strømming'!F988,Fiskevekt_VT_FV,'Veksttabell FV'!$B$5:$T$21,,-1),,-1)*G988,IF('Beregninger gj.strømming'!M988=Hjelpeark!$D$7,_xlfn.XLOOKUP(IF(T988="Naturlig",S988,T988),'Veksttabell SV'!$A$6:$A$22,_xlfn.XLOOKUP('Beregninger gj.strømming'!F988,'Veksttabell SV'!$B$5:$AU$5,'Veksttabell SV'!$B$6:$AU$22,,-1),,-1)*G988,""))</f>
        <v/>
      </c>
      <c r="I988" s="155" t="str">
        <f t="shared" si="255"/>
        <v/>
      </c>
      <c r="J988" s="159" t="str">
        <f t="shared" si="256"/>
        <v/>
      </c>
      <c r="K988" s="173" t="str">
        <f>IF(A988="","",'Priseestimat gj.strømming'!$C$10)</f>
        <v/>
      </c>
      <c r="L988" s="173" t="str">
        <f>IF(A988="","",'Priseestimat gj.strømming'!$C$11)</f>
        <v/>
      </c>
      <c r="M988" s="173" t="str">
        <f>IF(A988="","",'Priseestimat gj.strømming'!$C$12)</f>
        <v/>
      </c>
      <c r="N988" s="173" t="str">
        <f>IF($A988="","",'Priseestimat gj.strømming'!$C$6)</f>
        <v/>
      </c>
      <c r="O988" s="174" t="str" cm="1">
        <f t="array" ref="O988">IF(M988=Hjelpeark!$D$7,_xlfn.XLOOKUP(IF(T988="Naturlig",S988,T988),'Vannbehov SV'!$A$5:$A$13,_xlfn.XLOOKUP('Beregninger gj.strømming'!F988,'Vannbehov SV'!$B$4:$O$4,'Vannbehov SV'!$B$5:$O$13,,-1),,-1),IF(M988=Hjelpeark!$E$7,_xlfn.XLOOKUP(IF(T988="Naturlig",S988,T988),'Vannbehov FV'!$A$5:$A$20,_xlfn.XLOOKUP('Beregninger gj.strømming'!F988,'Vannbehov FV'!$B$4:$O$4,'Vannbehov FV'!$B$5:$O$20,,-1),,-1),""))</f>
        <v/>
      </c>
      <c r="P988" s="173" t="str">
        <f t="shared" si="267"/>
        <v/>
      </c>
      <c r="Q988" s="174" t="str">
        <f t="shared" si="268"/>
        <v/>
      </c>
      <c r="R988" s="174" t="str">
        <f t="shared" si="257"/>
        <v/>
      </c>
      <c r="S988" s="152" t="str">
        <f>IFERROR(IF(M988=Hjelpeark!$D$7,_xlfn.XLOOKUP('Beregninger gj.strømming'!C988,Hjelpeark!$C$8:$C$19,Hjelpeark!$D$8:$D$19),_xlfn.XLOOKUP('Beregninger gj.strømming'!C988,Hjelpeark!$C$8:$C$19,Hjelpeark!$E$8:$E$19)),"")</f>
        <v/>
      </c>
      <c r="T988" s="152" t="str">
        <f t="shared" si="271"/>
        <v/>
      </c>
      <c r="U988" s="152" t="str">
        <f>IFERROR(IF(T988=Hjelpeark!$B$4,0,ABS(T988-S988)),"")</f>
        <v/>
      </c>
      <c r="V988" s="175" t="str">
        <f>IFERROR(IF(A988="","",_xlfn.XLOOKUP(D988,Prisliste!$C$4:$F$4,Prisliste!$C$20:$F$20)),"")</f>
        <v/>
      </c>
      <c r="W988" s="175" t="str">
        <f>IFERROR(U988*_xlfn.XLOOKUP(D988,Prisliste!$C$4:$F$4,Prisliste!$C$21:$F$21),"")</f>
        <v/>
      </c>
      <c r="X988" s="175" t="str">
        <f>IFERROR(IF(A988="","",IF(N988="Ja",_xlfn.XLOOKUP('Beregninger gj.strømming'!D988,Prisliste!$C$4:$F$4,Prisliste!$C$24:$F$24),0)),"")</f>
        <v/>
      </c>
      <c r="Y988" s="288" t="str">
        <f t="shared" si="258"/>
        <v/>
      </c>
      <c r="Z988" s="175" t="str">
        <f t="shared" si="269"/>
        <v/>
      </c>
      <c r="AA988" s="175" t="str">
        <f t="shared" si="259"/>
        <v/>
      </c>
      <c r="AB988" s="175" t="str">
        <f t="shared" si="260"/>
        <v/>
      </c>
      <c r="AC988" s="288" t="str">
        <f t="shared" si="261"/>
        <v/>
      </c>
      <c r="AD988" s="152" t="str">
        <f t="shared" si="262"/>
        <v/>
      </c>
      <c r="AF988" s="155" t="str">
        <f>IFERROR(_xlfn.XLOOKUP(D988,Prisliste!$C$4:$F$4,Prisliste!$C$19:$F$19)*AD988,"")</f>
        <v/>
      </c>
    </row>
    <row r="989" spans="1:32" ht="14.4">
      <c r="A989" s="171" t="str">
        <f>IF(A988="","",IF(A988+1&lt;=f_slutt,'Beregninger gj.strømming'!A988+1,""))</f>
        <v/>
      </c>
      <c r="B989" s="172" t="str">
        <f t="shared" si="263"/>
        <v/>
      </c>
      <c r="C989" s="173" t="str">
        <f t="shared" si="264"/>
        <v/>
      </c>
      <c r="D989" s="172" t="str">
        <f t="shared" si="265"/>
        <v/>
      </c>
      <c r="E989" s="152" t="str">
        <f t="shared" si="270"/>
        <v/>
      </c>
      <c r="F989" s="289" t="str">
        <f t="shared" si="266"/>
        <v/>
      </c>
      <c r="G989" s="154" t="str">
        <f>IF($A989="","",'Priseestimat gj.strømming'!$C$15)</f>
        <v/>
      </c>
      <c r="H989" s="155" t="str" cm="1">
        <f t="array" ref="H989">IF(M989=Hjelpeark!$E$7,_xlfn.XLOOKUP(IF(T989="Naturlig",S989,T989),Temp_VT_FV,_xlfn.XLOOKUP('Beregninger gj.strømming'!F989,Fiskevekt_VT_FV,'Veksttabell FV'!$B$5:$T$21,,-1),,-1)*G989,IF('Beregninger gj.strømming'!M989=Hjelpeark!$D$7,_xlfn.XLOOKUP(IF(T989="Naturlig",S989,T989),'Veksttabell SV'!$A$6:$A$22,_xlfn.XLOOKUP('Beregninger gj.strømming'!F989,'Veksttabell SV'!$B$5:$AU$5,'Veksttabell SV'!$B$6:$AU$22,,-1),,-1)*G989,""))</f>
        <v/>
      </c>
      <c r="I989" s="155" t="str">
        <f t="shared" si="255"/>
        <v/>
      </c>
      <c r="J989" s="159" t="str">
        <f t="shared" si="256"/>
        <v/>
      </c>
      <c r="K989" s="173" t="str">
        <f>IF(A989="","",'Priseestimat gj.strømming'!$C$10)</f>
        <v/>
      </c>
      <c r="L989" s="173" t="str">
        <f>IF(A989="","",'Priseestimat gj.strømming'!$C$11)</f>
        <v/>
      </c>
      <c r="M989" s="173" t="str">
        <f>IF(A989="","",'Priseestimat gj.strømming'!$C$12)</f>
        <v/>
      </c>
      <c r="N989" s="173" t="str">
        <f>IF($A989="","",'Priseestimat gj.strømming'!$C$6)</f>
        <v/>
      </c>
      <c r="O989" s="174" t="str" cm="1">
        <f t="array" ref="O989">IF(M989=Hjelpeark!$D$7,_xlfn.XLOOKUP(IF(T989="Naturlig",S989,T989),'Vannbehov SV'!$A$5:$A$13,_xlfn.XLOOKUP('Beregninger gj.strømming'!F989,'Vannbehov SV'!$B$4:$O$4,'Vannbehov SV'!$B$5:$O$13,,-1),,-1),IF(M989=Hjelpeark!$E$7,_xlfn.XLOOKUP(IF(T989="Naturlig",S989,T989),'Vannbehov FV'!$A$5:$A$20,_xlfn.XLOOKUP('Beregninger gj.strømming'!F989,'Vannbehov FV'!$B$4:$O$4,'Vannbehov FV'!$B$5:$O$20,,-1),,-1),""))</f>
        <v/>
      </c>
      <c r="P989" s="173" t="str">
        <f t="shared" si="267"/>
        <v/>
      </c>
      <c r="Q989" s="174" t="str">
        <f t="shared" si="268"/>
        <v/>
      </c>
      <c r="R989" s="174" t="str">
        <f t="shared" si="257"/>
        <v/>
      </c>
      <c r="S989" s="152" t="str">
        <f>IFERROR(IF(M989=Hjelpeark!$D$7,_xlfn.XLOOKUP('Beregninger gj.strømming'!C989,Hjelpeark!$C$8:$C$19,Hjelpeark!$D$8:$D$19),_xlfn.XLOOKUP('Beregninger gj.strømming'!C989,Hjelpeark!$C$8:$C$19,Hjelpeark!$E$8:$E$19)),"")</f>
        <v/>
      </c>
      <c r="T989" s="152" t="str">
        <f t="shared" si="271"/>
        <v/>
      </c>
      <c r="U989" s="152" t="str">
        <f>IFERROR(IF(T989=Hjelpeark!$B$4,0,ABS(T989-S989)),"")</f>
        <v/>
      </c>
      <c r="V989" s="175" t="str">
        <f>IFERROR(IF(A989="","",_xlfn.XLOOKUP(D989,Prisliste!$C$4:$F$4,Prisliste!$C$20:$F$20)),"")</f>
        <v/>
      </c>
      <c r="W989" s="175" t="str">
        <f>IFERROR(U989*_xlfn.XLOOKUP(D989,Prisliste!$C$4:$F$4,Prisliste!$C$21:$F$21),"")</f>
        <v/>
      </c>
      <c r="X989" s="175" t="str">
        <f>IFERROR(IF(A989="","",IF(N989="Ja",_xlfn.XLOOKUP('Beregninger gj.strømming'!D989,Prisliste!$C$4:$F$4,Prisliste!$C$24:$F$24),0)),"")</f>
        <v/>
      </c>
      <c r="Y989" s="288" t="str">
        <f t="shared" si="258"/>
        <v/>
      </c>
      <c r="Z989" s="175" t="str">
        <f t="shared" si="269"/>
        <v/>
      </c>
      <c r="AA989" s="175" t="str">
        <f t="shared" si="259"/>
        <v/>
      </c>
      <c r="AB989" s="175" t="str">
        <f t="shared" si="260"/>
        <v/>
      </c>
      <c r="AC989" s="288" t="str">
        <f t="shared" si="261"/>
        <v/>
      </c>
      <c r="AD989" s="152" t="str">
        <f t="shared" si="262"/>
        <v/>
      </c>
      <c r="AF989" s="155" t="str">
        <f>IFERROR(_xlfn.XLOOKUP(D989,Prisliste!$C$4:$F$4,Prisliste!$C$19:$F$19)*AD989,"")</f>
        <v/>
      </c>
    </row>
    <row r="990" spans="1:32" ht="14.4">
      <c r="A990" s="171" t="str">
        <f>IF(A989="","",IF(A989+1&lt;=f_slutt,'Beregninger gj.strømming'!A989+1,""))</f>
        <v/>
      </c>
      <c r="B990" s="172" t="str">
        <f t="shared" si="263"/>
        <v/>
      </c>
      <c r="C990" s="173" t="str">
        <f t="shared" si="264"/>
        <v/>
      </c>
      <c r="D990" s="172" t="str">
        <f t="shared" si="265"/>
        <v/>
      </c>
      <c r="E990" s="152" t="str">
        <f t="shared" si="270"/>
        <v/>
      </c>
      <c r="F990" s="289" t="str">
        <f t="shared" si="266"/>
        <v/>
      </c>
      <c r="G990" s="154" t="str">
        <f>IF($A990="","",'Priseestimat gj.strømming'!$C$15)</f>
        <v/>
      </c>
      <c r="H990" s="155" t="str" cm="1">
        <f t="array" ref="H990">IF(M990=Hjelpeark!$E$7,_xlfn.XLOOKUP(IF(T990="Naturlig",S990,T990),Temp_VT_FV,_xlfn.XLOOKUP('Beregninger gj.strømming'!F990,Fiskevekt_VT_FV,'Veksttabell FV'!$B$5:$T$21,,-1),,-1)*G990,IF('Beregninger gj.strømming'!M990=Hjelpeark!$D$7,_xlfn.XLOOKUP(IF(T990="Naturlig",S990,T990),'Veksttabell SV'!$A$6:$A$22,_xlfn.XLOOKUP('Beregninger gj.strømming'!F990,'Veksttabell SV'!$B$5:$AU$5,'Veksttabell SV'!$B$6:$AU$22,,-1),,-1)*G990,""))</f>
        <v/>
      </c>
      <c r="I990" s="155" t="str">
        <f t="shared" si="255"/>
        <v/>
      </c>
      <c r="J990" s="159" t="str">
        <f t="shared" si="256"/>
        <v/>
      </c>
      <c r="K990" s="173" t="str">
        <f>IF(A990="","",'Priseestimat gj.strømming'!$C$10)</f>
        <v/>
      </c>
      <c r="L990" s="173" t="str">
        <f>IF(A990="","",'Priseestimat gj.strømming'!$C$11)</f>
        <v/>
      </c>
      <c r="M990" s="173" t="str">
        <f>IF(A990="","",'Priseestimat gj.strømming'!$C$12)</f>
        <v/>
      </c>
      <c r="N990" s="173" t="str">
        <f>IF($A990="","",'Priseestimat gj.strømming'!$C$6)</f>
        <v/>
      </c>
      <c r="O990" s="174" t="str" cm="1">
        <f t="array" ref="O990">IF(M990=Hjelpeark!$D$7,_xlfn.XLOOKUP(IF(T990="Naturlig",S990,T990),'Vannbehov SV'!$A$5:$A$13,_xlfn.XLOOKUP('Beregninger gj.strømming'!F990,'Vannbehov SV'!$B$4:$O$4,'Vannbehov SV'!$B$5:$O$13,,-1),,-1),IF(M990=Hjelpeark!$E$7,_xlfn.XLOOKUP(IF(T990="Naturlig",S990,T990),'Vannbehov FV'!$A$5:$A$20,_xlfn.XLOOKUP('Beregninger gj.strømming'!F990,'Vannbehov FV'!$B$4:$O$4,'Vannbehov FV'!$B$5:$O$20,,-1),,-1),""))</f>
        <v/>
      </c>
      <c r="P990" s="173" t="str">
        <f t="shared" si="267"/>
        <v/>
      </c>
      <c r="Q990" s="174" t="str">
        <f t="shared" si="268"/>
        <v/>
      </c>
      <c r="R990" s="174" t="str">
        <f t="shared" si="257"/>
        <v/>
      </c>
      <c r="S990" s="152" t="str">
        <f>IFERROR(IF(M990=Hjelpeark!$D$7,_xlfn.XLOOKUP('Beregninger gj.strømming'!C990,Hjelpeark!$C$8:$C$19,Hjelpeark!$D$8:$D$19),_xlfn.XLOOKUP('Beregninger gj.strømming'!C990,Hjelpeark!$C$8:$C$19,Hjelpeark!$E$8:$E$19)),"")</f>
        <v/>
      </c>
      <c r="T990" s="152" t="str">
        <f t="shared" si="271"/>
        <v/>
      </c>
      <c r="U990" s="152" t="str">
        <f>IFERROR(IF(T990=Hjelpeark!$B$4,0,ABS(T990-S990)),"")</f>
        <v/>
      </c>
      <c r="V990" s="175" t="str">
        <f>IFERROR(IF(A990="","",_xlfn.XLOOKUP(D990,Prisliste!$C$4:$F$4,Prisliste!$C$20:$F$20)),"")</f>
        <v/>
      </c>
      <c r="W990" s="175" t="str">
        <f>IFERROR(U990*_xlfn.XLOOKUP(D990,Prisliste!$C$4:$F$4,Prisliste!$C$21:$F$21),"")</f>
        <v/>
      </c>
      <c r="X990" s="175" t="str">
        <f>IFERROR(IF(A990="","",IF(N990="Ja",_xlfn.XLOOKUP('Beregninger gj.strømming'!D990,Prisliste!$C$4:$F$4,Prisliste!$C$24:$F$24),0)),"")</f>
        <v/>
      </c>
      <c r="Y990" s="288" t="str">
        <f t="shared" si="258"/>
        <v/>
      </c>
      <c r="Z990" s="175" t="str">
        <f t="shared" si="269"/>
        <v/>
      </c>
      <c r="AA990" s="175" t="str">
        <f t="shared" si="259"/>
        <v/>
      </c>
      <c r="AB990" s="175" t="str">
        <f t="shared" si="260"/>
        <v/>
      </c>
      <c r="AC990" s="288" t="str">
        <f t="shared" si="261"/>
        <v/>
      </c>
      <c r="AD990" s="152" t="str">
        <f t="shared" si="262"/>
        <v/>
      </c>
      <c r="AF990" s="155" t="str">
        <f>IFERROR(_xlfn.XLOOKUP(D990,Prisliste!$C$4:$F$4,Prisliste!$C$19:$F$19)*AD990,"")</f>
        <v/>
      </c>
    </row>
    <row r="991" spans="1:32" ht="14.4">
      <c r="A991" s="171" t="str">
        <f>IF(A990="","",IF(A990+1&lt;=f_slutt,'Beregninger gj.strømming'!A990+1,""))</f>
        <v/>
      </c>
      <c r="B991" s="172" t="str">
        <f t="shared" si="263"/>
        <v/>
      </c>
      <c r="C991" s="173" t="str">
        <f t="shared" si="264"/>
        <v/>
      </c>
      <c r="D991" s="172" t="str">
        <f t="shared" si="265"/>
        <v/>
      </c>
      <c r="E991" s="152" t="str">
        <f t="shared" si="270"/>
        <v/>
      </c>
      <c r="F991" s="289" t="str">
        <f t="shared" si="266"/>
        <v/>
      </c>
      <c r="G991" s="154" t="str">
        <f>IF($A991="","",'Priseestimat gj.strømming'!$C$15)</f>
        <v/>
      </c>
      <c r="H991" s="155" t="str" cm="1">
        <f t="array" ref="H991">IF(M991=Hjelpeark!$E$7,_xlfn.XLOOKUP(IF(T991="Naturlig",S991,T991),Temp_VT_FV,_xlfn.XLOOKUP('Beregninger gj.strømming'!F991,Fiskevekt_VT_FV,'Veksttabell FV'!$B$5:$T$21,,-1),,-1)*G991,IF('Beregninger gj.strømming'!M991=Hjelpeark!$D$7,_xlfn.XLOOKUP(IF(T991="Naturlig",S991,T991),'Veksttabell SV'!$A$6:$A$22,_xlfn.XLOOKUP('Beregninger gj.strømming'!F991,'Veksttabell SV'!$B$5:$AU$5,'Veksttabell SV'!$B$6:$AU$22,,-1),,-1)*G991,""))</f>
        <v/>
      </c>
      <c r="I991" s="155" t="str">
        <f t="shared" si="255"/>
        <v/>
      </c>
      <c r="J991" s="159" t="str">
        <f t="shared" si="256"/>
        <v/>
      </c>
      <c r="K991" s="173" t="str">
        <f>IF(A991="","",'Priseestimat gj.strømming'!$C$10)</f>
        <v/>
      </c>
      <c r="L991" s="173" t="str">
        <f>IF(A991="","",'Priseestimat gj.strømming'!$C$11)</f>
        <v/>
      </c>
      <c r="M991" s="173" t="str">
        <f>IF(A991="","",'Priseestimat gj.strømming'!$C$12)</f>
        <v/>
      </c>
      <c r="N991" s="173" t="str">
        <f>IF($A991="","",'Priseestimat gj.strømming'!$C$6)</f>
        <v/>
      </c>
      <c r="O991" s="174" t="str" cm="1">
        <f t="array" ref="O991">IF(M991=Hjelpeark!$D$7,_xlfn.XLOOKUP(IF(T991="Naturlig",S991,T991),'Vannbehov SV'!$A$5:$A$13,_xlfn.XLOOKUP('Beregninger gj.strømming'!F991,'Vannbehov SV'!$B$4:$O$4,'Vannbehov SV'!$B$5:$O$13,,-1),,-1),IF(M991=Hjelpeark!$E$7,_xlfn.XLOOKUP(IF(T991="Naturlig",S991,T991),'Vannbehov FV'!$A$5:$A$20,_xlfn.XLOOKUP('Beregninger gj.strømming'!F991,'Vannbehov FV'!$B$4:$O$4,'Vannbehov FV'!$B$5:$O$20,,-1),,-1),""))</f>
        <v/>
      </c>
      <c r="P991" s="173" t="str">
        <f t="shared" si="267"/>
        <v/>
      </c>
      <c r="Q991" s="174" t="str">
        <f t="shared" si="268"/>
        <v/>
      </c>
      <c r="R991" s="174" t="str">
        <f t="shared" si="257"/>
        <v/>
      </c>
      <c r="S991" s="152" t="str">
        <f>IFERROR(IF(M991=Hjelpeark!$D$7,_xlfn.XLOOKUP('Beregninger gj.strømming'!C991,Hjelpeark!$C$8:$C$19,Hjelpeark!$D$8:$D$19),_xlfn.XLOOKUP('Beregninger gj.strømming'!C991,Hjelpeark!$C$8:$C$19,Hjelpeark!$E$8:$E$19)),"")</f>
        <v/>
      </c>
      <c r="T991" s="152" t="str">
        <f t="shared" si="271"/>
        <v/>
      </c>
      <c r="U991" s="152" t="str">
        <f>IFERROR(IF(T991=Hjelpeark!$B$4,0,ABS(T991-S991)),"")</f>
        <v/>
      </c>
      <c r="V991" s="175" t="str">
        <f>IFERROR(IF(A991="","",_xlfn.XLOOKUP(D991,Prisliste!$C$4:$F$4,Prisliste!$C$20:$F$20)),"")</f>
        <v/>
      </c>
      <c r="W991" s="175" t="str">
        <f>IFERROR(U991*_xlfn.XLOOKUP(D991,Prisliste!$C$4:$F$4,Prisliste!$C$21:$F$21),"")</f>
        <v/>
      </c>
      <c r="X991" s="175" t="str">
        <f>IFERROR(IF(A991="","",IF(N991="Ja",_xlfn.XLOOKUP('Beregninger gj.strømming'!D991,Prisliste!$C$4:$F$4,Prisliste!$C$24:$F$24),0)),"")</f>
        <v/>
      </c>
      <c r="Y991" s="288" t="str">
        <f t="shared" si="258"/>
        <v/>
      </c>
      <c r="Z991" s="175" t="str">
        <f t="shared" si="269"/>
        <v/>
      </c>
      <c r="AA991" s="175" t="str">
        <f t="shared" si="259"/>
        <v/>
      </c>
      <c r="AB991" s="175" t="str">
        <f t="shared" si="260"/>
        <v/>
      </c>
      <c r="AC991" s="288" t="str">
        <f t="shared" si="261"/>
        <v/>
      </c>
      <c r="AD991" s="152" t="str">
        <f t="shared" si="262"/>
        <v/>
      </c>
      <c r="AF991" s="155" t="str">
        <f>IFERROR(_xlfn.XLOOKUP(D991,Prisliste!$C$4:$F$4,Prisliste!$C$19:$F$19)*AD991,"")</f>
        <v/>
      </c>
    </row>
    <row r="992" spans="1:32" ht="14.4">
      <c r="A992" s="171" t="str">
        <f>IF(A991="","",IF(A991+1&lt;=f_slutt,'Beregninger gj.strømming'!A991+1,""))</f>
        <v/>
      </c>
      <c r="B992" s="172" t="str">
        <f t="shared" si="263"/>
        <v/>
      </c>
      <c r="C992" s="173" t="str">
        <f t="shared" si="264"/>
        <v/>
      </c>
      <c r="D992" s="172" t="str">
        <f t="shared" si="265"/>
        <v/>
      </c>
      <c r="E992" s="152" t="str">
        <f t="shared" si="270"/>
        <v/>
      </c>
      <c r="F992" s="289" t="str">
        <f t="shared" si="266"/>
        <v/>
      </c>
      <c r="G992" s="154" t="str">
        <f>IF($A992="","",'Priseestimat gj.strømming'!$C$15)</f>
        <v/>
      </c>
      <c r="H992" s="155" t="str" cm="1">
        <f t="array" ref="H992">IF(M992=Hjelpeark!$E$7,_xlfn.XLOOKUP(IF(T992="Naturlig",S992,T992),Temp_VT_FV,_xlfn.XLOOKUP('Beregninger gj.strømming'!F992,Fiskevekt_VT_FV,'Veksttabell FV'!$B$5:$T$21,,-1),,-1)*G992,IF('Beregninger gj.strømming'!M992=Hjelpeark!$D$7,_xlfn.XLOOKUP(IF(T992="Naturlig",S992,T992),'Veksttabell SV'!$A$6:$A$22,_xlfn.XLOOKUP('Beregninger gj.strømming'!F992,'Veksttabell SV'!$B$5:$AU$5,'Veksttabell SV'!$B$6:$AU$22,,-1),,-1)*G992,""))</f>
        <v/>
      </c>
      <c r="I992" s="155" t="str">
        <f t="shared" si="255"/>
        <v/>
      </c>
      <c r="J992" s="159" t="str">
        <f t="shared" si="256"/>
        <v/>
      </c>
      <c r="K992" s="173" t="str">
        <f>IF(A992="","",'Priseestimat gj.strømming'!$C$10)</f>
        <v/>
      </c>
      <c r="L992" s="173" t="str">
        <f>IF(A992="","",'Priseestimat gj.strømming'!$C$11)</f>
        <v/>
      </c>
      <c r="M992" s="173" t="str">
        <f>IF(A992="","",'Priseestimat gj.strømming'!$C$12)</f>
        <v/>
      </c>
      <c r="N992" s="173" t="str">
        <f>IF($A992="","",'Priseestimat gj.strømming'!$C$6)</f>
        <v/>
      </c>
      <c r="O992" s="174" t="str" cm="1">
        <f t="array" ref="O992">IF(M992=Hjelpeark!$D$7,_xlfn.XLOOKUP(IF(T992="Naturlig",S992,T992),'Vannbehov SV'!$A$5:$A$13,_xlfn.XLOOKUP('Beregninger gj.strømming'!F992,'Vannbehov SV'!$B$4:$O$4,'Vannbehov SV'!$B$5:$O$13,,-1),,-1),IF(M992=Hjelpeark!$E$7,_xlfn.XLOOKUP(IF(T992="Naturlig",S992,T992),'Vannbehov FV'!$A$5:$A$20,_xlfn.XLOOKUP('Beregninger gj.strømming'!F992,'Vannbehov FV'!$B$4:$O$4,'Vannbehov FV'!$B$5:$O$20,,-1),,-1),""))</f>
        <v/>
      </c>
      <c r="P992" s="173" t="str">
        <f t="shared" si="267"/>
        <v/>
      </c>
      <c r="Q992" s="174" t="str">
        <f t="shared" si="268"/>
        <v/>
      </c>
      <c r="R992" s="174" t="str">
        <f t="shared" si="257"/>
        <v/>
      </c>
      <c r="S992" s="152" t="str">
        <f>IFERROR(IF(M992=Hjelpeark!$D$7,_xlfn.XLOOKUP('Beregninger gj.strømming'!C992,Hjelpeark!$C$8:$C$19,Hjelpeark!$D$8:$D$19),_xlfn.XLOOKUP('Beregninger gj.strømming'!C992,Hjelpeark!$C$8:$C$19,Hjelpeark!$E$8:$E$19)),"")</f>
        <v/>
      </c>
      <c r="T992" s="152" t="str">
        <f t="shared" si="271"/>
        <v/>
      </c>
      <c r="U992" s="152" t="str">
        <f>IFERROR(IF(T992=Hjelpeark!$B$4,0,ABS(T992-S992)),"")</f>
        <v/>
      </c>
      <c r="V992" s="175" t="str">
        <f>IFERROR(IF(A992="","",_xlfn.XLOOKUP(D992,Prisliste!$C$4:$F$4,Prisliste!$C$20:$F$20)),"")</f>
        <v/>
      </c>
      <c r="W992" s="175" t="str">
        <f>IFERROR(U992*_xlfn.XLOOKUP(D992,Prisliste!$C$4:$F$4,Prisliste!$C$21:$F$21),"")</f>
        <v/>
      </c>
      <c r="X992" s="175" t="str">
        <f>IFERROR(IF(A992="","",IF(N992="Ja",_xlfn.XLOOKUP('Beregninger gj.strømming'!D992,Prisliste!$C$4:$F$4,Prisliste!$C$24:$F$24),0)),"")</f>
        <v/>
      </c>
      <c r="Y992" s="288" t="str">
        <f t="shared" si="258"/>
        <v/>
      </c>
      <c r="Z992" s="175" t="str">
        <f t="shared" si="269"/>
        <v/>
      </c>
      <c r="AA992" s="175" t="str">
        <f t="shared" si="259"/>
        <v/>
      </c>
      <c r="AB992" s="175" t="str">
        <f t="shared" si="260"/>
        <v/>
      </c>
      <c r="AC992" s="288" t="str">
        <f t="shared" si="261"/>
        <v/>
      </c>
      <c r="AD992" s="152" t="str">
        <f t="shared" si="262"/>
        <v/>
      </c>
      <c r="AF992" s="155" t="str">
        <f>IFERROR(_xlfn.XLOOKUP(D992,Prisliste!$C$4:$F$4,Prisliste!$C$19:$F$19)*AD992,"")</f>
        <v/>
      </c>
    </row>
    <row r="993" spans="1:32" ht="14.4">
      <c r="A993" s="171" t="str">
        <f>IF(A992="","",IF(A992+1&lt;=f_slutt,'Beregninger gj.strømming'!A992+1,""))</f>
        <v/>
      </c>
      <c r="B993" s="172" t="str">
        <f t="shared" si="263"/>
        <v/>
      </c>
      <c r="C993" s="173" t="str">
        <f t="shared" si="264"/>
        <v/>
      </c>
      <c r="D993" s="172" t="str">
        <f t="shared" si="265"/>
        <v/>
      </c>
      <c r="E993" s="152" t="str">
        <f t="shared" si="270"/>
        <v/>
      </c>
      <c r="F993" s="289" t="str">
        <f t="shared" si="266"/>
        <v/>
      </c>
      <c r="G993" s="154" t="str">
        <f>IF($A993="","",'Priseestimat gj.strømming'!$C$15)</f>
        <v/>
      </c>
      <c r="H993" s="155" t="str" cm="1">
        <f t="array" ref="H993">IF(M993=Hjelpeark!$E$7,_xlfn.XLOOKUP(IF(T993="Naturlig",S993,T993),Temp_VT_FV,_xlfn.XLOOKUP('Beregninger gj.strømming'!F993,Fiskevekt_VT_FV,'Veksttabell FV'!$B$5:$T$21,,-1),,-1)*G993,IF('Beregninger gj.strømming'!M993=Hjelpeark!$D$7,_xlfn.XLOOKUP(IF(T993="Naturlig",S993,T993),'Veksttabell SV'!$A$6:$A$22,_xlfn.XLOOKUP('Beregninger gj.strømming'!F993,'Veksttabell SV'!$B$5:$AU$5,'Veksttabell SV'!$B$6:$AU$22,,-1),,-1)*G993,""))</f>
        <v/>
      </c>
      <c r="I993" s="155" t="str">
        <f t="shared" si="255"/>
        <v/>
      </c>
      <c r="J993" s="159" t="str">
        <f t="shared" si="256"/>
        <v/>
      </c>
      <c r="K993" s="173" t="str">
        <f>IF(A993="","",'Priseestimat gj.strømming'!$C$10)</f>
        <v/>
      </c>
      <c r="L993" s="173" t="str">
        <f>IF(A993="","",'Priseestimat gj.strømming'!$C$11)</f>
        <v/>
      </c>
      <c r="M993" s="173" t="str">
        <f>IF(A993="","",'Priseestimat gj.strømming'!$C$12)</f>
        <v/>
      </c>
      <c r="N993" s="173" t="str">
        <f>IF($A993="","",'Priseestimat gj.strømming'!$C$6)</f>
        <v/>
      </c>
      <c r="O993" s="174" t="str" cm="1">
        <f t="array" ref="O993">IF(M993=Hjelpeark!$D$7,_xlfn.XLOOKUP(IF(T993="Naturlig",S993,T993),'Vannbehov SV'!$A$5:$A$13,_xlfn.XLOOKUP('Beregninger gj.strømming'!F993,'Vannbehov SV'!$B$4:$O$4,'Vannbehov SV'!$B$5:$O$13,,-1),,-1),IF(M993=Hjelpeark!$E$7,_xlfn.XLOOKUP(IF(T993="Naturlig",S993,T993),'Vannbehov FV'!$A$5:$A$20,_xlfn.XLOOKUP('Beregninger gj.strømming'!F993,'Vannbehov FV'!$B$4:$O$4,'Vannbehov FV'!$B$5:$O$20,,-1),,-1),""))</f>
        <v/>
      </c>
      <c r="P993" s="173" t="str">
        <f t="shared" si="267"/>
        <v/>
      </c>
      <c r="Q993" s="174" t="str">
        <f t="shared" si="268"/>
        <v/>
      </c>
      <c r="R993" s="174" t="str">
        <f t="shared" si="257"/>
        <v/>
      </c>
      <c r="S993" s="152" t="str">
        <f>IFERROR(IF(M993=Hjelpeark!$D$7,_xlfn.XLOOKUP('Beregninger gj.strømming'!C993,Hjelpeark!$C$8:$C$19,Hjelpeark!$D$8:$D$19),_xlfn.XLOOKUP('Beregninger gj.strømming'!C993,Hjelpeark!$C$8:$C$19,Hjelpeark!$E$8:$E$19)),"")</f>
        <v/>
      </c>
      <c r="T993" s="152" t="str">
        <f t="shared" si="271"/>
        <v/>
      </c>
      <c r="U993" s="152" t="str">
        <f>IFERROR(IF(T993=Hjelpeark!$B$4,0,ABS(T993-S993)),"")</f>
        <v/>
      </c>
      <c r="V993" s="175" t="str">
        <f>IFERROR(IF(A993="","",_xlfn.XLOOKUP(D993,Prisliste!$C$4:$F$4,Prisliste!$C$20:$F$20)),"")</f>
        <v/>
      </c>
      <c r="W993" s="175" t="str">
        <f>IFERROR(U993*_xlfn.XLOOKUP(D993,Prisliste!$C$4:$F$4,Prisliste!$C$21:$F$21),"")</f>
        <v/>
      </c>
      <c r="X993" s="175" t="str">
        <f>IFERROR(IF(A993="","",IF(N993="Ja",_xlfn.XLOOKUP('Beregninger gj.strømming'!D993,Prisliste!$C$4:$F$4,Prisliste!$C$24:$F$24),0)),"")</f>
        <v/>
      </c>
      <c r="Y993" s="288" t="str">
        <f t="shared" si="258"/>
        <v/>
      </c>
      <c r="Z993" s="175" t="str">
        <f t="shared" si="269"/>
        <v/>
      </c>
      <c r="AA993" s="175" t="str">
        <f t="shared" si="259"/>
        <v/>
      </c>
      <c r="AB993" s="175" t="str">
        <f t="shared" si="260"/>
        <v/>
      </c>
      <c r="AC993" s="288" t="str">
        <f t="shared" si="261"/>
        <v/>
      </c>
      <c r="AD993" s="152" t="str">
        <f t="shared" si="262"/>
        <v/>
      </c>
      <c r="AF993" s="155" t="str">
        <f>IFERROR(_xlfn.XLOOKUP(D993,Prisliste!$C$4:$F$4,Prisliste!$C$19:$F$19)*AD993,"")</f>
        <v/>
      </c>
    </row>
    <row r="994" spans="1:32" ht="14.4">
      <c r="A994" s="171" t="str">
        <f>IF(A993="","",IF(A993+1&lt;=f_slutt,'Beregninger gj.strømming'!A993+1,""))</f>
        <v/>
      </c>
      <c r="B994" s="172" t="str">
        <f t="shared" si="263"/>
        <v/>
      </c>
      <c r="C994" s="173" t="str">
        <f t="shared" si="264"/>
        <v/>
      </c>
      <c r="D994" s="172" t="str">
        <f t="shared" si="265"/>
        <v/>
      </c>
      <c r="E994" s="152" t="str">
        <f t="shared" si="270"/>
        <v/>
      </c>
      <c r="F994" s="289" t="str">
        <f t="shared" si="266"/>
        <v/>
      </c>
      <c r="G994" s="154" t="str">
        <f>IF($A994="","",'Priseestimat gj.strømming'!$C$15)</f>
        <v/>
      </c>
      <c r="H994" s="155" t="str" cm="1">
        <f t="array" ref="H994">IF(M994=Hjelpeark!$E$7,_xlfn.XLOOKUP(IF(T994="Naturlig",S994,T994),Temp_VT_FV,_xlfn.XLOOKUP('Beregninger gj.strømming'!F994,Fiskevekt_VT_FV,'Veksttabell FV'!$B$5:$T$21,,-1),,-1)*G994,IF('Beregninger gj.strømming'!M994=Hjelpeark!$D$7,_xlfn.XLOOKUP(IF(T994="Naturlig",S994,T994),'Veksttabell SV'!$A$6:$A$22,_xlfn.XLOOKUP('Beregninger gj.strømming'!F994,'Veksttabell SV'!$B$5:$AU$5,'Veksttabell SV'!$B$6:$AU$22,,-1),,-1)*G994,""))</f>
        <v/>
      </c>
      <c r="I994" s="155" t="str">
        <f t="shared" si="255"/>
        <v/>
      </c>
      <c r="J994" s="159" t="str">
        <f t="shared" si="256"/>
        <v/>
      </c>
      <c r="K994" s="173" t="str">
        <f>IF(A994="","",'Priseestimat gj.strømming'!$C$10)</f>
        <v/>
      </c>
      <c r="L994" s="173" t="str">
        <f>IF(A994="","",'Priseestimat gj.strømming'!$C$11)</f>
        <v/>
      </c>
      <c r="M994" s="173" t="str">
        <f>IF(A994="","",'Priseestimat gj.strømming'!$C$12)</f>
        <v/>
      </c>
      <c r="N994" s="173" t="str">
        <f>IF($A994="","",'Priseestimat gj.strømming'!$C$6)</f>
        <v/>
      </c>
      <c r="O994" s="174" t="str" cm="1">
        <f t="array" ref="O994">IF(M994=Hjelpeark!$D$7,_xlfn.XLOOKUP(IF(T994="Naturlig",S994,T994),'Vannbehov SV'!$A$5:$A$13,_xlfn.XLOOKUP('Beregninger gj.strømming'!F994,'Vannbehov SV'!$B$4:$O$4,'Vannbehov SV'!$B$5:$O$13,,-1),,-1),IF(M994=Hjelpeark!$E$7,_xlfn.XLOOKUP(IF(T994="Naturlig",S994,T994),'Vannbehov FV'!$A$5:$A$20,_xlfn.XLOOKUP('Beregninger gj.strømming'!F994,'Vannbehov FV'!$B$4:$O$4,'Vannbehov FV'!$B$5:$O$20,,-1),,-1),""))</f>
        <v/>
      </c>
      <c r="P994" s="173" t="str">
        <f t="shared" si="267"/>
        <v/>
      </c>
      <c r="Q994" s="174" t="str">
        <f t="shared" si="268"/>
        <v/>
      </c>
      <c r="R994" s="174" t="str">
        <f t="shared" si="257"/>
        <v/>
      </c>
      <c r="S994" s="152" t="str">
        <f>IFERROR(IF(M994=Hjelpeark!$D$7,_xlfn.XLOOKUP('Beregninger gj.strømming'!C994,Hjelpeark!$C$8:$C$19,Hjelpeark!$D$8:$D$19),_xlfn.XLOOKUP('Beregninger gj.strømming'!C994,Hjelpeark!$C$8:$C$19,Hjelpeark!$E$8:$E$19)),"")</f>
        <v/>
      </c>
      <c r="T994" s="152" t="str">
        <f t="shared" si="271"/>
        <v/>
      </c>
      <c r="U994" s="152" t="str">
        <f>IFERROR(IF(T994=Hjelpeark!$B$4,0,ABS(T994-S994)),"")</f>
        <v/>
      </c>
      <c r="V994" s="175" t="str">
        <f>IFERROR(IF(A994="","",_xlfn.XLOOKUP(D994,Prisliste!$C$4:$F$4,Prisliste!$C$20:$F$20)),"")</f>
        <v/>
      </c>
      <c r="W994" s="175" t="str">
        <f>IFERROR(U994*_xlfn.XLOOKUP(D994,Prisliste!$C$4:$F$4,Prisliste!$C$21:$F$21),"")</f>
        <v/>
      </c>
      <c r="X994" s="175" t="str">
        <f>IFERROR(IF(A994="","",IF(N994="Ja",_xlfn.XLOOKUP('Beregninger gj.strømming'!D994,Prisliste!$C$4:$F$4,Prisliste!$C$24:$F$24),0)),"")</f>
        <v/>
      </c>
      <c r="Y994" s="288" t="str">
        <f t="shared" si="258"/>
        <v/>
      </c>
      <c r="Z994" s="175" t="str">
        <f t="shared" si="269"/>
        <v/>
      </c>
      <c r="AA994" s="175" t="str">
        <f t="shared" si="259"/>
        <v/>
      </c>
      <c r="AB994" s="175" t="str">
        <f t="shared" si="260"/>
        <v/>
      </c>
      <c r="AC994" s="288" t="str">
        <f t="shared" si="261"/>
        <v/>
      </c>
      <c r="AD994" s="152" t="str">
        <f t="shared" si="262"/>
        <v/>
      </c>
      <c r="AF994" s="155" t="str">
        <f>IFERROR(_xlfn.XLOOKUP(D994,Prisliste!$C$4:$F$4,Prisliste!$C$19:$F$19)*AD994,"")</f>
        <v/>
      </c>
    </row>
    <row r="995" spans="1:32" ht="14.4">
      <c r="A995" s="171" t="str">
        <f>IF(A994="","",IF(A994+1&lt;=f_slutt,'Beregninger gj.strømming'!A994+1,""))</f>
        <v/>
      </c>
      <c r="B995" s="172" t="str">
        <f t="shared" si="263"/>
        <v/>
      </c>
      <c r="C995" s="173" t="str">
        <f t="shared" si="264"/>
        <v/>
      </c>
      <c r="D995" s="172" t="str">
        <f t="shared" si="265"/>
        <v/>
      </c>
      <c r="E995" s="152" t="str">
        <f t="shared" si="270"/>
        <v/>
      </c>
      <c r="F995" s="289" t="str">
        <f t="shared" si="266"/>
        <v/>
      </c>
      <c r="G995" s="154" t="str">
        <f>IF($A995="","",'Priseestimat gj.strømming'!$C$15)</f>
        <v/>
      </c>
      <c r="H995" s="155" t="str" cm="1">
        <f t="array" ref="H995">IF(M995=Hjelpeark!$E$7,_xlfn.XLOOKUP(IF(T995="Naturlig",S995,T995),Temp_VT_FV,_xlfn.XLOOKUP('Beregninger gj.strømming'!F995,Fiskevekt_VT_FV,'Veksttabell FV'!$B$5:$T$21,,-1),,-1)*G995,IF('Beregninger gj.strømming'!M995=Hjelpeark!$D$7,_xlfn.XLOOKUP(IF(T995="Naturlig",S995,T995),'Veksttabell SV'!$A$6:$A$22,_xlfn.XLOOKUP('Beregninger gj.strømming'!F995,'Veksttabell SV'!$B$5:$AU$5,'Veksttabell SV'!$B$6:$AU$22,,-1),,-1)*G995,""))</f>
        <v/>
      </c>
      <c r="I995" s="155" t="str">
        <f t="shared" si="255"/>
        <v/>
      </c>
      <c r="J995" s="159" t="str">
        <f t="shared" si="256"/>
        <v/>
      </c>
      <c r="K995" s="173" t="str">
        <f>IF(A995="","",'Priseestimat gj.strømming'!$C$10)</f>
        <v/>
      </c>
      <c r="L995" s="173" t="str">
        <f>IF(A995="","",'Priseestimat gj.strømming'!$C$11)</f>
        <v/>
      </c>
      <c r="M995" s="173" t="str">
        <f>IF(A995="","",'Priseestimat gj.strømming'!$C$12)</f>
        <v/>
      </c>
      <c r="N995" s="173" t="str">
        <f>IF($A995="","",'Priseestimat gj.strømming'!$C$6)</f>
        <v/>
      </c>
      <c r="O995" s="174" t="str" cm="1">
        <f t="array" ref="O995">IF(M995=Hjelpeark!$D$7,_xlfn.XLOOKUP(IF(T995="Naturlig",S995,T995),'Vannbehov SV'!$A$5:$A$13,_xlfn.XLOOKUP('Beregninger gj.strømming'!F995,'Vannbehov SV'!$B$4:$O$4,'Vannbehov SV'!$B$5:$O$13,,-1),,-1),IF(M995=Hjelpeark!$E$7,_xlfn.XLOOKUP(IF(T995="Naturlig",S995,T995),'Vannbehov FV'!$A$5:$A$20,_xlfn.XLOOKUP('Beregninger gj.strømming'!F995,'Vannbehov FV'!$B$4:$O$4,'Vannbehov FV'!$B$5:$O$20,,-1),,-1),""))</f>
        <v/>
      </c>
      <c r="P995" s="173" t="str">
        <f t="shared" si="267"/>
        <v/>
      </c>
      <c r="Q995" s="174" t="str">
        <f t="shared" si="268"/>
        <v/>
      </c>
      <c r="R995" s="174" t="str">
        <f t="shared" si="257"/>
        <v/>
      </c>
      <c r="S995" s="152" t="str">
        <f>IFERROR(IF(M995=Hjelpeark!$D$7,_xlfn.XLOOKUP('Beregninger gj.strømming'!C995,Hjelpeark!$C$8:$C$19,Hjelpeark!$D$8:$D$19),_xlfn.XLOOKUP('Beregninger gj.strømming'!C995,Hjelpeark!$C$8:$C$19,Hjelpeark!$E$8:$E$19)),"")</f>
        <v/>
      </c>
      <c r="T995" s="152" t="str">
        <f t="shared" si="271"/>
        <v/>
      </c>
      <c r="U995" s="152" t="str">
        <f>IFERROR(IF(T995=Hjelpeark!$B$4,0,ABS(T995-S995)),"")</f>
        <v/>
      </c>
      <c r="V995" s="175" t="str">
        <f>IFERROR(IF(A995="","",_xlfn.XLOOKUP(D995,Prisliste!$C$4:$F$4,Prisliste!$C$20:$F$20)),"")</f>
        <v/>
      </c>
      <c r="W995" s="175" t="str">
        <f>IFERROR(U995*_xlfn.XLOOKUP(D995,Prisliste!$C$4:$F$4,Prisliste!$C$21:$F$21),"")</f>
        <v/>
      </c>
      <c r="X995" s="175" t="str">
        <f>IFERROR(IF(A995="","",IF(N995="Ja",_xlfn.XLOOKUP('Beregninger gj.strømming'!D995,Prisliste!$C$4:$F$4,Prisliste!$C$24:$F$24),0)),"")</f>
        <v/>
      </c>
      <c r="Y995" s="288" t="str">
        <f t="shared" si="258"/>
        <v/>
      </c>
      <c r="Z995" s="175" t="str">
        <f t="shared" si="269"/>
        <v/>
      </c>
      <c r="AA995" s="175" t="str">
        <f t="shared" si="259"/>
        <v/>
      </c>
      <c r="AB995" s="175" t="str">
        <f t="shared" si="260"/>
        <v/>
      </c>
      <c r="AC995" s="288" t="str">
        <f t="shared" si="261"/>
        <v/>
      </c>
      <c r="AD995" s="152" t="str">
        <f t="shared" si="262"/>
        <v/>
      </c>
      <c r="AF995" s="155" t="str">
        <f>IFERROR(_xlfn.XLOOKUP(D995,Prisliste!$C$4:$F$4,Prisliste!$C$19:$F$19)*AD995,"")</f>
        <v/>
      </c>
    </row>
    <row r="996" spans="1:32" ht="14.4">
      <c r="A996" s="171" t="str">
        <f>IF(A995="","",IF(A995+1&lt;=f_slutt,'Beregninger gj.strømming'!A995+1,""))</f>
        <v/>
      </c>
      <c r="B996" s="172" t="str">
        <f t="shared" si="263"/>
        <v/>
      </c>
      <c r="C996" s="173" t="str">
        <f t="shared" si="264"/>
        <v/>
      </c>
      <c r="D996" s="172" t="str">
        <f t="shared" si="265"/>
        <v/>
      </c>
      <c r="E996" s="152" t="str">
        <f t="shared" si="270"/>
        <v/>
      </c>
      <c r="F996" s="289" t="str">
        <f t="shared" si="266"/>
        <v/>
      </c>
      <c r="G996" s="154" t="str">
        <f>IF($A996="","",'Priseestimat gj.strømming'!$C$15)</f>
        <v/>
      </c>
      <c r="H996" s="155" t="str" cm="1">
        <f t="array" ref="H996">IF(M996=Hjelpeark!$E$7,_xlfn.XLOOKUP(IF(T996="Naturlig",S996,T996),Temp_VT_FV,_xlfn.XLOOKUP('Beregninger gj.strømming'!F996,Fiskevekt_VT_FV,'Veksttabell FV'!$B$5:$T$21,,-1),,-1)*G996,IF('Beregninger gj.strømming'!M996=Hjelpeark!$D$7,_xlfn.XLOOKUP(IF(T996="Naturlig",S996,T996),'Veksttabell SV'!$A$6:$A$22,_xlfn.XLOOKUP('Beregninger gj.strømming'!F996,'Veksttabell SV'!$B$5:$AU$5,'Veksttabell SV'!$B$6:$AU$22,,-1),,-1)*G996,""))</f>
        <v/>
      </c>
      <c r="I996" s="155" t="str">
        <f t="shared" si="255"/>
        <v/>
      </c>
      <c r="J996" s="159" t="str">
        <f t="shared" si="256"/>
        <v/>
      </c>
      <c r="K996" s="173" t="str">
        <f>IF(A996="","",'Priseestimat gj.strømming'!$C$10)</f>
        <v/>
      </c>
      <c r="L996" s="173" t="str">
        <f>IF(A996="","",'Priseestimat gj.strømming'!$C$11)</f>
        <v/>
      </c>
      <c r="M996" s="173" t="str">
        <f>IF(A996="","",'Priseestimat gj.strømming'!$C$12)</f>
        <v/>
      </c>
      <c r="N996" s="173" t="str">
        <f>IF($A996="","",'Priseestimat gj.strømming'!$C$6)</f>
        <v/>
      </c>
      <c r="O996" s="174" t="str" cm="1">
        <f t="array" ref="O996">IF(M996=Hjelpeark!$D$7,_xlfn.XLOOKUP(IF(T996="Naturlig",S996,T996),'Vannbehov SV'!$A$5:$A$13,_xlfn.XLOOKUP('Beregninger gj.strømming'!F996,'Vannbehov SV'!$B$4:$O$4,'Vannbehov SV'!$B$5:$O$13,,-1),,-1),IF(M996=Hjelpeark!$E$7,_xlfn.XLOOKUP(IF(T996="Naturlig",S996,T996),'Vannbehov FV'!$A$5:$A$20,_xlfn.XLOOKUP('Beregninger gj.strømming'!F996,'Vannbehov FV'!$B$4:$O$4,'Vannbehov FV'!$B$5:$O$20,,-1),,-1),""))</f>
        <v/>
      </c>
      <c r="P996" s="173" t="str">
        <f t="shared" si="267"/>
        <v/>
      </c>
      <c r="Q996" s="174" t="str">
        <f t="shared" si="268"/>
        <v/>
      </c>
      <c r="R996" s="174" t="str">
        <f t="shared" si="257"/>
        <v/>
      </c>
      <c r="S996" s="152" t="str">
        <f>IFERROR(IF(M996=Hjelpeark!$D$7,_xlfn.XLOOKUP('Beregninger gj.strømming'!C996,Hjelpeark!$C$8:$C$19,Hjelpeark!$D$8:$D$19),_xlfn.XLOOKUP('Beregninger gj.strømming'!C996,Hjelpeark!$C$8:$C$19,Hjelpeark!$E$8:$E$19)),"")</f>
        <v/>
      </c>
      <c r="T996" s="152" t="str">
        <f t="shared" si="271"/>
        <v/>
      </c>
      <c r="U996" s="152" t="str">
        <f>IFERROR(IF(T996=Hjelpeark!$B$4,0,ABS(T996-S996)),"")</f>
        <v/>
      </c>
      <c r="V996" s="175" t="str">
        <f>IFERROR(IF(A996="","",_xlfn.XLOOKUP(D996,Prisliste!$C$4:$F$4,Prisliste!$C$20:$F$20)),"")</f>
        <v/>
      </c>
      <c r="W996" s="175" t="str">
        <f>IFERROR(U996*_xlfn.XLOOKUP(D996,Prisliste!$C$4:$F$4,Prisliste!$C$21:$F$21),"")</f>
        <v/>
      </c>
      <c r="X996" s="175" t="str">
        <f>IFERROR(IF(A996="","",IF(N996="Ja",_xlfn.XLOOKUP('Beregninger gj.strømming'!D996,Prisliste!$C$4:$F$4,Prisliste!$C$24:$F$24),0)),"")</f>
        <v/>
      </c>
      <c r="Y996" s="288" t="str">
        <f t="shared" si="258"/>
        <v/>
      </c>
      <c r="Z996" s="175" t="str">
        <f t="shared" si="269"/>
        <v/>
      </c>
      <c r="AA996" s="175" t="str">
        <f t="shared" si="259"/>
        <v/>
      </c>
      <c r="AB996" s="175" t="str">
        <f t="shared" si="260"/>
        <v/>
      </c>
      <c r="AC996" s="288" t="str">
        <f t="shared" si="261"/>
        <v/>
      </c>
      <c r="AD996" s="152" t="str">
        <f t="shared" si="262"/>
        <v/>
      </c>
      <c r="AF996" s="155" t="str">
        <f>IFERROR(_xlfn.XLOOKUP(D996,Prisliste!$C$4:$F$4,Prisliste!$C$19:$F$19)*AD996,"")</f>
        <v/>
      </c>
    </row>
    <row r="997" spans="1:32" ht="14.4">
      <c r="A997" s="171" t="str">
        <f>IF(A996="","",IF(A996+1&lt;=f_slutt,'Beregninger gj.strømming'!A996+1,""))</f>
        <v/>
      </c>
      <c r="B997" s="172" t="str">
        <f t="shared" si="263"/>
        <v/>
      </c>
      <c r="C997" s="173" t="str">
        <f t="shared" si="264"/>
        <v/>
      </c>
      <c r="D997" s="172" t="str">
        <f t="shared" si="265"/>
        <v/>
      </c>
      <c r="E997" s="152" t="str">
        <f t="shared" si="270"/>
        <v/>
      </c>
      <c r="F997" s="289" t="str">
        <f t="shared" si="266"/>
        <v/>
      </c>
      <c r="G997" s="154" t="str">
        <f>IF($A997="","",'Priseestimat gj.strømming'!$C$15)</f>
        <v/>
      </c>
      <c r="H997" s="155" t="str" cm="1">
        <f t="array" ref="H997">IF(M997=Hjelpeark!$E$7,_xlfn.XLOOKUP(IF(T997="Naturlig",S997,T997),Temp_VT_FV,_xlfn.XLOOKUP('Beregninger gj.strømming'!F997,Fiskevekt_VT_FV,'Veksttabell FV'!$B$5:$T$21,,-1),,-1)*G997,IF('Beregninger gj.strømming'!M997=Hjelpeark!$D$7,_xlfn.XLOOKUP(IF(T997="Naturlig",S997,T997),'Veksttabell SV'!$A$6:$A$22,_xlfn.XLOOKUP('Beregninger gj.strømming'!F997,'Veksttabell SV'!$B$5:$AU$5,'Veksttabell SV'!$B$6:$AU$22,,-1),,-1)*G997,""))</f>
        <v/>
      </c>
      <c r="I997" s="155" t="str">
        <f t="shared" si="255"/>
        <v/>
      </c>
      <c r="J997" s="159" t="str">
        <f t="shared" si="256"/>
        <v/>
      </c>
      <c r="K997" s="173" t="str">
        <f>IF(A997="","",'Priseestimat gj.strømming'!$C$10)</f>
        <v/>
      </c>
      <c r="L997" s="173" t="str">
        <f>IF(A997="","",'Priseestimat gj.strømming'!$C$11)</f>
        <v/>
      </c>
      <c r="M997" s="173" t="str">
        <f>IF(A997="","",'Priseestimat gj.strømming'!$C$12)</f>
        <v/>
      </c>
      <c r="N997" s="173" t="str">
        <f>IF($A997="","",'Priseestimat gj.strømming'!$C$6)</f>
        <v/>
      </c>
      <c r="O997" s="174" t="str" cm="1">
        <f t="array" ref="O997">IF(M997=Hjelpeark!$D$7,_xlfn.XLOOKUP(IF(T997="Naturlig",S997,T997),'Vannbehov SV'!$A$5:$A$13,_xlfn.XLOOKUP('Beregninger gj.strømming'!F997,'Vannbehov SV'!$B$4:$O$4,'Vannbehov SV'!$B$5:$O$13,,-1),,-1),IF(M997=Hjelpeark!$E$7,_xlfn.XLOOKUP(IF(T997="Naturlig",S997,T997),'Vannbehov FV'!$A$5:$A$20,_xlfn.XLOOKUP('Beregninger gj.strømming'!F997,'Vannbehov FV'!$B$4:$O$4,'Vannbehov FV'!$B$5:$O$20,,-1),,-1),""))</f>
        <v/>
      </c>
      <c r="P997" s="173" t="str">
        <f t="shared" si="267"/>
        <v/>
      </c>
      <c r="Q997" s="174" t="str">
        <f t="shared" si="268"/>
        <v/>
      </c>
      <c r="R997" s="174" t="str">
        <f t="shared" si="257"/>
        <v/>
      </c>
      <c r="S997" s="152" t="str">
        <f>IFERROR(IF(M997=Hjelpeark!$D$7,_xlfn.XLOOKUP('Beregninger gj.strømming'!C997,Hjelpeark!$C$8:$C$19,Hjelpeark!$D$8:$D$19),_xlfn.XLOOKUP('Beregninger gj.strømming'!C997,Hjelpeark!$C$8:$C$19,Hjelpeark!$E$8:$E$19)),"")</f>
        <v/>
      </c>
      <c r="T997" s="152" t="str">
        <f t="shared" si="271"/>
        <v/>
      </c>
      <c r="U997" s="152" t="str">
        <f>IFERROR(IF(T997=Hjelpeark!$B$4,0,ABS(T997-S997)),"")</f>
        <v/>
      </c>
      <c r="V997" s="175" t="str">
        <f>IFERROR(IF(A997="","",_xlfn.XLOOKUP(D997,Prisliste!$C$4:$F$4,Prisliste!$C$20:$F$20)),"")</f>
        <v/>
      </c>
      <c r="W997" s="175" t="str">
        <f>IFERROR(U997*_xlfn.XLOOKUP(D997,Prisliste!$C$4:$F$4,Prisliste!$C$21:$F$21),"")</f>
        <v/>
      </c>
      <c r="X997" s="175" t="str">
        <f>IFERROR(IF(A997="","",IF(N997="Ja",_xlfn.XLOOKUP('Beregninger gj.strømming'!D997,Prisliste!$C$4:$F$4,Prisliste!$C$24:$F$24),0)),"")</f>
        <v/>
      </c>
      <c r="Y997" s="288" t="str">
        <f t="shared" si="258"/>
        <v/>
      </c>
      <c r="Z997" s="175" t="str">
        <f t="shared" si="269"/>
        <v/>
      </c>
      <c r="AA997" s="175" t="str">
        <f t="shared" si="259"/>
        <v/>
      </c>
      <c r="AB997" s="175" t="str">
        <f t="shared" si="260"/>
        <v/>
      </c>
      <c r="AC997" s="288" t="str">
        <f t="shared" si="261"/>
        <v/>
      </c>
      <c r="AD997" s="152" t="str">
        <f t="shared" si="262"/>
        <v/>
      </c>
      <c r="AF997" s="155" t="str">
        <f>IFERROR(_xlfn.XLOOKUP(D997,Prisliste!$C$4:$F$4,Prisliste!$C$19:$F$19)*AD997,"")</f>
        <v/>
      </c>
    </row>
    <row r="998" spans="1:32" ht="14.4">
      <c r="A998" s="171" t="str">
        <f>IF(A997="","",IF(A997+1&lt;=f_slutt,'Beregninger gj.strømming'!A997+1,""))</f>
        <v/>
      </c>
      <c r="B998" s="172" t="str">
        <f t="shared" si="263"/>
        <v/>
      </c>
      <c r="C998" s="173" t="str">
        <f t="shared" si="264"/>
        <v/>
      </c>
      <c r="D998" s="172" t="str">
        <f t="shared" si="265"/>
        <v/>
      </c>
      <c r="E998" s="152" t="str">
        <f t="shared" si="270"/>
        <v/>
      </c>
      <c r="F998" s="289" t="str">
        <f t="shared" si="266"/>
        <v/>
      </c>
      <c r="G998" s="154" t="str">
        <f>IF($A998="","",'Priseestimat gj.strømming'!$C$15)</f>
        <v/>
      </c>
      <c r="H998" s="155" t="str" cm="1">
        <f t="array" ref="H998">IF(M998=Hjelpeark!$E$7,_xlfn.XLOOKUP(IF(T998="Naturlig",S998,T998),Temp_VT_FV,_xlfn.XLOOKUP('Beregninger gj.strømming'!F998,Fiskevekt_VT_FV,'Veksttabell FV'!$B$5:$T$21,,-1),,-1)*G998,IF('Beregninger gj.strømming'!M998=Hjelpeark!$D$7,_xlfn.XLOOKUP(IF(T998="Naturlig",S998,T998),'Veksttabell SV'!$A$6:$A$22,_xlfn.XLOOKUP('Beregninger gj.strømming'!F998,'Veksttabell SV'!$B$5:$AU$5,'Veksttabell SV'!$B$6:$AU$22,,-1),,-1)*G998,""))</f>
        <v/>
      </c>
      <c r="I998" s="155" t="str">
        <f t="shared" si="255"/>
        <v/>
      </c>
      <c r="J998" s="159" t="str">
        <f t="shared" si="256"/>
        <v/>
      </c>
      <c r="K998" s="173" t="str">
        <f>IF(A998="","",'Priseestimat gj.strømming'!$C$10)</f>
        <v/>
      </c>
      <c r="L998" s="173" t="str">
        <f>IF(A998="","",'Priseestimat gj.strømming'!$C$11)</f>
        <v/>
      </c>
      <c r="M998" s="173" t="str">
        <f>IF(A998="","",'Priseestimat gj.strømming'!$C$12)</f>
        <v/>
      </c>
      <c r="N998" s="173" t="str">
        <f>IF($A998="","",'Priseestimat gj.strømming'!$C$6)</f>
        <v/>
      </c>
      <c r="O998" s="174" t="str" cm="1">
        <f t="array" ref="O998">IF(M998=Hjelpeark!$D$7,_xlfn.XLOOKUP(IF(T998="Naturlig",S998,T998),'Vannbehov SV'!$A$5:$A$13,_xlfn.XLOOKUP('Beregninger gj.strømming'!F998,'Vannbehov SV'!$B$4:$O$4,'Vannbehov SV'!$B$5:$O$13,,-1),,-1),IF(M998=Hjelpeark!$E$7,_xlfn.XLOOKUP(IF(T998="Naturlig",S998,T998),'Vannbehov FV'!$A$5:$A$20,_xlfn.XLOOKUP('Beregninger gj.strømming'!F998,'Vannbehov FV'!$B$4:$O$4,'Vannbehov FV'!$B$5:$O$20,,-1),,-1),""))</f>
        <v/>
      </c>
      <c r="P998" s="173" t="str">
        <f t="shared" si="267"/>
        <v/>
      </c>
      <c r="Q998" s="174" t="str">
        <f t="shared" si="268"/>
        <v/>
      </c>
      <c r="R998" s="174" t="str">
        <f t="shared" si="257"/>
        <v/>
      </c>
      <c r="S998" s="152" t="str">
        <f>IFERROR(IF(M998=Hjelpeark!$D$7,_xlfn.XLOOKUP('Beregninger gj.strømming'!C998,Hjelpeark!$C$8:$C$19,Hjelpeark!$D$8:$D$19),_xlfn.XLOOKUP('Beregninger gj.strømming'!C998,Hjelpeark!$C$8:$C$19,Hjelpeark!$E$8:$E$19)),"")</f>
        <v/>
      </c>
      <c r="T998" s="152" t="str">
        <f t="shared" si="271"/>
        <v/>
      </c>
      <c r="U998" s="152" t="str">
        <f>IFERROR(IF(T998=Hjelpeark!$B$4,0,ABS(T998-S998)),"")</f>
        <v/>
      </c>
      <c r="V998" s="175" t="str">
        <f>IFERROR(IF(A998="","",_xlfn.XLOOKUP(D998,Prisliste!$C$4:$F$4,Prisliste!$C$20:$F$20)),"")</f>
        <v/>
      </c>
      <c r="W998" s="175" t="str">
        <f>IFERROR(U998*_xlfn.XLOOKUP(D998,Prisliste!$C$4:$F$4,Prisliste!$C$21:$F$21),"")</f>
        <v/>
      </c>
      <c r="X998" s="175" t="str">
        <f>IFERROR(IF(A998="","",IF(N998="Ja",_xlfn.XLOOKUP('Beregninger gj.strømming'!D998,Prisliste!$C$4:$F$4,Prisliste!$C$24:$F$24),0)),"")</f>
        <v/>
      </c>
      <c r="Y998" s="288" t="str">
        <f t="shared" si="258"/>
        <v/>
      </c>
      <c r="Z998" s="175" t="str">
        <f t="shared" si="269"/>
        <v/>
      </c>
      <c r="AA998" s="175" t="str">
        <f t="shared" si="259"/>
        <v/>
      </c>
      <c r="AB998" s="175" t="str">
        <f t="shared" si="260"/>
        <v/>
      </c>
      <c r="AC998" s="288" t="str">
        <f t="shared" si="261"/>
        <v/>
      </c>
      <c r="AD998" s="152" t="str">
        <f t="shared" si="262"/>
        <v/>
      </c>
      <c r="AF998" s="155" t="str">
        <f>IFERROR(_xlfn.XLOOKUP(D998,Prisliste!$C$4:$F$4,Prisliste!$C$19:$F$19)*AD998,"")</f>
        <v/>
      </c>
    </row>
    <row r="999" spans="1:32" ht="14.4">
      <c r="A999" s="171" t="str">
        <f>IF(A998="","",IF(A998+1&lt;=f_slutt,'Beregninger gj.strømming'!A998+1,""))</f>
        <v/>
      </c>
      <c r="B999" s="172" t="str">
        <f t="shared" si="263"/>
        <v/>
      </c>
      <c r="C999" s="173" t="str">
        <f t="shared" si="264"/>
        <v/>
      </c>
      <c r="D999" s="172" t="str">
        <f t="shared" si="265"/>
        <v/>
      </c>
      <c r="E999" s="152" t="str">
        <f t="shared" si="270"/>
        <v/>
      </c>
      <c r="F999" s="289" t="str">
        <f t="shared" si="266"/>
        <v/>
      </c>
      <c r="G999" s="154" t="str">
        <f>IF($A999="","",'Priseestimat gj.strømming'!$C$15)</f>
        <v/>
      </c>
      <c r="H999" s="155" t="str" cm="1">
        <f t="array" ref="H999">IF(M999=Hjelpeark!$E$7,_xlfn.XLOOKUP(IF(T999="Naturlig",S999,T999),Temp_VT_FV,_xlfn.XLOOKUP('Beregninger gj.strømming'!F999,Fiskevekt_VT_FV,'Veksttabell FV'!$B$5:$T$21,,-1),,-1)*G999,IF('Beregninger gj.strømming'!M999=Hjelpeark!$D$7,_xlfn.XLOOKUP(IF(T999="Naturlig",S999,T999),'Veksttabell SV'!$A$6:$A$22,_xlfn.XLOOKUP('Beregninger gj.strømming'!F999,'Veksttabell SV'!$B$5:$AU$5,'Veksttabell SV'!$B$6:$AU$22,,-1),,-1)*G999,""))</f>
        <v/>
      </c>
      <c r="I999" s="155" t="str">
        <f t="shared" si="255"/>
        <v/>
      </c>
      <c r="J999" s="159" t="str">
        <f t="shared" si="256"/>
        <v/>
      </c>
      <c r="K999" s="173" t="str">
        <f>IF(A999="","",'Priseestimat gj.strømming'!$C$10)</f>
        <v/>
      </c>
      <c r="L999" s="173" t="str">
        <f>IF(A999="","",'Priseestimat gj.strømming'!$C$11)</f>
        <v/>
      </c>
      <c r="M999" s="173" t="str">
        <f>IF(A999="","",'Priseestimat gj.strømming'!$C$12)</f>
        <v/>
      </c>
      <c r="N999" s="173" t="str">
        <f>IF($A999="","",'Priseestimat gj.strømming'!$C$6)</f>
        <v/>
      </c>
      <c r="O999" s="174" t="str" cm="1">
        <f t="array" ref="O999">IF(M999=Hjelpeark!$D$7,_xlfn.XLOOKUP(IF(T999="Naturlig",S999,T999),'Vannbehov SV'!$A$5:$A$13,_xlfn.XLOOKUP('Beregninger gj.strømming'!F999,'Vannbehov SV'!$B$4:$O$4,'Vannbehov SV'!$B$5:$O$13,,-1),,-1),IF(M999=Hjelpeark!$E$7,_xlfn.XLOOKUP(IF(T999="Naturlig",S999,T999),'Vannbehov FV'!$A$5:$A$20,_xlfn.XLOOKUP('Beregninger gj.strømming'!F999,'Vannbehov FV'!$B$4:$O$4,'Vannbehov FV'!$B$5:$O$20,,-1),,-1),""))</f>
        <v/>
      </c>
      <c r="P999" s="173" t="str">
        <f t="shared" si="267"/>
        <v/>
      </c>
      <c r="Q999" s="174" t="str">
        <f t="shared" si="268"/>
        <v/>
      </c>
      <c r="R999" s="174" t="str">
        <f t="shared" si="257"/>
        <v/>
      </c>
      <c r="S999" s="152" t="str">
        <f>IFERROR(IF(M999=Hjelpeark!$D$7,_xlfn.XLOOKUP('Beregninger gj.strømming'!C999,Hjelpeark!$C$8:$C$19,Hjelpeark!$D$8:$D$19),_xlfn.XLOOKUP('Beregninger gj.strømming'!C999,Hjelpeark!$C$8:$C$19,Hjelpeark!$E$8:$E$19)),"")</f>
        <v/>
      </c>
      <c r="T999" s="152" t="str">
        <f t="shared" si="271"/>
        <v/>
      </c>
      <c r="U999" s="152" t="str">
        <f>IFERROR(IF(T999=Hjelpeark!$B$4,0,ABS(T999-S999)),"")</f>
        <v/>
      </c>
      <c r="V999" s="175" t="str">
        <f>IFERROR(IF(A999="","",_xlfn.XLOOKUP(D999,Prisliste!$C$4:$F$4,Prisliste!$C$20:$F$20)),"")</f>
        <v/>
      </c>
      <c r="W999" s="175" t="str">
        <f>IFERROR(U999*_xlfn.XLOOKUP(D999,Prisliste!$C$4:$F$4,Prisliste!$C$21:$F$21),"")</f>
        <v/>
      </c>
      <c r="X999" s="175" t="str">
        <f>IFERROR(IF(A999="","",IF(N999="Ja",_xlfn.XLOOKUP('Beregninger gj.strømming'!D999,Prisliste!$C$4:$F$4,Prisliste!$C$24:$F$24),0)),"")</f>
        <v/>
      </c>
      <c r="Y999" s="288" t="str">
        <f t="shared" si="258"/>
        <v/>
      </c>
      <c r="Z999" s="175" t="str">
        <f t="shared" si="269"/>
        <v/>
      </c>
      <c r="AA999" s="175" t="str">
        <f t="shared" si="259"/>
        <v/>
      </c>
      <c r="AB999" s="175" t="str">
        <f t="shared" si="260"/>
        <v/>
      </c>
      <c r="AC999" s="288" t="str">
        <f t="shared" si="261"/>
        <v/>
      </c>
      <c r="AD999" s="152" t="str">
        <f t="shared" si="262"/>
        <v/>
      </c>
      <c r="AF999" s="155" t="str">
        <f>IFERROR(_xlfn.XLOOKUP(D999,Prisliste!$C$4:$F$4,Prisliste!$C$19:$F$19)*AD999,"")</f>
        <v/>
      </c>
    </row>
    <row r="1000" spans="1:32" ht="14.4">
      <c r="A1000" s="171" t="str">
        <f>IF(A999="","",IF(A999+1&lt;=f_slutt,'Beregninger gj.strømming'!A999+1,""))</f>
        <v/>
      </c>
      <c r="B1000" s="172" t="str">
        <f t="shared" si="263"/>
        <v/>
      </c>
      <c r="C1000" s="173" t="str">
        <f t="shared" si="264"/>
        <v/>
      </c>
      <c r="D1000" s="172" t="str">
        <f t="shared" si="265"/>
        <v/>
      </c>
      <c r="E1000" s="152" t="str">
        <f t="shared" si="270"/>
        <v/>
      </c>
      <c r="F1000" s="289" t="str">
        <f t="shared" si="266"/>
        <v/>
      </c>
      <c r="G1000" s="154" t="str">
        <f>IF($A1000="","",'Priseestimat gj.strømming'!$C$15)</f>
        <v/>
      </c>
      <c r="H1000" s="155" t="str" cm="1">
        <f t="array" ref="H1000">IF(M1000=Hjelpeark!$E$7,_xlfn.XLOOKUP(IF(T1000="Naturlig",S1000,T1000),Temp_VT_FV,_xlfn.XLOOKUP('Beregninger gj.strømming'!F1000,Fiskevekt_VT_FV,'Veksttabell FV'!$B$5:$T$21,,-1),,-1)*G1000,IF('Beregninger gj.strømming'!M1000=Hjelpeark!$D$7,_xlfn.XLOOKUP(IF(T1000="Naturlig",S1000,T1000),'Veksttabell SV'!$A$6:$A$22,_xlfn.XLOOKUP('Beregninger gj.strømming'!F1000,'Veksttabell SV'!$B$5:$AU$5,'Veksttabell SV'!$B$6:$AU$22,,-1),,-1)*G1000,""))</f>
        <v/>
      </c>
      <c r="I1000" s="155" t="str">
        <f t="shared" si="255"/>
        <v/>
      </c>
      <c r="J1000" s="159" t="str">
        <f t="shared" si="256"/>
        <v/>
      </c>
      <c r="K1000" s="173" t="str">
        <f>IF(A1000="","",'Priseestimat gj.strømming'!$C$10)</f>
        <v/>
      </c>
      <c r="L1000" s="173" t="str">
        <f>IF(A1000="","",'Priseestimat gj.strømming'!$C$11)</f>
        <v/>
      </c>
      <c r="M1000" s="173" t="str">
        <f>IF(A1000="","",'Priseestimat gj.strømming'!$C$12)</f>
        <v/>
      </c>
      <c r="N1000" s="173" t="str">
        <f>IF($A1000="","",'Priseestimat gj.strømming'!$C$6)</f>
        <v/>
      </c>
      <c r="O1000" s="174" t="str" cm="1">
        <f t="array" ref="O1000">IF(M1000=Hjelpeark!$D$7,_xlfn.XLOOKUP(IF(T1000="Naturlig",S1000,T1000),'Vannbehov SV'!$A$5:$A$13,_xlfn.XLOOKUP('Beregninger gj.strømming'!F1000,'Vannbehov SV'!$B$4:$O$4,'Vannbehov SV'!$B$5:$O$13,,-1),,-1),IF(M1000=Hjelpeark!$E$7,_xlfn.XLOOKUP(IF(T1000="Naturlig",S1000,T1000),'Vannbehov FV'!$A$5:$A$20,_xlfn.XLOOKUP('Beregninger gj.strømming'!F1000,'Vannbehov FV'!$B$4:$O$4,'Vannbehov FV'!$B$5:$O$20,,-1),,-1),""))</f>
        <v/>
      </c>
      <c r="P1000" s="173" t="str">
        <f t="shared" si="267"/>
        <v/>
      </c>
      <c r="Q1000" s="174" t="str">
        <f t="shared" si="268"/>
        <v/>
      </c>
      <c r="R1000" s="174" t="str">
        <f t="shared" si="257"/>
        <v/>
      </c>
      <c r="S1000" s="152" t="str">
        <f>IFERROR(IF(M1000=Hjelpeark!$D$7,_xlfn.XLOOKUP('Beregninger gj.strømming'!C1000,Hjelpeark!$C$8:$C$19,Hjelpeark!$D$8:$D$19),_xlfn.XLOOKUP('Beregninger gj.strømming'!C1000,Hjelpeark!$C$8:$C$19,Hjelpeark!$E$8:$E$19)),"")</f>
        <v/>
      </c>
      <c r="T1000" s="152" t="str">
        <f t="shared" si="271"/>
        <v/>
      </c>
      <c r="U1000" s="152" t="str">
        <f>IFERROR(IF(T1000=Hjelpeark!$B$4,0,ABS(T1000-S1000)),"")</f>
        <v/>
      </c>
      <c r="V1000" s="175" t="str">
        <f>IFERROR(IF(A1000="","",_xlfn.XLOOKUP(D1000,Prisliste!$C$4:$F$4,Prisliste!$C$20:$F$20)),"")</f>
        <v/>
      </c>
      <c r="W1000" s="175" t="str">
        <f>IFERROR(U1000*_xlfn.XLOOKUP(D1000,Prisliste!$C$4:$F$4,Prisliste!$C$21:$F$21),"")</f>
        <v/>
      </c>
      <c r="X1000" s="175" t="str">
        <f>IFERROR(IF(A1000="","",IF(N1000="Ja",_xlfn.XLOOKUP('Beregninger gj.strømming'!D1000,Prisliste!$C$4:$F$4,Prisliste!$C$24:$F$24),0)),"")</f>
        <v/>
      </c>
      <c r="Y1000" s="288" t="str">
        <f t="shared" si="258"/>
        <v/>
      </c>
      <c r="Z1000" s="175" t="str">
        <f t="shared" si="269"/>
        <v/>
      </c>
      <c r="AA1000" s="175" t="str">
        <f t="shared" si="259"/>
        <v/>
      </c>
      <c r="AB1000" s="175" t="str">
        <f t="shared" si="260"/>
        <v/>
      </c>
      <c r="AC1000" s="288" t="str">
        <f t="shared" si="261"/>
        <v/>
      </c>
      <c r="AD1000" s="152" t="str">
        <f t="shared" si="262"/>
        <v/>
      </c>
      <c r="AF1000" s="155" t="str">
        <f>IFERROR(_xlfn.XLOOKUP(D1000,Prisliste!$C$4:$F$4,Prisliste!$C$19:$F$19)*AD1000,"")</f>
        <v/>
      </c>
    </row>
    <row r="1001" spans="1:32" ht="14.4">
      <c r="A1001" s="171" t="str">
        <f>IF(A1000="","",IF(A1000+1&lt;=f_slutt,'Beregninger gj.strømming'!A1000+1,""))</f>
        <v/>
      </c>
      <c r="B1001" s="172" t="str">
        <f t="shared" si="263"/>
        <v/>
      </c>
      <c r="C1001" s="173" t="str">
        <f t="shared" si="264"/>
        <v/>
      </c>
      <c r="D1001" s="172" t="str">
        <f t="shared" si="265"/>
        <v/>
      </c>
      <c r="E1001" s="152" t="str">
        <f t="shared" si="270"/>
        <v/>
      </c>
      <c r="F1001" s="289" t="str">
        <f t="shared" si="266"/>
        <v/>
      </c>
      <c r="G1001" s="154" t="str">
        <f>IF($A1001="","",'Priseestimat gj.strømming'!$C$15)</f>
        <v/>
      </c>
      <c r="H1001" s="155" t="str" cm="1">
        <f t="array" ref="H1001">IF(M1001=Hjelpeark!$E$7,_xlfn.XLOOKUP(IF(T1001="Naturlig",S1001,T1001),Temp_VT_FV,_xlfn.XLOOKUP('Beregninger gj.strømming'!F1001,Fiskevekt_VT_FV,'Veksttabell FV'!$B$5:$T$21,,-1),,-1)*G1001,IF('Beregninger gj.strømming'!M1001=Hjelpeark!$D$7,_xlfn.XLOOKUP(IF(T1001="Naturlig",S1001,T1001),'Veksttabell SV'!$A$6:$A$22,_xlfn.XLOOKUP('Beregninger gj.strømming'!F1001,'Veksttabell SV'!$B$5:$AU$5,'Veksttabell SV'!$B$6:$AU$22,,-1),,-1)*G1001,""))</f>
        <v/>
      </c>
      <c r="I1001" s="155" t="str">
        <f t="shared" si="255"/>
        <v/>
      </c>
      <c r="J1001" s="159" t="str">
        <f t="shared" si="256"/>
        <v/>
      </c>
      <c r="K1001" s="173" t="str">
        <f>IF(A1001="","",'Priseestimat gj.strømming'!$C$10)</f>
        <v/>
      </c>
      <c r="L1001" s="173" t="str">
        <f>IF(A1001="","",'Priseestimat gj.strømming'!$C$11)</f>
        <v/>
      </c>
      <c r="M1001" s="173" t="str">
        <f>IF(A1001="","",'Priseestimat gj.strømming'!$C$12)</f>
        <v/>
      </c>
      <c r="N1001" s="173" t="str">
        <f>IF($A1001="","",'Priseestimat gj.strømming'!$C$6)</f>
        <v/>
      </c>
      <c r="O1001" s="174" t="str" cm="1">
        <f t="array" ref="O1001">IF(M1001=Hjelpeark!$D$7,_xlfn.XLOOKUP(IF(T1001="Naturlig",S1001,T1001),'Vannbehov SV'!$A$5:$A$13,_xlfn.XLOOKUP('Beregninger gj.strømming'!F1001,'Vannbehov SV'!$B$4:$O$4,'Vannbehov SV'!$B$5:$O$13,,-1),,-1),IF(M1001=Hjelpeark!$E$7,_xlfn.XLOOKUP(IF(T1001="Naturlig",S1001,T1001),'Vannbehov FV'!$A$5:$A$20,_xlfn.XLOOKUP('Beregninger gj.strømming'!F1001,'Vannbehov FV'!$B$4:$O$4,'Vannbehov FV'!$B$5:$O$20,,-1),,-1),""))</f>
        <v/>
      </c>
      <c r="P1001" s="173" t="str">
        <f t="shared" si="267"/>
        <v/>
      </c>
      <c r="Q1001" s="174" t="str">
        <f t="shared" si="268"/>
        <v/>
      </c>
      <c r="R1001" s="174" t="str">
        <f t="shared" si="257"/>
        <v/>
      </c>
      <c r="S1001" s="152" t="str">
        <f>IFERROR(IF(M1001=Hjelpeark!$D$7,_xlfn.XLOOKUP('Beregninger gj.strømming'!C1001,Hjelpeark!$C$8:$C$19,Hjelpeark!$D$8:$D$19),_xlfn.XLOOKUP('Beregninger gj.strømming'!C1001,Hjelpeark!$C$8:$C$19,Hjelpeark!$E$8:$E$19)),"")</f>
        <v/>
      </c>
      <c r="T1001" s="152" t="str">
        <f t="shared" si="271"/>
        <v/>
      </c>
      <c r="U1001" s="152" t="str">
        <f>IFERROR(IF(T1001=Hjelpeark!$B$4,0,ABS(T1001-S1001)),"")</f>
        <v/>
      </c>
      <c r="V1001" s="175" t="str">
        <f>IFERROR(IF(A1001="","",_xlfn.XLOOKUP(D1001,Prisliste!$C$4:$F$4,Prisliste!$C$20:$F$20)),"")</f>
        <v/>
      </c>
      <c r="W1001" s="175" t="str">
        <f>IFERROR(U1001*_xlfn.XLOOKUP(D1001,Prisliste!$C$4:$F$4,Prisliste!$C$21:$F$21),"")</f>
        <v/>
      </c>
      <c r="X1001" s="175" t="str">
        <f>IFERROR(IF(A1001="","",IF(N1001="Ja",_xlfn.XLOOKUP('Beregninger gj.strømming'!D1001,Prisliste!$C$4:$F$4,Prisliste!$C$24:$F$24),0)),"")</f>
        <v/>
      </c>
      <c r="Y1001" s="288" t="str">
        <f t="shared" si="258"/>
        <v/>
      </c>
      <c r="Z1001" s="175" t="str">
        <f t="shared" si="269"/>
        <v/>
      </c>
      <c r="AA1001" s="175" t="str">
        <f t="shared" si="259"/>
        <v/>
      </c>
      <c r="AB1001" s="175" t="str">
        <f t="shared" si="260"/>
        <v/>
      </c>
      <c r="AC1001" s="288" t="str">
        <f t="shared" si="261"/>
        <v/>
      </c>
      <c r="AD1001" s="152" t="str">
        <f t="shared" si="262"/>
        <v/>
      </c>
      <c r="AF1001" s="155" t="str">
        <f>IFERROR(_xlfn.XLOOKUP(D1001,Prisliste!$C$4:$F$4,Prisliste!$C$19:$F$19)*AD1001,"")</f>
        <v/>
      </c>
    </row>
    <row r="1002" spans="1:32" ht="14.4">
      <c r="A1002" s="171" t="str">
        <f>IF(A1001="","",IF(A1001+1&lt;=f_slutt,'Beregninger gj.strømming'!A1001+1,""))</f>
        <v/>
      </c>
      <c r="B1002" s="172" t="str">
        <f t="shared" si="263"/>
        <v/>
      </c>
      <c r="C1002" s="173" t="str">
        <f t="shared" si="264"/>
        <v/>
      </c>
      <c r="D1002" s="172" t="str">
        <f t="shared" si="265"/>
        <v/>
      </c>
      <c r="E1002" s="152" t="str">
        <f t="shared" si="270"/>
        <v/>
      </c>
      <c r="F1002" s="289" t="str">
        <f t="shared" si="266"/>
        <v/>
      </c>
      <c r="G1002" s="154" t="str">
        <f>IF($A1002="","",'Priseestimat gj.strømming'!$C$15)</f>
        <v/>
      </c>
      <c r="H1002" s="155" t="str" cm="1">
        <f t="array" ref="H1002">IF(M1002=Hjelpeark!$E$7,_xlfn.XLOOKUP(IF(T1002="Naturlig",S1002,T1002),Temp_VT_FV,_xlfn.XLOOKUP('Beregninger gj.strømming'!F1002,Fiskevekt_VT_FV,'Veksttabell FV'!$B$5:$T$21,,-1),,-1)*G1002,IF('Beregninger gj.strømming'!M1002=Hjelpeark!$D$7,_xlfn.XLOOKUP(IF(T1002="Naturlig",S1002,T1002),'Veksttabell SV'!$A$6:$A$22,_xlfn.XLOOKUP('Beregninger gj.strømming'!F1002,'Veksttabell SV'!$B$5:$AU$5,'Veksttabell SV'!$B$6:$AU$22,,-1),,-1)*G1002,""))</f>
        <v/>
      </c>
      <c r="I1002" s="155" t="str">
        <f t="shared" si="255"/>
        <v/>
      </c>
      <c r="J1002" s="159" t="str">
        <f t="shared" si="256"/>
        <v/>
      </c>
      <c r="K1002" s="173" t="str">
        <f>IF(A1002="","",'Priseestimat gj.strømming'!$C$10)</f>
        <v/>
      </c>
      <c r="L1002" s="173" t="str">
        <f>IF(A1002="","",'Priseestimat gj.strømming'!$C$11)</f>
        <v/>
      </c>
      <c r="M1002" s="173" t="str">
        <f>IF(A1002="","",'Priseestimat gj.strømming'!$C$12)</f>
        <v/>
      </c>
      <c r="N1002" s="173" t="str">
        <f>IF($A1002="","",'Priseestimat gj.strømming'!$C$6)</f>
        <v/>
      </c>
      <c r="O1002" s="174" t="str" cm="1">
        <f t="array" ref="O1002">IF(M1002=Hjelpeark!$D$7,_xlfn.XLOOKUP(IF(T1002="Naturlig",S1002,T1002),'Vannbehov SV'!$A$5:$A$13,_xlfn.XLOOKUP('Beregninger gj.strømming'!F1002,'Vannbehov SV'!$B$4:$O$4,'Vannbehov SV'!$B$5:$O$13,,-1),,-1),IF(M1002=Hjelpeark!$E$7,_xlfn.XLOOKUP(IF(T1002="Naturlig",S1002,T1002),'Vannbehov FV'!$A$5:$A$20,_xlfn.XLOOKUP('Beregninger gj.strømming'!F1002,'Vannbehov FV'!$B$4:$O$4,'Vannbehov FV'!$B$5:$O$20,,-1),,-1),""))</f>
        <v/>
      </c>
      <c r="P1002" s="173" t="str">
        <f t="shared" si="267"/>
        <v/>
      </c>
      <c r="Q1002" s="174" t="str">
        <f t="shared" si="268"/>
        <v/>
      </c>
      <c r="R1002" s="174" t="str">
        <f t="shared" si="257"/>
        <v/>
      </c>
      <c r="S1002" s="152" t="str">
        <f>IFERROR(IF(M1002=Hjelpeark!$D$7,_xlfn.XLOOKUP('Beregninger gj.strømming'!C1002,Hjelpeark!$C$8:$C$19,Hjelpeark!$D$8:$D$19),_xlfn.XLOOKUP('Beregninger gj.strømming'!C1002,Hjelpeark!$C$8:$C$19,Hjelpeark!$E$8:$E$19)),"")</f>
        <v/>
      </c>
      <c r="T1002" s="152" t="str">
        <f t="shared" si="271"/>
        <v/>
      </c>
      <c r="U1002" s="152" t="str">
        <f>IFERROR(IF(T1002=Hjelpeark!$B$4,0,ABS(T1002-S1002)),"")</f>
        <v/>
      </c>
      <c r="V1002" s="175" t="str">
        <f>IFERROR(IF(A1002="","",_xlfn.XLOOKUP(D1002,Prisliste!$C$4:$F$4,Prisliste!$C$20:$F$20)),"")</f>
        <v/>
      </c>
      <c r="W1002" s="175" t="str">
        <f>IFERROR(U1002*_xlfn.XLOOKUP(D1002,Prisliste!$C$4:$F$4,Prisliste!$C$21:$F$21),"")</f>
        <v/>
      </c>
      <c r="X1002" s="175" t="str">
        <f>IFERROR(IF(A1002="","",IF(N1002="Ja",_xlfn.XLOOKUP('Beregninger gj.strømming'!D1002,Prisliste!$C$4:$F$4,Prisliste!$C$24:$F$24),0)),"")</f>
        <v/>
      </c>
      <c r="Y1002" s="288" t="str">
        <f t="shared" si="258"/>
        <v/>
      </c>
      <c r="Z1002" s="175" t="str">
        <f t="shared" si="269"/>
        <v/>
      </c>
      <c r="AA1002" s="175" t="str">
        <f t="shared" si="259"/>
        <v/>
      </c>
      <c r="AB1002" s="175" t="str">
        <f t="shared" si="260"/>
        <v/>
      </c>
      <c r="AC1002" s="288" t="str">
        <f t="shared" si="261"/>
        <v/>
      </c>
      <c r="AD1002" s="152" t="str">
        <f t="shared" si="262"/>
        <v/>
      </c>
      <c r="AF1002" s="155" t="str">
        <f>IFERROR(_xlfn.XLOOKUP(D1002,Prisliste!$C$4:$F$4,Prisliste!$C$19:$F$19)*AD1002,"")</f>
        <v/>
      </c>
    </row>
    <row r="1003" spans="1:32" ht="14.4">
      <c r="A1003" s="171" t="str">
        <f>IF(A1002="","",IF(A1002+1&lt;=f_slutt,'Beregninger gj.strømming'!A1002+1,""))</f>
        <v/>
      </c>
      <c r="B1003" s="172" t="str">
        <f t="shared" si="263"/>
        <v/>
      </c>
      <c r="C1003" s="173" t="str">
        <f t="shared" si="264"/>
        <v/>
      </c>
      <c r="D1003" s="172" t="str">
        <f t="shared" si="265"/>
        <v/>
      </c>
      <c r="E1003" s="152" t="str">
        <f t="shared" si="270"/>
        <v/>
      </c>
      <c r="F1003" s="289" t="str">
        <f t="shared" si="266"/>
        <v/>
      </c>
      <c r="G1003" s="154" t="str">
        <f>IF($A1003="","",'Priseestimat gj.strømming'!$C$15)</f>
        <v/>
      </c>
      <c r="H1003" s="155" t="str" cm="1">
        <f t="array" ref="H1003">IF(M1003=Hjelpeark!$E$7,_xlfn.XLOOKUP(IF(T1003="Naturlig",S1003,T1003),Temp_VT_FV,_xlfn.XLOOKUP('Beregninger gj.strømming'!F1003,Fiskevekt_VT_FV,'Veksttabell FV'!$B$5:$T$21,,-1),,-1)*G1003,IF('Beregninger gj.strømming'!M1003=Hjelpeark!$D$7,_xlfn.XLOOKUP(IF(T1003="Naturlig",S1003,T1003),'Veksttabell SV'!$A$6:$A$22,_xlfn.XLOOKUP('Beregninger gj.strømming'!F1003,'Veksttabell SV'!$B$5:$AU$5,'Veksttabell SV'!$B$6:$AU$22,,-1),,-1)*G1003,""))</f>
        <v/>
      </c>
      <c r="I1003" s="155" t="str">
        <f t="shared" si="255"/>
        <v/>
      </c>
      <c r="J1003" s="159" t="str">
        <f t="shared" si="256"/>
        <v/>
      </c>
      <c r="K1003" s="173" t="str">
        <f>IF(A1003="","",'Priseestimat gj.strømming'!$C$10)</f>
        <v/>
      </c>
      <c r="L1003" s="173" t="str">
        <f>IF(A1003="","",'Priseestimat gj.strømming'!$C$11)</f>
        <v/>
      </c>
      <c r="M1003" s="173" t="str">
        <f>IF(A1003="","",'Priseestimat gj.strømming'!$C$12)</f>
        <v/>
      </c>
      <c r="N1003" s="173" t="str">
        <f>IF($A1003="","",'Priseestimat gj.strømming'!$C$6)</f>
        <v/>
      </c>
      <c r="O1003" s="174" t="str" cm="1">
        <f t="array" ref="O1003">IF(M1003=Hjelpeark!$D$7,_xlfn.XLOOKUP(IF(T1003="Naturlig",S1003,T1003),'Vannbehov SV'!$A$5:$A$13,_xlfn.XLOOKUP('Beregninger gj.strømming'!F1003,'Vannbehov SV'!$B$4:$O$4,'Vannbehov SV'!$B$5:$O$13,,-1),,-1),IF(M1003=Hjelpeark!$E$7,_xlfn.XLOOKUP(IF(T1003="Naturlig",S1003,T1003),'Vannbehov FV'!$A$5:$A$20,_xlfn.XLOOKUP('Beregninger gj.strømming'!F1003,'Vannbehov FV'!$B$4:$O$4,'Vannbehov FV'!$B$5:$O$20,,-1),,-1),""))</f>
        <v/>
      </c>
      <c r="P1003" s="173" t="str">
        <f t="shared" si="267"/>
        <v/>
      </c>
      <c r="Q1003" s="174" t="str">
        <f t="shared" si="268"/>
        <v/>
      </c>
      <c r="R1003" s="174" t="str">
        <f t="shared" si="257"/>
        <v/>
      </c>
      <c r="S1003" s="152" t="str">
        <f>IFERROR(IF(M1003=Hjelpeark!$D$7,_xlfn.XLOOKUP('Beregninger gj.strømming'!C1003,Hjelpeark!$C$8:$C$19,Hjelpeark!$D$8:$D$19),_xlfn.XLOOKUP('Beregninger gj.strømming'!C1003,Hjelpeark!$C$8:$C$19,Hjelpeark!$E$8:$E$19)),"")</f>
        <v/>
      </c>
      <c r="T1003" s="152" t="str">
        <f t="shared" si="271"/>
        <v/>
      </c>
      <c r="U1003" s="152" t="str">
        <f>IFERROR(IF(T1003=Hjelpeark!$B$4,0,ABS(T1003-S1003)),"")</f>
        <v/>
      </c>
      <c r="V1003" s="175" t="str">
        <f>IFERROR(IF(A1003="","",_xlfn.XLOOKUP(D1003,Prisliste!$C$4:$F$4,Prisliste!$C$20:$F$20)),"")</f>
        <v/>
      </c>
      <c r="W1003" s="175" t="str">
        <f>IFERROR(U1003*_xlfn.XLOOKUP(D1003,Prisliste!$C$4:$F$4,Prisliste!$C$21:$F$21),"")</f>
        <v/>
      </c>
      <c r="X1003" s="175" t="str">
        <f>IFERROR(IF(A1003="","",IF(N1003="Ja",_xlfn.XLOOKUP('Beregninger gj.strømming'!D1003,Prisliste!$C$4:$F$4,Prisliste!$C$24:$F$24),0)),"")</f>
        <v/>
      </c>
      <c r="Y1003" s="288" t="str">
        <f t="shared" si="258"/>
        <v/>
      </c>
      <c r="Z1003" s="175" t="str">
        <f t="shared" si="269"/>
        <v/>
      </c>
      <c r="AA1003" s="175" t="str">
        <f t="shared" si="259"/>
        <v/>
      </c>
      <c r="AB1003" s="175" t="str">
        <f t="shared" si="260"/>
        <v/>
      </c>
      <c r="AC1003" s="288" t="str">
        <f t="shared" si="261"/>
        <v/>
      </c>
      <c r="AD1003" s="152" t="str">
        <f t="shared" si="262"/>
        <v/>
      </c>
      <c r="AF1003" s="155" t="str">
        <f>IFERROR(_xlfn.XLOOKUP(D1003,Prisliste!$C$4:$F$4,Prisliste!$C$19:$F$19)*AD1003,"")</f>
        <v/>
      </c>
    </row>
    <row r="1004" spans="1:32" ht="14.4">
      <c r="A1004" s="171" t="str">
        <f>IF(A1003="","",IF(A1003+1&lt;=f_slutt,'Beregninger gj.strømming'!A1003+1,""))</f>
        <v/>
      </c>
      <c r="B1004" s="172" t="str">
        <f t="shared" si="263"/>
        <v/>
      </c>
      <c r="C1004" s="173" t="str">
        <f t="shared" si="264"/>
        <v/>
      </c>
      <c r="D1004" s="172" t="str">
        <f t="shared" si="265"/>
        <v/>
      </c>
      <c r="E1004" s="152" t="str">
        <f t="shared" si="270"/>
        <v/>
      </c>
      <c r="F1004" s="289" t="str">
        <f t="shared" si="266"/>
        <v/>
      </c>
      <c r="G1004" s="154" t="str">
        <f>IF($A1004="","",'Priseestimat gj.strømming'!$C$15)</f>
        <v/>
      </c>
      <c r="H1004" s="155" t="str" cm="1">
        <f t="array" ref="H1004">IF(M1004=Hjelpeark!$E$7,_xlfn.XLOOKUP(IF(T1004="Naturlig",S1004,T1004),Temp_VT_FV,_xlfn.XLOOKUP('Beregninger gj.strømming'!F1004,Fiskevekt_VT_FV,'Veksttabell FV'!$B$5:$T$21,,-1),,-1)*G1004,IF('Beregninger gj.strømming'!M1004=Hjelpeark!$D$7,_xlfn.XLOOKUP(IF(T1004="Naturlig",S1004,T1004),'Veksttabell SV'!$A$6:$A$22,_xlfn.XLOOKUP('Beregninger gj.strømming'!F1004,'Veksttabell SV'!$B$5:$AU$5,'Veksttabell SV'!$B$6:$AU$22,,-1),,-1)*G1004,""))</f>
        <v/>
      </c>
      <c r="I1004" s="155" t="str">
        <f t="shared" si="255"/>
        <v/>
      </c>
      <c r="J1004" s="159" t="str">
        <f t="shared" si="256"/>
        <v/>
      </c>
      <c r="K1004" s="173" t="str">
        <f>IF(A1004="","",'Priseestimat gj.strømming'!$C$10)</f>
        <v/>
      </c>
      <c r="L1004" s="173" t="str">
        <f>IF(A1004="","",'Priseestimat gj.strømming'!$C$11)</f>
        <v/>
      </c>
      <c r="M1004" s="173" t="str">
        <f>IF(A1004="","",'Priseestimat gj.strømming'!$C$12)</f>
        <v/>
      </c>
      <c r="N1004" s="173" t="str">
        <f>IF($A1004="","",'Priseestimat gj.strømming'!$C$6)</f>
        <v/>
      </c>
      <c r="O1004" s="174" t="str" cm="1">
        <f t="array" ref="O1004">IF(M1004=Hjelpeark!$D$7,_xlfn.XLOOKUP(IF(T1004="Naturlig",S1004,T1004),'Vannbehov SV'!$A$5:$A$13,_xlfn.XLOOKUP('Beregninger gj.strømming'!F1004,'Vannbehov SV'!$B$4:$O$4,'Vannbehov SV'!$B$5:$O$13,,-1),,-1),IF(M1004=Hjelpeark!$E$7,_xlfn.XLOOKUP(IF(T1004="Naturlig",S1004,T1004),'Vannbehov FV'!$A$5:$A$20,_xlfn.XLOOKUP('Beregninger gj.strømming'!F1004,'Vannbehov FV'!$B$4:$O$4,'Vannbehov FV'!$B$5:$O$20,,-1),,-1),""))</f>
        <v/>
      </c>
      <c r="P1004" s="173" t="str">
        <f t="shared" si="267"/>
        <v/>
      </c>
      <c r="Q1004" s="174" t="str">
        <f t="shared" si="268"/>
        <v/>
      </c>
      <c r="R1004" s="174" t="str">
        <f t="shared" si="257"/>
        <v/>
      </c>
      <c r="S1004" s="152" t="str">
        <f>IFERROR(IF(M1004=Hjelpeark!$D$7,_xlfn.XLOOKUP('Beregninger gj.strømming'!C1004,Hjelpeark!$C$8:$C$19,Hjelpeark!$D$8:$D$19),_xlfn.XLOOKUP('Beregninger gj.strømming'!C1004,Hjelpeark!$C$8:$C$19,Hjelpeark!$E$8:$E$19)),"")</f>
        <v/>
      </c>
      <c r="T1004" s="152" t="str">
        <f t="shared" si="271"/>
        <v/>
      </c>
      <c r="U1004" s="152" t="str">
        <f>IFERROR(IF(T1004=Hjelpeark!$B$4,0,ABS(T1004-S1004)),"")</f>
        <v/>
      </c>
      <c r="V1004" s="175" t="str">
        <f>IFERROR(IF(A1004="","",_xlfn.XLOOKUP(D1004,Prisliste!$C$4:$F$4,Prisliste!$C$20:$F$20)),"")</f>
        <v/>
      </c>
      <c r="W1004" s="175" t="str">
        <f>IFERROR(U1004*_xlfn.XLOOKUP(D1004,Prisliste!$C$4:$F$4,Prisliste!$C$21:$F$21),"")</f>
        <v/>
      </c>
      <c r="X1004" s="175" t="str">
        <f>IFERROR(IF(A1004="","",IF(N1004="Ja",_xlfn.XLOOKUP('Beregninger gj.strømming'!D1004,Prisliste!$C$4:$F$4,Prisliste!$C$24:$F$24),0)),"")</f>
        <v/>
      </c>
      <c r="Y1004" s="288" t="str">
        <f t="shared" si="258"/>
        <v/>
      </c>
      <c r="Z1004" s="175" t="str">
        <f t="shared" si="269"/>
        <v/>
      </c>
      <c r="AA1004" s="175" t="str">
        <f t="shared" si="259"/>
        <v/>
      </c>
      <c r="AB1004" s="175" t="str">
        <f t="shared" si="260"/>
        <v/>
      </c>
      <c r="AC1004" s="288" t="str">
        <f t="shared" si="261"/>
        <v/>
      </c>
      <c r="AD1004" s="152" t="str">
        <f t="shared" si="262"/>
        <v/>
      </c>
      <c r="AF1004" s="155" t="str">
        <f>IFERROR(_xlfn.XLOOKUP(D1004,Prisliste!$C$4:$F$4,Prisliste!$C$19:$F$19)*AD1004,"")</f>
        <v/>
      </c>
    </row>
    <row r="1005" spans="1:32" ht="14.4">
      <c r="A1005" s="171" t="str">
        <f>IF(A1004="","",IF(A1004+1&lt;=f_slutt,'Beregninger gj.strømming'!A1004+1,""))</f>
        <v/>
      </c>
      <c r="B1005" s="172" t="str">
        <f t="shared" si="263"/>
        <v/>
      </c>
      <c r="C1005" s="173" t="str">
        <f t="shared" si="264"/>
        <v/>
      </c>
      <c r="D1005" s="172" t="str">
        <f t="shared" si="265"/>
        <v/>
      </c>
      <c r="E1005" s="152" t="str">
        <f t="shared" si="270"/>
        <v/>
      </c>
      <c r="F1005" s="289" t="str">
        <f t="shared" si="266"/>
        <v/>
      </c>
      <c r="G1005" s="154" t="str">
        <f>IF($A1005="","",'Priseestimat gj.strømming'!$C$15)</f>
        <v/>
      </c>
      <c r="H1005" s="155" t="str" cm="1">
        <f t="array" ref="H1005">IF(M1005=Hjelpeark!$E$7,_xlfn.XLOOKUP(IF(T1005="Naturlig",S1005,T1005),Temp_VT_FV,_xlfn.XLOOKUP('Beregninger gj.strømming'!F1005,Fiskevekt_VT_FV,'Veksttabell FV'!$B$5:$T$21,,-1),,-1)*G1005,IF('Beregninger gj.strømming'!M1005=Hjelpeark!$D$7,_xlfn.XLOOKUP(IF(T1005="Naturlig",S1005,T1005),'Veksttabell SV'!$A$6:$A$22,_xlfn.XLOOKUP('Beregninger gj.strømming'!F1005,'Veksttabell SV'!$B$5:$AU$5,'Veksttabell SV'!$B$6:$AU$22,,-1),,-1)*G1005,""))</f>
        <v/>
      </c>
      <c r="I1005" s="155" t="str">
        <f t="shared" si="255"/>
        <v/>
      </c>
      <c r="J1005" s="159" t="str">
        <f t="shared" si="256"/>
        <v/>
      </c>
      <c r="K1005" s="173" t="str">
        <f>IF(A1005="","",'Priseestimat gj.strømming'!$C$10)</f>
        <v/>
      </c>
      <c r="L1005" s="173" t="str">
        <f>IF(A1005="","",'Priseestimat gj.strømming'!$C$11)</f>
        <v/>
      </c>
      <c r="M1005" s="173" t="str">
        <f>IF(A1005="","",'Priseestimat gj.strømming'!$C$12)</f>
        <v/>
      </c>
      <c r="N1005" s="173" t="str">
        <f>IF($A1005="","",'Priseestimat gj.strømming'!$C$6)</f>
        <v/>
      </c>
      <c r="O1005" s="174" t="str" cm="1">
        <f t="array" ref="O1005">IF(M1005=Hjelpeark!$D$7,_xlfn.XLOOKUP(IF(T1005="Naturlig",S1005,T1005),'Vannbehov SV'!$A$5:$A$13,_xlfn.XLOOKUP('Beregninger gj.strømming'!F1005,'Vannbehov SV'!$B$4:$O$4,'Vannbehov SV'!$B$5:$O$13,,-1),,-1),IF(M1005=Hjelpeark!$E$7,_xlfn.XLOOKUP(IF(T1005="Naturlig",S1005,T1005),'Vannbehov FV'!$A$5:$A$20,_xlfn.XLOOKUP('Beregninger gj.strømming'!F1005,'Vannbehov FV'!$B$4:$O$4,'Vannbehov FV'!$B$5:$O$20,,-1),,-1),""))</f>
        <v/>
      </c>
      <c r="P1005" s="173" t="str">
        <f t="shared" si="267"/>
        <v/>
      </c>
      <c r="Q1005" s="174" t="str">
        <f t="shared" si="268"/>
        <v/>
      </c>
      <c r="R1005" s="174" t="str">
        <f t="shared" si="257"/>
        <v/>
      </c>
      <c r="S1005" s="152" t="str">
        <f>IFERROR(IF(M1005=Hjelpeark!$D$7,_xlfn.XLOOKUP('Beregninger gj.strømming'!C1005,Hjelpeark!$C$8:$C$19,Hjelpeark!$D$8:$D$19),_xlfn.XLOOKUP('Beregninger gj.strømming'!C1005,Hjelpeark!$C$8:$C$19,Hjelpeark!$E$8:$E$19)),"")</f>
        <v/>
      </c>
      <c r="T1005" s="152" t="str">
        <f t="shared" si="271"/>
        <v/>
      </c>
      <c r="U1005" s="152" t="str">
        <f>IFERROR(IF(T1005=Hjelpeark!$B$4,0,ABS(T1005-S1005)),"")</f>
        <v/>
      </c>
      <c r="V1005" s="175" t="str">
        <f>IFERROR(IF(A1005="","",_xlfn.XLOOKUP(D1005,Prisliste!$C$4:$F$4,Prisliste!$C$20:$F$20)),"")</f>
        <v/>
      </c>
      <c r="W1005" s="175" t="str">
        <f>IFERROR(U1005*_xlfn.XLOOKUP(D1005,Prisliste!$C$4:$F$4,Prisliste!$C$21:$F$21),"")</f>
        <v/>
      </c>
      <c r="X1005" s="175" t="str">
        <f>IFERROR(IF(A1005="","",IF(N1005="Ja",_xlfn.XLOOKUP('Beregninger gj.strømming'!D1005,Prisliste!$C$4:$F$4,Prisliste!$C$24:$F$24),0)),"")</f>
        <v/>
      </c>
      <c r="Y1005" s="288" t="str">
        <f t="shared" si="258"/>
        <v/>
      </c>
      <c r="Z1005" s="175" t="str">
        <f t="shared" si="269"/>
        <v/>
      </c>
      <c r="AA1005" s="175" t="str">
        <f t="shared" si="259"/>
        <v/>
      </c>
      <c r="AB1005" s="175" t="str">
        <f t="shared" si="260"/>
        <v/>
      </c>
      <c r="AC1005" s="288" t="str">
        <f t="shared" si="261"/>
        <v/>
      </c>
      <c r="AD1005" s="152" t="str">
        <f t="shared" si="262"/>
        <v/>
      </c>
      <c r="AF1005" s="155" t="str">
        <f>IFERROR(_xlfn.XLOOKUP(D1005,Prisliste!$C$4:$F$4,Prisliste!$C$19:$F$19)*AD1005,"")</f>
        <v/>
      </c>
    </row>
    <row r="1006" spans="1:32" ht="14.4">
      <c r="A1006" s="171" t="str">
        <f>IF(A1005="","",IF(A1005+1&lt;=f_slutt,'Beregninger gj.strømming'!A1005+1,""))</f>
        <v/>
      </c>
      <c r="B1006" s="172" t="str">
        <f t="shared" si="263"/>
        <v/>
      </c>
      <c r="C1006" s="173" t="str">
        <f t="shared" si="264"/>
        <v/>
      </c>
      <c r="D1006" s="172" t="str">
        <f t="shared" si="265"/>
        <v/>
      </c>
      <c r="E1006" s="152" t="str">
        <f t="shared" si="270"/>
        <v/>
      </c>
      <c r="F1006" s="289" t="str">
        <f t="shared" si="266"/>
        <v/>
      </c>
      <c r="G1006" s="154" t="str">
        <f>IF($A1006="","",'Priseestimat gj.strømming'!$C$15)</f>
        <v/>
      </c>
      <c r="H1006" s="155" t="str" cm="1">
        <f t="array" ref="H1006">IF(M1006=Hjelpeark!$E$7,_xlfn.XLOOKUP(IF(T1006="Naturlig",S1006,T1006),Temp_VT_FV,_xlfn.XLOOKUP('Beregninger gj.strømming'!F1006,Fiskevekt_VT_FV,'Veksttabell FV'!$B$5:$T$21,,-1),,-1)*G1006,IF('Beregninger gj.strømming'!M1006=Hjelpeark!$D$7,_xlfn.XLOOKUP(IF(T1006="Naturlig",S1006,T1006),'Veksttabell SV'!$A$6:$A$22,_xlfn.XLOOKUP('Beregninger gj.strømming'!F1006,'Veksttabell SV'!$B$5:$AU$5,'Veksttabell SV'!$B$6:$AU$22,,-1),,-1)*G1006,""))</f>
        <v/>
      </c>
      <c r="I1006" s="155" t="str">
        <f t="shared" si="255"/>
        <v/>
      </c>
      <c r="J1006" s="159" t="str">
        <f t="shared" si="256"/>
        <v/>
      </c>
      <c r="K1006" s="173" t="str">
        <f>IF(A1006="","",'Priseestimat gj.strømming'!$C$10)</f>
        <v/>
      </c>
      <c r="L1006" s="173" t="str">
        <f>IF(A1006="","",'Priseestimat gj.strømming'!$C$11)</f>
        <v/>
      </c>
      <c r="M1006" s="173" t="str">
        <f>IF(A1006="","",'Priseestimat gj.strømming'!$C$12)</f>
        <v/>
      </c>
      <c r="N1006" s="173" t="str">
        <f>IF($A1006="","",'Priseestimat gj.strømming'!$C$6)</f>
        <v/>
      </c>
      <c r="O1006" s="174" t="str" cm="1">
        <f t="array" ref="O1006">IF(M1006=Hjelpeark!$D$7,_xlfn.XLOOKUP(IF(T1006="Naturlig",S1006,T1006),'Vannbehov SV'!$A$5:$A$13,_xlfn.XLOOKUP('Beregninger gj.strømming'!F1006,'Vannbehov SV'!$B$4:$O$4,'Vannbehov SV'!$B$5:$O$13,,-1),,-1),IF(M1006=Hjelpeark!$E$7,_xlfn.XLOOKUP(IF(T1006="Naturlig",S1006,T1006),'Vannbehov FV'!$A$5:$A$20,_xlfn.XLOOKUP('Beregninger gj.strømming'!F1006,'Vannbehov FV'!$B$4:$O$4,'Vannbehov FV'!$B$5:$O$20,,-1),,-1),""))</f>
        <v/>
      </c>
      <c r="P1006" s="173" t="str">
        <f t="shared" si="267"/>
        <v/>
      </c>
      <c r="Q1006" s="174" t="str">
        <f t="shared" si="268"/>
        <v/>
      </c>
      <c r="R1006" s="174" t="str">
        <f t="shared" si="257"/>
        <v/>
      </c>
      <c r="S1006" s="152" t="str">
        <f>IFERROR(IF(M1006=Hjelpeark!$D$7,_xlfn.XLOOKUP('Beregninger gj.strømming'!C1006,Hjelpeark!$C$8:$C$19,Hjelpeark!$D$8:$D$19),_xlfn.XLOOKUP('Beregninger gj.strømming'!C1006,Hjelpeark!$C$8:$C$19,Hjelpeark!$E$8:$E$19)),"")</f>
        <v/>
      </c>
      <c r="T1006" s="152" t="str">
        <f t="shared" si="271"/>
        <v/>
      </c>
      <c r="U1006" s="152" t="str">
        <f>IFERROR(IF(T1006=Hjelpeark!$B$4,0,ABS(T1006-S1006)),"")</f>
        <v/>
      </c>
      <c r="V1006" s="175" t="str">
        <f>IFERROR(IF(A1006="","",_xlfn.XLOOKUP(D1006,Prisliste!$C$4:$F$4,Prisliste!$C$20:$F$20)),"")</f>
        <v/>
      </c>
      <c r="W1006" s="175" t="str">
        <f>IFERROR(U1006*_xlfn.XLOOKUP(D1006,Prisliste!$C$4:$F$4,Prisliste!$C$21:$F$21),"")</f>
        <v/>
      </c>
      <c r="X1006" s="175" t="str">
        <f>IFERROR(IF(A1006="","",IF(N1006="Ja",_xlfn.XLOOKUP('Beregninger gj.strømming'!D1006,Prisliste!$C$4:$F$4,Prisliste!$C$24:$F$24),0)),"")</f>
        <v/>
      </c>
      <c r="Y1006" s="288" t="str">
        <f t="shared" si="258"/>
        <v/>
      </c>
      <c r="Z1006" s="175" t="str">
        <f t="shared" si="269"/>
        <v/>
      </c>
      <c r="AA1006" s="175" t="str">
        <f t="shared" si="259"/>
        <v/>
      </c>
      <c r="AB1006" s="175" t="str">
        <f t="shared" si="260"/>
        <v/>
      </c>
      <c r="AC1006" s="288" t="str">
        <f t="shared" si="261"/>
        <v/>
      </c>
      <c r="AD1006" s="152" t="str">
        <f t="shared" si="262"/>
        <v/>
      </c>
      <c r="AF1006" s="155" t="str">
        <f>IFERROR(_xlfn.XLOOKUP(D1006,Prisliste!$C$4:$F$4,Prisliste!$C$19:$F$19)*AD1006,"")</f>
        <v/>
      </c>
    </row>
    <row r="1007" spans="1:32" ht="14.4">
      <c r="A1007" s="171" t="str">
        <f>IF(A1006="","",IF(A1006+1&lt;=f_slutt,'Beregninger gj.strømming'!A1006+1,""))</f>
        <v/>
      </c>
      <c r="B1007" s="172" t="str">
        <f t="shared" si="263"/>
        <v/>
      </c>
      <c r="C1007" s="173" t="str">
        <f t="shared" si="264"/>
        <v/>
      </c>
      <c r="D1007" s="172" t="str">
        <f t="shared" si="265"/>
        <v/>
      </c>
      <c r="E1007" s="152" t="str">
        <f t="shared" si="270"/>
        <v/>
      </c>
      <c r="F1007" s="289" t="str">
        <f t="shared" si="266"/>
        <v/>
      </c>
      <c r="G1007" s="154" t="str">
        <f>IF($A1007="","",'Priseestimat gj.strømming'!$C$15)</f>
        <v/>
      </c>
      <c r="H1007" s="155" t="str" cm="1">
        <f t="array" ref="H1007">IF(M1007=Hjelpeark!$E$7,_xlfn.XLOOKUP(IF(T1007="Naturlig",S1007,T1007),Temp_VT_FV,_xlfn.XLOOKUP('Beregninger gj.strømming'!F1007,Fiskevekt_VT_FV,'Veksttabell FV'!$B$5:$T$21,,-1),,-1)*G1007,IF('Beregninger gj.strømming'!M1007=Hjelpeark!$D$7,_xlfn.XLOOKUP(IF(T1007="Naturlig",S1007,T1007),'Veksttabell SV'!$A$6:$A$22,_xlfn.XLOOKUP('Beregninger gj.strømming'!F1007,'Veksttabell SV'!$B$5:$AU$5,'Veksttabell SV'!$B$6:$AU$22,,-1),,-1)*G1007,""))</f>
        <v/>
      </c>
      <c r="I1007" s="155" t="str">
        <f t="shared" si="255"/>
        <v/>
      </c>
      <c r="J1007" s="159" t="str">
        <f t="shared" si="256"/>
        <v/>
      </c>
      <c r="K1007" s="173" t="str">
        <f>IF(A1007="","",'Priseestimat gj.strømming'!$C$10)</f>
        <v/>
      </c>
      <c r="L1007" s="173" t="str">
        <f>IF(A1007="","",'Priseestimat gj.strømming'!$C$11)</f>
        <v/>
      </c>
      <c r="M1007" s="173" t="str">
        <f>IF(A1007="","",'Priseestimat gj.strømming'!$C$12)</f>
        <v/>
      </c>
      <c r="N1007" s="173" t="str">
        <f>IF($A1007="","",'Priseestimat gj.strømming'!$C$6)</f>
        <v/>
      </c>
      <c r="O1007" s="174" t="str" cm="1">
        <f t="array" ref="O1007">IF(M1007=Hjelpeark!$D$7,_xlfn.XLOOKUP(IF(T1007="Naturlig",S1007,T1007),'Vannbehov SV'!$A$5:$A$13,_xlfn.XLOOKUP('Beregninger gj.strømming'!F1007,'Vannbehov SV'!$B$4:$O$4,'Vannbehov SV'!$B$5:$O$13,,-1),,-1),IF(M1007=Hjelpeark!$E$7,_xlfn.XLOOKUP(IF(T1007="Naturlig",S1007,T1007),'Vannbehov FV'!$A$5:$A$20,_xlfn.XLOOKUP('Beregninger gj.strømming'!F1007,'Vannbehov FV'!$B$4:$O$4,'Vannbehov FV'!$B$5:$O$20,,-1),,-1),""))</f>
        <v/>
      </c>
      <c r="P1007" s="173" t="str">
        <f t="shared" si="267"/>
        <v/>
      </c>
      <c r="Q1007" s="174" t="str">
        <f t="shared" si="268"/>
        <v/>
      </c>
      <c r="R1007" s="174" t="str">
        <f t="shared" si="257"/>
        <v/>
      </c>
      <c r="S1007" s="152" t="str">
        <f>IFERROR(IF(M1007=Hjelpeark!$D$7,_xlfn.XLOOKUP('Beregninger gj.strømming'!C1007,Hjelpeark!$C$8:$C$19,Hjelpeark!$D$8:$D$19),_xlfn.XLOOKUP('Beregninger gj.strømming'!C1007,Hjelpeark!$C$8:$C$19,Hjelpeark!$E$8:$E$19)),"")</f>
        <v/>
      </c>
      <c r="T1007" s="152" t="str">
        <f t="shared" si="271"/>
        <v/>
      </c>
      <c r="U1007" s="152" t="str">
        <f>IFERROR(IF(T1007=Hjelpeark!$B$4,0,ABS(T1007-S1007)),"")</f>
        <v/>
      </c>
      <c r="V1007" s="175" t="str">
        <f>IFERROR(IF(A1007="","",_xlfn.XLOOKUP(D1007,Prisliste!$C$4:$F$4,Prisliste!$C$20:$F$20)),"")</f>
        <v/>
      </c>
      <c r="W1007" s="175" t="str">
        <f>IFERROR(U1007*_xlfn.XLOOKUP(D1007,Prisliste!$C$4:$F$4,Prisliste!$C$21:$F$21),"")</f>
        <v/>
      </c>
      <c r="X1007" s="175" t="str">
        <f>IFERROR(IF(A1007="","",IF(N1007="Ja",_xlfn.XLOOKUP('Beregninger gj.strømming'!D1007,Prisliste!$C$4:$F$4,Prisliste!$C$24:$F$24),0)),"")</f>
        <v/>
      </c>
      <c r="Y1007" s="288" t="str">
        <f t="shared" si="258"/>
        <v/>
      </c>
      <c r="Z1007" s="175" t="str">
        <f t="shared" si="269"/>
        <v/>
      </c>
      <c r="AA1007" s="175" t="str">
        <f t="shared" si="259"/>
        <v/>
      </c>
      <c r="AB1007" s="175" t="str">
        <f t="shared" si="260"/>
        <v/>
      </c>
      <c r="AC1007" s="288" t="str">
        <f t="shared" si="261"/>
        <v/>
      </c>
      <c r="AD1007" s="152" t="str">
        <f t="shared" si="262"/>
        <v/>
      </c>
      <c r="AF1007" s="155" t="str">
        <f>IFERROR(_xlfn.XLOOKUP(D1007,Prisliste!$C$4:$F$4,Prisliste!$C$19:$F$19)*AD1007,"")</f>
        <v/>
      </c>
    </row>
    <row r="1008" spans="1:32" ht="14.4">
      <c r="A1008" s="171" t="str">
        <f>IF(A1007="","",IF(A1007+1&lt;=f_slutt,'Beregninger gj.strømming'!A1007+1,""))</f>
        <v/>
      </c>
      <c r="B1008" s="172" t="str">
        <f t="shared" si="263"/>
        <v/>
      </c>
      <c r="C1008" s="173" t="str">
        <f t="shared" si="264"/>
        <v/>
      </c>
      <c r="D1008" s="172" t="str">
        <f t="shared" si="265"/>
        <v/>
      </c>
      <c r="E1008" s="152" t="str">
        <f t="shared" si="270"/>
        <v/>
      </c>
      <c r="F1008" s="289" t="str">
        <f t="shared" si="266"/>
        <v/>
      </c>
      <c r="G1008" s="154" t="str">
        <f>IF($A1008="","",'Priseestimat gj.strømming'!$C$15)</f>
        <v/>
      </c>
      <c r="H1008" s="155" t="str" cm="1">
        <f t="array" ref="H1008">IF(M1008=Hjelpeark!$E$7,_xlfn.XLOOKUP(IF(T1008="Naturlig",S1008,T1008),Temp_VT_FV,_xlfn.XLOOKUP('Beregninger gj.strømming'!F1008,Fiskevekt_VT_FV,'Veksttabell FV'!$B$5:$T$21,,-1),,-1)*G1008,IF('Beregninger gj.strømming'!M1008=Hjelpeark!$D$7,_xlfn.XLOOKUP(IF(T1008="Naturlig",S1008,T1008),'Veksttabell SV'!$A$6:$A$22,_xlfn.XLOOKUP('Beregninger gj.strømming'!F1008,'Veksttabell SV'!$B$5:$AU$5,'Veksttabell SV'!$B$6:$AU$22,,-1),,-1)*G1008,""))</f>
        <v/>
      </c>
      <c r="I1008" s="155" t="str">
        <f t="shared" si="255"/>
        <v/>
      </c>
      <c r="J1008" s="159" t="str">
        <f t="shared" si="256"/>
        <v/>
      </c>
      <c r="K1008" s="173" t="str">
        <f>IF(A1008="","",'Priseestimat gj.strømming'!$C$10)</f>
        <v/>
      </c>
      <c r="L1008" s="173" t="str">
        <f>IF(A1008="","",'Priseestimat gj.strømming'!$C$11)</f>
        <v/>
      </c>
      <c r="M1008" s="173" t="str">
        <f>IF(A1008="","",'Priseestimat gj.strømming'!$C$12)</f>
        <v/>
      </c>
      <c r="N1008" s="173" t="str">
        <f>IF($A1008="","",'Priseestimat gj.strømming'!$C$6)</f>
        <v/>
      </c>
      <c r="O1008" s="174" t="str" cm="1">
        <f t="array" ref="O1008">IF(M1008=Hjelpeark!$D$7,_xlfn.XLOOKUP(IF(T1008="Naturlig",S1008,T1008),'Vannbehov SV'!$A$5:$A$13,_xlfn.XLOOKUP('Beregninger gj.strømming'!F1008,'Vannbehov SV'!$B$4:$O$4,'Vannbehov SV'!$B$5:$O$13,,-1),,-1),IF(M1008=Hjelpeark!$E$7,_xlfn.XLOOKUP(IF(T1008="Naturlig",S1008,T1008),'Vannbehov FV'!$A$5:$A$20,_xlfn.XLOOKUP('Beregninger gj.strømming'!F1008,'Vannbehov FV'!$B$4:$O$4,'Vannbehov FV'!$B$5:$O$20,,-1),,-1),""))</f>
        <v/>
      </c>
      <c r="P1008" s="173" t="str">
        <f t="shared" si="267"/>
        <v/>
      </c>
      <c r="Q1008" s="174" t="str">
        <f t="shared" si="268"/>
        <v/>
      </c>
      <c r="R1008" s="174" t="str">
        <f t="shared" si="257"/>
        <v/>
      </c>
      <c r="S1008" s="152" t="str">
        <f>IFERROR(IF(M1008=Hjelpeark!$D$7,_xlfn.XLOOKUP('Beregninger gj.strømming'!C1008,Hjelpeark!$C$8:$C$19,Hjelpeark!$D$8:$D$19),_xlfn.XLOOKUP('Beregninger gj.strømming'!C1008,Hjelpeark!$C$8:$C$19,Hjelpeark!$E$8:$E$19)),"")</f>
        <v/>
      </c>
      <c r="T1008" s="152" t="str">
        <f t="shared" si="271"/>
        <v/>
      </c>
      <c r="U1008" s="152" t="str">
        <f>IFERROR(IF(T1008=Hjelpeark!$B$4,0,ABS(T1008-S1008)),"")</f>
        <v/>
      </c>
      <c r="V1008" s="175" t="str">
        <f>IFERROR(IF(A1008="","",_xlfn.XLOOKUP(D1008,Prisliste!$C$4:$F$4,Prisliste!$C$20:$F$20)),"")</f>
        <v/>
      </c>
      <c r="W1008" s="175" t="str">
        <f>IFERROR(U1008*_xlfn.XLOOKUP(D1008,Prisliste!$C$4:$F$4,Prisliste!$C$21:$F$21),"")</f>
        <v/>
      </c>
      <c r="X1008" s="175" t="str">
        <f>IFERROR(IF(A1008="","",IF(N1008="Ja",_xlfn.XLOOKUP('Beregninger gj.strømming'!D1008,Prisliste!$C$4:$F$4,Prisliste!$C$24:$F$24),0)),"")</f>
        <v/>
      </c>
      <c r="Y1008" s="288" t="str">
        <f t="shared" si="258"/>
        <v/>
      </c>
      <c r="Z1008" s="175" t="str">
        <f t="shared" si="269"/>
        <v/>
      </c>
      <c r="AA1008" s="175" t="str">
        <f t="shared" si="259"/>
        <v/>
      </c>
      <c r="AB1008" s="175" t="str">
        <f t="shared" si="260"/>
        <v/>
      </c>
      <c r="AC1008" s="288" t="str">
        <f t="shared" si="261"/>
        <v/>
      </c>
      <c r="AD1008" s="152" t="str">
        <f t="shared" si="262"/>
        <v/>
      </c>
      <c r="AF1008" s="155" t="str">
        <f>IFERROR(_xlfn.XLOOKUP(D1008,Prisliste!$C$4:$F$4,Prisliste!$C$19:$F$19)*AD1008,"")</f>
        <v/>
      </c>
    </row>
    <row r="1009" spans="1:32" ht="14.4">
      <c r="A1009" s="171" t="str">
        <f>IF(A1008="","",IF(A1008+1&lt;=f_slutt,'Beregninger gj.strømming'!A1008+1,""))</f>
        <v/>
      </c>
      <c r="B1009" s="172" t="str">
        <f t="shared" si="263"/>
        <v/>
      </c>
      <c r="C1009" s="173" t="str">
        <f t="shared" si="264"/>
        <v/>
      </c>
      <c r="D1009" s="172" t="str">
        <f t="shared" si="265"/>
        <v/>
      </c>
      <c r="E1009" s="152" t="str">
        <f t="shared" si="270"/>
        <v/>
      </c>
      <c r="F1009" s="289" t="str">
        <f t="shared" si="266"/>
        <v/>
      </c>
      <c r="G1009" s="154" t="str">
        <f>IF($A1009="","",'Priseestimat gj.strømming'!$C$15)</f>
        <v/>
      </c>
      <c r="H1009" s="155" t="str" cm="1">
        <f t="array" ref="H1009">IF(M1009=Hjelpeark!$E$7,_xlfn.XLOOKUP(IF(T1009="Naturlig",S1009,T1009),Temp_VT_FV,_xlfn.XLOOKUP('Beregninger gj.strømming'!F1009,Fiskevekt_VT_FV,'Veksttabell FV'!$B$5:$T$21,,-1),,-1)*G1009,IF('Beregninger gj.strømming'!M1009=Hjelpeark!$D$7,_xlfn.XLOOKUP(IF(T1009="Naturlig",S1009,T1009),'Veksttabell SV'!$A$6:$A$22,_xlfn.XLOOKUP('Beregninger gj.strømming'!F1009,'Veksttabell SV'!$B$5:$AU$5,'Veksttabell SV'!$B$6:$AU$22,,-1),,-1)*G1009,""))</f>
        <v/>
      </c>
      <c r="I1009" s="155" t="str">
        <f t="shared" si="255"/>
        <v/>
      </c>
      <c r="J1009" s="159" t="str">
        <f t="shared" si="256"/>
        <v/>
      </c>
      <c r="K1009" s="173" t="str">
        <f>IF(A1009="","",'Priseestimat gj.strømming'!$C$10)</f>
        <v/>
      </c>
      <c r="L1009" s="173" t="str">
        <f>IF(A1009="","",'Priseestimat gj.strømming'!$C$11)</f>
        <v/>
      </c>
      <c r="M1009" s="173" t="str">
        <f>IF(A1009="","",'Priseestimat gj.strømming'!$C$12)</f>
        <v/>
      </c>
      <c r="N1009" s="173" t="str">
        <f>IF($A1009="","",'Priseestimat gj.strømming'!$C$6)</f>
        <v/>
      </c>
      <c r="O1009" s="174" t="str" cm="1">
        <f t="array" ref="O1009">IF(M1009=Hjelpeark!$D$7,_xlfn.XLOOKUP(IF(T1009="Naturlig",S1009,T1009),'Vannbehov SV'!$A$5:$A$13,_xlfn.XLOOKUP('Beregninger gj.strømming'!F1009,'Vannbehov SV'!$B$4:$O$4,'Vannbehov SV'!$B$5:$O$13,,-1),,-1),IF(M1009=Hjelpeark!$E$7,_xlfn.XLOOKUP(IF(T1009="Naturlig",S1009,T1009),'Vannbehov FV'!$A$5:$A$20,_xlfn.XLOOKUP('Beregninger gj.strømming'!F1009,'Vannbehov FV'!$B$4:$O$4,'Vannbehov FV'!$B$5:$O$20,,-1),,-1),""))</f>
        <v/>
      </c>
      <c r="P1009" s="173" t="str">
        <f t="shared" si="267"/>
        <v/>
      </c>
      <c r="Q1009" s="174" t="str">
        <f t="shared" si="268"/>
        <v/>
      </c>
      <c r="R1009" s="174" t="str">
        <f t="shared" si="257"/>
        <v/>
      </c>
      <c r="S1009" s="152" t="str">
        <f>IFERROR(IF(M1009=Hjelpeark!$D$7,_xlfn.XLOOKUP('Beregninger gj.strømming'!C1009,Hjelpeark!$C$8:$C$19,Hjelpeark!$D$8:$D$19),_xlfn.XLOOKUP('Beregninger gj.strømming'!C1009,Hjelpeark!$C$8:$C$19,Hjelpeark!$E$8:$E$19)),"")</f>
        <v/>
      </c>
      <c r="T1009" s="152" t="str">
        <f t="shared" si="271"/>
        <v/>
      </c>
      <c r="U1009" s="152" t="str">
        <f>IFERROR(IF(T1009=Hjelpeark!$B$4,0,ABS(T1009-S1009)),"")</f>
        <v/>
      </c>
      <c r="V1009" s="175" t="str">
        <f>IFERROR(IF(A1009="","",_xlfn.XLOOKUP(D1009,Prisliste!$C$4:$F$4,Prisliste!$C$20:$F$20)),"")</f>
        <v/>
      </c>
      <c r="W1009" s="175" t="str">
        <f>IFERROR(U1009*_xlfn.XLOOKUP(D1009,Prisliste!$C$4:$F$4,Prisliste!$C$21:$F$21),"")</f>
        <v/>
      </c>
      <c r="X1009" s="175" t="str">
        <f>IFERROR(IF(A1009="","",IF(N1009="Ja",_xlfn.XLOOKUP('Beregninger gj.strømming'!D1009,Prisliste!$C$4:$F$4,Prisliste!$C$24:$F$24),0)),"")</f>
        <v/>
      </c>
      <c r="Y1009" s="288" t="str">
        <f t="shared" si="258"/>
        <v/>
      </c>
      <c r="Z1009" s="175" t="str">
        <f t="shared" si="269"/>
        <v/>
      </c>
      <c r="AA1009" s="175" t="str">
        <f t="shared" si="259"/>
        <v/>
      </c>
      <c r="AB1009" s="175" t="str">
        <f t="shared" si="260"/>
        <v/>
      </c>
      <c r="AC1009" s="288" t="str">
        <f t="shared" si="261"/>
        <v/>
      </c>
      <c r="AD1009" s="152" t="str">
        <f t="shared" si="262"/>
        <v/>
      </c>
      <c r="AF1009" s="155" t="str">
        <f>IFERROR(_xlfn.XLOOKUP(D1009,Prisliste!$C$4:$F$4,Prisliste!$C$19:$F$19)*AD1009,"")</f>
        <v/>
      </c>
    </row>
    <row r="1010" spans="1:32" ht="14.4">
      <c r="A1010" s="171" t="str">
        <f>IF(A1009="","",IF(A1009+1&lt;=f_slutt,'Beregninger gj.strømming'!A1009+1,""))</f>
        <v/>
      </c>
      <c r="B1010" s="172" t="str">
        <f t="shared" si="263"/>
        <v/>
      </c>
      <c r="C1010" s="173" t="str">
        <f t="shared" si="264"/>
        <v/>
      </c>
      <c r="D1010" s="172" t="str">
        <f t="shared" si="265"/>
        <v/>
      </c>
      <c r="E1010" s="152" t="str">
        <f t="shared" si="270"/>
        <v/>
      </c>
      <c r="F1010" s="289" t="str">
        <f t="shared" si="266"/>
        <v/>
      </c>
      <c r="G1010" s="154" t="str">
        <f>IF($A1010="","",'Priseestimat gj.strømming'!$C$15)</f>
        <v/>
      </c>
      <c r="H1010" s="155" t="str" cm="1">
        <f t="array" ref="H1010">IF(M1010=Hjelpeark!$E$7,_xlfn.XLOOKUP(IF(T1010="Naturlig",S1010,T1010),Temp_VT_FV,_xlfn.XLOOKUP('Beregninger gj.strømming'!F1010,Fiskevekt_VT_FV,'Veksttabell FV'!$B$5:$T$21,,-1),,-1)*G1010,IF('Beregninger gj.strømming'!M1010=Hjelpeark!$D$7,_xlfn.XLOOKUP(IF(T1010="Naturlig",S1010,T1010),'Veksttabell SV'!$A$6:$A$22,_xlfn.XLOOKUP('Beregninger gj.strømming'!F1010,'Veksttabell SV'!$B$5:$AU$5,'Veksttabell SV'!$B$6:$AU$22,,-1),,-1)*G1010,""))</f>
        <v/>
      </c>
      <c r="I1010" s="155" t="str">
        <f t="shared" si="255"/>
        <v/>
      </c>
      <c r="J1010" s="159" t="str">
        <f t="shared" si="256"/>
        <v/>
      </c>
      <c r="K1010" s="173" t="str">
        <f>IF(A1010="","",'Priseestimat gj.strømming'!$C$10)</f>
        <v/>
      </c>
      <c r="L1010" s="173" t="str">
        <f>IF(A1010="","",'Priseestimat gj.strømming'!$C$11)</f>
        <v/>
      </c>
      <c r="M1010" s="173" t="str">
        <f>IF(A1010="","",'Priseestimat gj.strømming'!$C$12)</f>
        <v/>
      </c>
      <c r="N1010" s="173" t="str">
        <f>IF($A1010="","",'Priseestimat gj.strømming'!$C$6)</f>
        <v/>
      </c>
      <c r="O1010" s="174" t="str" cm="1">
        <f t="array" ref="O1010">IF(M1010=Hjelpeark!$D$7,_xlfn.XLOOKUP(IF(T1010="Naturlig",S1010,T1010),'Vannbehov SV'!$A$5:$A$13,_xlfn.XLOOKUP('Beregninger gj.strømming'!F1010,'Vannbehov SV'!$B$4:$O$4,'Vannbehov SV'!$B$5:$O$13,,-1),,-1),IF(M1010=Hjelpeark!$E$7,_xlfn.XLOOKUP(IF(T1010="Naturlig",S1010,T1010),'Vannbehov FV'!$A$5:$A$20,_xlfn.XLOOKUP('Beregninger gj.strømming'!F1010,'Vannbehov FV'!$B$4:$O$4,'Vannbehov FV'!$B$5:$O$20,,-1),,-1),""))</f>
        <v/>
      </c>
      <c r="P1010" s="173" t="str">
        <f t="shared" si="267"/>
        <v/>
      </c>
      <c r="Q1010" s="174" t="str">
        <f t="shared" si="268"/>
        <v/>
      </c>
      <c r="R1010" s="174" t="str">
        <f t="shared" si="257"/>
        <v/>
      </c>
      <c r="S1010" s="152" t="str">
        <f>IFERROR(IF(M1010=Hjelpeark!$D$7,_xlfn.XLOOKUP('Beregninger gj.strømming'!C1010,Hjelpeark!$C$8:$C$19,Hjelpeark!$D$8:$D$19),_xlfn.XLOOKUP('Beregninger gj.strømming'!C1010,Hjelpeark!$C$8:$C$19,Hjelpeark!$E$8:$E$19)),"")</f>
        <v/>
      </c>
      <c r="T1010" s="152" t="str">
        <f t="shared" si="271"/>
        <v/>
      </c>
      <c r="U1010" s="152" t="str">
        <f>IFERROR(IF(T1010=Hjelpeark!$B$4,0,ABS(T1010-S1010)),"")</f>
        <v/>
      </c>
      <c r="V1010" s="175" t="str">
        <f>IFERROR(IF(A1010="","",_xlfn.XLOOKUP(D1010,Prisliste!$C$4:$F$4,Prisliste!$C$20:$F$20)),"")</f>
        <v/>
      </c>
      <c r="W1010" s="175" t="str">
        <f>IFERROR(U1010*_xlfn.XLOOKUP(D1010,Prisliste!$C$4:$F$4,Prisliste!$C$21:$F$21),"")</f>
        <v/>
      </c>
      <c r="X1010" s="175" t="str">
        <f>IFERROR(IF(A1010="","",IF(N1010="Ja",_xlfn.XLOOKUP('Beregninger gj.strømming'!D1010,Prisliste!$C$4:$F$4,Prisliste!$C$24:$F$24),0)),"")</f>
        <v/>
      </c>
      <c r="Y1010" s="288" t="str">
        <f t="shared" si="258"/>
        <v/>
      </c>
      <c r="Z1010" s="175" t="str">
        <f t="shared" si="269"/>
        <v/>
      </c>
      <c r="AA1010" s="175" t="str">
        <f t="shared" si="259"/>
        <v/>
      </c>
      <c r="AB1010" s="175" t="str">
        <f t="shared" si="260"/>
        <v/>
      </c>
      <c r="AC1010" s="288" t="str">
        <f t="shared" si="261"/>
        <v/>
      </c>
      <c r="AD1010" s="152" t="str">
        <f t="shared" si="262"/>
        <v/>
      </c>
      <c r="AF1010" s="155" t="str">
        <f>IFERROR(_xlfn.XLOOKUP(D1010,Prisliste!$C$4:$F$4,Prisliste!$C$19:$F$19)*AD1010,"")</f>
        <v/>
      </c>
    </row>
    <row r="1011" spans="1:32" ht="14.4">
      <c r="A1011" s="171" t="str">
        <f>IF(A1010="","",IF(A1010+1&lt;=f_slutt,'Beregninger gj.strømming'!A1010+1,""))</f>
        <v/>
      </c>
      <c r="B1011" s="172" t="str">
        <f t="shared" si="263"/>
        <v/>
      </c>
      <c r="C1011" s="173" t="str">
        <f t="shared" si="264"/>
        <v/>
      </c>
      <c r="D1011" s="172" t="str">
        <f t="shared" si="265"/>
        <v/>
      </c>
      <c r="E1011" s="152" t="str">
        <f t="shared" si="270"/>
        <v/>
      </c>
      <c r="F1011" s="289" t="str">
        <f t="shared" si="266"/>
        <v/>
      </c>
      <c r="G1011" s="154" t="str">
        <f>IF($A1011="","",'Priseestimat gj.strømming'!$C$15)</f>
        <v/>
      </c>
      <c r="H1011" s="155" t="str" cm="1">
        <f t="array" ref="H1011">IF(M1011=Hjelpeark!$E$7,_xlfn.XLOOKUP(IF(T1011="Naturlig",S1011,T1011),Temp_VT_FV,_xlfn.XLOOKUP('Beregninger gj.strømming'!F1011,Fiskevekt_VT_FV,'Veksttabell FV'!$B$5:$T$21,,-1),,-1)*G1011,IF('Beregninger gj.strømming'!M1011=Hjelpeark!$D$7,_xlfn.XLOOKUP(IF(T1011="Naturlig",S1011,T1011),'Veksttabell SV'!$A$6:$A$22,_xlfn.XLOOKUP('Beregninger gj.strømming'!F1011,'Veksttabell SV'!$B$5:$AU$5,'Veksttabell SV'!$B$6:$AU$22,,-1),,-1)*G1011,""))</f>
        <v/>
      </c>
      <c r="I1011" s="155" t="str">
        <f t="shared" si="255"/>
        <v/>
      </c>
      <c r="J1011" s="159" t="str">
        <f t="shared" si="256"/>
        <v/>
      </c>
      <c r="K1011" s="173" t="str">
        <f>IF(A1011="","",'Priseestimat gj.strømming'!$C$10)</f>
        <v/>
      </c>
      <c r="L1011" s="173" t="str">
        <f>IF(A1011="","",'Priseestimat gj.strømming'!$C$11)</f>
        <v/>
      </c>
      <c r="M1011" s="173" t="str">
        <f>IF(A1011="","",'Priseestimat gj.strømming'!$C$12)</f>
        <v/>
      </c>
      <c r="N1011" s="173" t="str">
        <f>IF($A1011="","",'Priseestimat gj.strømming'!$C$6)</f>
        <v/>
      </c>
      <c r="O1011" s="174" t="str" cm="1">
        <f t="array" ref="O1011">IF(M1011=Hjelpeark!$D$7,_xlfn.XLOOKUP(IF(T1011="Naturlig",S1011,T1011),'Vannbehov SV'!$A$5:$A$13,_xlfn.XLOOKUP('Beregninger gj.strømming'!F1011,'Vannbehov SV'!$B$4:$O$4,'Vannbehov SV'!$B$5:$O$13,,-1),,-1),IF(M1011=Hjelpeark!$E$7,_xlfn.XLOOKUP(IF(T1011="Naturlig",S1011,T1011),'Vannbehov FV'!$A$5:$A$20,_xlfn.XLOOKUP('Beregninger gj.strømming'!F1011,'Vannbehov FV'!$B$4:$O$4,'Vannbehov FV'!$B$5:$O$20,,-1),,-1),""))</f>
        <v/>
      </c>
      <c r="P1011" s="173" t="str">
        <f t="shared" si="267"/>
        <v/>
      </c>
      <c r="Q1011" s="174" t="str">
        <f t="shared" si="268"/>
        <v/>
      </c>
      <c r="R1011" s="174" t="str">
        <f t="shared" si="257"/>
        <v/>
      </c>
      <c r="S1011" s="152" t="str">
        <f>IFERROR(IF(M1011=Hjelpeark!$D$7,_xlfn.XLOOKUP('Beregninger gj.strømming'!C1011,Hjelpeark!$C$8:$C$19,Hjelpeark!$D$8:$D$19),_xlfn.XLOOKUP('Beregninger gj.strømming'!C1011,Hjelpeark!$C$8:$C$19,Hjelpeark!$E$8:$E$19)),"")</f>
        <v/>
      </c>
      <c r="T1011" s="152" t="str">
        <f t="shared" si="271"/>
        <v/>
      </c>
      <c r="U1011" s="152" t="str">
        <f>IFERROR(IF(T1011=Hjelpeark!$B$4,0,ABS(T1011-S1011)),"")</f>
        <v/>
      </c>
      <c r="V1011" s="175" t="str">
        <f>IFERROR(IF(A1011="","",_xlfn.XLOOKUP(D1011,Prisliste!$C$4:$F$4,Prisliste!$C$20:$F$20)),"")</f>
        <v/>
      </c>
      <c r="W1011" s="175" t="str">
        <f>IFERROR(U1011*_xlfn.XLOOKUP(D1011,Prisliste!$C$4:$F$4,Prisliste!$C$21:$F$21),"")</f>
        <v/>
      </c>
      <c r="X1011" s="175" t="str">
        <f>IFERROR(IF(A1011="","",IF(N1011="Ja",_xlfn.XLOOKUP('Beregninger gj.strømming'!D1011,Prisliste!$C$4:$F$4,Prisliste!$C$24:$F$24),0)),"")</f>
        <v/>
      </c>
      <c r="Y1011" s="288" t="str">
        <f t="shared" si="258"/>
        <v/>
      </c>
      <c r="Z1011" s="175" t="str">
        <f t="shared" si="269"/>
        <v/>
      </c>
      <c r="AA1011" s="175" t="str">
        <f t="shared" si="259"/>
        <v/>
      </c>
      <c r="AB1011" s="175" t="str">
        <f t="shared" si="260"/>
        <v/>
      </c>
      <c r="AC1011" s="288" t="str">
        <f t="shared" si="261"/>
        <v/>
      </c>
      <c r="AD1011" s="152" t="str">
        <f t="shared" si="262"/>
        <v/>
      </c>
      <c r="AF1011" s="155" t="str">
        <f>IFERROR(_xlfn.XLOOKUP(D1011,Prisliste!$C$4:$F$4,Prisliste!$C$19:$F$19)*AD1011,"")</f>
        <v/>
      </c>
    </row>
    <row r="1012" spans="1:32" ht="14.4">
      <c r="A1012" s="171" t="str">
        <f>IF(A1011="","",IF(A1011+1&lt;=f_slutt,'Beregninger gj.strømming'!A1011+1,""))</f>
        <v/>
      </c>
      <c r="B1012" s="172" t="str">
        <f t="shared" si="263"/>
        <v/>
      </c>
      <c r="C1012" s="173" t="str">
        <f t="shared" si="264"/>
        <v/>
      </c>
      <c r="D1012" s="172" t="str">
        <f t="shared" si="265"/>
        <v/>
      </c>
      <c r="E1012" s="152" t="str">
        <f t="shared" si="270"/>
        <v/>
      </c>
      <c r="F1012" s="289" t="str">
        <f t="shared" si="266"/>
        <v/>
      </c>
      <c r="G1012" s="154" t="str">
        <f>IF($A1012="","",'Priseestimat gj.strømming'!$C$15)</f>
        <v/>
      </c>
      <c r="H1012" s="155" t="str" cm="1">
        <f t="array" ref="H1012">IF(M1012=Hjelpeark!$E$7,_xlfn.XLOOKUP(IF(T1012="Naturlig",S1012,T1012),Temp_VT_FV,_xlfn.XLOOKUP('Beregninger gj.strømming'!F1012,Fiskevekt_VT_FV,'Veksttabell FV'!$B$5:$T$21,,-1),,-1)*G1012,IF('Beregninger gj.strømming'!M1012=Hjelpeark!$D$7,_xlfn.XLOOKUP(IF(T1012="Naturlig",S1012,T1012),'Veksttabell SV'!$A$6:$A$22,_xlfn.XLOOKUP('Beregninger gj.strømming'!F1012,'Veksttabell SV'!$B$5:$AU$5,'Veksttabell SV'!$B$6:$AU$22,,-1),,-1)*G1012,""))</f>
        <v/>
      </c>
      <c r="I1012" s="155" t="str">
        <f t="shared" si="255"/>
        <v/>
      </c>
      <c r="J1012" s="159" t="str">
        <f t="shared" si="256"/>
        <v/>
      </c>
      <c r="K1012" s="173" t="str">
        <f>IF(A1012="","",'Priseestimat gj.strømming'!$C$10)</f>
        <v/>
      </c>
      <c r="L1012" s="173" t="str">
        <f>IF(A1012="","",'Priseestimat gj.strømming'!$C$11)</f>
        <v/>
      </c>
      <c r="M1012" s="173" t="str">
        <f>IF(A1012="","",'Priseestimat gj.strømming'!$C$12)</f>
        <v/>
      </c>
      <c r="N1012" s="173" t="str">
        <f>IF($A1012="","",'Priseestimat gj.strømming'!$C$6)</f>
        <v/>
      </c>
      <c r="O1012" s="174" t="str" cm="1">
        <f t="array" ref="O1012">IF(M1012=Hjelpeark!$D$7,_xlfn.XLOOKUP(IF(T1012="Naturlig",S1012,T1012),'Vannbehov SV'!$A$5:$A$13,_xlfn.XLOOKUP('Beregninger gj.strømming'!F1012,'Vannbehov SV'!$B$4:$O$4,'Vannbehov SV'!$B$5:$O$13,,-1),,-1),IF(M1012=Hjelpeark!$E$7,_xlfn.XLOOKUP(IF(T1012="Naturlig",S1012,T1012),'Vannbehov FV'!$A$5:$A$20,_xlfn.XLOOKUP('Beregninger gj.strømming'!F1012,'Vannbehov FV'!$B$4:$O$4,'Vannbehov FV'!$B$5:$O$20,,-1),,-1),""))</f>
        <v/>
      </c>
      <c r="P1012" s="173" t="str">
        <f t="shared" si="267"/>
        <v/>
      </c>
      <c r="Q1012" s="174" t="str">
        <f t="shared" si="268"/>
        <v/>
      </c>
      <c r="R1012" s="174" t="str">
        <f t="shared" si="257"/>
        <v/>
      </c>
      <c r="S1012" s="152" t="str">
        <f>IFERROR(IF(M1012=Hjelpeark!$D$7,_xlfn.XLOOKUP('Beregninger gj.strømming'!C1012,Hjelpeark!$C$8:$C$19,Hjelpeark!$D$8:$D$19),_xlfn.XLOOKUP('Beregninger gj.strømming'!C1012,Hjelpeark!$C$8:$C$19,Hjelpeark!$E$8:$E$19)),"")</f>
        <v/>
      </c>
      <c r="T1012" s="152" t="str">
        <f t="shared" si="271"/>
        <v/>
      </c>
      <c r="U1012" s="152" t="str">
        <f>IFERROR(IF(T1012=Hjelpeark!$B$4,0,ABS(T1012-S1012)),"")</f>
        <v/>
      </c>
      <c r="V1012" s="175" t="str">
        <f>IFERROR(IF(A1012="","",_xlfn.XLOOKUP(D1012,Prisliste!$C$4:$F$4,Prisliste!$C$20:$F$20)),"")</f>
        <v/>
      </c>
      <c r="W1012" s="175" t="str">
        <f>IFERROR(U1012*_xlfn.XLOOKUP(D1012,Prisliste!$C$4:$F$4,Prisliste!$C$21:$F$21),"")</f>
        <v/>
      </c>
      <c r="X1012" s="175" t="str">
        <f>IFERROR(IF(A1012="","",IF(N1012="Ja",_xlfn.XLOOKUP('Beregninger gj.strømming'!D1012,Prisliste!$C$4:$F$4,Prisliste!$C$24:$F$24),0)),"")</f>
        <v/>
      </c>
      <c r="Y1012" s="288" t="str">
        <f t="shared" si="258"/>
        <v/>
      </c>
      <c r="Z1012" s="175" t="str">
        <f t="shared" si="269"/>
        <v/>
      </c>
      <c r="AA1012" s="175" t="str">
        <f t="shared" si="259"/>
        <v/>
      </c>
      <c r="AB1012" s="175" t="str">
        <f t="shared" si="260"/>
        <v/>
      </c>
      <c r="AC1012" s="288" t="str">
        <f t="shared" si="261"/>
        <v/>
      </c>
      <c r="AD1012" s="152" t="str">
        <f t="shared" si="262"/>
        <v/>
      </c>
      <c r="AF1012" s="155" t="str">
        <f>IFERROR(_xlfn.XLOOKUP(D1012,Prisliste!$C$4:$F$4,Prisliste!$C$19:$F$19)*AD1012,"")</f>
        <v/>
      </c>
    </row>
    <row r="1013" spans="1:32" ht="14.4">
      <c r="A1013" s="171" t="str">
        <f>IF(A1012="","",IF(A1012+1&lt;=f_slutt,'Beregninger gj.strømming'!A1012+1,""))</f>
        <v/>
      </c>
      <c r="B1013" s="172" t="str">
        <f t="shared" si="263"/>
        <v/>
      </c>
      <c r="C1013" s="173" t="str">
        <f t="shared" si="264"/>
        <v/>
      </c>
      <c r="D1013" s="172" t="str">
        <f t="shared" si="265"/>
        <v/>
      </c>
      <c r="E1013" s="152" t="str">
        <f t="shared" si="270"/>
        <v/>
      </c>
      <c r="F1013" s="289" t="str">
        <f t="shared" si="266"/>
        <v/>
      </c>
      <c r="G1013" s="154" t="str">
        <f>IF($A1013="","",'Priseestimat gj.strømming'!$C$15)</f>
        <v/>
      </c>
      <c r="H1013" s="155" t="str" cm="1">
        <f t="array" ref="H1013">IF(M1013=Hjelpeark!$E$7,_xlfn.XLOOKUP(IF(T1013="Naturlig",S1013,T1013),Temp_VT_FV,_xlfn.XLOOKUP('Beregninger gj.strømming'!F1013,Fiskevekt_VT_FV,'Veksttabell FV'!$B$5:$T$21,,-1),,-1)*G1013,IF('Beregninger gj.strømming'!M1013=Hjelpeark!$D$7,_xlfn.XLOOKUP(IF(T1013="Naturlig",S1013,T1013),'Veksttabell SV'!$A$6:$A$22,_xlfn.XLOOKUP('Beregninger gj.strømming'!F1013,'Veksttabell SV'!$B$5:$AU$5,'Veksttabell SV'!$B$6:$AU$22,,-1),,-1)*G1013,""))</f>
        <v/>
      </c>
      <c r="I1013" s="155" t="str">
        <f t="shared" si="255"/>
        <v/>
      </c>
      <c r="J1013" s="159" t="str">
        <f t="shared" si="256"/>
        <v/>
      </c>
      <c r="K1013" s="173" t="str">
        <f>IF(A1013="","",'Priseestimat gj.strømming'!$C$10)</f>
        <v/>
      </c>
      <c r="L1013" s="173" t="str">
        <f>IF(A1013="","",'Priseestimat gj.strømming'!$C$11)</f>
        <v/>
      </c>
      <c r="M1013" s="173" t="str">
        <f>IF(A1013="","",'Priseestimat gj.strømming'!$C$12)</f>
        <v/>
      </c>
      <c r="N1013" s="173" t="str">
        <f>IF($A1013="","",'Priseestimat gj.strømming'!$C$6)</f>
        <v/>
      </c>
      <c r="O1013" s="174" t="str" cm="1">
        <f t="array" ref="O1013">IF(M1013=Hjelpeark!$D$7,_xlfn.XLOOKUP(IF(T1013="Naturlig",S1013,T1013),'Vannbehov SV'!$A$5:$A$13,_xlfn.XLOOKUP('Beregninger gj.strømming'!F1013,'Vannbehov SV'!$B$4:$O$4,'Vannbehov SV'!$B$5:$O$13,,-1),,-1),IF(M1013=Hjelpeark!$E$7,_xlfn.XLOOKUP(IF(T1013="Naturlig",S1013,T1013),'Vannbehov FV'!$A$5:$A$20,_xlfn.XLOOKUP('Beregninger gj.strømming'!F1013,'Vannbehov FV'!$B$4:$O$4,'Vannbehov FV'!$B$5:$O$20,,-1),,-1),""))</f>
        <v/>
      </c>
      <c r="P1013" s="173" t="str">
        <f t="shared" si="267"/>
        <v/>
      </c>
      <c r="Q1013" s="174" t="str">
        <f t="shared" si="268"/>
        <v/>
      </c>
      <c r="R1013" s="174" t="str">
        <f t="shared" si="257"/>
        <v/>
      </c>
      <c r="S1013" s="152" t="str">
        <f>IFERROR(IF(M1013=Hjelpeark!$D$7,_xlfn.XLOOKUP('Beregninger gj.strømming'!C1013,Hjelpeark!$C$8:$C$19,Hjelpeark!$D$8:$D$19),_xlfn.XLOOKUP('Beregninger gj.strømming'!C1013,Hjelpeark!$C$8:$C$19,Hjelpeark!$E$8:$E$19)),"")</f>
        <v/>
      </c>
      <c r="T1013" s="152" t="str">
        <f t="shared" si="271"/>
        <v/>
      </c>
      <c r="U1013" s="152" t="str">
        <f>IFERROR(IF(T1013=Hjelpeark!$B$4,0,ABS(T1013-S1013)),"")</f>
        <v/>
      </c>
      <c r="V1013" s="175" t="str">
        <f>IFERROR(IF(A1013="","",_xlfn.XLOOKUP(D1013,Prisliste!$C$4:$F$4,Prisliste!$C$20:$F$20)),"")</f>
        <v/>
      </c>
      <c r="W1013" s="175" t="str">
        <f>IFERROR(U1013*_xlfn.XLOOKUP(D1013,Prisliste!$C$4:$F$4,Prisliste!$C$21:$F$21),"")</f>
        <v/>
      </c>
      <c r="X1013" s="175" t="str">
        <f>IFERROR(IF(A1013="","",IF(N1013="Ja",_xlfn.XLOOKUP('Beregninger gj.strømming'!D1013,Prisliste!$C$4:$F$4,Prisliste!$C$24:$F$24),0)),"")</f>
        <v/>
      </c>
      <c r="Y1013" s="288" t="str">
        <f t="shared" si="258"/>
        <v/>
      </c>
      <c r="Z1013" s="175" t="str">
        <f t="shared" si="269"/>
        <v/>
      </c>
      <c r="AA1013" s="175" t="str">
        <f t="shared" si="259"/>
        <v/>
      </c>
      <c r="AB1013" s="175" t="str">
        <f t="shared" si="260"/>
        <v/>
      </c>
      <c r="AC1013" s="288" t="str">
        <f t="shared" si="261"/>
        <v/>
      </c>
      <c r="AD1013" s="152" t="str">
        <f t="shared" si="262"/>
        <v/>
      </c>
      <c r="AF1013" s="155" t="str">
        <f>IFERROR(_xlfn.XLOOKUP(D1013,Prisliste!$C$4:$F$4,Prisliste!$C$19:$F$19)*AD1013,"")</f>
        <v/>
      </c>
    </row>
    <row r="1014" spans="1:32" ht="14.4">
      <c r="A1014" s="171" t="str">
        <f>IF(A1013="","",IF(A1013+1&lt;=f_slutt,'Beregninger gj.strømming'!A1013+1,""))</f>
        <v/>
      </c>
      <c r="B1014" s="172" t="str">
        <f t="shared" si="263"/>
        <v/>
      </c>
      <c r="C1014" s="173" t="str">
        <f t="shared" si="264"/>
        <v/>
      </c>
      <c r="D1014" s="172" t="str">
        <f t="shared" si="265"/>
        <v/>
      </c>
      <c r="E1014" s="152" t="str">
        <f t="shared" si="270"/>
        <v/>
      </c>
      <c r="F1014" s="289" t="str">
        <f t="shared" si="266"/>
        <v/>
      </c>
      <c r="G1014" s="154" t="str">
        <f>IF($A1014="","",'Priseestimat gj.strømming'!$C$15)</f>
        <v/>
      </c>
      <c r="H1014" s="155" t="str" cm="1">
        <f t="array" ref="H1014">IF(M1014=Hjelpeark!$E$7,_xlfn.XLOOKUP(IF(T1014="Naturlig",S1014,T1014),Temp_VT_FV,_xlfn.XLOOKUP('Beregninger gj.strømming'!F1014,Fiskevekt_VT_FV,'Veksttabell FV'!$B$5:$T$21,,-1),,-1)*G1014,IF('Beregninger gj.strømming'!M1014=Hjelpeark!$D$7,_xlfn.XLOOKUP(IF(T1014="Naturlig",S1014,T1014),'Veksttabell SV'!$A$6:$A$22,_xlfn.XLOOKUP('Beregninger gj.strømming'!F1014,'Veksttabell SV'!$B$5:$AU$5,'Veksttabell SV'!$B$6:$AU$22,,-1),,-1)*G1014,""))</f>
        <v/>
      </c>
      <c r="I1014" s="155" t="str">
        <f t="shared" si="255"/>
        <v/>
      </c>
      <c r="J1014" s="159" t="str">
        <f t="shared" si="256"/>
        <v/>
      </c>
      <c r="K1014" s="173" t="str">
        <f>IF(A1014="","",'Priseestimat gj.strømming'!$C$10)</f>
        <v/>
      </c>
      <c r="L1014" s="173" t="str">
        <f>IF(A1014="","",'Priseestimat gj.strømming'!$C$11)</f>
        <v/>
      </c>
      <c r="M1014" s="173" t="str">
        <f>IF(A1014="","",'Priseestimat gj.strømming'!$C$12)</f>
        <v/>
      </c>
      <c r="N1014" s="173" t="str">
        <f>IF($A1014="","",'Priseestimat gj.strømming'!$C$6)</f>
        <v/>
      </c>
      <c r="O1014" s="174" t="str" cm="1">
        <f t="array" ref="O1014">IF(M1014=Hjelpeark!$D$7,_xlfn.XLOOKUP(IF(T1014="Naturlig",S1014,T1014),'Vannbehov SV'!$A$5:$A$13,_xlfn.XLOOKUP('Beregninger gj.strømming'!F1014,'Vannbehov SV'!$B$4:$O$4,'Vannbehov SV'!$B$5:$O$13,,-1),,-1),IF(M1014=Hjelpeark!$E$7,_xlfn.XLOOKUP(IF(T1014="Naturlig",S1014,T1014),'Vannbehov FV'!$A$5:$A$20,_xlfn.XLOOKUP('Beregninger gj.strømming'!F1014,'Vannbehov FV'!$B$4:$O$4,'Vannbehov FV'!$B$5:$O$20,,-1),,-1),""))</f>
        <v/>
      </c>
      <c r="P1014" s="173" t="str">
        <f t="shared" si="267"/>
        <v/>
      </c>
      <c r="Q1014" s="174" t="str">
        <f t="shared" si="268"/>
        <v/>
      </c>
      <c r="R1014" s="174" t="str">
        <f t="shared" si="257"/>
        <v/>
      </c>
      <c r="S1014" s="152" t="str">
        <f>IFERROR(IF(M1014=Hjelpeark!$D$7,_xlfn.XLOOKUP('Beregninger gj.strømming'!C1014,Hjelpeark!$C$8:$C$19,Hjelpeark!$D$8:$D$19),_xlfn.XLOOKUP('Beregninger gj.strømming'!C1014,Hjelpeark!$C$8:$C$19,Hjelpeark!$E$8:$E$19)),"")</f>
        <v/>
      </c>
      <c r="T1014" s="152" t="str">
        <f t="shared" si="271"/>
        <v/>
      </c>
      <c r="U1014" s="152" t="str">
        <f>IFERROR(IF(T1014=Hjelpeark!$B$4,0,ABS(T1014-S1014)),"")</f>
        <v/>
      </c>
      <c r="V1014" s="175" t="str">
        <f>IFERROR(IF(A1014="","",_xlfn.XLOOKUP(D1014,Prisliste!$C$4:$F$4,Prisliste!$C$20:$F$20)),"")</f>
        <v/>
      </c>
      <c r="W1014" s="175" t="str">
        <f>IFERROR(U1014*_xlfn.XLOOKUP(D1014,Prisliste!$C$4:$F$4,Prisliste!$C$21:$F$21),"")</f>
        <v/>
      </c>
      <c r="X1014" s="175" t="str">
        <f>IFERROR(IF(A1014="","",IF(N1014="Ja",_xlfn.XLOOKUP('Beregninger gj.strømming'!D1014,Prisliste!$C$4:$F$4,Prisliste!$C$24:$F$24),0)),"")</f>
        <v/>
      </c>
      <c r="Y1014" s="288" t="str">
        <f t="shared" si="258"/>
        <v/>
      </c>
      <c r="Z1014" s="175" t="str">
        <f t="shared" si="269"/>
        <v/>
      </c>
      <c r="AA1014" s="175" t="str">
        <f t="shared" si="259"/>
        <v/>
      </c>
      <c r="AB1014" s="175" t="str">
        <f t="shared" si="260"/>
        <v/>
      </c>
      <c r="AC1014" s="288" t="str">
        <f t="shared" si="261"/>
        <v/>
      </c>
      <c r="AD1014" s="152" t="str">
        <f t="shared" si="262"/>
        <v/>
      </c>
      <c r="AF1014" s="155" t="str">
        <f>IFERROR(_xlfn.XLOOKUP(D1014,Prisliste!$C$4:$F$4,Prisliste!$C$19:$F$19)*AD1014,"")</f>
        <v/>
      </c>
    </row>
    <row r="1015" spans="1:32" ht="14.4">
      <c r="A1015" s="171" t="str">
        <f>IF(A1014="","",IF(A1014+1&lt;=f_slutt,'Beregninger gj.strømming'!A1014+1,""))</f>
        <v/>
      </c>
      <c r="B1015" s="172" t="str">
        <f t="shared" si="263"/>
        <v/>
      </c>
      <c r="C1015" s="173" t="str">
        <f t="shared" si="264"/>
        <v/>
      </c>
      <c r="D1015" s="172" t="str">
        <f t="shared" si="265"/>
        <v/>
      </c>
      <c r="E1015" s="152" t="str">
        <f t="shared" si="270"/>
        <v/>
      </c>
      <c r="F1015" s="289" t="str">
        <f t="shared" si="266"/>
        <v/>
      </c>
      <c r="G1015" s="154" t="str">
        <f>IF($A1015="","",'Priseestimat gj.strømming'!$C$15)</f>
        <v/>
      </c>
      <c r="H1015" s="155" t="str" cm="1">
        <f t="array" ref="H1015">IF(M1015=Hjelpeark!$E$7,_xlfn.XLOOKUP(IF(T1015="Naturlig",S1015,T1015),Temp_VT_FV,_xlfn.XLOOKUP('Beregninger gj.strømming'!F1015,Fiskevekt_VT_FV,'Veksttabell FV'!$B$5:$T$21,,-1),,-1)*G1015,IF('Beregninger gj.strømming'!M1015=Hjelpeark!$D$7,_xlfn.XLOOKUP(IF(T1015="Naturlig",S1015,T1015),'Veksttabell SV'!$A$6:$A$22,_xlfn.XLOOKUP('Beregninger gj.strømming'!F1015,'Veksttabell SV'!$B$5:$AU$5,'Veksttabell SV'!$B$6:$AU$22,,-1),,-1)*G1015,""))</f>
        <v/>
      </c>
      <c r="I1015" s="155" t="str">
        <f t="shared" si="255"/>
        <v/>
      </c>
      <c r="J1015" s="159" t="str">
        <f t="shared" si="256"/>
        <v/>
      </c>
      <c r="K1015" s="173" t="str">
        <f>IF(A1015="","",'Priseestimat gj.strømming'!$C$10)</f>
        <v/>
      </c>
      <c r="L1015" s="173" t="str">
        <f>IF(A1015="","",'Priseestimat gj.strømming'!$C$11)</f>
        <v/>
      </c>
      <c r="M1015" s="173" t="str">
        <f>IF(A1015="","",'Priseestimat gj.strømming'!$C$12)</f>
        <v/>
      </c>
      <c r="N1015" s="173" t="str">
        <f>IF($A1015="","",'Priseestimat gj.strømming'!$C$6)</f>
        <v/>
      </c>
      <c r="O1015" s="174" t="str" cm="1">
        <f t="array" ref="O1015">IF(M1015=Hjelpeark!$D$7,_xlfn.XLOOKUP(IF(T1015="Naturlig",S1015,T1015),'Vannbehov SV'!$A$5:$A$13,_xlfn.XLOOKUP('Beregninger gj.strømming'!F1015,'Vannbehov SV'!$B$4:$O$4,'Vannbehov SV'!$B$5:$O$13,,-1),,-1),IF(M1015=Hjelpeark!$E$7,_xlfn.XLOOKUP(IF(T1015="Naturlig",S1015,T1015),'Vannbehov FV'!$A$5:$A$20,_xlfn.XLOOKUP('Beregninger gj.strømming'!F1015,'Vannbehov FV'!$B$4:$O$4,'Vannbehov FV'!$B$5:$O$20,,-1),,-1),""))</f>
        <v/>
      </c>
      <c r="P1015" s="173" t="str">
        <f t="shared" si="267"/>
        <v/>
      </c>
      <c r="Q1015" s="174" t="str">
        <f t="shared" si="268"/>
        <v/>
      </c>
      <c r="R1015" s="174" t="str">
        <f t="shared" si="257"/>
        <v/>
      </c>
      <c r="S1015" s="152" t="str">
        <f>IFERROR(IF(M1015=Hjelpeark!$D$7,_xlfn.XLOOKUP('Beregninger gj.strømming'!C1015,Hjelpeark!$C$8:$C$19,Hjelpeark!$D$8:$D$19),_xlfn.XLOOKUP('Beregninger gj.strømming'!C1015,Hjelpeark!$C$8:$C$19,Hjelpeark!$E$8:$E$19)),"")</f>
        <v/>
      </c>
      <c r="T1015" s="152" t="str">
        <f t="shared" si="271"/>
        <v/>
      </c>
      <c r="U1015" s="152" t="str">
        <f>IFERROR(IF(T1015=Hjelpeark!$B$4,0,ABS(T1015-S1015)),"")</f>
        <v/>
      </c>
      <c r="V1015" s="175" t="str">
        <f>IFERROR(IF(A1015="","",_xlfn.XLOOKUP(D1015,Prisliste!$C$4:$F$4,Prisliste!$C$20:$F$20)),"")</f>
        <v/>
      </c>
      <c r="W1015" s="175" t="str">
        <f>IFERROR(U1015*_xlfn.XLOOKUP(D1015,Prisliste!$C$4:$F$4,Prisliste!$C$21:$F$21),"")</f>
        <v/>
      </c>
      <c r="X1015" s="175" t="str">
        <f>IFERROR(IF(A1015="","",IF(N1015="Ja",_xlfn.XLOOKUP('Beregninger gj.strømming'!D1015,Prisliste!$C$4:$F$4,Prisliste!$C$24:$F$24),0)),"")</f>
        <v/>
      </c>
      <c r="Y1015" s="288" t="str">
        <f t="shared" si="258"/>
        <v/>
      </c>
      <c r="Z1015" s="175" t="str">
        <f t="shared" si="269"/>
        <v/>
      </c>
      <c r="AA1015" s="175" t="str">
        <f t="shared" si="259"/>
        <v/>
      </c>
      <c r="AB1015" s="175" t="str">
        <f t="shared" si="260"/>
        <v/>
      </c>
      <c r="AC1015" s="288" t="str">
        <f t="shared" si="261"/>
        <v/>
      </c>
      <c r="AD1015" s="152" t="str">
        <f t="shared" si="262"/>
        <v/>
      </c>
      <c r="AF1015" s="155" t="str">
        <f>IFERROR(_xlfn.XLOOKUP(D1015,Prisliste!$C$4:$F$4,Prisliste!$C$19:$F$19)*AD1015,"")</f>
        <v/>
      </c>
    </row>
    <row r="1016" spans="1:32" ht="14.4">
      <c r="A1016" s="171" t="str">
        <f>IF(A1015="","",IF(A1015+1&lt;=f_slutt,'Beregninger gj.strømming'!A1015+1,""))</f>
        <v/>
      </c>
      <c r="B1016" s="172" t="str">
        <f t="shared" si="263"/>
        <v/>
      </c>
      <c r="C1016" s="173" t="str">
        <f t="shared" si="264"/>
        <v/>
      </c>
      <c r="D1016" s="172" t="str">
        <f t="shared" si="265"/>
        <v/>
      </c>
      <c r="E1016" s="152" t="str">
        <f t="shared" si="270"/>
        <v/>
      </c>
      <c r="F1016" s="289" t="str">
        <f t="shared" si="266"/>
        <v/>
      </c>
      <c r="G1016" s="154" t="str">
        <f>IF($A1016="","",'Priseestimat gj.strømming'!$C$15)</f>
        <v/>
      </c>
      <c r="H1016" s="155" t="str" cm="1">
        <f t="array" ref="H1016">IF(M1016=Hjelpeark!$E$7,_xlfn.XLOOKUP(IF(T1016="Naturlig",S1016,T1016),Temp_VT_FV,_xlfn.XLOOKUP('Beregninger gj.strømming'!F1016,Fiskevekt_VT_FV,'Veksttabell FV'!$B$5:$T$21,,-1),,-1)*G1016,IF('Beregninger gj.strømming'!M1016=Hjelpeark!$D$7,_xlfn.XLOOKUP(IF(T1016="Naturlig",S1016,T1016),'Veksttabell SV'!$A$6:$A$22,_xlfn.XLOOKUP('Beregninger gj.strømming'!F1016,'Veksttabell SV'!$B$5:$AU$5,'Veksttabell SV'!$B$6:$AU$22,,-1),,-1)*G1016,""))</f>
        <v/>
      </c>
      <c r="I1016" s="155" t="str">
        <f t="shared" si="255"/>
        <v/>
      </c>
      <c r="J1016" s="159" t="str">
        <f t="shared" si="256"/>
        <v/>
      </c>
      <c r="K1016" s="173" t="str">
        <f>IF(A1016="","",'Priseestimat gj.strømming'!$C$10)</f>
        <v/>
      </c>
      <c r="L1016" s="173" t="str">
        <f>IF(A1016="","",'Priseestimat gj.strømming'!$C$11)</f>
        <v/>
      </c>
      <c r="M1016" s="173" t="str">
        <f>IF(A1016="","",'Priseestimat gj.strømming'!$C$12)</f>
        <v/>
      </c>
      <c r="N1016" s="173" t="str">
        <f>IF($A1016="","",'Priseestimat gj.strømming'!$C$6)</f>
        <v/>
      </c>
      <c r="O1016" s="174" t="str" cm="1">
        <f t="array" ref="O1016">IF(M1016=Hjelpeark!$D$7,_xlfn.XLOOKUP(IF(T1016="Naturlig",S1016,T1016),'Vannbehov SV'!$A$5:$A$13,_xlfn.XLOOKUP('Beregninger gj.strømming'!F1016,'Vannbehov SV'!$B$4:$O$4,'Vannbehov SV'!$B$5:$O$13,,-1),,-1),IF(M1016=Hjelpeark!$E$7,_xlfn.XLOOKUP(IF(T1016="Naturlig",S1016,T1016),'Vannbehov FV'!$A$5:$A$20,_xlfn.XLOOKUP('Beregninger gj.strømming'!F1016,'Vannbehov FV'!$B$4:$O$4,'Vannbehov FV'!$B$5:$O$20,,-1),,-1),""))</f>
        <v/>
      </c>
      <c r="P1016" s="173" t="str">
        <f t="shared" si="267"/>
        <v/>
      </c>
      <c r="Q1016" s="174" t="str">
        <f t="shared" si="268"/>
        <v/>
      </c>
      <c r="R1016" s="174" t="str">
        <f t="shared" si="257"/>
        <v/>
      </c>
      <c r="S1016" s="152" t="str">
        <f>IFERROR(IF(M1016=Hjelpeark!$D$7,_xlfn.XLOOKUP('Beregninger gj.strømming'!C1016,Hjelpeark!$C$8:$C$19,Hjelpeark!$D$8:$D$19),_xlfn.XLOOKUP('Beregninger gj.strømming'!C1016,Hjelpeark!$C$8:$C$19,Hjelpeark!$E$8:$E$19)),"")</f>
        <v/>
      </c>
      <c r="T1016" s="152" t="str">
        <f t="shared" si="271"/>
        <v/>
      </c>
      <c r="U1016" s="152" t="str">
        <f>IFERROR(IF(T1016=Hjelpeark!$B$4,0,ABS(T1016-S1016)),"")</f>
        <v/>
      </c>
      <c r="V1016" s="175" t="str">
        <f>IFERROR(IF(A1016="","",_xlfn.XLOOKUP(D1016,Prisliste!$C$4:$F$4,Prisliste!$C$20:$F$20)),"")</f>
        <v/>
      </c>
      <c r="W1016" s="175" t="str">
        <f>IFERROR(U1016*_xlfn.XLOOKUP(D1016,Prisliste!$C$4:$F$4,Prisliste!$C$21:$F$21),"")</f>
        <v/>
      </c>
      <c r="X1016" s="175" t="str">
        <f>IFERROR(IF(A1016="","",IF(N1016="Ja",_xlfn.XLOOKUP('Beregninger gj.strømming'!D1016,Prisliste!$C$4:$F$4,Prisliste!$C$24:$F$24),0)),"")</f>
        <v/>
      </c>
      <c r="Y1016" s="288" t="str">
        <f t="shared" si="258"/>
        <v/>
      </c>
      <c r="Z1016" s="175" t="str">
        <f t="shared" si="269"/>
        <v/>
      </c>
      <c r="AA1016" s="175" t="str">
        <f t="shared" si="259"/>
        <v/>
      </c>
      <c r="AB1016" s="175" t="str">
        <f t="shared" si="260"/>
        <v/>
      </c>
      <c r="AC1016" s="288" t="str">
        <f t="shared" si="261"/>
        <v/>
      </c>
      <c r="AD1016" s="152" t="str">
        <f t="shared" si="262"/>
        <v/>
      </c>
      <c r="AF1016" s="155" t="str">
        <f>IFERROR(_xlfn.XLOOKUP(D1016,Prisliste!$C$4:$F$4,Prisliste!$C$19:$F$19)*AD1016,"")</f>
        <v/>
      </c>
    </row>
    <row r="1017" spans="1:32" ht="14.4">
      <c r="A1017" s="171" t="str">
        <f>IF(A1016="","",IF(A1016+1&lt;=f_slutt,'Beregninger gj.strømming'!A1016+1,""))</f>
        <v/>
      </c>
      <c r="B1017" s="172" t="str">
        <f t="shared" si="263"/>
        <v/>
      </c>
      <c r="C1017" s="173" t="str">
        <f t="shared" si="264"/>
        <v/>
      </c>
      <c r="D1017" s="172" t="str">
        <f t="shared" si="265"/>
        <v/>
      </c>
      <c r="E1017" s="152" t="str">
        <f t="shared" si="270"/>
        <v/>
      </c>
      <c r="F1017" s="289" t="str">
        <f t="shared" si="266"/>
        <v/>
      </c>
      <c r="G1017" s="154" t="str">
        <f>IF($A1017="","",'Priseestimat gj.strømming'!$C$15)</f>
        <v/>
      </c>
      <c r="H1017" s="155" t="str" cm="1">
        <f t="array" ref="H1017">IF(M1017=Hjelpeark!$E$7,_xlfn.XLOOKUP(IF(T1017="Naturlig",S1017,T1017),Temp_VT_FV,_xlfn.XLOOKUP('Beregninger gj.strømming'!F1017,Fiskevekt_VT_FV,'Veksttabell FV'!$B$5:$T$21,,-1),,-1)*G1017,IF('Beregninger gj.strømming'!M1017=Hjelpeark!$D$7,_xlfn.XLOOKUP(IF(T1017="Naturlig",S1017,T1017),'Veksttabell SV'!$A$6:$A$22,_xlfn.XLOOKUP('Beregninger gj.strømming'!F1017,'Veksttabell SV'!$B$5:$AU$5,'Veksttabell SV'!$B$6:$AU$22,,-1),,-1)*G1017,""))</f>
        <v/>
      </c>
      <c r="I1017" s="155" t="str">
        <f t="shared" si="255"/>
        <v/>
      </c>
      <c r="J1017" s="159" t="str">
        <f t="shared" si="256"/>
        <v/>
      </c>
      <c r="K1017" s="173" t="str">
        <f>IF(A1017="","",'Priseestimat gj.strømming'!$C$10)</f>
        <v/>
      </c>
      <c r="L1017" s="173" t="str">
        <f>IF(A1017="","",'Priseestimat gj.strømming'!$C$11)</f>
        <v/>
      </c>
      <c r="M1017" s="173" t="str">
        <f>IF(A1017="","",'Priseestimat gj.strømming'!$C$12)</f>
        <v/>
      </c>
      <c r="N1017" s="173" t="str">
        <f>IF($A1017="","",'Priseestimat gj.strømming'!$C$6)</f>
        <v/>
      </c>
      <c r="O1017" s="174" t="str" cm="1">
        <f t="array" ref="O1017">IF(M1017=Hjelpeark!$D$7,_xlfn.XLOOKUP(IF(T1017="Naturlig",S1017,T1017),'Vannbehov SV'!$A$5:$A$13,_xlfn.XLOOKUP('Beregninger gj.strømming'!F1017,'Vannbehov SV'!$B$4:$O$4,'Vannbehov SV'!$B$5:$O$13,,-1),,-1),IF(M1017=Hjelpeark!$E$7,_xlfn.XLOOKUP(IF(T1017="Naturlig",S1017,T1017),'Vannbehov FV'!$A$5:$A$20,_xlfn.XLOOKUP('Beregninger gj.strømming'!F1017,'Vannbehov FV'!$B$4:$O$4,'Vannbehov FV'!$B$5:$O$20,,-1),,-1),""))</f>
        <v/>
      </c>
      <c r="P1017" s="173" t="str">
        <f t="shared" si="267"/>
        <v/>
      </c>
      <c r="Q1017" s="174" t="str">
        <f t="shared" si="268"/>
        <v/>
      </c>
      <c r="R1017" s="174" t="str">
        <f t="shared" si="257"/>
        <v/>
      </c>
      <c r="S1017" s="152" t="str">
        <f>IFERROR(IF(M1017=Hjelpeark!$D$7,_xlfn.XLOOKUP('Beregninger gj.strømming'!C1017,Hjelpeark!$C$8:$C$19,Hjelpeark!$D$8:$D$19),_xlfn.XLOOKUP('Beregninger gj.strømming'!C1017,Hjelpeark!$C$8:$C$19,Hjelpeark!$E$8:$E$19)),"")</f>
        <v/>
      </c>
      <c r="T1017" s="152" t="str">
        <f t="shared" si="271"/>
        <v/>
      </c>
      <c r="U1017" s="152" t="str">
        <f>IFERROR(IF(T1017=Hjelpeark!$B$4,0,ABS(T1017-S1017)),"")</f>
        <v/>
      </c>
      <c r="V1017" s="175" t="str">
        <f>IFERROR(IF(A1017="","",_xlfn.XLOOKUP(D1017,Prisliste!$C$4:$F$4,Prisliste!$C$20:$F$20)),"")</f>
        <v/>
      </c>
      <c r="W1017" s="175" t="str">
        <f>IFERROR(U1017*_xlfn.XLOOKUP(D1017,Prisliste!$C$4:$F$4,Prisliste!$C$21:$F$21),"")</f>
        <v/>
      </c>
      <c r="X1017" s="175" t="str">
        <f>IFERROR(IF(A1017="","",IF(N1017="Ja",_xlfn.XLOOKUP('Beregninger gj.strømming'!D1017,Prisliste!$C$4:$F$4,Prisliste!$C$24:$F$24),0)),"")</f>
        <v/>
      </c>
      <c r="Y1017" s="288" t="str">
        <f t="shared" si="258"/>
        <v/>
      </c>
      <c r="Z1017" s="175" t="str">
        <f t="shared" si="269"/>
        <v/>
      </c>
      <c r="AA1017" s="175" t="str">
        <f t="shared" si="259"/>
        <v/>
      </c>
      <c r="AB1017" s="175" t="str">
        <f t="shared" si="260"/>
        <v/>
      </c>
      <c r="AC1017" s="288" t="str">
        <f t="shared" si="261"/>
        <v/>
      </c>
      <c r="AD1017" s="152" t="str">
        <f t="shared" si="262"/>
        <v/>
      </c>
      <c r="AF1017" s="155" t="str">
        <f>IFERROR(_xlfn.XLOOKUP(D1017,Prisliste!$C$4:$F$4,Prisliste!$C$19:$F$19)*AD1017,"")</f>
        <v/>
      </c>
    </row>
    <row r="1018" spans="1:32" ht="14.4">
      <c r="A1018" s="171" t="str">
        <f>IF(A1017="","",IF(A1017+1&lt;=f_slutt,'Beregninger gj.strømming'!A1017+1,""))</f>
        <v/>
      </c>
      <c r="B1018" s="172" t="str">
        <f t="shared" si="263"/>
        <v/>
      </c>
      <c r="C1018" s="173" t="str">
        <f t="shared" si="264"/>
        <v/>
      </c>
      <c r="D1018" s="172" t="str">
        <f t="shared" si="265"/>
        <v/>
      </c>
      <c r="E1018" s="152" t="str">
        <f t="shared" si="270"/>
        <v/>
      </c>
      <c r="F1018" s="289" t="str">
        <f t="shared" si="266"/>
        <v/>
      </c>
      <c r="G1018" s="154" t="str">
        <f>IF($A1018="","",'Priseestimat gj.strømming'!$C$15)</f>
        <v/>
      </c>
      <c r="H1018" s="155" t="str" cm="1">
        <f t="array" ref="H1018">IF(M1018=Hjelpeark!$E$7,_xlfn.XLOOKUP(IF(T1018="Naturlig",S1018,T1018),Temp_VT_FV,_xlfn.XLOOKUP('Beregninger gj.strømming'!F1018,Fiskevekt_VT_FV,'Veksttabell FV'!$B$5:$T$21,,-1),,-1)*G1018,IF('Beregninger gj.strømming'!M1018=Hjelpeark!$D$7,_xlfn.XLOOKUP(IF(T1018="Naturlig",S1018,T1018),'Veksttabell SV'!$A$6:$A$22,_xlfn.XLOOKUP('Beregninger gj.strømming'!F1018,'Veksttabell SV'!$B$5:$AU$5,'Veksttabell SV'!$B$6:$AU$22,,-1),,-1)*G1018,""))</f>
        <v/>
      </c>
      <c r="I1018" s="155" t="str">
        <f t="shared" si="255"/>
        <v/>
      </c>
      <c r="J1018" s="159" t="str">
        <f t="shared" si="256"/>
        <v/>
      </c>
      <c r="K1018" s="173" t="str">
        <f>IF(A1018="","",'Priseestimat gj.strømming'!$C$10)</f>
        <v/>
      </c>
      <c r="L1018" s="173" t="str">
        <f>IF(A1018="","",'Priseestimat gj.strømming'!$C$11)</f>
        <v/>
      </c>
      <c r="M1018" s="173" t="str">
        <f>IF(A1018="","",'Priseestimat gj.strømming'!$C$12)</f>
        <v/>
      </c>
      <c r="N1018" s="173" t="str">
        <f>IF($A1018="","",'Priseestimat gj.strømming'!$C$6)</f>
        <v/>
      </c>
      <c r="O1018" s="174" t="str" cm="1">
        <f t="array" ref="O1018">IF(M1018=Hjelpeark!$D$7,_xlfn.XLOOKUP(IF(T1018="Naturlig",S1018,T1018),'Vannbehov SV'!$A$5:$A$13,_xlfn.XLOOKUP('Beregninger gj.strømming'!F1018,'Vannbehov SV'!$B$4:$O$4,'Vannbehov SV'!$B$5:$O$13,,-1),,-1),IF(M1018=Hjelpeark!$E$7,_xlfn.XLOOKUP(IF(T1018="Naturlig",S1018,T1018),'Vannbehov FV'!$A$5:$A$20,_xlfn.XLOOKUP('Beregninger gj.strømming'!F1018,'Vannbehov FV'!$B$4:$O$4,'Vannbehov FV'!$B$5:$O$20,,-1),,-1),""))</f>
        <v/>
      </c>
      <c r="P1018" s="173" t="str">
        <f t="shared" si="267"/>
        <v/>
      </c>
      <c r="Q1018" s="174" t="str">
        <f t="shared" si="268"/>
        <v/>
      </c>
      <c r="R1018" s="174" t="str">
        <f t="shared" si="257"/>
        <v/>
      </c>
      <c r="S1018" s="152" t="str">
        <f>IFERROR(IF(M1018=Hjelpeark!$D$7,_xlfn.XLOOKUP('Beregninger gj.strømming'!C1018,Hjelpeark!$C$8:$C$19,Hjelpeark!$D$8:$D$19),_xlfn.XLOOKUP('Beregninger gj.strømming'!C1018,Hjelpeark!$C$8:$C$19,Hjelpeark!$E$8:$E$19)),"")</f>
        <v/>
      </c>
      <c r="T1018" s="152" t="str">
        <f t="shared" si="271"/>
        <v/>
      </c>
      <c r="U1018" s="152" t="str">
        <f>IFERROR(IF(T1018=Hjelpeark!$B$4,0,ABS(T1018-S1018)),"")</f>
        <v/>
      </c>
      <c r="V1018" s="175" t="str">
        <f>IFERROR(IF(A1018="","",_xlfn.XLOOKUP(D1018,Prisliste!$C$4:$F$4,Prisliste!$C$20:$F$20)),"")</f>
        <v/>
      </c>
      <c r="W1018" s="175" t="str">
        <f>IFERROR(U1018*_xlfn.XLOOKUP(D1018,Prisliste!$C$4:$F$4,Prisliste!$C$21:$F$21),"")</f>
        <v/>
      </c>
      <c r="X1018" s="175" t="str">
        <f>IFERROR(IF(A1018="","",IF(N1018="Ja",_xlfn.XLOOKUP('Beregninger gj.strømming'!D1018,Prisliste!$C$4:$F$4,Prisliste!$C$24:$F$24),0)),"")</f>
        <v/>
      </c>
      <c r="Y1018" s="288" t="str">
        <f t="shared" si="258"/>
        <v/>
      </c>
      <c r="Z1018" s="175" t="str">
        <f t="shared" si="269"/>
        <v/>
      </c>
      <c r="AA1018" s="175" t="str">
        <f t="shared" si="259"/>
        <v/>
      </c>
      <c r="AB1018" s="175" t="str">
        <f t="shared" si="260"/>
        <v/>
      </c>
      <c r="AC1018" s="288" t="str">
        <f t="shared" si="261"/>
        <v/>
      </c>
      <c r="AD1018" s="152" t="str">
        <f t="shared" si="262"/>
        <v/>
      </c>
      <c r="AF1018" s="155" t="str">
        <f>IFERROR(_xlfn.XLOOKUP(D1018,Prisliste!$C$4:$F$4,Prisliste!$C$19:$F$19)*AD1018,"")</f>
        <v/>
      </c>
    </row>
    <row r="1019" spans="1:32" ht="14.4">
      <c r="A1019" s="171" t="str">
        <f>IF(A1018="","",IF(A1018+1&lt;=f_slutt,'Beregninger gj.strømming'!A1018+1,""))</f>
        <v/>
      </c>
      <c r="B1019" s="172" t="str">
        <f t="shared" si="263"/>
        <v/>
      </c>
      <c r="C1019" s="173" t="str">
        <f t="shared" si="264"/>
        <v/>
      </c>
      <c r="D1019" s="172" t="str">
        <f t="shared" si="265"/>
        <v/>
      </c>
      <c r="E1019" s="152" t="str">
        <f t="shared" si="270"/>
        <v/>
      </c>
      <c r="F1019" s="289" t="str">
        <f t="shared" si="266"/>
        <v/>
      </c>
      <c r="G1019" s="154" t="str">
        <f>IF($A1019="","",'Priseestimat gj.strømming'!$C$15)</f>
        <v/>
      </c>
      <c r="H1019" s="155" t="str" cm="1">
        <f t="array" ref="H1019">IF(M1019=Hjelpeark!$E$7,_xlfn.XLOOKUP(IF(T1019="Naturlig",S1019,T1019),Temp_VT_FV,_xlfn.XLOOKUP('Beregninger gj.strømming'!F1019,Fiskevekt_VT_FV,'Veksttabell FV'!$B$5:$T$21,,-1),,-1)*G1019,IF('Beregninger gj.strømming'!M1019=Hjelpeark!$D$7,_xlfn.XLOOKUP(IF(T1019="Naturlig",S1019,T1019),'Veksttabell SV'!$A$6:$A$22,_xlfn.XLOOKUP('Beregninger gj.strømming'!F1019,'Veksttabell SV'!$B$5:$AU$5,'Veksttabell SV'!$B$6:$AU$22,,-1),,-1)*G1019,""))</f>
        <v/>
      </c>
      <c r="I1019" s="155" t="str">
        <f t="shared" si="255"/>
        <v/>
      </c>
      <c r="J1019" s="159" t="str">
        <f t="shared" si="256"/>
        <v/>
      </c>
      <c r="K1019" s="173" t="str">
        <f>IF(A1019="","",'Priseestimat gj.strømming'!$C$10)</f>
        <v/>
      </c>
      <c r="L1019" s="173" t="str">
        <f>IF(A1019="","",'Priseestimat gj.strømming'!$C$11)</f>
        <v/>
      </c>
      <c r="M1019" s="173" t="str">
        <f>IF(A1019="","",'Priseestimat gj.strømming'!$C$12)</f>
        <v/>
      </c>
      <c r="N1019" s="173" t="str">
        <f>IF($A1019="","",'Priseestimat gj.strømming'!$C$6)</f>
        <v/>
      </c>
      <c r="O1019" s="174" t="str" cm="1">
        <f t="array" ref="O1019">IF(M1019=Hjelpeark!$D$7,_xlfn.XLOOKUP(IF(T1019="Naturlig",S1019,T1019),'Vannbehov SV'!$A$5:$A$13,_xlfn.XLOOKUP('Beregninger gj.strømming'!F1019,'Vannbehov SV'!$B$4:$O$4,'Vannbehov SV'!$B$5:$O$13,,-1),,-1),IF(M1019=Hjelpeark!$E$7,_xlfn.XLOOKUP(IF(T1019="Naturlig",S1019,T1019),'Vannbehov FV'!$A$5:$A$20,_xlfn.XLOOKUP('Beregninger gj.strømming'!F1019,'Vannbehov FV'!$B$4:$O$4,'Vannbehov FV'!$B$5:$O$20,,-1),,-1),""))</f>
        <v/>
      </c>
      <c r="P1019" s="173" t="str">
        <f t="shared" si="267"/>
        <v/>
      </c>
      <c r="Q1019" s="174" t="str">
        <f t="shared" si="268"/>
        <v/>
      </c>
      <c r="R1019" s="174" t="str">
        <f t="shared" si="257"/>
        <v/>
      </c>
      <c r="S1019" s="152" t="str">
        <f>IFERROR(IF(M1019=Hjelpeark!$D$7,_xlfn.XLOOKUP('Beregninger gj.strømming'!C1019,Hjelpeark!$C$8:$C$19,Hjelpeark!$D$8:$D$19),_xlfn.XLOOKUP('Beregninger gj.strømming'!C1019,Hjelpeark!$C$8:$C$19,Hjelpeark!$E$8:$E$19)),"")</f>
        <v/>
      </c>
      <c r="T1019" s="152" t="str">
        <f t="shared" si="271"/>
        <v/>
      </c>
      <c r="U1019" s="152" t="str">
        <f>IFERROR(IF(T1019=Hjelpeark!$B$4,0,ABS(T1019-S1019)),"")</f>
        <v/>
      </c>
      <c r="V1019" s="175" t="str">
        <f>IFERROR(IF(A1019="","",_xlfn.XLOOKUP(D1019,Prisliste!$C$4:$F$4,Prisliste!$C$20:$F$20)),"")</f>
        <v/>
      </c>
      <c r="W1019" s="175" t="str">
        <f>IFERROR(U1019*_xlfn.XLOOKUP(D1019,Prisliste!$C$4:$F$4,Prisliste!$C$21:$F$21),"")</f>
        <v/>
      </c>
      <c r="X1019" s="175" t="str">
        <f>IFERROR(IF(A1019="","",IF(N1019="Ja",_xlfn.XLOOKUP('Beregninger gj.strømming'!D1019,Prisliste!$C$4:$F$4,Prisliste!$C$24:$F$24),0)),"")</f>
        <v/>
      </c>
      <c r="Y1019" s="288" t="str">
        <f t="shared" si="258"/>
        <v/>
      </c>
      <c r="Z1019" s="175" t="str">
        <f t="shared" si="269"/>
        <v/>
      </c>
      <c r="AA1019" s="175" t="str">
        <f t="shared" si="259"/>
        <v/>
      </c>
      <c r="AB1019" s="175" t="str">
        <f t="shared" si="260"/>
        <v/>
      </c>
      <c r="AC1019" s="288" t="str">
        <f t="shared" si="261"/>
        <v/>
      </c>
      <c r="AD1019" s="152" t="str">
        <f t="shared" si="262"/>
        <v/>
      </c>
      <c r="AF1019" s="155" t="str">
        <f>IFERROR(_xlfn.XLOOKUP(D1019,Prisliste!$C$4:$F$4,Prisliste!$C$19:$F$19)*AD1019,"")</f>
        <v/>
      </c>
    </row>
    <row r="1020" spans="1:32" ht="14.4">
      <c r="A1020" s="171" t="str">
        <f>IF(A1019="","",IF(A1019+1&lt;=f_slutt,'Beregninger gj.strømming'!A1019+1,""))</f>
        <v/>
      </c>
      <c r="B1020" s="172" t="str">
        <f t="shared" si="263"/>
        <v/>
      </c>
      <c r="C1020" s="173" t="str">
        <f t="shared" si="264"/>
        <v/>
      </c>
      <c r="D1020" s="172" t="str">
        <f t="shared" si="265"/>
        <v/>
      </c>
      <c r="E1020" s="152" t="str">
        <f t="shared" si="270"/>
        <v/>
      </c>
      <c r="F1020" s="289" t="str">
        <f t="shared" si="266"/>
        <v/>
      </c>
      <c r="G1020" s="154" t="str">
        <f>IF($A1020="","",'Priseestimat gj.strømming'!$C$15)</f>
        <v/>
      </c>
      <c r="H1020" s="155" t="str" cm="1">
        <f t="array" ref="H1020">IF(M1020=Hjelpeark!$E$7,_xlfn.XLOOKUP(IF(T1020="Naturlig",S1020,T1020),Temp_VT_FV,_xlfn.XLOOKUP('Beregninger gj.strømming'!F1020,Fiskevekt_VT_FV,'Veksttabell FV'!$B$5:$T$21,,-1),,-1)*G1020,IF('Beregninger gj.strømming'!M1020=Hjelpeark!$D$7,_xlfn.XLOOKUP(IF(T1020="Naturlig",S1020,T1020),'Veksttabell SV'!$A$6:$A$22,_xlfn.XLOOKUP('Beregninger gj.strømming'!F1020,'Veksttabell SV'!$B$5:$AU$5,'Veksttabell SV'!$B$6:$AU$22,,-1),,-1)*G1020,""))</f>
        <v/>
      </c>
      <c r="I1020" s="155" t="str">
        <f t="shared" si="255"/>
        <v/>
      </c>
      <c r="J1020" s="159" t="str">
        <f t="shared" si="256"/>
        <v/>
      </c>
      <c r="K1020" s="173" t="str">
        <f>IF(A1020="","",'Priseestimat gj.strømming'!$C$10)</f>
        <v/>
      </c>
      <c r="L1020" s="173" t="str">
        <f>IF(A1020="","",'Priseestimat gj.strømming'!$C$11)</f>
        <v/>
      </c>
      <c r="M1020" s="173" t="str">
        <f>IF(A1020="","",'Priseestimat gj.strømming'!$C$12)</f>
        <v/>
      </c>
      <c r="N1020" s="173" t="str">
        <f>IF($A1020="","",'Priseestimat gj.strømming'!$C$6)</f>
        <v/>
      </c>
      <c r="O1020" s="174" t="str" cm="1">
        <f t="array" ref="O1020">IF(M1020=Hjelpeark!$D$7,_xlfn.XLOOKUP(IF(T1020="Naturlig",S1020,T1020),'Vannbehov SV'!$A$5:$A$13,_xlfn.XLOOKUP('Beregninger gj.strømming'!F1020,'Vannbehov SV'!$B$4:$O$4,'Vannbehov SV'!$B$5:$O$13,,-1),,-1),IF(M1020=Hjelpeark!$E$7,_xlfn.XLOOKUP(IF(T1020="Naturlig",S1020,T1020),'Vannbehov FV'!$A$5:$A$20,_xlfn.XLOOKUP('Beregninger gj.strømming'!F1020,'Vannbehov FV'!$B$4:$O$4,'Vannbehov FV'!$B$5:$O$20,,-1),,-1),""))</f>
        <v/>
      </c>
      <c r="P1020" s="173" t="str">
        <f t="shared" si="267"/>
        <v/>
      </c>
      <c r="Q1020" s="174" t="str">
        <f t="shared" si="268"/>
        <v/>
      </c>
      <c r="R1020" s="174" t="str">
        <f t="shared" si="257"/>
        <v/>
      </c>
      <c r="S1020" s="152" t="str">
        <f>IFERROR(IF(M1020=Hjelpeark!$D$7,_xlfn.XLOOKUP('Beregninger gj.strømming'!C1020,Hjelpeark!$C$8:$C$19,Hjelpeark!$D$8:$D$19),_xlfn.XLOOKUP('Beregninger gj.strømming'!C1020,Hjelpeark!$C$8:$C$19,Hjelpeark!$E$8:$E$19)),"")</f>
        <v/>
      </c>
      <c r="T1020" s="152" t="str">
        <f t="shared" si="271"/>
        <v/>
      </c>
      <c r="U1020" s="152" t="str">
        <f>IFERROR(IF(T1020=Hjelpeark!$B$4,0,ABS(T1020-S1020)),"")</f>
        <v/>
      </c>
      <c r="V1020" s="175" t="str">
        <f>IFERROR(IF(A1020="","",_xlfn.XLOOKUP(D1020,Prisliste!$C$4:$F$4,Prisliste!$C$20:$F$20)),"")</f>
        <v/>
      </c>
      <c r="W1020" s="175" t="str">
        <f>IFERROR(U1020*_xlfn.XLOOKUP(D1020,Prisliste!$C$4:$F$4,Prisliste!$C$21:$F$21),"")</f>
        <v/>
      </c>
      <c r="X1020" s="175" t="str">
        <f>IFERROR(IF(A1020="","",IF(N1020="Ja",_xlfn.XLOOKUP('Beregninger gj.strømming'!D1020,Prisliste!$C$4:$F$4,Prisliste!$C$24:$F$24),0)),"")</f>
        <v/>
      </c>
      <c r="Y1020" s="288" t="str">
        <f t="shared" si="258"/>
        <v/>
      </c>
      <c r="Z1020" s="175" t="str">
        <f t="shared" si="269"/>
        <v/>
      </c>
      <c r="AA1020" s="175" t="str">
        <f t="shared" si="259"/>
        <v/>
      </c>
      <c r="AB1020" s="175" t="str">
        <f t="shared" si="260"/>
        <v/>
      </c>
      <c r="AC1020" s="288" t="str">
        <f t="shared" si="261"/>
        <v/>
      </c>
      <c r="AD1020" s="152" t="str">
        <f t="shared" si="262"/>
        <v/>
      </c>
      <c r="AF1020" s="155" t="str">
        <f>IFERROR(_xlfn.XLOOKUP(D1020,Prisliste!$C$4:$F$4,Prisliste!$C$19:$F$19)*AD1020,"")</f>
        <v/>
      </c>
    </row>
    <row r="1021" spans="1:32" ht="14.4">
      <c r="A1021" s="171" t="str">
        <f>IF(A1020="","",IF(A1020+1&lt;=f_slutt,'Beregninger gj.strømming'!A1020+1,""))</f>
        <v/>
      </c>
      <c r="B1021" s="172" t="str">
        <f t="shared" si="263"/>
        <v/>
      </c>
      <c r="C1021" s="173" t="str">
        <f t="shared" si="264"/>
        <v/>
      </c>
      <c r="D1021" s="172" t="str">
        <f t="shared" si="265"/>
        <v/>
      </c>
      <c r="E1021" s="152" t="str">
        <f t="shared" si="270"/>
        <v/>
      </c>
      <c r="F1021" s="289" t="str">
        <f t="shared" si="266"/>
        <v/>
      </c>
      <c r="G1021" s="154" t="str">
        <f>IF($A1021="","",'Priseestimat gj.strømming'!$C$15)</f>
        <v/>
      </c>
      <c r="H1021" s="155" t="str" cm="1">
        <f t="array" ref="H1021">IF(M1021=Hjelpeark!$E$7,_xlfn.XLOOKUP(IF(T1021="Naturlig",S1021,T1021),Temp_VT_FV,_xlfn.XLOOKUP('Beregninger gj.strømming'!F1021,Fiskevekt_VT_FV,'Veksttabell FV'!$B$5:$T$21,,-1),,-1)*G1021,IF('Beregninger gj.strømming'!M1021=Hjelpeark!$D$7,_xlfn.XLOOKUP(IF(T1021="Naturlig",S1021,T1021),'Veksttabell SV'!$A$6:$A$22,_xlfn.XLOOKUP('Beregninger gj.strømming'!F1021,'Veksttabell SV'!$B$5:$AU$5,'Veksttabell SV'!$B$6:$AU$22,,-1),,-1)*G1021,""))</f>
        <v/>
      </c>
      <c r="I1021" s="155" t="str">
        <f t="shared" si="255"/>
        <v/>
      </c>
      <c r="J1021" s="159" t="str">
        <f t="shared" si="256"/>
        <v/>
      </c>
      <c r="K1021" s="173" t="str">
        <f>IF(A1021="","",'Priseestimat gj.strømming'!$C$10)</f>
        <v/>
      </c>
      <c r="L1021" s="173" t="str">
        <f>IF(A1021="","",'Priseestimat gj.strømming'!$C$11)</f>
        <v/>
      </c>
      <c r="M1021" s="173" t="str">
        <f>IF(A1021="","",'Priseestimat gj.strømming'!$C$12)</f>
        <v/>
      </c>
      <c r="N1021" s="173" t="str">
        <f>IF($A1021="","",'Priseestimat gj.strømming'!$C$6)</f>
        <v/>
      </c>
      <c r="O1021" s="174" t="str" cm="1">
        <f t="array" ref="O1021">IF(M1021=Hjelpeark!$D$7,_xlfn.XLOOKUP(IF(T1021="Naturlig",S1021,T1021),'Vannbehov SV'!$A$5:$A$13,_xlfn.XLOOKUP('Beregninger gj.strømming'!F1021,'Vannbehov SV'!$B$4:$O$4,'Vannbehov SV'!$B$5:$O$13,,-1),,-1),IF(M1021=Hjelpeark!$E$7,_xlfn.XLOOKUP(IF(T1021="Naturlig",S1021,T1021),'Vannbehov FV'!$A$5:$A$20,_xlfn.XLOOKUP('Beregninger gj.strømming'!F1021,'Vannbehov FV'!$B$4:$O$4,'Vannbehov FV'!$B$5:$O$20,,-1),,-1),""))</f>
        <v/>
      </c>
      <c r="P1021" s="173" t="str">
        <f t="shared" si="267"/>
        <v/>
      </c>
      <c r="Q1021" s="174" t="str">
        <f t="shared" si="268"/>
        <v/>
      </c>
      <c r="R1021" s="174" t="str">
        <f t="shared" si="257"/>
        <v/>
      </c>
      <c r="S1021" s="152" t="str">
        <f>IFERROR(IF(M1021=Hjelpeark!$D$7,_xlfn.XLOOKUP('Beregninger gj.strømming'!C1021,Hjelpeark!$C$8:$C$19,Hjelpeark!$D$8:$D$19),_xlfn.XLOOKUP('Beregninger gj.strømming'!C1021,Hjelpeark!$C$8:$C$19,Hjelpeark!$E$8:$E$19)),"")</f>
        <v/>
      </c>
      <c r="T1021" s="152" t="str">
        <f t="shared" si="271"/>
        <v/>
      </c>
      <c r="U1021" s="152" t="str">
        <f>IFERROR(IF(T1021=Hjelpeark!$B$4,0,ABS(T1021-S1021)),"")</f>
        <v/>
      </c>
      <c r="V1021" s="175" t="str">
        <f>IFERROR(IF(A1021="","",_xlfn.XLOOKUP(D1021,Prisliste!$C$4:$F$4,Prisliste!$C$20:$F$20)),"")</f>
        <v/>
      </c>
      <c r="W1021" s="175" t="str">
        <f>IFERROR(U1021*_xlfn.XLOOKUP(D1021,Prisliste!$C$4:$F$4,Prisliste!$C$21:$F$21),"")</f>
        <v/>
      </c>
      <c r="X1021" s="175" t="str">
        <f>IFERROR(IF(A1021="","",IF(N1021="Ja",_xlfn.XLOOKUP('Beregninger gj.strømming'!D1021,Prisliste!$C$4:$F$4,Prisliste!$C$24:$F$24),0)),"")</f>
        <v/>
      </c>
      <c r="Y1021" s="288" t="str">
        <f t="shared" si="258"/>
        <v/>
      </c>
      <c r="Z1021" s="175" t="str">
        <f t="shared" si="269"/>
        <v/>
      </c>
      <c r="AA1021" s="175" t="str">
        <f t="shared" si="259"/>
        <v/>
      </c>
      <c r="AB1021" s="175" t="str">
        <f t="shared" si="260"/>
        <v/>
      </c>
      <c r="AC1021" s="288" t="str">
        <f t="shared" si="261"/>
        <v/>
      </c>
      <c r="AD1021" s="152" t="str">
        <f t="shared" si="262"/>
        <v/>
      </c>
      <c r="AF1021" s="155" t="str">
        <f>IFERROR(_xlfn.XLOOKUP(D1021,Prisliste!$C$4:$F$4,Prisliste!$C$19:$F$19)*AD1021,"")</f>
        <v/>
      </c>
    </row>
    <row r="1022" spans="1:32" ht="14.4">
      <c r="A1022" s="171" t="str">
        <f>IF(A1021="","",IF(A1021+1&lt;=f_slutt,'Beregninger gj.strømming'!A1021+1,""))</f>
        <v/>
      </c>
      <c r="B1022" s="172" t="str">
        <f t="shared" si="263"/>
        <v/>
      </c>
      <c r="C1022" s="173" t="str">
        <f t="shared" si="264"/>
        <v/>
      </c>
      <c r="D1022" s="172" t="str">
        <f t="shared" si="265"/>
        <v/>
      </c>
      <c r="E1022" s="152" t="str">
        <f t="shared" si="270"/>
        <v/>
      </c>
      <c r="F1022" s="289" t="str">
        <f t="shared" si="266"/>
        <v/>
      </c>
      <c r="G1022" s="154" t="str">
        <f>IF($A1022="","",'Priseestimat gj.strømming'!$C$15)</f>
        <v/>
      </c>
      <c r="H1022" s="155" t="str" cm="1">
        <f t="array" ref="H1022">IF(M1022=Hjelpeark!$E$7,_xlfn.XLOOKUP(IF(T1022="Naturlig",S1022,T1022),Temp_VT_FV,_xlfn.XLOOKUP('Beregninger gj.strømming'!F1022,Fiskevekt_VT_FV,'Veksttabell FV'!$B$5:$T$21,,-1),,-1)*G1022,IF('Beregninger gj.strømming'!M1022=Hjelpeark!$D$7,_xlfn.XLOOKUP(IF(T1022="Naturlig",S1022,T1022),'Veksttabell SV'!$A$6:$A$22,_xlfn.XLOOKUP('Beregninger gj.strømming'!F1022,'Veksttabell SV'!$B$5:$AU$5,'Veksttabell SV'!$B$6:$AU$22,,-1),,-1)*G1022,""))</f>
        <v/>
      </c>
      <c r="I1022" s="155" t="str">
        <f t="shared" si="255"/>
        <v/>
      </c>
      <c r="J1022" s="159" t="str">
        <f t="shared" si="256"/>
        <v/>
      </c>
      <c r="K1022" s="173" t="str">
        <f>IF(A1022="","",'Priseestimat gj.strømming'!$C$10)</f>
        <v/>
      </c>
      <c r="L1022" s="173" t="str">
        <f>IF(A1022="","",'Priseestimat gj.strømming'!$C$11)</f>
        <v/>
      </c>
      <c r="M1022" s="173" t="str">
        <f>IF(A1022="","",'Priseestimat gj.strømming'!$C$12)</f>
        <v/>
      </c>
      <c r="N1022" s="173" t="str">
        <f>IF($A1022="","",'Priseestimat gj.strømming'!$C$6)</f>
        <v/>
      </c>
      <c r="O1022" s="174" t="str" cm="1">
        <f t="array" ref="O1022">IF(M1022=Hjelpeark!$D$7,_xlfn.XLOOKUP(IF(T1022="Naturlig",S1022,T1022),'Vannbehov SV'!$A$5:$A$13,_xlfn.XLOOKUP('Beregninger gj.strømming'!F1022,'Vannbehov SV'!$B$4:$O$4,'Vannbehov SV'!$B$5:$O$13,,-1),,-1),IF(M1022=Hjelpeark!$E$7,_xlfn.XLOOKUP(IF(T1022="Naturlig",S1022,T1022),'Vannbehov FV'!$A$5:$A$20,_xlfn.XLOOKUP('Beregninger gj.strømming'!F1022,'Vannbehov FV'!$B$4:$O$4,'Vannbehov FV'!$B$5:$O$20,,-1),,-1),""))</f>
        <v/>
      </c>
      <c r="P1022" s="173" t="str">
        <f t="shared" si="267"/>
        <v/>
      </c>
      <c r="Q1022" s="174" t="str">
        <f t="shared" si="268"/>
        <v/>
      </c>
      <c r="R1022" s="174" t="str">
        <f t="shared" si="257"/>
        <v/>
      </c>
      <c r="S1022" s="152" t="str">
        <f>IFERROR(IF(M1022=Hjelpeark!$D$7,_xlfn.XLOOKUP('Beregninger gj.strømming'!C1022,Hjelpeark!$C$8:$C$19,Hjelpeark!$D$8:$D$19),_xlfn.XLOOKUP('Beregninger gj.strømming'!C1022,Hjelpeark!$C$8:$C$19,Hjelpeark!$E$8:$E$19)),"")</f>
        <v/>
      </c>
      <c r="T1022" s="152" t="str">
        <f t="shared" si="271"/>
        <v/>
      </c>
      <c r="U1022" s="152" t="str">
        <f>IFERROR(IF(T1022=Hjelpeark!$B$4,0,ABS(T1022-S1022)),"")</f>
        <v/>
      </c>
      <c r="V1022" s="175" t="str">
        <f>IFERROR(IF(A1022="","",_xlfn.XLOOKUP(D1022,Prisliste!$C$4:$F$4,Prisliste!$C$20:$F$20)),"")</f>
        <v/>
      </c>
      <c r="W1022" s="175" t="str">
        <f>IFERROR(U1022*_xlfn.XLOOKUP(D1022,Prisliste!$C$4:$F$4,Prisliste!$C$21:$F$21),"")</f>
        <v/>
      </c>
      <c r="X1022" s="175" t="str">
        <f>IFERROR(IF(A1022="","",IF(N1022="Ja",_xlfn.XLOOKUP('Beregninger gj.strømming'!D1022,Prisliste!$C$4:$F$4,Prisliste!$C$24:$F$24),0)),"")</f>
        <v/>
      </c>
      <c r="Y1022" s="288" t="str">
        <f t="shared" si="258"/>
        <v/>
      </c>
      <c r="Z1022" s="175" t="str">
        <f t="shared" si="269"/>
        <v/>
      </c>
      <c r="AA1022" s="175" t="str">
        <f t="shared" si="259"/>
        <v/>
      </c>
      <c r="AB1022" s="175" t="str">
        <f t="shared" si="260"/>
        <v/>
      </c>
      <c r="AC1022" s="288" t="str">
        <f t="shared" si="261"/>
        <v/>
      </c>
      <c r="AD1022" s="152" t="str">
        <f t="shared" si="262"/>
        <v/>
      </c>
      <c r="AF1022" s="155" t="str">
        <f>IFERROR(_xlfn.XLOOKUP(D1022,Prisliste!$C$4:$F$4,Prisliste!$C$19:$F$19)*AD1022,"")</f>
        <v/>
      </c>
    </row>
    <row r="1023" spans="1:32" ht="14.4">
      <c r="A1023" s="171" t="str">
        <f>IF(A1022="","",IF(A1022+1&lt;=f_slutt,'Beregninger gj.strømming'!A1022+1,""))</f>
        <v/>
      </c>
      <c r="B1023" s="172" t="str">
        <f t="shared" si="263"/>
        <v/>
      </c>
      <c r="C1023" s="173" t="str">
        <f t="shared" si="264"/>
        <v/>
      </c>
      <c r="D1023" s="172" t="str">
        <f t="shared" si="265"/>
        <v/>
      </c>
      <c r="E1023" s="152" t="str">
        <f t="shared" si="270"/>
        <v/>
      </c>
      <c r="F1023" s="289" t="str">
        <f t="shared" si="266"/>
        <v/>
      </c>
      <c r="G1023" s="154" t="str">
        <f>IF($A1023="","",'Priseestimat gj.strømming'!$C$15)</f>
        <v/>
      </c>
      <c r="H1023" s="155" t="str" cm="1">
        <f t="array" ref="H1023">IF(M1023=Hjelpeark!$E$7,_xlfn.XLOOKUP(IF(T1023="Naturlig",S1023,T1023),Temp_VT_FV,_xlfn.XLOOKUP('Beregninger gj.strømming'!F1023,Fiskevekt_VT_FV,'Veksttabell FV'!$B$5:$T$21,,-1),,-1)*G1023,IF('Beregninger gj.strømming'!M1023=Hjelpeark!$D$7,_xlfn.XLOOKUP(IF(T1023="Naturlig",S1023,T1023),'Veksttabell SV'!$A$6:$A$22,_xlfn.XLOOKUP('Beregninger gj.strømming'!F1023,'Veksttabell SV'!$B$5:$AU$5,'Veksttabell SV'!$B$6:$AU$22,,-1),,-1)*G1023,""))</f>
        <v/>
      </c>
      <c r="I1023" s="155" t="str">
        <f t="shared" si="255"/>
        <v/>
      </c>
      <c r="J1023" s="159" t="str">
        <f t="shared" si="256"/>
        <v/>
      </c>
      <c r="K1023" s="173" t="str">
        <f>IF(A1023="","",'Priseestimat gj.strømming'!$C$10)</f>
        <v/>
      </c>
      <c r="L1023" s="173" t="str">
        <f>IF(A1023="","",'Priseestimat gj.strømming'!$C$11)</f>
        <v/>
      </c>
      <c r="M1023" s="173" t="str">
        <f>IF(A1023="","",'Priseestimat gj.strømming'!$C$12)</f>
        <v/>
      </c>
      <c r="N1023" s="173" t="str">
        <f>IF($A1023="","",'Priseestimat gj.strømming'!$C$6)</f>
        <v/>
      </c>
      <c r="O1023" s="174" t="str" cm="1">
        <f t="array" ref="O1023">IF(M1023=Hjelpeark!$D$7,_xlfn.XLOOKUP(IF(T1023="Naturlig",S1023,T1023),'Vannbehov SV'!$A$5:$A$13,_xlfn.XLOOKUP('Beregninger gj.strømming'!F1023,'Vannbehov SV'!$B$4:$O$4,'Vannbehov SV'!$B$5:$O$13,,-1),,-1),IF(M1023=Hjelpeark!$E$7,_xlfn.XLOOKUP(IF(T1023="Naturlig",S1023,T1023),'Vannbehov FV'!$A$5:$A$20,_xlfn.XLOOKUP('Beregninger gj.strømming'!F1023,'Vannbehov FV'!$B$4:$O$4,'Vannbehov FV'!$B$5:$O$20,,-1),,-1),""))</f>
        <v/>
      </c>
      <c r="P1023" s="173" t="str">
        <f t="shared" si="267"/>
        <v/>
      </c>
      <c r="Q1023" s="174" t="str">
        <f t="shared" si="268"/>
        <v/>
      </c>
      <c r="R1023" s="174" t="str">
        <f t="shared" si="257"/>
        <v/>
      </c>
      <c r="S1023" s="152" t="str">
        <f>IFERROR(IF(M1023=Hjelpeark!$D$7,_xlfn.XLOOKUP('Beregninger gj.strømming'!C1023,Hjelpeark!$C$8:$C$19,Hjelpeark!$D$8:$D$19),_xlfn.XLOOKUP('Beregninger gj.strømming'!C1023,Hjelpeark!$C$8:$C$19,Hjelpeark!$E$8:$E$19)),"")</f>
        <v/>
      </c>
      <c r="T1023" s="152" t="str">
        <f t="shared" si="271"/>
        <v/>
      </c>
      <c r="U1023" s="152" t="str">
        <f>IFERROR(IF(T1023=Hjelpeark!$B$4,0,ABS(T1023-S1023)),"")</f>
        <v/>
      </c>
      <c r="V1023" s="175" t="str">
        <f>IFERROR(IF(A1023="","",_xlfn.XLOOKUP(D1023,Prisliste!$C$4:$F$4,Prisliste!$C$20:$F$20)),"")</f>
        <v/>
      </c>
      <c r="W1023" s="175" t="str">
        <f>IFERROR(U1023*_xlfn.XLOOKUP(D1023,Prisliste!$C$4:$F$4,Prisliste!$C$21:$F$21),"")</f>
        <v/>
      </c>
      <c r="X1023" s="175" t="str">
        <f>IFERROR(IF(A1023="","",IF(N1023="Ja",_xlfn.XLOOKUP('Beregninger gj.strømming'!D1023,Prisliste!$C$4:$F$4,Prisliste!$C$24:$F$24),0)),"")</f>
        <v/>
      </c>
      <c r="Y1023" s="288" t="str">
        <f t="shared" si="258"/>
        <v/>
      </c>
      <c r="Z1023" s="175" t="str">
        <f t="shared" si="269"/>
        <v/>
      </c>
      <c r="AA1023" s="175" t="str">
        <f t="shared" si="259"/>
        <v/>
      </c>
      <c r="AB1023" s="175" t="str">
        <f t="shared" si="260"/>
        <v/>
      </c>
      <c r="AC1023" s="288" t="str">
        <f t="shared" si="261"/>
        <v/>
      </c>
      <c r="AD1023" s="152" t="str">
        <f t="shared" si="262"/>
        <v/>
      </c>
      <c r="AF1023" s="155" t="str">
        <f>IFERROR(_xlfn.XLOOKUP(D1023,Prisliste!$C$4:$F$4,Prisliste!$C$19:$F$19)*AD1023,"")</f>
        <v/>
      </c>
    </row>
    <row r="1024" spans="1:32" ht="14.4">
      <c r="A1024" s="171" t="str">
        <f>IF(A1023="","",IF(A1023+1&lt;=f_slutt,'Beregninger gj.strømming'!A1023+1,""))</f>
        <v/>
      </c>
      <c r="B1024" s="172" t="str">
        <f t="shared" si="263"/>
        <v/>
      </c>
      <c r="C1024" s="173" t="str">
        <f t="shared" si="264"/>
        <v/>
      </c>
      <c r="D1024" s="172" t="str">
        <f t="shared" si="265"/>
        <v/>
      </c>
      <c r="E1024" s="152" t="str">
        <f t="shared" si="270"/>
        <v/>
      </c>
      <c r="F1024" s="289" t="str">
        <f t="shared" si="266"/>
        <v/>
      </c>
      <c r="G1024" s="154" t="str">
        <f>IF($A1024="","",'Priseestimat gj.strømming'!$C$15)</f>
        <v/>
      </c>
      <c r="H1024" s="155" t="str" cm="1">
        <f t="array" ref="H1024">IF(M1024=Hjelpeark!$E$7,_xlfn.XLOOKUP(IF(T1024="Naturlig",S1024,T1024),Temp_VT_FV,_xlfn.XLOOKUP('Beregninger gj.strømming'!F1024,Fiskevekt_VT_FV,'Veksttabell FV'!$B$5:$T$21,,-1),,-1)*G1024,IF('Beregninger gj.strømming'!M1024=Hjelpeark!$D$7,_xlfn.XLOOKUP(IF(T1024="Naturlig",S1024,T1024),'Veksttabell SV'!$A$6:$A$22,_xlfn.XLOOKUP('Beregninger gj.strømming'!F1024,'Veksttabell SV'!$B$5:$AU$5,'Veksttabell SV'!$B$6:$AU$22,,-1),,-1)*G1024,""))</f>
        <v/>
      </c>
      <c r="I1024" s="155" t="str">
        <f t="shared" si="255"/>
        <v/>
      </c>
      <c r="J1024" s="159" t="str">
        <f t="shared" si="256"/>
        <v/>
      </c>
      <c r="K1024" s="173" t="str">
        <f>IF(A1024="","",'Priseestimat gj.strømming'!$C$10)</f>
        <v/>
      </c>
      <c r="L1024" s="173" t="str">
        <f>IF(A1024="","",'Priseestimat gj.strømming'!$C$11)</f>
        <v/>
      </c>
      <c r="M1024" s="173" t="str">
        <f>IF(A1024="","",'Priseestimat gj.strømming'!$C$12)</f>
        <v/>
      </c>
      <c r="N1024" s="173" t="str">
        <f>IF($A1024="","",'Priseestimat gj.strømming'!$C$6)</f>
        <v/>
      </c>
      <c r="O1024" s="174" t="str" cm="1">
        <f t="array" ref="O1024">IF(M1024=Hjelpeark!$D$7,_xlfn.XLOOKUP(IF(T1024="Naturlig",S1024,T1024),'Vannbehov SV'!$A$5:$A$13,_xlfn.XLOOKUP('Beregninger gj.strømming'!F1024,'Vannbehov SV'!$B$4:$O$4,'Vannbehov SV'!$B$5:$O$13,,-1),,-1),IF(M1024=Hjelpeark!$E$7,_xlfn.XLOOKUP(IF(T1024="Naturlig",S1024,T1024),'Vannbehov FV'!$A$5:$A$20,_xlfn.XLOOKUP('Beregninger gj.strømming'!F1024,'Vannbehov FV'!$B$4:$O$4,'Vannbehov FV'!$B$5:$O$20,,-1),,-1),""))</f>
        <v/>
      </c>
      <c r="P1024" s="173" t="str">
        <f t="shared" si="267"/>
        <v/>
      </c>
      <c r="Q1024" s="174" t="str">
        <f t="shared" si="268"/>
        <v/>
      </c>
      <c r="R1024" s="174" t="str">
        <f t="shared" si="257"/>
        <v/>
      </c>
      <c r="S1024" s="152" t="str">
        <f>IFERROR(IF(M1024=Hjelpeark!$D$7,_xlfn.XLOOKUP('Beregninger gj.strømming'!C1024,Hjelpeark!$C$8:$C$19,Hjelpeark!$D$8:$D$19),_xlfn.XLOOKUP('Beregninger gj.strømming'!C1024,Hjelpeark!$C$8:$C$19,Hjelpeark!$E$8:$E$19)),"")</f>
        <v/>
      </c>
      <c r="T1024" s="152" t="str">
        <f t="shared" si="271"/>
        <v/>
      </c>
      <c r="U1024" s="152" t="str">
        <f>IFERROR(IF(T1024=Hjelpeark!$B$4,0,ABS(T1024-S1024)),"")</f>
        <v/>
      </c>
      <c r="V1024" s="175" t="str">
        <f>IFERROR(IF(A1024="","",_xlfn.XLOOKUP(D1024,Prisliste!$C$4:$F$4,Prisliste!$C$20:$F$20)),"")</f>
        <v/>
      </c>
      <c r="W1024" s="175" t="str">
        <f>IFERROR(U1024*_xlfn.XLOOKUP(D1024,Prisliste!$C$4:$F$4,Prisliste!$C$21:$F$21),"")</f>
        <v/>
      </c>
      <c r="X1024" s="175" t="str">
        <f>IFERROR(IF(A1024="","",IF(N1024="Ja",_xlfn.XLOOKUP('Beregninger gj.strømming'!D1024,Prisliste!$C$4:$F$4,Prisliste!$C$24:$F$24),0)),"")</f>
        <v/>
      </c>
      <c r="Y1024" s="288" t="str">
        <f t="shared" si="258"/>
        <v/>
      </c>
      <c r="Z1024" s="175" t="str">
        <f t="shared" si="269"/>
        <v/>
      </c>
      <c r="AA1024" s="175" t="str">
        <f t="shared" si="259"/>
        <v/>
      </c>
      <c r="AB1024" s="175" t="str">
        <f t="shared" si="260"/>
        <v/>
      </c>
      <c r="AC1024" s="288" t="str">
        <f t="shared" si="261"/>
        <v/>
      </c>
      <c r="AD1024" s="152" t="str">
        <f t="shared" si="262"/>
        <v/>
      </c>
      <c r="AF1024" s="155" t="str">
        <f>IFERROR(_xlfn.XLOOKUP(D1024,Prisliste!$C$4:$F$4,Prisliste!$C$19:$F$19)*AD1024,"")</f>
        <v/>
      </c>
    </row>
    <row r="1025" spans="1:32" ht="14.4">
      <c r="A1025" s="171" t="str">
        <f>IF(A1024="","",IF(A1024+1&lt;=f_slutt,'Beregninger gj.strømming'!A1024+1,""))</f>
        <v/>
      </c>
      <c r="B1025" s="172" t="str">
        <f t="shared" si="263"/>
        <v/>
      </c>
      <c r="C1025" s="173" t="str">
        <f t="shared" si="264"/>
        <v/>
      </c>
      <c r="D1025" s="172" t="str">
        <f t="shared" si="265"/>
        <v/>
      </c>
      <c r="E1025" s="152" t="str">
        <f t="shared" si="270"/>
        <v/>
      </c>
      <c r="F1025" s="289" t="str">
        <f t="shared" si="266"/>
        <v/>
      </c>
      <c r="G1025" s="154" t="str">
        <f>IF($A1025="","",'Priseestimat gj.strømming'!$C$15)</f>
        <v/>
      </c>
      <c r="H1025" s="155" t="str" cm="1">
        <f t="array" ref="H1025">IF(M1025=Hjelpeark!$E$7,_xlfn.XLOOKUP(IF(T1025="Naturlig",S1025,T1025),Temp_VT_FV,_xlfn.XLOOKUP('Beregninger gj.strømming'!F1025,Fiskevekt_VT_FV,'Veksttabell FV'!$B$5:$T$21,,-1),,-1)*G1025,IF('Beregninger gj.strømming'!M1025=Hjelpeark!$D$7,_xlfn.XLOOKUP(IF(T1025="Naturlig",S1025,T1025),'Veksttabell SV'!$A$6:$A$22,_xlfn.XLOOKUP('Beregninger gj.strømming'!F1025,'Veksttabell SV'!$B$5:$AU$5,'Veksttabell SV'!$B$6:$AU$22,,-1),,-1)*G1025,""))</f>
        <v/>
      </c>
      <c r="I1025" s="155" t="str">
        <f t="shared" si="255"/>
        <v/>
      </c>
      <c r="J1025" s="159" t="str">
        <f t="shared" si="256"/>
        <v/>
      </c>
      <c r="K1025" s="173" t="str">
        <f>IF(A1025="","",'Priseestimat gj.strømming'!$C$10)</f>
        <v/>
      </c>
      <c r="L1025" s="173" t="str">
        <f>IF(A1025="","",'Priseestimat gj.strømming'!$C$11)</f>
        <v/>
      </c>
      <c r="M1025" s="173" t="str">
        <f>IF(A1025="","",'Priseestimat gj.strømming'!$C$12)</f>
        <v/>
      </c>
      <c r="N1025" s="173" t="str">
        <f>IF($A1025="","",'Priseestimat gj.strømming'!$C$6)</f>
        <v/>
      </c>
      <c r="O1025" s="174" t="str" cm="1">
        <f t="array" ref="O1025">IF(M1025=Hjelpeark!$D$7,_xlfn.XLOOKUP(IF(T1025="Naturlig",S1025,T1025),'Vannbehov SV'!$A$5:$A$13,_xlfn.XLOOKUP('Beregninger gj.strømming'!F1025,'Vannbehov SV'!$B$4:$O$4,'Vannbehov SV'!$B$5:$O$13,,-1),,-1),IF(M1025=Hjelpeark!$E$7,_xlfn.XLOOKUP(IF(T1025="Naturlig",S1025,T1025),'Vannbehov FV'!$A$5:$A$20,_xlfn.XLOOKUP('Beregninger gj.strømming'!F1025,'Vannbehov FV'!$B$4:$O$4,'Vannbehov FV'!$B$5:$O$20,,-1),,-1),""))</f>
        <v/>
      </c>
      <c r="P1025" s="173" t="str">
        <f t="shared" si="267"/>
        <v/>
      </c>
      <c r="Q1025" s="174" t="str">
        <f t="shared" si="268"/>
        <v/>
      </c>
      <c r="R1025" s="174" t="str">
        <f t="shared" si="257"/>
        <v/>
      </c>
      <c r="S1025" s="152" t="str">
        <f>IFERROR(IF(M1025=Hjelpeark!$D$7,_xlfn.XLOOKUP('Beregninger gj.strømming'!C1025,Hjelpeark!$C$8:$C$19,Hjelpeark!$D$8:$D$19),_xlfn.XLOOKUP('Beregninger gj.strømming'!C1025,Hjelpeark!$C$8:$C$19,Hjelpeark!$E$8:$E$19)),"")</f>
        <v/>
      </c>
      <c r="T1025" s="152" t="str">
        <f t="shared" si="271"/>
        <v/>
      </c>
      <c r="U1025" s="152" t="str">
        <f>IFERROR(IF(T1025=Hjelpeark!$B$4,0,ABS(T1025-S1025)),"")</f>
        <v/>
      </c>
      <c r="V1025" s="175" t="str">
        <f>IFERROR(IF(A1025="","",_xlfn.XLOOKUP(D1025,Prisliste!$C$4:$F$4,Prisliste!$C$20:$F$20)),"")</f>
        <v/>
      </c>
      <c r="W1025" s="175" t="str">
        <f>IFERROR(U1025*_xlfn.XLOOKUP(D1025,Prisliste!$C$4:$F$4,Prisliste!$C$21:$F$21),"")</f>
        <v/>
      </c>
      <c r="X1025" s="175" t="str">
        <f>IFERROR(IF(A1025="","",IF(N1025="Ja",_xlfn.XLOOKUP('Beregninger gj.strømming'!D1025,Prisliste!$C$4:$F$4,Prisliste!$C$24:$F$24),0)),"")</f>
        <v/>
      </c>
      <c r="Y1025" s="288" t="str">
        <f t="shared" si="258"/>
        <v/>
      </c>
      <c r="Z1025" s="175" t="str">
        <f t="shared" si="269"/>
        <v/>
      </c>
      <c r="AA1025" s="175" t="str">
        <f t="shared" si="259"/>
        <v/>
      </c>
      <c r="AB1025" s="175" t="str">
        <f t="shared" si="260"/>
        <v/>
      </c>
      <c r="AC1025" s="288" t="str">
        <f t="shared" si="261"/>
        <v/>
      </c>
      <c r="AD1025" s="152" t="str">
        <f t="shared" si="262"/>
        <v/>
      </c>
      <c r="AF1025" s="155" t="str">
        <f>IFERROR(_xlfn.XLOOKUP(D1025,Prisliste!$C$4:$F$4,Prisliste!$C$19:$F$19)*AD1025,"")</f>
        <v/>
      </c>
    </row>
    <row r="1026" spans="1:32" ht="14.4">
      <c r="A1026" s="171" t="str">
        <f>IF(A1025="","",IF(A1025+1&lt;=f_slutt,'Beregninger gj.strømming'!A1025+1,""))</f>
        <v/>
      </c>
      <c r="B1026" s="172" t="str">
        <f t="shared" si="263"/>
        <v/>
      </c>
      <c r="C1026" s="173" t="str">
        <f t="shared" si="264"/>
        <v/>
      </c>
      <c r="D1026" s="172" t="str">
        <f t="shared" si="265"/>
        <v/>
      </c>
      <c r="E1026" s="152" t="str">
        <f t="shared" si="270"/>
        <v/>
      </c>
      <c r="F1026" s="289" t="str">
        <f t="shared" si="266"/>
        <v/>
      </c>
      <c r="G1026" s="154" t="str">
        <f>IF($A1026="","",'Priseestimat gj.strømming'!$C$15)</f>
        <v/>
      </c>
      <c r="H1026" s="155" t="str" cm="1">
        <f t="array" ref="H1026">IF(M1026=Hjelpeark!$E$7,_xlfn.XLOOKUP(IF(T1026="Naturlig",S1026,T1026),Temp_VT_FV,_xlfn.XLOOKUP('Beregninger gj.strømming'!F1026,Fiskevekt_VT_FV,'Veksttabell FV'!$B$5:$T$21,,-1),,-1)*G1026,IF('Beregninger gj.strømming'!M1026=Hjelpeark!$D$7,_xlfn.XLOOKUP(IF(T1026="Naturlig",S1026,T1026),'Veksttabell SV'!$A$6:$A$22,_xlfn.XLOOKUP('Beregninger gj.strømming'!F1026,'Veksttabell SV'!$B$5:$AU$5,'Veksttabell SV'!$B$6:$AU$22,,-1),,-1)*G1026,""))</f>
        <v/>
      </c>
      <c r="I1026" s="155" t="str">
        <f t="shared" si="255"/>
        <v/>
      </c>
      <c r="J1026" s="159" t="str">
        <f t="shared" si="256"/>
        <v/>
      </c>
      <c r="K1026" s="173" t="str">
        <f>IF(A1026="","",'Priseestimat gj.strømming'!$C$10)</f>
        <v/>
      </c>
      <c r="L1026" s="173" t="str">
        <f>IF(A1026="","",'Priseestimat gj.strømming'!$C$11)</f>
        <v/>
      </c>
      <c r="M1026" s="173" t="str">
        <f>IF(A1026="","",'Priseestimat gj.strømming'!$C$12)</f>
        <v/>
      </c>
      <c r="N1026" s="173" t="str">
        <f>IF($A1026="","",'Priseestimat gj.strømming'!$C$6)</f>
        <v/>
      </c>
      <c r="O1026" s="174" t="str" cm="1">
        <f t="array" ref="O1026">IF(M1026=Hjelpeark!$D$7,_xlfn.XLOOKUP(IF(T1026="Naturlig",S1026,T1026),'Vannbehov SV'!$A$5:$A$13,_xlfn.XLOOKUP('Beregninger gj.strømming'!F1026,'Vannbehov SV'!$B$4:$O$4,'Vannbehov SV'!$B$5:$O$13,,-1),,-1),IF(M1026=Hjelpeark!$E$7,_xlfn.XLOOKUP(IF(T1026="Naturlig",S1026,T1026),'Vannbehov FV'!$A$5:$A$20,_xlfn.XLOOKUP('Beregninger gj.strømming'!F1026,'Vannbehov FV'!$B$4:$O$4,'Vannbehov FV'!$B$5:$O$20,,-1),,-1),""))</f>
        <v/>
      </c>
      <c r="P1026" s="173" t="str">
        <f t="shared" si="267"/>
        <v/>
      </c>
      <c r="Q1026" s="174" t="str">
        <f t="shared" si="268"/>
        <v/>
      </c>
      <c r="R1026" s="174" t="str">
        <f t="shared" si="257"/>
        <v/>
      </c>
      <c r="S1026" s="152" t="str">
        <f>IFERROR(IF(M1026=Hjelpeark!$D$7,_xlfn.XLOOKUP('Beregninger gj.strømming'!C1026,Hjelpeark!$C$8:$C$19,Hjelpeark!$D$8:$D$19),_xlfn.XLOOKUP('Beregninger gj.strømming'!C1026,Hjelpeark!$C$8:$C$19,Hjelpeark!$E$8:$E$19)),"")</f>
        <v/>
      </c>
      <c r="T1026" s="152" t="str">
        <f t="shared" si="271"/>
        <v/>
      </c>
      <c r="U1026" s="152" t="str">
        <f>IFERROR(IF(T1026=Hjelpeark!$B$4,0,ABS(T1026-S1026)),"")</f>
        <v/>
      </c>
      <c r="V1026" s="175" t="str">
        <f>IFERROR(IF(A1026="","",_xlfn.XLOOKUP(D1026,Prisliste!$C$4:$F$4,Prisliste!$C$20:$F$20)),"")</f>
        <v/>
      </c>
      <c r="W1026" s="175" t="str">
        <f>IFERROR(U1026*_xlfn.XLOOKUP(D1026,Prisliste!$C$4:$F$4,Prisliste!$C$21:$F$21),"")</f>
        <v/>
      </c>
      <c r="X1026" s="175" t="str">
        <f>IFERROR(IF(A1026="","",IF(N1026="Ja",_xlfn.XLOOKUP('Beregninger gj.strømming'!D1026,Prisliste!$C$4:$F$4,Prisliste!$C$24:$F$24),0)),"")</f>
        <v/>
      </c>
      <c r="Y1026" s="288" t="str">
        <f t="shared" si="258"/>
        <v/>
      </c>
      <c r="Z1026" s="175" t="str">
        <f t="shared" si="269"/>
        <v/>
      </c>
      <c r="AA1026" s="175" t="str">
        <f t="shared" si="259"/>
        <v/>
      </c>
      <c r="AB1026" s="175" t="str">
        <f t="shared" si="260"/>
        <v/>
      </c>
      <c r="AC1026" s="288" t="str">
        <f t="shared" si="261"/>
        <v/>
      </c>
      <c r="AD1026" s="152" t="str">
        <f t="shared" si="262"/>
        <v/>
      </c>
      <c r="AF1026" s="155" t="str">
        <f>IFERROR(_xlfn.XLOOKUP(D1026,Prisliste!$C$4:$F$4,Prisliste!$C$19:$F$19)*AD1026,"")</f>
        <v/>
      </c>
    </row>
    <row r="1027" spans="1:32" ht="14.4">
      <c r="A1027" s="171" t="str">
        <f>IF(A1026="","",IF(A1026+1&lt;=f_slutt,'Beregninger gj.strømming'!A1026+1,""))</f>
        <v/>
      </c>
      <c r="B1027" s="172" t="str">
        <f t="shared" si="263"/>
        <v/>
      </c>
      <c r="C1027" s="173" t="str">
        <f t="shared" si="264"/>
        <v/>
      </c>
      <c r="D1027" s="172" t="str">
        <f t="shared" si="265"/>
        <v/>
      </c>
      <c r="E1027" s="152" t="str">
        <f t="shared" si="270"/>
        <v/>
      </c>
      <c r="F1027" s="289" t="str">
        <f t="shared" si="266"/>
        <v/>
      </c>
      <c r="G1027" s="154" t="str">
        <f>IF($A1027="","",'Priseestimat gj.strømming'!$C$15)</f>
        <v/>
      </c>
      <c r="H1027" s="155" t="str" cm="1">
        <f t="array" ref="H1027">IF(M1027=Hjelpeark!$E$7,_xlfn.XLOOKUP(IF(T1027="Naturlig",S1027,T1027),Temp_VT_FV,_xlfn.XLOOKUP('Beregninger gj.strømming'!F1027,Fiskevekt_VT_FV,'Veksttabell FV'!$B$5:$T$21,,-1),,-1)*G1027,IF('Beregninger gj.strømming'!M1027=Hjelpeark!$D$7,_xlfn.XLOOKUP(IF(T1027="Naturlig",S1027,T1027),'Veksttabell SV'!$A$6:$A$22,_xlfn.XLOOKUP('Beregninger gj.strømming'!F1027,'Veksttabell SV'!$B$5:$AU$5,'Veksttabell SV'!$B$6:$AU$22,,-1),,-1)*G1027,""))</f>
        <v/>
      </c>
      <c r="I1027" s="155" t="str">
        <f t="shared" si="255"/>
        <v/>
      </c>
      <c r="J1027" s="159" t="str">
        <f t="shared" si="256"/>
        <v/>
      </c>
      <c r="K1027" s="173" t="str">
        <f>IF(A1027="","",'Priseestimat gj.strømming'!$C$10)</f>
        <v/>
      </c>
      <c r="L1027" s="173" t="str">
        <f>IF(A1027="","",'Priseestimat gj.strømming'!$C$11)</f>
        <v/>
      </c>
      <c r="M1027" s="173" t="str">
        <f>IF(A1027="","",'Priseestimat gj.strømming'!$C$12)</f>
        <v/>
      </c>
      <c r="N1027" s="173" t="str">
        <f>IF($A1027="","",'Priseestimat gj.strømming'!$C$6)</f>
        <v/>
      </c>
      <c r="O1027" s="174" t="str" cm="1">
        <f t="array" ref="O1027">IF(M1027=Hjelpeark!$D$7,_xlfn.XLOOKUP(IF(T1027="Naturlig",S1027,T1027),'Vannbehov SV'!$A$5:$A$13,_xlfn.XLOOKUP('Beregninger gj.strømming'!F1027,'Vannbehov SV'!$B$4:$O$4,'Vannbehov SV'!$B$5:$O$13,,-1),,-1),IF(M1027=Hjelpeark!$E$7,_xlfn.XLOOKUP(IF(T1027="Naturlig",S1027,T1027),'Vannbehov FV'!$A$5:$A$20,_xlfn.XLOOKUP('Beregninger gj.strømming'!F1027,'Vannbehov FV'!$B$4:$O$4,'Vannbehov FV'!$B$5:$O$20,,-1),,-1),""))</f>
        <v/>
      </c>
      <c r="P1027" s="173" t="str">
        <f t="shared" si="267"/>
        <v/>
      </c>
      <c r="Q1027" s="174" t="str">
        <f t="shared" si="268"/>
        <v/>
      </c>
      <c r="R1027" s="174" t="str">
        <f t="shared" si="257"/>
        <v/>
      </c>
      <c r="S1027" s="152" t="str">
        <f>IFERROR(IF(M1027=Hjelpeark!$D$7,_xlfn.XLOOKUP('Beregninger gj.strømming'!C1027,Hjelpeark!$C$8:$C$19,Hjelpeark!$D$8:$D$19),_xlfn.XLOOKUP('Beregninger gj.strømming'!C1027,Hjelpeark!$C$8:$C$19,Hjelpeark!$E$8:$E$19)),"")</f>
        <v/>
      </c>
      <c r="T1027" s="152" t="str">
        <f t="shared" si="271"/>
        <v/>
      </c>
      <c r="U1027" s="152" t="str">
        <f>IFERROR(IF(T1027=Hjelpeark!$B$4,0,ABS(T1027-S1027)),"")</f>
        <v/>
      </c>
      <c r="V1027" s="175" t="str">
        <f>IFERROR(IF(A1027="","",_xlfn.XLOOKUP(D1027,Prisliste!$C$4:$F$4,Prisliste!$C$20:$F$20)),"")</f>
        <v/>
      </c>
      <c r="W1027" s="175" t="str">
        <f>IFERROR(U1027*_xlfn.XLOOKUP(D1027,Prisliste!$C$4:$F$4,Prisliste!$C$21:$F$21),"")</f>
        <v/>
      </c>
      <c r="X1027" s="175" t="str">
        <f>IFERROR(IF(A1027="","",IF(N1027="Ja",_xlfn.XLOOKUP('Beregninger gj.strømming'!D1027,Prisliste!$C$4:$F$4,Prisliste!$C$24:$F$24),0)),"")</f>
        <v/>
      </c>
      <c r="Y1027" s="288" t="str">
        <f t="shared" si="258"/>
        <v/>
      </c>
      <c r="Z1027" s="175" t="str">
        <f t="shared" si="269"/>
        <v/>
      </c>
      <c r="AA1027" s="175" t="str">
        <f t="shared" si="259"/>
        <v/>
      </c>
      <c r="AB1027" s="175" t="str">
        <f t="shared" si="260"/>
        <v/>
      </c>
      <c r="AC1027" s="288" t="str">
        <f t="shared" si="261"/>
        <v/>
      </c>
      <c r="AD1027" s="152" t="str">
        <f t="shared" si="262"/>
        <v/>
      </c>
      <c r="AF1027" s="155" t="str">
        <f>IFERROR(_xlfn.XLOOKUP(D1027,Prisliste!$C$4:$F$4,Prisliste!$C$19:$F$19)*AD1027,"")</f>
        <v/>
      </c>
    </row>
    <row r="1028" spans="1:32" ht="14.4">
      <c r="A1028" s="171" t="str">
        <f>IF(A1027="","",IF(A1027+1&lt;=f_slutt,'Beregninger gj.strømming'!A1027+1,""))</f>
        <v/>
      </c>
      <c r="B1028" s="172" t="str">
        <f t="shared" si="263"/>
        <v/>
      </c>
      <c r="C1028" s="173" t="str">
        <f t="shared" si="264"/>
        <v/>
      </c>
      <c r="D1028" s="172" t="str">
        <f t="shared" si="265"/>
        <v/>
      </c>
      <c r="E1028" s="152" t="str">
        <f t="shared" si="270"/>
        <v/>
      </c>
      <c r="F1028" s="289" t="str">
        <f t="shared" si="266"/>
        <v/>
      </c>
      <c r="G1028" s="154" t="str">
        <f>IF($A1028="","",'Priseestimat gj.strømming'!$C$15)</f>
        <v/>
      </c>
      <c r="H1028" s="155" t="str" cm="1">
        <f t="array" ref="H1028">IF(M1028=Hjelpeark!$E$7,_xlfn.XLOOKUP(IF(T1028="Naturlig",S1028,T1028),Temp_VT_FV,_xlfn.XLOOKUP('Beregninger gj.strømming'!F1028,Fiskevekt_VT_FV,'Veksttabell FV'!$B$5:$T$21,,-1),,-1)*G1028,IF('Beregninger gj.strømming'!M1028=Hjelpeark!$D$7,_xlfn.XLOOKUP(IF(T1028="Naturlig",S1028,T1028),'Veksttabell SV'!$A$6:$A$22,_xlfn.XLOOKUP('Beregninger gj.strømming'!F1028,'Veksttabell SV'!$B$5:$AU$5,'Veksttabell SV'!$B$6:$AU$22,,-1),,-1)*G1028,""))</f>
        <v/>
      </c>
      <c r="I1028" s="155" t="str">
        <f t="shared" si="272" ref="I1028:I1091">IF(A1028="","",E1028*F1028/1000)</f>
        <v/>
      </c>
      <c r="J1028" s="159" t="str">
        <f t="shared" si="273" ref="J1028:J1091">IF(A1028="","",I1028/(L1028/1000)/K1028)</f>
        <v/>
      </c>
      <c r="K1028" s="173" t="str">
        <f>IF(A1028="","",'Priseestimat gj.strømming'!$C$10)</f>
        <v/>
      </c>
      <c r="L1028" s="173" t="str">
        <f>IF(A1028="","",'Priseestimat gj.strømming'!$C$11)</f>
        <v/>
      </c>
      <c r="M1028" s="173" t="str">
        <f>IF(A1028="","",'Priseestimat gj.strømming'!$C$12)</f>
        <v/>
      </c>
      <c r="N1028" s="173" t="str">
        <f>IF($A1028="","",'Priseestimat gj.strømming'!$C$6)</f>
        <v/>
      </c>
      <c r="O1028" s="174" t="str" cm="1">
        <f t="array" ref="O1028">IF(M1028=Hjelpeark!$D$7,_xlfn.XLOOKUP(IF(T1028="Naturlig",S1028,T1028),'Vannbehov SV'!$A$5:$A$13,_xlfn.XLOOKUP('Beregninger gj.strømming'!F1028,'Vannbehov SV'!$B$4:$O$4,'Vannbehov SV'!$B$5:$O$13,,-1),,-1),IF(M1028=Hjelpeark!$E$7,_xlfn.XLOOKUP(IF(T1028="Naturlig",S1028,T1028),'Vannbehov FV'!$A$5:$A$20,_xlfn.XLOOKUP('Beregninger gj.strømming'!F1028,'Vannbehov FV'!$B$4:$O$4,'Vannbehov FV'!$B$5:$O$20,,-1),,-1),""))</f>
        <v/>
      </c>
      <c r="P1028" s="173" t="str">
        <f t="shared" si="267"/>
        <v/>
      </c>
      <c r="Q1028" s="174" t="str">
        <f t="shared" si="268"/>
        <v/>
      </c>
      <c r="R1028" s="174" t="str">
        <f t="shared" si="274" ref="R1028:R1091">IF(A1028="","",Q1028*K1028*1.44)</f>
        <v/>
      </c>
      <c r="S1028" s="152" t="str">
        <f>IFERROR(IF(M1028=Hjelpeark!$D$7,_xlfn.XLOOKUP('Beregninger gj.strømming'!C1028,Hjelpeark!$C$8:$C$19,Hjelpeark!$D$8:$D$19),_xlfn.XLOOKUP('Beregninger gj.strømming'!C1028,Hjelpeark!$C$8:$C$19,Hjelpeark!$E$8:$E$19)),"")</f>
        <v/>
      </c>
      <c r="T1028" s="152" t="str">
        <f t="shared" si="271"/>
        <v/>
      </c>
      <c r="U1028" s="152" t="str">
        <f>IFERROR(IF(T1028=Hjelpeark!$B$4,0,ABS(T1028-S1028)),"")</f>
        <v/>
      </c>
      <c r="V1028" s="175" t="str">
        <f>IFERROR(IF(A1028="","",_xlfn.XLOOKUP(D1028,Prisliste!$C$4:$F$4,Prisliste!$C$20:$F$20)),"")</f>
        <v/>
      </c>
      <c r="W1028" s="175" t="str">
        <f>IFERROR(U1028*_xlfn.XLOOKUP(D1028,Prisliste!$C$4:$F$4,Prisliste!$C$21:$F$21),"")</f>
        <v/>
      </c>
      <c r="X1028" s="175" t="str">
        <f>IFERROR(IF(A1028="","",IF(N1028="Ja",_xlfn.XLOOKUP('Beregninger gj.strømming'!D1028,Prisliste!$C$4:$F$4,Prisliste!$C$24:$F$24),0)),"")</f>
        <v/>
      </c>
      <c r="Y1028" s="288" t="str">
        <f t="shared" si="275" ref="Y1028:Y1091">IF(SUM(V1028:X1028)=0,"",SUM(V1028:X1028))</f>
        <v/>
      </c>
      <c r="Z1028" s="175" t="str">
        <f t="shared" si="269"/>
        <v/>
      </c>
      <c r="AA1028" s="175" t="str">
        <f t="shared" si="276" ref="AA1028:AA1091">IFERROR(IF($A$4="","",W1028*$R1028),"")</f>
        <v/>
      </c>
      <c r="AB1028" s="175" t="str">
        <f t="shared" si="277" ref="AB1028:AB1091">IFERROR(IF($A$4="","",X1028*$R1028),"")</f>
        <v/>
      </c>
      <c r="AC1028" s="288" t="str">
        <f t="shared" si="278" ref="AC1028:AC1091">IFERROR(R1028*Y1028,"")</f>
        <v/>
      </c>
      <c r="AD1028" s="152" t="str">
        <f t="shared" si="279" ref="AD1028:AD1091">K1028</f>
        <v/>
      </c>
      <c r="AF1028" s="155" t="str">
        <f>IFERROR(_xlfn.XLOOKUP(D1028,Prisliste!$C$4:$F$4,Prisliste!$C$19:$F$19)*AD1028,"")</f>
        <v/>
      </c>
    </row>
    <row r="1029" spans="1:32" ht="14.4">
      <c r="A1029" s="171" t="str">
        <f>IF(A1028="","",IF(A1028+1&lt;=f_slutt,'Beregninger gj.strømming'!A1028+1,""))</f>
        <v/>
      </c>
      <c r="B1029" s="172" t="str">
        <f t="shared" si="280" ref="B1029:B1092">IFERROR(_xlfn.ISOWEEKNUM(A1029),"")</f>
        <v/>
      </c>
      <c r="C1029" s="173" t="str">
        <f t="shared" si="281" ref="C1029:C1092">IFERROR(MONTH(A1029),"")</f>
        <v/>
      </c>
      <c r="D1029" s="172" t="str">
        <f t="shared" si="282" ref="D1029:D1092">IFERROR(YEAR(A1029),"")</f>
        <v/>
      </c>
      <c r="E1029" s="152" t="str">
        <f t="shared" si="270"/>
        <v/>
      </c>
      <c r="F1029" s="289" t="str">
        <f t="shared" si="283" ref="F1029:F1092">IF(A1029="","",F1028+(F1028*H1028/100))</f>
        <v/>
      </c>
      <c r="G1029" s="154" t="str">
        <f>IF($A1029="","",'Priseestimat gj.strømming'!$C$15)</f>
        <v/>
      </c>
      <c r="H1029" s="155" t="str" cm="1">
        <f t="array" ref="H1029">IF(M1029=Hjelpeark!$E$7,_xlfn.XLOOKUP(IF(T1029="Naturlig",S1029,T1029),Temp_VT_FV,_xlfn.XLOOKUP('Beregninger gj.strømming'!F1029,Fiskevekt_VT_FV,'Veksttabell FV'!$B$5:$T$21,,-1),,-1)*G1029,IF('Beregninger gj.strømming'!M1029=Hjelpeark!$D$7,_xlfn.XLOOKUP(IF(T1029="Naturlig",S1029,T1029),'Veksttabell SV'!$A$6:$A$22,_xlfn.XLOOKUP('Beregninger gj.strømming'!F1029,'Veksttabell SV'!$B$5:$AU$5,'Veksttabell SV'!$B$6:$AU$22,,-1),,-1)*G1029,""))</f>
        <v/>
      </c>
      <c r="I1029" s="155" t="str">
        <f t="shared" si="272"/>
        <v/>
      </c>
      <c r="J1029" s="159" t="str">
        <f t="shared" si="273"/>
        <v/>
      </c>
      <c r="K1029" s="173" t="str">
        <f>IF(A1029="","",'Priseestimat gj.strømming'!$C$10)</f>
        <v/>
      </c>
      <c r="L1029" s="173" t="str">
        <f>IF(A1029="","",'Priseestimat gj.strømming'!$C$11)</f>
        <v/>
      </c>
      <c r="M1029" s="173" t="str">
        <f>IF(A1029="","",'Priseestimat gj.strømming'!$C$12)</f>
        <v/>
      </c>
      <c r="N1029" s="173" t="str">
        <f>IF($A1029="","",'Priseestimat gj.strømming'!$C$6)</f>
        <v/>
      </c>
      <c r="O1029" s="174" t="str" cm="1">
        <f t="array" ref="O1029">IF(M1029=Hjelpeark!$D$7,_xlfn.XLOOKUP(IF(T1029="Naturlig",S1029,T1029),'Vannbehov SV'!$A$5:$A$13,_xlfn.XLOOKUP('Beregninger gj.strømming'!F1029,'Vannbehov SV'!$B$4:$O$4,'Vannbehov SV'!$B$5:$O$13,,-1),,-1),IF(M1029=Hjelpeark!$E$7,_xlfn.XLOOKUP(IF(T1029="Naturlig",S1029,T1029),'Vannbehov FV'!$A$5:$A$20,_xlfn.XLOOKUP('Beregninger gj.strømming'!F1029,'Vannbehov FV'!$B$4:$O$4,'Vannbehov FV'!$B$5:$O$20,,-1),,-1),""))</f>
        <v/>
      </c>
      <c r="P1029" s="173" t="str">
        <f t="shared" si="284" ref="P1029:P1092">IF(A1029="","",15)</f>
        <v/>
      </c>
      <c r="Q1029" s="174" t="str">
        <f t="shared" si="285" ref="Q1029:Q1092">IFERROR(IF(A1029="","",IF(P1029&gt;I1029/K1029*O1029,P1029,I1029/K1029*O1029)),"")</f>
        <v/>
      </c>
      <c r="R1029" s="174" t="str">
        <f t="shared" si="274"/>
        <v/>
      </c>
      <c r="S1029" s="152" t="str">
        <f>IFERROR(IF(M1029=Hjelpeark!$D$7,_xlfn.XLOOKUP('Beregninger gj.strømming'!C1029,Hjelpeark!$C$8:$C$19,Hjelpeark!$D$8:$D$19),_xlfn.XLOOKUP('Beregninger gj.strømming'!C1029,Hjelpeark!$C$8:$C$19,Hjelpeark!$E$8:$E$19)),"")</f>
        <v/>
      </c>
      <c r="T1029" s="152" t="str">
        <f t="shared" si="271"/>
        <v/>
      </c>
      <c r="U1029" s="152" t="str">
        <f>IFERROR(IF(T1029=Hjelpeark!$B$4,0,ABS(T1029-S1029)),"")</f>
        <v/>
      </c>
      <c r="V1029" s="175" t="str">
        <f>IFERROR(IF(A1029="","",_xlfn.XLOOKUP(D1029,Prisliste!$C$4:$F$4,Prisliste!$C$20:$F$20)),"")</f>
        <v/>
      </c>
      <c r="W1029" s="175" t="str">
        <f>IFERROR(U1029*_xlfn.XLOOKUP(D1029,Prisliste!$C$4:$F$4,Prisliste!$C$21:$F$21),"")</f>
        <v/>
      </c>
      <c r="X1029" s="175" t="str">
        <f>IFERROR(IF(A1029="","",IF(N1029="Ja",_xlfn.XLOOKUP('Beregninger gj.strømming'!D1029,Prisliste!$C$4:$F$4,Prisliste!$C$24:$F$24),0)),"")</f>
        <v/>
      </c>
      <c r="Y1029" s="288" t="str">
        <f t="shared" si="275"/>
        <v/>
      </c>
      <c r="Z1029" s="175" t="str">
        <f t="shared" si="286" ref="Z1029:Z1092">IF(A1029="","",V1029*R1029)</f>
        <v/>
      </c>
      <c r="AA1029" s="175" t="str">
        <f t="shared" si="276"/>
        <v/>
      </c>
      <c r="AB1029" s="175" t="str">
        <f t="shared" si="277"/>
        <v/>
      </c>
      <c r="AC1029" s="288" t="str">
        <f t="shared" si="278"/>
        <v/>
      </c>
      <c r="AD1029" s="152" t="str">
        <f t="shared" si="279"/>
        <v/>
      </c>
      <c r="AF1029" s="155" t="str">
        <f>IFERROR(_xlfn.XLOOKUP(D1029,Prisliste!$C$4:$F$4,Prisliste!$C$19:$F$19)*AD1029,"")</f>
        <v/>
      </c>
    </row>
    <row r="1030" spans="1:32" ht="14.4">
      <c r="A1030" s="171" t="str">
        <f>IF(A1029="","",IF(A1029+1&lt;=f_slutt,'Beregninger gj.strømming'!A1029+1,""))</f>
        <v/>
      </c>
      <c r="B1030" s="172" t="str">
        <f t="shared" si="280"/>
        <v/>
      </c>
      <c r="C1030" s="173" t="str">
        <f t="shared" si="281"/>
        <v/>
      </c>
      <c r="D1030" s="172" t="str">
        <f t="shared" si="282"/>
        <v/>
      </c>
      <c r="E1030" s="152" t="str">
        <f t="shared" si="287" ref="E1030:E1093">IFERROR(IF(A1030="","",E1029),"")</f>
        <v/>
      </c>
      <c r="F1030" s="289" t="str">
        <f t="shared" si="283"/>
        <v/>
      </c>
      <c r="G1030" s="154" t="str">
        <f>IF($A1030="","",'Priseestimat gj.strømming'!$C$15)</f>
        <v/>
      </c>
      <c r="H1030" s="155" t="str" cm="1">
        <f t="array" ref="H1030">IF(M1030=Hjelpeark!$E$7,_xlfn.XLOOKUP(IF(T1030="Naturlig",S1030,T1030),Temp_VT_FV,_xlfn.XLOOKUP('Beregninger gj.strømming'!F1030,Fiskevekt_VT_FV,'Veksttabell FV'!$B$5:$T$21,,-1),,-1)*G1030,IF('Beregninger gj.strømming'!M1030=Hjelpeark!$D$7,_xlfn.XLOOKUP(IF(T1030="Naturlig",S1030,T1030),'Veksttabell SV'!$A$6:$A$22,_xlfn.XLOOKUP('Beregninger gj.strømming'!F1030,'Veksttabell SV'!$B$5:$AU$5,'Veksttabell SV'!$B$6:$AU$22,,-1),,-1)*G1030,""))</f>
        <v/>
      </c>
      <c r="I1030" s="155" t="str">
        <f t="shared" si="272"/>
        <v/>
      </c>
      <c r="J1030" s="159" t="str">
        <f t="shared" si="273"/>
        <v/>
      </c>
      <c r="K1030" s="173" t="str">
        <f>IF(A1030="","",'Priseestimat gj.strømming'!$C$10)</f>
        <v/>
      </c>
      <c r="L1030" s="173" t="str">
        <f>IF(A1030="","",'Priseestimat gj.strømming'!$C$11)</f>
        <v/>
      </c>
      <c r="M1030" s="173" t="str">
        <f>IF(A1030="","",'Priseestimat gj.strømming'!$C$12)</f>
        <v/>
      </c>
      <c r="N1030" s="173" t="str">
        <f>IF($A1030="","",'Priseestimat gj.strømming'!$C$6)</f>
        <v/>
      </c>
      <c r="O1030" s="174" t="str" cm="1">
        <f t="array" ref="O1030">IF(M1030=Hjelpeark!$D$7,_xlfn.XLOOKUP(IF(T1030="Naturlig",S1030,T1030),'Vannbehov SV'!$A$5:$A$13,_xlfn.XLOOKUP('Beregninger gj.strømming'!F1030,'Vannbehov SV'!$B$4:$O$4,'Vannbehov SV'!$B$5:$O$13,,-1),,-1),IF(M1030=Hjelpeark!$E$7,_xlfn.XLOOKUP(IF(T1030="Naturlig",S1030,T1030),'Vannbehov FV'!$A$5:$A$20,_xlfn.XLOOKUP('Beregninger gj.strømming'!F1030,'Vannbehov FV'!$B$4:$O$4,'Vannbehov FV'!$B$5:$O$20,,-1),,-1),""))</f>
        <v/>
      </c>
      <c r="P1030" s="173" t="str">
        <f t="shared" si="284"/>
        <v/>
      </c>
      <c r="Q1030" s="174" t="str">
        <f t="shared" si="285"/>
        <v/>
      </c>
      <c r="R1030" s="174" t="str">
        <f t="shared" si="274"/>
        <v/>
      </c>
      <c r="S1030" s="152" t="str">
        <f>IFERROR(IF(M1030=Hjelpeark!$D$7,_xlfn.XLOOKUP('Beregninger gj.strømming'!C1030,Hjelpeark!$C$8:$C$19,Hjelpeark!$D$8:$D$19),_xlfn.XLOOKUP('Beregninger gj.strømming'!C1030,Hjelpeark!$C$8:$C$19,Hjelpeark!$E$8:$E$19)),"")</f>
        <v/>
      </c>
      <c r="T1030" s="152" t="str">
        <f t="shared" si="288" ref="T1030:T1093">IF(A1030="","",T1029)</f>
        <v/>
      </c>
      <c r="U1030" s="152" t="str">
        <f>IFERROR(IF(T1030=Hjelpeark!$B$4,0,ABS(T1030-S1030)),"")</f>
        <v/>
      </c>
      <c r="V1030" s="175" t="str">
        <f>IFERROR(IF(A1030="","",_xlfn.XLOOKUP(D1030,Prisliste!$C$4:$F$4,Prisliste!$C$20:$F$20)),"")</f>
        <v/>
      </c>
      <c r="W1030" s="175" t="str">
        <f>IFERROR(U1030*_xlfn.XLOOKUP(D1030,Prisliste!$C$4:$F$4,Prisliste!$C$21:$F$21),"")</f>
        <v/>
      </c>
      <c r="X1030" s="175" t="str">
        <f>IFERROR(IF(A1030="","",IF(N1030="Ja",_xlfn.XLOOKUP('Beregninger gj.strømming'!D1030,Prisliste!$C$4:$F$4,Prisliste!$C$24:$F$24),0)),"")</f>
        <v/>
      </c>
      <c r="Y1030" s="288" t="str">
        <f t="shared" si="275"/>
        <v/>
      </c>
      <c r="Z1030" s="175" t="str">
        <f t="shared" si="286"/>
        <v/>
      </c>
      <c r="AA1030" s="175" t="str">
        <f t="shared" si="276"/>
        <v/>
      </c>
      <c r="AB1030" s="175" t="str">
        <f t="shared" si="277"/>
        <v/>
      </c>
      <c r="AC1030" s="288" t="str">
        <f t="shared" si="278"/>
        <v/>
      </c>
      <c r="AD1030" s="152" t="str">
        <f t="shared" si="279"/>
        <v/>
      </c>
      <c r="AF1030" s="155" t="str">
        <f>IFERROR(_xlfn.XLOOKUP(D1030,Prisliste!$C$4:$F$4,Prisliste!$C$19:$F$19)*AD1030,"")</f>
        <v/>
      </c>
    </row>
    <row r="1031" spans="1:32" ht="14.4">
      <c r="A1031" s="171" t="str">
        <f>IF(A1030="","",IF(A1030+1&lt;=f_slutt,'Beregninger gj.strømming'!A1030+1,""))</f>
        <v/>
      </c>
      <c r="B1031" s="172" t="str">
        <f t="shared" si="280"/>
        <v/>
      </c>
      <c r="C1031" s="173" t="str">
        <f t="shared" si="281"/>
        <v/>
      </c>
      <c r="D1031" s="172" t="str">
        <f t="shared" si="282"/>
        <v/>
      </c>
      <c r="E1031" s="152" t="str">
        <f t="shared" si="287"/>
        <v/>
      </c>
      <c r="F1031" s="289" t="str">
        <f t="shared" si="283"/>
        <v/>
      </c>
      <c r="G1031" s="154" t="str">
        <f>IF($A1031="","",'Priseestimat gj.strømming'!$C$15)</f>
        <v/>
      </c>
      <c r="H1031" s="155" t="str" cm="1">
        <f t="array" ref="H1031">IF(M1031=Hjelpeark!$E$7,_xlfn.XLOOKUP(IF(T1031="Naturlig",S1031,T1031),Temp_VT_FV,_xlfn.XLOOKUP('Beregninger gj.strømming'!F1031,Fiskevekt_VT_FV,'Veksttabell FV'!$B$5:$T$21,,-1),,-1)*G1031,IF('Beregninger gj.strømming'!M1031=Hjelpeark!$D$7,_xlfn.XLOOKUP(IF(T1031="Naturlig",S1031,T1031),'Veksttabell SV'!$A$6:$A$22,_xlfn.XLOOKUP('Beregninger gj.strømming'!F1031,'Veksttabell SV'!$B$5:$AU$5,'Veksttabell SV'!$B$6:$AU$22,,-1),,-1)*G1031,""))</f>
        <v/>
      </c>
      <c r="I1031" s="155" t="str">
        <f t="shared" si="272"/>
        <v/>
      </c>
      <c r="J1031" s="159" t="str">
        <f t="shared" si="273"/>
        <v/>
      </c>
      <c r="K1031" s="173" t="str">
        <f>IF(A1031="","",'Priseestimat gj.strømming'!$C$10)</f>
        <v/>
      </c>
      <c r="L1031" s="173" t="str">
        <f>IF(A1031="","",'Priseestimat gj.strømming'!$C$11)</f>
        <v/>
      </c>
      <c r="M1031" s="173" t="str">
        <f>IF(A1031="","",'Priseestimat gj.strømming'!$C$12)</f>
        <v/>
      </c>
      <c r="N1031" s="173" t="str">
        <f>IF($A1031="","",'Priseestimat gj.strømming'!$C$6)</f>
        <v/>
      </c>
      <c r="O1031" s="174" t="str" cm="1">
        <f t="array" ref="O1031">IF(M1031=Hjelpeark!$D$7,_xlfn.XLOOKUP(IF(T1031="Naturlig",S1031,T1031),'Vannbehov SV'!$A$5:$A$13,_xlfn.XLOOKUP('Beregninger gj.strømming'!F1031,'Vannbehov SV'!$B$4:$O$4,'Vannbehov SV'!$B$5:$O$13,,-1),,-1),IF(M1031=Hjelpeark!$E$7,_xlfn.XLOOKUP(IF(T1031="Naturlig",S1031,T1031),'Vannbehov FV'!$A$5:$A$20,_xlfn.XLOOKUP('Beregninger gj.strømming'!F1031,'Vannbehov FV'!$B$4:$O$4,'Vannbehov FV'!$B$5:$O$20,,-1),,-1),""))</f>
        <v/>
      </c>
      <c r="P1031" s="173" t="str">
        <f t="shared" si="284"/>
        <v/>
      </c>
      <c r="Q1031" s="174" t="str">
        <f t="shared" si="285"/>
        <v/>
      </c>
      <c r="R1031" s="174" t="str">
        <f t="shared" si="274"/>
        <v/>
      </c>
      <c r="S1031" s="152" t="str">
        <f>IFERROR(IF(M1031=Hjelpeark!$D$7,_xlfn.XLOOKUP('Beregninger gj.strømming'!C1031,Hjelpeark!$C$8:$C$19,Hjelpeark!$D$8:$D$19),_xlfn.XLOOKUP('Beregninger gj.strømming'!C1031,Hjelpeark!$C$8:$C$19,Hjelpeark!$E$8:$E$19)),"")</f>
        <v/>
      </c>
      <c r="T1031" s="152" t="str">
        <f t="shared" si="288"/>
        <v/>
      </c>
      <c r="U1031" s="152" t="str">
        <f>IFERROR(IF(T1031=Hjelpeark!$B$4,0,ABS(T1031-S1031)),"")</f>
        <v/>
      </c>
      <c r="V1031" s="175" t="str">
        <f>IFERROR(IF(A1031="","",_xlfn.XLOOKUP(D1031,Prisliste!$C$4:$F$4,Prisliste!$C$20:$F$20)),"")</f>
        <v/>
      </c>
      <c r="W1031" s="175" t="str">
        <f>IFERROR(U1031*_xlfn.XLOOKUP(D1031,Prisliste!$C$4:$F$4,Prisliste!$C$21:$F$21),"")</f>
        <v/>
      </c>
      <c r="X1031" s="175" t="str">
        <f>IFERROR(IF(A1031="","",IF(N1031="Ja",_xlfn.XLOOKUP('Beregninger gj.strømming'!D1031,Prisliste!$C$4:$F$4,Prisliste!$C$24:$F$24),0)),"")</f>
        <v/>
      </c>
      <c r="Y1031" s="288" t="str">
        <f t="shared" si="275"/>
        <v/>
      </c>
      <c r="Z1031" s="175" t="str">
        <f t="shared" si="286"/>
        <v/>
      </c>
      <c r="AA1031" s="175" t="str">
        <f t="shared" si="276"/>
        <v/>
      </c>
      <c r="AB1031" s="175" t="str">
        <f t="shared" si="277"/>
        <v/>
      </c>
      <c r="AC1031" s="288" t="str">
        <f t="shared" si="278"/>
        <v/>
      </c>
      <c r="AD1031" s="152" t="str">
        <f t="shared" si="279"/>
        <v/>
      </c>
      <c r="AF1031" s="155" t="str">
        <f>IFERROR(_xlfn.XLOOKUP(D1031,Prisliste!$C$4:$F$4,Prisliste!$C$19:$F$19)*AD1031,"")</f>
        <v/>
      </c>
    </row>
    <row r="1032" spans="1:32" ht="14.4">
      <c r="A1032" s="171" t="str">
        <f>IF(A1031="","",IF(A1031+1&lt;=f_slutt,'Beregninger gj.strømming'!A1031+1,""))</f>
        <v/>
      </c>
      <c r="B1032" s="172" t="str">
        <f t="shared" si="280"/>
        <v/>
      </c>
      <c r="C1032" s="173" t="str">
        <f t="shared" si="281"/>
        <v/>
      </c>
      <c r="D1032" s="172" t="str">
        <f t="shared" si="282"/>
        <v/>
      </c>
      <c r="E1032" s="152" t="str">
        <f t="shared" si="287"/>
        <v/>
      </c>
      <c r="F1032" s="289" t="str">
        <f t="shared" si="283"/>
        <v/>
      </c>
      <c r="G1032" s="154" t="str">
        <f>IF($A1032="","",'Priseestimat gj.strømming'!$C$15)</f>
        <v/>
      </c>
      <c r="H1032" s="155" t="str" cm="1">
        <f t="array" ref="H1032">IF(M1032=Hjelpeark!$E$7,_xlfn.XLOOKUP(IF(T1032="Naturlig",S1032,T1032),Temp_VT_FV,_xlfn.XLOOKUP('Beregninger gj.strømming'!F1032,Fiskevekt_VT_FV,'Veksttabell FV'!$B$5:$T$21,,-1),,-1)*G1032,IF('Beregninger gj.strømming'!M1032=Hjelpeark!$D$7,_xlfn.XLOOKUP(IF(T1032="Naturlig",S1032,T1032),'Veksttabell SV'!$A$6:$A$22,_xlfn.XLOOKUP('Beregninger gj.strømming'!F1032,'Veksttabell SV'!$B$5:$AU$5,'Veksttabell SV'!$B$6:$AU$22,,-1),,-1)*G1032,""))</f>
        <v/>
      </c>
      <c r="I1032" s="155" t="str">
        <f t="shared" si="272"/>
        <v/>
      </c>
      <c r="J1032" s="159" t="str">
        <f t="shared" si="273"/>
        <v/>
      </c>
      <c r="K1032" s="173" t="str">
        <f>IF(A1032="","",'Priseestimat gj.strømming'!$C$10)</f>
        <v/>
      </c>
      <c r="L1032" s="173" t="str">
        <f>IF(A1032="","",'Priseestimat gj.strømming'!$C$11)</f>
        <v/>
      </c>
      <c r="M1032" s="173" t="str">
        <f>IF(A1032="","",'Priseestimat gj.strømming'!$C$12)</f>
        <v/>
      </c>
      <c r="N1032" s="173" t="str">
        <f>IF($A1032="","",'Priseestimat gj.strømming'!$C$6)</f>
        <v/>
      </c>
      <c r="O1032" s="174" t="str" cm="1">
        <f t="array" ref="O1032">IF(M1032=Hjelpeark!$D$7,_xlfn.XLOOKUP(IF(T1032="Naturlig",S1032,T1032),'Vannbehov SV'!$A$5:$A$13,_xlfn.XLOOKUP('Beregninger gj.strømming'!F1032,'Vannbehov SV'!$B$4:$O$4,'Vannbehov SV'!$B$5:$O$13,,-1),,-1),IF(M1032=Hjelpeark!$E$7,_xlfn.XLOOKUP(IF(T1032="Naturlig",S1032,T1032),'Vannbehov FV'!$A$5:$A$20,_xlfn.XLOOKUP('Beregninger gj.strømming'!F1032,'Vannbehov FV'!$B$4:$O$4,'Vannbehov FV'!$B$5:$O$20,,-1),,-1),""))</f>
        <v/>
      </c>
      <c r="P1032" s="173" t="str">
        <f t="shared" si="284"/>
        <v/>
      </c>
      <c r="Q1032" s="174" t="str">
        <f t="shared" si="285"/>
        <v/>
      </c>
      <c r="R1032" s="174" t="str">
        <f t="shared" si="274"/>
        <v/>
      </c>
      <c r="S1032" s="152" t="str">
        <f>IFERROR(IF(M1032=Hjelpeark!$D$7,_xlfn.XLOOKUP('Beregninger gj.strømming'!C1032,Hjelpeark!$C$8:$C$19,Hjelpeark!$D$8:$D$19),_xlfn.XLOOKUP('Beregninger gj.strømming'!C1032,Hjelpeark!$C$8:$C$19,Hjelpeark!$E$8:$E$19)),"")</f>
        <v/>
      </c>
      <c r="T1032" s="152" t="str">
        <f t="shared" si="288"/>
        <v/>
      </c>
      <c r="U1032" s="152" t="str">
        <f>IFERROR(IF(T1032=Hjelpeark!$B$4,0,ABS(T1032-S1032)),"")</f>
        <v/>
      </c>
      <c r="V1032" s="175" t="str">
        <f>IFERROR(IF(A1032="","",_xlfn.XLOOKUP(D1032,Prisliste!$C$4:$F$4,Prisliste!$C$20:$F$20)),"")</f>
        <v/>
      </c>
      <c r="W1032" s="175" t="str">
        <f>IFERROR(U1032*_xlfn.XLOOKUP(D1032,Prisliste!$C$4:$F$4,Prisliste!$C$21:$F$21),"")</f>
        <v/>
      </c>
      <c r="X1032" s="175" t="str">
        <f>IFERROR(IF(A1032="","",IF(N1032="Ja",_xlfn.XLOOKUP('Beregninger gj.strømming'!D1032,Prisliste!$C$4:$F$4,Prisliste!$C$24:$F$24),0)),"")</f>
        <v/>
      </c>
      <c r="Y1032" s="288" t="str">
        <f t="shared" si="275"/>
        <v/>
      </c>
      <c r="Z1032" s="175" t="str">
        <f t="shared" si="286"/>
        <v/>
      </c>
      <c r="AA1032" s="175" t="str">
        <f t="shared" si="276"/>
        <v/>
      </c>
      <c r="AB1032" s="175" t="str">
        <f t="shared" si="277"/>
        <v/>
      </c>
      <c r="AC1032" s="288" t="str">
        <f t="shared" si="278"/>
        <v/>
      </c>
      <c r="AD1032" s="152" t="str">
        <f t="shared" si="279"/>
        <v/>
      </c>
      <c r="AF1032" s="155" t="str">
        <f>IFERROR(_xlfn.XLOOKUP(D1032,Prisliste!$C$4:$F$4,Prisliste!$C$19:$F$19)*AD1032,"")</f>
        <v/>
      </c>
    </row>
    <row r="1033" spans="1:32" ht="14.4">
      <c r="A1033" s="171" t="str">
        <f>IF(A1032="","",IF(A1032+1&lt;=f_slutt,'Beregninger gj.strømming'!A1032+1,""))</f>
        <v/>
      </c>
      <c r="B1033" s="172" t="str">
        <f t="shared" si="280"/>
        <v/>
      </c>
      <c r="C1033" s="173" t="str">
        <f t="shared" si="281"/>
        <v/>
      </c>
      <c r="D1033" s="172" t="str">
        <f t="shared" si="282"/>
        <v/>
      </c>
      <c r="E1033" s="152" t="str">
        <f t="shared" si="287"/>
        <v/>
      </c>
      <c r="F1033" s="289" t="str">
        <f t="shared" si="283"/>
        <v/>
      </c>
      <c r="G1033" s="154" t="str">
        <f>IF($A1033="","",'Priseestimat gj.strømming'!$C$15)</f>
        <v/>
      </c>
      <c r="H1033" s="155" t="str" cm="1">
        <f t="array" ref="H1033">IF(M1033=Hjelpeark!$E$7,_xlfn.XLOOKUP(IF(T1033="Naturlig",S1033,T1033),Temp_VT_FV,_xlfn.XLOOKUP('Beregninger gj.strømming'!F1033,Fiskevekt_VT_FV,'Veksttabell FV'!$B$5:$T$21,,-1),,-1)*G1033,IF('Beregninger gj.strømming'!M1033=Hjelpeark!$D$7,_xlfn.XLOOKUP(IF(T1033="Naturlig",S1033,T1033),'Veksttabell SV'!$A$6:$A$22,_xlfn.XLOOKUP('Beregninger gj.strømming'!F1033,'Veksttabell SV'!$B$5:$AU$5,'Veksttabell SV'!$B$6:$AU$22,,-1),,-1)*G1033,""))</f>
        <v/>
      </c>
      <c r="I1033" s="155" t="str">
        <f t="shared" si="272"/>
        <v/>
      </c>
      <c r="J1033" s="159" t="str">
        <f t="shared" si="273"/>
        <v/>
      </c>
      <c r="K1033" s="173" t="str">
        <f>IF(A1033="","",'Priseestimat gj.strømming'!$C$10)</f>
        <v/>
      </c>
      <c r="L1033" s="173" t="str">
        <f>IF(A1033="","",'Priseestimat gj.strømming'!$C$11)</f>
        <v/>
      </c>
      <c r="M1033" s="173" t="str">
        <f>IF(A1033="","",'Priseestimat gj.strømming'!$C$12)</f>
        <v/>
      </c>
      <c r="N1033" s="173" t="str">
        <f>IF($A1033="","",'Priseestimat gj.strømming'!$C$6)</f>
        <v/>
      </c>
      <c r="O1033" s="174" t="str" cm="1">
        <f t="array" ref="O1033">IF(M1033=Hjelpeark!$D$7,_xlfn.XLOOKUP(IF(T1033="Naturlig",S1033,T1033),'Vannbehov SV'!$A$5:$A$13,_xlfn.XLOOKUP('Beregninger gj.strømming'!F1033,'Vannbehov SV'!$B$4:$O$4,'Vannbehov SV'!$B$5:$O$13,,-1),,-1),IF(M1033=Hjelpeark!$E$7,_xlfn.XLOOKUP(IF(T1033="Naturlig",S1033,T1033),'Vannbehov FV'!$A$5:$A$20,_xlfn.XLOOKUP('Beregninger gj.strømming'!F1033,'Vannbehov FV'!$B$4:$O$4,'Vannbehov FV'!$B$5:$O$20,,-1),,-1),""))</f>
        <v/>
      </c>
      <c r="P1033" s="173" t="str">
        <f t="shared" si="284"/>
        <v/>
      </c>
      <c r="Q1033" s="174" t="str">
        <f t="shared" si="285"/>
        <v/>
      </c>
      <c r="R1033" s="174" t="str">
        <f t="shared" si="274"/>
        <v/>
      </c>
      <c r="S1033" s="152" t="str">
        <f>IFERROR(IF(M1033=Hjelpeark!$D$7,_xlfn.XLOOKUP('Beregninger gj.strømming'!C1033,Hjelpeark!$C$8:$C$19,Hjelpeark!$D$8:$D$19),_xlfn.XLOOKUP('Beregninger gj.strømming'!C1033,Hjelpeark!$C$8:$C$19,Hjelpeark!$E$8:$E$19)),"")</f>
        <v/>
      </c>
      <c r="T1033" s="152" t="str">
        <f t="shared" si="288"/>
        <v/>
      </c>
      <c r="U1033" s="152" t="str">
        <f>IFERROR(IF(T1033=Hjelpeark!$B$4,0,ABS(T1033-S1033)),"")</f>
        <v/>
      </c>
      <c r="V1033" s="175" t="str">
        <f>IFERROR(IF(A1033="","",_xlfn.XLOOKUP(D1033,Prisliste!$C$4:$F$4,Prisliste!$C$20:$F$20)),"")</f>
        <v/>
      </c>
      <c r="W1033" s="175" t="str">
        <f>IFERROR(U1033*_xlfn.XLOOKUP(D1033,Prisliste!$C$4:$F$4,Prisliste!$C$21:$F$21),"")</f>
        <v/>
      </c>
      <c r="X1033" s="175" t="str">
        <f>IFERROR(IF(A1033="","",IF(N1033="Ja",_xlfn.XLOOKUP('Beregninger gj.strømming'!D1033,Prisliste!$C$4:$F$4,Prisliste!$C$24:$F$24),0)),"")</f>
        <v/>
      </c>
      <c r="Y1033" s="288" t="str">
        <f t="shared" si="275"/>
        <v/>
      </c>
      <c r="Z1033" s="175" t="str">
        <f t="shared" si="286"/>
        <v/>
      </c>
      <c r="AA1033" s="175" t="str">
        <f t="shared" si="276"/>
        <v/>
      </c>
      <c r="AB1033" s="175" t="str">
        <f t="shared" si="277"/>
        <v/>
      </c>
      <c r="AC1033" s="288" t="str">
        <f t="shared" si="278"/>
        <v/>
      </c>
      <c r="AD1033" s="152" t="str">
        <f t="shared" si="279"/>
        <v/>
      </c>
      <c r="AF1033" s="155" t="str">
        <f>IFERROR(_xlfn.XLOOKUP(D1033,Prisliste!$C$4:$F$4,Prisliste!$C$19:$F$19)*AD1033,"")</f>
        <v/>
      </c>
    </row>
    <row r="1034" spans="1:32" ht="14.4">
      <c r="A1034" s="171" t="str">
        <f>IF(A1033="","",IF(A1033+1&lt;=f_slutt,'Beregninger gj.strømming'!A1033+1,""))</f>
        <v/>
      </c>
      <c r="B1034" s="172" t="str">
        <f t="shared" si="280"/>
        <v/>
      </c>
      <c r="C1034" s="173" t="str">
        <f t="shared" si="281"/>
        <v/>
      </c>
      <c r="D1034" s="172" t="str">
        <f t="shared" si="282"/>
        <v/>
      </c>
      <c r="E1034" s="152" t="str">
        <f t="shared" si="287"/>
        <v/>
      </c>
      <c r="F1034" s="289" t="str">
        <f t="shared" si="283"/>
        <v/>
      </c>
      <c r="G1034" s="154" t="str">
        <f>IF($A1034="","",'Priseestimat gj.strømming'!$C$15)</f>
        <v/>
      </c>
      <c r="H1034" s="155" t="str" cm="1">
        <f t="array" ref="H1034">IF(M1034=Hjelpeark!$E$7,_xlfn.XLOOKUP(IF(T1034="Naturlig",S1034,T1034),Temp_VT_FV,_xlfn.XLOOKUP('Beregninger gj.strømming'!F1034,Fiskevekt_VT_FV,'Veksttabell FV'!$B$5:$T$21,,-1),,-1)*G1034,IF('Beregninger gj.strømming'!M1034=Hjelpeark!$D$7,_xlfn.XLOOKUP(IF(T1034="Naturlig",S1034,T1034),'Veksttabell SV'!$A$6:$A$22,_xlfn.XLOOKUP('Beregninger gj.strømming'!F1034,'Veksttabell SV'!$B$5:$AU$5,'Veksttabell SV'!$B$6:$AU$22,,-1),,-1)*G1034,""))</f>
        <v/>
      </c>
      <c r="I1034" s="155" t="str">
        <f t="shared" si="272"/>
        <v/>
      </c>
      <c r="J1034" s="159" t="str">
        <f t="shared" si="273"/>
        <v/>
      </c>
      <c r="K1034" s="173" t="str">
        <f>IF(A1034="","",'Priseestimat gj.strømming'!$C$10)</f>
        <v/>
      </c>
      <c r="L1034" s="173" t="str">
        <f>IF(A1034="","",'Priseestimat gj.strømming'!$C$11)</f>
        <v/>
      </c>
      <c r="M1034" s="173" t="str">
        <f>IF(A1034="","",'Priseestimat gj.strømming'!$C$12)</f>
        <v/>
      </c>
      <c r="N1034" s="173" t="str">
        <f>IF($A1034="","",'Priseestimat gj.strømming'!$C$6)</f>
        <v/>
      </c>
      <c r="O1034" s="174" t="str" cm="1">
        <f t="array" ref="O1034">IF(M1034=Hjelpeark!$D$7,_xlfn.XLOOKUP(IF(T1034="Naturlig",S1034,T1034),'Vannbehov SV'!$A$5:$A$13,_xlfn.XLOOKUP('Beregninger gj.strømming'!F1034,'Vannbehov SV'!$B$4:$O$4,'Vannbehov SV'!$B$5:$O$13,,-1),,-1),IF(M1034=Hjelpeark!$E$7,_xlfn.XLOOKUP(IF(T1034="Naturlig",S1034,T1034),'Vannbehov FV'!$A$5:$A$20,_xlfn.XLOOKUP('Beregninger gj.strømming'!F1034,'Vannbehov FV'!$B$4:$O$4,'Vannbehov FV'!$B$5:$O$20,,-1),,-1),""))</f>
        <v/>
      </c>
      <c r="P1034" s="173" t="str">
        <f t="shared" si="284"/>
        <v/>
      </c>
      <c r="Q1034" s="174" t="str">
        <f t="shared" si="285"/>
        <v/>
      </c>
      <c r="R1034" s="174" t="str">
        <f t="shared" si="274"/>
        <v/>
      </c>
      <c r="S1034" s="152" t="str">
        <f>IFERROR(IF(M1034=Hjelpeark!$D$7,_xlfn.XLOOKUP('Beregninger gj.strømming'!C1034,Hjelpeark!$C$8:$C$19,Hjelpeark!$D$8:$D$19),_xlfn.XLOOKUP('Beregninger gj.strømming'!C1034,Hjelpeark!$C$8:$C$19,Hjelpeark!$E$8:$E$19)),"")</f>
        <v/>
      </c>
      <c r="T1034" s="152" t="str">
        <f t="shared" si="288"/>
        <v/>
      </c>
      <c r="U1034" s="152" t="str">
        <f>IFERROR(IF(T1034=Hjelpeark!$B$4,0,ABS(T1034-S1034)),"")</f>
        <v/>
      </c>
      <c r="V1034" s="175" t="str">
        <f>IFERROR(IF(A1034="","",_xlfn.XLOOKUP(D1034,Prisliste!$C$4:$F$4,Prisliste!$C$20:$F$20)),"")</f>
        <v/>
      </c>
      <c r="W1034" s="175" t="str">
        <f>IFERROR(U1034*_xlfn.XLOOKUP(D1034,Prisliste!$C$4:$F$4,Prisliste!$C$21:$F$21),"")</f>
        <v/>
      </c>
      <c r="X1034" s="175" t="str">
        <f>IFERROR(IF(A1034="","",IF(N1034="Ja",_xlfn.XLOOKUP('Beregninger gj.strømming'!D1034,Prisliste!$C$4:$F$4,Prisliste!$C$24:$F$24),0)),"")</f>
        <v/>
      </c>
      <c r="Y1034" s="288" t="str">
        <f t="shared" si="275"/>
        <v/>
      </c>
      <c r="Z1034" s="175" t="str">
        <f t="shared" si="286"/>
        <v/>
      </c>
      <c r="AA1034" s="175" t="str">
        <f t="shared" si="276"/>
        <v/>
      </c>
      <c r="AB1034" s="175" t="str">
        <f t="shared" si="277"/>
        <v/>
      </c>
      <c r="AC1034" s="288" t="str">
        <f t="shared" si="278"/>
        <v/>
      </c>
      <c r="AD1034" s="152" t="str">
        <f t="shared" si="279"/>
        <v/>
      </c>
      <c r="AF1034" s="155" t="str">
        <f>IFERROR(_xlfn.XLOOKUP(D1034,Prisliste!$C$4:$F$4,Prisliste!$C$19:$F$19)*AD1034,"")</f>
        <v/>
      </c>
    </row>
    <row r="1035" spans="1:32" ht="14.4">
      <c r="A1035" s="171" t="str">
        <f>IF(A1034="","",IF(A1034+1&lt;=f_slutt,'Beregninger gj.strømming'!A1034+1,""))</f>
        <v/>
      </c>
      <c r="B1035" s="172" t="str">
        <f t="shared" si="280"/>
        <v/>
      </c>
      <c r="C1035" s="173" t="str">
        <f t="shared" si="281"/>
        <v/>
      </c>
      <c r="D1035" s="172" t="str">
        <f t="shared" si="282"/>
        <v/>
      </c>
      <c r="E1035" s="152" t="str">
        <f t="shared" si="287"/>
        <v/>
      </c>
      <c r="F1035" s="289" t="str">
        <f t="shared" si="283"/>
        <v/>
      </c>
      <c r="G1035" s="154" t="str">
        <f>IF($A1035="","",'Priseestimat gj.strømming'!$C$15)</f>
        <v/>
      </c>
      <c r="H1035" s="155" t="str" cm="1">
        <f t="array" ref="H1035">IF(M1035=Hjelpeark!$E$7,_xlfn.XLOOKUP(IF(T1035="Naturlig",S1035,T1035),Temp_VT_FV,_xlfn.XLOOKUP('Beregninger gj.strømming'!F1035,Fiskevekt_VT_FV,'Veksttabell FV'!$B$5:$T$21,,-1),,-1)*G1035,IF('Beregninger gj.strømming'!M1035=Hjelpeark!$D$7,_xlfn.XLOOKUP(IF(T1035="Naturlig",S1035,T1035),'Veksttabell SV'!$A$6:$A$22,_xlfn.XLOOKUP('Beregninger gj.strømming'!F1035,'Veksttabell SV'!$B$5:$AU$5,'Veksttabell SV'!$B$6:$AU$22,,-1),,-1)*G1035,""))</f>
        <v/>
      </c>
      <c r="I1035" s="155" t="str">
        <f t="shared" si="272"/>
        <v/>
      </c>
      <c r="J1035" s="159" t="str">
        <f t="shared" si="273"/>
        <v/>
      </c>
      <c r="K1035" s="173" t="str">
        <f>IF(A1035="","",'Priseestimat gj.strømming'!$C$10)</f>
        <v/>
      </c>
      <c r="L1035" s="173" t="str">
        <f>IF(A1035="","",'Priseestimat gj.strømming'!$C$11)</f>
        <v/>
      </c>
      <c r="M1035" s="173" t="str">
        <f>IF(A1035="","",'Priseestimat gj.strømming'!$C$12)</f>
        <v/>
      </c>
      <c r="N1035" s="173" t="str">
        <f>IF($A1035="","",'Priseestimat gj.strømming'!$C$6)</f>
        <v/>
      </c>
      <c r="O1035" s="174" t="str" cm="1">
        <f t="array" ref="O1035">IF(M1035=Hjelpeark!$D$7,_xlfn.XLOOKUP(IF(T1035="Naturlig",S1035,T1035),'Vannbehov SV'!$A$5:$A$13,_xlfn.XLOOKUP('Beregninger gj.strømming'!F1035,'Vannbehov SV'!$B$4:$O$4,'Vannbehov SV'!$B$5:$O$13,,-1),,-1),IF(M1035=Hjelpeark!$E$7,_xlfn.XLOOKUP(IF(T1035="Naturlig",S1035,T1035),'Vannbehov FV'!$A$5:$A$20,_xlfn.XLOOKUP('Beregninger gj.strømming'!F1035,'Vannbehov FV'!$B$4:$O$4,'Vannbehov FV'!$B$5:$O$20,,-1),,-1),""))</f>
        <v/>
      </c>
      <c r="P1035" s="173" t="str">
        <f t="shared" si="284"/>
        <v/>
      </c>
      <c r="Q1035" s="174" t="str">
        <f t="shared" si="285"/>
        <v/>
      </c>
      <c r="R1035" s="174" t="str">
        <f t="shared" si="274"/>
        <v/>
      </c>
      <c r="S1035" s="152" t="str">
        <f>IFERROR(IF(M1035=Hjelpeark!$D$7,_xlfn.XLOOKUP('Beregninger gj.strømming'!C1035,Hjelpeark!$C$8:$C$19,Hjelpeark!$D$8:$D$19),_xlfn.XLOOKUP('Beregninger gj.strømming'!C1035,Hjelpeark!$C$8:$C$19,Hjelpeark!$E$8:$E$19)),"")</f>
        <v/>
      </c>
      <c r="T1035" s="152" t="str">
        <f t="shared" si="288"/>
        <v/>
      </c>
      <c r="U1035" s="152" t="str">
        <f>IFERROR(IF(T1035=Hjelpeark!$B$4,0,ABS(T1035-S1035)),"")</f>
        <v/>
      </c>
      <c r="V1035" s="175" t="str">
        <f>IFERROR(IF(A1035="","",_xlfn.XLOOKUP(D1035,Prisliste!$C$4:$F$4,Prisliste!$C$20:$F$20)),"")</f>
        <v/>
      </c>
      <c r="W1035" s="175" t="str">
        <f>IFERROR(U1035*_xlfn.XLOOKUP(D1035,Prisliste!$C$4:$F$4,Prisliste!$C$21:$F$21),"")</f>
        <v/>
      </c>
      <c r="X1035" s="175" t="str">
        <f>IFERROR(IF(A1035="","",IF(N1035="Ja",_xlfn.XLOOKUP('Beregninger gj.strømming'!D1035,Prisliste!$C$4:$F$4,Prisliste!$C$24:$F$24),0)),"")</f>
        <v/>
      </c>
      <c r="Y1035" s="288" t="str">
        <f t="shared" si="275"/>
        <v/>
      </c>
      <c r="Z1035" s="175" t="str">
        <f t="shared" si="286"/>
        <v/>
      </c>
      <c r="AA1035" s="175" t="str">
        <f t="shared" si="276"/>
        <v/>
      </c>
      <c r="AB1035" s="175" t="str">
        <f t="shared" si="277"/>
        <v/>
      </c>
      <c r="AC1035" s="288" t="str">
        <f t="shared" si="278"/>
        <v/>
      </c>
      <c r="AD1035" s="152" t="str">
        <f t="shared" si="279"/>
        <v/>
      </c>
      <c r="AF1035" s="155" t="str">
        <f>IFERROR(_xlfn.XLOOKUP(D1035,Prisliste!$C$4:$F$4,Prisliste!$C$19:$F$19)*AD1035,"")</f>
        <v/>
      </c>
    </row>
    <row r="1036" spans="1:32" ht="14.4">
      <c r="A1036" s="171" t="str">
        <f>IF(A1035="","",IF(A1035+1&lt;=f_slutt,'Beregninger gj.strømming'!A1035+1,""))</f>
        <v/>
      </c>
      <c r="B1036" s="172" t="str">
        <f t="shared" si="280"/>
        <v/>
      </c>
      <c r="C1036" s="173" t="str">
        <f t="shared" si="281"/>
        <v/>
      </c>
      <c r="D1036" s="172" t="str">
        <f t="shared" si="282"/>
        <v/>
      </c>
      <c r="E1036" s="152" t="str">
        <f t="shared" si="287"/>
        <v/>
      </c>
      <c r="F1036" s="289" t="str">
        <f t="shared" si="283"/>
        <v/>
      </c>
      <c r="G1036" s="154" t="str">
        <f>IF($A1036="","",'Priseestimat gj.strømming'!$C$15)</f>
        <v/>
      </c>
      <c r="H1036" s="155" t="str" cm="1">
        <f t="array" ref="H1036">IF(M1036=Hjelpeark!$E$7,_xlfn.XLOOKUP(IF(T1036="Naturlig",S1036,T1036),Temp_VT_FV,_xlfn.XLOOKUP('Beregninger gj.strømming'!F1036,Fiskevekt_VT_FV,'Veksttabell FV'!$B$5:$T$21,,-1),,-1)*G1036,IF('Beregninger gj.strømming'!M1036=Hjelpeark!$D$7,_xlfn.XLOOKUP(IF(T1036="Naturlig",S1036,T1036),'Veksttabell SV'!$A$6:$A$22,_xlfn.XLOOKUP('Beregninger gj.strømming'!F1036,'Veksttabell SV'!$B$5:$AU$5,'Veksttabell SV'!$B$6:$AU$22,,-1),,-1)*G1036,""))</f>
        <v/>
      </c>
      <c r="I1036" s="155" t="str">
        <f t="shared" si="272"/>
        <v/>
      </c>
      <c r="J1036" s="159" t="str">
        <f t="shared" si="273"/>
        <v/>
      </c>
      <c r="K1036" s="173" t="str">
        <f>IF(A1036="","",'Priseestimat gj.strømming'!$C$10)</f>
        <v/>
      </c>
      <c r="L1036" s="173" t="str">
        <f>IF(A1036="","",'Priseestimat gj.strømming'!$C$11)</f>
        <v/>
      </c>
      <c r="M1036" s="173" t="str">
        <f>IF(A1036="","",'Priseestimat gj.strømming'!$C$12)</f>
        <v/>
      </c>
      <c r="N1036" s="173" t="str">
        <f>IF($A1036="","",'Priseestimat gj.strømming'!$C$6)</f>
        <v/>
      </c>
      <c r="O1036" s="174" t="str" cm="1">
        <f t="array" ref="O1036">IF(M1036=Hjelpeark!$D$7,_xlfn.XLOOKUP(IF(T1036="Naturlig",S1036,T1036),'Vannbehov SV'!$A$5:$A$13,_xlfn.XLOOKUP('Beregninger gj.strømming'!F1036,'Vannbehov SV'!$B$4:$O$4,'Vannbehov SV'!$B$5:$O$13,,-1),,-1),IF(M1036=Hjelpeark!$E$7,_xlfn.XLOOKUP(IF(T1036="Naturlig",S1036,T1036),'Vannbehov FV'!$A$5:$A$20,_xlfn.XLOOKUP('Beregninger gj.strømming'!F1036,'Vannbehov FV'!$B$4:$O$4,'Vannbehov FV'!$B$5:$O$20,,-1),,-1),""))</f>
        <v/>
      </c>
      <c r="P1036" s="173" t="str">
        <f t="shared" si="284"/>
        <v/>
      </c>
      <c r="Q1036" s="174" t="str">
        <f t="shared" si="285"/>
        <v/>
      </c>
      <c r="R1036" s="174" t="str">
        <f t="shared" si="274"/>
        <v/>
      </c>
      <c r="S1036" s="152" t="str">
        <f>IFERROR(IF(M1036=Hjelpeark!$D$7,_xlfn.XLOOKUP('Beregninger gj.strømming'!C1036,Hjelpeark!$C$8:$C$19,Hjelpeark!$D$8:$D$19),_xlfn.XLOOKUP('Beregninger gj.strømming'!C1036,Hjelpeark!$C$8:$C$19,Hjelpeark!$E$8:$E$19)),"")</f>
        <v/>
      </c>
      <c r="T1036" s="152" t="str">
        <f t="shared" si="288"/>
        <v/>
      </c>
      <c r="U1036" s="152" t="str">
        <f>IFERROR(IF(T1036=Hjelpeark!$B$4,0,ABS(T1036-S1036)),"")</f>
        <v/>
      </c>
      <c r="V1036" s="175" t="str">
        <f>IFERROR(IF(A1036="","",_xlfn.XLOOKUP(D1036,Prisliste!$C$4:$F$4,Prisliste!$C$20:$F$20)),"")</f>
        <v/>
      </c>
      <c r="W1036" s="175" t="str">
        <f>IFERROR(U1036*_xlfn.XLOOKUP(D1036,Prisliste!$C$4:$F$4,Prisliste!$C$21:$F$21),"")</f>
        <v/>
      </c>
      <c r="X1036" s="175" t="str">
        <f>IFERROR(IF(A1036="","",IF(N1036="Ja",_xlfn.XLOOKUP('Beregninger gj.strømming'!D1036,Prisliste!$C$4:$F$4,Prisliste!$C$24:$F$24),0)),"")</f>
        <v/>
      </c>
      <c r="Y1036" s="288" t="str">
        <f t="shared" si="275"/>
        <v/>
      </c>
      <c r="Z1036" s="175" t="str">
        <f t="shared" si="286"/>
        <v/>
      </c>
      <c r="AA1036" s="175" t="str">
        <f t="shared" si="276"/>
        <v/>
      </c>
      <c r="AB1036" s="175" t="str">
        <f t="shared" si="277"/>
        <v/>
      </c>
      <c r="AC1036" s="288" t="str">
        <f t="shared" si="278"/>
        <v/>
      </c>
      <c r="AD1036" s="152" t="str">
        <f t="shared" si="279"/>
        <v/>
      </c>
      <c r="AF1036" s="155" t="str">
        <f>IFERROR(_xlfn.XLOOKUP(D1036,Prisliste!$C$4:$F$4,Prisliste!$C$19:$F$19)*AD1036,"")</f>
        <v/>
      </c>
    </row>
    <row r="1037" spans="1:32" ht="14.4">
      <c r="A1037" s="171" t="str">
        <f>IF(A1036="","",IF(A1036+1&lt;=f_slutt,'Beregninger gj.strømming'!A1036+1,""))</f>
        <v/>
      </c>
      <c r="B1037" s="172" t="str">
        <f t="shared" si="280"/>
        <v/>
      </c>
      <c r="C1037" s="173" t="str">
        <f t="shared" si="281"/>
        <v/>
      </c>
      <c r="D1037" s="172" t="str">
        <f t="shared" si="282"/>
        <v/>
      </c>
      <c r="E1037" s="152" t="str">
        <f t="shared" si="287"/>
        <v/>
      </c>
      <c r="F1037" s="289" t="str">
        <f t="shared" si="283"/>
        <v/>
      </c>
      <c r="G1037" s="154" t="str">
        <f>IF($A1037="","",'Priseestimat gj.strømming'!$C$15)</f>
        <v/>
      </c>
      <c r="H1037" s="155" t="str" cm="1">
        <f t="array" ref="H1037">IF(M1037=Hjelpeark!$E$7,_xlfn.XLOOKUP(IF(T1037="Naturlig",S1037,T1037),Temp_VT_FV,_xlfn.XLOOKUP('Beregninger gj.strømming'!F1037,Fiskevekt_VT_FV,'Veksttabell FV'!$B$5:$T$21,,-1),,-1)*G1037,IF('Beregninger gj.strømming'!M1037=Hjelpeark!$D$7,_xlfn.XLOOKUP(IF(T1037="Naturlig",S1037,T1037),'Veksttabell SV'!$A$6:$A$22,_xlfn.XLOOKUP('Beregninger gj.strømming'!F1037,'Veksttabell SV'!$B$5:$AU$5,'Veksttabell SV'!$B$6:$AU$22,,-1),,-1)*G1037,""))</f>
        <v/>
      </c>
      <c r="I1037" s="155" t="str">
        <f t="shared" si="272"/>
        <v/>
      </c>
      <c r="J1037" s="159" t="str">
        <f t="shared" si="273"/>
        <v/>
      </c>
      <c r="K1037" s="173" t="str">
        <f>IF(A1037="","",'Priseestimat gj.strømming'!$C$10)</f>
        <v/>
      </c>
      <c r="L1037" s="173" t="str">
        <f>IF(A1037="","",'Priseestimat gj.strømming'!$C$11)</f>
        <v/>
      </c>
      <c r="M1037" s="173" t="str">
        <f>IF(A1037="","",'Priseestimat gj.strømming'!$C$12)</f>
        <v/>
      </c>
      <c r="N1037" s="173" t="str">
        <f>IF($A1037="","",'Priseestimat gj.strømming'!$C$6)</f>
        <v/>
      </c>
      <c r="O1037" s="174" t="str" cm="1">
        <f t="array" ref="O1037">IF(M1037=Hjelpeark!$D$7,_xlfn.XLOOKUP(IF(T1037="Naturlig",S1037,T1037),'Vannbehov SV'!$A$5:$A$13,_xlfn.XLOOKUP('Beregninger gj.strømming'!F1037,'Vannbehov SV'!$B$4:$O$4,'Vannbehov SV'!$B$5:$O$13,,-1),,-1),IF(M1037=Hjelpeark!$E$7,_xlfn.XLOOKUP(IF(T1037="Naturlig",S1037,T1037),'Vannbehov FV'!$A$5:$A$20,_xlfn.XLOOKUP('Beregninger gj.strømming'!F1037,'Vannbehov FV'!$B$4:$O$4,'Vannbehov FV'!$B$5:$O$20,,-1),,-1),""))</f>
        <v/>
      </c>
      <c r="P1037" s="173" t="str">
        <f t="shared" si="284"/>
        <v/>
      </c>
      <c r="Q1037" s="174" t="str">
        <f t="shared" si="285"/>
        <v/>
      </c>
      <c r="R1037" s="174" t="str">
        <f t="shared" si="274"/>
        <v/>
      </c>
      <c r="S1037" s="152" t="str">
        <f>IFERROR(IF(M1037=Hjelpeark!$D$7,_xlfn.XLOOKUP('Beregninger gj.strømming'!C1037,Hjelpeark!$C$8:$C$19,Hjelpeark!$D$8:$D$19),_xlfn.XLOOKUP('Beregninger gj.strømming'!C1037,Hjelpeark!$C$8:$C$19,Hjelpeark!$E$8:$E$19)),"")</f>
        <v/>
      </c>
      <c r="T1037" s="152" t="str">
        <f t="shared" si="288"/>
        <v/>
      </c>
      <c r="U1037" s="152" t="str">
        <f>IFERROR(IF(T1037=Hjelpeark!$B$4,0,ABS(T1037-S1037)),"")</f>
        <v/>
      </c>
      <c r="V1037" s="175" t="str">
        <f>IFERROR(IF(A1037="","",_xlfn.XLOOKUP(D1037,Prisliste!$C$4:$F$4,Prisliste!$C$20:$F$20)),"")</f>
        <v/>
      </c>
      <c r="W1037" s="175" t="str">
        <f>IFERROR(U1037*_xlfn.XLOOKUP(D1037,Prisliste!$C$4:$F$4,Prisliste!$C$21:$F$21),"")</f>
        <v/>
      </c>
      <c r="X1037" s="175" t="str">
        <f>IFERROR(IF(A1037="","",IF(N1037="Ja",_xlfn.XLOOKUP('Beregninger gj.strømming'!D1037,Prisliste!$C$4:$F$4,Prisliste!$C$24:$F$24),0)),"")</f>
        <v/>
      </c>
      <c r="Y1037" s="288" t="str">
        <f t="shared" si="275"/>
        <v/>
      </c>
      <c r="Z1037" s="175" t="str">
        <f t="shared" si="286"/>
        <v/>
      </c>
      <c r="AA1037" s="175" t="str">
        <f t="shared" si="276"/>
        <v/>
      </c>
      <c r="AB1037" s="175" t="str">
        <f t="shared" si="277"/>
        <v/>
      </c>
      <c r="AC1037" s="288" t="str">
        <f t="shared" si="278"/>
        <v/>
      </c>
      <c r="AD1037" s="152" t="str">
        <f t="shared" si="279"/>
        <v/>
      </c>
      <c r="AF1037" s="155" t="str">
        <f>IFERROR(_xlfn.XLOOKUP(D1037,Prisliste!$C$4:$F$4,Prisliste!$C$19:$F$19)*AD1037,"")</f>
        <v/>
      </c>
    </row>
    <row r="1038" spans="1:32" ht="14.4">
      <c r="A1038" s="171" t="str">
        <f>IF(A1037="","",IF(A1037+1&lt;=f_slutt,'Beregninger gj.strømming'!A1037+1,""))</f>
        <v/>
      </c>
      <c r="B1038" s="172" t="str">
        <f t="shared" si="280"/>
        <v/>
      </c>
      <c r="C1038" s="173" t="str">
        <f t="shared" si="281"/>
        <v/>
      </c>
      <c r="D1038" s="172" t="str">
        <f t="shared" si="282"/>
        <v/>
      </c>
      <c r="E1038" s="152" t="str">
        <f t="shared" si="287"/>
        <v/>
      </c>
      <c r="F1038" s="289" t="str">
        <f t="shared" si="283"/>
        <v/>
      </c>
      <c r="G1038" s="154" t="str">
        <f>IF($A1038="","",'Priseestimat gj.strømming'!$C$15)</f>
        <v/>
      </c>
      <c r="H1038" s="155" t="str" cm="1">
        <f t="array" ref="H1038">IF(M1038=Hjelpeark!$E$7,_xlfn.XLOOKUP(IF(T1038="Naturlig",S1038,T1038),Temp_VT_FV,_xlfn.XLOOKUP('Beregninger gj.strømming'!F1038,Fiskevekt_VT_FV,'Veksttabell FV'!$B$5:$T$21,,-1),,-1)*G1038,IF('Beregninger gj.strømming'!M1038=Hjelpeark!$D$7,_xlfn.XLOOKUP(IF(T1038="Naturlig",S1038,T1038),'Veksttabell SV'!$A$6:$A$22,_xlfn.XLOOKUP('Beregninger gj.strømming'!F1038,'Veksttabell SV'!$B$5:$AU$5,'Veksttabell SV'!$B$6:$AU$22,,-1),,-1)*G1038,""))</f>
        <v/>
      </c>
      <c r="I1038" s="155" t="str">
        <f t="shared" si="272"/>
        <v/>
      </c>
      <c r="J1038" s="159" t="str">
        <f t="shared" si="273"/>
        <v/>
      </c>
      <c r="K1038" s="173" t="str">
        <f>IF(A1038="","",'Priseestimat gj.strømming'!$C$10)</f>
        <v/>
      </c>
      <c r="L1038" s="173" t="str">
        <f>IF(A1038="","",'Priseestimat gj.strømming'!$C$11)</f>
        <v/>
      </c>
      <c r="M1038" s="173" t="str">
        <f>IF(A1038="","",'Priseestimat gj.strømming'!$C$12)</f>
        <v/>
      </c>
      <c r="N1038" s="173" t="str">
        <f>IF($A1038="","",'Priseestimat gj.strømming'!$C$6)</f>
        <v/>
      </c>
      <c r="O1038" s="174" t="str" cm="1">
        <f t="array" ref="O1038">IF(M1038=Hjelpeark!$D$7,_xlfn.XLOOKUP(IF(T1038="Naturlig",S1038,T1038),'Vannbehov SV'!$A$5:$A$13,_xlfn.XLOOKUP('Beregninger gj.strømming'!F1038,'Vannbehov SV'!$B$4:$O$4,'Vannbehov SV'!$B$5:$O$13,,-1),,-1),IF(M1038=Hjelpeark!$E$7,_xlfn.XLOOKUP(IF(T1038="Naturlig",S1038,T1038),'Vannbehov FV'!$A$5:$A$20,_xlfn.XLOOKUP('Beregninger gj.strømming'!F1038,'Vannbehov FV'!$B$4:$O$4,'Vannbehov FV'!$B$5:$O$20,,-1),,-1),""))</f>
        <v/>
      </c>
      <c r="P1038" s="173" t="str">
        <f t="shared" si="284"/>
        <v/>
      </c>
      <c r="Q1038" s="174" t="str">
        <f t="shared" si="285"/>
        <v/>
      </c>
      <c r="R1038" s="174" t="str">
        <f t="shared" si="274"/>
        <v/>
      </c>
      <c r="S1038" s="152" t="str">
        <f>IFERROR(IF(M1038=Hjelpeark!$D$7,_xlfn.XLOOKUP('Beregninger gj.strømming'!C1038,Hjelpeark!$C$8:$C$19,Hjelpeark!$D$8:$D$19),_xlfn.XLOOKUP('Beregninger gj.strømming'!C1038,Hjelpeark!$C$8:$C$19,Hjelpeark!$E$8:$E$19)),"")</f>
        <v/>
      </c>
      <c r="T1038" s="152" t="str">
        <f t="shared" si="288"/>
        <v/>
      </c>
      <c r="U1038" s="152" t="str">
        <f>IFERROR(IF(T1038=Hjelpeark!$B$4,0,ABS(T1038-S1038)),"")</f>
        <v/>
      </c>
      <c r="V1038" s="175" t="str">
        <f>IFERROR(IF(A1038="","",_xlfn.XLOOKUP(D1038,Prisliste!$C$4:$F$4,Prisliste!$C$20:$F$20)),"")</f>
        <v/>
      </c>
      <c r="W1038" s="175" t="str">
        <f>IFERROR(U1038*_xlfn.XLOOKUP(D1038,Prisliste!$C$4:$F$4,Prisliste!$C$21:$F$21),"")</f>
        <v/>
      </c>
      <c r="X1038" s="175" t="str">
        <f>IFERROR(IF(A1038="","",IF(N1038="Ja",_xlfn.XLOOKUP('Beregninger gj.strømming'!D1038,Prisliste!$C$4:$F$4,Prisliste!$C$24:$F$24),0)),"")</f>
        <v/>
      </c>
      <c r="Y1038" s="288" t="str">
        <f t="shared" si="275"/>
        <v/>
      </c>
      <c r="Z1038" s="175" t="str">
        <f t="shared" si="286"/>
        <v/>
      </c>
      <c r="AA1038" s="175" t="str">
        <f t="shared" si="276"/>
        <v/>
      </c>
      <c r="AB1038" s="175" t="str">
        <f t="shared" si="277"/>
        <v/>
      </c>
      <c r="AC1038" s="288" t="str">
        <f t="shared" si="278"/>
        <v/>
      </c>
      <c r="AD1038" s="152" t="str">
        <f t="shared" si="279"/>
        <v/>
      </c>
      <c r="AF1038" s="155" t="str">
        <f>IFERROR(_xlfn.XLOOKUP(D1038,Prisliste!$C$4:$F$4,Prisliste!$C$19:$F$19)*AD1038,"")</f>
        <v/>
      </c>
    </row>
    <row r="1039" spans="1:32" ht="14.4">
      <c r="A1039" s="171" t="str">
        <f>IF(A1038="","",IF(A1038+1&lt;=f_slutt,'Beregninger gj.strømming'!A1038+1,""))</f>
        <v/>
      </c>
      <c r="B1039" s="172" t="str">
        <f t="shared" si="280"/>
        <v/>
      </c>
      <c r="C1039" s="173" t="str">
        <f t="shared" si="281"/>
        <v/>
      </c>
      <c r="D1039" s="172" t="str">
        <f t="shared" si="282"/>
        <v/>
      </c>
      <c r="E1039" s="152" t="str">
        <f t="shared" si="287"/>
        <v/>
      </c>
      <c r="F1039" s="289" t="str">
        <f t="shared" si="283"/>
        <v/>
      </c>
      <c r="G1039" s="154" t="str">
        <f>IF($A1039="","",'Priseestimat gj.strømming'!$C$15)</f>
        <v/>
      </c>
      <c r="H1039" s="155" t="str" cm="1">
        <f t="array" ref="H1039">IF(M1039=Hjelpeark!$E$7,_xlfn.XLOOKUP(IF(T1039="Naturlig",S1039,T1039),Temp_VT_FV,_xlfn.XLOOKUP('Beregninger gj.strømming'!F1039,Fiskevekt_VT_FV,'Veksttabell FV'!$B$5:$T$21,,-1),,-1)*G1039,IF('Beregninger gj.strømming'!M1039=Hjelpeark!$D$7,_xlfn.XLOOKUP(IF(T1039="Naturlig",S1039,T1039),'Veksttabell SV'!$A$6:$A$22,_xlfn.XLOOKUP('Beregninger gj.strømming'!F1039,'Veksttabell SV'!$B$5:$AU$5,'Veksttabell SV'!$B$6:$AU$22,,-1),,-1)*G1039,""))</f>
        <v/>
      </c>
      <c r="I1039" s="155" t="str">
        <f t="shared" si="272"/>
        <v/>
      </c>
      <c r="J1039" s="159" t="str">
        <f t="shared" si="273"/>
        <v/>
      </c>
      <c r="K1039" s="173" t="str">
        <f>IF(A1039="","",'Priseestimat gj.strømming'!$C$10)</f>
        <v/>
      </c>
      <c r="L1039" s="173" t="str">
        <f>IF(A1039="","",'Priseestimat gj.strømming'!$C$11)</f>
        <v/>
      </c>
      <c r="M1039" s="173" t="str">
        <f>IF(A1039="","",'Priseestimat gj.strømming'!$C$12)</f>
        <v/>
      </c>
      <c r="N1039" s="173" t="str">
        <f>IF($A1039="","",'Priseestimat gj.strømming'!$C$6)</f>
        <v/>
      </c>
      <c r="O1039" s="174" t="str" cm="1">
        <f t="array" ref="O1039">IF(M1039=Hjelpeark!$D$7,_xlfn.XLOOKUP(IF(T1039="Naturlig",S1039,T1039),'Vannbehov SV'!$A$5:$A$13,_xlfn.XLOOKUP('Beregninger gj.strømming'!F1039,'Vannbehov SV'!$B$4:$O$4,'Vannbehov SV'!$B$5:$O$13,,-1),,-1),IF(M1039=Hjelpeark!$E$7,_xlfn.XLOOKUP(IF(T1039="Naturlig",S1039,T1039),'Vannbehov FV'!$A$5:$A$20,_xlfn.XLOOKUP('Beregninger gj.strømming'!F1039,'Vannbehov FV'!$B$4:$O$4,'Vannbehov FV'!$B$5:$O$20,,-1),,-1),""))</f>
        <v/>
      </c>
      <c r="P1039" s="173" t="str">
        <f t="shared" si="284"/>
        <v/>
      </c>
      <c r="Q1039" s="174" t="str">
        <f t="shared" si="285"/>
        <v/>
      </c>
      <c r="R1039" s="174" t="str">
        <f t="shared" si="274"/>
        <v/>
      </c>
      <c r="S1039" s="152" t="str">
        <f>IFERROR(IF(M1039=Hjelpeark!$D$7,_xlfn.XLOOKUP('Beregninger gj.strømming'!C1039,Hjelpeark!$C$8:$C$19,Hjelpeark!$D$8:$D$19),_xlfn.XLOOKUP('Beregninger gj.strømming'!C1039,Hjelpeark!$C$8:$C$19,Hjelpeark!$E$8:$E$19)),"")</f>
        <v/>
      </c>
      <c r="T1039" s="152" t="str">
        <f t="shared" si="288"/>
        <v/>
      </c>
      <c r="U1039" s="152" t="str">
        <f>IFERROR(IF(T1039=Hjelpeark!$B$4,0,ABS(T1039-S1039)),"")</f>
        <v/>
      </c>
      <c r="V1039" s="175" t="str">
        <f>IFERROR(IF(A1039="","",_xlfn.XLOOKUP(D1039,Prisliste!$C$4:$F$4,Prisliste!$C$20:$F$20)),"")</f>
        <v/>
      </c>
      <c r="W1039" s="175" t="str">
        <f>IFERROR(U1039*_xlfn.XLOOKUP(D1039,Prisliste!$C$4:$F$4,Prisliste!$C$21:$F$21),"")</f>
        <v/>
      </c>
      <c r="X1039" s="175" t="str">
        <f>IFERROR(IF(A1039="","",IF(N1039="Ja",_xlfn.XLOOKUP('Beregninger gj.strømming'!D1039,Prisliste!$C$4:$F$4,Prisliste!$C$24:$F$24),0)),"")</f>
        <v/>
      </c>
      <c r="Y1039" s="288" t="str">
        <f t="shared" si="275"/>
        <v/>
      </c>
      <c r="Z1039" s="175" t="str">
        <f t="shared" si="286"/>
        <v/>
      </c>
      <c r="AA1039" s="175" t="str">
        <f t="shared" si="276"/>
        <v/>
      </c>
      <c r="AB1039" s="175" t="str">
        <f t="shared" si="277"/>
        <v/>
      </c>
      <c r="AC1039" s="288" t="str">
        <f t="shared" si="278"/>
        <v/>
      </c>
      <c r="AD1039" s="152" t="str">
        <f t="shared" si="279"/>
        <v/>
      </c>
      <c r="AF1039" s="155" t="str">
        <f>IFERROR(_xlfn.XLOOKUP(D1039,Prisliste!$C$4:$F$4,Prisliste!$C$19:$F$19)*AD1039,"")</f>
        <v/>
      </c>
    </row>
    <row r="1040" spans="1:32" ht="14.4">
      <c r="A1040" s="171" t="str">
        <f>IF(A1039="","",IF(A1039+1&lt;=f_slutt,'Beregninger gj.strømming'!A1039+1,""))</f>
        <v/>
      </c>
      <c r="B1040" s="172" t="str">
        <f t="shared" si="280"/>
        <v/>
      </c>
      <c r="C1040" s="173" t="str">
        <f t="shared" si="281"/>
        <v/>
      </c>
      <c r="D1040" s="172" t="str">
        <f t="shared" si="282"/>
        <v/>
      </c>
      <c r="E1040" s="152" t="str">
        <f t="shared" si="287"/>
        <v/>
      </c>
      <c r="F1040" s="289" t="str">
        <f t="shared" si="283"/>
        <v/>
      </c>
      <c r="G1040" s="154" t="str">
        <f>IF($A1040="","",'Priseestimat gj.strømming'!$C$15)</f>
        <v/>
      </c>
      <c r="H1040" s="155" t="str" cm="1">
        <f t="array" ref="H1040">IF(M1040=Hjelpeark!$E$7,_xlfn.XLOOKUP(IF(T1040="Naturlig",S1040,T1040),Temp_VT_FV,_xlfn.XLOOKUP('Beregninger gj.strømming'!F1040,Fiskevekt_VT_FV,'Veksttabell FV'!$B$5:$T$21,,-1),,-1)*G1040,IF('Beregninger gj.strømming'!M1040=Hjelpeark!$D$7,_xlfn.XLOOKUP(IF(T1040="Naturlig",S1040,T1040),'Veksttabell SV'!$A$6:$A$22,_xlfn.XLOOKUP('Beregninger gj.strømming'!F1040,'Veksttabell SV'!$B$5:$AU$5,'Veksttabell SV'!$B$6:$AU$22,,-1),,-1)*G1040,""))</f>
        <v/>
      </c>
      <c r="I1040" s="155" t="str">
        <f t="shared" si="272"/>
        <v/>
      </c>
      <c r="J1040" s="159" t="str">
        <f t="shared" si="273"/>
        <v/>
      </c>
      <c r="K1040" s="173" t="str">
        <f>IF(A1040="","",'Priseestimat gj.strømming'!$C$10)</f>
        <v/>
      </c>
      <c r="L1040" s="173" t="str">
        <f>IF(A1040="","",'Priseestimat gj.strømming'!$C$11)</f>
        <v/>
      </c>
      <c r="M1040" s="173" t="str">
        <f>IF(A1040="","",'Priseestimat gj.strømming'!$C$12)</f>
        <v/>
      </c>
      <c r="N1040" s="173" t="str">
        <f>IF($A1040="","",'Priseestimat gj.strømming'!$C$6)</f>
        <v/>
      </c>
      <c r="O1040" s="174" t="str" cm="1">
        <f t="array" ref="O1040">IF(M1040=Hjelpeark!$D$7,_xlfn.XLOOKUP(IF(T1040="Naturlig",S1040,T1040),'Vannbehov SV'!$A$5:$A$13,_xlfn.XLOOKUP('Beregninger gj.strømming'!F1040,'Vannbehov SV'!$B$4:$O$4,'Vannbehov SV'!$B$5:$O$13,,-1),,-1),IF(M1040=Hjelpeark!$E$7,_xlfn.XLOOKUP(IF(T1040="Naturlig",S1040,T1040),'Vannbehov FV'!$A$5:$A$20,_xlfn.XLOOKUP('Beregninger gj.strømming'!F1040,'Vannbehov FV'!$B$4:$O$4,'Vannbehov FV'!$B$5:$O$20,,-1),,-1),""))</f>
        <v/>
      </c>
      <c r="P1040" s="173" t="str">
        <f t="shared" si="284"/>
        <v/>
      </c>
      <c r="Q1040" s="174" t="str">
        <f t="shared" si="285"/>
        <v/>
      </c>
      <c r="R1040" s="174" t="str">
        <f t="shared" si="274"/>
        <v/>
      </c>
      <c r="S1040" s="152" t="str">
        <f>IFERROR(IF(M1040=Hjelpeark!$D$7,_xlfn.XLOOKUP('Beregninger gj.strømming'!C1040,Hjelpeark!$C$8:$C$19,Hjelpeark!$D$8:$D$19),_xlfn.XLOOKUP('Beregninger gj.strømming'!C1040,Hjelpeark!$C$8:$C$19,Hjelpeark!$E$8:$E$19)),"")</f>
        <v/>
      </c>
      <c r="T1040" s="152" t="str">
        <f t="shared" si="288"/>
        <v/>
      </c>
      <c r="U1040" s="152" t="str">
        <f>IFERROR(IF(T1040=Hjelpeark!$B$4,0,ABS(T1040-S1040)),"")</f>
        <v/>
      </c>
      <c r="V1040" s="175" t="str">
        <f>IFERROR(IF(A1040="","",_xlfn.XLOOKUP(D1040,Prisliste!$C$4:$F$4,Prisliste!$C$20:$F$20)),"")</f>
        <v/>
      </c>
      <c r="W1040" s="175" t="str">
        <f>IFERROR(U1040*_xlfn.XLOOKUP(D1040,Prisliste!$C$4:$F$4,Prisliste!$C$21:$F$21),"")</f>
        <v/>
      </c>
      <c r="X1040" s="175" t="str">
        <f>IFERROR(IF(A1040="","",IF(N1040="Ja",_xlfn.XLOOKUP('Beregninger gj.strømming'!D1040,Prisliste!$C$4:$F$4,Prisliste!$C$24:$F$24),0)),"")</f>
        <v/>
      </c>
      <c r="Y1040" s="288" t="str">
        <f t="shared" si="275"/>
        <v/>
      </c>
      <c r="Z1040" s="175" t="str">
        <f t="shared" si="286"/>
        <v/>
      </c>
      <c r="AA1040" s="175" t="str">
        <f t="shared" si="276"/>
        <v/>
      </c>
      <c r="AB1040" s="175" t="str">
        <f t="shared" si="277"/>
        <v/>
      </c>
      <c r="AC1040" s="288" t="str">
        <f t="shared" si="278"/>
        <v/>
      </c>
      <c r="AD1040" s="152" t="str">
        <f t="shared" si="279"/>
        <v/>
      </c>
      <c r="AF1040" s="155" t="str">
        <f>IFERROR(_xlfn.XLOOKUP(D1040,Prisliste!$C$4:$F$4,Prisliste!$C$19:$F$19)*AD1040,"")</f>
        <v/>
      </c>
    </row>
    <row r="1041" spans="1:32" ht="14.4">
      <c r="A1041" s="171" t="str">
        <f>IF(A1040="","",IF(A1040+1&lt;=f_slutt,'Beregninger gj.strømming'!A1040+1,""))</f>
        <v/>
      </c>
      <c r="B1041" s="172" t="str">
        <f t="shared" si="280"/>
        <v/>
      </c>
      <c r="C1041" s="173" t="str">
        <f t="shared" si="281"/>
        <v/>
      </c>
      <c r="D1041" s="172" t="str">
        <f t="shared" si="282"/>
        <v/>
      </c>
      <c r="E1041" s="152" t="str">
        <f t="shared" si="287"/>
        <v/>
      </c>
      <c r="F1041" s="289" t="str">
        <f t="shared" si="283"/>
        <v/>
      </c>
      <c r="G1041" s="154" t="str">
        <f>IF($A1041="","",'Priseestimat gj.strømming'!$C$15)</f>
        <v/>
      </c>
      <c r="H1041" s="155" t="str" cm="1">
        <f t="array" ref="H1041">IF(M1041=Hjelpeark!$E$7,_xlfn.XLOOKUP(IF(T1041="Naturlig",S1041,T1041),Temp_VT_FV,_xlfn.XLOOKUP('Beregninger gj.strømming'!F1041,Fiskevekt_VT_FV,'Veksttabell FV'!$B$5:$T$21,,-1),,-1)*G1041,IF('Beregninger gj.strømming'!M1041=Hjelpeark!$D$7,_xlfn.XLOOKUP(IF(T1041="Naturlig",S1041,T1041),'Veksttabell SV'!$A$6:$A$22,_xlfn.XLOOKUP('Beregninger gj.strømming'!F1041,'Veksttabell SV'!$B$5:$AU$5,'Veksttabell SV'!$B$6:$AU$22,,-1),,-1)*G1041,""))</f>
        <v/>
      </c>
      <c r="I1041" s="155" t="str">
        <f t="shared" si="272"/>
        <v/>
      </c>
      <c r="J1041" s="159" t="str">
        <f t="shared" si="273"/>
        <v/>
      </c>
      <c r="K1041" s="173" t="str">
        <f>IF(A1041="","",'Priseestimat gj.strømming'!$C$10)</f>
        <v/>
      </c>
      <c r="L1041" s="173" t="str">
        <f>IF(A1041="","",'Priseestimat gj.strømming'!$C$11)</f>
        <v/>
      </c>
      <c r="M1041" s="173" t="str">
        <f>IF(A1041="","",'Priseestimat gj.strømming'!$C$12)</f>
        <v/>
      </c>
      <c r="N1041" s="173" t="str">
        <f>IF($A1041="","",'Priseestimat gj.strømming'!$C$6)</f>
        <v/>
      </c>
      <c r="O1041" s="174" t="str" cm="1">
        <f t="array" ref="O1041">IF(M1041=Hjelpeark!$D$7,_xlfn.XLOOKUP(IF(T1041="Naturlig",S1041,T1041),'Vannbehov SV'!$A$5:$A$13,_xlfn.XLOOKUP('Beregninger gj.strømming'!F1041,'Vannbehov SV'!$B$4:$O$4,'Vannbehov SV'!$B$5:$O$13,,-1),,-1),IF(M1041=Hjelpeark!$E$7,_xlfn.XLOOKUP(IF(T1041="Naturlig",S1041,T1041),'Vannbehov FV'!$A$5:$A$20,_xlfn.XLOOKUP('Beregninger gj.strømming'!F1041,'Vannbehov FV'!$B$4:$O$4,'Vannbehov FV'!$B$5:$O$20,,-1),,-1),""))</f>
        <v/>
      </c>
      <c r="P1041" s="173" t="str">
        <f t="shared" si="284"/>
        <v/>
      </c>
      <c r="Q1041" s="174" t="str">
        <f t="shared" si="285"/>
        <v/>
      </c>
      <c r="R1041" s="174" t="str">
        <f t="shared" si="274"/>
        <v/>
      </c>
      <c r="S1041" s="152" t="str">
        <f>IFERROR(IF(M1041=Hjelpeark!$D$7,_xlfn.XLOOKUP('Beregninger gj.strømming'!C1041,Hjelpeark!$C$8:$C$19,Hjelpeark!$D$8:$D$19),_xlfn.XLOOKUP('Beregninger gj.strømming'!C1041,Hjelpeark!$C$8:$C$19,Hjelpeark!$E$8:$E$19)),"")</f>
        <v/>
      </c>
      <c r="T1041" s="152" t="str">
        <f t="shared" si="288"/>
        <v/>
      </c>
      <c r="U1041" s="152" t="str">
        <f>IFERROR(IF(T1041=Hjelpeark!$B$4,0,ABS(T1041-S1041)),"")</f>
        <v/>
      </c>
      <c r="V1041" s="175" t="str">
        <f>IFERROR(IF(A1041="","",_xlfn.XLOOKUP(D1041,Prisliste!$C$4:$F$4,Prisliste!$C$20:$F$20)),"")</f>
        <v/>
      </c>
      <c r="W1041" s="175" t="str">
        <f>IFERROR(U1041*_xlfn.XLOOKUP(D1041,Prisliste!$C$4:$F$4,Prisliste!$C$21:$F$21),"")</f>
        <v/>
      </c>
      <c r="X1041" s="175" t="str">
        <f>IFERROR(IF(A1041="","",IF(N1041="Ja",_xlfn.XLOOKUP('Beregninger gj.strømming'!D1041,Prisliste!$C$4:$F$4,Prisliste!$C$24:$F$24),0)),"")</f>
        <v/>
      </c>
      <c r="Y1041" s="288" t="str">
        <f t="shared" si="275"/>
        <v/>
      </c>
      <c r="Z1041" s="175" t="str">
        <f t="shared" si="286"/>
        <v/>
      </c>
      <c r="AA1041" s="175" t="str">
        <f t="shared" si="276"/>
        <v/>
      </c>
      <c r="AB1041" s="175" t="str">
        <f t="shared" si="277"/>
        <v/>
      </c>
      <c r="AC1041" s="288" t="str">
        <f t="shared" si="278"/>
        <v/>
      </c>
      <c r="AD1041" s="152" t="str">
        <f t="shared" si="279"/>
        <v/>
      </c>
      <c r="AF1041" s="155" t="str">
        <f>IFERROR(_xlfn.XLOOKUP(D1041,Prisliste!$C$4:$F$4,Prisliste!$C$19:$F$19)*AD1041,"")</f>
        <v/>
      </c>
    </row>
    <row r="1042" spans="1:32" ht="14.4">
      <c r="A1042" s="171" t="str">
        <f>IF(A1041="","",IF(A1041+1&lt;=f_slutt,'Beregninger gj.strømming'!A1041+1,""))</f>
        <v/>
      </c>
      <c r="B1042" s="172" t="str">
        <f t="shared" si="280"/>
        <v/>
      </c>
      <c r="C1042" s="173" t="str">
        <f t="shared" si="281"/>
        <v/>
      </c>
      <c r="D1042" s="172" t="str">
        <f t="shared" si="282"/>
        <v/>
      </c>
      <c r="E1042" s="152" t="str">
        <f t="shared" si="287"/>
        <v/>
      </c>
      <c r="F1042" s="289" t="str">
        <f t="shared" si="283"/>
        <v/>
      </c>
      <c r="G1042" s="154" t="str">
        <f>IF($A1042="","",'Priseestimat gj.strømming'!$C$15)</f>
        <v/>
      </c>
      <c r="H1042" s="155" t="str" cm="1">
        <f t="array" ref="H1042">IF(M1042=Hjelpeark!$E$7,_xlfn.XLOOKUP(IF(T1042="Naturlig",S1042,T1042),Temp_VT_FV,_xlfn.XLOOKUP('Beregninger gj.strømming'!F1042,Fiskevekt_VT_FV,'Veksttabell FV'!$B$5:$T$21,,-1),,-1)*G1042,IF('Beregninger gj.strømming'!M1042=Hjelpeark!$D$7,_xlfn.XLOOKUP(IF(T1042="Naturlig",S1042,T1042),'Veksttabell SV'!$A$6:$A$22,_xlfn.XLOOKUP('Beregninger gj.strømming'!F1042,'Veksttabell SV'!$B$5:$AU$5,'Veksttabell SV'!$B$6:$AU$22,,-1),,-1)*G1042,""))</f>
        <v/>
      </c>
      <c r="I1042" s="155" t="str">
        <f t="shared" si="272"/>
        <v/>
      </c>
      <c r="J1042" s="159" t="str">
        <f t="shared" si="273"/>
        <v/>
      </c>
      <c r="K1042" s="173" t="str">
        <f>IF(A1042="","",'Priseestimat gj.strømming'!$C$10)</f>
        <v/>
      </c>
      <c r="L1042" s="173" t="str">
        <f>IF(A1042="","",'Priseestimat gj.strømming'!$C$11)</f>
        <v/>
      </c>
      <c r="M1042" s="173" t="str">
        <f>IF(A1042="","",'Priseestimat gj.strømming'!$C$12)</f>
        <v/>
      </c>
      <c r="N1042" s="173" t="str">
        <f>IF($A1042="","",'Priseestimat gj.strømming'!$C$6)</f>
        <v/>
      </c>
      <c r="O1042" s="174" t="str" cm="1">
        <f t="array" ref="O1042">IF(M1042=Hjelpeark!$D$7,_xlfn.XLOOKUP(IF(T1042="Naturlig",S1042,T1042),'Vannbehov SV'!$A$5:$A$13,_xlfn.XLOOKUP('Beregninger gj.strømming'!F1042,'Vannbehov SV'!$B$4:$O$4,'Vannbehov SV'!$B$5:$O$13,,-1),,-1),IF(M1042=Hjelpeark!$E$7,_xlfn.XLOOKUP(IF(T1042="Naturlig",S1042,T1042),'Vannbehov FV'!$A$5:$A$20,_xlfn.XLOOKUP('Beregninger gj.strømming'!F1042,'Vannbehov FV'!$B$4:$O$4,'Vannbehov FV'!$B$5:$O$20,,-1),,-1),""))</f>
        <v/>
      </c>
      <c r="P1042" s="173" t="str">
        <f t="shared" si="284"/>
        <v/>
      </c>
      <c r="Q1042" s="174" t="str">
        <f t="shared" si="285"/>
        <v/>
      </c>
      <c r="R1042" s="174" t="str">
        <f t="shared" si="274"/>
        <v/>
      </c>
      <c r="S1042" s="152" t="str">
        <f>IFERROR(IF(M1042=Hjelpeark!$D$7,_xlfn.XLOOKUP('Beregninger gj.strømming'!C1042,Hjelpeark!$C$8:$C$19,Hjelpeark!$D$8:$D$19),_xlfn.XLOOKUP('Beregninger gj.strømming'!C1042,Hjelpeark!$C$8:$C$19,Hjelpeark!$E$8:$E$19)),"")</f>
        <v/>
      </c>
      <c r="T1042" s="152" t="str">
        <f t="shared" si="288"/>
        <v/>
      </c>
      <c r="U1042" s="152" t="str">
        <f>IFERROR(IF(T1042=Hjelpeark!$B$4,0,ABS(T1042-S1042)),"")</f>
        <v/>
      </c>
      <c r="V1042" s="175" t="str">
        <f>IFERROR(IF(A1042="","",_xlfn.XLOOKUP(D1042,Prisliste!$C$4:$F$4,Prisliste!$C$20:$F$20)),"")</f>
        <v/>
      </c>
      <c r="W1042" s="175" t="str">
        <f>IFERROR(U1042*_xlfn.XLOOKUP(D1042,Prisliste!$C$4:$F$4,Prisliste!$C$21:$F$21),"")</f>
        <v/>
      </c>
      <c r="X1042" s="175" t="str">
        <f>IFERROR(IF(A1042="","",IF(N1042="Ja",_xlfn.XLOOKUP('Beregninger gj.strømming'!D1042,Prisliste!$C$4:$F$4,Prisliste!$C$24:$F$24),0)),"")</f>
        <v/>
      </c>
      <c r="Y1042" s="288" t="str">
        <f t="shared" si="275"/>
        <v/>
      </c>
      <c r="Z1042" s="175" t="str">
        <f t="shared" si="286"/>
        <v/>
      </c>
      <c r="AA1042" s="175" t="str">
        <f t="shared" si="276"/>
        <v/>
      </c>
      <c r="AB1042" s="175" t="str">
        <f t="shared" si="277"/>
        <v/>
      </c>
      <c r="AC1042" s="288" t="str">
        <f t="shared" si="278"/>
        <v/>
      </c>
      <c r="AD1042" s="152" t="str">
        <f t="shared" si="279"/>
        <v/>
      </c>
      <c r="AF1042" s="155" t="str">
        <f>IFERROR(_xlfn.XLOOKUP(D1042,Prisliste!$C$4:$F$4,Prisliste!$C$19:$F$19)*AD1042,"")</f>
        <v/>
      </c>
    </row>
    <row r="1043" spans="1:32" ht="14.4">
      <c r="A1043" s="171" t="str">
        <f>IF(A1042="","",IF(A1042+1&lt;=f_slutt,'Beregninger gj.strømming'!A1042+1,""))</f>
        <v/>
      </c>
      <c r="B1043" s="172" t="str">
        <f t="shared" si="280"/>
        <v/>
      </c>
      <c r="C1043" s="173" t="str">
        <f t="shared" si="281"/>
        <v/>
      </c>
      <c r="D1043" s="172" t="str">
        <f t="shared" si="282"/>
        <v/>
      </c>
      <c r="E1043" s="152" t="str">
        <f t="shared" si="287"/>
        <v/>
      </c>
      <c r="F1043" s="289" t="str">
        <f t="shared" si="283"/>
        <v/>
      </c>
      <c r="G1043" s="154" t="str">
        <f>IF($A1043="","",'Priseestimat gj.strømming'!$C$15)</f>
        <v/>
      </c>
      <c r="H1043" s="155" t="str" cm="1">
        <f t="array" ref="H1043">IF(M1043=Hjelpeark!$E$7,_xlfn.XLOOKUP(IF(T1043="Naturlig",S1043,T1043),Temp_VT_FV,_xlfn.XLOOKUP('Beregninger gj.strømming'!F1043,Fiskevekt_VT_FV,'Veksttabell FV'!$B$5:$T$21,,-1),,-1)*G1043,IF('Beregninger gj.strømming'!M1043=Hjelpeark!$D$7,_xlfn.XLOOKUP(IF(T1043="Naturlig",S1043,T1043),'Veksttabell SV'!$A$6:$A$22,_xlfn.XLOOKUP('Beregninger gj.strømming'!F1043,'Veksttabell SV'!$B$5:$AU$5,'Veksttabell SV'!$B$6:$AU$22,,-1),,-1)*G1043,""))</f>
        <v/>
      </c>
      <c r="I1043" s="155" t="str">
        <f t="shared" si="272"/>
        <v/>
      </c>
      <c r="J1043" s="159" t="str">
        <f t="shared" si="273"/>
        <v/>
      </c>
      <c r="K1043" s="173" t="str">
        <f>IF(A1043="","",'Priseestimat gj.strømming'!$C$10)</f>
        <v/>
      </c>
      <c r="L1043" s="173" t="str">
        <f>IF(A1043="","",'Priseestimat gj.strømming'!$C$11)</f>
        <v/>
      </c>
      <c r="M1043" s="173" t="str">
        <f>IF(A1043="","",'Priseestimat gj.strømming'!$C$12)</f>
        <v/>
      </c>
      <c r="N1043" s="173" t="str">
        <f>IF($A1043="","",'Priseestimat gj.strømming'!$C$6)</f>
        <v/>
      </c>
      <c r="O1043" s="174" t="str" cm="1">
        <f t="array" ref="O1043">IF(M1043=Hjelpeark!$D$7,_xlfn.XLOOKUP(IF(T1043="Naturlig",S1043,T1043),'Vannbehov SV'!$A$5:$A$13,_xlfn.XLOOKUP('Beregninger gj.strømming'!F1043,'Vannbehov SV'!$B$4:$O$4,'Vannbehov SV'!$B$5:$O$13,,-1),,-1),IF(M1043=Hjelpeark!$E$7,_xlfn.XLOOKUP(IF(T1043="Naturlig",S1043,T1043),'Vannbehov FV'!$A$5:$A$20,_xlfn.XLOOKUP('Beregninger gj.strømming'!F1043,'Vannbehov FV'!$B$4:$O$4,'Vannbehov FV'!$B$5:$O$20,,-1),,-1),""))</f>
        <v/>
      </c>
      <c r="P1043" s="173" t="str">
        <f t="shared" si="284"/>
        <v/>
      </c>
      <c r="Q1043" s="174" t="str">
        <f t="shared" si="285"/>
        <v/>
      </c>
      <c r="R1043" s="174" t="str">
        <f t="shared" si="274"/>
        <v/>
      </c>
      <c r="S1043" s="152" t="str">
        <f>IFERROR(IF(M1043=Hjelpeark!$D$7,_xlfn.XLOOKUP('Beregninger gj.strømming'!C1043,Hjelpeark!$C$8:$C$19,Hjelpeark!$D$8:$D$19),_xlfn.XLOOKUP('Beregninger gj.strømming'!C1043,Hjelpeark!$C$8:$C$19,Hjelpeark!$E$8:$E$19)),"")</f>
        <v/>
      </c>
      <c r="T1043" s="152" t="str">
        <f t="shared" si="288"/>
        <v/>
      </c>
      <c r="U1043" s="152" t="str">
        <f>IFERROR(IF(T1043=Hjelpeark!$B$4,0,ABS(T1043-S1043)),"")</f>
        <v/>
      </c>
      <c r="V1043" s="175" t="str">
        <f>IFERROR(IF(A1043="","",_xlfn.XLOOKUP(D1043,Prisliste!$C$4:$F$4,Prisliste!$C$20:$F$20)),"")</f>
        <v/>
      </c>
      <c r="W1043" s="175" t="str">
        <f>IFERROR(U1043*_xlfn.XLOOKUP(D1043,Prisliste!$C$4:$F$4,Prisliste!$C$21:$F$21),"")</f>
        <v/>
      </c>
      <c r="X1043" s="175" t="str">
        <f>IFERROR(IF(A1043="","",IF(N1043="Ja",_xlfn.XLOOKUP('Beregninger gj.strømming'!D1043,Prisliste!$C$4:$F$4,Prisliste!$C$24:$F$24),0)),"")</f>
        <v/>
      </c>
      <c r="Y1043" s="288" t="str">
        <f t="shared" si="275"/>
        <v/>
      </c>
      <c r="Z1043" s="175" t="str">
        <f t="shared" si="286"/>
        <v/>
      </c>
      <c r="AA1043" s="175" t="str">
        <f t="shared" si="276"/>
        <v/>
      </c>
      <c r="AB1043" s="175" t="str">
        <f t="shared" si="277"/>
        <v/>
      </c>
      <c r="AC1043" s="288" t="str">
        <f t="shared" si="278"/>
        <v/>
      </c>
      <c r="AD1043" s="152" t="str">
        <f t="shared" si="279"/>
        <v/>
      </c>
      <c r="AF1043" s="155" t="str">
        <f>IFERROR(_xlfn.XLOOKUP(D1043,Prisliste!$C$4:$F$4,Prisliste!$C$19:$F$19)*AD1043,"")</f>
        <v/>
      </c>
    </row>
    <row r="1044" spans="1:32" ht="14.4">
      <c r="A1044" s="171" t="str">
        <f>IF(A1043="","",IF(A1043+1&lt;=f_slutt,'Beregninger gj.strømming'!A1043+1,""))</f>
        <v/>
      </c>
      <c r="B1044" s="172" t="str">
        <f t="shared" si="280"/>
        <v/>
      </c>
      <c r="C1044" s="173" t="str">
        <f t="shared" si="281"/>
        <v/>
      </c>
      <c r="D1044" s="172" t="str">
        <f t="shared" si="282"/>
        <v/>
      </c>
      <c r="E1044" s="152" t="str">
        <f t="shared" si="287"/>
        <v/>
      </c>
      <c r="F1044" s="289" t="str">
        <f t="shared" si="283"/>
        <v/>
      </c>
      <c r="G1044" s="154" t="str">
        <f>IF($A1044="","",'Priseestimat gj.strømming'!$C$15)</f>
        <v/>
      </c>
      <c r="H1044" s="155" t="str" cm="1">
        <f t="array" ref="H1044">IF(M1044=Hjelpeark!$E$7,_xlfn.XLOOKUP(IF(T1044="Naturlig",S1044,T1044),Temp_VT_FV,_xlfn.XLOOKUP('Beregninger gj.strømming'!F1044,Fiskevekt_VT_FV,'Veksttabell FV'!$B$5:$T$21,,-1),,-1)*G1044,IF('Beregninger gj.strømming'!M1044=Hjelpeark!$D$7,_xlfn.XLOOKUP(IF(T1044="Naturlig",S1044,T1044),'Veksttabell SV'!$A$6:$A$22,_xlfn.XLOOKUP('Beregninger gj.strømming'!F1044,'Veksttabell SV'!$B$5:$AU$5,'Veksttabell SV'!$B$6:$AU$22,,-1),,-1)*G1044,""))</f>
        <v/>
      </c>
      <c r="I1044" s="155" t="str">
        <f t="shared" si="272"/>
        <v/>
      </c>
      <c r="J1044" s="159" t="str">
        <f t="shared" si="273"/>
        <v/>
      </c>
      <c r="K1044" s="173" t="str">
        <f>IF(A1044="","",'Priseestimat gj.strømming'!$C$10)</f>
        <v/>
      </c>
      <c r="L1044" s="173" t="str">
        <f>IF(A1044="","",'Priseestimat gj.strømming'!$C$11)</f>
        <v/>
      </c>
      <c r="M1044" s="173" t="str">
        <f>IF(A1044="","",'Priseestimat gj.strømming'!$C$12)</f>
        <v/>
      </c>
      <c r="N1044" s="173" t="str">
        <f>IF($A1044="","",'Priseestimat gj.strømming'!$C$6)</f>
        <v/>
      </c>
      <c r="O1044" s="174" t="str" cm="1">
        <f t="array" ref="O1044">IF(M1044=Hjelpeark!$D$7,_xlfn.XLOOKUP(IF(T1044="Naturlig",S1044,T1044),'Vannbehov SV'!$A$5:$A$13,_xlfn.XLOOKUP('Beregninger gj.strømming'!F1044,'Vannbehov SV'!$B$4:$O$4,'Vannbehov SV'!$B$5:$O$13,,-1),,-1),IF(M1044=Hjelpeark!$E$7,_xlfn.XLOOKUP(IF(T1044="Naturlig",S1044,T1044),'Vannbehov FV'!$A$5:$A$20,_xlfn.XLOOKUP('Beregninger gj.strømming'!F1044,'Vannbehov FV'!$B$4:$O$4,'Vannbehov FV'!$B$5:$O$20,,-1),,-1),""))</f>
        <v/>
      </c>
      <c r="P1044" s="173" t="str">
        <f t="shared" si="284"/>
        <v/>
      </c>
      <c r="Q1044" s="174" t="str">
        <f t="shared" si="285"/>
        <v/>
      </c>
      <c r="R1044" s="174" t="str">
        <f t="shared" si="274"/>
        <v/>
      </c>
      <c r="S1044" s="152" t="str">
        <f>IFERROR(IF(M1044=Hjelpeark!$D$7,_xlfn.XLOOKUP('Beregninger gj.strømming'!C1044,Hjelpeark!$C$8:$C$19,Hjelpeark!$D$8:$D$19),_xlfn.XLOOKUP('Beregninger gj.strømming'!C1044,Hjelpeark!$C$8:$C$19,Hjelpeark!$E$8:$E$19)),"")</f>
        <v/>
      </c>
      <c r="T1044" s="152" t="str">
        <f t="shared" si="288"/>
        <v/>
      </c>
      <c r="U1044" s="152" t="str">
        <f>IFERROR(IF(T1044=Hjelpeark!$B$4,0,ABS(T1044-S1044)),"")</f>
        <v/>
      </c>
      <c r="V1044" s="175" t="str">
        <f>IFERROR(IF(A1044="","",_xlfn.XLOOKUP(D1044,Prisliste!$C$4:$F$4,Prisliste!$C$20:$F$20)),"")</f>
        <v/>
      </c>
      <c r="W1044" s="175" t="str">
        <f>IFERROR(U1044*_xlfn.XLOOKUP(D1044,Prisliste!$C$4:$F$4,Prisliste!$C$21:$F$21),"")</f>
        <v/>
      </c>
      <c r="X1044" s="175" t="str">
        <f>IFERROR(IF(A1044="","",IF(N1044="Ja",_xlfn.XLOOKUP('Beregninger gj.strømming'!D1044,Prisliste!$C$4:$F$4,Prisliste!$C$24:$F$24),0)),"")</f>
        <v/>
      </c>
      <c r="Y1044" s="288" t="str">
        <f t="shared" si="275"/>
        <v/>
      </c>
      <c r="Z1044" s="175" t="str">
        <f t="shared" si="286"/>
        <v/>
      </c>
      <c r="AA1044" s="175" t="str">
        <f t="shared" si="276"/>
        <v/>
      </c>
      <c r="AB1044" s="175" t="str">
        <f t="shared" si="277"/>
        <v/>
      </c>
      <c r="AC1044" s="288" t="str">
        <f t="shared" si="278"/>
        <v/>
      </c>
      <c r="AD1044" s="152" t="str">
        <f t="shared" si="279"/>
        <v/>
      </c>
      <c r="AF1044" s="155" t="str">
        <f>IFERROR(_xlfn.XLOOKUP(D1044,Prisliste!$C$4:$F$4,Prisliste!$C$19:$F$19)*AD1044,"")</f>
        <v/>
      </c>
    </row>
    <row r="1045" spans="1:32" ht="14.4">
      <c r="A1045" s="171" t="str">
        <f>IF(A1044="","",IF(A1044+1&lt;=f_slutt,'Beregninger gj.strømming'!A1044+1,""))</f>
        <v/>
      </c>
      <c r="B1045" s="172" t="str">
        <f t="shared" si="280"/>
        <v/>
      </c>
      <c r="C1045" s="173" t="str">
        <f t="shared" si="281"/>
        <v/>
      </c>
      <c r="D1045" s="172" t="str">
        <f t="shared" si="282"/>
        <v/>
      </c>
      <c r="E1045" s="152" t="str">
        <f t="shared" si="287"/>
        <v/>
      </c>
      <c r="F1045" s="289" t="str">
        <f t="shared" si="283"/>
        <v/>
      </c>
      <c r="G1045" s="154" t="str">
        <f>IF($A1045="","",'Priseestimat gj.strømming'!$C$15)</f>
        <v/>
      </c>
      <c r="H1045" s="155" t="str" cm="1">
        <f t="array" ref="H1045">IF(M1045=Hjelpeark!$E$7,_xlfn.XLOOKUP(IF(T1045="Naturlig",S1045,T1045),Temp_VT_FV,_xlfn.XLOOKUP('Beregninger gj.strømming'!F1045,Fiskevekt_VT_FV,'Veksttabell FV'!$B$5:$T$21,,-1),,-1)*G1045,IF('Beregninger gj.strømming'!M1045=Hjelpeark!$D$7,_xlfn.XLOOKUP(IF(T1045="Naturlig",S1045,T1045),'Veksttabell SV'!$A$6:$A$22,_xlfn.XLOOKUP('Beregninger gj.strømming'!F1045,'Veksttabell SV'!$B$5:$AU$5,'Veksttabell SV'!$B$6:$AU$22,,-1),,-1)*G1045,""))</f>
        <v/>
      </c>
      <c r="I1045" s="155" t="str">
        <f t="shared" si="272"/>
        <v/>
      </c>
      <c r="J1045" s="159" t="str">
        <f t="shared" si="273"/>
        <v/>
      </c>
      <c r="K1045" s="173" t="str">
        <f>IF(A1045="","",'Priseestimat gj.strømming'!$C$10)</f>
        <v/>
      </c>
      <c r="L1045" s="173" t="str">
        <f>IF(A1045="","",'Priseestimat gj.strømming'!$C$11)</f>
        <v/>
      </c>
      <c r="M1045" s="173" t="str">
        <f>IF(A1045="","",'Priseestimat gj.strømming'!$C$12)</f>
        <v/>
      </c>
      <c r="N1045" s="173" t="str">
        <f>IF($A1045="","",'Priseestimat gj.strømming'!$C$6)</f>
        <v/>
      </c>
      <c r="O1045" s="174" t="str" cm="1">
        <f t="array" ref="O1045">IF(M1045=Hjelpeark!$D$7,_xlfn.XLOOKUP(IF(T1045="Naturlig",S1045,T1045),'Vannbehov SV'!$A$5:$A$13,_xlfn.XLOOKUP('Beregninger gj.strømming'!F1045,'Vannbehov SV'!$B$4:$O$4,'Vannbehov SV'!$B$5:$O$13,,-1),,-1),IF(M1045=Hjelpeark!$E$7,_xlfn.XLOOKUP(IF(T1045="Naturlig",S1045,T1045),'Vannbehov FV'!$A$5:$A$20,_xlfn.XLOOKUP('Beregninger gj.strømming'!F1045,'Vannbehov FV'!$B$4:$O$4,'Vannbehov FV'!$B$5:$O$20,,-1),,-1),""))</f>
        <v/>
      </c>
      <c r="P1045" s="173" t="str">
        <f t="shared" si="284"/>
        <v/>
      </c>
      <c r="Q1045" s="174" t="str">
        <f t="shared" si="285"/>
        <v/>
      </c>
      <c r="R1045" s="174" t="str">
        <f t="shared" si="274"/>
        <v/>
      </c>
      <c r="S1045" s="152" t="str">
        <f>IFERROR(IF(M1045=Hjelpeark!$D$7,_xlfn.XLOOKUP('Beregninger gj.strømming'!C1045,Hjelpeark!$C$8:$C$19,Hjelpeark!$D$8:$D$19),_xlfn.XLOOKUP('Beregninger gj.strømming'!C1045,Hjelpeark!$C$8:$C$19,Hjelpeark!$E$8:$E$19)),"")</f>
        <v/>
      </c>
      <c r="T1045" s="152" t="str">
        <f t="shared" si="288"/>
        <v/>
      </c>
      <c r="U1045" s="152" t="str">
        <f>IFERROR(IF(T1045=Hjelpeark!$B$4,0,ABS(T1045-S1045)),"")</f>
        <v/>
      </c>
      <c r="V1045" s="175" t="str">
        <f>IFERROR(IF(A1045="","",_xlfn.XLOOKUP(D1045,Prisliste!$C$4:$F$4,Prisliste!$C$20:$F$20)),"")</f>
        <v/>
      </c>
      <c r="W1045" s="175" t="str">
        <f>IFERROR(U1045*_xlfn.XLOOKUP(D1045,Prisliste!$C$4:$F$4,Prisliste!$C$21:$F$21),"")</f>
        <v/>
      </c>
      <c r="X1045" s="175" t="str">
        <f>IFERROR(IF(A1045="","",IF(N1045="Ja",_xlfn.XLOOKUP('Beregninger gj.strømming'!D1045,Prisliste!$C$4:$F$4,Prisliste!$C$24:$F$24),0)),"")</f>
        <v/>
      </c>
      <c r="Y1045" s="288" t="str">
        <f t="shared" si="275"/>
        <v/>
      </c>
      <c r="Z1045" s="175" t="str">
        <f t="shared" si="286"/>
        <v/>
      </c>
      <c r="AA1045" s="175" t="str">
        <f t="shared" si="276"/>
        <v/>
      </c>
      <c r="AB1045" s="175" t="str">
        <f t="shared" si="277"/>
        <v/>
      </c>
      <c r="AC1045" s="288" t="str">
        <f t="shared" si="278"/>
        <v/>
      </c>
      <c r="AD1045" s="152" t="str">
        <f t="shared" si="279"/>
        <v/>
      </c>
      <c r="AF1045" s="155" t="str">
        <f>IFERROR(_xlfn.XLOOKUP(D1045,Prisliste!$C$4:$F$4,Prisliste!$C$19:$F$19)*AD1045,"")</f>
        <v/>
      </c>
    </row>
    <row r="1046" spans="1:32" ht="14.4">
      <c r="A1046" s="171" t="str">
        <f>IF(A1045="","",IF(A1045+1&lt;=f_slutt,'Beregninger gj.strømming'!A1045+1,""))</f>
        <v/>
      </c>
      <c r="B1046" s="172" t="str">
        <f t="shared" si="280"/>
        <v/>
      </c>
      <c r="C1046" s="173" t="str">
        <f t="shared" si="281"/>
        <v/>
      </c>
      <c r="D1046" s="172" t="str">
        <f t="shared" si="282"/>
        <v/>
      </c>
      <c r="E1046" s="152" t="str">
        <f t="shared" si="287"/>
        <v/>
      </c>
      <c r="F1046" s="289" t="str">
        <f t="shared" si="283"/>
        <v/>
      </c>
      <c r="G1046" s="154" t="str">
        <f>IF($A1046="","",'Priseestimat gj.strømming'!$C$15)</f>
        <v/>
      </c>
      <c r="H1046" s="155" t="str" cm="1">
        <f t="array" ref="H1046">IF(M1046=Hjelpeark!$E$7,_xlfn.XLOOKUP(IF(T1046="Naturlig",S1046,T1046),Temp_VT_FV,_xlfn.XLOOKUP('Beregninger gj.strømming'!F1046,Fiskevekt_VT_FV,'Veksttabell FV'!$B$5:$T$21,,-1),,-1)*G1046,IF('Beregninger gj.strømming'!M1046=Hjelpeark!$D$7,_xlfn.XLOOKUP(IF(T1046="Naturlig",S1046,T1046),'Veksttabell SV'!$A$6:$A$22,_xlfn.XLOOKUP('Beregninger gj.strømming'!F1046,'Veksttabell SV'!$B$5:$AU$5,'Veksttabell SV'!$B$6:$AU$22,,-1),,-1)*G1046,""))</f>
        <v/>
      </c>
      <c r="I1046" s="155" t="str">
        <f t="shared" si="272"/>
        <v/>
      </c>
      <c r="J1046" s="159" t="str">
        <f t="shared" si="273"/>
        <v/>
      </c>
      <c r="K1046" s="173" t="str">
        <f>IF(A1046="","",'Priseestimat gj.strømming'!$C$10)</f>
        <v/>
      </c>
      <c r="L1046" s="173" t="str">
        <f>IF(A1046="","",'Priseestimat gj.strømming'!$C$11)</f>
        <v/>
      </c>
      <c r="M1046" s="173" t="str">
        <f>IF(A1046="","",'Priseestimat gj.strømming'!$C$12)</f>
        <v/>
      </c>
      <c r="N1046" s="173" t="str">
        <f>IF($A1046="","",'Priseestimat gj.strømming'!$C$6)</f>
        <v/>
      </c>
      <c r="O1046" s="174" t="str" cm="1">
        <f t="array" ref="O1046">IF(M1046=Hjelpeark!$D$7,_xlfn.XLOOKUP(IF(T1046="Naturlig",S1046,T1046),'Vannbehov SV'!$A$5:$A$13,_xlfn.XLOOKUP('Beregninger gj.strømming'!F1046,'Vannbehov SV'!$B$4:$O$4,'Vannbehov SV'!$B$5:$O$13,,-1),,-1),IF(M1046=Hjelpeark!$E$7,_xlfn.XLOOKUP(IF(T1046="Naturlig",S1046,T1046),'Vannbehov FV'!$A$5:$A$20,_xlfn.XLOOKUP('Beregninger gj.strømming'!F1046,'Vannbehov FV'!$B$4:$O$4,'Vannbehov FV'!$B$5:$O$20,,-1),,-1),""))</f>
        <v/>
      </c>
      <c r="P1046" s="173" t="str">
        <f t="shared" si="284"/>
        <v/>
      </c>
      <c r="Q1046" s="174" t="str">
        <f t="shared" si="285"/>
        <v/>
      </c>
      <c r="R1046" s="174" t="str">
        <f t="shared" si="274"/>
        <v/>
      </c>
      <c r="S1046" s="152" t="str">
        <f>IFERROR(IF(M1046=Hjelpeark!$D$7,_xlfn.XLOOKUP('Beregninger gj.strømming'!C1046,Hjelpeark!$C$8:$C$19,Hjelpeark!$D$8:$D$19),_xlfn.XLOOKUP('Beregninger gj.strømming'!C1046,Hjelpeark!$C$8:$C$19,Hjelpeark!$E$8:$E$19)),"")</f>
        <v/>
      </c>
      <c r="T1046" s="152" t="str">
        <f t="shared" si="288"/>
        <v/>
      </c>
      <c r="U1046" s="152" t="str">
        <f>IFERROR(IF(T1046=Hjelpeark!$B$4,0,ABS(T1046-S1046)),"")</f>
        <v/>
      </c>
      <c r="V1046" s="175" t="str">
        <f>IFERROR(IF(A1046="","",_xlfn.XLOOKUP(D1046,Prisliste!$C$4:$F$4,Prisliste!$C$20:$F$20)),"")</f>
        <v/>
      </c>
      <c r="W1046" s="175" t="str">
        <f>IFERROR(U1046*_xlfn.XLOOKUP(D1046,Prisliste!$C$4:$F$4,Prisliste!$C$21:$F$21),"")</f>
        <v/>
      </c>
      <c r="X1046" s="175" t="str">
        <f>IFERROR(IF(A1046="","",IF(N1046="Ja",_xlfn.XLOOKUP('Beregninger gj.strømming'!D1046,Prisliste!$C$4:$F$4,Prisliste!$C$24:$F$24),0)),"")</f>
        <v/>
      </c>
      <c r="Y1046" s="288" t="str">
        <f t="shared" si="275"/>
        <v/>
      </c>
      <c r="Z1046" s="175" t="str">
        <f t="shared" si="286"/>
        <v/>
      </c>
      <c r="AA1046" s="175" t="str">
        <f t="shared" si="276"/>
        <v/>
      </c>
      <c r="AB1046" s="175" t="str">
        <f t="shared" si="277"/>
        <v/>
      </c>
      <c r="AC1046" s="288" t="str">
        <f t="shared" si="278"/>
        <v/>
      </c>
      <c r="AD1046" s="152" t="str">
        <f t="shared" si="279"/>
        <v/>
      </c>
      <c r="AF1046" s="155" t="str">
        <f>IFERROR(_xlfn.XLOOKUP(D1046,Prisliste!$C$4:$F$4,Prisliste!$C$19:$F$19)*AD1046,"")</f>
        <v/>
      </c>
    </row>
    <row r="1047" spans="1:32" ht="14.4">
      <c r="A1047" s="171" t="str">
        <f>IF(A1046="","",IF(A1046+1&lt;=f_slutt,'Beregninger gj.strømming'!A1046+1,""))</f>
        <v/>
      </c>
      <c r="B1047" s="172" t="str">
        <f t="shared" si="280"/>
        <v/>
      </c>
      <c r="C1047" s="173" t="str">
        <f t="shared" si="281"/>
        <v/>
      </c>
      <c r="D1047" s="172" t="str">
        <f t="shared" si="282"/>
        <v/>
      </c>
      <c r="E1047" s="152" t="str">
        <f t="shared" si="287"/>
        <v/>
      </c>
      <c r="F1047" s="289" t="str">
        <f t="shared" si="283"/>
        <v/>
      </c>
      <c r="G1047" s="154" t="str">
        <f>IF($A1047="","",'Priseestimat gj.strømming'!$C$15)</f>
        <v/>
      </c>
      <c r="H1047" s="155" t="str" cm="1">
        <f t="array" ref="H1047">IF(M1047=Hjelpeark!$E$7,_xlfn.XLOOKUP(IF(T1047="Naturlig",S1047,T1047),Temp_VT_FV,_xlfn.XLOOKUP('Beregninger gj.strømming'!F1047,Fiskevekt_VT_FV,'Veksttabell FV'!$B$5:$T$21,,-1),,-1)*G1047,IF('Beregninger gj.strømming'!M1047=Hjelpeark!$D$7,_xlfn.XLOOKUP(IF(T1047="Naturlig",S1047,T1047),'Veksttabell SV'!$A$6:$A$22,_xlfn.XLOOKUP('Beregninger gj.strømming'!F1047,'Veksttabell SV'!$B$5:$AU$5,'Veksttabell SV'!$B$6:$AU$22,,-1),,-1)*G1047,""))</f>
        <v/>
      </c>
      <c r="I1047" s="155" t="str">
        <f t="shared" si="272"/>
        <v/>
      </c>
      <c r="J1047" s="159" t="str">
        <f t="shared" si="273"/>
        <v/>
      </c>
      <c r="K1047" s="173" t="str">
        <f>IF(A1047="","",'Priseestimat gj.strømming'!$C$10)</f>
        <v/>
      </c>
      <c r="L1047" s="173" t="str">
        <f>IF(A1047="","",'Priseestimat gj.strømming'!$C$11)</f>
        <v/>
      </c>
      <c r="M1047" s="173" t="str">
        <f>IF(A1047="","",'Priseestimat gj.strømming'!$C$12)</f>
        <v/>
      </c>
      <c r="N1047" s="173" t="str">
        <f>IF($A1047="","",'Priseestimat gj.strømming'!$C$6)</f>
        <v/>
      </c>
      <c r="O1047" s="174" t="str" cm="1">
        <f t="array" ref="O1047">IF(M1047=Hjelpeark!$D$7,_xlfn.XLOOKUP(IF(T1047="Naturlig",S1047,T1047),'Vannbehov SV'!$A$5:$A$13,_xlfn.XLOOKUP('Beregninger gj.strømming'!F1047,'Vannbehov SV'!$B$4:$O$4,'Vannbehov SV'!$B$5:$O$13,,-1),,-1),IF(M1047=Hjelpeark!$E$7,_xlfn.XLOOKUP(IF(T1047="Naturlig",S1047,T1047),'Vannbehov FV'!$A$5:$A$20,_xlfn.XLOOKUP('Beregninger gj.strømming'!F1047,'Vannbehov FV'!$B$4:$O$4,'Vannbehov FV'!$B$5:$O$20,,-1),,-1),""))</f>
        <v/>
      </c>
      <c r="P1047" s="173" t="str">
        <f t="shared" si="284"/>
        <v/>
      </c>
      <c r="Q1047" s="174" t="str">
        <f t="shared" si="285"/>
        <v/>
      </c>
      <c r="R1047" s="174" t="str">
        <f t="shared" si="274"/>
        <v/>
      </c>
      <c r="S1047" s="152" t="str">
        <f>IFERROR(IF(M1047=Hjelpeark!$D$7,_xlfn.XLOOKUP('Beregninger gj.strømming'!C1047,Hjelpeark!$C$8:$C$19,Hjelpeark!$D$8:$D$19),_xlfn.XLOOKUP('Beregninger gj.strømming'!C1047,Hjelpeark!$C$8:$C$19,Hjelpeark!$E$8:$E$19)),"")</f>
        <v/>
      </c>
      <c r="T1047" s="152" t="str">
        <f t="shared" si="288"/>
        <v/>
      </c>
      <c r="U1047" s="152" t="str">
        <f>IFERROR(IF(T1047=Hjelpeark!$B$4,0,ABS(T1047-S1047)),"")</f>
        <v/>
      </c>
      <c r="V1047" s="175" t="str">
        <f>IFERROR(IF(A1047="","",_xlfn.XLOOKUP(D1047,Prisliste!$C$4:$F$4,Prisliste!$C$20:$F$20)),"")</f>
        <v/>
      </c>
      <c r="W1047" s="175" t="str">
        <f>IFERROR(U1047*_xlfn.XLOOKUP(D1047,Prisliste!$C$4:$F$4,Prisliste!$C$21:$F$21),"")</f>
        <v/>
      </c>
      <c r="X1047" s="175" t="str">
        <f>IFERROR(IF(A1047="","",IF(N1047="Ja",_xlfn.XLOOKUP('Beregninger gj.strømming'!D1047,Prisliste!$C$4:$F$4,Prisliste!$C$24:$F$24),0)),"")</f>
        <v/>
      </c>
      <c r="Y1047" s="288" t="str">
        <f t="shared" si="275"/>
        <v/>
      </c>
      <c r="Z1047" s="175" t="str">
        <f t="shared" si="286"/>
        <v/>
      </c>
      <c r="AA1047" s="175" t="str">
        <f t="shared" si="276"/>
        <v/>
      </c>
      <c r="AB1047" s="175" t="str">
        <f t="shared" si="277"/>
        <v/>
      </c>
      <c r="AC1047" s="288" t="str">
        <f t="shared" si="278"/>
        <v/>
      </c>
      <c r="AD1047" s="152" t="str">
        <f t="shared" si="279"/>
        <v/>
      </c>
      <c r="AF1047" s="155" t="str">
        <f>IFERROR(_xlfn.XLOOKUP(D1047,Prisliste!$C$4:$F$4,Prisliste!$C$19:$F$19)*AD1047,"")</f>
        <v/>
      </c>
    </row>
    <row r="1048" spans="1:32" ht="14.4">
      <c r="A1048" s="171" t="str">
        <f>IF(A1047="","",IF(A1047+1&lt;=f_slutt,'Beregninger gj.strømming'!A1047+1,""))</f>
        <v/>
      </c>
      <c r="B1048" s="172" t="str">
        <f t="shared" si="280"/>
        <v/>
      </c>
      <c r="C1048" s="173" t="str">
        <f t="shared" si="281"/>
        <v/>
      </c>
      <c r="D1048" s="172" t="str">
        <f t="shared" si="282"/>
        <v/>
      </c>
      <c r="E1048" s="152" t="str">
        <f t="shared" si="287"/>
        <v/>
      </c>
      <c r="F1048" s="289" t="str">
        <f t="shared" si="283"/>
        <v/>
      </c>
      <c r="G1048" s="154" t="str">
        <f>IF($A1048="","",'Priseestimat gj.strømming'!$C$15)</f>
        <v/>
      </c>
      <c r="H1048" s="155" t="str" cm="1">
        <f t="array" ref="H1048">IF(M1048=Hjelpeark!$E$7,_xlfn.XLOOKUP(IF(T1048="Naturlig",S1048,T1048),Temp_VT_FV,_xlfn.XLOOKUP('Beregninger gj.strømming'!F1048,Fiskevekt_VT_FV,'Veksttabell FV'!$B$5:$T$21,,-1),,-1)*G1048,IF('Beregninger gj.strømming'!M1048=Hjelpeark!$D$7,_xlfn.XLOOKUP(IF(T1048="Naturlig",S1048,T1048),'Veksttabell SV'!$A$6:$A$22,_xlfn.XLOOKUP('Beregninger gj.strømming'!F1048,'Veksttabell SV'!$B$5:$AU$5,'Veksttabell SV'!$B$6:$AU$22,,-1),,-1)*G1048,""))</f>
        <v/>
      </c>
      <c r="I1048" s="155" t="str">
        <f t="shared" si="272"/>
        <v/>
      </c>
      <c r="J1048" s="159" t="str">
        <f t="shared" si="273"/>
        <v/>
      </c>
      <c r="K1048" s="173" t="str">
        <f>IF(A1048="","",'Priseestimat gj.strømming'!$C$10)</f>
        <v/>
      </c>
      <c r="L1048" s="173" t="str">
        <f>IF(A1048="","",'Priseestimat gj.strømming'!$C$11)</f>
        <v/>
      </c>
      <c r="M1048" s="173" t="str">
        <f>IF(A1048="","",'Priseestimat gj.strømming'!$C$12)</f>
        <v/>
      </c>
      <c r="N1048" s="173" t="str">
        <f>IF($A1048="","",'Priseestimat gj.strømming'!$C$6)</f>
        <v/>
      </c>
      <c r="O1048" s="174" t="str" cm="1">
        <f t="array" ref="O1048">IF(M1048=Hjelpeark!$D$7,_xlfn.XLOOKUP(IF(T1048="Naturlig",S1048,T1048),'Vannbehov SV'!$A$5:$A$13,_xlfn.XLOOKUP('Beregninger gj.strømming'!F1048,'Vannbehov SV'!$B$4:$O$4,'Vannbehov SV'!$B$5:$O$13,,-1),,-1),IF(M1048=Hjelpeark!$E$7,_xlfn.XLOOKUP(IF(T1048="Naturlig",S1048,T1048),'Vannbehov FV'!$A$5:$A$20,_xlfn.XLOOKUP('Beregninger gj.strømming'!F1048,'Vannbehov FV'!$B$4:$O$4,'Vannbehov FV'!$B$5:$O$20,,-1),,-1),""))</f>
        <v/>
      </c>
      <c r="P1048" s="173" t="str">
        <f t="shared" si="284"/>
        <v/>
      </c>
      <c r="Q1048" s="174" t="str">
        <f t="shared" si="285"/>
        <v/>
      </c>
      <c r="R1048" s="174" t="str">
        <f t="shared" si="274"/>
        <v/>
      </c>
      <c r="S1048" s="152" t="str">
        <f>IFERROR(IF(M1048=Hjelpeark!$D$7,_xlfn.XLOOKUP('Beregninger gj.strømming'!C1048,Hjelpeark!$C$8:$C$19,Hjelpeark!$D$8:$D$19),_xlfn.XLOOKUP('Beregninger gj.strømming'!C1048,Hjelpeark!$C$8:$C$19,Hjelpeark!$E$8:$E$19)),"")</f>
        <v/>
      </c>
      <c r="T1048" s="152" t="str">
        <f t="shared" si="288"/>
        <v/>
      </c>
      <c r="U1048" s="152" t="str">
        <f>IFERROR(IF(T1048=Hjelpeark!$B$4,0,ABS(T1048-S1048)),"")</f>
        <v/>
      </c>
      <c r="V1048" s="175" t="str">
        <f>IFERROR(IF(A1048="","",_xlfn.XLOOKUP(D1048,Prisliste!$C$4:$F$4,Prisliste!$C$20:$F$20)),"")</f>
        <v/>
      </c>
      <c r="W1048" s="175" t="str">
        <f>IFERROR(U1048*_xlfn.XLOOKUP(D1048,Prisliste!$C$4:$F$4,Prisliste!$C$21:$F$21),"")</f>
        <v/>
      </c>
      <c r="X1048" s="175" t="str">
        <f>IFERROR(IF(A1048="","",IF(N1048="Ja",_xlfn.XLOOKUP('Beregninger gj.strømming'!D1048,Prisliste!$C$4:$F$4,Prisliste!$C$24:$F$24),0)),"")</f>
        <v/>
      </c>
      <c r="Y1048" s="288" t="str">
        <f t="shared" si="275"/>
        <v/>
      </c>
      <c r="Z1048" s="175" t="str">
        <f t="shared" si="286"/>
        <v/>
      </c>
      <c r="AA1048" s="175" t="str">
        <f t="shared" si="276"/>
        <v/>
      </c>
      <c r="AB1048" s="175" t="str">
        <f t="shared" si="277"/>
        <v/>
      </c>
      <c r="AC1048" s="288" t="str">
        <f t="shared" si="278"/>
        <v/>
      </c>
      <c r="AD1048" s="152" t="str">
        <f t="shared" si="279"/>
        <v/>
      </c>
      <c r="AF1048" s="155" t="str">
        <f>IFERROR(_xlfn.XLOOKUP(D1048,Prisliste!$C$4:$F$4,Prisliste!$C$19:$F$19)*AD1048,"")</f>
        <v/>
      </c>
    </row>
    <row r="1049" spans="1:32" ht="14.4">
      <c r="A1049" s="171" t="str">
        <f>IF(A1048="","",IF(A1048+1&lt;=f_slutt,'Beregninger gj.strømming'!A1048+1,""))</f>
        <v/>
      </c>
      <c r="B1049" s="172" t="str">
        <f t="shared" si="280"/>
        <v/>
      </c>
      <c r="C1049" s="173" t="str">
        <f t="shared" si="281"/>
        <v/>
      </c>
      <c r="D1049" s="172" t="str">
        <f t="shared" si="282"/>
        <v/>
      </c>
      <c r="E1049" s="152" t="str">
        <f t="shared" si="287"/>
        <v/>
      </c>
      <c r="F1049" s="289" t="str">
        <f t="shared" si="283"/>
        <v/>
      </c>
      <c r="G1049" s="154" t="str">
        <f>IF($A1049="","",'Priseestimat gj.strømming'!$C$15)</f>
        <v/>
      </c>
      <c r="H1049" s="155" t="str" cm="1">
        <f t="array" ref="H1049">IF(M1049=Hjelpeark!$E$7,_xlfn.XLOOKUP(IF(T1049="Naturlig",S1049,T1049),Temp_VT_FV,_xlfn.XLOOKUP('Beregninger gj.strømming'!F1049,Fiskevekt_VT_FV,'Veksttabell FV'!$B$5:$T$21,,-1),,-1)*G1049,IF('Beregninger gj.strømming'!M1049=Hjelpeark!$D$7,_xlfn.XLOOKUP(IF(T1049="Naturlig",S1049,T1049),'Veksttabell SV'!$A$6:$A$22,_xlfn.XLOOKUP('Beregninger gj.strømming'!F1049,'Veksttabell SV'!$B$5:$AU$5,'Veksttabell SV'!$B$6:$AU$22,,-1),,-1)*G1049,""))</f>
        <v/>
      </c>
      <c r="I1049" s="155" t="str">
        <f t="shared" si="272"/>
        <v/>
      </c>
      <c r="J1049" s="159" t="str">
        <f t="shared" si="273"/>
        <v/>
      </c>
      <c r="K1049" s="173" t="str">
        <f>IF(A1049="","",'Priseestimat gj.strømming'!$C$10)</f>
        <v/>
      </c>
      <c r="L1049" s="173" t="str">
        <f>IF(A1049="","",'Priseestimat gj.strømming'!$C$11)</f>
        <v/>
      </c>
      <c r="M1049" s="173" t="str">
        <f>IF(A1049="","",'Priseestimat gj.strømming'!$C$12)</f>
        <v/>
      </c>
      <c r="N1049" s="173" t="str">
        <f>IF($A1049="","",'Priseestimat gj.strømming'!$C$6)</f>
        <v/>
      </c>
      <c r="O1049" s="174" t="str" cm="1">
        <f t="array" ref="O1049">IF(M1049=Hjelpeark!$D$7,_xlfn.XLOOKUP(IF(T1049="Naturlig",S1049,T1049),'Vannbehov SV'!$A$5:$A$13,_xlfn.XLOOKUP('Beregninger gj.strømming'!F1049,'Vannbehov SV'!$B$4:$O$4,'Vannbehov SV'!$B$5:$O$13,,-1),,-1),IF(M1049=Hjelpeark!$E$7,_xlfn.XLOOKUP(IF(T1049="Naturlig",S1049,T1049),'Vannbehov FV'!$A$5:$A$20,_xlfn.XLOOKUP('Beregninger gj.strømming'!F1049,'Vannbehov FV'!$B$4:$O$4,'Vannbehov FV'!$B$5:$O$20,,-1),,-1),""))</f>
        <v/>
      </c>
      <c r="P1049" s="173" t="str">
        <f t="shared" si="284"/>
        <v/>
      </c>
      <c r="Q1049" s="174" t="str">
        <f t="shared" si="285"/>
        <v/>
      </c>
      <c r="R1049" s="174" t="str">
        <f t="shared" si="274"/>
        <v/>
      </c>
      <c r="S1049" s="152" t="str">
        <f>IFERROR(IF(M1049=Hjelpeark!$D$7,_xlfn.XLOOKUP('Beregninger gj.strømming'!C1049,Hjelpeark!$C$8:$C$19,Hjelpeark!$D$8:$D$19),_xlfn.XLOOKUP('Beregninger gj.strømming'!C1049,Hjelpeark!$C$8:$C$19,Hjelpeark!$E$8:$E$19)),"")</f>
        <v/>
      </c>
      <c r="T1049" s="152" t="str">
        <f t="shared" si="288"/>
        <v/>
      </c>
      <c r="U1049" s="152" t="str">
        <f>IFERROR(IF(T1049=Hjelpeark!$B$4,0,ABS(T1049-S1049)),"")</f>
        <v/>
      </c>
      <c r="V1049" s="175" t="str">
        <f>IFERROR(IF(A1049="","",_xlfn.XLOOKUP(D1049,Prisliste!$C$4:$F$4,Prisliste!$C$20:$F$20)),"")</f>
        <v/>
      </c>
      <c r="W1049" s="175" t="str">
        <f>IFERROR(U1049*_xlfn.XLOOKUP(D1049,Prisliste!$C$4:$F$4,Prisliste!$C$21:$F$21),"")</f>
        <v/>
      </c>
      <c r="X1049" s="175" t="str">
        <f>IFERROR(IF(A1049="","",IF(N1049="Ja",_xlfn.XLOOKUP('Beregninger gj.strømming'!D1049,Prisliste!$C$4:$F$4,Prisliste!$C$24:$F$24),0)),"")</f>
        <v/>
      </c>
      <c r="Y1049" s="288" t="str">
        <f t="shared" si="275"/>
        <v/>
      </c>
      <c r="Z1049" s="175" t="str">
        <f t="shared" si="286"/>
        <v/>
      </c>
      <c r="AA1049" s="175" t="str">
        <f t="shared" si="276"/>
        <v/>
      </c>
      <c r="AB1049" s="175" t="str">
        <f t="shared" si="277"/>
        <v/>
      </c>
      <c r="AC1049" s="288" t="str">
        <f t="shared" si="278"/>
        <v/>
      </c>
      <c r="AD1049" s="152" t="str">
        <f t="shared" si="279"/>
        <v/>
      </c>
      <c r="AF1049" s="155" t="str">
        <f>IFERROR(_xlfn.XLOOKUP(D1049,Prisliste!$C$4:$F$4,Prisliste!$C$19:$F$19)*AD1049,"")</f>
        <v/>
      </c>
    </row>
    <row r="1050" spans="1:32" ht="14.4">
      <c r="A1050" s="171" t="str">
        <f>IF(A1049="","",IF(A1049+1&lt;=f_slutt,'Beregninger gj.strømming'!A1049+1,""))</f>
        <v/>
      </c>
      <c r="B1050" s="172" t="str">
        <f t="shared" si="280"/>
        <v/>
      </c>
      <c r="C1050" s="173" t="str">
        <f t="shared" si="281"/>
        <v/>
      </c>
      <c r="D1050" s="172" t="str">
        <f t="shared" si="282"/>
        <v/>
      </c>
      <c r="E1050" s="152" t="str">
        <f t="shared" si="287"/>
        <v/>
      </c>
      <c r="F1050" s="289" t="str">
        <f t="shared" si="283"/>
        <v/>
      </c>
      <c r="G1050" s="154" t="str">
        <f>IF($A1050="","",'Priseestimat gj.strømming'!$C$15)</f>
        <v/>
      </c>
      <c r="H1050" s="155" t="str" cm="1">
        <f t="array" ref="H1050">IF(M1050=Hjelpeark!$E$7,_xlfn.XLOOKUP(IF(T1050="Naturlig",S1050,T1050),Temp_VT_FV,_xlfn.XLOOKUP('Beregninger gj.strømming'!F1050,Fiskevekt_VT_FV,'Veksttabell FV'!$B$5:$T$21,,-1),,-1)*G1050,IF('Beregninger gj.strømming'!M1050=Hjelpeark!$D$7,_xlfn.XLOOKUP(IF(T1050="Naturlig",S1050,T1050),'Veksttabell SV'!$A$6:$A$22,_xlfn.XLOOKUP('Beregninger gj.strømming'!F1050,'Veksttabell SV'!$B$5:$AU$5,'Veksttabell SV'!$B$6:$AU$22,,-1),,-1)*G1050,""))</f>
        <v/>
      </c>
      <c r="I1050" s="155" t="str">
        <f t="shared" si="272"/>
        <v/>
      </c>
      <c r="J1050" s="159" t="str">
        <f t="shared" si="273"/>
        <v/>
      </c>
      <c r="K1050" s="173" t="str">
        <f>IF(A1050="","",'Priseestimat gj.strømming'!$C$10)</f>
        <v/>
      </c>
      <c r="L1050" s="173" t="str">
        <f>IF(A1050="","",'Priseestimat gj.strømming'!$C$11)</f>
        <v/>
      </c>
      <c r="M1050" s="173" t="str">
        <f>IF(A1050="","",'Priseestimat gj.strømming'!$C$12)</f>
        <v/>
      </c>
      <c r="N1050" s="173" t="str">
        <f>IF($A1050="","",'Priseestimat gj.strømming'!$C$6)</f>
        <v/>
      </c>
      <c r="O1050" s="174" t="str" cm="1">
        <f t="array" ref="O1050">IF(M1050=Hjelpeark!$D$7,_xlfn.XLOOKUP(IF(T1050="Naturlig",S1050,T1050),'Vannbehov SV'!$A$5:$A$13,_xlfn.XLOOKUP('Beregninger gj.strømming'!F1050,'Vannbehov SV'!$B$4:$O$4,'Vannbehov SV'!$B$5:$O$13,,-1),,-1),IF(M1050=Hjelpeark!$E$7,_xlfn.XLOOKUP(IF(T1050="Naturlig",S1050,T1050),'Vannbehov FV'!$A$5:$A$20,_xlfn.XLOOKUP('Beregninger gj.strømming'!F1050,'Vannbehov FV'!$B$4:$O$4,'Vannbehov FV'!$B$5:$O$20,,-1),,-1),""))</f>
        <v/>
      </c>
      <c r="P1050" s="173" t="str">
        <f t="shared" si="284"/>
        <v/>
      </c>
      <c r="Q1050" s="174" t="str">
        <f t="shared" si="285"/>
        <v/>
      </c>
      <c r="R1050" s="174" t="str">
        <f t="shared" si="274"/>
        <v/>
      </c>
      <c r="S1050" s="152" t="str">
        <f>IFERROR(IF(M1050=Hjelpeark!$D$7,_xlfn.XLOOKUP('Beregninger gj.strømming'!C1050,Hjelpeark!$C$8:$C$19,Hjelpeark!$D$8:$D$19),_xlfn.XLOOKUP('Beregninger gj.strømming'!C1050,Hjelpeark!$C$8:$C$19,Hjelpeark!$E$8:$E$19)),"")</f>
        <v/>
      </c>
      <c r="T1050" s="152" t="str">
        <f t="shared" si="288"/>
        <v/>
      </c>
      <c r="U1050" s="152" t="str">
        <f>IFERROR(IF(T1050=Hjelpeark!$B$4,0,ABS(T1050-S1050)),"")</f>
        <v/>
      </c>
      <c r="V1050" s="175" t="str">
        <f>IFERROR(IF(A1050="","",_xlfn.XLOOKUP(D1050,Prisliste!$C$4:$F$4,Prisliste!$C$20:$F$20)),"")</f>
        <v/>
      </c>
      <c r="W1050" s="175" t="str">
        <f>IFERROR(U1050*_xlfn.XLOOKUP(D1050,Prisliste!$C$4:$F$4,Prisliste!$C$21:$F$21),"")</f>
        <v/>
      </c>
      <c r="X1050" s="175" t="str">
        <f>IFERROR(IF(A1050="","",IF(N1050="Ja",_xlfn.XLOOKUP('Beregninger gj.strømming'!D1050,Prisliste!$C$4:$F$4,Prisliste!$C$24:$F$24),0)),"")</f>
        <v/>
      </c>
      <c r="Y1050" s="288" t="str">
        <f t="shared" si="275"/>
        <v/>
      </c>
      <c r="Z1050" s="175" t="str">
        <f t="shared" si="286"/>
        <v/>
      </c>
      <c r="AA1050" s="175" t="str">
        <f t="shared" si="276"/>
        <v/>
      </c>
      <c r="AB1050" s="175" t="str">
        <f t="shared" si="277"/>
        <v/>
      </c>
      <c r="AC1050" s="288" t="str">
        <f t="shared" si="278"/>
        <v/>
      </c>
      <c r="AD1050" s="152" t="str">
        <f t="shared" si="279"/>
        <v/>
      </c>
      <c r="AF1050" s="155" t="str">
        <f>IFERROR(_xlfn.XLOOKUP(D1050,Prisliste!$C$4:$F$4,Prisliste!$C$19:$F$19)*AD1050,"")</f>
        <v/>
      </c>
    </row>
    <row r="1051" spans="1:32" ht="14.4">
      <c r="A1051" s="171" t="str">
        <f>IF(A1050="","",IF(A1050+1&lt;=f_slutt,'Beregninger gj.strømming'!A1050+1,""))</f>
        <v/>
      </c>
      <c r="B1051" s="172" t="str">
        <f t="shared" si="280"/>
        <v/>
      </c>
      <c r="C1051" s="173" t="str">
        <f t="shared" si="281"/>
        <v/>
      </c>
      <c r="D1051" s="172" t="str">
        <f t="shared" si="282"/>
        <v/>
      </c>
      <c r="E1051" s="152" t="str">
        <f t="shared" si="287"/>
        <v/>
      </c>
      <c r="F1051" s="289" t="str">
        <f t="shared" si="283"/>
        <v/>
      </c>
      <c r="G1051" s="154" t="str">
        <f>IF($A1051="","",'Priseestimat gj.strømming'!$C$15)</f>
        <v/>
      </c>
      <c r="H1051" s="155" t="str" cm="1">
        <f t="array" ref="H1051">IF(M1051=Hjelpeark!$E$7,_xlfn.XLOOKUP(IF(T1051="Naturlig",S1051,T1051),Temp_VT_FV,_xlfn.XLOOKUP('Beregninger gj.strømming'!F1051,Fiskevekt_VT_FV,'Veksttabell FV'!$B$5:$T$21,,-1),,-1)*G1051,IF('Beregninger gj.strømming'!M1051=Hjelpeark!$D$7,_xlfn.XLOOKUP(IF(T1051="Naturlig",S1051,T1051),'Veksttabell SV'!$A$6:$A$22,_xlfn.XLOOKUP('Beregninger gj.strømming'!F1051,'Veksttabell SV'!$B$5:$AU$5,'Veksttabell SV'!$B$6:$AU$22,,-1),,-1)*G1051,""))</f>
        <v/>
      </c>
      <c r="I1051" s="155" t="str">
        <f t="shared" si="272"/>
        <v/>
      </c>
      <c r="J1051" s="159" t="str">
        <f t="shared" si="273"/>
        <v/>
      </c>
      <c r="K1051" s="173" t="str">
        <f>IF(A1051="","",'Priseestimat gj.strømming'!$C$10)</f>
        <v/>
      </c>
      <c r="L1051" s="173" t="str">
        <f>IF(A1051="","",'Priseestimat gj.strømming'!$C$11)</f>
        <v/>
      </c>
      <c r="M1051" s="173" t="str">
        <f>IF(A1051="","",'Priseestimat gj.strømming'!$C$12)</f>
        <v/>
      </c>
      <c r="N1051" s="173" t="str">
        <f>IF($A1051="","",'Priseestimat gj.strømming'!$C$6)</f>
        <v/>
      </c>
      <c r="O1051" s="174" t="str" cm="1">
        <f t="array" ref="O1051">IF(M1051=Hjelpeark!$D$7,_xlfn.XLOOKUP(IF(T1051="Naturlig",S1051,T1051),'Vannbehov SV'!$A$5:$A$13,_xlfn.XLOOKUP('Beregninger gj.strømming'!F1051,'Vannbehov SV'!$B$4:$O$4,'Vannbehov SV'!$B$5:$O$13,,-1),,-1),IF(M1051=Hjelpeark!$E$7,_xlfn.XLOOKUP(IF(T1051="Naturlig",S1051,T1051),'Vannbehov FV'!$A$5:$A$20,_xlfn.XLOOKUP('Beregninger gj.strømming'!F1051,'Vannbehov FV'!$B$4:$O$4,'Vannbehov FV'!$B$5:$O$20,,-1),,-1),""))</f>
        <v/>
      </c>
      <c r="P1051" s="173" t="str">
        <f t="shared" si="284"/>
        <v/>
      </c>
      <c r="Q1051" s="174" t="str">
        <f t="shared" si="285"/>
        <v/>
      </c>
      <c r="R1051" s="174" t="str">
        <f t="shared" si="274"/>
        <v/>
      </c>
      <c r="S1051" s="152" t="str">
        <f>IFERROR(IF(M1051=Hjelpeark!$D$7,_xlfn.XLOOKUP('Beregninger gj.strømming'!C1051,Hjelpeark!$C$8:$C$19,Hjelpeark!$D$8:$D$19),_xlfn.XLOOKUP('Beregninger gj.strømming'!C1051,Hjelpeark!$C$8:$C$19,Hjelpeark!$E$8:$E$19)),"")</f>
        <v/>
      </c>
      <c r="T1051" s="152" t="str">
        <f t="shared" si="288"/>
        <v/>
      </c>
      <c r="U1051" s="152" t="str">
        <f>IFERROR(IF(T1051=Hjelpeark!$B$4,0,ABS(T1051-S1051)),"")</f>
        <v/>
      </c>
      <c r="V1051" s="175" t="str">
        <f>IFERROR(IF(A1051="","",_xlfn.XLOOKUP(D1051,Prisliste!$C$4:$F$4,Prisliste!$C$20:$F$20)),"")</f>
        <v/>
      </c>
      <c r="W1051" s="175" t="str">
        <f>IFERROR(U1051*_xlfn.XLOOKUP(D1051,Prisliste!$C$4:$F$4,Prisliste!$C$21:$F$21),"")</f>
        <v/>
      </c>
      <c r="X1051" s="175" t="str">
        <f>IFERROR(IF(A1051="","",IF(N1051="Ja",_xlfn.XLOOKUP('Beregninger gj.strømming'!D1051,Prisliste!$C$4:$F$4,Prisliste!$C$24:$F$24),0)),"")</f>
        <v/>
      </c>
      <c r="Y1051" s="288" t="str">
        <f t="shared" si="275"/>
        <v/>
      </c>
      <c r="Z1051" s="175" t="str">
        <f t="shared" si="286"/>
        <v/>
      </c>
      <c r="AA1051" s="175" t="str">
        <f t="shared" si="276"/>
        <v/>
      </c>
      <c r="AB1051" s="175" t="str">
        <f t="shared" si="277"/>
        <v/>
      </c>
      <c r="AC1051" s="288" t="str">
        <f t="shared" si="278"/>
        <v/>
      </c>
      <c r="AD1051" s="152" t="str">
        <f t="shared" si="279"/>
        <v/>
      </c>
      <c r="AF1051" s="155" t="str">
        <f>IFERROR(_xlfn.XLOOKUP(D1051,Prisliste!$C$4:$F$4,Prisliste!$C$19:$F$19)*AD1051,"")</f>
        <v/>
      </c>
    </row>
    <row r="1052" spans="1:32" ht="14.4">
      <c r="A1052" s="171" t="str">
        <f>IF(A1051="","",IF(A1051+1&lt;=f_slutt,'Beregninger gj.strømming'!A1051+1,""))</f>
        <v/>
      </c>
      <c r="B1052" s="172" t="str">
        <f t="shared" si="280"/>
        <v/>
      </c>
      <c r="C1052" s="173" t="str">
        <f t="shared" si="281"/>
        <v/>
      </c>
      <c r="D1052" s="172" t="str">
        <f t="shared" si="282"/>
        <v/>
      </c>
      <c r="E1052" s="152" t="str">
        <f t="shared" si="287"/>
        <v/>
      </c>
      <c r="F1052" s="289" t="str">
        <f t="shared" si="283"/>
        <v/>
      </c>
      <c r="G1052" s="154" t="str">
        <f>IF($A1052="","",'Priseestimat gj.strømming'!$C$15)</f>
        <v/>
      </c>
      <c r="H1052" s="155" t="str" cm="1">
        <f t="array" ref="H1052">IF(M1052=Hjelpeark!$E$7,_xlfn.XLOOKUP(IF(T1052="Naturlig",S1052,T1052),Temp_VT_FV,_xlfn.XLOOKUP('Beregninger gj.strømming'!F1052,Fiskevekt_VT_FV,'Veksttabell FV'!$B$5:$T$21,,-1),,-1)*G1052,IF('Beregninger gj.strømming'!M1052=Hjelpeark!$D$7,_xlfn.XLOOKUP(IF(T1052="Naturlig",S1052,T1052),'Veksttabell SV'!$A$6:$A$22,_xlfn.XLOOKUP('Beregninger gj.strømming'!F1052,'Veksttabell SV'!$B$5:$AU$5,'Veksttabell SV'!$B$6:$AU$22,,-1),,-1)*G1052,""))</f>
        <v/>
      </c>
      <c r="I1052" s="155" t="str">
        <f t="shared" si="272"/>
        <v/>
      </c>
      <c r="J1052" s="159" t="str">
        <f t="shared" si="273"/>
        <v/>
      </c>
      <c r="K1052" s="173" t="str">
        <f>IF(A1052="","",'Priseestimat gj.strømming'!$C$10)</f>
        <v/>
      </c>
      <c r="L1052" s="173" t="str">
        <f>IF(A1052="","",'Priseestimat gj.strømming'!$C$11)</f>
        <v/>
      </c>
      <c r="M1052" s="173" t="str">
        <f>IF(A1052="","",'Priseestimat gj.strømming'!$C$12)</f>
        <v/>
      </c>
      <c r="N1052" s="173" t="str">
        <f>IF($A1052="","",'Priseestimat gj.strømming'!$C$6)</f>
        <v/>
      </c>
      <c r="O1052" s="174" t="str" cm="1">
        <f t="array" ref="O1052">IF(M1052=Hjelpeark!$D$7,_xlfn.XLOOKUP(IF(T1052="Naturlig",S1052,T1052),'Vannbehov SV'!$A$5:$A$13,_xlfn.XLOOKUP('Beregninger gj.strømming'!F1052,'Vannbehov SV'!$B$4:$O$4,'Vannbehov SV'!$B$5:$O$13,,-1),,-1),IF(M1052=Hjelpeark!$E$7,_xlfn.XLOOKUP(IF(T1052="Naturlig",S1052,T1052),'Vannbehov FV'!$A$5:$A$20,_xlfn.XLOOKUP('Beregninger gj.strømming'!F1052,'Vannbehov FV'!$B$4:$O$4,'Vannbehov FV'!$B$5:$O$20,,-1),,-1),""))</f>
        <v/>
      </c>
      <c r="P1052" s="173" t="str">
        <f t="shared" si="284"/>
        <v/>
      </c>
      <c r="Q1052" s="174" t="str">
        <f t="shared" si="285"/>
        <v/>
      </c>
      <c r="R1052" s="174" t="str">
        <f t="shared" si="274"/>
        <v/>
      </c>
      <c r="S1052" s="152" t="str">
        <f>IFERROR(IF(M1052=Hjelpeark!$D$7,_xlfn.XLOOKUP('Beregninger gj.strømming'!C1052,Hjelpeark!$C$8:$C$19,Hjelpeark!$D$8:$D$19),_xlfn.XLOOKUP('Beregninger gj.strømming'!C1052,Hjelpeark!$C$8:$C$19,Hjelpeark!$E$8:$E$19)),"")</f>
        <v/>
      </c>
      <c r="T1052" s="152" t="str">
        <f t="shared" si="288"/>
        <v/>
      </c>
      <c r="U1052" s="152" t="str">
        <f>IFERROR(IF(T1052=Hjelpeark!$B$4,0,ABS(T1052-S1052)),"")</f>
        <v/>
      </c>
      <c r="V1052" s="175" t="str">
        <f>IFERROR(IF(A1052="","",_xlfn.XLOOKUP(D1052,Prisliste!$C$4:$F$4,Prisliste!$C$20:$F$20)),"")</f>
        <v/>
      </c>
      <c r="W1052" s="175" t="str">
        <f>IFERROR(U1052*_xlfn.XLOOKUP(D1052,Prisliste!$C$4:$F$4,Prisliste!$C$21:$F$21),"")</f>
        <v/>
      </c>
      <c r="X1052" s="175" t="str">
        <f>IFERROR(IF(A1052="","",IF(N1052="Ja",_xlfn.XLOOKUP('Beregninger gj.strømming'!D1052,Prisliste!$C$4:$F$4,Prisliste!$C$24:$F$24),0)),"")</f>
        <v/>
      </c>
      <c r="Y1052" s="288" t="str">
        <f t="shared" si="275"/>
        <v/>
      </c>
      <c r="Z1052" s="175" t="str">
        <f t="shared" si="286"/>
        <v/>
      </c>
      <c r="AA1052" s="175" t="str">
        <f t="shared" si="276"/>
        <v/>
      </c>
      <c r="AB1052" s="175" t="str">
        <f t="shared" si="277"/>
        <v/>
      </c>
      <c r="AC1052" s="288" t="str">
        <f t="shared" si="278"/>
        <v/>
      </c>
      <c r="AD1052" s="152" t="str">
        <f t="shared" si="279"/>
        <v/>
      </c>
      <c r="AF1052" s="155" t="str">
        <f>IFERROR(_xlfn.XLOOKUP(D1052,Prisliste!$C$4:$F$4,Prisliste!$C$19:$F$19)*AD1052,"")</f>
        <v/>
      </c>
    </row>
    <row r="1053" spans="1:32" ht="14.4">
      <c r="A1053" s="171" t="str">
        <f>IF(A1052="","",IF(A1052+1&lt;=f_slutt,'Beregninger gj.strømming'!A1052+1,""))</f>
        <v/>
      </c>
      <c r="B1053" s="172" t="str">
        <f t="shared" si="280"/>
        <v/>
      </c>
      <c r="C1053" s="173" t="str">
        <f t="shared" si="281"/>
        <v/>
      </c>
      <c r="D1053" s="172" t="str">
        <f t="shared" si="282"/>
        <v/>
      </c>
      <c r="E1053" s="152" t="str">
        <f t="shared" si="287"/>
        <v/>
      </c>
      <c r="F1053" s="289" t="str">
        <f t="shared" si="283"/>
        <v/>
      </c>
      <c r="G1053" s="154" t="str">
        <f>IF($A1053="","",'Priseestimat gj.strømming'!$C$15)</f>
        <v/>
      </c>
      <c r="H1053" s="155" t="str" cm="1">
        <f t="array" ref="H1053">IF(M1053=Hjelpeark!$E$7,_xlfn.XLOOKUP(IF(T1053="Naturlig",S1053,T1053),Temp_VT_FV,_xlfn.XLOOKUP('Beregninger gj.strømming'!F1053,Fiskevekt_VT_FV,'Veksttabell FV'!$B$5:$T$21,,-1),,-1)*G1053,IF('Beregninger gj.strømming'!M1053=Hjelpeark!$D$7,_xlfn.XLOOKUP(IF(T1053="Naturlig",S1053,T1053),'Veksttabell SV'!$A$6:$A$22,_xlfn.XLOOKUP('Beregninger gj.strømming'!F1053,'Veksttabell SV'!$B$5:$AU$5,'Veksttabell SV'!$B$6:$AU$22,,-1),,-1)*G1053,""))</f>
        <v/>
      </c>
      <c r="I1053" s="155" t="str">
        <f t="shared" si="272"/>
        <v/>
      </c>
      <c r="J1053" s="159" t="str">
        <f t="shared" si="273"/>
        <v/>
      </c>
      <c r="K1053" s="173" t="str">
        <f>IF(A1053="","",'Priseestimat gj.strømming'!$C$10)</f>
        <v/>
      </c>
      <c r="L1053" s="173" t="str">
        <f>IF(A1053="","",'Priseestimat gj.strømming'!$C$11)</f>
        <v/>
      </c>
      <c r="M1053" s="173" t="str">
        <f>IF(A1053="","",'Priseestimat gj.strømming'!$C$12)</f>
        <v/>
      </c>
      <c r="N1053" s="173" t="str">
        <f>IF($A1053="","",'Priseestimat gj.strømming'!$C$6)</f>
        <v/>
      </c>
      <c r="O1053" s="174" t="str" cm="1">
        <f t="array" ref="O1053">IF(M1053=Hjelpeark!$D$7,_xlfn.XLOOKUP(IF(T1053="Naturlig",S1053,T1053),'Vannbehov SV'!$A$5:$A$13,_xlfn.XLOOKUP('Beregninger gj.strømming'!F1053,'Vannbehov SV'!$B$4:$O$4,'Vannbehov SV'!$B$5:$O$13,,-1),,-1),IF(M1053=Hjelpeark!$E$7,_xlfn.XLOOKUP(IF(T1053="Naturlig",S1053,T1053),'Vannbehov FV'!$A$5:$A$20,_xlfn.XLOOKUP('Beregninger gj.strømming'!F1053,'Vannbehov FV'!$B$4:$O$4,'Vannbehov FV'!$B$5:$O$20,,-1),,-1),""))</f>
        <v/>
      </c>
      <c r="P1053" s="173" t="str">
        <f t="shared" si="284"/>
        <v/>
      </c>
      <c r="Q1053" s="174" t="str">
        <f t="shared" si="285"/>
        <v/>
      </c>
      <c r="R1053" s="174" t="str">
        <f t="shared" si="274"/>
        <v/>
      </c>
      <c r="S1053" s="152" t="str">
        <f>IFERROR(IF(M1053=Hjelpeark!$D$7,_xlfn.XLOOKUP('Beregninger gj.strømming'!C1053,Hjelpeark!$C$8:$C$19,Hjelpeark!$D$8:$D$19),_xlfn.XLOOKUP('Beregninger gj.strømming'!C1053,Hjelpeark!$C$8:$C$19,Hjelpeark!$E$8:$E$19)),"")</f>
        <v/>
      </c>
      <c r="T1053" s="152" t="str">
        <f t="shared" si="288"/>
        <v/>
      </c>
      <c r="U1053" s="152" t="str">
        <f>IFERROR(IF(T1053=Hjelpeark!$B$4,0,ABS(T1053-S1053)),"")</f>
        <v/>
      </c>
      <c r="V1053" s="175" t="str">
        <f>IFERROR(IF(A1053="","",_xlfn.XLOOKUP(D1053,Prisliste!$C$4:$F$4,Prisliste!$C$20:$F$20)),"")</f>
        <v/>
      </c>
      <c r="W1053" s="175" t="str">
        <f>IFERROR(U1053*_xlfn.XLOOKUP(D1053,Prisliste!$C$4:$F$4,Prisliste!$C$21:$F$21),"")</f>
        <v/>
      </c>
      <c r="X1053" s="175" t="str">
        <f>IFERROR(IF(A1053="","",IF(N1053="Ja",_xlfn.XLOOKUP('Beregninger gj.strømming'!D1053,Prisliste!$C$4:$F$4,Prisliste!$C$24:$F$24),0)),"")</f>
        <v/>
      </c>
      <c r="Y1053" s="288" t="str">
        <f t="shared" si="275"/>
        <v/>
      </c>
      <c r="Z1053" s="175" t="str">
        <f t="shared" si="286"/>
        <v/>
      </c>
      <c r="AA1053" s="175" t="str">
        <f t="shared" si="276"/>
        <v/>
      </c>
      <c r="AB1053" s="175" t="str">
        <f t="shared" si="277"/>
        <v/>
      </c>
      <c r="AC1053" s="288" t="str">
        <f t="shared" si="278"/>
        <v/>
      </c>
      <c r="AD1053" s="152" t="str">
        <f t="shared" si="279"/>
        <v/>
      </c>
      <c r="AF1053" s="155" t="str">
        <f>IFERROR(_xlfn.XLOOKUP(D1053,Prisliste!$C$4:$F$4,Prisliste!$C$19:$F$19)*AD1053,"")</f>
        <v/>
      </c>
    </row>
    <row r="1054" spans="1:32" ht="14.4">
      <c r="A1054" s="171" t="str">
        <f>IF(A1053="","",IF(A1053+1&lt;=f_slutt,'Beregninger gj.strømming'!A1053+1,""))</f>
        <v/>
      </c>
      <c r="B1054" s="172" t="str">
        <f t="shared" si="280"/>
        <v/>
      </c>
      <c r="C1054" s="173" t="str">
        <f t="shared" si="281"/>
        <v/>
      </c>
      <c r="D1054" s="172" t="str">
        <f t="shared" si="282"/>
        <v/>
      </c>
      <c r="E1054" s="152" t="str">
        <f t="shared" si="287"/>
        <v/>
      </c>
      <c r="F1054" s="289" t="str">
        <f t="shared" si="283"/>
        <v/>
      </c>
      <c r="G1054" s="154" t="str">
        <f>IF($A1054="","",'Priseestimat gj.strømming'!$C$15)</f>
        <v/>
      </c>
      <c r="H1054" s="155" t="str" cm="1">
        <f t="array" ref="H1054">IF(M1054=Hjelpeark!$E$7,_xlfn.XLOOKUP(IF(T1054="Naturlig",S1054,T1054),Temp_VT_FV,_xlfn.XLOOKUP('Beregninger gj.strømming'!F1054,Fiskevekt_VT_FV,'Veksttabell FV'!$B$5:$T$21,,-1),,-1)*G1054,IF('Beregninger gj.strømming'!M1054=Hjelpeark!$D$7,_xlfn.XLOOKUP(IF(T1054="Naturlig",S1054,T1054),'Veksttabell SV'!$A$6:$A$22,_xlfn.XLOOKUP('Beregninger gj.strømming'!F1054,'Veksttabell SV'!$B$5:$AU$5,'Veksttabell SV'!$B$6:$AU$22,,-1),,-1)*G1054,""))</f>
        <v/>
      </c>
      <c r="I1054" s="155" t="str">
        <f t="shared" si="272"/>
        <v/>
      </c>
      <c r="J1054" s="159" t="str">
        <f t="shared" si="273"/>
        <v/>
      </c>
      <c r="K1054" s="173" t="str">
        <f>IF(A1054="","",'Priseestimat gj.strømming'!$C$10)</f>
        <v/>
      </c>
      <c r="L1054" s="173" t="str">
        <f>IF(A1054="","",'Priseestimat gj.strømming'!$C$11)</f>
        <v/>
      </c>
      <c r="M1054" s="173" t="str">
        <f>IF(A1054="","",'Priseestimat gj.strømming'!$C$12)</f>
        <v/>
      </c>
      <c r="N1054" s="173" t="str">
        <f>IF($A1054="","",'Priseestimat gj.strømming'!$C$6)</f>
        <v/>
      </c>
      <c r="O1054" s="174" t="str" cm="1">
        <f t="array" ref="O1054">IF(M1054=Hjelpeark!$D$7,_xlfn.XLOOKUP(IF(T1054="Naturlig",S1054,T1054),'Vannbehov SV'!$A$5:$A$13,_xlfn.XLOOKUP('Beregninger gj.strømming'!F1054,'Vannbehov SV'!$B$4:$O$4,'Vannbehov SV'!$B$5:$O$13,,-1),,-1),IF(M1054=Hjelpeark!$E$7,_xlfn.XLOOKUP(IF(T1054="Naturlig",S1054,T1054),'Vannbehov FV'!$A$5:$A$20,_xlfn.XLOOKUP('Beregninger gj.strømming'!F1054,'Vannbehov FV'!$B$4:$O$4,'Vannbehov FV'!$B$5:$O$20,,-1),,-1),""))</f>
        <v/>
      </c>
      <c r="P1054" s="173" t="str">
        <f t="shared" si="284"/>
        <v/>
      </c>
      <c r="Q1054" s="174" t="str">
        <f t="shared" si="285"/>
        <v/>
      </c>
      <c r="R1054" s="174" t="str">
        <f t="shared" si="274"/>
        <v/>
      </c>
      <c r="S1054" s="152" t="str">
        <f>IFERROR(IF(M1054=Hjelpeark!$D$7,_xlfn.XLOOKUP('Beregninger gj.strømming'!C1054,Hjelpeark!$C$8:$C$19,Hjelpeark!$D$8:$D$19),_xlfn.XLOOKUP('Beregninger gj.strømming'!C1054,Hjelpeark!$C$8:$C$19,Hjelpeark!$E$8:$E$19)),"")</f>
        <v/>
      </c>
      <c r="T1054" s="152" t="str">
        <f t="shared" si="288"/>
        <v/>
      </c>
      <c r="U1054" s="152" t="str">
        <f>IFERROR(IF(T1054=Hjelpeark!$B$4,0,ABS(T1054-S1054)),"")</f>
        <v/>
      </c>
      <c r="V1054" s="175" t="str">
        <f>IFERROR(IF(A1054="","",_xlfn.XLOOKUP(D1054,Prisliste!$C$4:$F$4,Prisliste!$C$20:$F$20)),"")</f>
        <v/>
      </c>
      <c r="W1054" s="175" t="str">
        <f>IFERROR(U1054*_xlfn.XLOOKUP(D1054,Prisliste!$C$4:$F$4,Prisliste!$C$21:$F$21),"")</f>
        <v/>
      </c>
      <c r="X1054" s="175" t="str">
        <f>IFERROR(IF(A1054="","",IF(N1054="Ja",_xlfn.XLOOKUP('Beregninger gj.strømming'!D1054,Prisliste!$C$4:$F$4,Prisliste!$C$24:$F$24),0)),"")</f>
        <v/>
      </c>
      <c r="Y1054" s="288" t="str">
        <f t="shared" si="275"/>
        <v/>
      </c>
      <c r="Z1054" s="175" t="str">
        <f t="shared" si="286"/>
        <v/>
      </c>
      <c r="AA1054" s="175" t="str">
        <f t="shared" si="276"/>
        <v/>
      </c>
      <c r="AB1054" s="175" t="str">
        <f t="shared" si="277"/>
        <v/>
      </c>
      <c r="AC1054" s="288" t="str">
        <f t="shared" si="278"/>
        <v/>
      </c>
      <c r="AD1054" s="152" t="str">
        <f t="shared" si="279"/>
        <v/>
      </c>
      <c r="AF1054" s="155" t="str">
        <f>IFERROR(_xlfn.XLOOKUP(D1054,Prisliste!$C$4:$F$4,Prisliste!$C$19:$F$19)*AD1054,"")</f>
        <v/>
      </c>
    </row>
    <row r="1055" spans="1:32" ht="14.4">
      <c r="A1055" s="171" t="str">
        <f>IF(A1054="","",IF(A1054+1&lt;=f_slutt,'Beregninger gj.strømming'!A1054+1,""))</f>
        <v/>
      </c>
      <c r="B1055" s="172" t="str">
        <f t="shared" si="280"/>
        <v/>
      </c>
      <c r="C1055" s="173" t="str">
        <f t="shared" si="281"/>
        <v/>
      </c>
      <c r="D1055" s="172" t="str">
        <f t="shared" si="282"/>
        <v/>
      </c>
      <c r="E1055" s="152" t="str">
        <f t="shared" si="287"/>
        <v/>
      </c>
      <c r="F1055" s="289" t="str">
        <f t="shared" si="283"/>
        <v/>
      </c>
      <c r="G1055" s="154" t="str">
        <f>IF($A1055="","",'Priseestimat gj.strømming'!$C$15)</f>
        <v/>
      </c>
      <c r="H1055" s="155" t="str" cm="1">
        <f t="array" ref="H1055">IF(M1055=Hjelpeark!$E$7,_xlfn.XLOOKUP(IF(T1055="Naturlig",S1055,T1055),Temp_VT_FV,_xlfn.XLOOKUP('Beregninger gj.strømming'!F1055,Fiskevekt_VT_FV,'Veksttabell FV'!$B$5:$T$21,,-1),,-1)*G1055,IF('Beregninger gj.strømming'!M1055=Hjelpeark!$D$7,_xlfn.XLOOKUP(IF(T1055="Naturlig",S1055,T1055),'Veksttabell SV'!$A$6:$A$22,_xlfn.XLOOKUP('Beregninger gj.strømming'!F1055,'Veksttabell SV'!$B$5:$AU$5,'Veksttabell SV'!$B$6:$AU$22,,-1),,-1)*G1055,""))</f>
        <v/>
      </c>
      <c r="I1055" s="155" t="str">
        <f t="shared" si="272"/>
        <v/>
      </c>
      <c r="J1055" s="159" t="str">
        <f t="shared" si="273"/>
        <v/>
      </c>
      <c r="K1055" s="173" t="str">
        <f>IF(A1055="","",'Priseestimat gj.strømming'!$C$10)</f>
        <v/>
      </c>
      <c r="L1055" s="173" t="str">
        <f>IF(A1055="","",'Priseestimat gj.strømming'!$C$11)</f>
        <v/>
      </c>
      <c r="M1055" s="173" t="str">
        <f>IF(A1055="","",'Priseestimat gj.strømming'!$C$12)</f>
        <v/>
      </c>
      <c r="N1055" s="173" t="str">
        <f>IF($A1055="","",'Priseestimat gj.strømming'!$C$6)</f>
        <v/>
      </c>
      <c r="O1055" s="174" t="str" cm="1">
        <f t="array" ref="O1055">IF(M1055=Hjelpeark!$D$7,_xlfn.XLOOKUP(IF(T1055="Naturlig",S1055,T1055),'Vannbehov SV'!$A$5:$A$13,_xlfn.XLOOKUP('Beregninger gj.strømming'!F1055,'Vannbehov SV'!$B$4:$O$4,'Vannbehov SV'!$B$5:$O$13,,-1),,-1),IF(M1055=Hjelpeark!$E$7,_xlfn.XLOOKUP(IF(T1055="Naturlig",S1055,T1055),'Vannbehov FV'!$A$5:$A$20,_xlfn.XLOOKUP('Beregninger gj.strømming'!F1055,'Vannbehov FV'!$B$4:$O$4,'Vannbehov FV'!$B$5:$O$20,,-1),,-1),""))</f>
        <v/>
      </c>
      <c r="P1055" s="173" t="str">
        <f t="shared" si="284"/>
        <v/>
      </c>
      <c r="Q1055" s="174" t="str">
        <f t="shared" si="285"/>
        <v/>
      </c>
      <c r="R1055" s="174" t="str">
        <f t="shared" si="274"/>
        <v/>
      </c>
      <c r="S1055" s="152" t="str">
        <f>IFERROR(IF(M1055=Hjelpeark!$D$7,_xlfn.XLOOKUP('Beregninger gj.strømming'!C1055,Hjelpeark!$C$8:$C$19,Hjelpeark!$D$8:$D$19),_xlfn.XLOOKUP('Beregninger gj.strømming'!C1055,Hjelpeark!$C$8:$C$19,Hjelpeark!$E$8:$E$19)),"")</f>
        <v/>
      </c>
      <c r="T1055" s="152" t="str">
        <f t="shared" si="288"/>
        <v/>
      </c>
      <c r="U1055" s="152" t="str">
        <f>IFERROR(IF(T1055=Hjelpeark!$B$4,0,ABS(T1055-S1055)),"")</f>
        <v/>
      </c>
      <c r="V1055" s="175" t="str">
        <f>IFERROR(IF(A1055="","",_xlfn.XLOOKUP(D1055,Prisliste!$C$4:$F$4,Prisliste!$C$20:$F$20)),"")</f>
        <v/>
      </c>
      <c r="W1055" s="175" t="str">
        <f>IFERROR(U1055*_xlfn.XLOOKUP(D1055,Prisliste!$C$4:$F$4,Prisliste!$C$21:$F$21),"")</f>
        <v/>
      </c>
      <c r="X1055" s="175" t="str">
        <f>IFERROR(IF(A1055="","",IF(N1055="Ja",_xlfn.XLOOKUP('Beregninger gj.strømming'!D1055,Prisliste!$C$4:$F$4,Prisliste!$C$24:$F$24),0)),"")</f>
        <v/>
      </c>
      <c r="Y1055" s="288" t="str">
        <f t="shared" si="275"/>
        <v/>
      </c>
      <c r="Z1055" s="175" t="str">
        <f t="shared" si="286"/>
        <v/>
      </c>
      <c r="AA1055" s="175" t="str">
        <f t="shared" si="276"/>
        <v/>
      </c>
      <c r="AB1055" s="175" t="str">
        <f t="shared" si="277"/>
        <v/>
      </c>
      <c r="AC1055" s="288" t="str">
        <f t="shared" si="278"/>
        <v/>
      </c>
      <c r="AD1055" s="152" t="str">
        <f t="shared" si="279"/>
        <v/>
      </c>
      <c r="AF1055" s="155" t="str">
        <f>IFERROR(_xlfn.XLOOKUP(D1055,Prisliste!$C$4:$F$4,Prisliste!$C$19:$F$19)*AD1055,"")</f>
        <v/>
      </c>
    </row>
    <row r="1056" spans="1:32" ht="14.4">
      <c r="A1056" s="171" t="str">
        <f>IF(A1055="","",IF(A1055+1&lt;=f_slutt,'Beregninger gj.strømming'!A1055+1,""))</f>
        <v/>
      </c>
      <c r="B1056" s="172" t="str">
        <f t="shared" si="280"/>
        <v/>
      </c>
      <c r="C1056" s="173" t="str">
        <f t="shared" si="281"/>
        <v/>
      </c>
      <c r="D1056" s="172" t="str">
        <f t="shared" si="282"/>
        <v/>
      </c>
      <c r="E1056" s="152" t="str">
        <f t="shared" si="287"/>
        <v/>
      </c>
      <c r="F1056" s="289" t="str">
        <f t="shared" si="283"/>
        <v/>
      </c>
      <c r="G1056" s="154" t="str">
        <f>IF($A1056="","",'Priseestimat gj.strømming'!$C$15)</f>
        <v/>
      </c>
      <c r="H1056" s="155" t="str" cm="1">
        <f t="array" ref="H1056">IF(M1056=Hjelpeark!$E$7,_xlfn.XLOOKUP(IF(T1056="Naturlig",S1056,T1056),Temp_VT_FV,_xlfn.XLOOKUP('Beregninger gj.strømming'!F1056,Fiskevekt_VT_FV,'Veksttabell FV'!$B$5:$T$21,,-1),,-1)*G1056,IF('Beregninger gj.strømming'!M1056=Hjelpeark!$D$7,_xlfn.XLOOKUP(IF(T1056="Naturlig",S1056,T1056),'Veksttabell SV'!$A$6:$A$22,_xlfn.XLOOKUP('Beregninger gj.strømming'!F1056,'Veksttabell SV'!$B$5:$AU$5,'Veksttabell SV'!$B$6:$AU$22,,-1),,-1)*G1056,""))</f>
        <v/>
      </c>
      <c r="I1056" s="155" t="str">
        <f t="shared" si="272"/>
        <v/>
      </c>
      <c r="J1056" s="159" t="str">
        <f t="shared" si="273"/>
        <v/>
      </c>
      <c r="K1056" s="173" t="str">
        <f>IF(A1056="","",'Priseestimat gj.strømming'!$C$10)</f>
        <v/>
      </c>
      <c r="L1056" s="173" t="str">
        <f>IF(A1056="","",'Priseestimat gj.strømming'!$C$11)</f>
        <v/>
      </c>
      <c r="M1056" s="173" t="str">
        <f>IF(A1056="","",'Priseestimat gj.strømming'!$C$12)</f>
        <v/>
      </c>
      <c r="N1056" s="173" t="str">
        <f>IF($A1056="","",'Priseestimat gj.strømming'!$C$6)</f>
        <v/>
      </c>
      <c r="O1056" s="174" t="str" cm="1">
        <f t="array" ref="O1056">IF(M1056=Hjelpeark!$D$7,_xlfn.XLOOKUP(IF(T1056="Naturlig",S1056,T1056),'Vannbehov SV'!$A$5:$A$13,_xlfn.XLOOKUP('Beregninger gj.strømming'!F1056,'Vannbehov SV'!$B$4:$O$4,'Vannbehov SV'!$B$5:$O$13,,-1),,-1),IF(M1056=Hjelpeark!$E$7,_xlfn.XLOOKUP(IF(T1056="Naturlig",S1056,T1056),'Vannbehov FV'!$A$5:$A$20,_xlfn.XLOOKUP('Beregninger gj.strømming'!F1056,'Vannbehov FV'!$B$4:$O$4,'Vannbehov FV'!$B$5:$O$20,,-1),,-1),""))</f>
        <v/>
      </c>
      <c r="P1056" s="173" t="str">
        <f t="shared" si="284"/>
        <v/>
      </c>
      <c r="Q1056" s="174" t="str">
        <f t="shared" si="285"/>
        <v/>
      </c>
      <c r="R1056" s="174" t="str">
        <f t="shared" si="274"/>
        <v/>
      </c>
      <c r="S1056" s="152" t="str">
        <f>IFERROR(IF(M1056=Hjelpeark!$D$7,_xlfn.XLOOKUP('Beregninger gj.strømming'!C1056,Hjelpeark!$C$8:$C$19,Hjelpeark!$D$8:$D$19),_xlfn.XLOOKUP('Beregninger gj.strømming'!C1056,Hjelpeark!$C$8:$C$19,Hjelpeark!$E$8:$E$19)),"")</f>
        <v/>
      </c>
      <c r="T1056" s="152" t="str">
        <f t="shared" si="288"/>
        <v/>
      </c>
      <c r="U1056" s="152" t="str">
        <f>IFERROR(IF(T1056=Hjelpeark!$B$4,0,ABS(T1056-S1056)),"")</f>
        <v/>
      </c>
      <c r="V1056" s="175" t="str">
        <f>IFERROR(IF(A1056="","",_xlfn.XLOOKUP(D1056,Prisliste!$C$4:$F$4,Prisliste!$C$20:$F$20)),"")</f>
        <v/>
      </c>
      <c r="W1056" s="175" t="str">
        <f>IFERROR(U1056*_xlfn.XLOOKUP(D1056,Prisliste!$C$4:$F$4,Prisliste!$C$21:$F$21),"")</f>
        <v/>
      </c>
      <c r="X1056" s="175" t="str">
        <f>IFERROR(IF(A1056="","",IF(N1056="Ja",_xlfn.XLOOKUP('Beregninger gj.strømming'!D1056,Prisliste!$C$4:$F$4,Prisliste!$C$24:$F$24),0)),"")</f>
        <v/>
      </c>
      <c r="Y1056" s="288" t="str">
        <f t="shared" si="275"/>
        <v/>
      </c>
      <c r="Z1056" s="175" t="str">
        <f t="shared" si="286"/>
        <v/>
      </c>
      <c r="AA1056" s="175" t="str">
        <f t="shared" si="276"/>
        <v/>
      </c>
      <c r="AB1056" s="175" t="str">
        <f t="shared" si="277"/>
        <v/>
      </c>
      <c r="AC1056" s="288" t="str">
        <f t="shared" si="278"/>
        <v/>
      </c>
      <c r="AD1056" s="152" t="str">
        <f t="shared" si="279"/>
        <v/>
      </c>
      <c r="AF1056" s="155" t="str">
        <f>IFERROR(_xlfn.XLOOKUP(D1056,Prisliste!$C$4:$F$4,Prisliste!$C$19:$F$19)*AD1056,"")</f>
        <v/>
      </c>
    </row>
    <row r="1057" spans="1:32" ht="14.4">
      <c r="A1057" s="171" t="str">
        <f>IF(A1056="","",IF(A1056+1&lt;=f_slutt,'Beregninger gj.strømming'!A1056+1,""))</f>
        <v/>
      </c>
      <c r="B1057" s="172" t="str">
        <f t="shared" si="280"/>
        <v/>
      </c>
      <c r="C1057" s="173" t="str">
        <f t="shared" si="281"/>
        <v/>
      </c>
      <c r="D1057" s="172" t="str">
        <f t="shared" si="282"/>
        <v/>
      </c>
      <c r="E1057" s="152" t="str">
        <f t="shared" si="287"/>
        <v/>
      </c>
      <c r="F1057" s="289" t="str">
        <f t="shared" si="283"/>
        <v/>
      </c>
      <c r="G1057" s="154" t="str">
        <f>IF($A1057="","",'Priseestimat gj.strømming'!$C$15)</f>
        <v/>
      </c>
      <c r="H1057" s="155" t="str" cm="1">
        <f t="array" ref="H1057">IF(M1057=Hjelpeark!$E$7,_xlfn.XLOOKUP(IF(T1057="Naturlig",S1057,T1057),Temp_VT_FV,_xlfn.XLOOKUP('Beregninger gj.strømming'!F1057,Fiskevekt_VT_FV,'Veksttabell FV'!$B$5:$T$21,,-1),,-1)*G1057,IF('Beregninger gj.strømming'!M1057=Hjelpeark!$D$7,_xlfn.XLOOKUP(IF(T1057="Naturlig",S1057,T1057),'Veksttabell SV'!$A$6:$A$22,_xlfn.XLOOKUP('Beregninger gj.strømming'!F1057,'Veksttabell SV'!$B$5:$AU$5,'Veksttabell SV'!$B$6:$AU$22,,-1),,-1)*G1057,""))</f>
        <v/>
      </c>
      <c r="I1057" s="155" t="str">
        <f t="shared" si="272"/>
        <v/>
      </c>
      <c r="J1057" s="159" t="str">
        <f t="shared" si="273"/>
        <v/>
      </c>
      <c r="K1057" s="173" t="str">
        <f>IF(A1057="","",'Priseestimat gj.strømming'!$C$10)</f>
        <v/>
      </c>
      <c r="L1057" s="173" t="str">
        <f>IF(A1057="","",'Priseestimat gj.strømming'!$C$11)</f>
        <v/>
      </c>
      <c r="M1057" s="173" t="str">
        <f>IF(A1057="","",'Priseestimat gj.strømming'!$C$12)</f>
        <v/>
      </c>
      <c r="N1057" s="173" t="str">
        <f>IF($A1057="","",'Priseestimat gj.strømming'!$C$6)</f>
        <v/>
      </c>
      <c r="O1057" s="174" t="str" cm="1">
        <f t="array" ref="O1057">IF(M1057=Hjelpeark!$D$7,_xlfn.XLOOKUP(IF(T1057="Naturlig",S1057,T1057),'Vannbehov SV'!$A$5:$A$13,_xlfn.XLOOKUP('Beregninger gj.strømming'!F1057,'Vannbehov SV'!$B$4:$O$4,'Vannbehov SV'!$B$5:$O$13,,-1),,-1),IF(M1057=Hjelpeark!$E$7,_xlfn.XLOOKUP(IF(T1057="Naturlig",S1057,T1057),'Vannbehov FV'!$A$5:$A$20,_xlfn.XLOOKUP('Beregninger gj.strømming'!F1057,'Vannbehov FV'!$B$4:$O$4,'Vannbehov FV'!$B$5:$O$20,,-1),,-1),""))</f>
        <v/>
      </c>
      <c r="P1057" s="173" t="str">
        <f t="shared" si="284"/>
        <v/>
      </c>
      <c r="Q1057" s="174" t="str">
        <f t="shared" si="285"/>
        <v/>
      </c>
      <c r="R1057" s="174" t="str">
        <f t="shared" si="274"/>
        <v/>
      </c>
      <c r="S1057" s="152" t="str">
        <f>IFERROR(IF(M1057=Hjelpeark!$D$7,_xlfn.XLOOKUP('Beregninger gj.strømming'!C1057,Hjelpeark!$C$8:$C$19,Hjelpeark!$D$8:$D$19),_xlfn.XLOOKUP('Beregninger gj.strømming'!C1057,Hjelpeark!$C$8:$C$19,Hjelpeark!$E$8:$E$19)),"")</f>
        <v/>
      </c>
      <c r="T1057" s="152" t="str">
        <f t="shared" si="288"/>
        <v/>
      </c>
      <c r="U1057" s="152" t="str">
        <f>IFERROR(IF(T1057=Hjelpeark!$B$4,0,ABS(T1057-S1057)),"")</f>
        <v/>
      </c>
      <c r="V1057" s="175" t="str">
        <f>IFERROR(IF(A1057="","",_xlfn.XLOOKUP(D1057,Prisliste!$C$4:$F$4,Prisliste!$C$20:$F$20)),"")</f>
        <v/>
      </c>
      <c r="W1057" s="175" t="str">
        <f>IFERROR(U1057*_xlfn.XLOOKUP(D1057,Prisliste!$C$4:$F$4,Prisliste!$C$21:$F$21),"")</f>
        <v/>
      </c>
      <c r="X1057" s="175" t="str">
        <f>IFERROR(IF(A1057="","",IF(N1057="Ja",_xlfn.XLOOKUP('Beregninger gj.strømming'!D1057,Prisliste!$C$4:$F$4,Prisliste!$C$24:$F$24),0)),"")</f>
        <v/>
      </c>
      <c r="Y1057" s="288" t="str">
        <f t="shared" si="275"/>
        <v/>
      </c>
      <c r="Z1057" s="175" t="str">
        <f t="shared" si="286"/>
        <v/>
      </c>
      <c r="AA1057" s="175" t="str">
        <f t="shared" si="276"/>
        <v/>
      </c>
      <c r="AB1057" s="175" t="str">
        <f t="shared" si="277"/>
        <v/>
      </c>
      <c r="AC1057" s="288" t="str">
        <f t="shared" si="278"/>
        <v/>
      </c>
      <c r="AD1057" s="152" t="str">
        <f t="shared" si="279"/>
        <v/>
      </c>
      <c r="AF1057" s="155" t="str">
        <f>IFERROR(_xlfn.XLOOKUP(D1057,Prisliste!$C$4:$F$4,Prisliste!$C$19:$F$19)*AD1057,"")</f>
        <v/>
      </c>
    </row>
    <row r="1058" spans="1:32" ht="14.4">
      <c r="A1058" s="171" t="str">
        <f>IF(A1057="","",IF(A1057+1&lt;=f_slutt,'Beregninger gj.strømming'!A1057+1,""))</f>
        <v/>
      </c>
      <c r="B1058" s="172" t="str">
        <f t="shared" si="280"/>
        <v/>
      </c>
      <c r="C1058" s="173" t="str">
        <f t="shared" si="281"/>
        <v/>
      </c>
      <c r="D1058" s="172" t="str">
        <f t="shared" si="282"/>
        <v/>
      </c>
      <c r="E1058" s="152" t="str">
        <f t="shared" si="287"/>
        <v/>
      </c>
      <c r="F1058" s="289" t="str">
        <f t="shared" si="283"/>
        <v/>
      </c>
      <c r="G1058" s="154" t="str">
        <f>IF($A1058="","",'Priseestimat gj.strømming'!$C$15)</f>
        <v/>
      </c>
      <c r="H1058" s="155" t="str" cm="1">
        <f t="array" ref="H1058">IF(M1058=Hjelpeark!$E$7,_xlfn.XLOOKUP(IF(T1058="Naturlig",S1058,T1058),Temp_VT_FV,_xlfn.XLOOKUP('Beregninger gj.strømming'!F1058,Fiskevekt_VT_FV,'Veksttabell FV'!$B$5:$T$21,,-1),,-1)*G1058,IF('Beregninger gj.strømming'!M1058=Hjelpeark!$D$7,_xlfn.XLOOKUP(IF(T1058="Naturlig",S1058,T1058),'Veksttabell SV'!$A$6:$A$22,_xlfn.XLOOKUP('Beregninger gj.strømming'!F1058,'Veksttabell SV'!$B$5:$AU$5,'Veksttabell SV'!$B$6:$AU$22,,-1),,-1)*G1058,""))</f>
        <v/>
      </c>
      <c r="I1058" s="155" t="str">
        <f t="shared" si="272"/>
        <v/>
      </c>
      <c r="J1058" s="159" t="str">
        <f t="shared" si="273"/>
        <v/>
      </c>
      <c r="K1058" s="173" t="str">
        <f>IF(A1058="","",'Priseestimat gj.strømming'!$C$10)</f>
        <v/>
      </c>
      <c r="L1058" s="173" t="str">
        <f>IF(A1058="","",'Priseestimat gj.strømming'!$C$11)</f>
        <v/>
      </c>
      <c r="M1058" s="173" t="str">
        <f>IF(A1058="","",'Priseestimat gj.strømming'!$C$12)</f>
        <v/>
      </c>
      <c r="N1058" s="173" t="str">
        <f>IF($A1058="","",'Priseestimat gj.strømming'!$C$6)</f>
        <v/>
      </c>
      <c r="O1058" s="174" t="str" cm="1">
        <f t="array" ref="O1058">IF(M1058=Hjelpeark!$D$7,_xlfn.XLOOKUP(IF(T1058="Naturlig",S1058,T1058),'Vannbehov SV'!$A$5:$A$13,_xlfn.XLOOKUP('Beregninger gj.strømming'!F1058,'Vannbehov SV'!$B$4:$O$4,'Vannbehov SV'!$B$5:$O$13,,-1),,-1),IF(M1058=Hjelpeark!$E$7,_xlfn.XLOOKUP(IF(T1058="Naturlig",S1058,T1058),'Vannbehov FV'!$A$5:$A$20,_xlfn.XLOOKUP('Beregninger gj.strømming'!F1058,'Vannbehov FV'!$B$4:$O$4,'Vannbehov FV'!$B$5:$O$20,,-1),,-1),""))</f>
        <v/>
      </c>
      <c r="P1058" s="173" t="str">
        <f t="shared" si="284"/>
        <v/>
      </c>
      <c r="Q1058" s="174" t="str">
        <f t="shared" si="285"/>
        <v/>
      </c>
      <c r="R1058" s="174" t="str">
        <f t="shared" si="274"/>
        <v/>
      </c>
      <c r="S1058" s="152" t="str">
        <f>IFERROR(IF(M1058=Hjelpeark!$D$7,_xlfn.XLOOKUP('Beregninger gj.strømming'!C1058,Hjelpeark!$C$8:$C$19,Hjelpeark!$D$8:$D$19),_xlfn.XLOOKUP('Beregninger gj.strømming'!C1058,Hjelpeark!$C$8:$C$19,Hjelpeark!$E$8:$E$19)),"")</f>
        <v/>
      </c>
      <c r="T1058" s="152" t="str">
        <f t="shared" si="288"/>
        <v/>
      </c>
      <c r="U1058" s="152" t="str">
        <f>IFERROR(IF(T1058=Hjelpeark!$B$4,0,ABS(T1058-S1058)),"")</f>
        <v/>
      </c>
      <c r="V1058" s="175" t="str">
        <f>IFERROR(IF(A1058="","",_xlfn.XLOOKUP(D1058,Prisliste!$C$4:$F$4,Prisliste!$C$20:$F$20)),"")</f>
        <v/>
      </c>
      <c r="W1058" s="175" t="str">
        <f>IFERROR(U1058*_xlfn.XLOOKUP(D1058,Prisliste!$C$4:$F$4,Prisliste!$C$21:$F$21),"")</f>
        <v/>
      </c>
      <c r="X1058" s="175" t="str">
        <f>IFERROR(IF(A1058="","",IF(N1058="Ja",_xlfn.XLOOKUP('Beregninger gj.strømming'!D1058,Prisliste!$C$4:$F$4,Prisliste!$C$24:$F$24),0)),"")</f>
        <v/>
      </c>
      <c r="Y1058" s="288" t="str">
        <f t="shared" si="275"/>
        <v/>
      </c>
      <c r="Z1058" s="175" t="str">
        <f t="shared" si="286"/>
        <v/>
      </c>
      <c r="AA1058" s="175" t="str">
        <f t="shared" si="276"/>
        <v/>
      </c>
      <c r="AB1058" s="175" t="str">
        <f t="shared" si="277"/>
        <v/>
      </c>
      <c r="AC1058" s="288" t="str">
        <f t="shared" si="278"/>
        <v/>
      </c>
      <c r="AD1058" s="152" t="str">
        <f t="shared" si="279"/>
        <v/>
      </c>
      <c r="AF1058" s="155" t="str">
        <f>IFERROR(_xlfn.XLOOKUP(D1058,Prisliste!$C$4:$F$4,Prisliste!$C$19:$F$19)*AD1058,"")</f>
        <v/>
      </c>
    </row>
    <row r="1059" spans="1:32" ht="14.4">
      <c r="A1059" s="171" t="str">
        <f>IF(A1058="","",IF(A1058+1&lt;=f_slutt,'Beregninger gj.strømming'!A1058+1,""))</f>
        <v/>
      </c>
      <c r="B1059" s="172" t="str">
        <f t="shared" si="280"/>
        <v/>
      </c>
      <c r="C1059" s="173" t="str">
        <f t="shared" si="281"/>
        <v/>
      </c>
      <c r="D1059" s="172" t="str">
        <f t="shared" si="282"/>
        <v/>
      </c>
      <c r="E1059" s="152" t="str">
        <f t="shared" si="287"/>
        <v/>
      </c>
      <c r="F1059" s="289" t="str">
        <f t="shared" si="283"/>
        <v/>
      </c>
      <c r="G1059" s="154" t="str">
        <f>IF($A1059="","",'Priseestimat gj.strømming'!$C$15)</f>
        <v/>
      </c>
      <c r="H1059" s="155" t="str" cm="1">
        <f t="array" ref="H1059">IF(M1059=Hjelpeark!$E$7,_xlfn.XLOOKUP(IF(T1059="Naturlig",S1059,T1059),Temp_VT_FV,_xlfn.XLOOKUP('Beregninger gj.strømming'!F1059,Fiskevekt_VT_FV,'Veksttabell FV'!$B$5:$T$21,,-1),,-1)*G1059,IF('Beregninger gj.strømming'!M1059=Hjelpeark!$D$7,_xlfn.XLOOKUP(IF(T1059="Naturlig",S1059,T1059),'Veksttabell SV'!$A$6:$A$22,_xlfn.XLOOKUP('Beregninger gj.strømming'!F1059,'Veksttabell SV'!$B$5:$AU$5,'Veksttabell SV'!$B$6:$AU$22,,-1),,-1)*G1059,""))</f>
        <v/>
      </c>
      <c r="I1059" s="155" t="str">
        <f t="shared" si="272"/>
        <v/>
      </c>
      <c r="J1059" s="159" t="str">
        <f t="shared" si="273"/>
        <v/>
      </c>
      <c r="K1059" s="173" t="str">
        <f>IF(A1059="","",'Priseestimat gj.strømming'!$C$10)</f>
        <v/>
      </c>
      <c r="L1059" s="173" t="str">
        <f>IF(A1059="","",'Priseestimat gj.strømming'!$C$11)</f>
        <v/>
      </c>
      <c r="M1059" s="173" t="str">
        <f>IF(A1059="","",'Priseestimat gj.strømming'!$C$12)</f>
        <v/>
      </c>
      <c r="N1059" s="173" t="str">
        <f>IF($A1059="","",'Priseestimat gj.strømming'!$C$6)</f>
        <v/>
      </c>
      <c r="O1059" s="174" t="str" cm="1">
        <f t="array" ref="O1059">IF(M1059=Hjelpeark!$D$7,_xlfn.XLOOKUP(IF(T1059="Naturlig",S1059,T1059),'Vannbehov SV'!$A$5:$A$13,_xlfn.XLOOKUP('Beregninger gj.strømming'!F1059,'Vannbehov SV'!$B$4:$O$4,'Vannbehov SV'!$B$5:$O$13,,-1),,-1),IF(M1059=Hjelpeark!$E$7,_xlfn.XLOOKUP(IF(T1059="Naturlig",S1059,T1059),'Vannbehov FV'!$A$5:$A$20,_xlfn.XLOOKUP('Beregninger gj.strømming'!F1059,'Vannbehov FV'!$B$4:$O$4,'Vannbehov FV'!$B$5:$O$20,,-1),,-1),""))</f>
        <v/>
      </c>
      <c r="P1059" s="173" t="str">
        <f t="shared" si="284"/>
        <v/>
      </c>
      <c r="Q1059" s="174" t="str">
        <f t="shared" si="285"/>
        <v/>
      </c>
      <c r="R1059" s="174" t="str">
        <f t="shared" si="274"/>
        <v/>
      </c>
      <c r="S1059" s="152" t="str">
        <f>IFERROR(IF(M1059=Hjelpeark!$D$7,_xlfn.XLOOKUP('Beregninger gj.strømming'!C1059,Hjelpeark!$C$8:$C$19,Hjelpeark!$D$8:$D$19),_xlfn.XLOOKUP('Beregninger gj.strømming'!C1059,Hjelpeark!$C$8:$C$19,Hjelpeark!$E$8:$E$19)),"")</f>
        <v/>
      </c>
      <c r="T1059" s="152" t="str">
        <f t="shared" si="288"/>
        <v/>
      </c>
      <c r="U1059" s="152" t="str">
        <f>IFERROR(IF(T1059=Hjelpeark!$B$4,0,ABS(T1059-S1059)),"")</f>
        <v/>
      </c>
      <c r="V1059" s="175" t="str">
        <f>IFERROR(IF(A1059="","",_xlfn.XLOOKUP(D1059,Prisliste!$C$4:$F$4,Prisliste!$C$20:$F$20)),"")</f>
        <v/>
      </c>
      <c r="W1059" s="175" t="str">
        <f>IFERROR(U1059*_xlfn.XLOOKUP(D1059,Prisliste!$C$4:$F$4,Prisliste!$C$21:$F$21),"")</f>
        <v/>
      </c>
      <c r="X1059" s="175" t="str">
        <f>IFERROR(IF(A1059="","",IF(N1059="Ja",_xlfn.XLOOKUP('Beregninger gj.strømming'!D1059,Prisliste!$C$4:$F$4,Prisliste!$C$24:$F$24),0)),"")</f>
        <v/>
      </c>
      <c r="Y1059" s="288" t="str">
        <f t="shared" si="275"/>
        <v/>
      </c>
      <c r="Z1059" s="175" t="str">
        <f t="shared" si="286"/>
        <v/>
      </c>
      <c r="AA1059" s="175" t="str">
        <f t="shared" si="276"/>
        <v/>
      </c>
      <c r="AB1059" s="175" t="str">
        <f t="shared" si="277"/>
        <v/>
      </c>
      <c r="AC1059" s="288" t="str">
        <f t="shared" si="278"/>
        <v/>
      </c>
      <c r="AD1059" s="152" t="str">
        <f t="shared" si="279"/>
        <v/>
      </c>
      <c r="AF1059" s="155" t="str">
        <f>IFERROR(_xlfn.XLOOKUP(D1059,Prisliste!$C$4:$F$4,Prisliste!$C$19:$F$19)*AD1059,"")</f>
        <v/>
      </c>
    </row>
    <row r="1060" spans="1:32" ht="14.4">
      <c r="A1060" s="171" t="str">
        <f>IF(A1059="","",IF(A1059+1&lt;=f_slutt,'Beregninger gj.strømming'!A1059+1,""))</f>
        <v/>
      </c>
      <c r="B1060" s="172" t="str">
        <f t="shared" si="280"/>
        <v/>
      </c>
      <c r="C1060" s="173" t="str">
        <f t="shared" si="281"/>
        <v/>
      </c>
      <c r="D1060" s="172" t="str">
        <f t="shared" si="282"/>
        <v/>
      </c>
      <c r="E1060" s="152" t="str">
        <f t="shared" si="287"/>
        <v/>
      </c>
      <c r="F1060" s="289" t="str">
        <f t="shared" si="283"/>
        <v/>
      </c>
      <c r="G1060" s="154" t="str">
        <f>IF($A1060="","",'Priseestimat gj.strømming'!$C$15)</f>
        <v/>
      </c>
      <c r="H1060" s="155" t="str" cm="1">
        <f t="array" ref="H1060">IF(M1060=Hjelpeark!$E$7,_xlfn.XLOOKUP(IF(T1060="Naturlig",S1060,T1060),Temp_VT_FV,_xlfn.XLOOKUP('Beregninger gj.strømming'!F1060,Fiskevekt_VT_FV,'Veksttabell FV'!$B$5:$T$21,,-1),,-1)*G1060,IF('Beregninger gj.strømming'!M1060=Hjelpeark!$D$7,_xlfn.XLOOKUP(IF(T1060="Naturlig",S1060,T1060),'Veksttabell SV'!$A$6:$A$22,_xlfn.XLOOKUP('Beregninger gj.strømming'!F1060,'Veksttabell SV'!$B$5:$AU$5,'Veksttabell SV'!$B$6:$AU$22,,-1),,-1)*G1060,""))</f>
        <v/>
      </c>
      <c r="I1060" s="155" t="str">
        <f t="shared" si="272"/>
        <v/>
      </c>
      <c r="J1060" s="159" t="str">
        <f t="shared" si="273"/>
        <v/>
      </c>
      <c r="K1060" s="173" t="str">
        <f>IF(A1060="","",'Priseestimat gj.strømming'!$C$10)</f>
        <v/>
      </c>
      <c r="L1060" s="173" t="str">
        <f>IF(A1060="","",'Priseestimat gj.strømming'!$C$11)</f>
        <v/>
      </c>
      <c r="M1060" s="173" t="str">
        <f>IF(A1060="","",'Priseestimat gj.strømming'!$C$12)</f>
        <v/>
      </c>
      <c r="N1060" s="173" t="str">
        <f>IF($A1060="","",'Priseestimat gj.strømming'!$C$6)</f>
        <v/>
      </c>
      <c r="O1060" s="174" t="str" cm="1">
        <f t="array" ref="O1060">IF(M1060=Hjelpeark!$D$7,_xlfn.XLOOKUP(IF(T1060="Naturlig",S1060,T1060),'Vannbehov SV'!$A$5:$A$13,_xlfn.XLOOKUP('Beregninger gj.strømming'!F1060,'Vannbehov SV'!$B$4:$O$4,'Vannbehov SV'!$B$5:$O$13,,-1),,-1),IF(M1060=Hjelpeark!$E$7,_xlfn.XLOOKUP(IF(T1060="Naturlig",S1060,T1060),'Vannbehov FV'!$A$5:$A$20,_xlfn.XLOOKUP('Beregninger gj.strømming'!F1060,'Vannbehov FV'!$B$4:$O$4,'Vannbehov FV'!$B$5:$O$20,,-1),,-1),""))</f>
        <v/>
      </c>
      <c r="P1060" s="173" t="str">
        <f t="shared" si="284"/>
        <v/>
      </c>
      <c r="Q1060" s="174" t="str">
        <f t="shared" si="285"/>
        <v/>
      </c>
      <c r="R1060" s="174" t="str">
        <f t="shared" si="274"/>
        <v/>
      </c>
      <c r="S1060" s="152" t="str">
        <f>IFERROR(IF(M1060=Hjelpeark!$D$7,_xlfn.XLOOKUP('Beregninger gj.strømming'!C1060,Hjelpeark!$C$8:$C$19,Hjelpeark!$D$8:$D$19),_xlfn.XLOOKUP('Beregninger gj.strømming'!C1060,Hjelpeark!$C$8:$C$19,Hjelpeark!$E$8:$E$19)),"")</f>
        <v/>
      </c>
      <c r="T1060" s="152" t="str">
        <f t="shared" si="288"/>
        <v/>
      </c>
      <c r="U1060" s="152" t="str">
        <f>IFERROR(IF(T1060=Hjelpeark!$B$4,0,ABS(T1060-S1060)),"")</f>
        <v/>
      </c>
      <c r="V1060" s="175" t="str">
        <f>IFERROR(IF(A1060="","",_xlfn.XLOOKUP(D1060,Prisliste!$C$4:$F$4,Prisliste!$C$20:$F$20)),"")</f>
        <v/>
      </c>
      <c r="W1060" s="175" t="str">
        <f>IFERROR(U1060*_xlfn.XLOOKUP(D1060,Prisliste!$C$4:$F$4,Prisliste!$C$21:$F$21),"")</f>
        <v/>
      </c>
      <c r="X1060" s="175" t="str">
        <f>IFERROR(IF(A1060="","",IF(N1060="Ja",_xlfn.XLOOKUP('Beregninger gj.strømming'!D1060,Prisliste!$C$4:$F$4,Prisliste!$C$24:$F$24),0)),"")</f>
        <v/>
      </c>
      <c r="Y1060" s="288" t="str">
        <f t="shared" si="275"/>
        <v/>
      </c>
      <c r="Z1060" s="175" t="str">
        <f t="shared" si="286"/>
        <v/>
      </c>
      <c r="AA1060" s="175" t="str">
        <f t="shared" si="276"/>
        <v/>
      </c>
      <c r="AB1060" s="175" t="str">
        <f t="shared" si="277"/>
        <v/>
      </c>
      <c r="AC1060" s="288" t="str">
        <f t="shared" si="278"/>
        <v/>
      </c>
      <c r="AD1060" s="152" t="str">
        <f t="shared" si="279"/>
        <v/>
      </c>
      <c r="AF1060" s="155" t="str">
        <f>IFERROR(_xlfn.XLOOKUP(D1060,Prisliste!$C$4:$F$4,Prisliste!$C$19:$F$19)*AD1060,"")</f>
        <v/>
      </c>
    </row>
    <row r="1061" spans="1:32" ht="14.4">
      <c r="A1061" s="171" t="str">
        <f>IF(A1060="","",IF(A1060+1&lt;=f_slutt,'Beregninger gj.strømming'!A1060+1,""))</f>
        <v/>
      </c>
      <c r="B1061" s="172" t="str">
        <f t="shared" si="280"/>
        <v/>
      </c>
      <c r="C1061" s="173" t="str">
        <f t="shared" si="281"/>
        <v/>
      </c>
      <c r="D1061" s="172" t="str">
        <f t="shared" si="282"/>
        <v/>
      </c>
      <c r="E1061" s="152" t="str">
        <f t="shared" si="287"/>
        <v/>
      </c>
      <c r="F1061" s="289" t="str">
        <f t="shared" si="283"/>
        <v/>
      </c>
      <c r="G1061" s="154" t="str">
        <f>IF($A1061="","",'Priseestimat gj.strømming'!$C$15)</f>
        <v/>
      </c>
      <c r="H1061" s="155" t="str" cm="1">
        <f t="array" ref="H1061">IF(M1061=Hjelpeark!$E$7,_xlfn.XLOOKUP(IF(T1061="Naturlig",S1061,T1061),Temp_VT_FV,_xlfn.XLOOKUP('Beregninger gj.strømming'!F1061,Fiskevekt_VT_FV,'Veksttabell FV'!$B$5:$T$21,,-1),,-1)*G1061,IF('Beregninger gj.strømming'!M1061=Hjelpeark!$D$7,_xlfn.XLOOKUP(IF(T1061="Naturlig",S1061,T1061),'Veksttabell SV'!$A$6:$A$22,_xlfn.XLOOKUP('Beregninger gj.strømming'!F1061,'Veksttabell SV'!$B$5:$AU$5,'Veksttabell SV'!$B$6:$AU$22,,-1),,-1)*G1061,""))</f>
        <v/>
      </c>
      <c r="I1061" s="155" t="str">
        <f t="shared" si="272"/>
        <v/>
      </c>
      <c r="J1061" s="159" t="str">
        <f t="shared" si="273"/>
        <v/>
      </c>
      <c r="K1061" s="173" t="str">
        <f>IF(A1061="","",'Priseestimat gj.strømming'!$C$10)</f>
        <v/>
      </c>
      <c r="L1061" s="173" t="str">
        <f>IF(A1061="","",'Priseestimat gj.strømming'!$C$11)</f>
        <v/>
      </c>
      <c r="M1061" s="173" t="str">
        <f>IF(A1061="","",'Priseestimat gj.strømming'!$C$12)</f>
        <v/>
      </c>
      <c r="N1061" s="173" t="str">
        <f>IF($A1061="","",'Priseestimat gj.strømming'!$C$6)</f>
        <v/>
      </c>
      <c r="O1061" s="174" t="str" cm="1">
        <f t="array" ref="O1061">IF(M1061=Hjelpeark!$D$7,_xlfn.XLOOKUP(IF(T1061="Naturlig",S1061,T1061),'Vannbehov SV'!$A$5:$A$13,_xlfn.XLOOKUP('Beregninger gj.strømming'!F1061,'Vannbehov SV'!$B$4:$O$4,'Vannbehov SV'!$B$5:$O$13,,-1),,-1),IF(M1061=Hjelpeark!$E$7,_xlfn.XLOOKUP(IF(T1061="Naturlig",S1061,T1061),'Vannbehov FV'!$A$5:$A$20,_xlfn.XLOOKUP('Beregninger gj.strømming'!F1061,'Vannbehov FV'!$B$4:$O$4,'Vannbehov FV'!$B$5:$O$20,,-1),,-1),""))</f>
        <v/>
      </c>
      <c r="P1061" s="173" t="str">
        <f t="shared" si="284"/>
        <v/>
      </c>
      <c r="Q1061" s="174" t="str">
        <f t="shared" si="285"/>
        <v/>
      </c>
      <c r="R1061" s="174" t="str">
        <f t="shared" si="274"/>
        <v/>
      </c>
      <c r="S1061" s="152" t="str">
        <f>IFERROR(IF(M1061=Hjelpeark!$D$7,_xlfn.XLOOKUP('Beregninger gj.strømming'!C1061,Hjelpeark!$C$8:$C$19,Hjelpeark!$D$8:$D$19),_xlfn.XLOOKUP('Beregninger gj.strømming'!C1061,Hjelpeark!$C$8:$C$19,Hjelpeark!$E$8:$E$19)),"")</f>
        <v/>
      </c>
      <c r="T1061" s="152" t="str">
        <f t="shared" si="288"/>
        <v/>
      </c>
      <c r="U1061" s="152" t="str">
        <f>IFERROR(IF(T1061=Hjelpeark!$B$4,0,ABS(T1061-S1061)),"")</f>
        <v/>
      </c>
      <c r="V1061" s="175" t="str">
        <f>IFERROR(IF(A1061="","",_xlfn.XLOOKUP(D1061,Prisliste!$C$4:$F$4,Prisliste!$C$20:$F$20)),"")</f>
        <v/>
      </c>
      <c r="W1061" s="175" t="str">
        <f>IFERROR(U1061*_xlfn.XLOOKUP(D1061,Prisliste!$C$4:$F$4,Prisliste!$C$21:$F$21),"")</f>
        <v/>
      </c>
      <c r="X1061" s="175" t="str">
        <f>IFERROR(IF(A1061="","",IF(N1061="Ja",_xlfn.XLOOKUP('Beregninger gj.strømming'!D1061,Prisliste!$C$4:$F$4,Prisliste!$C$24:$F$24),0)),"")</f>
        <v/>
      </c>
      <c r="Y1061" s="288" t="str">
        <f t="shared" si="275"/>
        <v/>
      </c>
      <c r="Z1061" s="175" t="str">
        <f t="shared" si="286"/>
        <v/>
      </c>
      <c r="AA1061" s="175" t="str">
        <f t="shared" si="276"/>
        <v/>
      </c>
      <c r="AB1061" s="175" t="str">
        <f t="shared" si="277"/>
        <v/>
      </c>
      <c r="AC1061" s="288" t="str">
        <f t="shared" si="278"/>
        <v/>
      </c>
      <c r="AD1061" s="152" t="str">
        <f t="shared" si="279"/>
        <v/>
      </c>
      <c r="AF1061" s="155" t="str">
        <f>IFERROR(_xlfn.XLOOKUP(D1061,Prisliste!$C$4:$F$4,Prisliste!$C$19:$F$19)*AD1061,"")</f>
        <v/>
      </c>
    </row>
    <row r="1062" spans="1:32" ht="14.4">
      <c r="A1062" s="171" t="str">
        <f>IF(A1061="","",IF(A1061+1&lt;=f_slutt,'Beregninger gj.strømming'!A1061+1,""))</f>
        <v/>
      </c>
      <c r="B1062" s="172" t="str">
        <f t="shared" si="280"/>
        <v/>
      </c>
      <c r="C1062" s="173" t="str">
        <f t="shared" si="281"/>
        <v/>
      </c>
      <c r="D1062" s="172" t="str">
        <f t="shared" si="282"/>
        <v/>
      </c>
      <c r="E1062" s="152" t="str">
        <f t="shared" si="287"/>
        <v/>
      </c>
      <c r="F1062" s="289" t="str">
        <f t="shared" si="283"/>
        <v/>
      </c>
      <c r="G1062" s="154" t="str">
        <f>IF($A1062="","",'Priseestimat gj.strømming'!$C$15)</f>
        <v/>
      </c>
      <c r="H1062" s="155" t="str" cm="1">
        <f t="array" ref="H1062">IF(M1062=Hjelpeark!$E$7,_xlfn.XLOOKUP(IF(T1062="Naturlig",S1062,T1062),Temp_VT_FV,_xlfn.XLOOKUP('Beregninger gj.strømming'!F1062,Fiskevekt_VT_FV,'Veksttabell FV'!$B$5:$T$21,,-1),,-1)*G1062,IF('Beregninger gj.strømming'!M1062=Hjelpeark!$D$7,_xlfn.XLOOKUP(IF(T1062="Naturlig",S1062,T1062),'Veksttabell SV'!$A$6:$A$22,_xlfn.XLOOKUP('Beregninger gj.strømming'!F1062,'Veksttabell SV'!$B$5:$AU$5,'Veksttabell SV'!$B$6:$AU$22,,-1),,-1)*G1062,""))</f>
        <v/>
      </c>
      <c r="I1062" s="155" t="str">
        <f t="shared" si="272"/>
        <v/>
      </c>
      <c r="J1062" s="159" t="str">
        <f t="shared" si="273"/>
        <v/>
      </c>
      <c r="K1062" s="173" t="str">
        <f>IF(A1062="","",'Priseestimat gj.strømming'!$C$10)</f>
        <v/>
      </c>
      <c r="L1062" s="173" t="str">
        <f>IF(A1062="","",'Priseestimat gj.strømming'!$C$11)</f>
        <v/>
      </c>
      <c r="M1062" s="173" t="str">
        <f>IF(A1062="","",'Priseestimat gj.strømming'!$C$12)</f>
        <v/>
      </c>
      <c r="N1062" s="173" t="str">
        <f>IF($A1062="","",'Priseestimat gj.strømming'!$C$6)</f>
        <v/>
      </c>
      <c r="O1062" s="174" t="str" cm="1">
        <f t="array" ref="O1062">IF(M1062=Hjelpeark!$D$7,_xlfn.XLOOKUP(IF(T1062="Naturlig",S1062,T1062),'Vannbehov SV'!$A$5:$A$13,_xlfn.XLOOKUP('Beregninger gj.strømming'!F1062,'Vannbehov SV'!$B$4:$O$4,'Vannbehov SV'!$B$5:$O$13,,-1),,-1),IF(M1062=Hjelpeark!$E$7,_xlfn.XLOOKUP(IF(T1062="Naturlig",S1062,T1062),'Vannbehov FV'!$A$5:$A$20,_xlfn.XLOOKUP('Beregninger gj.strømming'!F1062,'Vannbehov FV'!$B$4:$O$4,'Vannbehov FV'!$B$5:$O$20,,-1),,-1),""))</f>
        <v/>
      </c>
      <c r="P1062" s="173" t="str">
        <f t="shared" si="284"/>
        <v/>
      </c>
      <c r="Q1062" s="174" t="str">
        <f t="shared" si="285"/>
        <v/>
      </c>
      <c r="R1062" s="174" t="str">
        <f t="shared" si="274"/>
        <v/>
      </c>
      <c r="S1062" s="152" t="str">
        <f>IFERROR(IF(M1062=Hjelpeark!$D$7,_xlfn.XLOOKUP('Beregninger gj.strømming'!C1062,Hjelpeark!$C$8:$C$19,Hjelpeark!$D$8:$D$19),_xlfn.XLOOKUP('Beregninger gj.strømming'!C1062,Hjelpeark!$C$8:$C$19,Hjelpeark!$E$8:$E$19)),"")</f>
        <v/>
      </c>
      <c r="T1062" s="152" t="str">
        <f t="shared" si="288"/>
        <v/>
      </c>
      <c r="U1062" s="152" t="str">
        <f>IFERROR(IF(T1062=Hjelpeark!$B$4,0,ABS(T1062-S1062)),"")</f>
        <v/>
      </c>
      <c r="V1062" s="175" t="str">
        <f>IFERROR(IF(A1062="","",_xlfn.XLOOKUP(D1062,Prisliste!$C$4:$F$4,Prisliste!$C$20:$F$20)),"")</f>
        <v/>
      </c>
      <c r="W1062" s="175" t="str">
        <f>IFERROR(U1062*_xlfn.XLOOKUP(D1062,Prisliste!$C$4:$F$4,Prisliste!$C$21:$F$21),"")</f>
        <v/>
      </c>
      <c r="X1062" s="175" t="str">
        <f>IFERROR(IF(A1062="","",IF(N1062="Ja",_xlfn.XLOOKUP('Beregninger gj.strømming'!D1062,Prisliste!$C$4:$F$4,Prisliste!$C$24:$F$24),0)),"")</f>
        <v/>
      </c>
      <c r="Y1062" s="288" t="str">
        <f t="shared" si="275"/>
        <v/>
      </c>
      <c r="Z1062" s="175" t="str">
        <f t="shared" si="286"/>
        <v/>
      </c>
      <c r="AA1062" s="175" t="str">
        <f t="shared" si="276"/>
        <v/>
      </c>
      <c r="AB1062" s="175" t="str">
        <f t="shared" si="277"/>
        <v/>
      </c>
      <c r="AC1062" s="288" t="str">
        <f t="shared" si="278"/>
        <v/>
      </c>
      <c r="AD1062" s="152" t="str">
        <f t="shared" si="279"/>
        <v/>
      </c>
      <c r="AF1062" s="155" t="str">
        <f>IFERROR(_xlfn.XLOOKUP(D1062,Prisliste!$C$4:$F$4,Prisliste!$C$19:$F$19)*AD1062,"")</f>
        <v/>
      </c>
    </row>
    <row r="1063" spans="1:32" ht="14.4">
      <c r="A1063" s="171" t="str">
        <f>IF(A1062="","",IF(A1062+1&lt;=f_slutt,'Beregninger gj.strømming'!A1062+1,""))</f>
        <v/>
      </c>
      <c r="B1063" s="172" t="str">
        <f t="shared" si="280"/>
        <v/>
      </c>
      <c r="C1063" s="173" t="str">
        <f t="shared" si="281"/>
        <v/>
      </c>
      <c r="D1063" s="172" t="str">
        <f t="shared" si="282"/>
        <v/>
      </c>
      <c r="E1063" s="152" t="str">
        <f t="shared" si="287"/>
        <v/>
      </c>
      <c r="F1063" s="289" t="str">
        <f t="shared" si="283"/>
        <v/>
      </c>
      <c r="G1063" s="154" t="str">
        <f>IF($A1063="","",'Priseestimat gj.strømming'!$C$15)</f>
        <v/>
      </c>
      <c r="H1063" s="155" t="str" cm="1">
        <f t="array" ref="H1063">IF(M1063=Hjelpeark!$E$7,_xlfn.XLOOKUP(IF(T1063="Naturlig",S1063,T1063),Temp_VT_FV,_xlfn.XLOOKUP('Beregninger gj.strømming'!F1063,Fiskevekt_VT_FV,'Veksttabell FV'!$B$5:$T$21,,-1),,-1)*G1063,IF('Beregninger gj.strømming'!M1063=Hjelpeark!$D$7,_xlfn.XLOOKUP(IF(T1063="Naturlig",S1063,T1063),'Veksttabell SV'!$A$6:$A$22,_xlfn.XLOOKUP('Beregninger gj.strømming'!F1063,'Veksttabell SV'!$B$5:$AU$5,'Veksttabell SV'!$B$6:$AU$22,,-1),,-1)*G1063,""))</f>
        <v/>
      </c>
      <c r="I1063" s="155" t="str">
        <f t="shared" si="272"/>
        <v/>
      </c>
      <c r="J1063" s="159" t="str">
        <f t="shared" si="273"/>
        <v/>
      </c>
      <c r="K1063" s="173" t="str">
        <f>IF(A1063="","",'Priseestimat gj.strømming'!$C$10)</f>
        <v/>
      </c>
      <c r="L1063" s="173" t="str">
        <f>IF(A1063="","",'Priseestimat gj.strømming'!$C$11)</f>
        <v/>
      </c>
      <c r="M1063" s="173" t="str">
        <f>IF(A1063="","",'Priseestimat gj.strømming'!$C$12)</f>
        <v/>
      </c>
      <c r="N1063" s="173" t="str">
        <f>IF($A1063="","",'Priseestimat gj.strømming'!$C$6)</f>
        <v/>
      </c>
      <c r="O1063" s="174" t="str" cm="1">
        <f t="array" ref="O1063">IF(M1063=Hjelpeark!$D$7,_xlfn.XLOOKUP(IF(T1063="Naturlig",S1063,T1063),'Vannbehov SV'!$A$5:$A$13,_xlfn.XLOOKUP('Beregninger gj.strømming'!F1063,'Vannbehov SV'!$B$4:$O$4,'Vannbehov SV'!$B$5:$O$13,,-1),,-1),IF(M1063=Hjelpeark!$E$7,_xlfn.XLOOKUP(IF(T1063="Naturlig",S1063,T1063),'Vannbehov FV'!$A$5:$A$20,_xlfn.XLOOKUP('Beregninger gj.strømming'!F1063,'Vannbehov FV'!$B$4:$O$4,'Vannbehov FV'!$B$5:$O$20,,-1),,-1),""))</f>
        <v/>
      </c>
      <c r="P1063" s="173" t="str">
        <f t="shared" si="284"/>
        <v/>
      </c>
      <c r="Q1063" s="174" t="str">
        <f t="shared" si="285"/>
        <v/>
      </c>
      <c r="R1063" s="174" t="str">
        <f t="shared" si="274"/>
        <v/>
      </c>
      <c r="S1063" s="152" t="str">
        <f>IFERROR(IF(M1063=Hjelpeark!$D$7,_xlfn.XLOOKUP('Beregninger gj.strømming'!C1063,Hjelpeark!$C$8:$C$19,Hjelpeark!$D$8:$D$19),_xlfn.XLOOKUP('Beregninger gj.strømming'!C1063,Hjelpeark!$C$8:$C$19,Hjelpeark!$E$8:$E$19)),"")</f>
        <v/>
      </c>
      <c r="T1063" s="152" t="str">
        <f t="shared" si="288"/>
        <v/>
      </c>
      <c r="U1063" s="152" t="str">
        <f>IFERROR(IF(T1063=Hjelpeark!$B$4,0,ABS(T1063-S1063)),"")</f>
        <v/>
      </c>
      <c r="V1063" s="175" t="str">
        <f>IFERROR(IF(A1063="","",_xlfn.XLOOKUP(D1063,Prisliste!$C$4:$F$4,Prisliste!$C$20:$F$20)),"")</f>
        <v/>
      </c>
      <c r="W1063" s="175" t="str">
        <f>IFERROR(U1063*_xlfn.XLOOKUP(D1063,Prisliste!$C$4:$F$4,Prisliste!$C$21:$F$21),"")</f>
        <v/>
      </c>
      <c r="X1063" s="175" t="str">
        <f>IFERROR(IF(A1063="","",IF(N1063="Ja",_xlfn.XLOOKUP('Beregninger gj.strømming'!D1063,Prisliste!$C$4:$F$4,Prisliste!$C$24:$F$24),0)),"")</f>
        <v/>
      </c>
      <c r="Y1063" s="288" t="str">
        <f t="shared" si="275"/>
        <v/>
      </c>
      <c r="Z1063" s="175" t="str">
        <f t="shared" si="286"/>
        <v/>
      </c>
      <c r="AA1063" s="175" t="str">
        <f t="shared" si="276"/>
        <v/>
      </c>
      <c r="AB1063" s="175" t="str">
        <f t="shared" si="277"/>
        <v/>
      </c>
      <c r="AC1063" s="288" t="str">
        <f t="shared" si="278"/>
        <v/>
      </c>
      <c r="AD1063" s="152" t="str">
        <f t="shared" si="279"/>
        <v/>
      </c>
      <c r="AF1063" s="155" t="str">
        <f>IFERROR(_xlfn.XLOOKUP(D1063,Prisliste!$C$4:$F$4,Prisliste!$C$19:$F$19)*AD1063,"")</f>
        <v/>
      </c>
    </row>
    <row r="1064" spans="1:32" ht="14.4">
      <c r="A1064" s="171" t="str">
        <f>IF(A1063="","",IF(A1063+1&lt;=f_slutt,'Beregninger gj.strømming'!A1063+1,""))</f>
        <v/>
      </c>
      <c r="B1064" s="172" t="str">
        <f t="shared" si="280"/>
        <v/>
      </c>
      <c r="C1064" s="173" t="str">
        <f t="shared" si="281"/>
        <v/>
      </c>
      <c r="D1064" s="172" t="str">
        <f t="shared" si="282"/>
        <v/>
      </c>
      <c r="E1064" s="152" t="str">
        <f t="shared" si="287"/>
        <v/>
      </c>
      <c r="F1064" s="289" t="str">
        <f t="shared" si="283"/>
        <v/>
      </c>
      <c r="G1064" s="154" t="str">
        <f>IF($A1064="","",'Priseestimat gj.strømming'!$C$15)</f>
        <v/>
      </c>
      <c r="H1064" s="155" t="str" cm="1">
        <f t="array" ref="H1064">IF(M1064=Hjelpeark!$E$7,_xlfn.XLOOKUP(IF(T1064="Naturlig",S1064,T1064),Temp_VT_FV,_xlfn.XLOOKUP('Beregninger gj.strømming'!F1064,Fiskevekt_VT_FV,'Veksttabell FV'!$B$5:$T$21,,-1),,-1)*G1064,IF('Beregninger gj.strømming'!M1064=Hjelpeark!$D$7,_xlfn.XLOOKUP(IF(T1064="Naturlig",S1064,T1064),'Veksttabell SV'!$A$6:$A$22,_xlfn.XLOOKUP('Beregninger gj.strømming'!F1064,'Veksttabell SV'!$B$5:$AU$5,'Veksttabell SV'!$B$6:$AU$22,,-1),,-1)*G1064,""))</f>
        <v/>
      </c>
      <c r="I1064" s="155" t="str">
        <f t="shared" si="272"/>
        <v/>
      </c>
      <c r="J1064" s="159" t="str">
        <f t="shared" si="273"/>
        <v/>
      </c>
      <c r="K1064" s="173" t="str">
        <f>IF(A1064="","",'Priseestimat gj.strømming'!$C$10)</f>
        <v/>
      </c>
      <c r="L1064" s="173" t="str">
        <f>IF(A1064="","",'Priseestimat gj.strømming'!$C$11)</f>
        <v/>
      </c>
      <c r="M1064" s="173" t="str">
        <f>IF(A1064="","",'Priseestimat gj.strømming'!$C$12)</f>
        <v/>
      </c>
      <c r="N1064" s="173" t="str">
        <f>IF($A1064="","",'Priseestimat gj.strømming'!$C$6)</f>
        <v/>
      </c>
      <c r="O1064" s="174" t="str" cm="1">
        <f t="array" ref="O1064">IF(M1064=Hjelpeark!$D$7,_xlfn.XLOOKUP(IF(T1064="Naturlig",S1064,T1064),'Vannbehov SV'!$A$5:$A$13,_xlfn.XLOOKUP('Beregninger gj.strømming'!F1064,'Vannbehov SV'!$B$4:$O$4,'Vannbehov SV'!$B$5:$O$13,,-1),,-1),IF(M1064=Hjelpeark!$E$7,_xlfn.XLOOKUP(IF(T1064="Naturlig",S1064,T1064),'Vannbehov FV'!$A$5:$A$20,_xlfn.XLOOKUP('Beregninger gj.strømming'!F1064,'Vannbehov FV'!$B$4:$O$4,'Vannbehov FV'!$B$5:$O$20,,-1),,-1),""))</f>
        <v/>
      </c>
      <c r="P1064" s="173" t="str">
        <f t="shared" si="284"/>
        <v/>
      </c>
      <c r="Q1064" s="174" t="str">
        <f t="shared" si="285"/>
        <v/>
      </c>
      <c r="R1064" s="174" t="str">
        <f t="shared" si="274"/>
        <v/>
      </c>
      <c r="S1064" s="152" t="str">
        <f>IFERROR(IF(M1064=Hjelpeark!$D$7,_xlfn.XLOOKUP('Beregninger gj.strømming'!C1064,Hjelpeark!$C$8:$C$19,Hjelpeark!$D$8:$D$19),_xlfn.XLOOKUP('Beregninger gj.strømming'!C1064,Hjelpeark!$C$8:$C$19,Hjelpeark!$E$8:$E$19)),"")</f>
        <v/>
      </c>
      <c r="T1064" s="152" t="str">
        <f t="shared" si="288"/>
        <v/>
      </c>
      <c r="U1064" s="152" t="str">
        <f>IFERROR(IF(T1064=Hjelpeark!$B$4,0,ABS(T1064-S1064)),"")</f>
        <v/>
      </c>
      <c r="V1064" s="175" t="str">
        <f>IFERROR(IF(A1064="","",_xlfn.XLOOKUP(D1064,Prisliste!$C$4:$F$4,Prisliste!$C$20:$F$20)),"")</f>
        <v/>
      </c>
      <c r="W1064" s="175" t="str">
        <f>IFERROR(U1064*_xlfn.XLOOKUP(D1064,Prisliste!$C$4:$F$4,Prisliste!$C$21:$F$21),"")</f>
        <v/>
      </c>
      <c r="X1064" s="175" t="str">
        <f>IFERROR(IF(A1064="","",IF(N1064="Ja",_xlfn.XLOOKUP('Beregninger gj.strømming'!D1064,Prisliste!$C$4:$F$4,Prisliste!$C$24:$F$24),0)),"")</f>
        <v/>
      </c>
      <c r="Y1064" s="288" t="str">
        <f t="shared" si="275"/>
        <v/>
      </c>
      <c r="Z1064" s="175" t="str">
        <f t="shared" si="286"/>
        <v/>
      </c>
      <c r="AA1064" s="175" t="str">
        <f t="shared" si="276"/>
        <v/>
      </c>
      <c r="AB1064" s="175" t="str">
        <f t="shared" si="277"/>
        <v/>
      </c>
      <c r="AC1064" s="288" t="str">
        <f t="shared" si="278"/>
        <v/>
      </c>
      <c r="AD1064" s="152" t="str">
        <f t="shared" si="279"/>
        <v/>
      </c>
      <c r="AF1064" s="155" t="str">
        <f>IFERROR(_xlfn.XLOOKUP(D1064,Prisliste!$C$4:$F$4,Prisliste!$C$19:$F$19)*AD1064,"")</f>
        <v/>
      </c>
    </row>
    <row r="1065" spans="1:32" ht="14.4">
      <c r="A1065" s="171" t="str">
        <f>IF(A1064="","",IF(A1064+1&lt;=f_slutt,'Beregninger gj.strømming'!A1064+1,""))</f>
        <v/>
      </c>
      <c r="B1065" s="172" t="str">
        <f t="shared" si="280"/>
        <v/>
      </c>
      <c r="C1065" s="173" t="str">
        <f t="shared" si="281"/>
        <v/>
      </c>
      <c r="D1065" s="172" t="str">
        <f t="shared" si="282"/>
        <v/>
      </c>
      <c r="E1065" s="152" t="str">
        <f t="shared" si="287"/>
        <v/>
      </c>
      <c r="F1065" s="289" t="str">
        <f t="shared" si="283"/>
        <v/>
      </c>
      <c r="G1065" s="154" t="str">
        <f>IF($A1065="","",'Priseestimat gj.strømming'!$C$15)</f>
        <v/>
      </c>
      <c r="H1065" s="155" t="str" cm="1">
        <f t="array" ref="H1065">IF(M1065=Hjelpeark!$E$7,_xlfn.XLOOKUP(IF(T1065="Naturlig",S1065,T1065),Temp_VT_FV,_xlfn.XLOOKUP('Beregninger gj.strømming'!F1065,Fiskevekt_VT_FV,'Veksttabell FV'!$B$5:$T$21,,-1),,-1)*G1065,IF('Beregninger gj.strømming'!M1065=Hjelpeark!$D$7,_xlfn.XLOOKUP(IF(T1065="Naturlig",S1065,T1065),'Veksttabell SV'!$A$6:$A$22,_xlfn.XLOOKUP('Beregninger gj.strømming'!F1065,'Veksttabell SV'!$B$5:$AU$5,'Veksttabell SV'!$B$6:$AU$22,,-1),,-1)*G1065,""))</f>
        <v/>
      </c>
      <c r="I1065" s="155" t="str">
        <f t="shared" si="272"/>
        <v/>
      </c>
      <c r="J1065" s="159" t="str">
        <f t="shared" si="273"/>
        <v/>
      </c>
      <c r="K1065" s="173" t="str">
        <f>IF(A1065="","",'Priseestimat gj.strømming'!$C$10)</f>
        <v/>
      </c>
      <c r="L1065" s="173" t="str">
        <f>IF(A1065="","",'Priseestimat gj.strømming'!$C$11)</f>
        <v/>
      </c>
      <c r="M1065" s="173" t="str">
        <f>IF(A1065="","",'Priseestimat gj.strømming'!$C$12)</f>
        <v/>
      </c>
      <c r="N1065" s="173" t="str">
        <f>IF($A1065="","",'Priseestimat gj.strømming'!$C$6)</f>
        <v/>
      </c>
      <c r="O1065" s="174" t="str" cm="1">
        <f t="array" ref="O1065">IF(M1065=Hjelpeark!$D$7,_xlfn.XLOOKUP(IF(T1065="Naturlig",S1065,T1065),'Vannbehov SV'!$A$5:$A$13,_xlfn.XLOOKUP('Beregninger gj.strømming'!F1065,'Vannbehov SV'!$B$4:$O$4,'Vannbehov SV'!$B$5:$O$13,,-1),,-1),IF(M1065=Hjelpeark!$E$7,_xlfn.XLOOKUP(IF(T1065="Naturlig",S1065,T1065),'Vannbehov FV'!$A$5:$A$20,_xlfn.XLOOKUP('Beregninger gj.strømming'!F1065,'Vannbehov FV'!$B$4:$O$4,'Vannbehov FV'!$B$5:$O$20,,-1),,-1),""))</f>
        <v/>
      </c>
      <c r="P1065" s="173" t="str">
        <f t="shared" si="284"/>
        <v/>
      </c>
      <c r="Q1065" s="174" t="str">
        <f t="shared" si="285"/>
        <v/>
      </c>
      <c r="R1065" s="174" t="str">
        <f t="shared" si="274"/>
        <v/>
      </c>
      <c r="S1065" s="152" t="str">
        <f>IFERROR(IF(M1065=Hjelpeark!$D$7,_xlfn.XLOOKUP('Beregninger gj.strømming'!C1065,Hjelpeark!$C$8:$C$19,Hjelpeark!$D$8:$D$19),_xlfn.XLOOKUP('Beregninger gj.strømming'!C1065,Hjelpeark!$C$8:$C$19,Hjelpeark!$E$8:$E$19)),"")</f>
        <v/>
      </c>
      <c r="T1065" s="152" t="str">
        <f t="shared" si="288"/>
        <v/>
      </c>
      <c r="U1065" s="152" t="str">
        <f>IFERROR(IF(T1065=Hjelpeark!$B$4,0,ABS(T1065-S1065)),"")</f>
        <v/>
      </c>
      <c r="V1065" s="175" t="str">
        <f>IFERROR(IF(A1065="","",_xlfn.XLOOKUP(D1065,Prisliste!$C$4:$F$4,Prisliste!$C$20:$F$20)),"")</f>
        <v/>
      </c>
      <c r="W1065" s="175" t="str">
        <f>IFERROR(U1065*_xlfn.XLOOKUP(D1065,Prisliste!$C$4:$F$4,Prisliste!$C$21:$F$21),"")</f>
        <v/>
      </c>
      <c r="X1065" s="175" t="str">
        <f>IFERROR(IF(A1065="","",IF(N1065="Ja",_xlfn.XLOOKUP('Beregninger gj.strømming'!D1065,Prisliste!$C$4:$F$4,Prisliste!$C$24:$F$24),0)),"")</f>
        <v/>
      </c>
      <c r="Y1065" s="288" t="str">
        <f t="shared" si="275"/>
        <v/>
      </c>
      <c r="Z1065" s="175" t="str">
        <f t="shared" si="286"/>
        <v/>
      </c>
      <c r="AA1065" s="175" t="str">
        <f t="shared" si="276"/>
        <v/>
      </c>
      <c r="AB1065" s="175" t="str">
        <f t="shared" si="277"/>
        <v/>
      </c>
      <c r="AC1065" s="288" t="str">
        <f t="shared" si="278"/>
        <v/>
      </c>
      <c r="AD1065" s="152" t="str">
        <f t="shared" si="279"/>
        <v/>
      </c>
      <c r="AF1065" s="155" t="str">
        <f>IFERROR(_xlfn.XLOOKUP(D1065,Prisliste!$C$4:$F$4,Prisliste!$C$19:$F$19)*AD1065,"")</f>
        <v/>
      </c>
    </row>
    <row r="1066" spans="1:32" ht="14.4">
      <c r="A1066" s="171" t="str">
        <f>IF(A1065="","",IF(A1065+1&lt;=f_slutt,'Beregninger gj.strømming'!A1065+1,""))</f>
        <v/>
      </c>
      <c r="B1066" s="172" t="str">
        <f t="shared" si="280"/>
        <v/>
      </c>
      <c r="C1066" s="173" t="str">
        <f t="shared" si="281"/>
        <v/>
      </c>
      <c r="D1066" s="172" t="str">
        <f t="shared" si="282"/>
        <v/>
      </c>
      <c r="E1066" s="152" t="str">
        <f t="shared" si="287"/>
        <v/>
      </c>
      <c r="F1066" s="289" t="str">
        <f t="shared" si="283"/>
        <v/>
      </c>
      <c r="G1066" s="154" t="str">
        <f>IF($A1066="","",'Priseestimat gj.strømming'!$C$15)</f>
        <v/>
      </c>
      <c r="H1066" s="155" t="str" cm="1">
        <f t="array" ref="H1066">IF(M1066=Hjelpeark!$E$7,_xlfn.XLOOKUP(IF(T1066="Naturlig",S1066,T1066),Temp_VT_FV,_xlfn.XLOOKUP('Beregninger gj.strømming'!F1066,Fiskevekt_VT_FV,'Veksttabell FV'!$B$5:$T$21,,-1),,-1)*G1066,IF('Beregninger gj.strømming'!M1066=Hjelpeark!$D$7,_xlfn.XLOOKUP(IF(T1066="Naturlig",S1066,T1066),'Veksttabell SV'!$A$6:$A$22,_xlfn.XLOOKUP('Beregninger gj.strømming'!F1066,'Veksttabell SV'!$B$5:$AU$5,'Veksttabell SV'!$B$6:$AU$22,,-1),,-1)*G1066,""))</f>
        <v/>
      </c>
      <c r="I1066" s="155" t="str">
        <f t="shared" si="272"/>
        <v/>
      </c>
      <c r="J1066" s="159" t="str">
        <f t="shared" si="273"/>
        <v/>
      </c>
      <c r="K1066" s="173" t="str">
        <f>IF(A1066="","",'Priseestimat gj.strømming'!$C$10)</f>
        <v/>
      </c>
      <c r="L1066" s="173" t="str">
        <f>IF(A1066="","",'Priseestimat gj.strømming'!$C$11)</f>
        <v/>
      </c>
      <c r="M1066" s="173" t="str">
        <f>IF(A1066="","",'Priseestimat gj.strømming'!$C$12)</f>
        <v/>
      </c>
      <c r="N1066" s="173" t="str">
        <f>IF($A1066="","",'Priseestimat gj.strømming'!$C$6)</f>
        <v/>
      </c>
      <c r="O1066" s="174" t="str" cm="1">
        <f t="array" ref="O1066">IF(M1066=Hjelpeark!$D$7,_xlfn.XLOOKUP(IF(T1066="Naturlig",S1066,T1066),'Vannbehov SV'!$A$5:$A$13,_xlfn.XLOOKUP('Beregninger gj.strømming'!F1066,'Vannbehov SV'!$B$4:$O$4,'Vannbehov SV'!$B$5:$O$13,,-1),,-1),IF(M1066=Hjelpeark!$E$7,_xlfn.XLOOKUP(IF(T1066="Naturlig",S1066,T1066),'Vannbehov FV'!$A$5:$A$20,_xlfn.XLOOKUP('Beregninger gj.strømming'!F1066,'Vannbehov FV'!$B$4:$O$4,'Vannbehov FV'!$B$5:$O$20,,-1),,-1),""))</f>
        <v/>
      </c>
      <c r="P1066" s="173" t="str">
        <f t="shared" si="284"/>
        <v/>
      </c>
      <c r="Q1066" s="174" t="str">
        <f t="shared" si="285"/>
        <v/>
      </c>
      <c r="R1066" s="174" t="str">
        <f t="shared" si="274"/>
        <v/>
      </c>
      <c r="S1066" s="152" t="str">
        <f>IFERROR(IF(M1066=Hjelpeark!$D$7,_xlfn.XLOOKUP('Beregninger gj.strømming'!C1066,Hjelpeark!$C$8:$C$19,Hjelpeark!$D$8:$D$19),_xlfn.XLOOKUP('Beregninger gj.strømming'!C1066,Hjelpeark!$C$8:$C$19,Hjelpeark!$E$8:$E$19)),"")</f>
        <v/>
      </c>
      <c r="T1066" s="152" t="str">
        <f t="shared" si="288"/>
        <v/>
      </c>
      <c r="U1066" s="152" t="str">
        <f>IFERROR(IF(T1066=Hjelpeark!$B$4,0,ABS(T1066-S1066)),"")</f>
        <v/>
      </c>
      <c r="V1066" s="175" t="str">
        <f>IFERROR(IF(A1066="","",_xlfn.XLOOKUP(D1066,Prisliste!$C$4:$F$4,Prisliste!$C$20:$F$20)),"")</f>
        <v/>
      </c>
      <c r="W1066" s="175" t="str">
        <f>IFERROR(U1066*_xlfn.XLOOKUP(D1066,Prisliste!$C$4:$F$4,Prisliste!$C$21:$F$21),"")</f>
        <v/>
      </c>
      <c r="X1066" s="175" t="str">
        <f>IFERROR(IF(A1066="","",IF(N1066="Ja",_xlfn.XLOOKUP('Beregninger gj.strømming'!D1066,Prisliste!$C$4:$F$4,Prisliste!$C$24:$F$24),0)),"")</f>
        <v/>
      </c>
      <c r="Y1066" s="288" t="str">
        <f t="shared" si="275"/>
        <v/>
      </c>
      <c r="Z1066" s="175" t="str">
        <f t="shared" si="286"/>
        <v/>
      </c>
      <c r="AA1066" s="175" t="str">
        <f t="shared" si="276"/>
        <v/>
      </c>
      <c r="AB1066" s="175" t="str">
        <f t="shared" si="277"/>
        <v/>
      </c>
      <c r="AC1066" s="288" t="str">
        <f t="shared" si="278"/>
        <v/>
      </c>
      <c r="AD1066" s="152" t="str">
        <f t="shared" si="279"/>
        <v/>
      </c>
      <c r="AF1066" s="155" t="str">
        <f>IFERROR(_xlfn.XLOOKUP(D1066,Prisliste!$C$4:$F$4,Prisliste!$C$19:$F$19)*AD1066,"")</f>
        <v/>
      </c>
    </row>
    <row r="1067" spans="1:32" ht="14.4">
      <c r="A1067" s="171" t="str">
        <f>IF(A1066="","",IF(A1066+1&lt;=f_slutt,'Beregninger gj.strømming'!A1066+1,""))</f>
        <v/>
      </c>
      <c r="B1067" s="172" t="str">
        <f t="shared" si="280"/>
        <v/>
      </c>
      <c r="C1067" s="173" t="str">
        <f t="shared" si="281"/>
        <v/>
      </c>
      <c r="D1067" s="172" t="str">
        <f t="shared" si="282"/>
        <v/>
      </c>
      <c r="E1067" s="152" t="str">
        <f t="shared" si="287"/>
        <v/>
      </c>
      <c r="F1067" s="289" t="str">
        <f t="shared" si="283"/>
        <v/>
      </c>
      <c r="G1067" s="154" t="str">
        <f>IF($A1067="","",'Priseestimat gj.strømming'!$C$15)</f>
        <v/>
      </c>
      <c r="H1067" s="155" t="str" cm="1">
        <f t="array" ref="H1067">IF(M1067=Hjelpeark!$E$7,_xlfn.XLOOKUP(IF(T1067="Naturlig",S1067,T1067),Temp_VT_FV,_xlfn.XLOOKUP('Beregninger gj.strømming'!F1067,Fiskevekt_VT_FV,'Veksttabell FV'!$B$5:$T$21,,-1),,-1)*G1067,IF('Beregninger gj.strømming'!M1067=Hjelpeark!$D$7,_xlfn.XLOOKUP(IF(T1067="Naturlig",S1067,T1067),'Veksttabell SV'!$A$6:$A$22,_xlfn.XLOOKUP('Beregninger gj.strømming'!F1067,'Veksttabell SV'!$B$5:$AU$5,'Veksttabell SV'!$B$6:$AU$22,,-1),,-1)*G1067,""))</f>
        <v/>
      </c>
      <c r="I1067" s="155" t="str">
        <f t="shared" si="272"/>
        <v/>
      </c>
      <c r="J1067" s="159" t="str">
        <f t="shared" si="273"/>
        <v/>
      </c>
      <c r="K1067" s="173" t="str">
        <f>IF(A1067="","",'Priseestimat gj.strømming'!$C$10)</f>
        <v/>
      </c>
      <c r="L1067" s="173" t="str">
        <f>IF(A1067="","",'Priseestimat gj.strømming'!$C$11)</f>
        <v/>
      </c>
      <c r="M1067" s="173" t="str">
        <f>IF(A1067="","",'Priseestimat gj.strømming'!$C$12)</f>
        <v/>
      </c>
      <c r="N1067" s="173" t="str">
        <f>IF($A1067="","",'Priseestimat gj.strømming'!$C$6)</f>
        <v/>
      </c>
      <c r="O1067" s="174" t="str" cm="1">
        <f t="array" ref="O1067">IF(M1067=Hjelpeark!$D$7,_xlfn.XLOOKUP(IF(T1067="Naturlig",S1067,T1067),'Vannbehov SV'!$A$5:$A$13,_xlfn.XLOOKUP('Beregninger gj.strømming'!F1067,'Vannbehov SV'!$B$4:$O$4,'Vannbehov SV'!$B$5:$O$13,,-1),,-1),IF(M1067=Hjelpeark!$E$7,_xlfn.XLOOKUP(IF(T1067="Naturlig",S1067,T1067),'Vannbehov FV'!$A$5:$A$20,_xlfn.XLOOKUP('Beregninger gj.strømming'!F1067,'Vannbehov FV'!$B$4:$O$4,'Vannbehov FV'!$B$5:$O$20,,-1),,-1),""))</f>
        <v/>
      </c>
      <c r="P1067" s="173" t="str">
        <f t="shared" si="284"/>
        <v/>
      </c>
      <c r="Q1067" s="174" t="str">
        <f t="shared" si="285"/>
        <v/>
      </c>
      <c r="R1067" s="174" t="str">
        <f t="shared" si="274"/>
        <v/>
      </c>
      <c r="S1067" s="152" t="str">
        <f>IFERROR(IF(M1067=Hjelpeark!$D$7,_xlfn.XLOOKUP('Beregninger gj.strømming'!C1067,Hjelpeark!$C$8:$C$19,Hjelpeark!$D$8:$D$19),_xlfn.XLOOKUP('Beregninger gj.strømming'!C1067,Hjelpeark!$C$8:$C$19,Hjelpeark!$E$8:$E$19)),"")</f>
        <v/>
      </c>
      <c r="T1067" s="152" t="str">
        <f t="shared" si="288"/>
        <v/>
      </c>
      <c r="U1067" s="152" t="str">
        <f>IFERROR(IF(T1067=Hjelpeark!$B$4,0,ABS(T1067-S1067)),"")</f>
        <v/>
      </c>
      <c r="V1067" s="175" t="str">
        <f>IFERROR(IF(A1067="","",_xlfn.XLOOKUP(D1067,Prisliste!$C$4:$F$4,Prisliste!$C$20:$F$20)),"")</f>
        <v/>
      </c>
      <c r="W1067" s="175" t="str">
        <f>IFERROR(U1067*_xlfn.XLOOKUP(D1067,Prisliste!$C$4:$F$4,Prisliste!$C$21:$F$21),"")</f>
        <v/>
      </c>
      <c r="X1067" s="175" t="str">
        <f>IFERROR(IF(A1067="","",IF(N1067="Ja",_xlfn.XLOOKUP('Beregninger gj.strømming'!D1067,Prisliste!$C$4:$F$4,Prisliste!$C$24:$F$24),0)),"")</f>
        <v/>
      </c>
      <c r="Y1067" s="288" t="str">
        <f t="shared" si="275"/>
        <v/>
      </c>
      <c r="Z1067" s="175" t="str">
        <f t="shared" si="286"/>
        <v/>
      </c>
      <c r="AA1067" s="175" t="str">
        <f t="shared" si="276"/>
        <v/>
      </c>
      <c r="AB1067" s="175" t="str">
        <f t="shared" si="277"/>
        <v/>
      </c>
      <c r="AC1067" s="288" t="str">
        <f t="shared" si="278"/>
        <v/>
      </c>
      <c r="AD1067" s="152" t="str">
        <f t="shared" si="279"/>
        <v/>
      </c>
      <c r="AF1067" s="155" t="str">
        <f>IFERROR(_xlfn.XLOOKUP(D1067,Prisliste!$C$4:$F$4,Prisliste!$C$19:$F$19)*AD1067,"")</f>
        <v/>
      </c>
    </row>
    <row r="1068" spans="1:32" ht="14.4">
      <c r="A1068" s="171" t="str">
        <f>IF(A1067="","",IF(A1067+1&lt;=f_slutt,'Beregninger gj.strømming'!A1067+1,""))</f>
        <v/>
      </c>
      <c r="B1068" s="172" t="str">
        <f t="shared" si="280"/>
        <v/>
      </c>
      <c r="C1068" s="173" t="str">
        <f t="shared" si="281"/>
        <v/>
      </c>
      <c r="D1068" s="172" t="str">
        <f t="shared" si="282"/>
        <v/>
      </c>
      <c r="E1068" s="152" t="str">
        <f t="shared" si="287"/>
        <v/>
      </c>
      <c r="F1068" s="289" t="str">
        <f t="shared" si="283"/>
        <v/>
      </c>
      <c r="G1068" s="154" t="str">
        <f>IF($A1068="","",'Priseestimat gj.strømming'!$C$15)</f>
        <v/>
      </c>
      <c r="H1068" s="155" t="str" cm="1">
        <f t="array" ref="H1068">IF(M1068=Hjelpeark!$E$7,_xlfn.XLOOKUP(IF(T1068="Naturlig",S1068,T1068),Temp_VT_FV,_xlfn.XLOOKUP('Beregninger gj.strømming'!F1068,Fiskevekt_VT_FV,'Veksttabell FV'!$B$5:$T$21,,-1),,-1)*G1068,IF('Beregninger gj.strømming'!M1068=Hjelpeark!$D$7,_xlfn.XLOOKUP(IF(T1068="Naturlig",S1068,T1068),'Veksttabell SV'!$A$6:$A$22,_xlfn.XLOOKUP('Beregninger gj.strømming'!F1068,'Veksttabell SV'!$B$5:$AU$5,'Veksttabell SV'!$B$6:$AU$22,,-1),,-1)*G1068,""))</f>
        <v/>
      </c>
      <c r="I1068" s="155" t="str">
        <f t="shared" si="272"/>
        <v/>
      </c>
      <c r="J1068" s="159" t="str">
        <f t="shared" si="273"/>
        <v/>
      </c>
      <c r="K1068" s="173" t="str">
        <f>IF(A1068="","",'Priseestimat gj.strømming'!$C$10)</f>
        <v/>
      </c>
      <c r="L1068" s="173" t="str">
        <f>IF(A1068="","",'Priseestimat gj.strømming'!$C$11)</f>
        <v/>
      </c>
      <c r="M1068" s="173" t="str">
        <f>IF(A1068="","",'Priseestimat gj.strømming'!$C$12)</f>
        <v/>
      </c>
      <c r="N1068" s="173" t="str">
        <f>IF($A1068="","",'Priseestimat gj.strømming'!$C$6)</f>
        <v/>
      </c>
      <c r="O1068" s="174" t="str" cm="1">
        <f t="array" ref="O1068">IF(M1068=Hjelpeark!$D$7,_xlfn.XLOOKUP(IF(T1068="Naturlig",S1068,T1068),'Vannbehov SV'!$A$5:$A$13,_xlfn.XLOOKUP('Beregninger gj.strømming'!F1068,'Vannbehov SV'!$B$4:$O$4,'Vannbehov SV'!$B$5:$O$13,,-1),,-1),IF(M1068=Hjelpeark!$E$7,_xlfn.XLOOKUP(IF(T1068="Naturlig",S1068,T1068),'Vannbehov FV'!$A$5:$A$20,_xlfn.XLOOKUP('Beregninger gj.strømming'!F1068,'Vannbehov FV'!$B$4:$O$4,'Vannbehov FV'!$B$5:$O$20,,-1),,-1),""))</f>
        <v/>
      </c>
      <c r="P1068" s="173" t="str">
        <f t="shared" si="284"/>
        <v/>
      </c>
      <c r="Q1068" s="174" t="str">
        <f t="shared" si="285"/>
        <v/>
      </c>
      <c r="R1068" s="174" t="str">
        <f t="shared" si="274"/>
        <v/>
      </c>
      <c r="S1068" s="152" t="str">
        <f>IFERROR(IF(M1068=Hjelpeark!$D$7,_xlfn.XLOOKUP('Beregninger gj.strømming'!C1068,Hjelpeark!$C$8:$C$19,Hjelpeark!$D$8:$D$19),_xlfn.XLOOKUP('Beregninger gj.strømming'!C1068,Hjelpeark!$C$8:$C$19,Hjelpeark!$E$8:$E$19)),"")</f>
        <v/>
      </c>
      <c r="T1068" s="152" t="str">
        <f t="shared" si="288"/>
        <v/>
      </c>
      <c r="U1068" s="152" t="str">
        <f>IFERROR(IF(T1068=Hjelpeark!$B$4,0,ABS(T1068-S1068)),"")</f>
        <v/>
      </c>
      <c r="V1068" s="175" t="str">
        <f>IFERROR(IF(A1068="","",_xlfn.XLOOKUP(D1068,Prisliste!$C$4:$F$4,Prisliste!$C$20:$F$20)),"")</f>
        <v/>
      </c>
      <c r="W1068" s="175" t="str">
        <f>IFERROR(U1068*_xlfn.XLOOKUP(D1068,Prisliste!$C$4:$F$4,Prisliste!$C$21:$F$21),"")</f>
        <v/>
      </c>
      <c r="X1068" s="175" t="str">
        <f>IFERROR(IF(A1068="","",IF(N1068="Ja",_xlfn.XLOOKUP('Beregninger gj.strømming'!D1068,Prisliste!$C$4:$F$4,Prisliste!$C$24:$F$24),0)),"")</f>
        <v/>
      </c>
      <c r="Y1068" s="288" t="str">
        <f t="shared" si="275"/>
        <v/>
      </c>
      <c r="Z1068" s="175" t="str">
        <f t="shared" si="286"/>
        <v/>
      </c>
      <c r="AA1068" s="175" t="str">
        <f t="shared" si="276"/>
        <v/>
      </c>
      <c r="AB1068" s="175" t="str">
        <f t="shared" si="277"/>
        <v/>
      </c>
      <c r="AC1068" s="288" t="str">
        <f t="shared" si="278"/>
        <v/>
      </c>
      <c r="AD1068" s="152" t="str">
        <f t="shared" si="279"/>
        <v/>
      </c>
      <c r="AF1068" s="155" t="str">
        <f>IFERROR(_xlfn.XLOOKUP(D1068,Prisliste!$C$4:$F$4,Prisliste!$C$19:$F$19)*AD1068,"")</f>
        <v/>
      </c>
    </row>
    <row r="1069" spans="1:32" ht="14.4">
      <c r="A1069" s="171" t="str">
        <f>IF(A1068="","",IF(A1068+1&lt;=f_slutt,'Beregninger gj.strømming'!A1068+1,""))</f>
        <v/>
      </c>
      <c r="B1069" s="172" t="str">
        <f t="shared" si="280"/>
        <v/>
      </c>
      <c r="C1069" s="173" t="str">
        <f t="shared" si="281"/>
        <v/>
      </c>
      <c r="D1069" s="172" t="str">
        <f t="shared" si="282"/>
        <v/>
      </c>
      <c r="E1069" s="152" t="str">
        <f t="shared" si="287"/>
        <v/>
      </c>
      <c r="F1069" s="289" t="str">
        <f t="shared" si="283"/>
        <v/>
      </c>
      <c r="G1069" s="154" t="str">
        <f>IF($A1069="","",'Priseestimat gj.strømming'!$C$15)</f>
        <v/>
      </c>
      <c r="H1069" s="155" t="str" cm="1">
        <f t="array" ref="H1069">IF(M1069=Hjelpeark!$E$7,_xlfn.XLOOKUP(IF(T1069="Naturlig",S1069,T1069),Temp_VT_FV,_xlfn.XLOOKUP('Beregninger gj.strømming'!F1069,Fiskevekt_VT_FV,'Veksttabell FV'!$B$5:$T$21,,-1),,-1)*G1069,IF('Beregninger gj.strømming'!M1069=Hjelpeark!$D$7,_xlfn.XLOOKUP(IF(T1069="Naturlig",S1069,T1069),'Veksttabell SV'!$A$6:$A$22,_xlfn.XLOOKUP('Beregninger gj.strømming'!F1069,'Veksttabell SV'!$B$5:$AU$5,'Veksttabell SV'!$B$6:$AU$22,,-1),,-1)*G1069,""))</f>
        <v/>
      </c>
      <c r="I1069" s="155" t="str">
        <f t="shared" si="272"/>
        <v/>
      </c>
      <c r="J1069" s="159" t="str">
        <f t="shared" si="273"/>
        <v/>
      </c>
      <c r="K1069" s="173" t="str">
        <f>IF(A1069="","",'Priseestimat gj.strømming'!$C$10)</f>
        <v/>
      </c>
      <c r="L1069" s="173" t="str">
        <f>IF(A1069="","",'Priseestimat gj.strømming'!$C$11)</f>
        <v/>
      </c>
      <c r="M1069" s="173" t="str">
        <f>IF(A1069="","",'Priseestimat gj.strømming'!$C$12)</f>
        <v/>
      </c>
      <c r="N1069" s="173" t="str">
        <f>IF($A1069="","",'Priseestimat gj.strømming'!$C$6)</f>
        <v/>
      </c>
      <c r="O1069" s="174" t="str" cm="1">
        <f t="array" ref="O1069">IF(M1069=Hjelpeark!$D$7,_xlfn.XLOOKUP(IF(T1069="Naturlig",S1069,T1069),'Vannbehov SV'!$A$5:$A$13,_xlfn.XLOOKUP('Beregninger gj.strømming'!F1069,'Vannbehov SV'!$B$4:$O$4,'Vannbehov SV'!$B$5:$O$13,,-1),,-1),IF(M1069=Hjelpeark!$E$7,_xlfn.XLOOKUP(IF(T1069="Naturlig",S1069,T1069),'Vannbehov FV'!$A$5:$A$20,_xlfn.XLOOKUP('Beregninger gj.strømming'!F1069,'Vannbehov FV'!$B$4:$O$4,'Vannbehov FV'!$B$5:$O$20,,-1),,-1),""))</f>
        <v/>
      </c>
      <c r="P1069" s="173" t="str">
        <f t="shared" si="284"/>
        <v/>
      </c>
      <c r="Q1069" s="174" t="str">
        <f t="shared" si="285"/>
        <v/>
      </c>
      <c r="R1069" s="174" t="str">
        <f t="shared" si="274"/>
        <v/>
      </c>
      <c r="S1069" s="152" t="str">
        <f>IFERROR(IF(M1069=Hjelpeark!$D$7,_xlfn.XLOOKUP('Beregninger gj.strømming'!C1069,Hjelpeark!$C$8:$C$19,Hjelpeark!$D$8:$D$19),_xlfn.XLOOKUP('Beregninger gj.strømming'!C1069,Hjelpeark!$C$8:$C$19,Hjelpeark!$E$8:$E$19)),"")</f>
        <v/>
      </c>
      <c r="T1069" s="152" t="str">
        <f t="shared" si="288"/>
        <v/>
      </c>
      <c r="U1069" s="152" t="str">
        <f>IFERROR(IF(T1069=Hjelpeark!$B$4,0,ABS(T1069-S1069)),"")</f>
        <v/>
      </c>
      <c r="V1069" s="175" t="str">
        <f>IFERROR(IF(A1069="","",_xlfn.XLOOKUP(D1069,Prisliste!$C$4:$F$4,Prisliste!$C$20:$F$20)),"")</f>
        <v/>
      </c>
      <c r="W1069" s="175" t="str">
        <f>IFERROR(U1069*_xlfn.XLOOKUP(D1069,Prisliste!$C$4:$F$4,Prisliste!$C$21:$F$21),"")</f>
        <v/>
      </c>
      <c r="X1069" s="175" t="str">
        <f>IFERROR(IF(A1069="","",IF(N1069="Ja",_xlfn.XLOOKUP('Beregninger gj.strømming'!D1069,Prisliste!$C$4:$F$4,Prisliste!$C$24:$F$24),0)),"")</f>
        <v/>
      </c>
      <c r="Y1069" s="288" t="str">
        <f t="shared" si="275"/>
        <v/>
      </c>
      <c r="Z1069" s="175" t="str">
        <f t="shared" si="286"/>
        <v/>
      </c>
      <c r="AA1069" s="175" t="str">
        <f t="shared" si="276"/>
        <v/>
      </c>
      <c r="AB1069" s="175" t="str">
        <f t="shared" si="277"/>
        <v/>
      </c>
      <c r="AC1069" s="288" t="str">
        <f t="shared" si="278"/>
        <v/>
      </c>
      <c r="AD1069" s="152" t="str">
        <f t="shared" si="279"/>
        <v/>
      </c>
      <c r="AF1069" s="155" t="str">
        <f>IFERROR(_xlfn.XLOOKUP(D1069,Prisliste!$C$4:$F$4,Prisliste!$C$19:$F$19)*AD1069,"")</f>
        <v/>
      </c>
    </row>
    <row r="1070" spans="1:32" ht="14.4">
      <c r="A1070" s="171" t="str">
        <f>IF(A1069="","",IF(A1069+1&lt;=f_slutt,'Beregninger gj.strømming'!A1069+1,""))</f>
        <v/>
      </c>
      <c r="B1070" s="172" t="str">
        <f t="shared" si="280"/>
        <v/>
      </c>
      <c r="C1070" s="173" t="str">
        <f t="shared" si="281"/>
        <v/>
      </c>
      <c r="D1070" s="172" t="str">
        <f t="shared" si="282"/>
        <v/>
      </c>
      <c r="E1070" s="152" t="str">
        <f t="shared" si="287"/>
        <v/>
      </c>
      <c r="F1070" s="289" t="str">
        <f t="shared" si="283"/>
        <v/>
      </c>
      <c r="G1070" s="154" t="str">
        <f>IF($A1070="","",'Priseestimat gj.strømming'!$C$15)</f>
        <v/>
      </c>
      <c r="H1070" s="155" t="str" cm="1">
        <f t="array" ref="H1070">IF(M1070=Hjelpeark!$E$7,_xlfn.XLOOKUP(IF(T1070="Naturlig",S1070,T1070),Temp_VT_FV,_xlfn.XLOOKUP('Beregninger gj.strømming'!F1070,Fiskevekt_VT_FV,'Veksttabell FV'!$B$5:$T$21,,-1),,-1)*G1070,IF('Beregninger gj.strømming'!M1070=Hjelpeark!$D$7,_xlfn.XLOOKUP(IF(T1070="Naturlig",S1070,T1070),'Veksttabell SV'!$A$6:$A$22,_xlfn.XLOOKUP('Beregninger gj.strømming'!F1070,'Veksttabell SV'!$B$5:$AU$5,'Veksttabell SV'!$B$6:$AU$22,,-1),,-1)*G1070,""))</f>
        <v/>
      </c>
      <c r="I1070" s="155" t="str">
        <f t="shared" si="272"/>
        <v/>
      </c>
      <c r="J1070" s="159" t="str">
        <f t="shared" si="273"/>
        <v/>
      </c>
      <c r="K1070" s="173" t="str">
        <f>IF(A1070="","",'Priseestimat gj.strømming'!$C$10)</f>
        <v/>
      </c>
      <c r="L1070" s="173" t="str">
        <f>IF(A1070="","",'Priseestimat gj.strømming'!$C$11)</f>
        <v/>
      </c>
      <c r="M1070" s="173" t="str">
        <f>IF(A1070="","",'Priseestimat gj.strømming'!$C$12)</f>
        <v/>
      </c>
      <c r="N1070" s="173" t="str">
        <f>IF($A1070="","",'Priseestimat gj.strømming'!$C$6)</f>
        <v/>
      </c>
      <c r="O1070" s="174" t="str" cm="1">
        <f t="array" ref="O1070">IF(M1070=Hjelpeark!$D$7,_xlfn.XLOOKUP(IF(T1070="Naturlig",S1070,T1070),'Vannbehov SV'!$A$5:$A$13,_xlfn.XLOOKUP('Beregninger gj.strømming'!F1070,'Vannbehov SV'!$B$4:$O$4,'Vannbehov SV'!$B$5:$O$13,,-1),,-1),IF(M1070=Hjelpeark!$E$7,_xlfn.XLOOKUP(IF(T1070="Naturlig",S1070,T1070),'Vannbehov FV'!$A$5:$A$20,_xlfn.XLOOKUP('Beregninger gj.strømming'!F1070,'Vannbehov FV'!$B$4:$O$4,'Vannbehov FV'!$B$5:$O$20,,-1),,-1),""))</f>
        <v/>
      </c>
      <c r="P1070" s="173" t="str">
        <f t="shared" si="284"/>
        <v/>
      </c>
      <c r="Q1070" s="174" t="str">
        <f t="shared" si="285"/>
        <v/>
      </c>
      <c r="R1070" s="174" t="str">
        <f t="shared" si="274"/>
        <v/>
      </c>
      <c r="S1070" s="152" t="str">
        <f>IFERROR(IF(M1070=Hjelpeark!$D$7,_xlfn.XLOOKUP('Beregninger gj.strømming'!C1070,Hjelpeark!$C$8:$C$19,Hjelpeark!$D$8:$D$19),_xlfn.XLOOKUP('Beregninger gj.strømming'!C1070,Hjelpeark!$C$8:$C$19,Hjelpeark!$E$8:$E$19)),"")</f>
        <v/>
      </c>
      <c r="T1070" s="152" t="str">
        <f t="shared" si="288"/>
        <v/>
      </c>
      <c r="U1070" s="152" t="str">
        <f>IFERROR(IF(T1070=Hjelpeark!$B$4,0,ABS(T1070-S1070)),"")</f>
        <v/>
      </c>
      <c r="V1070" s="175" t="str">
        <f>IFERROR(IF(A1070="","",_xlfn.XLOOKUP(D1070,Prisliste!$C$4:$F$4,Prisliste!$C$20:$F$20)),"")</f>
        <v/>
      </c>
      <c r="W1070" s="175" t="str">
        <f>IFERROR(U1070*_xlfn.XLOOKUP(D1070,Prisliste!$C$4:$F$4,Prisliste!$C$21:$F$21),"")</f>
        <v/>
      </c>
      <c r="X1070" s="175" t="str">
        <f>IFERROR(IF(A1070="","",IF(N1070="Ja",_xlfn.XLOOKUP('Beregninger gj.strømming'!D1070,Prisliste!$C$4:$F$4,Prisliste!$C$24:$F$24),0)),"")</f>
        <v/>
      </c>
      <c r="Y1070" s="288" t="str">
        <f t="shared" si="275"/>
        <v/>
      </c>
      <c r="Z1070" s="175" t="str">
        <f t="shared" si="286"/>
        <v/>
      </c>
      <c r="AA1070" s="175" t="str">
        <f t="shared" si="276"/>
        <v/>
      </c>
      <c r="AB1070" s="175" t="str">
        <f t="shared" si="277"/>
        <v/>
      </c>
      <c r="AC1070" s="288" t="str">
        <f t="shared" si="278"/>
        <v/>
      </c>
      <c r="AD1070" s="152" t="str">
        <f t="shared" si="279"/>
        <v/>
      </c>
      <c r="AF1070" s="155" t="str">
        <f>IFERROR(_xlfn.XLOOKUP(D1070,Prisliste!$C$4:$F$4,Prisliste!$C$19:$F$19)*AD1070,"")</f>
        <v/>
      </c>
    </row>
    <row r="1071" spans="1:32" ht="14.4">
      <c r="A1071" s="171" t="str">
        <f>IF(A1070="","",IF(A1070+1&lt;=f_slutt,'Beregninger gj.strømming'!A1070+1,""))</f>
        <v/>
      </c>
      <c r="B1071" s="172" t="str">
        <f t="shared" si="280"/>
        <v/>
      </c>
      <c r="C1071" s="173" t="str">
        <f t="shared" si="281"/>
        <v/>
      </c>
      <c r="D1071" s="172" t="str">
        <f t="shared" si="282"/>
        <v/>
      </c>
      <c r="E1071" s="152" t="str">
        <f t="shared" si="287"/>
        <v/>
      </c>
      <c r="F1071" s="289" t="str">
        <f t="shared" si="283"/>
        <v/>
      </c>
      <c r="G1071" s="154" t="str">
        <f>IF($A1071="","",'Priseestimat gj.strømming'!$C$15)</f>
        <v/>
      </c>
      <c r="H1071" s="155" t="str" cm="1">
        <f t="array" ref="H1071">IF(M1071=Hjelpeark!$E$7,_xlfn.XLOOKUP(IF(T1071="Naturlig",S1071,T1071),Temp_VT_FV,_xlfn.XLOOKUP('Beregninger gj.strømming'!F1071,Fiskevekt_VT_FV,'Veksttabell FV'!$B$5:$T$21,,-1),,-1)*G1071,IF('Beregninger gj.strømming'!M1071=Hjelpeark!$D$7,_xlfn.XLOOKUP(IF(T1071="Naturlig",S1071,T1071),'Veksttabell SV'!$A$6:$A$22,_xlfn.XLOOKUP('Beregninger gj.strømming'!F1071,'Veksttabell SV'!$B$5:$AU$5,'Veksttabell SV'!$B$6:$AU$22,,-1),,-1)*G1071,""))</f>
        <v/>
      </c>
      <c r="I1071" s="155" t="str">
        <f t="shared" si="272"/>
        <v/>
      </c>
      <c r="J1071" s="159" t="str">
        <f t="shared" si="273"/>
        <v/>
      </c>
      <c r="K1071" s="173" t="str">
        <f>IF(A1071="","",'Priseestimat gj.strømming'!$C$10)</f>
        <v/>
      </c>
      <c r="L1071" s="173" t="str">
        <f>IF(A1071="","",'Priseestimat gj.strømming'!$C$11)</f>
        <v/>
      </c>
      <c r="M1071" s="173" t="str">
        <f>IF(A1071="","",'Priseestimat gj.strømming'!$C$12)</f>
        <v/>
      </c>
      <c r="N1071" s="173" t="str">
        <f>IF($A1071="","",'Priseestimat gj.strømming'!$C$6)</f>
        <v/>
      </c>
      <c r="O1071" s="174" t="str" cm="1">
        <f t="array" ref="O1071">IF(M1071=Hjelpeark!$D$7,_xlfn.XLOOKUP(IF(T1071="Naturlig",S1071,T1071),'Vannbehov SV'!$A$5:$A$13,_xlfn.XLOOKUP('Beregninger gj.strømming'!F1071,'Vannbehov SV'!$B$4:$O$4,'Vannbehov SV'!$B$5:$O$13,,-1),,-1),IF(M1071=Hjelpeark!$E$7,_xlfn.XLOOKUP(IF(T1071="Naturlig",S1071,T1071),'Vannbehov FV'!$A$5:$A$20,_xlfn.XLOOKUP('Beregninger gj.strømming'!F1071,'Vannbehov FV'!$B$4:$O$4,'Vannbehov FV'!$B$5:$O$20,,-1),,-1),""))</f>
        <v/>
      </c>
      <c r="P1071" s="173" t="str">
        <f t="shared" si="284"/>
        <v/>
      </c>
      <c r="Q1071" s="174" t="str">
        <f t="shared" si="285"/>
        <v/>
      </c>
      <c r="R1071" s="174" t="str">
        <f t="shared" si="274"/>
        <v/>
      </c>
      <c r="S1071" s="152" t="str">
        <f>IFERROR(IF(M1071=Hjelpeark!$D$7,_xlfn.XLOOKUP('Beregninger gj.strømming'!C1071,Hjelpeark!$C$8:$C$19,Hjelpeark!$D$8:$D$19),_xlfn.XLOOKUP('Beregninger gj.strømming'!C1071,Hjelpeark!$C$8:$C$19,Hjelpeark!$E$8:$E$19)),"")</f>
        <v/>
      </c>
      <c r="T1071" s="152" t="str">
        <f t="shared" si="288"/>
        <v/>
      </c>
      <c r="U1071" s="152" t="str">
        <f>IFERROR(IF(T1071=Hjelpeark!$B$4,0,ABS(T1071-S1071)),"")</f>
        <v/>
      </c>
      <c r="V1071" s="175" t="str">
        <f>IFERROR(IF(A1071="","",_xlfn.XLOOKUP(D1071,Prisliste!$C$4:$F$4,Prisliste!$C$20:$F$20)),"")</f>
        <v/>
      </c>
      <c r="W1071" s="175" t="str">
        <f>IFERROR(U1071*_xlfn.XLOOKUP(D1071,Prisliste!$C$4:$F$4,Prisliste!$C$21:$F$21),"")</f>
        <v/>
      </c>
      <c r="X1071" s="175" t="str">
        <f>IFERROR(IF(A1071="","",IF(N1071="Ja",_xlfn.XLOOKUP('Beregninger gj.strømming'!D1071,Prisliste!$C$4:$F$4,Prisliste!$C$24:$F$24),0)),"")</f>
        <v/>
      </c>
      <c r="Y1071" s="288" t="str">
        <f t="shared" si="275"/>
        <v/>
      </c>
      <c r="Z1071" s="175" t="str">
        <f t="shared" si="286"/>
        <v/>
      </c>
      <c r="AA1071" s="175" t="str">
        <f t="shared" si="276"/>
        <v/>
      </c>
      <c r="AB1071" s="175" t="str">
        <f t="shared" si="277"/>
        <v/>
      </c>
      <c r="AC1071" s="288" t="str">
        <f t="shared" si="278"/>
        <v/>
      </c>
      <c r="AD1071" s="152" t="str">
        <f t="shared" si="279"/>
        <v/>
      </c>
      <c r="AF1071" s="155" t="str">
        <f>IFERROR(_xlfn.XLOOKUP(D1071,Prisliste!$C$4:$F$4,Prisliste!$C$19:$F$19)*AD1071,"")</f>
        <v/>
      </c>
    </row>
    <row r="1072" spans="1:32" ht="14.4">
      <c r="A1072" s="171" t="str">
        <f>IF(A1071="","",IF(A1071+1&lt;=f_slutt,'Beregninger gj.strømming'!A1071+1,""))</f>
        <v/>
      </c>
      <c r="B1072" s="172" t="str">
        <f t="shared" si="280"/>
        <v/>
      </c>
      <c r="C1072" s="173" t="str">
        <f t="shared" si="281"/>
        <v/>
      </c>
      <c r="D1072" s="172" t="str">
        <f t="shared" si="282"/>
        <v/>
      </c>
      <c r="E1072" s="152" t="str">
        <f t="shared" si="287"/>
        <v/>
      </c>
      <c r="F1072" s="289" t="str">
        <f t="shared" si="283"/>
        <v/>
      </c>
      <c r="G1072" s="154" t="str">
        <f>IF($A1072="","",'Priseestimat gj.strømming'!$C$15)</f>
        <v/>
      </c>
      <c r="H1072" s="155" t="str" cm="1">
        <f t="array" ref="H1072">IF(M1072=Hjelpeark!$E$7,_xlfn.XLOOKUP(IF(T1072="Naturlig",S1072,T1072),Temp_VT_FV,_xlfn.XLOOKUP('Beregninger gj.strømming'!F1072,Fiskevekt_VT_FV,'Veksttabell FV'!$B$5:$T$21,,-1),,-1)*G1072,IF('Beregninger gj.strømming'!M1072=Hjelpeark!$D$7,_xlfn.XLOOKUP(IF(T1072="Naturlig",S1072,T1072),'Veksttabell SV'!$A$6:$A$22,_xlfn.XLOOKUP('Beregninger gj.strømming'!F1072,'Veksttabell SV'!$B$5:$AU$5,'Veksttabell SV'!$B$6:$AU$22,,-1),,-1)*G1072,""))</f>
        <v/>
      </c>
      <c r="I1072" s="155" t="str">
        <f t="shared" si="272"/>
        <v/>
      </c>
      <c r="J1072" s="159" t="str">
        <f t="shared" si="273"/>
        <v/>
      </c>
      <c r="K1072" s="173" t="str">
        <f>IF(A1072="","",'Priseestimat gj.strømming'!$C$10)</f>
        <v/>
      </c>
      <c r="L1072" s="173" t="str">
        <f>IF(A1072="","",'Priseestimat gj.strømming'!$C$11)</f>
        <v/>
      </c>
      <c r="M1072" s="173" t="str">
        <f>IF(A1072="","",'Priseestimat gj.strømming'!$C$12)</f>
        <v/>
      </c>
      <c r="N1072" s="173" t="str">
        <f>IF($A1072="","",'Priseestimat gj.strømming'!$C$6)</f>
        <v/>
      </c>
      <c r="O1072" s="174" t="str" cm="1">
        <f t="array" ref="O1072">IF(M1072=Hjelpeark!$D$7,_xlfn.XLOOKUP(IF(T1072="Naturlig",S1072,T1072),'Vannbehov SV'!$A$5:$A$13,_xlfn.XLOOKUP('Beregninger gj.strømming'!F1072,'Vannbehov SV'!$B$4:$O$4,'Vannbehov SV'!$B$5:$O$13,,-1),,-1),IF(M1072=Hjelpeark!$E$7,_xlfn.XLOOKUP(IF(T1072="Naturlig",S1072,T1072),'Vannbehov FV'!$A$5:$A$20,_xlfn.XLOOKUP('Beregninger gj.strømming'!F1072,'Vannbehov FV'!$B$4:$O$4,'Vannbehov FV'!$B$5:$O$20,,-1),,-1),""))</f>
        <v/>
      </c>
      <c r="P1072" s="173" t="str">
        <f t="shared" si="284"/>
        <v/>
      </c>
      <c r="Q1072" s="174" t="str">
        <f t="shared" si="285"/>
        <v/>
      </c>
      <c r="R1072" s="174" t="str">
        <f t="shared" si="274"/>
        <v/>
      </c>
      <c r="S1072" s="152" t="str">
        <f>IFERROR(IF(M1072=Hjelpeark!$D$7,_xlfn.XLOOKUP('Beregninger gj.strømming'!C1072,Hjelpeark!$C$8:$C$19,Hjelpeark!$D$8:$D$19),_xlfn.XLOOKUP('Beregninger gj.strømming'!C1072,Hjelpeark!$C$8:$C$19,Hjelpeark!$E$8:$E$19)),"")</f>
        <v/>
      </c>
      <c r="T1072" s="152" t="str">
        <f t="shared" si="288"/>
        <v/>
      </c>
      <c r="U1072" s="152" t="str">
        <f>IFERROR(IF(T1072=Hjelpeark!$B$4,0,ABS(T1072-S1072)),"")</f>
        <v/>
      </c>
      <c r="V1072" s="175" t="str">
        <f>IFERROR(IF(A1072="","",_xlfn.XLOOKUP(D1072,Prisliste!$C$4:$F$4,Prisliste!$C$20:$F$20)),"")</f>
        <v/>
      </c>
      <c r="W1072" s="175" t="str">
        <f>IFERROR(U1072*_xlfn.XLOOKUP(D1072,Prisliste!$C$4:$F$4,Prisliste!$C$21:$F$21),"")</f>
        <v/>
      </c>
      <c r="X1072" s="175" t="str">
        <f>IFERROR(IF(A1072="","",IF(N1072="Ja",_xlfn.XLOOKUP('Beregninger gj.strømming'!D1072,Prisliste!$C$4:$F$4,Prisliste!$C$24:$F$24),0)),"")</f>
        <v/>
      </c>
      <c r="Y1072" s="288" t="str">
        <f t="shared" si="275"/>
        <v/>
      </c>
      <c r="Z1072" s="175" t="str">
        <f t="shared" si="286"/>
        <v/>
      </c>
      <c r="AA1072" s="175" t="str">
        <f t="shared" si="276"/>
        <v/>
      </c>
      <c r="AB1072" s="175" t="str">
        <f t="shared" si="277"/>
        <v/>
      </c>
      <c r="AC1072" s="288" t="str">
        <f t="shared" si="278"/>
        <v/>
      </c>
      <c r="AD1072" s="152" t="str">
        <f t="shared" si="279"/>
        <v/>
      </c>
      <c r="AF1072" s="155" t="str">
        <f>IFERROR(_xlfn.XLOOKUP(D1072,Prisliste!$C$4:$F$4,Prisliste!$C$19:$F$19)*AD1072,"")</f>
        <v/>
      </c>
    </row>
    <row r="1073" spans="1:32" ht="14.4">
      <c r="A1073" s="171" t="str">
        <f>IF(A1072="","",IF(A1072+1&lt;=f_slutt,'Beregninger gj.strømming'!A1072+1,""))</f>
        <v/>
      </c>
      <c r="B1073" s="172" t="str">
        <f t="shared" si="280"/>
        <v/>
      </c>
      <c r="C1073" s="173" t="str">
        <f t="shared" si="281"/>
        <v/>
      </c>
      <c r="D1073" s="172" t="str">
        <f t="shared" si="282"/>
        <v/>
      </c>
      <c r="E1073" s="152" t="str">
        <f t="shared" si="287"/>
        <v/>
      </c>
      <c r="F1073" s="289" t="str">
        <f t="shared" si="283"/>
        <v/>
      </c>
      <c r="G1073" s="154" t="str">
        <f>IF($A1073="","",'Priseestimat gj.strømming'!$C$15)</f>
        <v/>
      </c>
      <c r="H1073" s="155" t="str" cm="1">
        <f t="array" ref="H1073">IF(M1073=Hjelpeark!$E$7,_xlfn.XLOOKUP(IF(T1073="Naturlig",S1073,T1073),Temp_VT_FV,_xlfn.XLOOKUP('Beregninger gj.strømming'!F1073,Fiskevekt_VT_FV,'Veksttabell FV'!$B$5:$T$21,,-1),,-1)*G1073,IF('Beregninger gj.strømming'!M1073=Hjelpeark!$D$7,_xlfn.XLOOKUP(IF(T1073="Naturlig",S1073,T1073),'Veksttabell SV'!$A$6:$A$22,_xlfn.XLOOKUP('Beregninger gj.strømming'!F1073,'Veksttabell SV'!$B$5:$AU$5,'Veksttabell SV'!$B$6:$AU$22,,-1),,-1)*G1073,""))</f>
        <v/>
      </c>
      <c r="I1073" s="155" t="str">
        <f t="shared" si="272"/>
        <v/>
      </c>
      <c r="J1073" s="159" t="str">
        <f t="shared" si="273"/>
        <v/>
      </c>
      <c r="K1073" s="173" t="str">
        <f>IF(A1073="","",'Priseestimat gj.strømming'!$C$10)</f>
        <v/>
      </c>
      <c r="L1073" s="173" t="str">
        <f>IF(A1073="","",'Priseestimat gj.strømming'!$C$11)</f>
        <v/>
      </c>
      <c r="M1073" s="173" t="str">
        <f>IF(A1073="","",'Priseestimat gj.strømming'!$C$12)</f>
        <v/>
      </c>
      <c r="N1073" s="173" t="str">
        <f>IF($A1073="","",'Priseestimat gj.strømming'!$C$6)</f>
        <v/>
      </c>
      <c r="O1073" s="174" t="str" cm="1">
        <f t="array" ref="O1073">IF(M1073=Hjelpeark!$D$7,_xlfn.XLOOKUP(IF(T1073="Naturlig",S1073,T1073),'Vannbehov SV'!$A$5:$A$13,_xlfn.XLOOKUP('Beregninger gj.strømming'!F1073,'Vannbehov SV'!$B$4:$O$4,'Vannbehov SV'!$B$5:$O$13,,-1),,-1),IF(M1073=Hjelpeark!$E$7,_xlfn.XLOOKUP(IF(T1073="Naturlig",S1073,T1073),'Vannbehov FV'!$A$5:$A$20,_xlfn.XLOOKUP('Beregninger gj.strømming'!F1073,'Vannbehov FV'!$B$4:$O$4,'Vannbehov FV'!$B$5:$O$20,,-1),,-1),""))</f>
        <v/>
      </c>
      <c r="P1073" s="173" t="str">
        <f t="shared" si="284"/>
        <v/>
      </c>
      <c r="Q1073" s="174" t="str">
        <f t="shared" si="285"/>
        <v/>
      </c>
      <c r="R1073" s="174" t="str">
        <f t="shared" si="274"/>
        <v/>
      </c>
      <c r="S1073" s="152" t="str">
        <f>IFERROR(IF(M1073=Hjelpeark!$D$7,_xlfn.XLOOKUP('Beregninger gj.strømming'!C1073,Hjelpeark!$C$8:$C$19,Hjelpeark!$D$8:$D$19),_xlfn.XLOOKUP('Beregninger gj.strømming'!C1073,Hjelpeark!$C$8:$C$19,Hjelpeark!$E$8:$E$19)),"")</f>
        <v/>
      </c>
      <c r="T1073" s="152" t="str">
        <f t="shared" si="288"/>
        <v/>
      </c>
      <c r="U1073" s="152" t="str">
        <f>IFERROR(IF(T1073=Hjelpeark!$B$4,0,ABS(T1073-S1073)),"")</f>
        <v/>
      </c>
      <c r="V1073" s="175" t="str">
        <f>IFERROR(IF(A1073="","",_xlfn.XLOOKUP(D1073,Prisliste!$C$4:$F$4,Prisliste!$C$20:$F$20)),"")</f>
        <v/>
      </c>
      <c r="W1073" s="175" t="str">
        <f>IFERROR(U1073*_xlfn.XLOOKUP(D1073,Prisliste!$C$4:$F$4,Prisliste!$C$21:$F$21),"")</f>
        <v/>
      </c>
      <c r="X1073" s="175" t="str">
        <f>IFERROR(IF(A1073="","",IF(N1073="Ja",_xlfn.XLOOKUP('Beregninger gj.strømming'!D1073,Prisliste!$C$4:$F$4,Prisliste!$C$24:$F$24),0)),"")</f>
        <v/>
      </c>
      <c r="Y1073" s="288" t="str">
        <f t="shared" si="275"/>
        <v/>
      </c>
      <c r="Z1073" s="175" t="str">
        <f t="shared" si="286"/>
        <v/>
      </c>
      <c r="AA1073" s="175" t="str">
        <f t="shared" si="276"/>
        <v/>
      </c>
      <c r="AB1073" s="175" t="str">
        <f t="shared" si="277"/>
        <v/>
      </c>
      <c r="AC1073" s="288" t="str">
        <f t="shared" si="278"/>
        <v/>
      </c>
      <c r="AD1073" s="152" t="str">
        <f t="shared" si="279"/>
        <v/>
      </c>
      <c r="AF1073" s="155" t="str">
        <f>IFERROR(_xlfn.XLOOKUP(D1073,Prisliste!$C$4:$F$4,Prisliste!$C$19:$F$19)*AD1073,"")</f>
        <v/>
      </c>
    </row>
    <row r="1074" spans="1:32" ht="14.4">
      <c r="A1074" s="171" t="str">
        <f>IF(A1073="","",IF(A1073+1&lt;=f_slutt,'Beregninger gj.strømming'!A1073+1,""))</f>
        <v/>
      </c>
      <c r="B1074" s="172" t="str">
        <f t="shared" si="280"/>
        <v/>
      </c>
      <c r="C1074" s="173" t="str">
        <f t="shared" si="281"/>
        <v/>
      </c>
      <c r="D1074" s="172" t="str">
        <f t="shared" si="282"/>
        <v/>
      </c>
      <c r="E1074" s="152" t="str">
        <f t="shared" si="287"/>
        <v/>
      </c>
      <c r="F1074" s="289" t="str">
        <f t="shared" si="283"/>
        <v/>
      </c>
      <c r="G1074" s="154" t="str">
        <f>IF($A1074="","",'Priseestimat gj.strømming'!$C$15)</f>
        <v/>
      </c>
      <c r="H1074" s="155" t="str" cm="1">
        <f t="array" ref="H1074">IF(M1074=Hjelpeark!$E$7,_xlfn.XLOOKUP(IF(T1074="Naturlig",S1074,T1074),Temp_VT_FV,_xlfn.XLOOKUP('Beregninger gj.strømming'!F1074,Fiskevekt_VT_FV,'Veksttabell FV'!$B$5:$T$21,,-1),,-1)*G1074,IF('Beregninger gj.strømming'!M1074=Hjelpeark!$D$7,_xlfn.XLOOKUP(IF(T1074="Naturlig",S1074,T1074),'Veksttabell SV'!$A$6:$A$22,_xlfn.XLOOKUP('Beregninger gj.strømming'!F1074,'Veksttabell SV'!$B$5:$AU$5,'Veksttabell SV'!$B$6:$AU$22,,-1),,-1)*G1074,""))</f>
        <v/>
      </c>
      <c r="I1074" s="155" t="str">
        <f t="shared" si="272"/>
        <v/>
      </c>
      <c r="J1074" s="159" t="str">
        <f t="shared" si="273"/>
        <v/>
      </c>
      <c r="K1074" s="173" t="str">
        <f>IF(A1074="","",'Priseestimat gj.strømming'!$C$10)</f>
        <v/>
      </c>
      <c r="L1074" s="173" t="str">
        <f>IF(A1074="","",'Priseestimat gj.strømming'!$C$11)</f>
        <v/>
      </c>
      <c r="M1074" s="173" t="str">
        <f>IF(A1074="","",'Priseestimat gj.strømming'!$C$12)</f>
        <v/>
      </c>
      <c r="N1074" s="173" t="str">
        <f>IF($A1074="","",'Priseestimat gj.strømming'!$C$6)</f>
        <v/>
      </c>
      <c r="O1074" s="174" t="str" cm="1">
        <f t="array" ref="O1074">IF(M1074=Hjelpeark!$D$7,_xlfn.XLOOKUP(IF(T1074="Naturlig",S1074,T1074),'Vannbehov SV'!$A$5:$A$13,_xlfn.XLOOKUP('Beregninger gj.strømming'!F1074,'Vannbehov SV'!$B$4:$O$4,'Vannbehov SV'!$B$5:$O$13,,-1),,-1),IF(M1074=Hjelpeark!$E$7,_xlfn.XLOOKUP(IF(T1074="Naturlig",S1074,T1074),'Vannbehov FV'!$A$5:$A$20,_xlfn.XLOOKUP('Beregninger gj.strømming'!F1074,'Vannbehov FV'!$B$4:$O$4,'Vannbehov FV'!$B$5:$O$20,,-1),,-1),""))</f>
        <v/>
      </c>
      <c r="P1074" s="173" t="str">
        <f t="shared" si="284"/>
        <v/>
      </c>
      <c r="Q1074" s="174" t="str">
        <f t="shared" si="285"/>
        <v/>
      </c>
      <c r="R1074" s="174" t="str">
        <f t="shared" si="274"/>
        <v/>
      </c>
      <c r="S1074" s="152" t="str">
        <f>IFERROR(IF(M1074=Hjelpeark!$D$7,_xlfn.XLOOKUP('Beregninger gj.strømming'!C1074,Hjelpeark!$C$8:$C$19,Hjelpeark!$D$8:$D$19),_xlfn.XLOOKUP('Beregninger gj.strømming'!C1074,Hjelpeark!$C$8:$C$19,Hjelpeark!$E$8:$E$19)),"")</f>
        <v/>
      </c>
      <c r="T1074" s="152" t="str">
        <f t="shared" si="288"/>
        <v/>
      </c>
      <c r="U1074" s="152" t="str">
        <f>IFERROR(IF(T1074=Hjelpeark!$B$4,0,ABS(T1074-S1074)),"")</f>
        <v/>
      </c>
      <c r="V1074" s="175" t="str">
        <f>IFERROR(IF(A1074="","",_xlfn.XLOOKUP(D1074,Prisliste!$C$4:$F$4,Prisliste!$C$20:$F$20)),"")</f>
        <v/>
      </c>
      <c r="W1074" s="175" t="str">
        <f>IFERROR(U1074*_xlfn.XLOOKUP(D1074,Prisliste!$C$4:$F$4,Prisliste!$C$21:$F$21),"")</f>
        <v/>
      </c>
      <c r="X1074" s="175" t="str">
        <f>IFERROR(IF(A1074="","",IF(N1074="Ja",_xlfn.XLOOKUP('Beregninger gj.strømming'!D1074,Prisliste!$C$4:$F$4,Prisliste!$C$24:$F$24),0)),"")</f>
        <v/>
      </c>
      <c r="Y1074" s="288" t="str">
        <f t="shared" si="275"/>
        <v/>
      </c>
      <c r="Z1074" s="175" t="str">
        <f t="shared" si="286"/>
        <v/>
      </c>
      <c r="AA1074" s="175" t="str">
        <f t="shared" si="276"/>
        <v/>
      </c>
      <c r="AB1074" s="175" t="str">
        <f t="shared" si="277"/>
        <v/>
      </c>
      <c r="AC1074" s="288" t="str">
        <f t="shared" si="278"/>
        <v/>
      </c>
      <c r="AD1074" s="152" t="str">
        <f t="shared" si="279"/>
        <v/>
      </c>
      <c r="AF1074" s="155" t="str">
        <f>IFERROR(_xlfn.XLOOKUP(D1074,Prisliste!$C$4:$F$4,Prisliste!$C$19:$F$19)*AD1074,"")</f>
        <v/>
      </c>
    </row>
    <row r="1075" spans="1:32" ht="14.4">
      <c r="A1075" s="171" t="str">
        <f>IF(A1074="","",IF(A1074+1&lt;=f_slutt,'Beregninger gj.strømming'!A1074+1,""))</f>
        <v/>
      </c>
      <c r="B1075" s="172" t="str">
        <f t="shared" si="280"/>
        <v/>
      </c>
      <c r="C1075" s="173" t="str">
        <f t="shared" si="281"/>
        <v/>
      </c>
      <c r="D1075" s="172" t="str">
        <f t="shared" si="282"/>
        <v/>
      </c>
      <c r="E1075" s="152" t="str">
        <f t="shared" si="287"/>
        <v/>
      </c>
      <c r="F1075" s="289" t="str">
        <f t="shared" si="283"/>
        <v/>
      </c>
      <c r="G1075" s="154" t="str">
        <f>IF($A1075="","",'Priseestimat gj.strømming'!$C$15)</f>
        <v/>
      </c>
      <c r="H1075" s="155" t="str" cm="1">
        <f t="array" ref="H1075">IF(M1075=Hjelpeark!$E$7,_xlfn.XLOOKUP(IF(T1075="Naturlig",S1075,T1075),Temp_VT_FV,_xlfn.XLOOKUP('Beregninger gj.strømming'!F1075,Fiskevekt_VT_FV,'Veksttabell FV'!$B$5:$T$21,,-1),,-1)*G1075,IF('Beregninger gj.strømming'!M1075=Hjelpeark!$D$7,_xlfn.XLOOKUP(IF(T1075="Naturlig",S1075,T1075),'Veksttabell SV'!$A$6:$A$22,_xlfn.XLOOKUP('Beregninger gj.strømming'!F1075,'Veksttabell SV'!$B$5:$AU$5,'Veksttabell SV'!$B$6:$AU$22,,-1),,-1)*G1075,""))</f>
        <v/>
      </c>
      <c r="I1075" s="155" t="str">
        <f t="shared" si="272"/>
        <v/>
      </c>
      <c r="J1075" s="159" t="str">
        <f t="shared" si="273"/>
        <v/>
      </c>
      <c r="K1075" s="173" t="str">
        <f>IF(A1075="","",'Priseestimat gj.strømming'!$C$10)</f>
        <v/>
      </c>
      <c r="L1075" s="173" t="str">
        <f>IF(A1075="","",'Priseestimat gj.strømming'!$C$11)</f>
        <v/>
      </c>
      <c r="M1075" s="173" t="str">
        <f>IF(A1075="","",'Priseestimat gj.strømming'!$C$12)</f>
        <v/>
      </c>
      <c r="N1075" s="173" t="str">
        <f>IF($A1075="","",'Priseestimat gj.strømming'!$C$6)</f>
        <v/>
      </c>
      <c r="O1075" s="174" t="str" cm="1">
        <f t="array" ref="O1075">IF(M1075=Hjelpeark!$D$7,_xlfn.XLOOKUP(IF(T1075="Naturlig",S1075,T1075),'Vannbehov SV'!$A$5:$A$13,_xlfn.XLOOKUP('Beregninger gj.strømming'!F1075,'Vannbehov SV'!$B$4:$O$4,'Vannbehov SV'!$B$5:$O$13,,-1),,-1),IF(M1075=Hjelpeark!$E$7,_xlfn.XLOOKUP(IF(T1075="Naturlig",S1075,T1075),'Vannbehov FV'!$A$5:$A$20,_xlfn.XLOOKUP('Beregninger gj.strømming'!F1075,'Vannbehov FV'!$B$4:$O$4,'Vannbehov FV'!$B$5:$O$20,,-1),,-1),""))</f>
        <v/>
      </c>
      <c r="P1075" s="173" t="str">
        <f t="shared" si="284"/>
        <v/>
      </c>
      <c r="Q1075" s="174" t="str">
        <f t="shared" si="285"/>
        <v/>
      </c>
      <c r="R1075" s="174" t="str">
        <f t="shared" si="274"/>
        <v/>
      </c>
      <c r="S1075" s="152" t="str">
        <f>IFERROR(IF(M1075=Hjelpeark!$D$7,_xlfn.XLOOKUP('Beregninger gj.strømming'!C1075,Hjelpeark!$C$8:$C$19,Hjelpeark!$D$8:$D$19),_xlfn.XLOOKUP('Beregninger gj.strømming'!C1075,Hjelpeark!$C$8:$C$19,Hjelpeark!$E$8:$E$19)),"")</f>
        <v/>
      </c>
      <c r="T1075" s="152" t="str">
        <f t="shared" si="288"/>
        <v/>
      </c>
      <c r="U1075" s="152" t="str">
        <f>IFERROR(IF(T1075=Hjelpeark!$B$4,0,ABS(T1075-S1075)),"")</f>
        <v/>
      </c>
      <c r="V1075" s="175" t="str">
        <f>IFERROR(IF(A1075="","",_xlfn.XLOOKUP(D1075,Prisliste!$C$4:$F$4,Prisliste!$C$20:$F$20)),"")</f>
        <v/>
      </c>
      <c r="W1075" s="175" t="str">
        <f>IFERROR(U1075*_xlfn.XLOOKUP(D1075,Prisliste!$C$4:$F$4,Prisliste!$C$21:$F$21),"")</f>
        <v/>
      </c>
      <c r="X1075" s="175" t="str">
        <f>IFERROR(IF(A1075="","",IF(N1075="Ja",_xlfn.XLOOKUP('Beregninger gj.strømming'!D1075,Prisliste!$C$4:$F$4,Prisliste!$C$24:$F$24),0)),"")</f>
        <v/>
      </c>
      <c r="Y1075" s="288" t="str">
        <f t="shared" si="275"/>
        <v/>
      </c>
      <c r="Z1075" s="175" t="str">
        <f t="shared" si="286"/>
        <v/>
      </c>
      <c r="AA1075" s="175" t="str">
        <f t="shared" si="276"/>
        <v/>
      </c>
      <c r="AB1075" s="175" t="str">
        <f t="shared" si="277"/>
        <v/>
      </c>
      <c r="AC1075" s="288" t="str">
        <f t="shared" si="278"/>
        <v/>
      </c>
      <c r="AD1075" s="152" t="str">
        <f t="shared" si="279"/>
        <v/>
      </c>
      <c r="AF1075" s="155" t="str">
        <f>IFERROR(_xlfn.XLOOKUP(D1075,Prisliste!$C$4:$F$4,Prisliste!$C$19:$F$19)*AD1075,"")</f>
        <v/>
      </c>
    </row>
    <row r="1076" spans="1:32" ht="14.4">
      <c r="A1076" s="171" t="str">
        <f>IF(A1075="","",IF(A1075+1&lt;=f_slutt,'Beregninger gj.strømming'!A1075+1,""))</f>
        <v/>
      </c>
      <c r="B1076" s="172" t="str">
        <f t="shared" si="280"/>
        <v/>
      </c>
      <c r="C1076" s="173" t="str">
        <f t="shared" si="281"/>
        <v/>
      </c>
      <c r="D1076" s="172" t="str">
        <f t="shared" si="282"/>
        <v/>
      </c>
      <c r="E1076" s="152" t="str">
        <f t="shared" si="287"/>
        <v/>
      </c>
      <c r="F1076" s="289" t="str">
        <f t="shared" si="283"/>
        <v/>
      </c>
      <c r="G1076" s="154" t="str">
        <f>IF($A1076="","",'Priseestimat gj.strømming'!$C$15)</f>
        <v/>
      </c>
      <c r="H1076" s="155" t="str" cm="1">
        <f t="array" ref="H1076">IF(M1076=Hjelpeark!$E$7,_xlfn.XLOOKUP(IF(T1076="Naturlig",S1076,T1076),Temp_VT_FV,_xlfn.XLOOKUP('Beregninger gj.strømming'!F1076,Fiskevekt_VT_FV,'Veksttabell FV'!$B$5:$T$21,,-1),,-1)*G1076,IF('Beregninger gj.strømming'!M1076=Hjelpeark!$D$7,_xlfn.XLOOKUP(IF(T1076="Naturlig",S1076,T1076),'Veksttabell SV'!$A$6:$A$22,_xlfn.XLOOKUP('Beregninger gj.strømming'!F1076,'Veksttabell SV'!$B$5:$AU$5,'Veksttabell SV'!$B$6:$AU$22,,-1),,-1)*G1076,""))</f>
        <v/>
      </c>
      <c r="I1076" s="155" t="str">
        <f t="shared" si="272"/>
        <v/>
      </c>
      <c r="J1076" s="159" t="str">
        <f t="shared" si="273"/>
        <v/>
      </c>
      <c r="K1076" s="173" t="str">
        <f>IF(A1076="","",'Priseestimat gj.strømming'!$C$10)</f>
        <v/>
      </c>
      <c r="L1076" s="173" t="str">
        <f>IF(A1076="","",'Priseestimat gj.strømming'!$C$11)</f>
        <v/>
      </c>
      <c r="M1076" s="173" t="str">
        <f>IF(A1076="","",'Priseestimat gj.strømming'!$C$12)</f>
        <v/>
      </c>
      <c r="N1076" s="173" t="str">
        <f>IF($A1076="","",'Priseestimat gj.strømming'!$C$6)</f>
        <v/>
      </c>
      <c r="O1076" s="174" t="str" cm="1">
        <f t="array" ref="O1076">IF(M1076=Hjelpeark!$D$7,_xlfn.XLOOKUP(IF(T1076="Naturlig",S1076,T1076),'Vannbehov SV'!$A$5:$A$13,_xlfn.XLOOKUP('Beregninger gj.strømming'!F1076,'Vannbehov SV'!$B$4:$O$4,'Vannbehov SV'!$B$5:$O$13,,-1),,-1),IF(M1076=Hjelpeark!$E$7,_xlfn.XLOOKUP(IF(T1076="Naturlig",S1076,T1076),'Vannbehov FV'!$A$5:$A$20,_xlfn.XLOOKUP('Beregninger gj.strømming'!F1076,'Vannbehov FV'!$B$4:$O$4,'Vannbehov FV'!$B$5:$O$20,,-1),,-1),""))</f>
        <v/>
      </c>
      <c r="P1076" s="173" t="str">
        <f t="shared" si="284"/>
        <v/>
      </c>
      <c r="Q1076" s="174" t="str">
        <f t="shared" si="285"/>
        <v/>
      </c>
      <c r="R1076" s="174" t="str">
        <f t="shared" si="274"/>
        <v/>
      </c>
      <c r="S1076" s="152" t="str">
        <f>IFERROR(IF(M1076=Hjelpeark!$D$7,_xlfn.XLOOKUP('Beregninger gj.strømming'!C1076,Hjelpeark!$C$8:$C$19,Hjelpeark!$D$8:$D$19),_xlfn.XLOOKUP('Beregninger gj.strømming'!C1076,Hjelpeark!$C$8:$C$19,Hjelpeark!$E$8:$E$19)),"")</f>
        <v/>
      </c>
      <c r="T1076" s="152" t="str">
        <f t="shared" si="288"/>
        <v/>
      </c>
      <c r="U1076" s="152" t="str">
        <f>IFERROR(IF(T1076=Hjelpeark!$B$4,0,ABS(T1076-S1076)),"")</f>
        <v/>
      </c>
      <c r="V1076" s="175" t="str">
        <f>IFERROR(IF(A1076="","",_xlfn.XLOOKUP(D1076,Prisliste!$C$4:$F$4,Prisliste!$C$20:$F$20)),"")</f>
        <v/>
      </c>
      <c r="W1076" s="175" t="str">
        <f>IFERROR(U1076*_xlfn.XLOOKUP(D1076,Prisliste!$C$4:$F$4,Prisliste!$C$21:$F$21),"")</f>
        <v/>
      </c>
      <c r="X1076" s="175" t="str">
        <f>IFERROR(IF(A1076="","",IF(N1076="Ja",_xlfn.XLOOKUP('Beregninger gj.strømming'!D1076,Prisliste!$C$4:$F$4,Prisliste!$C$24:$F$24),0)),"")</f>
        <v/>
      </c>
      <c r="Y1076" s="288" t="str">
        <f t="shared" si="275"/>
        <v/>
      </c>
      <c r="Z1076" s="175" t="str">
        <f t="shared" si="286"/>
        <v/>
      </c>
      <c r="AA1076" s="175" t="str">
        <f t="shared" si="276"/>
        <v/>
      </c>
      <c r="AB1076" s="175" t="str">
        <f t="shared" si="277"/>
        <v/>
      </c>
      <c r="AC1076" s="288" t="str">
        <f t="shared" si="278"/>
        <v/>
      </c>
      <c r="AD1076" s="152" t="str">
        <f t="shared" si="279"/>
        <v/>
      </c>
      <c r="AF1076" s="155" t="str">
        <f>IFERROR(_xlfn.XLOOKUP(D1076,Prisliste!$C$4:$F$4,Prisliste!$C$19:$F$19)*AD1076,"")</f>
        <v/>
      </c>
    </row>
    <row r="1077" spans="1:32" ht="14.4">
      <c r="A1077" s="171" t="str">
        <f>IF(A1076="","",IF(A1076+1&lt;=f_slutt,'Beregninger gj.strømming'!A1076+1,""))</f>
        <v/>
      </c>
      <c r="B1077" s="172" t="str">
        <f t="shared" si="280"/>
        <v/>
      </c>
      <c r="C1077" s="173" t="str">
        <f t="shared" si="281"/>
        <v/>
      </c>
      <c r="D1077" s="172" t="str">
        <f t="shared" si="282"/>
        <v/>
      </c>
      <c r="E1077" s="152" t="str">
        <f t="shared" si="287"/>
        <v/>
      </c>
      <c r="F1077" s="289" t="str">
        <f t="shared" si="283"/>
        <v/>
      </c>
      <c r="G1077" s="154" t="str">
        <f>IF($A1077="","",'Priseestimat gj.strømming'!$C$15)</f>
        <v/>
      </c>
      <c r="H1077" s="155" t="str" cm="1">
        <f t="array" ref="H1077">IF(M1077=Hjelpeark!$E$7,_xlfn.XLOOKUP(IF(T1077="Naturlig",S1077,T1077),Temp_VT_FV,_xlfn.XLOOKUP('Beregninger gj.strømming'!F1077,Fiskevekt_VT_FV,'Veksttabell FV'!$B$5:$T$21,,-1),,-1)*G1077,IF('Beregninger gj.strømming'!M1077=Hjelpeark!$D$7,_xlfn.XLOOKUP(IF(T1077="Naturlig",S1077,T1077),'Veksttabell SV'!$A$6:$A$22,_xlfn.XLOOKUP('Beregninger gj.strømming'!F1077,'Veksttabell SV'!$B$5:$AU$5,'Veksttabell SV'!$B$6:$AU$22,,-1),,-1)*G1077,""))</f>
        <v/>
      </c>
      <c r="I1077" s="155" t="str">
        <f t="shared" si="272"/>
        <v/>
      </c>
      <c r="J1077" s="159" t="str">
        <f t="shared" si="273"/>
        <v/>
      </c>
      <c r="K1077" s="173" t="str">
        <f>IF(A1077="","",'Priseestimat gj.strømming'!$C$10)</f>
        <v/>
      </c>
      <c r="L1077" s="173" t="str">
        <f>IF(A1077="","",'Priseestimat gj.strømming'!$C$11)</f>
        <v/>
      </c>
      <c r="M1077" s="173" t="str">
        <f>IF(A1077="","",'Priseestimat gj.strømming'!$C$12)</f>
        <v/>
      </c>
      <c r="N1077" s="173" t="str">
        <f>IF($A1077="","",'Priseestimat gj.strømming'!$C$6)</f>
        <v/>
      </c>
      <c r="O1077" s="174" t="str" cm="1">
        <f t="array" ref="O1077">IF(M1077=Hjelpeark!$D$7,_xlfn.XLOOKUP(IF(T1077="Naturlig",S1077,T1077),'Vannbehov SV'!$A$5:$A$13,_xlfn.XLOOKUP('Beregninger gj.strømming'!F1077,'Vannbehov SV'!$B$4:$O$4,'Vannbehov SV'!$B$5:$O$13,,-1),,-1),IF(M1077=Hjelpeark!$E$7,_xlfn.XLOOKUP(IF(T1077="Naturlig",S1077,T1077),'Vannbehov FV'!$A$5:$A$20,_xlfn.XLOOKUP('Beregninger gj.strømming'!F1077,'Vannbehov FV'!$B$4:$O$4,'Vannbehov FV'!$B$5:$O$20,,-1),,-1),""))</f>
        <v/>
      </c>
      <c r="P1077" s="173" t="str">
        <f t="shared" si="284"/>
        <v/>
      </c>
      <c r="Q1077" s="174" t="str">
        <f t="shared" si="285"/>
        <v/>
      </c>
      <c r="R1077" s="174" t="str">
        <f t="shared" si="274"/>
        <v/>
      </c>
      <c r="S1077" s="152" t="str">
        <f>IFERROR(IF(M1077=Hjelpeark!$D$7,_xlfn.XLOOKUP('Beregninger gj.strømming'!C1077,Hjelpeark!$C$8:$C$19,Hjelpeark!$D$8:$D$19),_xlfn.XLOOKUP('Beregninger gj.strømming'!C1077,Hjelpeark!$C$8:$C$19,Hjelpeark!$E$8:$E$19)),"")</f>
        <v/>
      </c>
      <c r="T1077" s="152" t="str">
        <f t="shared" si="288"/>
        <v/>
      </c>
      <c r="U1077" s="152" t="str">
        <f>IFERROR(IF(T1077=Hjelpeark!$B$4,0,ABS(T1077-S1077)),"")</f>
        <v/>
      </c>
      <c r="V1077" s="175" t="str">
        <f>IFERROR(IF(A1077="","",_xlfn.XLOOKUP(D1077,Prisliste!$C$4:$F$4,Prisliste!$C$20:$F$20)),"")</f>
        <v/>
      </c>
      <c r="W1077" s="175" t="str">
        <f>IFERROR(U1077*_xlfn.XLOOKUP(D1077,Prisliste!$C$4:$F$4,Prisliste!$C$21:$F$21),"")</f>
        <v/>
      </c>
      <c r="X1077" s="175" t="str">
        <f>IFERROR(IF(A1077="","",IF(N1077="Ja",_xlfn.XLOOKUP('Beregninger gj.strømming'!D1077,Prisliste!$C$4:$F$4,Prisliste!$C$24:$F$24),0)),"")</f>
        <v/>
      </c>
      <c r="Y1077" s="288" t="str">
        <f t="shared" si="275"/>
        <v/>
      </c>
      <c r="Z1077" s="175" t="str">
        <f t="shared" si="286"/>
        <v/>
      </c>
      <c r="AA1077" s="175" t="str">
        <f t="shared" si="276"/>
        <v/>
      </c>
      <c r="AB1077" s="175" t="str">
        <f t="shared" si="277"/>
        <v/>
      </c>
      <c r="AC1077" s="288" t="str">
        <f t="shared" si="278"/>
        <v/>
      </c>
      <c r="AD1077" s="152" t="str">
        <f t="shared" si="279"/>
        <v/>
      </c>
      <c r="AF1077" s="155" t="str">
        <f>IFERROR(_xlfn.XLOOKUP(D1077,Prisliste!$C$4:$F$4,Prisliste!$C$19:$F$19)*AD1077,"")</f>
        <v/>
      </c>
    </row>
    <row r="1078" spans="1:32" ht="14.4">
      <c r="A1078" s="171" t="str">
        <f>IF(A1077="","",IF(A1077+1&lt;=f_slutt,'Beregninger gj.strømming'!A1077+1,""))</f>
        <v/>
      </c>
      <c r="B1078" s="172" t="str">
        <f t="shared" si="280"/>
        <v/>
      </c>
      <c r="C1078" s="173" t="str">
        <f t="shared" si="281"/>
        <v/>
      </c>
      <c r="D1078" s="172" t="str">
        <f t="shared" si="282"/>
        <v/>
      </c>
      <c r="E1078" s="152" t="str">
        <f t="shared" si="287"/>
        <v/>
      </c>
      <c r="F1078" s="289" t="str">
        <f t="shared" si="283"/>
        <v/>
      </c>
      <c r="G1078" s="154" t="str">
        <f>IF($A1078="","",'Priseestimat gj.strømming'!$C$15)</f>
        <v/>
      </c>
      <c r="H1078" s="155" t="str" cm="1">
        <f t="array" ref="H1078">IF(M1078=Hjelpeark!$E$7,_xlfn.XLOOKUP(IF(T1078="Naturlig",S1078,T1078),Temp_VT_FV,_xlfn.XLOOKUP('Beregninger gj.strømming'!F1078,Fiskevekt_VT_FV,'Veksttabell FV'!$B$5:$T$21,,-1),,-1)*G1078,IF('Beregninger gj.strømming'!M1078=Hjelpeark!$D$7,_xlfn.XLOOKUP(IF(T1078="Naturlig",S1078,T1078),'Veksttabell SV'!$A$6:$A$22,_xlfn.XLOOKUP('Beregninger gj.strømming'!F1078,'Veksttabell SV'!$B$5:$AU$5,'Veksttabell SV'!$B$6:$AU$22,,-1),,-1)*G1078,""))</f>
        <v/>
      </c>
      <c r="I1078" s="155" t="str">
        <f t="shared" si="272"/>
        <v/>
      </c>
      <c r="J1078" s="159" t="str">
        <f t="shared" si="273"/>
        <v/>
      </c>
      <c r="K1078" s="173" t="str">
        <f>IF(A1078="","",'Priseestimat gj.strømming'!$C$10)</f>
        <v/>
      </c>
      <c r="L1078" s="173" t="str">
        <f>IF(A1078="","",'Priseestimat gj.strømming'!$C$11)</f>
        <v/>
      </c>
      <c r="M1078" s="173" t="str">
        <f>IF(A1078="","",'Priseestimat gj.strømming'!$C$12)</f>
        <v/>
      </c>
      <c r="N1078" s="173" t="str">
        <f>IF($A1078="","",'Priseestimat gj.strømming'!$C$6)</f>
        <v/>
      </c>
      <c r="O1078" s="174" t="str" cm="1">
        <f t="array" ref="O1078">IF(M1078=Hjelpeark!$D$7,_xlfn.XLOOKUP(IF(T1078="Naturlig",S1078,T1078),'Vannbehov SV'!$A$5:$A$13,_xlfn.XLOOKUP('Beregninger gj.strømming'!F1078,'Vannbehov SV'!$B$4:$O$4,'Vannbehov SV'!$B$5:$O$13,,-1),,-1),IF(M1078=Hjelpeark!$E$7,_xlfn.XLOOKUP(IF(T1078="Naturlig",S1078,T1078),'Vannbehov FV'!$A$5:$A$20,_xlfn.XLOOKUP('Beregninger gj.strømming'!F1078,'Vannbehov FV'!$B$4:$O$4,'Vannbehov FV'!$B$5:$O$20,,-1),,-1),""))</f>
        <v/>
      </c>
      <c r="P1078" s="173" t="str">
        <f t="shared" si="284"/>
        <v/>
      </c>
      <c r="Q1078" s="174" t="str">
        <f t="shared" si="285"/>
        <v/>
      </c>
      <c r="R1078" s="174" t="str">
        <f t="shared" si="274"/>
        <v/>
      </c>
      <c r="S1078" s="152" t="str">
        <f>IFERROR(IF(M1078=Hjelpeark!$D$7,_xlfn.XLOOKUP('Beregninger gj.strømming'!C1078,Hjelpeark!$C$8:$C$19,Hjelpeark!$D$8:$D$19),_xlfn.XLOOKUP('Beregninger gj.strømming'!C1078,Hjelpeark!$C$8:$C$19,Hjelpeark!$E$8:$E$19)),"")</f>
        <v/>
      </c>
      <c r="T1078" s="152" t="str">
        <f t="shared" si="288"/>
        <v/>
      </c>
      <c r="U1078" s="152" t="str">
        <f>IFERROR(IF(T1078=Hjelpeark!$B$4,0,ABS(T1078-S1078)),"")</f>
        <v/>
      </c>
      <c r="V1078" s="175" t="str">
        <f>IFERROR(IF(A1078="","",_xlfn.XLOOKUP(D1078,Prisliste!$C$4:$F$4,Prisliste!$C$20:$F$20)),"")</f>
        <v/>
      </c>
      <c r="W1078" s="175" t="str">
        <f>IFERROR(U1078*_xlfn.XLOOKUP(D1078,Prisliste!$C$4:$F$4,Prisliste!$C$21:$F$21),"")</f>
        <v/>
      </c>
      <c r="X1078" s="175" t="str">
        <f>IFERROR(IF(A1078="","",IF(N1078="Ja",_xlfn.XLOOKUP('Beregninger gj.strømming'!D1078,Prisliste!$C$4:$F$4,Prisliste!$C$24:$F$24),0)),"")</f>
        <v/>
      </c>
      <c r="Y1078" s="288" t="str">
        <f t="shared" si="275"/>
        <v/>
      </c>
      <c r="Z1078" s="175" t="str">
        <f t="shared" si="286"/>
        <v/>
      </c>
      <c r="AA1078" s="175" t="str">
        <f t="shared" si="276"/>
        <v/>
      </c>
      <c r="AB1078" s="175" t="str">
        <f t="shared" si="277"/>
        <v/>
      </c>
      <c r="AC1078" s="288" t="str">
        <f t="shared" si="278"/>
        <v/>
      </c>
      <c r="AD1078" s="152" t="str">
        <f t="shared" si="279"/>
        <v/>
      </c>
      <c r="AF1078" s="155" t="str">
        <f>IFERROR(_xlfn.XLOOKUP(D1078,Prisliste!$C$4:$F$4,Prisliste!$C$19:$F$19)*AD1078,"")</f>
        <v/>
      </c>
    </row>
    <row r="1079" spans="1:32" ht="14.4">
      <c r="A1079" s="171" t="str">
        <f>IF(A1078="","",IF(A1078+1&lt;=f_slutt,'Beregninger gj.strømming'!A1078+1,""))</f>
        <v/>
      </c>
      <c r="B1079" s="172" t="str">
        <f t="shared" si="280"/>
        <v/>
      </c>
      <c r="C1079" s="173" t="str">
        <f t="shared" si="281"/>
        <v/>
      </c>
      <c r="D1079" s="172" t="str">
        <f t="shared" si="282"/>
        <v/>
      </c>
      <c r="E1079" s="152" t="str">
        <f t="shared" si="287"/>
        <v/>
      </c>
      <c r="F1079" s="289" t="str">
        <f t="shared" si="283"/>
        <v/>
      </c>
      <c r="G1079" s="154" t="str">
        <f>IF($A1079="","",'Priseestimat gj.strømming'!$C$15)</f>
        <v/>
      </c>
      <c r="H1079" s="155" t="str" cm="1">
        <f t="array" ref="H1079">IF(M1079=Hjelpeark!$E$7,_xlfn.XLOOKUP(IF(T1079="Naturlig",S1079,T1079),Temp_VT_FV,_xlfn.XLOOKUP('Beregninger gj.strømming'!F1079,Fiskevekt_VT_FV,'Veksttabell FV'!$B$5:$T$21,,-1),,-1)*G1079,IF('Beregninger gj.strømming'!M1079=Hjelpeark!$D$7,_xlfn.XLOOKUP(IF(T1079="Naturlig",S1079,T1079),'Veksttabell SV'!$A$6:$A$22,_xlfn.XLOOKUP('Beregninger gj.strømming'!F1079,'Veksttabell SV'!$B$5:$AU$5,'Veksttabell SV'!$B$6:$AU$22,,-1),,-1)*G1079,""))</f>
        <v/>
      </c>
      <c r="I1079" s="155" t="str">
        <f t="shared" si="272"/>
        <v/>
      </c>
      <c r="J1079" s="159" t="str">
        <f t="shared" si="273"/>
        <v/>
      </c>
      <c r="K1079" s="173" t="str">
        <f>IF(A1079="","",'Priseestimat gj.strømming'!$C$10)</f>
        <v/>
      </c>
      <c r="L1079" s="173" t="str">
        <f>IF(A1079="","",'Priseestimat gj.strømming'!$C$11)</f>
        <v/>
      </c>
      <c r="M1079" s="173" t="str">
        <f>IF(A1079="","",'Priseestimat gj.strømming'!$C$12)</f>
        <v/>
      </c>
      <c r="N1079" s="173" t="str">
        <f>IF($A1079="","",'Priseestimat gj.strømming'!$C$6)</f>
        <v/>
      </c>
      <c r="O1079" s="174" t="str" cm="1">
        <f t="array" ref="O1079">IF(M1079=Hjelpeark!$D$7,_xlfn.XLOOKUP(IF(T1079="Naturlig",S1079,T1079),'Vannbehov SV'!$A$5:$A$13,_xlfn.XLOOKUP('Beregninger gj.strømming'!F1079,'Vannbehov SV'!$B$4:$O$4,'Vannbehov SV'!$B$5:$O$13,,-1),,-1),IF(M1079=Hjelpeark!$E$7,_xlfn.XLOOKUP(IF(T1079="Naturlig",S1079,T1079),'Vannbehov FV'!$A$5:$A$20,_xlfn.XLOOKUP('Beregninger gj.strømming'!F1079,'Vannbehov FV'!$B$4:$O$4,'Vannbehov FV'!$B$5:$O$20,,-1),,-1),""))</f>
        <v/>
      </c>
      <c r="P1079" s="173" t="str">
        <f t="shared" si="284"/>
        <v/>
      </c>
      <c r="Q1079" s="174" t="str">
        <f t="shared" si="285"/>
        <v/>
      </c>
      <c r="R1079" s="174" t="str">
        <f t="shared" si="274"/>
        <v/>
      </c>
      <c r="S1079" s="152" t="str">
        <f>IFERROR(IF(M1079=Hjelpeark!$D$7,_xlfn.XLOOKUP('Beregninger gj.strømming'!C1079,Hjelpeark!$C$8:$C$19,Hjelpeark!$D$8:$D$19),_xlfn.XLOOKUP('Beregninger gj.strømming'!C1079,Hjelpeark!$C$8:$C$19,Hjelpeark!$E$8:$E$19)),"")</f>
        <v/>
      </c>
      <c r="T1079" s="152" t="str">
        <f t="shared" si="288"/>
        <v/>
      </c>
      <c r="U1079" s="152" t="str">
        <f>IFERROR(IF(T1079=Hjelpeark!$B$4,0,ABS(T1079-S1079)),"")</f>
        <v/>
      </c>
      <c r="V1079" s="175" t="str">
        <f>IFERROR(IF(A1079="","",_xlfn.XLOOKUP(D1079,Prisliste!$C$4:$F$4,Prisliste!$C$20:$F$20)),"")</f>
        <v/>
      </c>
      <c r="W1079" s="175" t="str">
        <f>IFERROR(U1079*_xlfn.XLOOKUP(D1079,Prisliste!$C$4:$F$4,Prisliste!$C$21:$F$21),"")</f>
        <v/>
      </c>
      <c r="X1079" s="175" t="str">
        <f>IFERROR(IF(A1079="","",IF(N1079="Ja",_xlfn.XLOOKUP('Beregninger gj.strømming'!D1079,Prisliste!$C$4:$F$4,Prisliste!$C$24:$F$24),0)),"")</f>
        <v/>
      </c>
      <c r="Y1079" s="288" t="str">
        <f t="shared" si="275"/>
        <v/>
      </c>
      <c r="Z1079" s="175" t="str">
        <f t="shared" si="286"/>
        <v/>
      </c>
      <c r="AA1079" s="175" t="str">
        <f t="shared" si="276"/>
        <v/>
      </c>
      <c r="AB1079" s="175" t="str">
        <f t="shared" si="277"/>
        <v/>
      </c>
      <c r="AC1079" s="288" t="str">
        <f t="shared" si="278"/>
        <v/>
      </c>
      <c r="AD1079" s="152" t="str">
        <f t="shared" si="279"/>
        <v/>
      </c>
      <c r="AF1079" s="155" t="str">
        <f>IFERROR(_xlfn.XLOOKUP(D1079,Prisliste!$C$4:$F$4,Prisliste!$C$19:$F$19)*AD1079,"")</f>
        <v/>
      </c>
    </row>
    <row r="1080" spans="1:32" ht="14.4">
      <c r="A1080" s="171" t="str">
        <f>IF(A1079="","",IF(A1079+1&lt;=f_slutt,'Beregninger gj.strømming'!A1079+1,""))</f>
        <v/>
      </c>
      <c r="B1080" s="172" t="str">
        <f t="shared" si="280"/>
        <v/>
      </c>
      <c r="C1080" s="173" t="str">
        <f t="shared" si="281"/>
        <v/>
      </c>
      <c r="D1080" s="172" t="str">
        <f t="shared" si="282"/>
        <v/>
      </c>
      <c r="E1080" s="152" t="str">
        <f t="shared" si="287"/>
        <v/>
      </c>
      <c r="F1080" s="289" t="str">
        <f t="shared" si="283"/>
        <v/>
      </c>
      <c r="G1080" s="154" t="str">
        <f>IF($A1080="","",'Priseestimat gj.strømming'!$C$15)</f>
        <v/>
      </c>
      <c r="H1080" s="155" t="str" cm="1">
        <f t="array" ref="H1080">IF(M1080=Hjelpeark!$E$7,_xlfn.XLOOKUP(IF(T1080="Naturlig",S1080,T1080),Temp_VT_FV,_xlfn.XLOOKUP('Beregninger gj.strømming'!F1080,Fiskevekt_VT_FV,'Veksttabell FV'!$B$5:$T$21,,-1),,-1)*G1080,IF('Beregninger gj.strømming'!M1080=Hjelpeark!$D$7,_xlfn.XLOOKUP(IF(T1080="Naturlig",S1080,T1080),'Veksttabell SV'!$A$6:$A$22,_xlfn.XLOOKUP('Beregninger gj.strømming'!F1080,'Veksttabell SV'!$B$5:$AU$5,'Veksttabell SV'!$B$6:$AU$22,,-1),,-1)*G1080,""))</f>
        <v/>
      </c>
      <c r="I1080" s="155" t="str">
        <f t="shared" si="272"/>
        <v/>
      </c>
      <c r="J1080" s="159" t="str">
        <f t="shared" si="273"/>
        <v/>
      </c>
      <c r="K1080" s="173" t="str">
        <f>IF(A1080="","",'Priseestimat gj.strømming'!$C$10)</f>
        <v/>
      </c>
      <c r="L1080" s="173" t="str">
        <f>IF(A1080="","",'Priseestimat gj.strømming'!$C$11)</f>
        <v/>
      </c>
      <c r="M1080" s="173" t="str">
        <f>IF(A1080="","",'Priseestimat gj.strømming'!$C$12)</f>
        <v/>
      </c>
      <c r="N1080" s="173" t="str">
        <f>IF($A1080="","",'Priseestimat gj.strømming'!$C$6)</f>
        <v/>
      </c>
      <c r="O1080" s="174" t="str" cm="1">
        <f t="array" ref="O1080">IF(M1080=Hjelpeark!$D$7,_xlfn.XLOOKUP(IF(T1080="Naturlig",S1080,T1080),'Vannbehov SV'!$A$5:$A$13,_xlfn.XLOOKUP('Beregninger gj.strømming'!F1080,'Vannbehov SV'!$B$4:$O$4,'Vannbehov SV'!$B$5:$O$13,,-1),,-1),IF(M1080=Hjelpeark!$E$7,_xlfn.XLOOKUP(IF(T1080="Naturlig",S1080,T1080),'Vannbehov FV'!$A$5:$A$20,_xlfn.XLOOKUP('Beregninger gj.strømming'!F1080,'Vannbehov FV'!$B$4:$O$4,'Vannbehov FV'!$B$5:$O$20,,-1),,-1),""))</f>
        <v/>
      </c>
      <c r="P1080" s="173" t="str">
        <f t="shared" si="284"/>
        <v/>
      </c>
      <c r="Q1080" s="174" t="str">
        <f t="shared" si="285"/>
        <v/>
      </c>
      <c r="R1080" s="174" t="str">
        <f t="shared" si="274"/>
        <v/>
      </c>
      <c r="S1080" s="152" t="str">
        <f>IFERROR(IF(M1080=Hjelpeark!$D$7,_xlfn.XLOOKUP('Beregninger gj.strømming'!C1080,Hjelpeark!$C$8:$C$19,Hjelpeark!$D$8:$D$19),_xlfn.XLOOKUP('Beregninger gj.strømming'!C1080,Hjelpeark!$C$8:$C$19,Hjelpeark!$E$8:$E$19)),"")</f>
        <v/>
      </c>
      <c r="T1080" s="152" t="str">
        <f t="shared" si="288"/>
        <v/>
      </c>
      <c r="U1080" s="152" t="str">
        <f>IFERROR(IF(T1080=Hjelpeark!$B$4,0,ABS(T1080-S1080)),"")</f>
        <v/>
      </c>
      <c r="V1080" s="175" t="str">
        <f>IFERROR(IF(A1080="","",_xlfn.XLOOKUP(D1080,Prisliste!$C$4:$F$4,Prisliste!$C$20:$F$20)),"")</f>
        <v/>
      </c>
      <c r="W1080" s="175" t="str">
        <f>IFERROR(U1080*_xlfn.XLOOKUP(D1080,Prisliste!$C$4:$F$4,Prisliste!$C$21:$F$21),"")</f>
        <v/>
      </c>
      <c r="X1080" s="175" t="str">
        <f>IFERROR(IF(A1080="","",IF(N1080="Ja",_xlfn.XLOOKUP('Beregninger gj.strømming'!D1080,Prisliste!$C$4:$F$4,Prisliste!$C$24:$F$24),0)),"")</f>
        <v/>
      </c>
      <c r="Y1080" s="288" t="str">
        <f t="shared" si="275"/>
        <v/>
      </c>
      <c r="Z1080" s="175" t="str">
        <f t="shared" si="286"/>
        <v/>
      </c>
      <c r="AA1080" s="175" t="str">
        <f t="shared" si="276"/>
        <v/>
      </c>
      <c r="AB1080" s="175" t="str">
        <f t="shared" si="277"/>
        <v/>
      </c>
      <c r="AC1080" s="288" t="str">
        <f t="shared" si="278"/>
        <v/>
      </c>
      <c r="AD1080" s="152" t="str">
        <f t="shared" si="279"/>
        <v/>
      </c>
      <c r="AF1080" s="155" t="str">
        <f>IFERROR(_xlfn.XLOOKUP(D1080,Prisliste!$C$4:$F$4,Prisliste!$C$19:$F$19)*AD1080,"")</f>
        <v/>
      </c>
    </row>
    <row r="1081" spans="1:32" ht="14.4">
      <c r="A1081" s="171" t="str">
        <f>IF(A1080="","",IF(A1080+1&lt;=f_slutt,'Beregninger gj.strømming'!A1080+1,""))</f>
        <v/>
      </c>
      <c r="B1081" s="172" t="str">
        <f t="shared" si="280"/>
        <v/>
      </c>
      <c r="C1081" s="173" t="str">
        <f t="shared" si="281"/>
        <v/>
      </c>
      <c r="D1081" s="172" t="str">
        <f t="shared" si="282"/>
        <v/>
      </c>
      <c r="E1081" s="152" t="str">
        <f t="shared" si="287"/>
        <v/>
      </c>
      <c r="F1081" s="289" t="str">
        <f t="shared" si="283"/>
        <v/>
      </c>
      <c r="G1081" s="154" t="str">
        <f>IF($A1081="","",'Priseestimat gj.strømming'!$C$15)</f>
        <v/>
      </c>
      <c r="H1081" s="155" t="str" cm="1">
        <f t="array" ref="H1081">IF(M1081=Hjelpeark!$E$7,_xlfn.XLOOKUP(IF(T1081="Naturlig",S1081,T1081),Temp_VT_FV,_xlfn.XLOOKUP('Beregninger gj.strømming'!F1081,Fiskevekt_VT_FV,'Veksttabell FV'!$B$5:$T$21,,-1),,-1)*G1081,IF('Beregninger gj.strømming'!M1081=Hjelpeark!$D$7,_xlfn.XLOOKUP(IF(T1081="Naturlig",S1081,T1081),'Veksttabell SV'!$A$6:$A$22,_xlfn.XLOOKUP('Beregninger gj.strømming'!F1081,'Veksttabell SV'!$B$5:$AU$5,'Veksttabell SV'!$B$6:$AU$22,,-1),,-1)*G1081,""))</f>
        <v/>
      </c>
      <c r="I1081" s="155" t="str">
        <f t="shared" si="272"/>
        <v/>
      </c>
      <c r="J1081" s="159" t="str">
        <f t="shared" si="273"/>
        <v/>
      </c>
      <c r="K1081" s="173" t="str">
        <f>IF(A1081="","",'Priseestimat gj.strømming'!$C$10)</f>
        <v/>
      </c>
      <c r="L1081" s="173" t="str">
        <f>IF(A1081="","",'Priseestimat gj.strømming'!$C$11)</f>
        <v/>
      </c>
      <c r="M1081" s="173" t="str">
        <f>IF(A1081="","",'Priseestimat gj.strømming'!$C$12)</f>
        <v/>
      </c>
      <c r="N1081" s="173" t="str">
        <f>IF($A1081="","",'Priseestimat gj.strømming'!$C$6)</f>
        <v/>
      </c>
      <c r="O1081" s="174" t="str" cm="1">
        <f t="array" ref="O1081">IF(M1081=Hjelpeark!$D$7,_xlfn.XLOOKUP(IF(T1081="Naturlig",S1081,T1081),'Vannbehov SV'!$A$5:$A$13,_xlfn.XLOOKUP('Beregninger gj.strømming'!F1081,'Vannbehov SV'!$B$4:$O$4,'Vannbehov SV'!$B$5:$O$13,,-1),,-1),IF(M1081=Hjelpeark!$E$7,_xlfn.XLOOKUP(IF(T1081="Naturlig",S1081,T1081),'Vannbehov FV'!$A$5:$A$20,_xlfn.XLOOKUP('Beregninger gj.strømming'!F1081,'Vannbehov FV'!$B$4:$O$4,'Vannbehov FV'!$B$5:$O$20,,-1),,-1),""))</f>
        <v/>
      </c>
      <c r="P1081" s="173" t="str">
        <f t="shared" si="284"/>
        <v/>
      </c>
      <c r="Q1081" s="174" t="str">
        <f t="shared" si="285"/>
        <v/>
      </c>
      <c r="R1081" s="174" t="str">
        <f t="shared" si="274"/>
        <v/>
      </c>
      <c r="S1081" s="152" t="str">
        <f>IFERROR(IF(M1081=Hjelpeark!$D$7,_xlfn.XLOOKUP('Beregninger gj.strømming'!C1081,Hjelpeark!$C$8:$C$19,Hjelpeark!$D$8:$D$19),_xlfn.XLOOKUP('Beregninger gj.strømming'!C1081,Hjelpeark!$C$8:$C$19,Hjelpeark!$E$8:$E$19)),"")</f>
        <v/>
      </c>
      <c r="T1081" s="152" t="str">
        <f t="shared" si="288"/>
        <v/>
      </c>
      <c r="U1081" s="152" t="str">
        <f>IFERROR(IF(T1081=Hjelpeark!$B$4,0,ABS(T1081-S1081)),"")</f>
        <v/>
      </c>
      <c r="V1081" s="175" t="str">
        <f>IFERROR(IF(A1081="","",_xlfn.XLOOKUP(D1081,Prisliste!$C$4:$F$4,Prisliste!$C$20:$F$20)),"")</f>
        <v/>
      </c>
      <c r="W1081" s="175" t="str">
        <f>IFERROR(U1081*_xlfn.XLOOKUP(D1081,Prisliste!$C$4:$F$4,Prisliste!$C$21:$F$21),"")</f>
        <v/>
      </c>
      <c r="X1081" s="175" t="str">
        <f>IFERROR(IF(A1081="","",IF(N1081="Ja",_xlfn.XLOOKUP('Beregninger gj.strømming'!D1081,Prisliste!$C$4:$F$4,Prisliste!$C$24:$F$24),0)),"")</f>
        <v/>
      </c>
      <c r="Y1081" s="288" t="str">
        <f t="shared" si="275"/>
        <v/>
      </c>
      <c r="Z1081" s="175" t="str">
        <f t="shared" si="286"/>
        <v/>
      </c>
      <c r="AA1081" s="175" t="str">
        <f t="shared" si="276"/>
        <v/>
      </c>
      <c r="AB1081" s="175" t="str">
        <f t="shared" si="277"/>
        <v/>
      </c>
      <c r="AC1081" s="288" t="str">
        <f t="shared" si="278"/>
        <v/>
      </c>
      <c r="AD1081" s="152" t="str">
        <f t="shared" si="279"/>
        <v/>
      </c>
      <c r="AF1081" s="155" t="str">
        <f>IFERROR(_xlfn.XLOOKUP(D1081,Prisliste!$C$4:$F$4,Prisliste!$C$19:$F$19)*AD1081,"")</f>
        <v/>
      </c>
    </row>
    <row r="1082" spans="1:32" ht="14.4">
      <c r="A1082" s="171" t="str">
        <f>IF(A1081="","",IF(A1081+1&lt;=f_slutt,'Beregninger gj.strømming'!A1081+1,""))</f>
        <v/>
      </c>
      <c r="B1082" s="172" t="str">
        <f t="shared" si="280"/>
        <v/>
      </c>
      <c r="C1082" s="173" t="str">
        <f t="shared" si="281"/>
        <v/>
      </c>
      <c r="D1082" s="172" t="str">
        <f t="shared" si="282"/>
        <v/>
      </c>
      <c r="E1082" s="152" t="str">
        <f t="shared" si="287"/>
        <v/>
      </c>
      <c r="F1082" s="289" t="str">
        <f t="shared" si="283"/>
        <v/>
      </c>
      <c r="G1082" s="154" t="str">
        <f>IF($A1082="","",'Priseestimat gj.strømming'!$C$15)</f>
        <v/>
      </c>
      <c r="H1082" s="155" t="str" cm="1">
        <f t="array" ref="H1082">IF(M1082=Hjelpeark!$E$7,_xlfn.XLOOKUP(IF(T1082="Naturlig",S1082,T1082),Temp_VT_FV,_xlfn.XLOOKUP('Beregninger gj.strømming'!F1082,Fiskevekt_VT_FV,'Veksttabell FV'!$B$5:$T$21,,-1),,-1)*G1082,IF('Beregninger gj.strømming'!M1082=Hjelpeark!$D$7,_xlfn.XLOOKUP(IF(T1082="Naturlig",S1082,T1082),'Veksttabell SV'!$A$6:$A$22,_xlfn.XLOOKUP('Beregninger gj.strømming'!F1082,'Veksttabell SV'!$B$5:$AU$5,'Veksttabell SV'!$B$6:$AU$22,,-1),,-1)*G1082,""))</f>
        <v/>
      </c>
      <c r="I1082" s="155" t="str">
        <f t="shared" si="272"/>
        <v/>
      </c>
      <c r="J1082" s="159" t="str">
        <f t="shared" si="273"/>
        <v/>
      </c>
      <c r="K1082" s="173" t="str">
        <f>IF(A1082="","",'Priseestimat gj.strømming'!$C$10)</f>
        <v/>
      </c>
      <c r="L1082" s="173" t="str">
        <f>IF(A1082="","",'Priseestimat gj.strømming'!$C$11)</f>
        <v/>
      </c>
      <c r="M1082" s="173" t="str">
        <f>IF(A1082="","",'Priseestimat gj.strømming'!$C$12)</f>
        <v/>
      </c>
      <c r="N1082" s="173" t="str">
        <f>IF($A1082="","",'Priseestimat gj.strømming'!$C$6)</f>
        <v/>
      </c>
      <c r="O1082" s="174" t="str" cm="1">
        <f t="array" ref="O1082">IF(M1082=Hjelpeark!$D$7,_xlfn.XLOOKUP(IF(T1082="Naturlig",S1082,T1082),'Vannbehov SV'!$A$5:$A$13,_xlfn.XLOOKUP('Beregninger gj.strømming'!F1082,'Vannbehov SV'!$B$4:$O$4,'Vannbehov SV'!$B$5:$O$13,,-1),,-1),IF(M1082=Hjelpeark!$E$7,_xlfn.XLOOKUP(IF(T1082="Naturlig",S1082,T1082),'Vannbehov FV'!$A$5:$A$20,_xlfn.XLOOKUP('Beregninger gj.strømming'!F1082,'Vannbehov FV'!$B$4:$O$4,'Vannbehov FV'!$B$5:$O$20,,-1),,-1),""))</f>
        <v/>
      </c>
      <c r="P1082" s="173" t="str">
        <f t="shared" si="284"/>
        <v/>
      </c>
      <c r="Q1082" s="174" t="str">
        <f t="shared" si="285"/>
        <v/>
      </c>
      <c r="R1082" s="174" t="str">
        <f t="shared" si="274"/>
        <v/>
      </c>
      <c r="S1082" s="152" t="str">
        <f>IFERROR(IF(M1082=Hjelpeark!$D$7,_xlfn.XLOOKUP('Beregninger gj.strømming'!C1082,Hjelpeark!$C$8:$C$19,Hjelpeark!$D$8:$D$19),_xlfn.XLOOKUP('Beregninger gj.strømming'!C1082,Hjelpeark!$C$8:$C$19,Hjelpeark!$E$8:$E$19)),"")</f>
        <v/>
      </c>
      <c r="T1082" s="152" t="str">
        <f t="shared" si="288"/>
        <v/>
      </c>
      <c r="U1082" s="152" t="str">
        <f>IFERROR(IF(T1082=Hjelpeark!$B$4,0,ABS(T1082-S1082)),"")</f>
        <v/>
      </c>
      <c r="V1082" s="175" t="str">
        <f>IFERROR(IF(A1082="","",_xlfn.XLOOKUP(D1082,Prisliste!$C$4:$F$4,Prisliste!$C$20:$F$20)),"")</f>
        <v/>
      </c>
      <c r="W1082" s="175" t="str">
        <f>IFERROR(U1082*_xlfn.XLOOKUP(D1082,Prisliste!$C$4:$F$4,Prisliste!$C$21:$F$21),"")</f>
        <v/>
      </c>
      <c r="X1082" s="175" t="str">
        <f>IFERROR(IF(A1082="","",IF(N1082="Ja",_xlfn.XLOOKUP('Beregninger gj.strømming'!D1082,Prisliste!$C$4:$F$4,Prisliste!$C$24:$F$24),0)),"")</f>
        <v/>
      </c>
      <c r="Y1082" s="288" t="str">
        <f t="shared" si="275"/>
        <v/>
      </c>
      <c r="Z1082" s="175" t="str">
        <f t="shared" si="286"/>
        <v/>
      </c>
      <c r="AA1082" s="175" t="str">
        <f t="shared" si="276"/>
        <v/>
      </c>
      <c r="AB1082" s="175" t="str">
        <f t="shared" si="277"/>
        <v/>
      </c>
      <c r="AC1082" s="288" t="str">
        <f t="shared" si="278"/>
        <v/>
      </c>
      <c r="AD1082" s="152" t="str">
        <f t="shared" si="279"/>
        <v/>
      </c>
      <c r="AF1082" s="155" t="str">
        <f>IFERROR(_xlfn.XLOOKUP(D1082,Prisliste!$C$4:$F$4,Prisliste!$C$19:$F$19)*AD1082,"")</f>
        <v/>
      </c>
    </row>
    <row r="1083" spans="1:32" ht="14.4">
      <c r="A1083" s="171" t="str">
        <f>IF(A1082="","",IF(A1082+1&lt;=f_slutt,'Beregninger gj.strømming'!A1082+1,""))</f>
        <v/>
      </c>
      <c r="B1083" s="172" t="str">
        <f t="shared" si="280"/>
        <v/>
      </c>
      <c r="C1083" s="173" t="str">
        <f t="shared" si="281"/>
        <v/>
      </c>
      <c r="D1083" s="172" t="str">
        <f t="shared" si="282"/>
        <v/>
      </c>
      <c r="E1083" s="152" t="str">
        <f t="shared" si="287"/>
        <v/>
      </c>
      <c r="F1083" s="289" t="str">
        <f t="shared" si="283"/>
        <v/>
      </c>
      <c r="G1083" s="154" t="str">
        <f>IF($A1083="","",'Priseestimat gj.strømming'!$C$15)</f>
        <v/>
      </c>
      <c r="H1083" s="155" t="str" cm="1">
        <f t="array" ref="H1083">IF(M1083=Hjelpeark!$E$7,_xlfn.XLOOKUP(IF(T1083="Naturlig",S1083,T1083),Temp_VT_FV,_xlfn.XLOOKUP('Beregninger gj.strømming'!F1083,Fiskevekt_VT_FV,'Veksttabell FV'!$B$5:$T$21,,-1),,-1)*G1083,IF('Beregninger gj.strømming'!M1083=Hjelpeark!$D$7,_xlfn.XLOOKUP(IF(T1083="Naturlig",S1083,T1083),'Veksttabell SV'!$A$6:$A$22,_xlfn.XLOOKUP('Beregninger gj.strømming'!F1083,'Veksttabell SV'!$B$5:$AU$5,'Veksttabell SV'!$B$6:$AU$22,,-1),,-1)*G1083,""))</f>
        <v/>
      </c>
      <c r="I1083" s="155" t="str">
        <f t="shared" si="272"/>
        <v/>
      </c>
      <c r="J1083" s="159" t="str">
        <f t="shared" si="273"/>
        <v/>
      </c>
      <c r="K1083" s="173" t="str">
        <f>IF(A1083="","",'Priseestimat gj.strømming'!$C$10)</f>
        <v/>
      </c>
      <c r="L1083" s="173" t="str">
        <f>IF(A1083="","",'Priseestimat gj.strømming'!$C$11)</f>
        <v/>
      </c>
      <c r="M1083" s="173" t="str">
        <f>IF(A1083="","",'Priseestimat gj.strømming'!$C$12)</f>
        <v/>
      </c>
      <c r="N1083" s="173" t="str">
        <f>IF($A1083="","",'Priseestimat gj.strømming'!$C$6)</f>
        <v/>
      </c>
      <c r="O1083" s="174" t="str" cm="1">
        <f t="array" ref="O1083">IF(M1083=Hjelpeark!$D$7,_xlfn.XLOOKUP(IF(T1083="Naturlig",S1083,T1083),'Vannbehov SV'!$A$5:$A$13,_xlfn.XLOOKUP('Beregninger gj.strømming'!F1083,'Vannbehov SV'!$B$4:$O$4,'Vannbehov SV'!$B$5:$O$13,,-1),,-1),IF(M1083=Hjelpeark!$E$7,_xlfn.XLOOKUP(IF(T1083="Naturlig",S1083,T1083),'Vannbehov FV'!$A$5:$A$20,_xlfn.XLOOKUP('Beregninger gj.strømming'!F1083,'Vannbehov FV'!$B$4:$O$4,'Vannbehov FV'!$B$5:$O$20,,-1),,-1),""))</f>
        <v/>
      </c>
      <c r="P1083" s="173" t="str">
        <f t="shared" si="284"/>
        <v/>
      </c>
      <c r="Q1083" s="174" t="str">
        <f t="shared" si="285"/>
        <v/>
      </c>
      <c r="R1083" s="174" t="str">
        <f t="shared" si="274"/>
        <v/>
      </c>
      <c r="S1083" s="152" t="str">
        <f>IFERROR(IF(M1083=Hjelpeark!$D$7,_xlfn.XLOOKUP('Beregninger gj.strømming'!C1083,Hjelpeark!$C$8:$C$19,Hjelpeark!$D$8:$D$19),_xlfn.XLOOKUP('Beregninger gj.strømming'!C1083,Hjelpeark!$C$8:$C$19,Hjelpeark!$E$8:$E$19)),"")</f>
        <v/>
      </c>
      <c r="T1083" s="152" t="str">
        <f t="shared" si="288"/>
        <v/>
      </c>
      <c r="U1083" s="152" t="str">
        <f>IFERROR(IF(T1083=Hjelpeark!$B$4,0,ABS(T1083-S1083)),"")</f>
        <v/>
      </c>
      <c r="V1083" s="175" t="str">
        <f>IFERROR(IF(A1083="","",_xlfn.XLOOKUP(D1083,Prisliste!$C$4:$F$4,Prisliste!$C$20:$F$20)),"")</f>
        <v/>
      </c>
      <c r="W1083" s="175" t="str">
        <f>IFERROR(U1083*_xlfn.XLOOKUP(D1083,Prisliste!$C$4:$F$4,Prisliste!$C$21:$F$21),"")</f>
        <v/>
      </c>
      <c r="X1083" s="175" t="str">
        <f>IFERROR(IF(A1083="","",IF(N1083="Ja",_xlfn.XLOOKUP('Beregninger gj.strømming'!D1083,Prisliste!$C$4:$F$4,Prisliste!$C$24:$F$24),0)),"")</f>
        <v/>
      </c>
      <c r="Y1083" s="288" t="str">
        <f t="shared" si="275"/>
        <v/>
      </c>
      <c r="Z1083" s="175" t="str">
        <f t="shared" si="286"/>
        <v/>
      </c>
      <c r="AA1083" s="175" t="str">
        <f t="shared" si="276"/>
        <v/>
      </c>
      <c r="AB1083" s="175" t="str">
        <f t="shared" si="277"/>
        <v/>
      </c>
      <c r="AC1083" s="288" t="str">
        <f t="shared" si="278"/>
        <v/>
      </c>
      <c r="AD1083" s="152" t="str">
        <f t="shared" si="279"/>
        <v/>
      </c>
      <c r="AF1083" s="155" t="str">
        <f>IFERROR(_xlfn.XLOOKUP(D1083,Prisliste!$C$4:$F$4,Prisliste!$C$19:$F$19)*AD1083,"")</f>
        <v/>
      </c>
    </row>
    <row r="1084" spans="1:32" ht="14.4">
      <c r="A1084" s="171" t="str">
        <f>IF(A1083="","",IF(A1083+1&lt;=f_slutt,'Beregninger gj.strømming'!A1083+1,""))</f>
        <v/>
      </c>
      <c r="B1084" s="172" t="str">
        <f t="shared" si="280"/>
        <v/>
      </c>
      <c r="C1084" s="173" t="str">
        <f t="shared" si="281"/>
        <v/>
      </c>
      <c r="D1084" s="172" t="str">
        <f t="shared" si="282"/>
        <v/>
      </c>
      <c r="E1084" s="152" t="str">
        <f t="shared" si="287"/>
        <v/>
      </c>
      <c r="F1084" s="289" t="str">
        <f t="shared" si="283"/>
        <v/>
      </c>
      <c r="G1084" s="154" t="str">
        <f>IF($A1084="","",'Priseestimat gj.strømming'!$C$15)</f>
        <v/>
      </c>
      <c r="H1084" s="155" t="str" cm="1">
        <f t="array" ref="H1084">IF(M1084=Hjelpeark!$E$7,_xlfn.XLOOKUP(IF(T1084="Naturlig",S1084,T1084),Temp_VT_FV,_xlfn.XLOOKUP('Beregninger gj.strømming'!F1084,Fiskevekt_VT_FV,'Veksttabell FV'!$B$5:$T$21,,-1),,-1)*G1084,IF('Beregninger gj.strømming'!M1084=Hjelpeark!$D$7,_xlfn.XLOOKUP(IF(T1084="Naturlig",S1084,T1084),'Veksttabell SV'!$A$6:$A$22,_xlfn.XLOOKUP('Beregninger gj.strømming'!F1084,'Veksttabell SV'!$B$5:$AU$5,'Veksttabell SV'!$B$6:$AU$22,,-1),,-1)*G1084,""))</f>
        <v/>
      </c>
      <c r="I1084" s="155" t="str">
        <f t="shared" si="272"/>
        <v/>
      </c>
      <c r="J1084" s="159" t="str">
        <f t="shared" si="273"/>
        <v/>
      </c>
      <c r="K1084" s="173" t="str">
        <f>IF(A1084="","",'Priseestimat gj.strømming'!$C$10)</f>
        <v/>
      </c>
      <c r="L1084" s="173" t="str">
        <f>IF(A1084="","",'Priseestimat gj.strømming'!$C$11)</f>
        <v/>
      </c>
      <c r="M1084" s="173" t="str">
        <f>IF(A1084="","",'Priseestimat gj.strømming'!$C$12)</f>
        <v/>
      </c>
      <c r="N1084" s="173" t="str">
        <f>IF($A1084="","",'Priseestimat gj.strømming'!$C$6)</f>
        <v/>
      </c>
      <c r="O1084" s="174" t="str" cm="1">
        <f t="array" ref="O1084">IF(M1084=Hjelpeark!$D$7,_xlfn.XLOOKUP(IF(T1084="Naturlig",S1084,T1084),'Vannbehov SV'!$A$5:$A$13,_xlfn.XLOOKUP('Beregninger gj.strømming'!F1084,'Vannbehov SV'!$B$4:$O$4,'Vannbehov SV'!$B$5:$O$13,,-1),,-1),IF(M1084=Hjelpeark!$E$7,_xlfn.XLOOKUP(IF(T1084="Naturlig",S1084,T1084),'Vannbehov FV'!$A$5:$A$20,_xlfn.XLOOKUP('Beregninger gj.strømming'!F1084,'Vannbehov FV'!$B$4:$O$4,'Vannbehov FV'!$B$5:$O$20,,-1),,-1),""))</f>
        <v/>
      </c>
      <c r="P1084" s="173" t="str">
        <f t="shared" si="284"/>
        <v/>
      </c>
      <c r="Q1084" s="174" t="str">
        <f t="shared" si="285"/>
        <v/>
      </c>
      <c r="R1084" s="174" t="str">
        <f t="shared" si="274"/>
        <v/>
      </c>
      <c r="S1084" s="152" t="str">
        <f>IFERROR(IF(M1084=Hjelpeark!$D$7,_xlfn.XLOOKUP('Beregninger gj.strømming'!C1084,Hjelpeark!$C$8:$C$19,Hjelpeark!$D$8:$D$19),_xlfn.XLOOKUP('Beregninger gj.strømming'!C1084,Hjelpeark!$C$8:$C$19,Hjelpeark!$E$8:$E$19)),"")</f>
        <v/>
      </c>
      <c r="T1084" s="152" t="str">
        <f t="shared" si="288"/>
        <v/>
      </c>
      <c r="U1084" s="152" t="str">
        <f>IFERROR(IF(T1084=Hjelpeark!$B$4,0,ABS(T1084-S1084)),"")</f>
        <v/>
      </c>
      <c r="V1084" s="175" t="str">
        <f>IFERROR(IF(A1084="","",_xlfn.XLOOKUP(D1084,Prisliste!$C$4:$F$4,Prisliste!$C$20:$F$20)),"")</f>
        <v/>
      </c>
      <c r="W1084" s="175" t="str">
        <f>IFERROR(U1084*_xlfn.XLOOKUP(D1084,Prisliste!$C$4:$F$4,Prisliste!$C$21:$F$21),"")</f>
        <v/>
      </c>
      <c r="X1084" s="175" t="str">
        <f>IFERROR(IF(A1084="","",IF(N1084="Ja",_xlfn.XLOOKUP('Beregninger gj.strømming'!D1084,Prisliste!$C$4:$F$4,Prisliste!$C$24:$F$24),0)),"")</f>
        <v/>
      </c>
      <c r="Y1084" s="288" t="str">
        <f t="shared" si="275"/>
        <v/>
      </c>
      <c r="Z1084" s="175" t="str">
        <f t="shared" si="286"/>
        <v/>
      </c>
      <c r="AA1084" s="175" t="str">
        <f t="shared" si="276"/>
        <v/>
      </c>
      <c r="AB1084" s="175" t="str">
        <f t="shared" si="277"/>
        <v/>
      </c>
      <c r="AC1084" s="288" t="str">
        <f t="shared" si="278"/>
        <v/>
      </c>
      <c r="AD1084" s="152" t="str">
        <f t="shared" si="279"/>
        <v/>
      </c>
      <c r="AF1084" s="155" t="str">
        <f>IFERROR(_xlfn.XLOOKUP(D1084,Prisliste!$C$4:$F$4,Prisliste!$C$19:$F$19)*AD1084,"")</f>
        <v/>
      </c>
    </row>
    <row r="1085" spans="1:32" ht="14.4">
      <c r="A1085" s="171" t="str">
        <f>IF(A1084="","",IF(A1084+1&lt;=f_slutt,'Beregninger gj.strømming'!A1084+1,""))</f>
        <v/>
      </c>
      <c r="B1085" s="172" t="str">
        <f t="shared" si="280"/>
        <v/>
      </c>
      <c r="C1085" s="173" t="str">
        <f t="shared" si="281"/>
        <v/>
      </c>
      <c r="D1085" s="172" t="str">
        <f t="shared" si="282"/>
        <v/>
      </c>
      <c r="E1085" s="152" t="str">
        <f t="shared" si="287"/>
        <v/>
      </c>
      <c r="F1085" s="289" t="str">
        <f t="shared" si="283"/>
        <v/>
      </c>
      <c r="G1085" s="154" t="str">
        <f>IF($A1085="","",'Priseestimat gj.strømming'!$C$15)</f>
        <v/>
      </c>
      <c r="H1085" s="155" t="str" cm="1">
        <f t="array" ref="H1085">IF(M1085=Hjelpeark!$E$7,_xlfn.XLOOKUP(IF(T1085="Naturlig",S1085,T1085),Temp_VT_FV,_xlfn.XLOOKUP('Beregninger gj.strømming'!F1085,Fiskevekt_VT_FV,'Veksttabell FV'!$B$5:$T$21,,-1),,-1)*G1085,IF('Beregninger gj.strømming'!M1085=Hjelpeark!$D$7,_xlfn.XLOOKUP(IF(T1085="Naturlig",S1085,T1085),'Veksttabell SV'!$A$6:$A$22,_xlfn.XLOOKUP('Beregninger gj.strømming'!F1085,'Veksttabell SV'!$B$5:$AU$5,'Veksttabell SV'!$B$6:$AU$22,,-1),,-1)*G1085,""))</f>
        <v/>
      </c>
      <c r="I1085" s="155" t="str">
        <f t="shared" si="272"/>
        <v/>
      </c>
      <c r="J1085" s="159" t="str">
        <f t="shared" si="273"/>
        <v/>
      </c>
      <c r="K1085" s="173" t="str">
        <f>IF(A1085="","",'Priseestimat gj.strømming'!$C$10)</f>
        <v/>
      </c>
      <c r="L1085" s="173" t="str">
        <f>IF(A1085="","",'Priseestimat gj.strømming'!$C$11)</f>
        <v/>
      </c>
      <c r="M1085" s="173" t="str">
        <f>IF(A1085="","",'Priseestimat gj.strømming'!$C$12)</f>
        <v/>
      </c>
      <c r="N1085" s="173" t="str">
        <f>IF($A1085="","",'Priseestimat gj.strømming'!$C$6)</f>
        <v/>
      </c>
      <c r="O1085" s="174" t="str" cm="1">
        <f t="array" ref="O1085">IF(M1085=Hjelpeark!$D$7,_xlfn.XLOOKUP(IF(T1085="Naturlig",S1085,T1085),'Vannbehov SV'!$A$5:$A$13,_xlfn.XLOOKUP('Beregninger gj.strømming'!F1085,'Vannbehov SV'!$B$4:$O$4,'Vannbehov SV'!$B$5:$O$13,,-1),,-1),IF(M1085=Hjelpeark!$E$7,_xlfn.XLOOKUP(IF(T1085="Naturlig",S1085,T1085),'Vannbehov FV'!$A$5:$A$20,_xlfn.XLOOKUP('Beregninger gj.strømming'!F1085,'Vannbehov FV'!$B$4:$O$4,'Vannbehov FV'!$B$5:$O$20,,-1),,-1),""))</f>
        <v/>
      </c>
      <c r="P1085" s="173" t="str">
        <f t="shared" si="284"/>
        <v/>
      </c>
      <c r="Q1085" s="174" t="str">
        <f t="shared" si="285"/>
        <v/>
      </c>
      <c r="R1085" s="174" t="str">
        <f t="shared" si="274"/>
        <v/>
      </c>
      <c r="S1085" s="152" t="str">
        <f>IFERROR(IF(M1085=Hjelpeark!$D$7,_xlfn.XLOOKUP('Beregninger gj.strømming'!C1085,Hjelpeark!$C$8:$C$19,Hjelpeark!$D$8:$D$19),_xlfn.XLOOKUP('Beregninger gj.strømming'!C1085,Hjelpeark!$C$8:$C$19,Hjelpeark!$E$8:$E$19)),"")</f>
        <v/>
      </c>
      <c r="T1085" s="152" t="str">
        <f t="shared" si="288"/>
        <v/>
      </c>
      <c r="U1085" s="152" t="str">
        <f>IFERROR(IF(T1085=Hjelpeark!$B$4,0,ABS(T1085-S1085)),"")</f>
        <v/>
      </c>
      <c r="V1085" s="175" t="str">
        <f>IFERROR(IF(A1085="","",_xlfn.XLOOKUP(D1085,Prisliste!$C$4:$F$4,Prisliste!$C$20:$F$20)),"")</f>
        <v/>
      </c>
      <c r="W1085" s="175" t="str">
        <f>IFERROR(U1085*_xlfn.XLOOKUP(D1085,Prisliste!$C$4:$F$4,Prisliste!$C$21:$F$21),"")</f>
        <v/>
      </c>
      <c r="X1085" s="175" t="str">
        <f>IFERROR(IF(A1085="","",IF(N1085="Ja",_xlfn.XLOOKUP('Beregninger gj.strømming'!D1085,Prisliste!$C$4:$F$4,Prisliste!$C$24:$F$24),0)),"")</f>
        <v/>
      </c>
      <c r="Y1085" s="288" t="str">
        <f t="shared" si="275"/>
        <v/>
      </c>
      <c r="Z1085" s="175" t="str">
        <f t="shared" si="286"/>
        <v/>
      </c>
      <c r="AA1085" s="175" t="str">
        <f t="shared" si="276"/>
        <v/>
      </c>
      <c r="AB1085" s="175" t="str">
        <f t="shared" si="277"/>
        <v/>
      </c>
      <c r="AC1085" s="288" t="str">
        <f t="shared" si="278"/>
        <v/>
      </c>
      <c r="AD1085" s="152" t="str">
        <f t="shared" si="279"/>
        <v/>
      </c>
      <c r="AF1085" s="155" t="str">
        <f>IFERROR(_xlfn.XLOOKUP(D1085,Prisliste!$C$4:$F$4,Prisliste!$C$19:$F$19)*AD1085,"")</f>
        <v/>
      </c>
    </row>
    <row r="1086" spans="1:32" ht="14.4">
      <c r="A1086" s="171" t="str">
        <f>IF(A1085="","",IF(A1085+1&lt;=f_slutt,'Beregninger gj.strømming'!A1085+1,""))</f>
        <v/>
      </c>
      <c r="B1086" s="172" t="str">
        <f t="shared" si="280"/>
        <v/>
      </c>
      <c r="C1086" s="173" t="str">
        <f t="shared" si="281"/>
        <v/>
      </c>
      <c r="D1086" s="172" t="str">
        <f t="shared" si="282"/>
        <v/>
      </c>
      <c r="E1086" s="152" t="str">
        <f t="shared" si="287"/>
        <v/>
      </c>
      <c r="F1086" s="289" t="str">
        <f t="shared" si="283"/>
        <v/>
      </c>
      <c r="G1086" s="154" t="str">
        <f>IF($A1086="","",'Priseestimat gj.strømming'!$C$15)</f>
        <v/>
      </c>
      <c r="H1086" s="155" t="str" cm="1">
        <f t="array" ref="H1086">IF(M1086=Hjelpeark!$E$7,_xlfn.XLOOKUP(IF(T1086="Naturlig",S1086,T1086),Temp_VT_FV,_xlfn.XLOOKUP('Beregninger gj.strømming'!F1086,Fiskevekt_VT_FV,'Veksttabell FV'!$B$5:$T$21,,-1),,-1)*G1086,IF('Beregninger gj.strømming'!M1086=Hjelpeark!$D$7,_xlfn.XLOOKUP(IF(T1086="Naturlig",S1086,T1086),'Veksttabell SV'!$A$6:$A$22,_xlfn.XLOOKUP('Beregninger gj.strømming'!F1086,'Veksttabell SV'!$B$5:$AU$5,'Veksttabell SV'!$B$6:$AU$22,,-1),,-1)*G1086,""))</f>
        <v/>
      </c>
      <c r="I1086" s="155" t="str">
        <f t="shared" si="272"/>
        <v/>
      </c>
      <c r="J1086" s="159" t="str">
        <f t="shared" si="273"/>
        <v/>
      </c>
      <c r="K1086" s="173" t="str">
        <f>IF(A1086="","",'Priseestimat gj.strømming'!$C$10)</f>
        <v/>
      </c>
      <c r="L1086" s="173" t="str">
        <f>IF(A1086="","",'Priseestimat gj.strømming'!$C$11)</f>
        <v/>
      </c>
      <c r="M1086" s="173" t="str">
        <f>IF(A1086="","",'Priseestimat gj.strømming'!$C$12)</f>
        <v/>
      </c>
      <c r="N1086" s="173" t="str">
        <f>IF($A1086="","",'Priseestimat gj.strømming'!$C$6)</f>
        <v/>
      </c>
      <c r="O1086" s="174" t="str" cm="1">
        <f t="array" ref="O1086">IF(M1086=Hjelpeark!$D$7,_xlfn.XLOOKUP(IF(T1086="Naturlig",S1086,T1086),'Vannbehov SV'!$A$5:$A$13,_xlfn.XLOOKUP('Beregninger gj.strømming'!F1086,'Vannbehov SV'!$B$4:$O$4,'Vannbehov SV'!$B$5:$O$13,,-1),,-1),IF(M1086=Hjelpeark!$E$7,_xlfn.XLOOKUP(IF(T1086="Naturlig",S1086,T1086),'Vannbehov FV'!$A$5:$A$20,_xlfn.XLOOKUP('Beregninger gj.strømming'!F1086,'Vannbehov FV'!$B$4:$O$4,'Vannbehov FV'!$B$5:$O$20,,-1),,-1),""))</f>
        <v/>
      </c>
      <c r="P1086" s="173" t="str">
        <f t="shared" si="284"/>
        <v/>
      </c>
      <c r="Q1086" s="174" t="str">
        <f t="shared" si="285"/>
        <v/>
      </c>
      <c r="R1086" s="174" t="str">
        <f t="shared" si="274"/>
        <v/>
      </c>
      <c r="S1086" s="152" t="str">
        <f>IFERROR(IF(M1086=Hjelpeark!$D$7,_xlfn.XLOOKUP('Beregninger gj.strømming'!C1086,Hjelpeark!$C$8:$C$19,Hjelpeark!$D$8:$D$19),_xlfn.XLOOKUP('Beregninger gj.strømming'!C1086,Hjelpeark!$C$8:$C$19,Hjelpeark!$E$8:$E$19)),"")</f>
        <v/>
      </c>
      <c r="T1086" s="152" t="str">
        <f t="shared" si="288"/>
        <v/>
      </c>
      <c r="U1086" s="152" t="str">
        <f>IFERROR(IF(T1086=Hjelpeark!$B$4,0,ABS(T1086-S1086)),"")</f>
        <v/>
      </c>
      <c r="V1086" s="175" t="str">
        <f>IFERROR(IF(A1086="","",_xlfn.XLOOKUP(D1086,Prisliste!$C$4:$F$4,Prisliste!$C$20:$F$20)),"")</f>
        <v/>
      </c>
      <c r="W1086" s="175" t="str">
        <f>IFERROR(U1086*_xlfn.XLOOKUP(D1086,Prisliste!$C$4:$F$4,Prisliste!$C$21:$F$21),"")</f>
        <v/>
      </c>
      <c r="X1086" s="175" t="str">
        <f>IFERROR(IF(A1086="","",IF(N1086="Ja",_xlfn.XLOOKUP('Beregninger gj.strømming'!D1086,Prisliste!$C$4:$F$4,Prisliste!$C$24:$F$24),0)),"")</f>
        <v/>
      </c>
      <c r="Y1086" s="288" t="str">
        <f t="shared" si="275"/>
        <v/>
      </c>
      <c r="Z1086" s="175" t="str">
        <f t="shared" si="286"/>
        <v/>
      </c>
      <c r="AA1086" s="175" t="str">
        <f t="shared" si="276"/>
        <v/>
      </c>
      <c r="AB1086" s="175" t="str">
        <f t="shared" si="277"/>
        <v/>
      </c>
      <c r="AC1086" s="288" t="str">
        <f t="shared" si="278"/>
        <v/>
      </c>
      <c r="AD1086" s="152" t="str">
        <f t="shared" si="279"/>
        <v/>
      </c>
      <c r="AF1086" s="155" t="str">
        <f>IFERROR(_xlfn.XLOOKUP(D1086,Prisliste!$C$4:$F$4,Prisliste!$C$19:$F$19)*AD1086,"")</f>
        <v/>
      </c>
    </row>
    <row r="1087" spans="1:32" ht="14.4">
      <c r="A1087" s="171" t="str">
        <f>IF(A1086="","",IF(A1086+1&lt;=f_slutt,'Beregninger gj.strømming'!A1086+1,""))</f>
        <v/>
      </c>
      <c r="B1087" s="172" t="str">
        <f t="shared" si="280"/>
        <v/>
      </c>
      <c r="C1087" s="173" t="str">
        <f t="shared" si="281"/>
        <v/>
      </c>
      <c r="D1087" s="172" t="str">
        <f t="shared" si="282"/>
        <v/>
      </c>
      <c r="E1087" s="152" t="str">
        <f t="shared" si="287"/>
        <v/>
      </c>
      <c r="F1087" s="289" t="str">
        <f t="shared" si="283"/>
        <v/>
      </c>
      <c r="G1087" s="154" t="str">
        <f>IF($A1087="","",'Priseestimat gj.strømming'!$C$15)</f>
        <v/>
      </c>
      <c r="H1087" s="155" t="str" cm="1">
        <f t="array" ref="H1087">IF(M1087=Hjelpeark!$E$7,_xlfn.XLOOKUP(IF(T1087="Naturlig",S1087,T1087),Temp_VT_FV,_xlfn.XLOOKUP('Beregninger gj.strømming'!F1087,Fiskevekt_VT_FV,'Veksttabell FV'!$B$5:$T$21,,-1),,-1)*G1087,IF('Beregninger gj.strømming'!M1087=Hjelpeark!$D$7,_xlfn.XLOOKUP(IF(T1087="Naturlig",S1087,T1087),'Veksttabell SV'!$A$6:$A$22,_xlfn.XLOOKUP('Beregninger gj.strømming'!F1087,'Veksttabell SV'!$B$5:$AU$5,'Veksttabell SV'!$B$6:$AU$22,,-1),,-1)*G1087,""))</f>
        <v/>
      </c>
      <c r="I1087" s="155" t="str">
        <f t="shared" si="272"/>
        <v/>
      </c>
      <c r="J1087" s="159" t="str">
        <f t="shared" si="273"/>
        <v/>
      </c>
      <c r="K1087" s="173" t="str">
        <f>IF(A1087="","",'Priseestimat gj.strømming'!$C$10)</f>
        <v/>
      </c>
      <c r="L1087" s="173" t="str">
        <f>IF(A1087="","",'Priseestimat gj.strømming'!$C$11)</f>
        <v/>
      </c>
      <c r="M1087" s="173" t="str">
        <f>IF(A1087="","",'Priseestimat gj.strømming'!$C$12)</f>
        <v/>
      </c>
      <c r="N1087" s="173" t="str">
        <f>IF($A1087="","",'Priseestimat gj.strømming'!$C$6)</f>
        <v/>
      </c>
      <c r="O1087" s="174" t="str" cm="1">
        <f t="array" ref="O1087">IF(M1087=Hjelpeark!$D$7,_xlfn.XLOOKUP(IF(T1087="Naturlig",S1087,T1087),'Vannbehov SV'!$A$5:$A$13,_xlfn.XLOOKUP('Beregninger gj.strømming'!F1087,'Vannbehov SV'!$B$4:$O$4,'Vannbehov SV'!$B$5:$O$13,,-1),,-1),IF(M1087=Hjelpeark!$E$7,_xlfn.XLOOKUP(IF(T1087="Naturlig",S1087,T1087),'Vannbehov FV'!$A$5:$A$20,_xlfn.XLOOKUP('Beregninger gj.strømming'!F1087,'Vannbehov FV'!$B$4:$O$4,'Vannbehov FV'!$B$5:$O$20,,-1),,-1),""))</f>
        <v/>
      </c>
      <c r="P1087" s="173" t="str">
        <f t="shared" si="284"/>
        <v/>
      </c>
      <c r="Q1087" s="174" t="str">
        <f t="shared" si="285"/>
        <v/>
      </c>
      <c r="R1087" s="174" t="str">
        <f t="shared" si="274"/>
        <v/>
      </c>
      <c r="S1087" s="152" t="str">
        <f>IFERROR(IF(M1087=Hjelpeark!$D$7,_xlfn.XLOOKUP('Beregninger gj.strømming'!C1087,Hjelpeark!$C$8:$C$19,Hjelpeark!$D$8:$D$19),_xlfn.XLOOKUP('Beregninger gj.strømming'!C1087,Hjelpeark!$C$8:$C$19,Hjelpeark!$E$8:$E$19)),"")</f>
        <v/>
      </c>
      <c r="T1087" s="152" t="str">
        <f t="shared" si="288"/>
        <v/>
      </c>
      <c r="U1087" s="152" t="str">
        <f>IFERROR(IF(T1087=Hjelpeark!$B$4,0,ABS(T1087-S1087)),"")</f>
        <v/>
      </c>
      <c r="V1087" s="175" t="str">
        <f>IFERROR(IF(A1087="","",_xlfn.XLOOKUP(D1087,Prisliste!$C$4:$F$4,Prisliste!$C$20:$F$20)),"")</f>
        <v/>
      </c>
      <c r="W1087" s="175" t="str">
        <f>IFERROR(U1087*_xlfn.XLOOKUP(D1087,Prisliste!$C$4:$F$4,Prisliste!$C$21:$F$21),"")</f>
        <v/>
      </c>
      <c r="X1087" s="175" t="str">
        <f>IFERROR(IF(A1087="","",IF(N1087="Ja",_xlfn.XLOOKUP('Beregninger gj.strømming'!D1087,Prisliste!$C$4:$F$4,Prisliste!$C$24:$F$24),0)),"")</f>
        <v/>
      </c>
      <c r="Y1087" s="288" t="str">
        <f t="shared" si="275"/>
        <v/>
      </c>
      <c r="Z1087" s="175" t="str">
        <f t="shared" si="286"/>
        <v/>
      </c>
      <c r="AA1087" s="175" t="str">
        <f t="shared" si="276"/>
        <v/>
      </c>
      <c r="AB1087" s="175" t="str">
        <f t="shared" si="277"/>
        <v/>
      </c>
      <c r="AC1087" s="288" t="str">
        <f t="shared" si="278"/>
        <v/>
      </c>
      <c r="AD1087" s="152" t="str">
        <f t="shared" si="279"/>
        <v/>
      </c>
      <c r="AF1087" s="155" t="str">
        <f>IFERROR(_xlfn.XLOOKUP(D1087,Prisliste!$C$4:$F$4,Prisliste!$C$19:$F$19)*AD1087,"")</f>
        <v/>
      </c>
    </row>
    <row r="1088" spans="1:32" ht="14.4">
      <c r="A1088" s="171" t="str">
        <f>IF(A1087="","",IF(A1087+1&lt;=f_slutt,'Beregninger gj.strømming'!A1087+1,""))</f>
        <v/>
      </c>
      <c r="B1088" s="172" t="str">
        <f t="shared" si="280"/>
        <v/>
      </c>
      <c r="C1088" s="173" t="str">
        <f t="shared" si="281"/>
        <v/>
      </c>
      <c r="D1088" s="172" t="str">
        <f t="shared" si="282"/>
        <v/>
      </c>
      <c r="E1088" s="152" t="str">
        <f t="shared" si="287"/>
        <v/>
      </c>
      <c r="F1088" s="289" t="str">
        <f t="shared" si="283"/>
        <v/>
      </c>
      <c r="G1088" s="154" t="str">
        <f>IF($A1088="","",'Priseestimat gj.strømming'!$C$15)</f>
        <v/>
      </c>
      <c r="H1088" s="155" t="str" cm="1">
        <f t="array" ref="H1088">IF(M1088=Hjelpeark!$E$7,_xlfn.XLOOKUP(IF(T1088="Naturlig",S1088,T1088),Temp_VT_FV,_xlfn.XLOOKUP('Beregninger gj.strømming'!F1088,Fiskevekt_VT_FV,'Veksttabell FV'!$B$5:$T$21,,-1),,-1)*G1088,IF('Beregninger gj.strømming'!M1088=Hjelpeark!$D$7,_xlfn.XLOOKUP(IF(T1088="Naturlig",S1088,T1088),'Veksttabell SV'!$A$6:$A$22,_xlfn.XLOOKUP('Beregninger gj.strømming'!F1088,'Veksttabell SV'!$B$5:$AU$5,'Veksttabell SV'!$B$6:$AU$22,,-1),,-1)*G1088,""))</f>
        <v/>
      </c>
      <c r="I1088" s="155" t="str">
        <f t="shared" si="272"/>
        <v/>
      </c>
      <c r="J1088" s="159" t="str">
        <f t="shared" si="273"/>
        <v/>
      </c>
      <c r="K1088" s="173" t="str">
        <f>IF(A1088="","",'Priseestimat gj.strømming'!$C$10)</f>
        <v/>
      </c>
      <c r="L1088" s="173" t="str">
        <f>IF(A1088="","",'Priseestimat gj.strømming'!$C$11)</f>
        <v/>
      </c>
      <c r="M1088" s="173" t="str">
        <f>IF(A1088="","",'Priseestimat gj.strømming'!$C$12)</f>
        <v/>
      </c>
      <c r="N1088" s="173" t="str">
        <f>IF($A1088="","",'Priseestimat gj.strømming'!$C$6)</f>
        <v/>
      </c>
      <c r="O1088" s="174" t="str" cm="1">
        <f t="array" ref="O1088">IF(M1088=Hjelpeark!$D$7,_xlfn.XLOOKUP(IF(T1088="Naturlig",S1088,T1088),'Vannbehov SV'!$A$5:$A$13,_xlfn.XLOOKUP('Beregninger gj.strømming'!F1088,'Vannbehov SV'!$B$4:$O$4,'Vannbehov SV'!$B$5:$O$13,,-1),,-1),IF(M1088=Hjelpeark!$E$7,_xlfn.XLOOKUP(IF(T1088="Naturlig",S1088,T1088),'Vannbehov FV'!$A$5:$A$20,_xlfn.XLOOKUP('Beregninger gj.strømming'!F1088,'Vannbehov FV'!$B$4:$O$4,'Vannbehov FV'!$B$5:$O$20,,-1),,-1),""))</f>
        <v/>
      </c>
      <c r="P1088" s="173" t="str">
        <f t="shared" si="284"/>
        <v/>
      </c>
      <c r="Q1088" s="174" t="str">
        <f t="shared" si="285"/>
        <v/>
      </c>
      <c r="R1088" s="174" t="str">
        <f t="shared" si="274"/>
        <v/>
      </c>
      <c r="S1088" s="152" t="str">
        <f>IFERROR(IF(M1088=Hjelpeark!$D$7,_xlfn.XLOOKUP('Beregninger gj.strømming'!C1088,Hjelpeark!$C$8:$C$19,Hjelpeark!$D$8:$D$19),_xlfn.XLOOKUP('Beregninger gj.strømming'!C1088,Hjelpeark!$C$8:$C$19,Hjelpeark!$E$8:$E$19)),"")</f>
        <v/>
      </c>
      <c r="T1088" s="152" t="str">
        <f t="shared" si="288"/>
        <v/>
      </c>
      <c r="U1088" s="152" t="str">
        <f>IFERROR(IF(T1088=Hjelpeark!$B$4,0,ABS(T1088-S1088)),"")</f>
        <v/>
      </c>
      <c r="V1088" s="175" t="str">
        <f>IFERROR(IF(A1088="","",_xlfn.XLOOKUP(D1088,Prisliste!$C$4:$F$4,Prisliste!$C$20:$F$20)),"")</f>
        <v/>
      </c>
      <c r="W1088" s="175" t="str">
        <f>IFERROR(U1088*_xlfn.XLOOKUP(D1088,Prisliste!$C$4:$F$4,Prisliste!$C$21:$F$21),"")</f>
        <v/>
      </c>
      <c r="X1088" s="175" t="str">
        <f>IFERROR(IF(A1088="","",IF(N1088="Ja",_xlfn.XLOOKUP('Beregninger gj.strømming'!D1088,Prisliste!$C$4:$F$4,Prisliste!$C$24:$F$24),0)),"")</f>
        <v/>
      </c>
      <c r="Y1088" s="288" t="str">
        <f t="shared" si="275"/>
        <v/>
      </c>
      <c r="Z1088" s="175" t="str">
        <f t="shared" si="286"/>
        <v/>
      </c>
      <c r="AA1088" s="175" t="str">
        <f t="shared" si="276"/>
        <v/>
      </c>
      <c r="AB1088" s="175" t="str">
        <f t="shared" si="277"/>
        <v/>
      </c>
      <c r="AC1088" s="288" t="str">
        <f t="shared" si="278"/>
        <v/>
      </c>
      <c r="AD1088" s="152" t="str">
        <f t="shared" si="279"/>
        <v/>
      </c>
      <c r="AF1088" s="155" t="str">
        <f>IFERROR(_xlfn.XLOOKUP(D1088,Prisliste!$C$4:$F$4,Prisliste!$C$19:$F$19)*AD1088,"")</f>
        <v/>
      </c>
    </row>
    <row r="1089" spans="1:32" ht="14.4">
      <c r="A1089" s="171" t="str">
        <f>IF(A1088="","",IF(A1088+1&lt;=f_slutt,'Beregninger gj.strømming'!A1088+1,""))</f>
        <v/>
      </c>
      <c r="B1089" s="172" t="str">
        <f t="shared" si="280"/>
        <v/>
      </c>
      <c r="C1089" s="173" t="str">
        <f t="shared" si="281"/>
        <v/>
      </c>
      <c r="D1089" s="172" t="str">
        <f t="shared" si="282"/>
        <v/>
      </c>
      <c r="E1089" s="152" t="str">
        <f t="shared" si="287"/>
        <v/>
      </c>
      <c r="F1089" s="289" t="str">
        <f t="shared" si="283"/>
        <v/>
      </c>
      <c r="G1089" s="154" t="str">
        <f>IF($A1089="","",'Priseestimat gj.strømming'!$C$15)</f>
        <v/>
      </c>
      <c r="H1089" s="155" t="str" cm="1">
        <f t="array" ref="H1089">IF(M1089=Hjelpeark!$E$7,_xlfn.XLOOKUP(IF(T1089="Naturlig",S1089,T1089),Temp_VT_FV,_xlfn.XLOOKUP('Beregninger gj.strømming'!F1089,Fiskevekt_VT_FV,'Veksttabell FV'!$B$5:$T$21,,-1),,-1)*G1089,IF('Beregninger gj.strømming'!M1089=Hjelpeark!$D$7,_xlfn.XLOOKUP(IF(T1089="Naturlig",S1089,T1089),'Veksttabell SV'!$A$6:$A$22,_xlfn.XLOOKUP('Beregninger gj.strømming'!F1089,'Veksttabell SV'!$B$5:$AU$5,'Veksttabell SV'!$B$6:$AU$22,,-1),,-1)*G1089,""))</f>
        <v/>
      </c>
      <c r="I1089" s="155" t="str">
        <f t="shared" si="272"/>
        <v/>
      </c>
      <c r="J1089" s="159" t="str">
        <f t="shared" si="273"/>
        <v/>
      </c>
      <c r="K1089" s="173" t="str">
        <f>IF(A1089="","",'Priseestimat gj.strømming'!$C$10)</f>
        <v/>
      </c>
      <c r="L1089" s="173" t="str">
        <f>IF(A1089="","",'Priseestimat gj.strømming'!$C$11)</f>
        <v/>
      </c>
      <c r="M1089" s="173" t="str">
        <f>IF(A1089="","",'Priseestimat gj.strømming'!$C$12)</f>
        <v/>
      </c>
      <c r="N1089" s="173" t="str">
        <f>IF($A1089="","",'Priseestimat gj.strømming'!$C$6)</f>
        <v/>
      </c>
      <c r="O1089" s="174" t="str" cm="1">
        <f t="array" ref="O1089">IF(M1089=Hjelpeark!$D$7,_xlfn.XLOOKUP(IF(T1089="Naturlig",S1089,T1089),'Vannbehov SV'!$A$5:$A$13,_xlfn.XLOOKUP('Beregninger gj.strømming'!F1089,'Vannbehov SV'!$B$4:$O$4,'Vannbehov SV'!$B$5:$O$13,,-1),,-1),IF(M1089=Hjelpeark!$E$7,_xlfn.XLOOKUP(IF(T1089="Naturlig",S1089,T1089),'Vannbehov FV'!$A$5:$A$20,_xlfn.XLOOKUP('Beregninger gj.strømming'!F1089,'Vannbehov FV'!$B$4:$O$4,'Vannbehov FV'!$B$5:$O$20,,-1),,-1),""))</f>
        <v/>
      </c>
      <c r="P1089" s="173" t="str">
        <f t="shared" si="284"/>
        <v/>
      </c>
      <c r="Q1089" s="174" t="str">
        <f t="shared" si="285"/>
        <v/>
      </c>
      <c r="R1089" s="174" t="str">
        <f t="shared" si="274"/>
        <v/>
      </c>
      <c r="S1089" s="152" t="str">
        <f>IFERROR(IF(M1089=Hjelpeark!$D$7,_xlfn.XLOOKUP('Beregninger gj.strømming'!C1089,Hjelpeark!$C$8:$C$19,Hjelpeark!$D$8:$D$19),_xlfn.XLOOKUP('Beregninger gj.strømming'!C1089,Hjelpeark!$C$8:$C$19,Hjelpeark!$E$8:$E$19)),"")</f>
        <v/>
      </c>
      <c r="T1089" s="152" t="str">
        <f t="shared" si="288"/>
        <v/>
      </c>
      <c r="U1089" s="152" t="str">
        <f>IFERROR(IF(T1089=Hjelpeark!$B$4,0,ABS(T1089-S1089)),"")</f>
        <v/>
      </c>
      <c r="V1089" s="175" t="str">
        <f>IFERROR(IF(A1089="","",_xlfn.XLOOKUP(D1089,Prisliste!$C$4:$F$4,Prisliste!$C$20:$F$20)),"")</f>
        <v/>
      </c>
      <c r="W1089" s="175" t="str">
        <f>IFERROR(U1089*_xlfn.XLOOKUP(D1089,Prisliste!$C$4:$F$4,Prisliste!$C$21:$F$21),"")</f>
        <v/>
      </c>
      <c r="X1089" s="175" t="str">
        <f>IFERROR(IF(A1089="","",IF(N1089="Ja",_xlfn.XLOOKUP('Beregninger gj.strømming'!D1089,Prisliste!$C$4:$F$4,Prisliste!$C$24:$F$24),0)),"")</f>
        <v/>
      </c>
      <c r="Y1089" s="288" t="str">
        <f t="shared" si="275"/>
        <v/>
      </c>
      <c r="Z1089" s="175" t="str">
        <f t="shared" si="286"/>
        <v/>
      </c>
      <c r="AA1089" s="175" t="str">
        <f t="shared" si="276"/>
        <v/>
      </c>
      <c r="AB1089" s="175" t="str">
        <f t="shared" si="277"/>
        <v/>
      </c>
      <c r="AC1089" s="288" t="str">
        <f t="shared" si="278"/>
        <v/>
      </c>
      <c r="AD1089" s="152" t="str">
        <f t="shared" si="279"/>
        <v/>
      </c>
      <c r="AF1089" s="155" t="str">
        <f>IFERROR(_xlfn.XLOOKUP(D1089,Prisliste!$C$4:$F$4,Prisliste!$C$19:$F$19)*AD1089,"")</f>
        <v/>
      </c>
    </row>
    <row r="1090" spans="1:32" ht="14.4">
      <c r="A1090" s="171" t="str">
        <f>IF(A1089="","",IF(A1089+1&lt;=f_slutt,'Beregninger gj.strømming'!A1089+1,""))</f>
        <v/>
      </c>
      <c r="B1090" s="172" t="str">
        <f t="shared" si="280"/>
        <v/>
      </c>
      <c r="C1090" s="173" t="str">
        <f t="shared" si="281"/>
        <v/>
      </c>
      <c r="D1090" s="172" t="str">
        <f t="shared" si="282"/>
        <v/>
      </c>
      <c r="E1090" s="152" t="str">
        <f t="shared" si="287"/>
        <v/>
      </c>
      <c r="F1090" s="289" t="str">
        <f t="shared" si="283"/>
        <v/>
      </c>
      <c r="G1090" s="154" t="str">
        <f>IF($A1090="","",'Priseestimat gj.strømming'!$C$15)</f>
        <v/>
      </c>
      <c r="H1090" s="155" t="str" cm="1">
        <f t="array" ref="H1090">IF(M1090=Hjelpeark!$E$7,_xlfn.XLOOKUP(IF(T1090="Naturlig",S1090,T1090),Temp_VT_FV,_xlfn.XLOOKUP('Beregninger gj.strømming'!F1090,Fiskevekt_VT_FV,'Veksttabell FV'!$B$5:$T$21,,-1),,-1)*G1090,IF('Beregninger gj.strømming'!M1090=Hjelpeark!$D$7,_xlfn.XLOOKUP(IF(T1090="Naturlig",S1090,T1090),'Veksttabell SV'!$A$6:$A$22,_xlfn.XLOOKUP('Beregninger gj.strømming'!F1090,'Veksttabell SV'!$B$5:$AU$5,'Veksttabell SV'!$B$6:$AU$22,,-1),,-1)*G1090,""))</f>
        <v/>
      </c>
      <c r="I1090" s="155" t="str">
        <f t="shared" si="272"/>
        <v/>
      </c>
      <c r="J1090" s="159" t="str">
        <f t="shared" si="273"/>
        <v/>
      </c>
      <c r="K1090" s="173" t="str">
        <f>IF(A1090="","",'Priseestimat gj.strømming'!$C$10)</f>
        <v/>
      </c>
      <c r="L1090" s="173" t="str">
        <f>IF(A1090="","",'Priseestimat gj.strømming'!$C$11)</f>
        <v/>
      </c>
      <c r="M1090" s="173" t="str">
        <f>IF(A1090="","",'Priseestimat gj.strømming'!$C$12)</f>
        <v/>
      </c>
      <c r="N1090" s="173" t="str">
        <f>IF($A1090="","",'Priseestimat gj.strømming'!$C$6)</f>
        <v/>
      </c>
      <c r="O1090" s="174" t="str" cm="1">
        <f t="array" ref="O1090">IF(M1090=Hjelpeark!$D$7,_xlfn.XLOOKUP(IF(T1090="Naturlig",S1090,T1090),'Vannbehov SV'!$A$5:$A$13,_xlfn.XLOOKUP('Beregninger gj.strømming'!F1090,'Vannbehov SV'!$B$4:$O$4,'Vannbehov SV'!$B$5:$O$13,,-1),,-1),IF(M1090=Hjelpeark!$E$7,_xlfn.XLOOKUP(IF(T1090="Naturlig",S1090,T1090),'Vannbehov FV'!$A$5:$A$20,_xlfn.XLOOKUP('Beregninger gj.strømming'!F1090,'Vannbehov FV'!$B$4:$O$4,'Vannbehov FV'!$B$5:$O$20,,-1),,-1),""))</f>
        <v/>
      </c>
      <c r="P1090" s="173" t="str">
        <f t="shared" si="284"/>
        <v/>
      </c>
      <c r="Q1090" s="174" t="str">
        <f t="shared" si="285"/>
        <v/>
      </c>
      <c r="R1090" s="174" t="str">
        <f t="shared" si="274"/>
        <v/>
      </c>
      <c r="S1090" s="152" t="str">
        <f>IFERROR(IF(M1090=Hjelpeark!$D$7,_xlfn.XLOOKUP('Beregninger gj.strømming'!C1090,Hjelpeark!$C$8:$C$19,Hjelpeark!$D$8:$D$19),_xlfn.XLOOKUP('Beregninger gj.strømming'!C1090,Hjelpeark!$C$8:$C$19,Hjelpeark!$E$8:$E$19)),"")</f>
        <v/>
      </c>
      <c r="T1090" s="152" t="str">
        <f t="shared" si="288"/>
        <v/>
      </c>
      <c r="U1090" s="152" t="str">
        <f>IFERROR(IF(T1090=Hjelpeark!$B$4,0,ABS(T1090-S1090)),"")</f>
        <v/>
      </c>
      <c r="V1090" s="175" t="str">
        <f>IFERROR(IF(A1090="","",_xlfn.XLOOKUP(D1090,Prisliste!$C$4:$F$4,Prisliste!$C$20:$F$20)),"")</f>
        <v/>
      </c>
      <c r="W1090" s="175" t="str">
        <f>IFERROR(U1090*_xlfn.XLOOKUP(D1090,Prisliste!$C$4:$F$4,Prisliste!$C$21:$F$21),"")</f>
        <v/>
      </c>
      <c r="X1090" s="175" t="str">
        <f>IFERROR(IF(A1090="","",IF(N1090="Ja",_xlfn.XLOOKUP('Beregninger gj.strømming'!D1090,Prisliste!$C$4:$F$4,Prisliste!$C$24:$F$24),0)),"")</f>
        <v/>
      </c>
      <c r="Y1090" s="288" t="str">
        <f t="shared" si="275"/>
        <v/>
      </c>
      <c r="Z1090" s="175" t="str">
        <f t="shared" si="286"/>
        <v/>
      </c>
      <c r="AA1090" s="175" t="str">
        <f t="shared" si="276"/>
        <v/>
      </c>
      <c r="AB1090" s="175" t="str">
        <f t="shared" si="277"/>
        <v/>
      </c>
      <c r="AC1090" s="288" t="str">
        <f t="shared" si="278"/>
        <v/>
      </c>
      <c r="AD1090" s="152" t="str">
        <f t="shared" si="279"/>
        <v/>
      </c>
      <c r="AF1090" s="155" t="str">
        <f>IFERROR(_xlfn.XLOOKUP(D1090,Prisliste!$C$4:$F$4,Prisliste!$C$19:$F$19)*AD1090,"")</f>
        <v/>
      </c>
    </row>
    <row r="1091" spans="1:32" ht="14.4">
      <c r="A1091" s="171" t="str">
        <f>IF(A1090="","",IF(A1090+1&lt;=f_slutt,'Beregninger gj.strømming'!A1090+1,""))</f>
        <v/>
      </c>
      <c r="B1091" s="172" t="str">
        <f t="shared" si="280"/>
        <v/>
      </c>
      <c r="C1091" s="173" t="str">
        <f t="shared" si="281"/>
        <v/>
      </c>
      <c r="D1091" s="172" t="str">
        <f t="shared" si="282"/>
        <v/>
      </c>
      <c r="E1091" s="152" t="str">
        <f t="shared" si="287"/>
        <v/>
      </c>
      <c r="F1091" s="289" t="str">
        <f t="shared" si="283"/>
        <v/>
      </c>
      <c r="G1091" s="154" t="str">
        <f>IF($A1091="","",'Priseestimat gj.strømming'!$C$15)</f>
        <v/>
      </c>
      <c r="H1091" s="155" t="str" cm="1">
        <f t="array" ref="H1091">IF(M1091=Hjelpeark!$E$7,_xlfn.XLOOKUP(IF(T1091="Naturlig",S1091,T1091),Temp_VT_FV,_xlfn.XLOOKUP('Beregninger gj.strømming'!F1091,Fiskevekt_VT_FV,'Veksttabell FV'!$B$5:$T$21,,-1),,-1)*G1091,IF('Beregninger gj.strømming'!M1091=Hjelpeark!$D$7,_xlfn.XLOOKUP(IF(T1091="Naturlig",S1091,T1091),'Veksttabell SV'!$A$6:$A$22,_xlfn.XLOOKUP('Beregninger gj.strømming'!F1091,'Veksttabell SV'!$B$5:$AU$5,'Veksttabell SV'!$B$6:$AU$22,,-1),,-1)*G1091,""))</f>
        <v/>
      </c>
      <c r="I1091" s="155" t="str">
        <f t="shared" si="272"/>
        <v/>
      </c>
      <c r="J1091" s="159" t="str">
        <f t="shared" si="273"/>
        <v/>
      </c>
      <c r="K1091" s="173" t="str">
        <f>IF(A1091="","",'Priseestimat gj.strømming'!$C$10)</f>
        <v/>
      </c>
      <c r="L1091" s="173" t="str">
        <f>IF(A1091="","",'Priseestimat gj.strømming'!$C$11)</f>
        <v/>
      </c>
      <c r="M1091" s="173" t="str">
        <f>IF(A1091="","",'Priseestimat gj.strømming'!$C$12)</f>
        <v/>
      </c>
      <c r="N1091" s="173" t="str">
        <f>IF($A1091="","",'Priseestimat gj.strømming'!$C$6)</f>
        <v/>
      </c>
      <c r="O1091" s="174" t="str" cm="1">
        <f t="array" ref="O1091">IF(M1091=Hjelpeark!$D$7,_xlfn.XLOOKUP(IF(T1091="Naturlig",S1091,T1091),'Vannbehov SV'!$A$5:$A$13,_xlfn.XLOOKUP('Beregninger gj.strømming'!F1091,'Vannbehov SV'!$B$4:$O$4,'Vannbehov SV'!$B$5:$O$13,,-1),,-1),IF(M1091=Hjelpeark!$E$7,_xlfn.XLOOKUP(IF(T1091="Naturlig",S1091,T1091),'Vannbehov FV'!$A$5:$A$20,_xlfn.XLOOKUP('Beregninger gj.strømming'!F1091,'Vannbehov FV'!$B$4:$O$4,'Vannbehov FV'!$B$5:$O$20,,-1),,-1),""))</f>
        <v/>
      </c>
      <c r="P1091" s="173" t="str">
        <f t="shared" si="284"/>
        <v/>
      </c>
      <c r="Q1091" s="174" t="str">
        <f t="shared" si="285"/>
        <v/>
      </c>
      <c r="R1091" s="174" t="str">
        <f t="shared" si="274"/>
        <v/>
      </c>
      <c r="S1091" s="152" t="str">
        <f>IFERROR(IF(M1091=Hjelpeark!$D$7,_xlfn.XLOOKUP('Beregninger gj.strømming'!C1091,Hjelpeark!$C$8:$C$19,Hjelpeark!$D$8:$D$19),_xlfn.XLOOKUP('Beregninger gj.strømming'!C1091,Hjelpeark!$C$8:$C$19,Hjelpeark!$E$8:$E$19)),"")</f>
        <v/>
      </c>
      <c r="T1091" s="152" t="str">
        <f t="shared" si="288"/>
        <v/>
      </c>
      <c r="U1091" s="152" t="str">
        <f>IFERROR(IF(T1091=Hjelpeark!$B$4,0,ABS(T1091-S1091)),"")</f>
        <v/>
      </c>
      <c r="V1091" s="175" t="str">
        <f>IFERROR(IF(A1091="","",_xlfn.XLOOKUP(D1091,Prisliste!$C$4:$F$4,Prisliste!$C$20:$F$20)),"")</f>
        <v/>
      </c>
      <c r="W1091" s="175" t="str">
        <f>IFERROR(U1091*_xlfn.XLOOKUP(D1091,Prisliste!$C$4:$F$4,Prisliste!$C$21:$F$21),"")</f>
        <v/>
      </c>
      <c r="X1091" s="175" t="str">
        <f>IFERROR(IF(A1091="","",IF(N1091="Ja",_xlfn.XLOOKUP('Beregninger gj.strømming'!D1091,Prisliste!$C$4:$F$4,Prisliste!$C$24:$F$24),0)),"")</f>
        <v/>
      </c>
      <c r="Y1091" s="288" t="str">
        <f t="shared" si="275"/>
        <v/>
      </c>
      <c r="Z1091" s="175" t="str">
        <f t="shared" si="286"/>
        <v/>
      </c>
      <c r="AA1091" s="175" t="str">
        <f t="shared" si="276"/>
        <v/>
      </c>
      <c r="AB1091" s="175" t="str">
        <f t="shared" si="277"/>
        <v/>
      </c>
      <c r="AC1091" s="288" t="str">
        <f t="shared" si="278"/>
        <v/>
      </c>
      <c r="AD1091" s="152" t="str">
        <f t="shared" si="279"/>
        <v/>
      </c>
      <c r="AF1091" s="155" t="str">
        <f>IFERROR(_xlfn.XLOOKUP(D1091,Prisliste!$C$4:$F$4,Prisliste!$C$19:$F$19)*AD1091,"")</f>
        <v/>
      </c>
    </row>
    <row r="1092" spans="1:32" ht="14.4">
      <c r="A1092" s="171" t="str">
        <f>IF(A1091="","",IF(A1091+1&lt;=f_slutt,'Beregninger gj.strømming'!A1091+1,""))</f>
        <v/>
      </c>
      <c r="B1092" s="172" t="str">
        <f t="shared" si="280"/>
        <v/>
      </c>
      <c r="C1092" s="173" t="str">
        <f t="shared" si="281"/>
        <v/>
      </c>
      <c r="D1092" s="172" t="str">
        <f t="shared" si="282"/>
        <v/>
      </c>
      <c r="E1092" s="152" t="str">
        <f t="shared" si="287"/>
        <v/>
      </c>
      <c r="F1092" s="289" t="str">
        <f t="shared" si="283"/>
        <v/>
      </c>
      <c r="G1092" s="154" t="str">
        <f>IF($A1092="","",'Priseestimat gj.strømming'!$C$15)</f>
        <v/>
      </c>
      <c r="H1092" s="155" t="str" cm="1">
        <f t="array" ref="H1092">IF(M1092=Hjelpeark!$E$7,_xlfn.XLOOKUP(IF(T1092="Naturlig",S1092,T1092),Temp_VT_FV,_xlfn.XLOOKUP('Beregninger gj.strømming'!F1092,Fiskevekt_VT_FV,'Veksttabell FV'!$B$5:$T$21,,-1),,-1)*G1092,IF('Beregninger gj.strømming'!M1092=Hjelpeark!$D$7,_xlfn.XLOOKUP(IF(T1092="Naturlig",S1092,T1092),'Veksttabell SV'!$A$6:$A$22,_xlfn.XLOOKUP('Beregninger gj.strømming'!F1092,'Veksttabell SV'!$B$5:$AU$5,'Veksttabell SV'!$B$6:$AU$22,,-1),,-1)*G1092,""))</f>
        <v/>
      </c>
      <c r="I1092" s="155" t="str">
        <f t="shared" si="289" ref="I1092:I1100">IF(A1092="","",E1092*F1092/1000)</f>
        <v/>
      </c>
      <c r="J1092" s="159" t="str">
        <f t="shared" si="290" ref="J1092:J1100">IF(A1092="","",I1092/(L1092/1000)/K1092)</f>
        <v/>
      </c>
      <c r="K1092" s="173" t="str">
        <f>IF(A1092="","",'Priseestimat gj.strømming'!$C$10)</f>
        <v/>
      </c>
      <c r="L1092" s="173" t="str">
        <f>IF(A1092="","",'Priseestimat gj.strømming'!$C$11)</f>
        <v/>
      </c>
      <c r="M1092" s="173" t="str">
        <f>IF(A1092="","",'Priseestimat gj.strømming'!$C$12)</f>
        <v/>
      </c>
      <c r="N1092" s="173" t="str">
        <f>IF($A1092="","",'Priseestimat gj.strømming'!$C$6)</f>
        <v/>
      </c>
      <c r="O1092" s="174" t="str" cm="1">
        <f t="array" ref="O1092">IF(M1092=Hjelpeark!$D$7,_xlfn.XLOOKUP(IF(T1092="Naturlig",S1092,T1092),'Vannbehov SV'!$A$5:$A$13,_xlfn.XLOOKUP('Beregninger gj.strømming'!F1092,'Vannbehov SV'!$B$4:$O$4,'Vannbehov SV'!$B$5:$O$13,,-1),,-1),IF(M1092=Hjelpeark!$E$7,_xlfn.XLOOKUP(IF(T1092="Naturlig",S1092,T1092),'Vannbehov FV'!$A$5:$A$20,_xlfn.XLOOKUP('Beregninger gj.strømming'!F1092,'Vannbehov FV'!$B$4:$O$4,'Vannbehov FV'!$B$5:$O$20,,-1),,-1),""))</f>
        <v/>
      </c>
      <c r="P1092" s="173" t="str">
        <f t="shared" si="284"/>
        <v/>
      </c>
      <c r="Q1092" s="174" t="str">
        <f t="shared" si="285"/>
        <v/>
      </c>
      <c r="R1092" s="174" t="str">
        <f t="shared" si="291" ref="R1092:R1100">IF(A1092="","",Q1092*K1092*1.44)</f>
        <v/>
      </c>
      <c r="S1092" s="152" t="str">
        <f>IFERROR(IF(M1092=Hjelpeark!$D$7,_xlfn.XLOOKUP('Beregninger gj.strømming'!C1092,Hjelpeark!$C$8:$C$19,Hjelpeark!$D$8:$D$19),_xlfn.XLOOKUP('Beregninger gj.strømming'!C1092,Hjelpeark!$C$8:$C$19,Hjelpeark!$E$8:$E$19)),"")</f>
        <v/>
      </c>
      <c r="T1092" s="152" t="str">
        <f t="shared" si="288"/>
        <v/>
      </c>
      <c r="U1092" s="152" t="str">
        <f>IFERROR(IF(T1092=Hjelpeark!$B$4,0,ABS(T1092-S1092)),"")</f>
        <v/>
      </c>
      <c r="V1092" s="175" t="str">
        <f>IFERROR(IF(A1092="","",_xlfn.XLOOKUP(D1092,Prisliste!$C$4:$F$4,Prisliste!$C$20:$F$20)),"")</f>
        <v/>
      </c>
      <c r="W1092" s="175" t="str">
        <f>IFERROR(U1092*_xlfn.XLOOKUP(D1092,Prisliste!$C$4:$F$4,Prisliste!$C$21:$F$21),"")</f>
        <v/>
      </c>
      <c r="X1092" s="175" t="str">
        <f>IFERROR(IF(A1092="","",IF(N1092="Ja",_xlfn.XLOOKUP('Beregninger gj.strømming'!D1092,Prisliste!$C$4:$F$4,Prisliste!$C$24:$F$24),0)),"")</f>
        <v/>
      </c>
      <c r="Y1092" s="288" t="str">
        <f t="shared" si="292" ref="Y1092:Y1100">IF(SUM(V1092:X1092)=0,"",SUM(V1092:X1092))</f>
        <v/>
      </c>
      <c r="Z1092" s="175" t="str">
        <f t="shared" si="286"/>
        <v/>
      </c>
      <c r="AA1092" s="175" t="str">
        <f t="shared" si="293" ref="AA1092:AA1100">IFERROR(IF($A$4="","",W1092*$R1092),"")</f>
        <v/>
      </c>
      <c r="AB1092" s="175" t="str">
        <f t="shared" si="294" ref="AB1092:AB1100">IFERROR(IF($A$4="","",X1092*$R1092),"")</f>
        <v/>
      </c>
      <c r="AC1092" s="288" t="str">
        <f t="shared" si="295" ref="AC1092:AC1100">IFERROR(R1092*Y1092,"")</f>
        <v/>
      </c>
      <c r="AD1092" s="152" t="str">
        <f t="shared" si="296" ref="AD1092:AD1100">K1092</f>
        <v/>
      </c>
      <c r="AF1092" s="155" t="str">
        <f>IFERROR(_xlfn.XLOOKUP(D1092,Prisliste!$C$4:$F$4,Prisliste!$C$19:$F$19)*AD1092,"")</f>
        <v/>
      </c>
    </row>
    <row r="1093" spans="1:32" ht="14.4">
      <c r="A1093" s="171" t="str">
        <f>IF(A1092="","",IF(A1092+1&lt;=f_slutt,'Beregninger gj.strømming'!A1092+1,""))</f>
        <v/>
      </c>
      <c r="B1093" s="172" t="str">
        <f t="shared" si="297" ref="B1093:B1100">IFERROR(_xlfn.ISOWEEKNUM(A1093),"")</f>
        <v/>
      </c>
      <c r="C1093" s="173" t="str">
        <f t="shared" si="298" ref="C1093:C1100">IFERROR(MONTH(A1093),"")</f>
        <v/>
      </c>
      <c r="D1093" s="172" t="str">
        <f t="shared" si="299" ref="D1093:D1100">IFERROR(YEAR(A1093),"")</f>
        <v/>
      </c>
      <c r="E1093" s="152" t="str">
        <f t="shared" si="287"/>
        <v/>
      </c>
      <c r="F1093" s="289" t="str">
        <f t="shared" si="300" ref="F1093:F1100">IF(A1093="","",F1092+(F1092*H1092/100))</f>
        <v/>
      </c>
      <c r="G1093" s="154" t="str">
        <f>IF($A1093="","",'Priseestimat gj.strømming'!$C$15)</f>
        <v/>
      </c>
      <c r="H1093" s="155" t="str" cm="1">
        <f t="array" ref="H1093">IF(M1093=Hjelpeark!$E$7,_xlfn.XLOOKUP(IF(T1093="Naturlig",S1093,T1093),Temp_VT_FV,_xlfn.XLOOKUP('Beregninger gj.strømming'!F1093,Fiskevekt_VT_FV,'Veksttabell FV'!$B$5:$T$21,,-1),,-1)*G1093,IF('Beregninger gj.strømming'!M1093=Hjelpeark!$D$7,_xlfn.XLOOKUP(IF(T1093="Naturlig",S1093,T1093),'Veksttabell SV'!$A$6:$A$22,_xlfn.XLOOKUP('Beregninger gj.strømming'!F1093,'Veksttabell SV'!$B$5:$AU$5,'Veksttabell SV'!$B$6:$AU$22,,-1),,-1)*G1093,""))</f>
        <v/>
      </c>
      <c r="I1093" s="155" t="str">
        <f t="shared" si="289"/>
        <v/>
      </c>
      <c r="J1093" s="159" t="str">
        <f t="shared" si="290"/>
        <v/>
      </c>
      <c r="K1093" s="173" t="str">
        <f>IF(A1093="","",'Priseestimat gj.strømming'!$C$10)</f>
        <v/>
      </c>
      <c r="L1093" s="173" t="str">
        <f>IF(A1093="","",'Priseestimat gj.strømming'!$C$11)</f>
        <v/>
      </c>
      <c r="M1093" s="173" t="str">
        <f>IF(A1093="","",'Priseestimat gj.strømming'!$C$12)</f>
        <v/>
      </c>
      <c r="N1093" s="173" t="str">
        <f>IF($A1093="","",'Priseestimat gj.strømming'!$C$6)</f>
        <v/>
      </c>
      <c r="O1093" s="174" t="str" cm="1">
        <f t="array" ref="O1093">IF(M1093=Hjelpeark!$D$7,_xlfn.XLOOKUP(IF(T1093="Naturlig",S1093,T1093),'Vannbehov SV'!$A$5:$A$13,_xlfn.XLOOKUP('Beregninger gj.strømming'!F1093,'Vannbehov SV'!$B$4:$O$4,'Vannbehov SV'!$B$5:$O$13,,-1),,-1),IF(M1093=Hjelpeark!$E$7,_xlfn.XLOOKUP(IF(T1093="Naturlig",S1093,T1093),'Vannbehov FV'!$A$5:$A$20,_xlfn.XLOOKUP('Beregninger gj.strømming'!F1093,'Vannbehov FV'!$B$4:$O$4,'Vannbehov FV'!$B$5:$O$20,,-1),,-1),""))</f>
        <v/>
      </c>
      <c r="P1093" s="173" t="str">
        <f t="shared" si="301" ref="P1093:P1100">IF(A1093="","",15)</f>
        <v/>
      </c>
      <c r="Q1093" s="174" t="str">
        <f t="shared" si="302" ref="Q1093:Q1100">IFERROR(IF(A1093="","",IF(P1093&gt;I1093/K1093*O1093,P1093,I1093/K1093*O1093)),"")</f>
        <v/>
      </c>
      <c r="R1093" s="174" t="str">
        <f t="shared" si="291"/>
        <v/>
      </c>
      <c r="S1093" s="152" t="str">
        <f>IFERROR(IF(M1093=Hjelpeark!$D$7,_xlfn.XLOOKUP('Beregninger gj.strømming'!C1093,Hjelpeark!$C$8:$C$19,Hjelpeark!$D$8:$D$19),_xlfn.XLOOKUP('Beregninger gj.strømming'!C1093,Hjelpeark!$C$8:$C$19,Hjelpeark!$E$8:$E$19)),"")</f>
        <v/>
      </c>
      <c r="T1093" s="152" t="str">
        <f t="shared" si="288"/>
        <v/>
      </c>
      <c r="U1093" s="152" t="str">
        <f>IFERROR(IF(T1093=Hjelpeark!$B$4,0,ABS(T1093-S1093)),"")</f>
        <v/>
      </c>
      <c r="V1093" s="175" t="str">
        <f>IFERROR(IF(A1093="","",_xlfn.XLOOKUP(D1093,Prisliste!$C$4:$F$4,Prisliste!$C$20:$F$20)),"")</f>
        <v/>
      </c>
      <c r="W1093" s="175" t="str">
        <f>IFERROR(U1093*_xlfn.XLOOKUP(D1093,Prisliste!$C$4:$F$4,Prisliste!$C$21:$F$21),"")</f>
        <v/>
      </c>
      <c r="X1093" s="175" t="str">
        <f>IFERROR(IF(A1093="","",IF(N1093="Ja",_xlfn.XLOOKUP('Beregninger gj.strømming'!D1093,Prisliste!$C$4:$F$4,Prisliste!$C$24:$F$24),0)),"")</f>
        <v/>
      </c>
      <c r="Y1093" s="288" t="str">
        <f t="shared" si="292"/>
        <v/>
      </c>
      <c r="Z1093" s="175" t="str">
        <f t="shared" si="303" ref="Z1093:Z1100">IF(A1093="","",V1093*R1093)</f>
        <v/>
      </c>
      <c r="AA1093" s="175" t="str">
        <f t="shared" si="293"/>
        <v/>
      </c>
      <c r="AB1093" s="175" t="str">
        <f t="shared" si="294"/>
        <v/>
      </c>
      <c r="AC1093" s="288" t="str">
        <f t="shared" si="295"/>
        <v/>
      </c>
      <c r="AD1093" s="152" t="str">
        <f t="shared" si="296"/>
        <v/>
      </c>
      <c r="AF1093" s="155" t="str">
        <f>IFERROR(_xlfn.XLOOKUP(D1093,Prisliste!$C$4:$F$4,Prisliste!$C$19:$F$19)*AD1093,"")</f>
        <v/>
      </c>
    </row>
    <row r="1094" spans="1:32" ht="14.4">
      <c r="A1094" s="171" t="str">
        <f>IF(A1093="","",IF(A1093+1&lt;=f_slutt,'Beregninger gj.strømming'!A1093+1,""))</f>
        <v/>
      </c>
      <c r="B1094" s="172" t="str">
        <f t="shared" si="297"/>
        <v/>
      </c>
      <c r="C1094" s="173" t="str">
        <f t="shared" si="298"/>
        <v/>
      </c>
      <c r="D1094" s="172" t="str">
        <f t="shared" si="299"/>
        <v/>
      </c>
      <c r="E1094" s="152" t="str">
        <f t="shared" si="304" ref="E1094:E1100">IFERROR(IF(A1094="","",E1093),"")</f>
        <v/>
      </c>
      <c r="F1094" s="289" t="str">
        <f t="shared" si="300"/>
        <v/>
      </c>
      <c r="G1094" s="154" t="str">
        <f>IF($A1094="","",'Priseestimat gj.strømming'!$C$15)</f>
        <v/>
      </c>
      <c r="H1094" s="155" t="str" cm="1">
        <f t="array" ref="H1094">IF(M1094=Hjelpeark!$E$7,_xlfn.XLOOKUP(IF(T1094="Naturlig",S1094,T1094),Temp_VT_FV,_xlfn.XLOOKUP('Beregninger gj.strømming'!F1094,Fiskevekt_VT_FV,'Veksttabell FV'!$B$5:$T$21,,-1),,-1)*G1094,IF('Beregninger gj.strømming'!M1094=Hjelpeark!$D$7,_xlfn.XLOOKUP(IF(T1094="Naturlig",S1094,T1094),'Veksttabell SV'!$A$6:$A$22,_xlfn.XLOOKUP('Beregninger gj.strømming'!F1094,'Veksttabell SV'!$B$5:$AU$5,'Veksttabell SV'!$B$6:$AU$22,,-1),,-1)*G1094,""))</f>
        <v/>
      </c>
      <c r="I1094" s="155" t="str">
        <f t="shared" si="289"/>
        <v/>
      </c>
      <c r="J1094" s="159" t="str">
        <f t="shared" si="290"/>
        <v/>
      </c>
      <c r="K1094" s="173" t="str">
        <f>IF(A1094="","",'Priseestimat gj.strømming'!$C$10)</f>
        <v/>
      </c>
      <c r="L1094" s="173" t="str">
        <f>IF(A1094="","",'Priseestimat gj.strømming'!$C$11)</f>
        <v/>
      </c>
      <c r="M1094" s="173" t="str">
        <f>IF(A1094="","",'Priseestimat gj.strømming'!$C$12)</f>
        <v/>
      </c>
      <c r="N1094" s="173" t="str">
        <f>IF($A1094="","",'Priseestimat gj.strømming'!$C$6)</f>
        <v/>
      </c>
      <c r="O1094" s="174" t="str" cm="1">
        <f t="array" ref="O1094">IF(M1094=Hjelpeark!$D$7,_xlfn.XLOOKUP(IF(T1094="Naturlig",S1094,T1094),'Vannbehov SV'!$A$5:$A$13,_xlfn.XLOOKUP('Beregninger gj.strømming'!F1094,'Vannbehov SV'!$B$4:$O$4,'Vannbehov SV'!$B$5:$O$13,,-1),,-1),IF(M1094=Hjelpeark!$E$7,_xlfn.XLOOKUP(IF(T1094="Naturlig",S1094,T1094),'Vannbehov FV'!$A$5:$A$20,_xlfn.XLOOKUP('Beregninger gj.strømming'!F1094,'Vannbehov FV'!$B$4:$O$4,'Vannbehov FV'!$B$5:$O$20,,-1),,-1),""))</f>
        <v/>
      </c>
      <c r="P1094" s="173" t="str">
        <f t="shared" si="301"/>
        <v/>
      </c>
      <c r="Q1094" s="174" t="str">
        <f t="shared" si="302"/>
        <v/>
      </c>
      <c r="R1094" s="174" t="str">
        <f t="shared" si="291"/>
        <v/>
      </c>
      <c r="S1094" s="152" t="str">
        <f>IFERROR(IF(M1094=Hjelpeark!$D$7,_xlfn.XLOOKUP('Beregninger gj.strømming'!C1094,Hjelpeark!$C$8:$C$19,Hjelpeark!$D$8:$D$19),_xlfn.XLOOKUP('Beregninger gj.strømming'!C1094,Hjelpeark!$C$8:$C$19,Hjelpeark!$E$8:$E$19)),"")</f>
        <v/>
      </c>
      <c r="T1094" s="152" t="str">
        <f t="shared" si="305" ref="T1094:T1100">IF(A1094="","",T1093)</f>
        <v/>
      </c>
      <c r="U1094" s="152" t="str">
        <f>IFERROR(IF(T1094=Hjelpeark!$B$4,0,ABS(T1094-S1094)),"")</f>
        <v/>
      </c>
      <c r="V1094" s="175" t="str">
        <f>IFERROR(IF(A1094="","",_xlfn.XLOOKUP(D1094,Prisliste!$C$4:$F$4,Prisliste!$C$20:$F$20)),"")</f>
        <v/>
      </c>
      <c r="W1094" s="175" t="str">
        <f>IFERROR(U1094*_xlfn.XLOOKUP(D1094,Prisliste!$C$4:$F$4,Prisliste!$C$21:$F$21),"")</f>
        <v/>
      </c>
      <c r="X1094" s="175" t="str">
        <f>IFERROR(IF(A1094="","",IF(N1094="Ja",_xlfn.XLOOKUP('Beregninger gj.strømming'!D1094,Prisliste!$C$4:$F$4,Prisliste!$C$24:$F$24),0)),"")</f>
        <v/>
      </c>
      <c r="Y1094" s="288" t="str">
        <f t="shared" si="292"/>
        <v/>
      </c>
      <c r="Z1094" s="175" t="str">
        <f t="shared" si="303"/>
        <v/>
      </c>
      <c r="AA1094" s="175" t="str">
        <f t="shared" si="293"/>
        <v/>
      </c>
      <c r="AB1094" s="175" t="str">
        <f t="shared" si="294"/>
        <v/>
      </c>
      <c r="AC1094" s="288" t="str">
        <f t="shared" si="295"/>
        <v/>
      </c>
      <c r="AD1094" s="152" t="str">
        <f t="shared" si="296"/>
        <v/>
      </c>
      <c r="AF1094" s="155" t="str">
        <f>IFERROR(_xlfn.XLOOKUP(D1094,Prisliste!$C$4:$F$4,Prisliste!$C$19:$F$19)*AD1094,"")</f>
        <v/>
      </c>
    </row>
    <row r="1095" spans="1:32" ht="14.4">
      <c r="A1095" s="171" t="str">
        <f>IF(A1094="","",IF(A1094+1&lt;=f_slutt,'Beregninger gj.strømming'!A1094+1,""))</f>
        <v/>
      </c>
      <c r="B1095" s="172" t="str">
        <f t="shared" si="297"/>
        <v/>
      </c>
      <c r="C1095" s="173" t="str">
        <f t="shared" si="298"/>
        <v/>
      </c>
      <c r="D1095" s="172" t="str">
        <f t="shared" si="299"/>
        <v/>
      </c>
      <c r="E1095" s="152" t="str">
        <f t="shared" si="304"/>
        <v/>
      </c>
      <c r="F1095" s="289" t="str">
        <f t="shared" si="300"/>
        <v/>
      </c>
      <c r="G1095" s="154" t="str">
        <f>IF($A1095="","",'Priseestimat gj.strømming'!$C$15)</f>
        <v/>
      </c>
      <c r="H1095" s="155" t="str" cm="1">
        <f t="array" ref="H1095">IF(M1095=Hjelpeark!$E$7,_xlfn.XLOOKUP(IF(T1095="Naturlig",S1095,T1095),Temp_VT_FV,_xlfn.XLOOKUP('Beregninger gj.strømming'!F1095,Fiskevekt_VT_FV,'Veksttabell FV'!$B$5:$T$21,,-1),,-1)*G1095,IF('Beregninger gj.strømming'!M1095=Hjelpeark!$D$7,_xlfn.XLOOKUP(IF(T1095="Naturlig",S1095,T1095),'Veksttabell SV'!$A$6:$A$22,_xlfn.XLOOKUP('Beregninger gj.strømming'!F1095,'Veksttabell SV'!$B$5:$AU$5,'Veksttabell SV'!$B$6:$AU$22,,-1),,-1)*G1095,""))</f>
        <v/>
      </c>
      <c r="I1095" s="155" t="str">
        <f t="shared" si="289"/>
        <v/>
      </c>
      <c r="J1095" s="159" t="str">
        <f t="shared" si="290"/>
        <v/>
      </c>
      <c r="K1095" s="173" t="str">
        <f>IF(A1095="","",'Priseestimat gj.strømming'!$C$10)</f>
        <v/>
      </c>
      <c r="L1095" s="173" t="str">
        <f>IF(A1095="","",'Priseestimat gj.strømming'!$C$11)</f>
        <v/>
      </c>
      <c r="M1095" s="173" t="str">
        <f>IF(A1095="","",'Priseestimat gj.strømming'!$C$12)</f>
        <v/>
      </c>
      <c r="N1095" s="173" t="str">
        <f>IF($A1095="","",'Priseestimat gj.strømming'!$C$6)</f>
        <v/>
      </c>
      <c r="O1095" s="174" t="str" cm="1">
        <f t="array" ref="O1095">IF(M1095=Hjelpeark!$D$7,_xlfn.XLOOKUP(IF(T1095="Naturlig",S1095,T1095),'Vannbehov SV'!$A$5:$A$13,_xlfn.XLOOKUP('Beregninger gj.strømming'!F1095,'Vannbehov SV'!$B$4:$O$4,'Vannbehov SV'!$B$5:$O$13,,-1),,-1),IF(M1095=Hjelpeark!$E$7,_xlfn.XLOOKUP(IF(T1095="Naturlig",S1095,T1095),'Vannbehov FV'!$A$5:$A$20,_xlfn.XLOOKUP('Beregninger gj.strømming'!F1095,'Vannbehov FV'!$B$4:$O$4,'Vannbehov FV'!$B$5:$O$20,,-1),,-1),""))</f>
        <v/>
      </c>
      <c r="P1095" s="173" t="str">
        <f t="shared" si="301"/>
        <v/>
      </c>
      <c r="Q1095" s="174" t="str">
        <f t="shared" si="302"/>
        <v/>
      </c>
      <c r="R1095" s="174" t="str">
        <f t="shared" si="291"/>
        <v/>
      </c>
      <c r="S1095" s="152" t="str">
        <f>IFERROR(IF(M1095=Hjelpeark!$D$7,_xlfn.XLOOKUP('Beregninger gj.strømming'!C1095,Hjelpeark!$C$8:$C$19,Hjelpeark!$D$8:$D$19),_xlfn.XLOOKUP('Beregninger gj.strømming'!C1095,Hjelpeark!$C$8:$C$19,Hjelpeark!$E$8:$E$19)),"")</f>
        <v/>
      </c>
      <c r="T1095" s="152" t="str">
        <f t="shared" si="305"/>
        <v/>
      </c>
      <c r="U1095" s="152" t="str">
        <f>IFERROR(IF(T1095=Hjelpeark!$B$4,0,ABS(T1095-S1095)),"")</f>
        <v/>
      </c>
      <c r="V1095" s="175" t="str">
        <f>IFERROR(IF(A1095="","",_xlfn.XLOOKUP(D1095,Prisliste!$C$4:$F$4,Prisliste!$C$20:$F$20)),"")</f>
        <v/>
      </c>
      <c r="W1095" s="175" t="str">
        <f>IFERROR(U1095*_xlfn.XLOOKUP(D1095,Prisliste!$C$4:$F$4,Prisliste!$C$21:$F$21),"")</f>
        <v/>
      </c>
      <c r="X1095" s="175" t="str">
        <f>IFERROR(IF(A1095="","",IF(N1095="Ja",_xlfn.XLOOKUP('Beregninger gj.strømming'!D1095,Prisliste!$C$4:$F$4,Prisliste!$C$24:$F$24),0)),"")</f>
        <v/>
      </c>
      <c r="Y1095" s="288" t="str">
        <f t="shared" si="292"/>
        <v/>
      </c>
      <c r="Z1095" s="175" t="str">
        <f t="shared" si="303"/>
        <v/>
      </c>
      <c r="AA1095" s="175" t="str">
        <f t="shared" si="293"/>
        <v/>
      </c>
      <c r="AB1095" s="175" t="str">
        <f t="shared" si="294"/>
        <v/>
      </c>
      <c r="AC1095" s="288" t="str">
        <f t="shared" si="295"/>
        <v/>
      </c>
      <c r="AD1095" s="152" t="str">
        <f t="shared" si="296"/>
        <v/>
      </c>
      <c r="AF1095" s="155" t="str">
        <f>IFERROR(_xlfn.XLOOKUP(D1095,Prisliste!$C$4:$F$4,Prisliste!$C$19:$F$19)*AD1095,"")</f>
        <v/>
      </c>
    </row>
    <row r="1096" spans="1:32" ht="14.4">
      <c r="A1096" s="171" t="str">
        <f>IF(A1095="","",IF(A1095+1&lt;=f_slutt,'Beregninger gj.strømming'!A1095+1,""))</f>
        <v/>
      </c>
      <c r="B1096" s="172" t="str">
        <f t="shared" si="297"/>
        <v/>
      </c>
      <c r="C1096" s="173" t="str">
        <f t="shared" si="298"/>
        <v/>
      </c>
      <c r="D1096" s="172" t="str">
        <f t="shared" si="299"/>
        <v/>
      </c>
      <c r="E1096" s="152" t="str">
        <f t="shared" si="304"/>
        <v/>
      </c>
      <c r="F1096" s="289" t="str">
        <f t="shared" si="300"/>
        <v/>
      </c>
      <c r="G1096" s="154" t="str">
        <f>IF($A1096="","",'Priseestimat gj.strømming'!$C$15)</f>
        <v/>
      </c>
      <c r="H1096" s="155" t="str" cm="1">
        <f t="array" ref="H1096">IF(M1096=Hjelpeark!$E$7,_xlfn.XLOOKUP(IF(T1096="Naturlig",S1096,T1096),Temp_VT_FV,_xlfn.XLOOKUP('Beregninger gj.strømming'!F1096,Fiskevekt_VT_FV,'Veksttabell FV'!$B$5:$T$21,,-1),,-1)*G1096,IF('Beregninger gj.strømming'!M1096=Hjelpeark!$D$7,_xlfn.XLOOKUP(IF(T1096="Naturlig",S1096,T1096),'Veksttabell SV'!$A$6:$A$22,_xlfn.XLOOKUP('Beregninger gj.strømming'!F1096,'Veksttabell SV'!$B$5:$AU$5,'Veksttabell SV'!$B$6:$AU$22,,-1),,-1)*G1096,""))</f>
        <v/>
      </c>
      <c r="I1096" s="155" t="str">
        <f t="shared" si="289"/>
        <v/>
      </c>
      <c r="J1096" s="159" t="str">
        <f t="shared" si="290"/>
        <v/>
      </c>
      <c r="K1096" s="173" t="str">
        <f>IF(A1096="","",'Priseestimat gj.strømming'!$C$10)</f>
        <v/>
      </c>
      <c r="L1096" s="173" t="str">
        <f>IF(A1096="","",'Priseestimat gj.strømming'!$C$11)</f>
        <v/>
      </c>
      <c r="M1096" s="173" t="str">
        <f>IF(A1096="","",'Priseestimat gj.strømming'!$C$12)</f>
        <v/>
      </c>
      <c r="N1096" s="173" t="str">
        <f>IF($A1096="","",'Priseestimat gj.strømming'!$C$6)</f>
        <v/>
      </c>
      <c r="O1096" s="174" t="str" cm="1">
        <f t="array" ref="O1096">IF(M1096=Hjelpeark!$D$7,_xlfn.XLOOKUP(IF(T1096="Naturlig",S1096,T1096),'Vannbehov SV'!$A$5:$A$13,_xlfn.XLOOKUP('Beregninger gj.strømming'!F1096,'Vannbehov SV'!$B$4:$O$4,'Vannbehov SV'!$B$5:$O$13,,-1),,-1),IF(M1096=Hjelpeark!$E$7,_xlfn.XLOOKUP(IF(T1096="Naturlig",S1096,T1096),'Vannbehov FV'!$A$5:$A$20,_xlfn.XLOOKUP('Beregninger gj.strømming'!F1096,'Vannbehov FV'!$B$4:$O$4,'Vannbehov FV'!$B$5:$O$20,,-1),,-1),""))</f>
        <v/>
      </c>
      <c r="P1096" s="173" t="str">
        <f t="shared" si="301"/>
        <v/>
      </c>
      <c r="Q1096" s="174" t="str">
        <f t="shared" si="302"/>
        <v/>
      </c>
      <c r="R1096" s="174" t="str">
        <f t="shared" si="291"/>
        <v/>
      </c>
      <c r="S1096" s="152" t="str">
        <f>IFERROR(IF(M1096=Hjelpeark!$D$7,_xlfn.XLOOKUP('Beregninger gj.strømming'!C1096,Hjelpeark!$C$8:$C$19,Hjelpeark!$D$8:$D$19),_xlfn.XLOOKUP('Beregninger gj.strømming'!C1096,Hjelpeark!$C$8:$C$19,Hjelpeark!$E$8:$E$19)),"")</f>
        <v/>
      </c>
      <c r="T1096" s="152" t="str">
        <f t="shared" si="305"/>
        <v/>
      </c>
      <c r="U1096" s="152" t="str">
        <f>IFERROR(IF(T1096=Hjelpeark!$B$4,0,ABS(T1096-S1096)),"")</f>
        <v/>
      </c>
      <c r="V1096" s="175" t="str">
        <f>IFERROR(IF(A1096="","",_xlfn.XLOOKUP(D1096,Prisliste!$C$4:$F$4,Prisliste!$C$20:$F$20)),"")</f>
        <v/>
      </c>
      <c r="W1096" s="175" t="str">
        <f>IFERROR(U1096*_xlfn.XLOOKUP(D1096,Prisliste!$C$4:$F$4,Prisliste!$C$21:$F$21),"")</f>
        <v/>
      </c>
      <c r="X1096" s="175" t="str">
        <f>IFERROR(IF(A1096="","",IF(N1096="Ja",_xlfn.XLOOKUP('Beregninger gj.strømming'!D1096,Prisliste!$C$4:$F$4,Prisliste!$C$24:$F$24),0)),"")</f>
        <v/>
      </c>
      <c r="Y1096" s="288" t="str">
        <f t="shared" si="292"/>
        <v/>
      </c>
      <c r="Z1096" s="175" t="str">
        <f t="shared" si="303"/>
        <v/>
      </c>
      <c r="AA1096" s="175" t="str">
        <f t="shared" si="293"/>
        <v/>
      </c>
      <c r="AB1096" s="175" t="str">
        <f t="shared" si="294"/>
        <v/>
      </c>
      <c r="AC1096" s="288" t="str">
        <f t="shared" si="295"/>
        <v/>
      </c>
      <c r="AD1096" s="152" t="str">
        <f t="shared" si="296"/>
        <v/>
      </c>
      <c r="AF1096" s="155" t="str">
        <f>IFERROR(_xlfn.XLOOKUP(D1096,Prisliste!$C$4:$F$4,Prisliste!$C$19:$F$19)*AD1096,"")</f>
        <v/>
      </c>
    </row>
    <row r="1097" spans="1:32" ht="14.4">
      <c r="A1097" s="171" t="str">
        <f>IF(A1096="","",IF(A1096+1&lt;=f_slutt,'Beregninger gj.strømming'!A1096+1,""))</f>
        <v/>
      </c>
      <c r="B1097" s="172" t="str">
        <f t="shared" si="297"/>
        <v/>
      </c>
      <c r="C1097" s="173" t="str">
        <f t="shared" si="298"/>
        <v/>
      </c>
      <c r="D1097" s="172" t="str">
        <f t="shared" si="299"/>
        <v/>
      </c>
      <c r="E1097" s="152" t="str">
        <f t="shared" si="304"/>
        <v/>
      </c>
      <c r="F1097" s="289" t="str">
        <f t="shared" si="300"/>
        <v/>
      </c>
      <c r="G1097" s="154" t="str">
        <f>IF($A1097="","",'Priseestimat gj.strømming'!$C$15)</f>
        <v/>
      </c>
      <c r="H1097" s="155" t="str" cm="1">
        <f t="array" ref="H1097">IF(M1097=Hjelpeark!$E$7,_xlfn.XLOOKUP(IF(T1097="Naturlig",S1097,T1097),Temp_VT_FV,_xlfn.XLOOKUP('Beregninger gj.strømming'!F1097,Fiskevekt_VT_FV,'Veksttabell FV'!$B$5:$T$21,,-1),,-1)*G1097,IF('Beregninger gj.strømming'!M1097=Hjelpeark!$D$7,_xlfn.XLOOKUP(IF(T1097="Naturlig",S1097,T1097),'Veksttabell SV'!$A$6:$A$22,_xlfn.XLOOKUP('Beregninger gj.strømming'!F1097,'Veksttabell SV'!$B$5:$AU$5,'Veksttabell SV'!$B$6:$AU$22,,-1),,-1)*G1097,""))</f>
        <v/>
      </c>
      <c r="I1097" s="155" t="str">
        <f t="shared" si="289"/>
        <v/>
      </c>
      <c r="J1097" s="159" t="str">
        <f t="shared" si="290"/>
        <v/>
      </c>
      <c r="K1097" s="173" t="str">
        <f>IF(A1097="","",'Priseestimat gj.strømming'!$C$10)</f>
        <v/>
      </c>
      <c r="L1097" s="173" t="str">
        <f>IF(A1097="","",'Priseestimat gj.strømming'!$C$11)</f>
        <v/>
      </c>
      <c r="M1097" s="173" t="str">
        <f>IF(A1097="","",'Priseestimat gj.strømming'!$C$12)</f>
        <v/>
      </c>
      <c r="N1097" s="173" t="str">
        <f>IF($A1097="","",'Priseestimat gj.strømming'!$C$6)</f>
        <v/>
      </c>
      <c r="O1097" s="174" t="str" cm="1">
        <f t="array" ref="O1097">IF(M1097=Hjelpeark!$D$7,_xlfn.XLOOKUP(IF(T1097="Naturlig",S1097,T1097),'Vannbehov SV'!$A$5:$A$13,_xlfn.XLOOKUP('Beregninger gj.strømming'!F1097,'Vannbehov SV'!$B$4:$O$4,'Vannbehov SV'!$B$5:$O$13,,-1),,-1),IF(M1097=Hjelpeark!$E$7,_xlfn.XLOOKUP(IF(T1097="Naturlig",S1097,T1097),'Vannbehov FV'!$A$5:$A$20,_xlfn.XLOOKUP('Beregninger gj.strømming'!F1097,'Vannbehov FV'!$B$4:$O$4,'Vannbehov FV'!$B$5:$O$20,,-1),,-1),""))</f>
        <v/>
      </c>
      <c r="P1097" s="173" t="str">
        <f t="shared" si="301"/>
        <v/>
      </c>
      <c r="Q1097" s="174" t="str">
        <f t="shared" si="302"/>
        <v/>
      </c>
      <c r="R1097" s="174" t="str">
        <f t="shared" si="291"/>
        <v/>
      </c>
      <c r="S1097" s="152" t="str">
        <f>IFERROR(IF(M1097=Hjelpeark!$D$7,_xlfn.XLOOKUP('Beregninger gj.strømming'!C1097,Hjelpeark!$C$8:$C$19,Hjelpeark!$D$8:$D$19),_xlfn.XLOOKUP('Beregninger gj.strømming'!C1097,Hjelpeark!$C$8:$C$19,Hjelpeark!$E$8:$E$19)),"")</f>
        <v/>
      </c>
      <c r="T1097" s="152" t="str">
        <f t="shared" si="305"/>
        <v/>
      </c>
      <c r="U1097" s="152" t="str">
        <f>IFERROR(IF(T1097=Hjelpeark!$B$4,0,ABS(T1097-S1097)),"")</f>
        <v/>
      </c>
      <c r="V1097" s="175" t="str">
        <f>IFERROR(IF(A1097="","",_xlfn.XLOOKUP(D1097,Prisliste!$C$4:$F$4,Prisliste!$C$20:$F$20)),"")</f>
        <v/>
      </c>
      <c r="W1097" s="175" t="str">
        <f>IFERROR(U1097*_xlfn.XLOOKUP(D1097,Prisliste!$C$4:$F$4,Prisliste!$C$21:$F$21),"")</f>
        <v/>
      </c>
      <c r="X1097" s="175" t="str">
        <f>IFERROR(IF(A1097="","",IF(N1097="Ja",_xlfn.XLOOKUP('Beregninger gj.strømming'!D1097,Prisliste!$C$4:$F$4,Prisliste!$C$24:$F$24),0)),"")</f>
        <v/>
      </c>
      <c r="Y1097" s="288" t="str">
        <f t="shared" si="292"/>
        <v/>
      </c>
      <c r="Z1097" s="175" t="str">
        <f t="shared" si="303"/>
        <v/>
      </c>
      <c r="AA1097" s="175" t="str">
        <f t="shared" si="293"/>
        <v/>
      </c>
      <c r="AB1097" s="175" t="str">
        <f t="shared" si="294"/>
        <v/>
      </c>
      <c r="AC1097" s="288" t="str">
        <f t="shared" si="295"/>
        <v/>
      </c>
      <c r="AD1097" s="152" t="str">
        <f t="shared" si="296"/>
        <v/>
      </c>
      <c r="AF1097" s="155" t="str">
        <f>IFERROR(_xlfn.XLOOKUP(D1097,Prisliste!$C$4:$F$4,Prisliste!$C$19:$F$19)*AD1097,"")</f>
        <v/>
      </c>
    </row>
    <row r="1098" spans="1:32" ht="14.4">
      <c r="A1098" s="171" t="str">
        <f>IF(A1097="","",IF(A1097+1&lt;=f_slutt,'Beregninger gj.strømming'!A1097+1,""))</f>
        <v/>
      </c>
      <c r="B1098" s="172" t="str">
        <f t="shared" si="297"/>
        <v/>
      </c>
      <c r="C1098" s="173" t="str">
        <f t="shared" si="298"/>
        <v/>
      </c>
      <c r="D1098" s="172" t="str">
        <f t="shared" si="299"/>
        <v/>
      </c>
      <c r="E1098" s="152" t="str">
        <f t="shared" si="304"/>
        <v/>
      </c>
      <c r="F1098" s="289" t="str">
        <f t="shared" si="300"/>
        <v/>
      </c>
      <c r="G1098" s="154" t="str">
        <f>IF($A1098="","",'Priseestimat gj.strømming'!$C$15)</f>
        <v/>
      </c>
      <c r="H1098" s="155" t="str" cm="1">
        <f t="array" ref="H1098">IF(M1098=Hjelpeark!$E$7,_xlfn.XLOOKUP(IF(T1098="Naturlig",S1098,T1098),Temp_VT_FV,_xlfn.XLOOKUP('Beregninger gj.strømming'!F1098,Fiskevekt_VT_FV,'Veksttabell FV'!$B$5:$T$21,,-1),,-1)*G1098,IF('Beregninger gj.strømming'!M1098=Hjelpeark!$D$7,_xlfn.XLOOKUP(IF(T1098="Naturlig",S1098,T1098),'Veksttabell SV'!$A$6:$A$22,_xlfn.XLOOKUP('Beregninger gj.strømming'!F1098,'Veksttabell SV'!$B$5:$AU$5,'Veksttabell SV'!$B$6:$AU$22,,-1),,-1)*G1098,""))</f>
        <v/>
      </c>
      <c r="I1098" s="155" t="str">
        <f t="shared" si="289"/>
        <v/>
      </c>
      <c r="J1098" s="159" t="str">
        <f t="shared" si="290"/>
        <v/>
      </c>
      <c r="K1098" s="173" t="str">
        <f>IF(A1098="","",'Priseestimat gj.strømming'!$C$10)</f>
        <v/>
      </c>
      <c r="L1098" s="173" t="str">
        <f>IF(A1098="","",'Priseestimat gj.strømming'!$C$11)</f>
        <v/>
      </c>
      <c r="M1098" s="173" t="str">
        <f>IF(A1098="","",'Priseestimat gj.strømming'!$C$12)</f>
        <v/>
      </c>
      <c r="N1098" s="173" t="str">
        <f>IF($A1098="","",'Priseestimat gj.strømming'!$C$6)</f>
        <v/>
      </c>
      <c r="O1098" s="174" t="str" cm="1">
        <f t="array" ref="O1098">IF(M1098=Hjelpeark!$D$7,_xlfn.XLOOKUP(IF(T1098="Naturlig",S1098,T1098),'Vannbehov SV'!$A$5:$A$13,_xlfn.XLOOKUP('Beregninger gj.strømming'!F1098,'Vannbehov SV'!$B$4:$O$4,'Vannbehov SV'!$B$5:$O$13,,-1),,-1),IF(M1098=Hjelpeark!$E$7,_xlfn.XLOOKUP(IF(T1098="Naturlig",S1098,T1098),'Vannbehov FV'!$A$5:$A$20,_xlfn.XLOOKUP('Beregninger gj.strømming'!F1098,'Vannbehov FV'!$B$4:$O$4,'Vannbehov FV'!$B$5:$O$20,,-1),,-1),""))</f>
        <v/>
      </c>
      <c r="P1098" s="173" t="str">
        <f t="shared" si="301"/>
        <v/>
      </c>
      <c r="Q1098" s="174" t="str">
        <f t="shared" si="302"/>
        <v/>
      </c>
      <c r="R1098" s="174" t="str">
        <f t="shared" si="291"/>
        <v/>
      </c>
      <c r="S1098" s="152" t="str">
        <f>IFERROR(IF(M1098=Hjelpeark!$D$7,_xlfn.XLOOKUP('Beregninger gj.strømming'!C1098,Hjelpeark!$C$8:$C$19,Hjelpeark!$D$8:$D$19),_xlfn.XLOOKUP('Beregninger gj.strømming'!C1098,Hjelpeark!$C$8:$C$19,Hjelpeark!$E$8:$E$19)),"")</f>
        <v/>
      </c>
      <c r="T1098" s="152" t="str">
        <f t="shared" si="305"/>
        <v/>
      </c>
      <c r="U1098" s="152" t="str">
        <f>IFERROR(IF(T1098=Hjelpeark!$B$4,0,ABS(T1098-S1098)),"")</f>
        <v/>
      </c>
      <c r="V1098" s="175" t="str">
        <f>IFERROR(IF(A1098="","",_xlfn.XLOOKUP(D1098,Prisliste!$C$4:$F$4,Prisliste!$C$20:$F$20)),"")</f>
        <v/>
      </c>
      <c r="W1098" s="175" t="str">
        <f>IFERROR(U1098*_xlfn.XLOOKUP(D1098,Prisliste!$C$4:$F$4,Prisliste!$C$21:$F$21),"")</f>
        <v/>
      </c>
      <c r="X1098" s="175" t="str">
        <f>IFERROR(IF(A1098="","",IF(N1098="Ja",_xlfn.XLOOKUP('Beregninger gj.strømming'!D1098,Prisliste!$C$4:$F$4,Prisliste!$C$24:$F$24),0)),"")</f>
        <v/>
      </c>
      <c r="Y1098" s="288" t="str">
        <f t="shared" si="292"/>
        <v/>
      </c>
      <c r="Z1098" s="175" t="str">
        <f t="shared" si="303"/>
        <v/>
      </c>
      <c r="AA1098" s="175" t="str">
        <f t="shared" si="293"/>
        <v/>
      </c>
      <c r="AB1098" s="175" t="str">
        <f t="shared" si="294"/>
        <v/>
      </c>
      <c r="AC1098" s="288" t="str">
        <f t="shared" si="295"/>
        <v/>
      </c>
      <c r="AD1098" s="152" t="str">
        <f t="shared" si="296"/>
        <v/>
      </c>
      <c r="AF1098" s="155" t="str">
        <f>IFERROR(_xlfn.XLOOKUP(D1098,Prisliste!$C$4:$F$4,Prisliste!$C$19:$F$19)*AD1098,"")</f>
        <v/>
      </c>
    </row>
    <row r="1099" spans="1:32" ht="14.4">
      <c r="A1099" s="171" t="str">
        <f>IF(A1098="","",IF(A1098+1&lt;=f_slutt,'Beregninger gj.strømming'!A1098+1,""))</f>
        <v/>
      </c>
      <c r="B1099" s="172" t="str">
        <f t="shared" si="297"/>
        <v/>
      </c>
      <c r="C1099" s="173" t="str">
        <f t="shared" si="298"/>
        <v/>
      </c>
      <c r="D1099" s="172" t="str">
        <f t="shared" si="299"/>
        <v/>
      </c>
      <c r="E1099" s="152" t="str">
        <f t="shared" si="304"/>
        <v/>
      </c>
      <c r="F1099" s="289" t="str">
        <f t="shared" si="300"/>
        <v/>
      </c>
      <c r="G1099" s="154" t="str">
        <f>IF($A1099="","",'Priseestimat gj.strømming'!$C$15)</f>
        <v/>
      </c>
      <c r="H1099" s="155" t="str" cm="1">
        <f t="array" ref="H1099">IF(M1099=Hjelpeark!$E$7,_xlfn.XLOOKUP(IF(T1099="Naturlig",S1099,T1099),Temp_VT_FV,_xlfn.XLOOKUP('Beregninger gj.strømming'!F1099,Fiskevekt_VT_FV,'Veksttabell FV'!$B$5:$T$21,,-1),,-1)*G1099,IF('Beregninger gj.strømming'!M1099=Hjelpeark!$D$7,_xlfn.XLOOKUP(IF(T1099="Naturlig",S1099,T1099),'Veksttabell SV'!$A$6:$A$22,_xlfn.XLOOKUP('Beregninger gj.strømming'!F1099,'Veksttabell SV'!$B$5:$AU$5,'Veksttabell SV'!$B$6:$AU$22,,-1),,-1)*G1099,""))</f>
        <v/>
      </c>
      <c r="I1099" s="155" t="str">
        <f t="shared" si="289"/>
        <v/>
      </c>
      <c r="J1099" s="159" t="str">
        <f t="shared" si="290"/>
        <v/>
      </c>
      <c r="K1099" s="173" t="str">
        <f>IF(A1099="","",'Priseestimat gj.strømming'!$C$10)</f>
        <v/>
      </c>
      <c r="L1099" s="173" t="str">
        <f>IF(A1099="","",'Priseestimat gj.strømming'!$C$11)</f>
        <v/>
      </c>
      <c r="M1099" s="173" t="str">
        <f>IF(A1099="","",'Priseestimat gj.strømming'!$C$12)</f>
        <v/>
      </c>
      <c r="N1099" s="173" t="str">
        <f>IF($A1099="","",'Priseestimat gj.strømming'!$C$6)</f>
        <v/>
      </c>
      <c r="O1099" s="174" t="str" cm="1">
        <f t="array" ref="O1099">IF(M1099=Hjelpeark!$D$7,_xlfn.XLOOKUP(IF(T1099="Naturlig",S1099,T1099),'Vannbehov SV'!$A$5:$A$13,_xlfn.XLOOKUP('Beregninger gj.strømming'!F1099,'Vannbehov SV'!$B$4:$O$4,'Vannbehov SV'!$B$5:$O$13,,-1),,-1),IF(M1099=Hjelpeark!$E$7,_xlfn.XLOOKUP(IF(T1099="Naturlig",S1099,T1099),'Vannbehov FV'!$A$5:$A$20,_xlfn.XLOOKUP('Beregninger gj.strømming'!F1099,'Vannbehov FV'!$B$4:$O$4,'Vannbehov FV'!$B$5:$O$20,,-1),,-1),""))</f>
        <v/>
      </c>
      <c r="P1099" s="173" t="str">
        <f t="shared" si="301"/>
        <v/>
      </c>
      <c r="Q1099" s="174" t="str">
        <f t="shared" si="302"/>
        <v/>
      </c>
      <c r="R1099" s="174" t="str">
        <f t="shared" si="291"/>
        <v/>
      </c>
      <c r="S1099" s="152" t="str">
        <f>IFERROR(IF(M1099=Hjelpeark!$D$7,_xlfn.XLOOKUP('Beregninger gj.strømming'!C1099,Hjelpeark!$C$8:$C$19,Hjelpeark!$D$8:$D$19),_xlfn.XLOOKUP('Beregninger gj.strømming'!C1099,Hjelpeark!$C$8:$C$19,Hjelpeark!$E$8:$E$19)),"")</f>
        <v/>
      </c>
      <c r="T1099" s="152" t="str">
        <f t="shared" si="305"/>
        <v/>
      </c>
      <c r="U1099" s="152" t="str">
        <f>IFERROR(IF(T1099=Hjelpeark!$B$4,0,ABS(T1099-S1099)),"")</f>
        <v/>
      </c>
      <c r="V1099" s="175" t="str">
        <f>IFERROR(IF(A1099="","",_xlfn.XLOOKUP(D1099,Prisliste!$C$4:$F$4,Prisliste!$C$20:$F$20)),"")</f>
        <v/>
      </c>
      <c r="W1099" s="175" t="str">
        <f>IFERROR(U1099*_xlfn.XLOOKUP(D1099,Prisliste!$C$4:$F$4,Prisliste!$C$21:$F$21),"")</f>
        <v/>
      </c>
      <c r="X1099" s="175" t="str">
        <f>IFERROR(IF(A1099="","",IF(N1099="Ja",_xlfn.XLOOKUP('Beregninger gj.strømming'!D1099,Prisliste!$C$4:$F$4,Prisliste!$C$24:$F$24),0)),"")</f>
        <v/>
      </c>
      <c r="Y1099" s="288" t="str">
        <f t="shared" si="292"/>
        <v/>
      </c>
      <c r="Z1099" s="175" t="str">
        <f t="shared" si="303"/>
        <v/>
      </c>
      <c r="AA1099" s="175" t="str">
        <f t="shared" si="293"/>
        <v/>
      </c>
      <c r="AB1099" s="175" t="str">
        <f t="shared" si="294"/>
        <v/>
      </c>
      <c r="AC1099" s="288" t="str">
        <f t="shared" si="295"/>
        <v/>
      </c>
      <c r="AD1099" s="152" t="str">
        <f t="shared" si="296"/>
        <v/>
      </c>
      <c r="AF1099" s="155" t="str">
        <f>IFERROR(_xlfn.XLOOKUP(D1099,Prisliste!$C$4:$F$4,Prisliste!$C$19:$F$19)*AD1099,"")</f>
        <v/>
      </c>
    </row>
    <row r="1100" spans="1:32" ht="14.4">
      <c r="A1100" s="171" t="str">
        <f>IF(A1099="","",IF(A1099+1&lt;=f_slutt,'Beregninger gj.strømming'!A1099+1,""))</f>
        <v/>
      </c>
      <c r="B1100" s="172" t="str">
        <f t="shared" si="297"/>
        <v/>
      </c>
      <c r="C1100" s="173" t="str">
        <f t="shared" si="298"/>
        <v/>
      </c>
      <c r="D1100" s="172" t="str">
        <f t="shared" si="299"/>
        <v/>
      </c>
      <c r="E1100" s="152" t="str">
        <f t="shared" si="304"/>
        <v/>
      </c>
      <c r="F1100" s="289" t="str">
        <f t="shared" si="300"/>
        <v/>
      </c>
      <c r="G1100" s="154" t="str">
        <f>IF($A1100="","",'Priseestimat gj.strømming'!$C$15)</f>
        <v/>
      </c>
      <c r="H1100" s="155" t="str" cm="1">
        <f t="array" ref="H1100">IF(M1100=Hjelpeark!$E$7,_xlfn.XLOOKUP(IF(T1100="Naturlig",S1100,T1100),Temp_VT_FV,_xlfn.XLOOKUP('Beregninger gj.strømming'!F1100,Fiskevekt_VT_FV,'Veksttabell FV'!$B$5:$T$21,,-1),,-1)*G1100,IF('Beregninger gj.strømming'!M1100=Hjelpeark!$D$7,_xlfn.XLOOKUP(IF(T1100="Naturlig",S1100,T1100),'Veksttabell SV'!$A$6:$A$22,_xlfn.XLOOKUP('Beregninger gj.strømming'!F1100,'Veksttabell SV'!$B$5:$AU$5,'Veksttabell SV'!$B$6:$AU$22,,-1),,-1)*G1100,""))</f>
        <v/>
      </c>
      <c r="I1100" s="155" t="str">
        <f t="shared" si="289"/>
        <v/>
      </c>
      <c r="J1100" s="159" t="str">
        <f t="shared" si="290"/>
        <v/>
      </c>
      <c r="K1100" s="173" t="str">
        <f>IF(A1100="","",'Priseestimat gj.strømming'!$C$10)</f>
        <v/>
      </c>
      <c r="L1100" s="173" t="str">
        <f>IF(A1100="","",'Priseestimat gj.strømming'!$C$11)</f>
        <v/>
      </c>
      <c r="M1100" s="173" t="str">
        <f>IF(A1100="","",'Priseestimat gj.strømming'!$C$12)</f>
        <v/>
      </c>
      <c r="N1100" s="173" t="str">
        <f>IF($A1100="","",'Priseestimat gj.strømming'!$C$6)</f>
        <v/>
      </c>
      <c r="O1100" s="174" t="str" cm="1">
        <f t="array" ref="O1100">IF(M1100=Hjelpeark!$D$7,_xlfn.XLOOKUP(IF(T1100="Naturlig",S1100,T1100),'Vannbehov SV'!$A$5:$A$13,_xlfn.XLOOKUP('Beregninger gj.strømming'!F1100,'Vannbehov SV'!$B$4:$O$4,'Vannbehov SV'!$B$5:$O$13,,-1),,-1),IF(M1100=Hjelpeark!$E$7,_xlfn.XLOOKUP(IF(T1100="Naturlig",S1100,T1100),'Vannbehov FV'!$A$5:$A$20,_xlfn.XLOOKUP('Beregninger gj.strømming'!F1100,'Vannbehov FV'!$B$4:$O$4,'Vannbehov FV'!$B$5:$O$20,,-1),,-1),""))</f>
        <v/>
      </c>
      <c r="P1100" s="173" t="str">
        <f t="shared" si="301"/>
        <v/>
      </c>
      <c r="Q1100" s="174" t="str">
        <f t="shared" si="302"/>
        <v/>
      </c>
      <c r="R1100" s="174" t="str">
        <f t="shared" si="291"/>
        <v/>
      </c>
      <c r="S1100" s="152" t="str">
        <f>IFERROR(IF(M1100=Hjelpeark!$D$7,_xlfn.XLOOKUP('Beregninger gj.strømming'!C1100,Hjelpeark!$C$8:$C$19,Hjelpeark!$D$8:$D$19),_xlfn.XLOOKUP('Beregninger gj.strømming'!C1100,Hjelpeark!$C$8:$C$19,Hjelpeark!$E$8:$E$19)),"")</f>
        <v/>
      </c>
      <c r="T1100" s="152" t="str">
        <f t="shared" si="305"/>
        <v/>
      </c>
      <c r="U1100" s="152" t="str">
        <f>IFERROR(IF(T1100=Hjelpeark!$B$4,0,ABS(T1100-S1100)),"")</f>
        <v/>
      </c>
      <c r="V1100" s="175" t="str">
        <f>IFERROR(IF(A1100="","",_xlfn.XLOOKUP(D1100,Prisliste!$C$4:$F$4,Prisliste!$C$20:$F$20)),"")</f>
        <v/>
      </c>
      <c r="W1100" s="175" t="str">
        <f>IFERROR(U1100*_xlfn.XLOOKUP(D1100,Prisliste!$C$4:$F$4,Prisliste!$C$21:$F$21),"")</f>
        <v/>
      </c>
      <c r="X1100" s="175" t="str">
        <f>IFERROR(IF(A1100="","",IF(N1100="Ja",_xlfn.XLOOKUP('Beregninger gj.strømming'!D1100,Prisliste!$C$4:$F$4,Prisliste!$C$24:$F$24),0)),"")</f>
        <v/>
      </c>
      <c r="Y1100" s="288" t="str">
        <f t="shared" si="292"/>
        <v/>
      </c>
      <c r="Z1100" s="175" t="str">
        <f t="shared" si="303"/>
        <v/>
      </c>
      <c r="AA1100" s="175" t="str">
        <f t="shared" si="293"/>
        <v/>
      </c>
      <c r="AB1100" s="175" t="str">
        <f t="shared" si="294"/>
        <v/>
      </c>
      <c r="AC1100" s="288" t="str">
        <f t="shared" si="295"/>
        <v/>
      </c>
      <c r="AD1100" s="152" t="str">
        <f t="shared" si="296"/>
        <v/>
      </c>
      <c r="AF1100" s="155" t="str">
        <f>IFERROR(_xlfn.XLOOKUP(D1100,Prisliste!$C$4:$F$4,Prisliste!$C$19:$F$19)*AD1100,"")</f>
        <v/>
      </c>
    </row>
  </sheetData>
  <sheetProtection algorithmName="SHA-512" hashValue="n4hYkrTnzqFsjRk7bJada0DzTaUz33pnmB5Y/xY5oBZ4bvDmXXsnDv30MHYZlKMy5pulOk2gS9rYK3Go2SPc4A==" saltValue="6mNZ79hITn8nSkAultKCBw==" spinCount="100000" sheet="1" objects="1" scenarios="1"/>
  <mergeCells count="4">
    <mergeCell ref="S2:U2"/>
    <mergeCell ref="AD2:AF2"/>
    <mergeCell ref="E2:J2"/>
    <mergeCell ref="K2:R2"/>
  </mergeCells>
  <pageMargins left="0.7" right="0.7" top="0.75" bottom="0.75" header="0.3" footer="0.3"/>
  <pageSetup orientation="portrait" paperSize="9" r:id="rId3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370BA1F-369C-4022-AD0B-C392CC62531B}">
  <sheetPr codeName="Ark6">
    <tabColor theme="9" tint="-0.249520003795624"/>
  </sheetPr>
  <dimension ref="B1:AC52"/>
  <sheetViews>
    <sheetView showGridLines="0" zoomScale="110" zoomScaleNormal="110" workbookViewId="0" topLeftCell="A1">
      <selection pane="topLeft" activeCell="C5" sqref="C5"/>
    </sheetView>
  </sheetViews>
  <sheetFormatPr defaultColWidth="11.4442857142857" defaultRowHeight="14.4"/>
  <cols>
    <col min="1" max="1" width="3.71428571428571" style="228" customWidth="1"/>
    <col min="2" max="2" width="26.2857142857143" style="226" customWidth="1"/>
    <col min="3" max="3" width="20.1428571428571" style="254" customWidth="1"/>
    <col min="4" max="4" width="12.4285714285714" style="245" customWidth="1"/>
    <col min="5" max="5" width="9.57142857142857" style="245" customWidth="1"/>
    <col min="6" max="6" width="5.42857142857143" style="226" customWidth="1"/>
    <col min="7" max="7" width="25.7142857142857" style="226" customWidth="1"/>
    <col min="8" max="8" width="30.7142857142857" style="226" customWidth="1"/>
    <col min="9" max="9" width="43.7142857142857" style="226" customWidth="1"/>
    <col min="10" max="10" width="14.5714285714286" style="226" customWidth="1"/>
    <col min="11" max="11" width="19.4285714285714" style="235" customWidth="1"/>
    <col min="12" max="12" width="12.4285714285714" style="226" bestFit="1" customWidth="1"/>
    <col min="13" max="13" width="13.5714285714286" style="226" customWidth="1"/>
    <col min="14" max="14" width="13.4285714285714" style="226" bestFit="1" customWidth="1"/>
    <col min="15" max="15" width="12.5714285714286" style="226" customWidth="1"/>
    <col min="16" max="16" width="14.4285714285714" style="226" customWidth="1"/>
    <col min="17" max="17" width="16.5714285714286" style="226" bestFit="1" customWidth="1"/>
    <col min="18" max="18" width="16.5714285714286" style="226" customWidth="1"/>
    <col min="19" max="19" width="13" style="226" bestFit="1" customWidth="1"/>
    <col min="20" max="20" width="13.8571428571429" style="226" bestFit="1" customWidth="1"/>
    <col min="21" max="24" width="10.5714285714286" style="226" customWidth="1"/>
    <col min="25" max="25" width="10.8571428571429" style="226" bestFit="1" customWidth="1"/>
    <col min="26" max="26" width="40.4285714285714" style="226" customWidth="1"/>
    <col min="27" max="27" width="30.5714285714286" style="226" customWidth="1"/>
    <col min="28" max="28" width="33.4285714285714" style="228" customWidth="1"/>
    <col min="29" max="29" width="20.5714285714286" style="228" customWidth="1"/>
    <col min="30" max="16384" width="11.4285714285714" style="228"/>
  </cols>
  <sheetData>
    <row r="1" spans="3:27" ht="25.8">
      <c r="C1" s="223" t="s">
        <v>236</v>
      </c>
      <c r="D1" s="223"/>
      <c r="E1" s="223"/>
      <c r="F1" s="223"/>
      <c r="G1" s="223"/>
      <c r="H1" s="223"/>
      <c r="I1" s="223"/>
      <c r="K1" s="227"/>
      <c r="O1" s="228"/>
      <c r="P1" s="228"/>
      <c r="AA1" s="228"/>
    </row>
    <row r="2" spans="3:27" ht="20.1" customHeight="1">
      <c r="C2" s="229"/>
      <c r="D2" s="230"/>
      <c r="E2" s="230"/>
      <c r="F2" s="231"/>
      <c r="G2" s="231"/>
      <c r="H2" s="231"/>
      <c r="I2" s="231"/>
      <c r="J2" s="231"/>
      <c r="K2" s="232"/>
      <c r="L2" s="233"/>
      <c r="M2" s="234"/>
      <c r="N2" s="234"/>
      <c r="O2" s="228"/>
      <c r="P2" s="228"/>
      <c r="AA2" s="228"/>
    </row>
    <row r="3" spans="2:27" ht="20.1" customHeight="1">
      <c r="B3" s="318" t="s">
        <v>158</v>
      </c>
      <c r="C3" s="319" t="s">
        <v>180</v>
      </c>
      <c r="D3" s="320" t="s">
        <v>159</v>
      </c>
      <c r="E3" s="320"/>
      <c r="F3" s="231"/>
      <c r="G3" s="318" t="s">
        <v>211</v>
      </c>
      <c r="H3" s="318"/>
      <c r="I3" s="318"/>
      <c r="J3" s="231"/>
      <c r="K3" s="232"/>
      <c r="L3" s="233"/>
      <c r="M3" s="234"/>
      <c r="N3" s="234"/>
      <c r="O3" s="228"/>
      <c r="P3" s="228"/>
      <c r="AA3" s="228"/>
    </row>
    <row r="4" spans="2:27" ht="20.1" customHeight="1">
      <c r="B4" s="318"/>
      <c r="C4" s="319"/>
      <c r="D4" s="256" t="s">
        <v>172</v>
      </c>
      <c r="E4" s="256" t="s">
        <v>173</v>
      </c>
      <c r="F4" s="228"/>
      <c r="G4" s="318"/>
      <c r="H4" s="318"/>
      <c r="I4" s="318"/>
      <c r="L4" s="228"/>
      <c r="N4" s="236"/>
      <c r="V4" s="237"/>
      <c r="W4" s="237"/>
      <c r="X4" s="237"/>
      <c r="Y4" s="237"/>
      <c r="Z4" s="228"/>
      <c r="AA4" s="228"/>
    </row>
    <row r="5" spans="2:27" ht="20.1" customHeight="1">
      <c r="B5" s="257" t="s">
        <v>47</v>
      </c>
      <c r="C5" s="182"/>
      <c r="D5" s="281"/>
      <c r="E5" s="281"/>
      <c r="F5" s="228"/>
      <c r="G5" s="315" t="s">
        <v>206</v>
      </c>
      <c r="H5" s="315"/>
      <c r="I5" s="315"/>
      <c r="L5" s="228"/>
      <c r="N5" s="236"/>
      <c r="V5" s="237"/>
      <c r="W5" s="237"/>
      <c r="X5" s="237"/>
      <c r="Y5" s="237"/>
      <c r="Z5" s="228"/>
      <c r="AA5" s="228"/>
    </row>
    <row r="6" spans="2:27" ht="20.1" customHeight="1">
      <c r="B6" s="257" t="s">
        <v>265</v>
      </c>
      <c r="C6" s="183"/>
      <c r="D6" s="282"/>
      <c r="E6" s="282"/>
      <c r="F6" s="228"/>
      <c r="G6" s="315" t="s">
        <v>194</v>
      </c>
      <c r="H6" s="315"/>
      <c r="I6" s="315"/>
      <c r="L6" s="228"/>
      <c r="N6" s="236"/>
      <c r="V6" s="237"/>
      <c r="W6" s="237"/>
      <c r="X6" s="237"/>
      <c r="Y6" s="237"/>
      <c r="Z6" s="228"/>
      <c r="AA6" s="228"/>
    </row>
    <row r="7" spans="2:29" s="238" customFormat="1" ht="20.1" customHeight="1">
      <c r="B7" s="258" t="s">
        <v>266</v>
      </c>
      <c r="C7" s="183"/>
      <c r="D7" s="277"/>
      <c r="E7" s="277"/>
      <c r="G7" s="315" t="s">
        <v>204</v>
      </c>
      <c r="H7" s="315"/>
      <c r="I7" s="315"/>
      <c r="J7" s="236"/>
      <c r="K7" s="239"/>
      <c r="L7" s="236"/>
      <c r="N7" s="226"/>
      <c r="O7" s="226"/>
      <c r="P7" s="226"/>
      <c r="R7" s="240"/>
      <c r="S7" s="240"/>
      <c r="T7" s="240"/>
      <c r="U7" s="240"/>
      <c r="V7" s="241"/>
      <c r="W7" s="241"/>
      <c r="X7" s="241"/>
      <c r="Y7" s="241"/>
      <c r="Z7" s="240"/>
      <c r="AA7" s="240"/>
      <c r="AC7" s="242"/>
    </row>
    <row r="8" spans="2:29" ht="20.1" customHeight="1">
      <c r="B8" s="258" t="s">
        <v>167</v>
      </c>
      <c r="C8" s="260" t="str">
        <f>IF(C6="","",C7-C6+1)</f>
        <v/>
      </c>
      <c r="D8" s="277"/>
      <c r="E8" s="277"/>
      <c r="G8" s="315" t="s">
        <v>179</v>
      </c>
      <c r="H8" s="315"/>
      <c r="I8" s="315"/>
      <c r="K8" s="244"/>
      <c r="V8" s="245"/>
      <c r="W8" s="245"/>
      <c r="X8" s="245"/>
      <c r="Y8" s="245"/>
      <c r="Z8" s="228"/>
      <c r="AA8" s="228"/>
      <c r="AC8" s="246"/>
    </row>
    <row r="9" spans="2:27" ht="20.1" customHeight="1">
      <c r="B9" s="259" t="s">
        <v>26</v>
      </c>
      <c r="C9" s="184"/>
      <c r="D9" s="277"/>
      <c r="E9" s="277"/>
      <c r="G9" s="315" t="s">
        <v>202</v>
      </c>
      <c r="H9" s="315"/>
      <c r="I9" s="315"/>
      <c r="K9" s="247"/>
      <c r="M9" s="248"/>
      <c r="V9" s="228"/>
      <c r="W9" s="228"/>
      <c r="X9" s="228"/>
      <c r="Y9" s="228"/>
      <c r="Z9" s="228"/>
      <c r="AA9" s="228"/>
    </row>
    <row r="10" spans="2:27" ht="20.1" customHeight="1">
      <c r="B10" s="258" t="s">
        <v>104</v>
      </c>
      <c r="C10" s="184"/>
      <c r="D10" s="277"/>
      <c r="E10" s="277"/>
      <c r="G10" s="315" t="s">
        <v>203</v>
      </c>
      <c r="H10" s="315"/>
      <c r="I10" s="315"/>
      <c r="K10" s="249"/>
      <c r="V10" s="228"/>
      <c r="W10" s="228"/>
      <c r="X10" s="228"/>
      <c r="Y10" s="228"/>
      <c r="Z10" s="228"/>
      <c r="AA10" s="228"/>
    </row>
    <row r="11" spans="2:27" ht="20.1" customHeight="1">
      <c r="B11" s="258" t="s">
        <v>175</v>
      </c>
      <c r="C11" s="184"/>
      <c r="D11" s="283"/>
      <c r="E11" s="283"/>
      <c r="G11" s="250"/>
      <c r="H11" s="249"/>
      <c r="K11" s="249"/>
      <c r="M11" s="236"/>
      <c r="R11" s="251"/>
      <c r="U11" s="228"/>
      <c r="V11" s="228"/>
      <c r="W11" s="228"/>
      <c r="X11" s="228"/>
      <c r="Y11" s="228"/>
      <c r="Z11" s="228"/>
      <c r="AA11" s="228"/>
    </row>
    <row r="12" spans="2:27" s="240" customFormat="1" ht="20.1" customHeight="1">
      <c r="B12" s="259" t="s">
        <v>3</v>
      </c>
      <c r="C12" s="184"/>
      <c r="D12" s="283"/>
      <c r="E12" s="283"/>
      <c r="F12" s="226"/>
      <c r="G12" s="258" t="s">
        <v>207</v>
      </c>
      <c r="H12" s="286" t="str">
        <f>'Beregninger RAS'!S4</f>
        <v/>
      </c>
      <c r="J12" s="226"/>
      <c r="K12" s="249"/>
      <c r="L12" s="226"/>
      <c r="M12" s="226"/>
      <c r="N12" s="226"/>
      <c r="O12" s="226"/>
      <c r="P12" s="226"/>
      <c r="Q12" s="241"/>
      <c r="R12" s="251"/>
      <c r="S12" s="226"/>
      <c r="T12" s="226"/>
      <c r="U12" s="228"/>
      <c r="V12" s="228"/>
      <c r="W12" s="228"/>
      <c r="X12" s="228"/>
      <c r="Y12" s="228"/>
      <c r="Z12" s="228"/>
      <c r="AA12" s="228"/>
    </row>
    <row r="13" spans="2:27" s="240" customFormat="1" ht="20.1" customHeight="1">
      <c r="B13" s="259" t="s">
        <v>178</v>
      </c>
      <c r="C13" s="184"/>
      <c r="D13" s="277" t="str">
        <f>_xlfn.XLOOKUP($C$10,Hjelpeark!$G$35:$G$37,Hjelpeark!J35:J37,"")</f>
        <v/>
      </c>
      <c r="E13" s="277" t="str">
        <f>_xlfn.XLOOKUP($C$10,Hjelpeark!$G$35:$G$37,Hjelpeark!K35:K37,"")</f>
        <v/>
      </c>
      <c r="F13" s="226"/>
      <c r="G13" s="258" t="s">
        <v>184</v>
      </c>
      <c r="H13" s="287">
        <f>SUM('Beregninger RAS'!T:T)</f>
        <v>0</v>
      </c>
      <c r="I13" s="249"/>
      <c r="J13" s="226"/>
      <c r="K13" s="249"/>
      <c r="L13" s="226"/>
      <c r="M13" s="226"/>
      <c r="N13" s="226"/>
      <c r="O13" s="226"/>
      <c r="P13" s="226"/>
      <c r="Q13" s="241"/>
      <c r="R13" s="251"/>
      <c r="S13" s="226"/>
      <c r="T13" s="226"/>
      <c r="U13" s="228"/>
      <c r="V13" s="228"/>
      <c r="W13" s="228"/>
      <c r="X13" s="228"/>
      <c r="Y13" s="228"/>
      <c r="Z13" s="228"/>
      <c r="AA13" s="228"/>
    </row>
    <row r="14" spans="2:27" ht="20.1" customHeight="1">
      <c r="B14" s="259" t="s">
        <v>176</v>
      </c>
      <c r="C14" s="279" t="str">
        <f>IF(C10="","",IF(C10=Hjelpeark!P14,0.7,1))</f>
        <v/>
      </c>
      <c r="D14" s="277"/>
      <c r="E14" s="277"/>
      <c r="G14" s="258" t="s">
        <v>205</v>
      </c>
      <c r="H14" s="287">
        <f>SUM('Beregninger RAS'!U:U)</f>
        <v>0</v>
      </c>
      <c r="I14" s="247"/>
      <c r="K14" s="247"/>
      <c r="R14" s="251"/>
      <c r="U14" s="228"/>
      <c r="V14" s="228"/>
      <c r="W14" s="228"/>
      <c r="X14" s="228"/>
      <c r="Y14" s="228"/>
      <c r="Z14" s="228"/>
      <c r="AA14" s="228"/>
    </row>
    <row r="15" spans="2:27" ht="20.1" customHeight="1">
      <c r="B15" s="259" t="s">
        <v>4</v>
      </c>
      <c r="C15" s="186"/>
      <c r="D15" s="284"/>
      <c r="E15" s="284"/>
      <c r="H15" s="252"/>
      <c r="I15" s="247"/>
      <c r="K15" s="247"/>
      <c r="R15" s="251"/>
      <c r="U15" s="228"/>
      <c r="V15" s="228"/>
      <c r="W15" s="228"/>
      <c r="X15" s="228"/>
      <c r="Y15" s="228"/>
      <c r="Z15" s="228"/>
      <c r="AA15" s="228"/>
    </row>
    <row r="16" spans="2:27" ht="20.1" customHeight="1">
      <c r="B16" s="259" t="s">
        <v>165</v>
      </c>
      <c r="C16" s="186"/>
      <c r="D16" s="277" t="str">
        <f>IF($C$11="","",IF($C$11=Hjelpeark!$H$15,'Veksttabell FV'!J23,'Veksttabell SV'!$N$24))</f>
        <v/>
      </c>
      <c r="E16" s="277" t="str">
        <f>IF($C$11="","",IF($C$11=Hjelpeark!$H$15,'Veksttabell FV'!K23,'Veksttabell SV'!$K$24))</f>
        <v/>
      </c>
      <c r="G16" s="258" t="s">
        <v>233</v>
      </c>
      <c r="H16" s="308">
        <v>0.20</v>
      </c>
      <c r="K16" s="249"/>
      <c r="R16" s="251"/>
      <c r="U16" s="228"/>
      <c r="V16" s="228"/>
      <c r="W16" s="228"/>
      <c r="X16" s="228"/>
      <c r="Y16" s="228"/>
      <c r="Z16" s="228"/>
      <c r="AA16" s="228"/>
    </row>
    <row r="17" spans="2:27" ht="20.1" customHeight="1">
      <c r="B17" s="259" t="s">
        <v>166</v>
      </c>
      <c r="C17" s="280" t="str">
        <f>IFERROR(IF(C7="","",_xlfn.XLOOKUP(C7,'Beregninger RAS'!A:A,'Beregninger RAS'!F:F)),"")</f>
        <v/>
      </c>
      <c r="D17" s="277"/>
      <c r="E17" s="277"/>
      <c r="K17" s="247"/>
      <c r="R17" s="251"/>
      <c r="U17" s="228"/>
      <c r="V17" s="228"/>
      <c r="W17" s="228"/>
      <c r="X17" s="228"/>
      <c r="Y17" s="228"/>
      <c r="Z17" s="228"/>
      <c r="AA17" s="228"/>
    </row>
    <row r="18" spans="2:27" ht="20.1" customHeight="1">
      <c r="B18" s="259" t="s">
        <v>170</v>
      </c>
      <c r="C18" s="260" t="str">
        <f>IFERROR(IF(C6="","",_xlfn.XLOOKUP(C6,'Beregninger RAS'!A:A,'Beregninger RAS'!J:J)),"")</f>
        <v/>
      </c>
      <c r="D18" s="285" t="str">
        <f>_xlfn.XLOOKUP($C$10,Hjelpeark!$G$35:$G$37,Hjelpeark!$H$35:$H$37,"")</f>
        <v/>
      </c>
      <c r="E18" s="285" t="str">
        <f>_xlfn.XLOOKUP($C$10,Hjelpeark!$G$35:$G$37,Hjelpeark!$I$35:$I$37,"")</f>
        <v/>
      </c>
      <c r="G18" s="316" t="s">
        <v>182</v>
      </c>
      <c r="H18" s="317" t="str">
        <f>IFERROR(IF(C5=Hjelpeark!G9,('Beregninger RAS'!S4+SUM('Beregninger RAS'!T:U)*1.25),'Beregninger RAS'!S4+SUM('Beregninger RAS'!T:U))+IF(C5=Hjelpeark!G9,('Beregninger RAS'!S4+SUM('Beregninger RAS'!T:U)*1.25),'Beregninger RAS'!S4+SUM('Beregninger RAS'!T:U))*H16,"")</f>
        <v/>
      </c>
      <c r="K18" s="247"/>
      <c r="U18" s="228"/>
      <c r="V18" s="228"/>
      <c r="W18" s="228"/>
      <c r="X18" s="228"/>
      <c r="Y18" s="228"/>
      <c r="Z18" s="228"/>
      <c r="AA18" s="228"/>
    </row>
    <row r="19" spans="2:27" ht="20.1" customHeight="1">
      <c r="B19" s="259" t="s">
        <v>171</v>
      </c>
      <c r="C19" s="260" t="str">
        <f>IFERROR(IF(C7="","",_xlfn.XLOOKUP(C7,'Beregninger RAS'!A:A,'Beregninger RAS'!J:J)),"")</f>
        <v/>
      </c>
      <c r="D19" s="285" t="str">
        <f>_xlfn.XLOOKUP($C$10,Hjelpeark!$G$35:$G$37,Hjelpeark!$H$35:$H$37,"")</f>
        <v/>
      </c>
      <c r="E19" s="285" t="str">
        <f>_xlfn.XLOOKUP($C$10,Hjelpeark!$G$35:$G$37,Hjelpeark!$I$35:$I$37,"")</f>
        <v/>
      </c>
      <c r="G19" s="316"/>
      <c r="H19" s="317"/>
      <c r="Q19" s="243"/>
      <c r="U19" s="228"/>
      <c r="V19" s="228"/>
      <c r="W19" s="228"/>
      <c r="X19" s="228"/>
      <c r="Y19" s="228"/>
      <c r="Z19" s="228"/>
      <c r="AA19" s="228"/>
    </row>
    <row r="20" spans="2:27" ht="20.1" customHeight="1">
      <c r="B20" s="253"/>
      <c r="D20" s="255"/>
      <c r="E20" s="255"/>
      <c r="U20" s="228"/>
      <c r="V20" s="228"/>
      <c r="W20" s="228"/>
      <c r="X20" s="228"/>
      <c r="Y20" s="228"/>
      <c r="Z20" s="228"/>
      <c r="AA20" s="228"/>
    </row>
    <row r="21" spans="21:27" ht="20.1" customHeight="1">
      <c r="U21" s="228"/>
      <c r="V21" s="228"/>
      <c r="W21" s="228"/>
      <c r="X21" s="228"/>
      <c r="Y21" s="228"/>
      <c r="Z21" s="228"/>
      <c r="AA21" s="228"/>
    </row>
    <row r="22" spans="21:27" ht="14.4">
      <c r="U22" s="228"/>
      <c r="V22" s="228"/>
      <c r="W22" s="228"/>
      <c r="X22" s="228"/>
      <c r="Y22" s="228"/>
      <c r="Z22" s="228"/>
      <c r="AA22" s="228"/>
    </row>
    <row r="23" spans="21:27" ht="14.4">
      <c r="U23" s="228"/>
      <c r="V23" s="228"/>
      <c r="W23" s="228"/>
      <c r="X23" s="228"/>
      <c r="Y23" s="228"/>
      <c r="Z23" s="228"/>
      <c r="AA23" s="228"/>
    </row>
    <row r="24" spans="21:27" ht="14.4">
      <c r="U24" s="228"/>
      <c r="V24" s="228"/>
      <c r="W24" s="228"/>
      <c r="X24" s="228"/>
      <c r="Y24" s="228"/>
      <c r="Z24" s="228"/>
      <c r="AA24" s="228"/>
    </row>
    <row r="25" spans="21:27" ht="14.4">
      <c r="U25" s="228"/>
      <c r="V25" s="228"/>
      <c r="W25" s="228"/>
      <c r="X25" s="228"/>
      <c r="Y25" s="228"/>
      <c r="Z25" s="228"/>
      <c r="AA25" s="228"/>
    </row>
    <row r="26" spans="21:27" ht="14.4">
      <c r="U26" s="228"/>
      <c r="V26" s="228"/>
      <c r="W26" s="228"/>
      <c r="X26" s="228"/>
      <c r="Y26" s="228"/>
      <c r="Z26" s="228"/>
      <c r="AA26" s="228"/>
    </row>
    <row r="27" spans="21:27" ht="14.4">
      <c r="U27" s="228"/>
      <c r="V27" s="228"/>
      <c r="W27" s="228"/>
      <c r="X27" s="228"/>
      <c r="Y27" s="228"/>
      <c r="Z27" s="228"/>
      <c r="AA27" s="228"/>
    </row>
    <row r="28" spans="21:27" ht="14.4">
      <c r="U28" s="228"/>
      <c r="V28" s="228"/>
      <c r="W28" s="228"/>
      <c r="X28" s="228"/>
      <c r="Y28" s="228"/>
      <c r="Z28" s="228"/>
      <c r="AA28" s="228"/>
    </row>
    <row r="29" spans="21:27" ht="14.4">
      <c r="U29" s="228"/>
      <c r="V29" s="228"/>
      <c r="W29" s="228"/>
      <c r="X29" s="228"/>
      <c r="Y29" s="228"/>
      <c r="Z29" s="228"/>
      <c r="AA29" s="228"/>
    </row>
    <row r="30" spans="21:27" ht="14.4">
      <c r="U30" s="228"/>
      <c r="V30" s="228"/>
      <c r="W30" s="228"/>
      <c r="X30" s="228"/>
      <c r="Y30" s="228"/>
      <c r="Z30" s="228"/>
      <c r="AA30" s="228"/>
    </row>
    <row r="31" spans="21:27" ht="14.4">
      <c r="U31" s="228"/>
      <c r="V31" s="228"/>
      <c r="W31" s="228"/>
      <c r="X31" s="228"/>
      <c r="Y31" s="228"/>
      <c r="Z31" s="228"/>
      <c r="AA31" s="228"/>
    </row>
    <row r="32" spans="21:27" ht="14.4">
      <c r="U32" s="228"/>
      <c r="V32" s="228"/>
      <c r="W32" s="228"/>
      <c r="X32" s="228"/>
      <c r="Y32" s="228"/>
      <c r="Z32" s="228"/>
      <c r="AA32" s="228"/>
    </row>
    <row r="33" spans="21:27" ht="14.4">
      <c r="U33" s="228"/>
      <c r="V33" s="228"/>
      <c r="W33" s="228"/>
      <c r="X33" s="228"/>
      <c r="Y33" s="228"/>
      <c r="Z33" s="228"/>
      <c r="AA33" s="228"/>
    </row>
    <row r="34" spans="21:27" ht="14.4">
      <c r="U34" s="228"/>
      <c r="V34" s="228"/>
      <c r="W34" s="228"/>
      <c r="X34" s="228"/>
      <c r="Y34" s="228"/>
      <c r="Z34" s="228"/>
      <c r="AA34" s="228"/>
    </row>
    <row r="35" spans="21:27" ht="14.4">
      <c r="U35" s="228"/>
      <c r="V35" s="228"/>
      <c r="W35" s="228"/>
      <c r="X35" s="228"/>
      <c r="Y35" s="228"/>
      <c r="Z35" s="228"/>
      <c r="AA35" s="228"/>
    </row>
    <row r="36" spans="21:27" ht="14.4">
      <c r="U36" s="228"/>
      <c r="V36" s="228"/>
      <c r="W36" s="228"/>
      <c r="X36" s="228"/>
      <c r="Y36" s="228"/>
      <c r="Z36" s="228"/>
      <c r="AA36" s="228"/>
    </row>
    <row r="37" spans="21:27" ht="14.4">
      <c r="U37" s="228"/>
      <c r="V37" s="228"/>
      <c r="W37" s="228"/>
      <c r="X37" s="228"/>
      <c r="Y37" s="228"/>
      <c r="Z37" s="228"/>
      <c r="AA37" s="228"/>
    </row>
    <row r="38" spans="21:27" ht="14.4">
      <c r="U38" s="228"/>
      <c r="V38" s="228"/>
      <c r="W38" s="228"/>
      <c r="X38" s="228"/>
      <c r="Y38" s="228"/>
      <c r="Z38" s="228"/>
      <c r="AA38" s="228"/>
    </row>
    <row r="39" spans="21:27" ht="14.4">
      <c r="U39" s="228"/>
      <c r="V39" s="228"/>
      <c r="W39" s="228"/>
      <c r="X39" s="228"/>
      <c r="Y39" s="228"/>
      <c r="Z39" s="228"/>
      <c r="AA39" s="228"/>
    </row>
    <row r="40" spans="21:27" ht="14.4">
      <c r="U40" s="228"/>
      <c r="V40" s="228"/>
      <c r="W40" s="228"/>
      <c r="X40" s="228"/>
      <c r="Y40" s="228"/>
      <c r="Z40" s="228"/>
      <c r="AA40" s="228"/>
    </row>
    <row r="41" spans="21:27" ht="14.4">
      <c r="U41" s="228"/>
      <c r="V41" s="228"/>
      <c r="W41" s="228"/>
      <c r="X41" s="228"/>
      <c r="Y41" s="228"/>
      <c r="Z41" s="228"/>
      <c r="AA41" s="228"/>
    </row>
    <row r="42" spans="21:27" ht="14.4">
      <c r="U42" s="228"/>
      <c r="V42" s="228"/>
      <c r="W42" s="228"/>
      <c r="X42" s="228"/>
      <c r="Y42" s="228"/>
      <c r="Z42" s="228"/>
      <c r="AA42" s="228"/>
    </row>
    <row r="43" spans="21:27" ht="14.4">
      <c r="U43" s="228"/>
      <c r="V43" s="228"/>
      <c r="W43" s="228"/>
      <c r="X43" s="228"/>
      <c r="Y43" s="228"/>
      <c r="Z43" s="228"/>
      <c r="AA43" s="228"/>
    </row>
    <row r="44" spans="21:27" ht="14.4">
      <c r="U44" s="228"/>
      <c r="V44" s="228"/>
      <c r="W44" s="228"/>
      <c r="X44" s="228"/>
      <c r="Y44" s="228"/>
      <c r="Z44" s="228"/>
      <c r="AA44" s="228"/>
    </row>
    <row r="45" spans="21:27" ht="14.4">
      <c r="U45" s="228"/>
      <c r="V45" s="228"/>
      <c r="W45" s="228"/>
      <c r="X45" s="228"/>
      <c r="Y45" s="228"/>
      <c r="Z45" s="228"/>
      <c r="AA45" s="228"/>
    </row>
    <row r="46" spans="21:27" ht="14.4">
      <c r="U46" s="228"/>
      <c r="V46" s="228"/>
      <c r="W46" s="228"/>
      <c r="X46" s="228"/>
      <c r="Y46" s="228"/>
      <c r="Z46" s="228"/>
      <c r="AA46" s="228"/>
    </row>
    <row r="51" spans="3:11" s="226" customFormat="1" ht="14.4">
      <c r="C51" s="254"/>
      <c r="D51" s="245"/>
      <c r="E51" s="245"/>
      <c r="K51" s="235"/>
    </row>
    <row r="52" spans="3:11" s="226" customFormat="1" ht="14.4">
      <c r="C52" s="254"/>
      <c r="D52" s="245"/>
      <c r="E52" s="245"/>
      <c r="K52" s="235"/>
    </row>
  </sheetData>
  <sheetProtection selectLockedCells="1"/>
  <mergeCells count="12">
    <mergeCell ref="G7:I7"/>
    <mergeCell ref="G18:G19"/>
    <mergeCell ref="H18:H19"/>
    <mergeCell ref="B3:B4"/>
    <mergeCell ref="C3:C4"/>
    <mergeCell ref="D3:E3"/>
    <mergeCell ref="G3:I4"/>
    <mergeCell ref="G5:I5"/>
    <mergeCell ref="G8:I8"/>
    <mergeCell ref="G9:I9"/>
    <mergeCell ref="G10:I10"/>
    <mergeCell ref="G6:I6"/>
  </mergeCells>
  <conditionalFormatting sqref="C18">
    <cfRule type="cellIs" priority="3" dxfId="4" operator="lessThan">
      <formula>$D$18</formula>
    </cfRule>
    <cfRule type="cellIs" priority="4" dxfId="4" operator="greaterThan">
      <formula>$E$18</formula>
    </cfRule>
    <cfRule type="expression" priority="5" dxfId="2">
      <formula>"&lt;25"</formula>
    </cfRule>
  </conditionalFormatting>
  <conditionalFormatting sqref="C19">
    <cfRule type="cellIs" priority="1" dxfId="4" operator="lessThan">
      <formula>$D$19</formula>
    </cfRule>
    <cfRule type="cellIs" priority="2" dxfId="4" operator="greaterThan">
      <formula>$E$19</formula>
    </cfRule>
  </conditionalFormatting>
  <dataValidations count="11">
    <dataValidation type="decimal" allowBlank="1" showInputMessage="1" showErrorMessage="1" sqref="C16">
      <formula1>D16</formula1>
      <formula2>E16</formula2>
    </dataValidation>
    <dataValidation type="list" allowBlank="1" showInputMessage="1" showErrorMessage="1" sqref="C11">
      <formula1>vannkvalitet</formula1>
    </dataValidation>
    <dataValidation showInputMessage="1" showErrorMessage="1" sqref="D3:D5"/>
    <dataValidation type="date" operator="greaterThan" allowBlank="1" showInputMessage="1" showErrorMessage="1" errorTitle="Feil dato" error="Sluttdato må være senere enn startdato" sqref="C7">
      <formula1>C6</formula1>
    </dataValidation>
    <dataValidation type="whole" allowBlank="1" showInputMessage="1" showErrorMessage="1" errorTitle="Feil verdi" error="Leg inn heltall mellom 1 og 300" sqref="C9">
      <formula1>1</formula1>
      <formula2>300</formula2>
    </dataValidation>
    <dataValidation type="list" allowBlank="1" showInputMessage="1" showErrorMessage="1" sqref="C12">
      <formula1>INDIRECT(C11)</formula1>
    </dataValidation>
    <dataValidation type="list" showInputMessage="1" showErrorMessage="1" sqref="M2:M3 C5">
      <formula1>Hjelpeark!$G$8:$G$9</formula1>
    </dataValidation>
    <dataValidation type="list" allowBlank="1" showInputMessage="1" showErrorMessage="1" sqref="C13">
      <formula1>Hjelpeark!$B$8:$B$18</formula1>
    </dataValidation>
    <dataValidation type="list" allowBlank="1" showInputMessage="1" showErrorMessage="1" sqref="C10">
      <formula1>Hjelpeark!$P$14:$P$16</formula1>
    </dataValidation>
    <dataValidation type="list" allowBlank="1" showInputMessage="1" showErrorMessage="1" sqref="H16">
      <formula1>Hjelpeark!$E$23:$E$33</formula1>
    </dataValidation>
    <dataValidation type="custom" allowBlank="1" showInputMessage="1" showErrorMessage="1" promptTitle="Dato" prompt="Legg inn en dato (dd.mm.åå). _x000a_Det er ikke mulig å lage prisestimat for gjennomstrømming og RAS i samme regneark. " errorTitle="Data i Prisestimat gj.strømming" error="Slett alle data i Prisestimat gjennomstrømming dersom du ønsker å lage et prisestimat for RAS eller last ned en ny kopi av filen. " sqref="C6">
      <formula1>ISBLANK('Priseestimat gj.strømming'!C7)</formula1>
    </dataValidation>
  </dataValidations>
  <pageMargins left="0.7" right="0.7" top="0.75" bottom="0.75" header="0.3" footer="0.3"/>
  <pageSetup orientation="landscape" paperSize="9" scale="49" r:id="rId4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BA34F69-DE37-4310-BCE7-FFC546DDE591}">
  <sheetPr codeName="Ark7">
    <tabColor theme="9" tint="-0.249520003795624"/>
  </sheetPr>
  <dimension ref="A1:U1100"/>
  <sheetViews>
    <sheetView showGridLines="0" workbookViewId="0" topLeftCell="A1">
      <pane xSplit="1" ySplit="3" topLeftCell="B4" activePane="bottomRight" state="frozen"/>
      <selection pane="topLeft" activeCell="A1" sqref="A1"/>
      <selection pane="bottomLeft" activeCell="A5" sqref="A5"/>
      <selection pane="topRight" activeCell="B1" sqref="B1"/>
      <selection pane="bottomRight" activeCell="A1" sqref="A1"/>
    </sheetView>
  </sheetViews>
  <sheetFormatPr defaultColWidth="11.4442857142857" defaultRowHeight="14.4"/>
  <cols>
    <col min="1" max="2" width="11.4285714285714" style="261"/>
    <col min="3" max="3" width="11.4285714285714" style="228"/>
    <col min="4" max="4" width="11.4285714285714" style="263"/>
    <col min="5" max="5" width="11.4285714285714" style="226"/>
    <col min="6" max="9" width="11.4285714285714" style="248"/>
    <col min="10" max="10" width="11.4285714285714" style="264"/>
    <col min="11" max="11" width="9.42857142857143" style="226" bestFit="1" customWidth="1"/>
    <col min="12" max="12" width="18.1428571428571" style="226" customWidth="1"/>
    <col min="13" max="13" width="11" style="226" bestFit="1" customWidth="1"/>
    <col min="14" max="14" width="12.4285714285714" style="226" bestFit="1" customWidth="1"/>
    <col min="15" max="18" width="11.4285714285714" style="226"/>
    <col min="19" max="19" width="13.5714285714286" style="228" bestFit="1" customWidth="1"/>
    <col min="20" max="20" width="11.4285714285714" style="228"/>
    <col min="21" max="21" width="12.7142857142857" style="228" bestFit="1" customWidth="1"/>
    <col min="22" max="16384" width="11.4285714285714" style="228"/>
  </cols>
  <sheetData>
    <row r="1" spans="2:2" ht="25.8">
      <c r="B1" s="262" t="s">
        <v>190</v>
      </c>
    </row>
    <row r="2" spans="1:21" ht="14.4">
      <c r="A2" s="324" t="s">
        <v>16</v>
      </c>
      <c r="B2" s="324"/>
      <c r="C2" s="324"/>
      <c r="D2" s="324"/>
      <c r="E2" s="321" t="s">
        <v>17</v>
      </c>
      <c r="F2" s="322"/>
      <c r="G2" s="322"/>
      <c r="H2" s="322"/>
      <c r="I2" s="322"/>
      <c r="J2" s="323"/>
      <c r="K2" s="322" t="s">
        <v>191</v>
      </c>
      <c r="L2" s="322"/>
      <c r="M2" s="322"/>
      <c r="N2" s="322"/>
      <c r="O2" s="322"/>
      <c r="P2" s="322"/>
      <c r="Q2" s="322"/>
      <c r="R2" s="321" t="s">
        <v>192</v>
      </c>
      <c r="S2" s="322"/>
      <c r="T2" s="322"/>
      <c r="U2" s="322"/>
    </row>
    <row r="3" spans="1:21" s="265" customFormat="1" ht="43.2">
      <c r="A3" s="266" t="s">
        <v>10</v>
      </c>
      <c r="B3" s="266" t="s">
        <v>19</v>
      </c>
      <c r="C3" s="267" t="s">
        <v>20</v>
      </c>
      <c r="D3" s="268" t="s">
        <v>11</v>
      </c>
      <c r="E3" s="269" t="s">
        <v>21</v>
      </c>
      <c r="F3" s="270" t="s">
        <v>22</v>
      </c>
      <c r="G3" s="271" t="s">
        <v>23</v>
      </c>
      <c r="H3" s="270" t="s">
        <v>24</v>
      </c>
      <c r="I3" s="271" t="s">
        <v>25</v>
      </c>
      <c r="J3" s="272" t="s">
        <v>160</v>
      </c>
      <c r="K3" s="267" t="s">
        <v>26</v>
      </c>
      <c r="L3" s="273" t="s">
        <v>104</v>
      </c>
      <c r="M3" s="273" t="s">
        <v>161</v>
      </c>
      <c r="N3" s="267" t="s">
        <v>1</v>
      </c>
      <c r="O3" s="273" t="s">
        <v>31</v>
      </c>
      <c r="P3" s="273" t="s">
        <v>2</v>
      </c>
      <c r="Q3" s="274" t="s">
        <v>196</v>
      </c>
      <c r="R3" s="269" t="s">
        <v>36</v>
      </c>
      <c r="S3" s="275" t="s">
        <v>183</v>
      </c>
      <c r="T3" s="276" t="s">
        <v>184</v>
      </c>
      <c r="U3" s="276" t="s">
        <v>154</v>
      </c>
    </row>
    <row r="4" spans="1:21" ht="14.4">
      <c r="A4" s="278" t="str">
        <f>IF('Prisestimat RAS'!C6="","",'Prisestimat RAS'!C6)</f>
        <v/>
      </c>
      <c r="B4" s="260" t="str">
        <f>IFERROR(_xlfn.ISOWEEKNUM(A4),"")</f>
        <v/>
      </c>
      <c r="C4" s="277" t="str">
        <f>IFERROR(MONTH(A4),"")</f>
        <v/>
      </c>
      <c r="D4" s="260" t="str">
        <f>IFERROR(YEAR(A4),"")</f>
        <v/>
      </c>
      <c r="E4" s="226" t="str">
        <f>IFERROR(IF(A4="","",'Prisestimat RAS'!C15),"")</f>
        <v/>
      </c>
      <c r="F4" s="248" t="str">
        <f>IF(A4="","",'Prisestimat RAS'!$C$16)</f>
        <v/>
      </c>
      <c r="G4" s="246" t="str">
        <f>IF($A4="","",'Prisestimat RAS'!$C$14)</f>
        <v/>
      </c>
      <c r="H4" s="248" t="str" cm="1">
        <f t="array" ref="H4">IF(N4=Hjelpeark!$E$7,_xlfn.XLOOKUP(IF(P4="Naturlig",O4,P4),'Veksttabell FV'!$A$26:$A$42,_xlfn.XLOOKUP('Beregninger RAS'!F4,'Veksttabell FV'!$B$25:$T$25,'Veksttabell FV'!$B$26:$T$42,,-1),,-1)*G4,IF('Beregninger RAS'!N4=Hjelpeark!$D$7,_xlfn.XLOOKUP(IF(P4="Naturlig",O4,P4),'Veksttabell SV'!$A$27:$A$43,_xlfn.XLOOKUP('Beregninger RAS'!F4,'Veksttabell SV'!$B$26:$AU$26,'Veksttabell SV'!$B$27:$AU$43,,-1),,-1)*G4,""))</f>
        <v/>
      </c>
      <c r="I4" s="248" t="str">
        <f t="shared" si="0" ref="I4:I67">IF(A4="","",E4*F4/1000)</f>
        <v/>
      </c>
      <c r="J4" s="264" t="str">
        <f t="shared" si="1" ref="J4:J67">IF(A4="","",I4/(M4/1000)/K4)</f>
        <v/>
      </c>
      <c r="K4" s="277" t="str">
        <f>IF(A4="","",'Prisestimat RAS'!$C$9)</f>
        <v/>
      </c>
      <c r="L4" s="277" t="str">
        <f>IF(B4="","",'Prisestimat RAS'!$C$10)</f>
        <v/>
      </c>
      <c r="M4" s="277" t="str">
        <f>IF(A4="","",_xlfn.XLOOKUP('Prisestimat RAS'!$C$10,Hjelpeark!$P$14:$P$16,Hjelpeark!$Q$14:$Q$16))</f>
        <v/>
      </c>
      <c r="N4" s="277" t="str">
        <f>IF(A4="","",'Prisestimat RAS'!C11)</f>
        <v/>
      </c>
      <c r="O4" s="277" t="str">
        <f>IFERROR(IF(N4=Hjelpeark!$D$7,_xlfn.XLOOKUP('Beregninger RAS'!C4,Hjelpeark!$C$8:$C$19,Hjelpeark!$D$8:$D$19),_xlfn.XLOOKUP('Beregninger RAS'!C4,Hjelpeark!$C$8:$C$19,Hjelpeark!$E$8:$E$19)),"")</f>
        <v/>
      </c>
      <c r="P4" s="277" t="str">
        <f>IF(A4="","",'Prisestimat RAS'!C13)</f>
        <v/>
      </c>
      <c r="Q4" s="277" t="str">
        <f>IFERROR(IF(P4=Hjelpeark!$B$4,0,ABS(P4-O4)),"")</f>
        <v/>
      </c>
      <c r="R4" s="226" t="str">
        <f t="shared" si="2" ref="R4:R67">K4</f>
        <v/>
      </c>
      <c r="S4" s="248" t="str">
        <f>IFERROR(IF(L4=Hjelpeark!$P$14,_xlfn.XLOOKUP(D4,Prisliste!$C$4:$F$4,Prisliste!$C$25:$F$25)*R4,IF(L4=Hjelpeark!$P$15,_xlfn.XLOOKUP(D4,Prisliste!$C$4:$F$4,Prisliste!$C$26:$F$26)*R4,_xlfn.XLOOKUP(D4,Prisliste!$C$4:$F$4,Prisliste!$C$26:$F$26)*R4+_xlfn.XLOOKUP(D4,Prisliste!$C$4:$F$4,Prisliste!$C$27:$F$27)*R4)),"")</f>
        <v/>
      </c>
      <c r="T4" s="248" t="str">
        <f>IFERROR(_xlfn.XLOOKUP(D4,Prisliste!$C$4:$F$4,Prisliste!$C$28:$F$28)*R4,"")</f>
        <v/>
      </c>
      <c r="U4" s="248" t="str">
        <f>IFERROR(IF(L4=Hjelpeark!$P$14,_xlfn.XLOOKUP(D4,Prisliste!$C$4:$F$4,Prisliste!$C$29:$F$29)*R4,IF(L4=Hjelpeark!$P$15,_xlfn.XLOOKUP(D4,Prisliste!$C$4:$F$4,Prisliste!$C$30:$F$30)*R4,_xlfn.XLOOKUP(D4,Prisliste!$C$4:$F$4,Prisliste!$C$31:$F$31)*R4)),"")</f>
        <v/>
      </c>
    </row>
    <row r="5" spans="1:21" ht="14.4">
      <c r="A5" s="278" t="str">
        <f>IF(A4="","",IF(A4+1&lt;='Prisestimat RAS'!$C$7,'Beregninger RAS'!A4+1,""))</f>
        <v/>
      </c>
      <c r="B5" s="260" t="str">
        <f t="shared" si="3" ref="B5:B68">IFERROR(_xlfn.ISOWEEKNUM(A5),"")</f>
        <v/>
      </c>
      <c r="C5" s="277" t="str">
        <f t="shared" si="4" ref="C5:C68">IFERROR(MONTH(A5),"")</f>
        <v/>
      </c>
      <c r="D5" s="260" t="str">
        <f t="shared" si="5" ref="D5:D68">IFERROR(YEAR(A5),"")</f>
        <v/>
      </c>
      <c r="E5" s="226" t="str">
        <f>IFERROR(IF(A5="","",E4),"")</f>
        <v/>
      </c>
      <c r="F5" s="248" t="str">
        <f t="shared" si="6" ref="F5:F68">IF(A5="","",F4+(F4*H4/100))</f>
        <v/>
      </c>
      <c r="G5" s="246" t="str">
        <f>IF($A5="","",'Prisestimat RAS'!$C$14)</f>
        <v/>
      </c>
      <c r="H5" s="248" t="str" cm="1">
        <f t="array" ref="H5">IF(N5=Hjelpeark!$E$7,_xlfn.XLOOKUP(IF(P5="Naturlig",O5,P5),'Veksttabell FV'!$A$26:$A$42,_xlfn.XLOOKUP('Beregninger RAS'!F5,'Veksttabell FV'!$B$25:$T$25,'Veksttabell FV'!$B$26:$T$42,,-1),,-1)*G5,IF('Beregninger RAS'!N5=Hjelpeark!$D$7,_xlfn.XLOOKUP(IF(P5="Naturlig",O5,P5),'Veksttabell SV'!$A$27:$A$43,_xlfn.XLOOKUP('Beregninger RAS'!F5,'Veksttabell SV'!$B$26:$AU$26,'Veksttabell SV'!$B$27:$AU$43,,-1),,-1)*G5,""))</f>
        <v/>
      </c>
      <c r="I5" s="248" t="str">
        <f t="shared" si="0"/>
        <v/>
      </c>
      <c r="J5" s="264" t="str">
        <f t="shared" si="1"/>
        <v/>
      </c>
      <c r="K5" s="277" t="str">
        <f>IF(A5="","",'Prisestimat RAS'!$C$9)</f>
        <v/>
      </c>
      <c r="L5" s="277" t="str">
        <f>IF(B5="","",'Prisestimat RAS'!$C$10)</f>
        <v/>
      </c>
      <c r="M5" s="277" t="str">
        <f>IF(A5="","",_xlfn.XLOOKUP('Prisestimat RAS'!$C$10,Hjelpeark!$P$14:$P$16,Hjelpeark!$Q$14:$Q$16))</f>
        <v/>
      </c>
      <c r="N5" s="277" t="str">
        <f>IF(A5="","",N4)</f>
        <v/>
      </c>
      <c r="O5" s="277" t="str">
        <f>IFERROR(IF(N5=Hjelpeark!$D$7,_xlfn.XLOOKUP('Beregninger RAS'!C5,Hjelpeark!$C$8:$C$19,Hjelpeark!$D$8:$D$19),_xlfn.XLOOKUP('Beregninger RAS'!C5,Hjelpeark!$C$8:$C$19,Hjelpeark!$E$8:$E$19)),"")</f>
        <v/>
      </c>
      <c r="P5" s="277" t="str">
        <f>IF(A5="","",P4)</f>
        <v/>
      </c>
      <c r="Q5" s="277" t="str">
        <f>IFERROR(IF(P5=Hjelpeark!$B$4,0,ABS(P5-O5)),"")</f>
        <v/>
      </c>
      <c r="R5" s="226" t="str">
        <f t="shared" si="2"/>
        <v/>
      </c>
      <c r="T5" s="248" t="str">
        <f>IFERROR(_xlfn.XLOOKUP(D5,Prisliste!$C$4:$F$4,Prisliste!$C$28:$F$28)*R5,"")</f>
        <v/>
      </c>
      <c r="U5" s="248" t="str">
        <f>IFERROR(IF(L5=Hjelpeark!$P$14,_xlfn.XLOOKUP(D5,Prisliste!$C$4:$F$4,Prisliste!$C$29:$F$29)*R5,IF(L5=Hjelpeark!$P$15,_xlfn.XLOOKUP(D5,Prisliste!$C$4:$F$4,Prisliste!$C$30:$F$30)*R5,_xlfn.XLOOKUP(D5,Prisliste!$C$4:$F$4,Prisliste!$C$31:$F$31)*R5)),"")</f>
        <v/>
      </c>
    </row>
    <row r="6" spans="1:21" ht="14.4">
      <c r="A6" s="278" t="str">
        <f>IF(A5="","",IF(A5+1&lt;='Prisestimat RAS'!$C$7,'Beregninger RAS'!A5+1,""))</f>
        <v/>
      </c>
      <c r="B6" s="260" t="str">
        <f t="shared" si="3"/>
        <v/>
      </c>
      <c r="C6" s="277" t="str">
        <f t="shared" si="4"/>
        <v/>
      </c>
      <c r="D6" s="260" t="str">
        <f t="shared" si="5"/>
        <v/>
      </c>
      <c r="E6" s="226" t="str">
        <f t="shared" si="7" ref="E6:E69">IFERROR(IF(A6="","",E5),"")</f>
        <v/>
      </c>
      <c r="F6" s="248" t="str">
        <f>IF(A6="","",F5+(F5*H5/100))</f>
        <v/>
      </c>
      <c r="G6" s="246" t="str">
        <f>IF($A6="","",'Prisestimat RAS'!$C$14)</f>
        <v/>
      </c>
      <c r="H6" s="248" t="str" cm="1">
        <f t="array" ref="H6">IF(N6=Hjelpeark!$E$7,_xlfn.XLOOKUP(IF(P6="Naturlig",O6,P6),'Veksttabell FV'!$A$26:$A$42,_xlfn.XLOOKUP('Beregninger RAS'!F6,'Veksttabell FV'!$B$25:$T$25,'Veksttabell FV'!$B$26:$T$42,,-1),,-1)*G6,IF('Beregninger RAS'!N6=Hjelpeark!$D$7,_xlfn.XLOOKUP(IF(P6="Naturlig",O6,P6),'Veksttabell SV'!$A$27:$A$43,_xlfn.XLOOKUP('Beregninger RAS'!F6,'Veksttabell SV'!$B$26:$AU$26,'Veksttabell SV'!$B$27:$AU$43,,-1),,-1)*G6,""))</f>
        <v/>
      </c>
      <c r="I6" s="248" t="str">
        <f t="shared" si="0"/>
        <v/>
      </c>
      <c r="J6" s="264" t="str">
        <f t="shared" si="1"/>
        <v/>
      </c>
      <c r="K6" s="277" t="str">
        <f>IF(A6="","",'Prisestimat RAS'!$C$9)</f>
        <v/>
      </c>
      <c r="L6" s="277" t="str">
        <f>IF(B6="","",'Prisestimat RAS'!$C$10)</f>
        <v/>
      </c>
      <c r="M6" s="277" t="str">
        <f>IF(A6="","",_xlfn.XLOOKUP('Prisestimat RAS'!$C$10,Hjelpeark!$P$14:$P$16,Hjelpeark!$Q$14:$Q$16))</f>
        <v/>
      </c>
      <c r="N6" s="277" t="str">
        <f t="shared" si="8" ref="N6:N69">IF(A6="","",N5)</f>
        <v/>
      </c>
      <c r="O6" s="277" t="str">
        <f>IFERROR(IF(N6=Hjelpeark!$D$7,_xlfn.XLOOKUP('Beregninger RAS'!C6,Hjelpeark!$C$8:$C$19,Hjelpeark!$D$8:$D$19),_xlfn.XLOOKUP('Beregninger RAS'!C6,Hjelpeark!$C$8:$C$19,Hjelpeark!$E$8:$E$19)),"")</f>
        <v/>
      </c>
      <c r="P6" s="277" t="str">
        <f t="shared" si="9" ref="P6:P69">IF(A6="","",P5)</f>
        <v/>
      </c>
      <c r="Q6" s="277" t="str">
        <f>IFERROR(IF(P6=Hjelpeark!$B$4,0,ABS(P6-O6)),"")</f>
        <v/>
      </c>
      <c r="R6" s="226" t="str">
        <f t="shared" si="2"/>
        <v/>
      </c>
      <c r="T6" s="248" t="str">
        <f>IFERROR(_xlfn.XLOOKUP(D6,Prisliste!$C$4:$F$4,Prisliste!$C$28:$F$28)*R6,"")</f>
        <v/>
      </c>
      <c r="U6" s="248" t="str">
        <f>IFERROR(IF(L6=Hjelpeark!$P$14,_xlfn.XLOOKUP(D6,Prisliste!$C$4:$F$4,Prisliste!$C$29:$F$29)*R6,IF(L6=Hjelpeark!$P$15,_xlfn.XLOOKUP(D6,Prisliste!$C$4:$F$4,Prisliste!$C$30:$F$30)*R6,_xlfn.XLOOKUP(D6,Prisliste!$C$4:$F$4,Prisliste!$C$31:$F$31)*R6)),"")</f>
        <v/>
      </c>
    </row>
    <row r="7" spans="1:21" ht="14.4">
      <c r="A7" s="278" t="str">
        <f>IF(A6="","",IF(A6+1&lt;='Prisestimat RAS'!$C$7,'Beregninger RAS'!A6+1,""))</f>
        <v/>
      </c>
      <c r="B7" s="260" t="str">
        <f t="shared" si="3"/>
        <v/>
      </c>
      <c r="C7" s="277" t="str">
        <f t="shared" si="4"/>
        <v/>
      </c>
      <c r="D7" s="260" t="str">
        <f t="shared" si="5"/>
        <v/>
      </c>
      <c r="E7" s="226" t="str">
        <f t="shared" si="7"/>
        <v/>
      </c>
      <c r="F7" s="248" t="str">
        <f t="shared" si="6"/>
        <v/>
      </c>
      <c r="G7" s="246" t="str">
        <f>IF($A7="","",'Prisestimat RAS'!$C$14)</f>
        <v/>
      </c>
      <c r="H7" s="248" t="str" cm="1">
        <f t="array" ref="H7">IF(N7=Hjelpeark!$E$7,_xlfn.XLOOKUP(IF(P7="Naturlig",O7,P7),'Veksttabell FV'!$A$26:$A$42,_xlfn.XLOOKUP('Beregninger RAS'!F7,'Veksttabell FV'!$B$25:$T$25,'Veksttabell FV'!$B$26:$T$42,,-1),,-1)*G7,IF('Beregninger RAS'!N7=Hjelpeark!$D$7,_xlfn.XLOOKUP(IF(P7="Naturlig",O7,P7),'Veksttabell SV'!$A$27:$A$43,_xlfn.XLOOKUP('Beregninger RAS'!F7,'Veksttabell SV'!$B$26:$AU$26,'Veksttabell SV'!$B$27:$AU$43,,-1),,-1)*G7,""))</f>
        <v/>
      </c>
      <c r="I7" s="248" t="str">
        <f t="shared" si="0"/>
        <v/>
      </c>
      <c r="J7" s="264" t="str">
        <f t="shared" si="1"/>
        <v/>
      </c>
      <c r="K7" s="277" t="str">
        <f>IF(A7="","",'Prisestimat RAS'!$C$9)</f>
        <v/>
      </c>
      <c r="L7" s="277" t="str">
        <f>IF(B7="","",'Prisestimat RAS'!$C$10)</f>
        <v/>
      </c>
      <c r="M7" s="277" t="str">
        <f>IF(A7="","",_xlfn.XLOOKUP('Prisestimat RAS'!$C$10,Hjelpeark!$P$14:$P$16,Hjelpeark!$Q$14:$Q$16))</f>
        <v/>
      </c>
      <c r="N7" s="277" t="str">
        <f t="shared" si="8"/>
        <v/>
      </c>
      <c r="O7" s="277" t="str">
        <f>IFERROR(IF(N7=Hjelpeark!$D$7,_xlfn.XLOOKUP('Beregninger RAS'!C7,Hjelpeark!$C$8:$C$19,Hjelpeark!$D$8:$D$19),_xlfn.XLOOKUP('Beregninger RAS'!C7,Hjelpeark!$C$8:$C$19,Hjelpeark!$E$8:$E$19)),"")</f>
        <v/>
      </c>
      <c r="P7" s="277" t="str">
        <f t="shared" si="9"/>
        <v/>
      </c>
      <c r="Q7" s="277" t="str">
        <f>IFERROR(IF(P7=Hjelpeark!$B$4,0,ABS(P7-O7)),"")</f>
        <v/>
      </c>
      <c r="R7" s="226" t="str">
        <f t="shared" si="2"/>
        <v/>
      </c>
      <c r="T7" s="248" t="str">
        <f>IFERROR(_xlfn.XLOOKUP(D7,Prisliste!$C$4:$F$4,Prisliste!$C$28:$F$28)*R7,"")</f>
        <v/>
      </c>
      <c r="U7" s="248" t="str">
        <f>IFERROR(IF(L7=Hjelpeark!$P$14,_xlfn.XLOOKUP(D7,Prisliste!$C$4:$F$4,Prisliste!$C$29:$F$29)*R7,IF(L7=Hjelpeark!$P$15,_xlfn.XLOOKUP(D7,Prisliste!$C$4:$F$4,Prisliste!$C$30:$F$30)*R7,_xlfn.XLOOKUP(D7,Prisliste!$C$4:$F$4,Prisliste!$C$31:$F$31)*R7)),"")</f>
        <v/>
      </c>
    </row>
    <row r="8" spans="1:21" ht="14.4">
      <c r="A8" s="278" t="str">
        <f>IF(A7="","",IF(A7+1&lt;='Prisestimat RAS'!$C$7,'Beregninger RAS'!A7+1,""))</f>
        <v/>
      </c>
      <c r="B8" s="260" t="str">
        <f t="shared" si="3"/>
        <v/>
      </c>
      <c r="C8" s="277" t="str">
        <f t="shared" si="4"/>
        <v/>
      </c>
      <c r="D8" s="260" t="str">
        <f t="shared" si="5"/>
        <v/>
      </c>
      <c r="E8" s="226" t="str">
        <f t="shared" si="7"/>
        <v/>
      </c>
      <c r="F8" s="248" t="str">
        <f t="shared" si="6"/>
        <v/>
      </c>
      <c r="G8" s="246" t="str">
        <f>IF($A8="","",'Prisestimat RAS'!$C$14)</f>
        <v/>
      </c>
      <c r="H8" s="248" t="str" cm="1">
        <f t="array" ref="H8">IF(N8=Hjelpeark!$E$7,_xlfn.XLOOKUP(IF(P8="Naturlig",O8,P8),'Veksttabell FV'!$A$26:$A$42,_xlfn.XLOOKUP('Beregninger RAS'!F8,'Veksttabell FV'!$B$25:$T$25,'Veksttabell FV'!$B$26:$T$42,,-1),,-1)*G8,IF('Beregninger RAS'!N8=Hjelpeark!$D$7,_xlfn.XLOOKUP(IF(P8="Naturlig",O8,P8),'Veksttabell SV'!$A$27:$A$43,_xlfn.XLOOKUP('Beregninger RAS'!F8,'Veksttabell SV'!$B$26:$AU$26,'Veksttabell SV'!$B$27:$AU$43,,-1),,-1)*G8,""))</f>
        <v/>
      </c>
      <c r="I8" s="248" t="str">
        <f t="shared" si="0"/>
        <v/>
      </c>
      <c r="J8" s="264" t="str">
        <f t="shared" si="1"/>
        <v/>
      </c>
      <c r="K8" s="277" t="str">
        <f>IF(A8="","",'Prisestimat RAS'!$C$9)</f>
        <v/>
      </c>
      <c r="L8" s="277" t="str">
        <f>IF(B8="","",'Prisestimat RAS'!$C$10)</f>
        <v/>
      </c>
      <c r="M8" s="277" t="str">
        <f>IF(A8="","",_xlfn.XLOOKUP('Prisestimat RAS'!$C$10,Hjelpeark!$P$14:$P$16,Hjelpeark!$Q$14:$Q$16))</f>
        <v/>
      </c>
      <c r="N8" s="277" t="str">
        <f t="shared" si="8"/>
        <v/>
      </c>
      <c r="O8" s="277" t="str">
        <f>IFERROR(IF(N8=Hjelpeark!$D$7,_xlfn.XLOOKUP('Beregninger RAS'!C8,Hjelpeark!$C$8:$C$19,Hjelpeark!$D$8:$D$19),_xlfn.XLOOKUP('Beregninger RAS'!C8,Hjelpeark!$C$8:$C$19,Hjelpeark!$E$8:$E$19)),"")</f>
        <v/>
      </c>
      <c r="P8" s="277" t="str">
        <f t="shared" si="9"/>
        <v/>
      </c>
      <c r="Q8" s="277" t="str">
        <f>IFERROR(IF(P8=Hjelpeark!$B$4,0,ABS(P8-O8)),"")</f>
        <v/>
      </c>
      <c r="R8" s="226" t="str">
        <f t="shared" si="2"/>
        <v/>
      </c>
      <c r="T8" s="248" t="str">
        <f>IFERROR(_xlfn.XLOOKUP(D8,Prisliste!$C$4:$F$4,Prisliste!$C$28:$F$28)*R8,"")</f>
        <v/>
      </c>
      <c r="U8" s="248" t="str">
        <f>IFERROR(IF(L8=Hjelpeark!$P$14,_xlfn.XLOOKUP(D8,Prisliste!$C$4:$F$4,Prisliste!$C$29:$F$29)*R8,IF(L8=Hjelpeark!$P$15,_xlfn.XLOOKUP(D8,Prisliste!$C$4:$F$4,Prisliste!$C$30:$F$30)*R8,_xlfn.XLOOKUP(D8,Prisliste!$C$4:$F$4,Prisliste!$C$31:$F$31)*R8)),"")</f>
        <v/>
      </c>
    </row>
    <row r="9" spans="1:21" ht="14.4">
      <c r="A9" s="278" t="str">
        <f>IF(A8="","",IF(A8+1&lt;='Prisestimat RAS'!$C$7,'Beregninger RAS'!A8+1,""))</f>
        <v/>
      </c>
      <c r="B9" s="260" t="str">
        <f t="shared" si="3"/>
        <v/>
      </c>
      <c r="C9" s="277" t="str">
        <f t="shared" si="4"/>
        <v/>
      </c>
      <c r="D9" s="260" t="str">
        <f t="shared" si="5"/>
        <v/>
      </c>
      <c r="E9" s="226" t="str">
        <f t="shared" si="7"/>
        <v/>
      </c>
      <c r="F9" s="248" t="str">
        <f t="shared" si="6"/>
        <v/>
      </c>
      <c r="G9" s="246" t="str">
        <f>IF($A9="","",'Prisestimat RAS'!$C$14)</f>
        <v/>
      </c>
      <c r="H9" s="248" t="str" cm="1">
        <f t="array" ref="H9">IF(N9=Hjelpeark!$E$7,_xlfn.XLOOKUP(IF(P9="Naturlig",O9,P9),'Veksttabell FV'!$A$26:$A$42,_xlfn.XLOOKUP('Beregninger RAS'!F9,'Veksttabell FV'!$B$25:$T$25,'Veksttabell FV'!$B$26:$T$42,,-1),,-1)*G9,IF('Beregninger RAS'!N9=Hjelpeark!$D$7,_xlfn.XLOOKUP(IF(P9="Naturlig",O9,P9),'Veksttabell SV'!$A$27:$A$43,_xlfn.XLOOKUP('Beregninger RAS'!F9,'Veksttabell SV'!$B$26:$AU$26,'Veksttabell SV'!$B$27:$AU$43,,-1),,-1)*G9,""))</f>
        <v/>
      </c>
      <c r="I9" s="248" t="str">
        <f t="shared" si="0"/>
        <v/>
      </c>
      <c r="J9" s="264" t="str">
        <f t="shared" si="1"/>
        <v/>
      </c>
      <c r="K9" s="277" t="str">
        <f>IF(A9="","",'Prisestimat RAS'!$C$9)</f>
        <v/>
      </c>
      <c r="L9" s="277" t="str">
        <f>IF(B9="","",'Prisestimat RAS'!$C$10)</f>
        <v/>
      </c>
      <c r="M9" s="277" t="str">
        <f>IF(A9="","",_xlfn.XLOOKUP('Prisestimat RAS'!$C$10,Hjelpeark!$P$14:$P$16,Hjelpeark!$Q$14:$Q$16))</f>
        <v/>
      </c>
      <c r="N9" s="277" t="str">
        <f t="shared" si="8"/>
        <v/>
      </c>
      <c r="O9" s="277" t="str">
        <f>IFERROR(IF(N9=Hjelpeark!$D$7,_xlfn.XLOOKUP('Beregninger RAS'!C9,Hjelpeark!$C$8:$C$19,Hjelpeark!$D$8:$D$19),_xlfn.XLOOKUP('Beregninger RAS'!C9,Hjelpeark!$C$8:$C$19,Hjelpeark!$E$8:$E$19)),"")</f>
        <v/>
      </c>
      <c r="P9" s="277" t="str">
        <f t="shared" si="9"/>
        <v/>
      </c>
      <c r="Q9" s="277" t="str">
        <f>IFERROR(IF(P9=Hjelpeark!$B$4,0,ABS(P9-O9)),"")</f>
        <v/>
      </c>
      <c r="R9" s="226" t="str">
        <f t="shared" si="2"/>
        <v/>
      </c>
      <c r="T9" s="248" t="str">
        <f>IFERROR(_xlfn.XLOOKUP(D9,Prisliste!$C$4:$F$4,Prisliste!$C$28:$F$28)*R9,"")</f>
        <v/>
      </c>
      <c r="U9" s="248" t="str">
        <f>IFERROR(IF(L9=Hjelpeark!$P$14,_xlfn.XLOOKUP(D9,Prisliste!$C$4:$F$4,Prisliste!$C$29:$F$29)*R9,IF(L9=Hjelpeark!$P$15,_xlfn.XLOOKUP(D9,Prisliste!$C$4:$F$4,Prisliste!$C$30:$F$30)*R9,_xlfn.XLOOKUP(D9,Prisliste!$C$4:$F$4,Prisliste!$C$31:$F$31)*R9)),"")</f>
        <v/>
      </c>
    </row>
    <row r="10" spans="1:21" ht="14.4">
      <c r="A10" s="278" t="str">
        <f>IF(A9="","",IF(A9+1&lt;='Prisestimat RAS'!$C$7,'Beregninger RAS'!A9+1,""))</f>
        <v/>
      </c>
      <c r="B10" s="260" t="str">
        <f t="shared" si="3"/>
        <v/>
      </c>
      <c r="C10" s="277" t="str">
        <f t="shared" si="4"/>
        <v/>
      </c>
      <c r="D10" s="260" t="str">
        <f t="shared" si="5"/>
        <v/>
      </c>
      <c r="E10" s="226" t="str">
        <f t="shared" si="7"/>
        <v/>
      </c>
      <c r="F10" s="248" t="str">
        <f t="shared" si="6"/>
        <v/>
      </c>
      <c r="G10" s="246" t="str">
        <f>IF($A10="","",'Prisestimat RAS'!$C$14)</f>
        <v/>
      </c>
      <c r="H10" s="248" t="str" cm="1">
        <f t="array" ref="H10">IF(N10=Hjelpeark!$E$7,_xlfn.XLOOKUP(IF(P10="Naturlig",O10,P10),'Veksttabell FV'!$A$26:$A$42,_xlfn.XLOOKUP('Beregninger RAS'!F10,'Veksttabell FV'!$B$25:$T$25,'Veksttabell FV'!$B$26:$T$42,,-1),,-1)*G10,IF('Beregninger RAS'!N10=Hjelpeark!$D$7,_xlfn.XLOOKUP(IF(P10="Naturlig",O10,P10),'Veksttabell SV'!$A$27:$A$43,_xlfn.XLOOKUP('Beregninger RAS'!F10,'Veksttabell SV'!$B$26:$AU$26,'Veksttabell SV'!$B$27:$AU$43,,-1),,-1)*G10,""))</f>
        <v/>
      </c>
      <c r="I10" s="248" t="str">
        <f t="shared" si="0"/>
        <v/>
      </c>
      <c r="J10" s="264" t="str">
        <f t="shared" si="1"/>
        <v/>
      </c>
      <c r="K10" s="277" t="str">
        <f>IF(A10="","",'Prisestimat RAS'!$C$9)</f>
        <v/>
      </c>
      <c r="L10" s="277" t="str">
        <f>IF(B10="","",'Prisestimat RAS'!$C$10)</f>
        <v/>
      </c>
      <c r="M10" s="277" t="str">
        <f>IF(A10="","",_xlfn.XLOOKUP('Prisestimat RAS'!$C$10,Hjelpeark!$P$14:$P$16,Hjelpeark!$Q$14:$Q$16))</f>
        <v/>
      </c>
      <c r="N10" s="277" t="str">
        <f t="shared" si="8"/>
        <v/>
      </c>
      <c r="O10" s="277" t="str">
        <f>IFERROR(IF(N10=Hjelpeark!$D$7,_xlfn.XLOOKUP('Beregninger RAS'!C10,Hjelpeark!$C$8:$C$19,Hjelpeark!$D$8:$D$19),_xlfn.XLOOKUP('Beregninger RAS'!C10,Hjelpeark!$C$8:$C$19,Hjelpeark!$E$8:$E$19)),"")</f>
        <v/>
      </c>
      <c r="P10" s="277" t="str">
        <f t="shared" si="9"/>
        <v/>
      </c>
      <c r="Q10" s="277" t="str">
        <f>IFERROR(IF(P10=Hjelpeark!$B$4,0,ABS(P10-O10)),"")</f>
        <v/>
      </c>
      <c r="R10" s="226" t="str">
        <f t="shared" si="2"/>
        <v/>
      </c>
      <c r="T10" s="248" t="str">
        <f>IFERROR(_xlfn.XLOOKUP(D10,Prisliste!$C$4:$F$4,Prisliste!$C$28:$F$28)*R10,"")</f>
        <v/>
      </c>
      <c r="U10" s="248" t="str">
        <f>IFERROR(IF(L10=Hjelpeark!$P$14,_xlfn.XLOOKUP(D10,Prisliste!$C$4:$F$4,Prisliste!$C$29:$F$29)*R10,IF(L10=Hjelpeark!$P$15,_xlfn.XLOOKUP(D10,Prisliste!$C$4:$F$4,Prisliste!$C$30:$F$30)*R10,_xlfn.XLOOKUP(D10,Prisliste!$C$4:$F$4,Prisliste!$C$31:$F$31)*R10)),"")</f>
        <v/>
      </c>
    </row>
    <row r="11" spans="1:21" ht="14.4">
      <c r="A11" s="278" t="str">
        <f>IF(A10="","",IF(A10+1&lt;='Prisestimat RAS'!$C$7,'Beregninger RAS'!A10+1,""))</f>
        <v/>
      </c>
      <c r="B11" s="260" t="str">
        <f t="shared" si="3"/>
        <v/>
      </c>
      <c r="C11" s="277" t="str">
        <f t="shared" si="4"/>
        <v/>
      </c>
      <c r="D11" s="260" t="str">
        <f t="shared" si="5"/>
        <v/>
      </c>
      <c r="E11" s="226" t="str">
        <f t="shared" si="7"/>
        <v/>
      </c>
      <c r="F11" s="248" t="str">
        <f t="shared" si="6"/>
        <v/>
      </c>
      <c r="G11" s="246" t="str">
        <f>IF($A11="","",'Prisestimat RAS'!$C$14)</f>
        <v/>
      </c>
      <c r="H11" s="248" t="str" cm="1">
        <f t="array" ref="H11">IF(N11=Hjelpeark!$E$7,_xlfn.XLOOKUP(IF(P11="Naturlig",O11,P11),'Veksttabell FV'!$A$26:$A$42,_xlfn.XLOOKUP('Beregninger RAS'!F11,'Veksttabell FV'!$B$25:$T$25,'Veksttabell FV'!$B$26:$T$42,,-1),,-1)*G11,IF('Beregninger RAS'!N11=Hjelpeark!$D$7,_xlfn.XLOOKUP(IF(P11="Naturlig",O11,P11),'Veksttabell SV'!$A$27:$A$43,_xlfn.XLOOKUP('Beregninger RAS'!F11,'Veksttabell SV'!$B$26:$AU$26,'Veksttabell SV'!$B$27:$AU$43,,-1),,-1)*G11,""))</f>
        <v/>
      </c>
      <c r="I11" s="248" t="str">
        <f t="shared" si="0"/>
        <v/>
      </c>
      <c r="J11" s="264" t="str">
        <f t="shared" si="1"/>
        <v/>
      </c>
      <c r="K11" s="277" t="str">
        <f>IF(A11="","",'Prisestimat RAS'!$C$9)</f>
        <v/>
      </c>
      <c r="L11" s="277" t="str">
        <f>IF(B11="","",'Prisestimat RAS'!$C$10)</f>
        <v/>
      </c>
      <c r="M11" s="277" t="str">
        <f>IF(A11="","",_xlfn.XLOOKUP('Prisestimat RAS'!$C$10,Hjelpeark!$P$14:$P$16,Hjelpeark!$Q$14:$Q$16))</f>
        <v/>
      </c>
      <c r="N11" s="277" t="str">
        <f t="shared" si="8"/>
        <v/>
      </c>
      <c r="O11" s="277" t="str">
        <f>IFERROR(IF(N11=Hjelpeark!$D$7,_xlfn.XLOOKUP('Beregninger RAS'!C11,Hjelpeark!$C$8:$C$19,Hjelpeark!$D$8:$D$19),_xlfn.XLOOKUP('Beregninger RAS'!C11,Hjelpeark!$C$8:$C$19,Hjelpeark!$E$8:$E$19)),"")</f>
        <v/>
      </c>
      <c r="P11" s="277" t="str">
        <f t="shared" si="9"/>
        <v/>
      </c>
      <c r="Q11" s="277" t="str">
        <f>IFERROR(IF(P11=Hjelpeark!$B$4,0,ABS(P11-O11)),"")</f>
        <v/>
      </c>
      <c r="R11" s="226" t="str">
        <f t="shared" si="2"/>
        <v/>
      </c>
      <c r="T11" s="248" t="str">
        <f>IFERROR(_xlfn.XLOOKUP(D11,Prisliste!$C$4:$F$4,Prisliste!$C$28:$F$28)*R11,"")</f>
        <v/>
      </c>
      <c r="U11" s="248" t="str">
        <f>IFERROR(IF(L11=Hjelpeark!$P$14,_xlfn.XLOOKUP(D11,Prisliste!$C$4:$F$4,Prisliste!$C$29:$F$29)*R11,IF(L11=Hjelpeark!$P$15,_xlfn.XLOOKUP(D11,Prisliste!$C$4:$F$4,Prisliste!$C$30:$F$30)*R11,_xlfn.XLOOKUP(D11,Prisliste!$C$4:$F$4,Prisliste!$C$31:$F$31)*R11)),"")</f>
        <v/>
      </c>
    </row>
    <row r="12" spans="1:21" ht="14.4">
      <c r="A12" s="278" t="str">
        <f>IF(A11="","",IF(A11+1&lt;='Prisestimat RAS'!$C$7,'Beregninger RAS'!A11+1,""))</f>
        <v/>
      </c>
      <c r="B12" s="260" t="str">
        <f t="shared" si="3"/>
        <v/>
      </c>
      <c r="C12" s="277" t="str">
        <f t="shared" si="4"/>
        <v/>
      </c>
      <c r="D12" s="260" t="str">
        <f t="shared" si="5"/>
        <v/>
      </c>
      <c r="E12" s="226" t="str">
        <f t="shared" si="7"/>
        <v/>
      </c>
      <c r="F12" s="248" t="str">
        <f t="shared" si="6"/>
        <v/>
      </c>
      <c r="G12" s="246" t="str">
        <f>IF($A12="","",'Prisestimat RAS'!$C$14)</f>
        <v/>
      </c>
      <c r="H12" s="248" t="str" cm="1">
        <f t="array" ref="H12">IF(N12=Hjelpeark!$E$7,_xlfn.XLOOKUP(IF(P12="Naturlig",O12,P12),'Veksttabell FV'!$A$26:$A$42,_xlfn.XLOOKUP('Beregninger RAS'!F12,'Veksttabell FV'!$B$25:$T$25,'Veksttabell FV'!$B$26:$T$42,,-1),,-1)*G12,IF('Beregninger RAS'!N12=Hjelpeark!$D$7,_xlfn.XLOOKUP(IF(P12="Naturlig",O12,P12),'Veksttabell SV'!$A$27:$A$43,_xlfn.XLOOKUP('Beregninger RAS'!F12,'Veksttabell SV'!$B$26:$AU$26,'Veksttabell SV'!$B$27:$AU$43,,-1),,-1)*G12,""))</f>
        <v/>
      </c>
      <c r="I12" s="248" t="str">
        <f t="shared" si="0"/>
        <v/>
      </c>
      <c r="J12" s="264" t="str">
        <f t="shared" si="1"/>
        <v/>
      </c>
      <c r="K12" s="277" t="str">
        <f>IF(A12="","",'Prisestimat RAS'!$C$9)</f>
        <v/>
      </c>
      <c r="L12" s="277" t="str">
        <f>IF(B12="","",'Prisestimat RAS'!$C$10)</f>
        <v/>
      </c>
      <c r="M12" s="277" t="str">
        <f>IF(A12="","",_xlfn.XLOOKUP('Prisestimat RAS'!$C$10,Hjelpeark!$P$14:$P$16,Hjelpeark!$Q$14:$Q$16))</f>
        <v/>
      </c>
      <c r="N12" s="277" t="str">
        <f t="shared" si="8"/>
        <v/>
      </c>
      <c r="O12" s="277" t="str">
        <f>IFERROR(IF(N12=Hjelpeark!$D$7,_xlfn.XLOOKUP('Beregninger RAS'!C12,Hjelpeark!$C$8:$C$19,Hjelpeark!$D$8:$D$19),_xlfn.XLOOKUP('Beregninger RAS'!C12,Hjelpeark!$C$8:$C$19,Hjelpeark!$E$8:$E$19)),"")</f>
        <v/>
      </c>
      <c r="P12" s="277" t="str">
        <f t="shared" si="9"/>
        <v/>
      </c>
      <c r="Q12" s="277" t="str">
        <f>IFERROR(IF(P12=Hjelpeark!$B$4,0,ABS(P12-O12)),"")</f>
        <v/>
      </c>
      <c r="R12" s="226" t="str">
        <f t="shared" si="2"/>
        <v/>
      </c>
      <c r="T12" s="248" t="str">
        <f>IFERROR(_xlfn.XLOOKUP(D12,Prisliste!$C$4:$F$4,Prisliste!$C$28:$F$28)*R12,"")</f>
        <v/>
      </c>
      <c r="U12" s="248" t="str">
        <f>IFERROR(IF(L12=Hjelpeark!$P$14,_xlfn.XLOOKUP(D12,Prisliste!$C$4:$F$4,Prisliste!$C$29:$F$29)*R12,IF(L12=Hjelpeark!$P$15,_xlfn.XLOOKUP(D12,Prisliste!$C$4:$F$4,Prisliste!$C$30:$F$30)*R12,_xlfn.XLOOKUP(D12,Prisliste!$C$4:$F$4,Prisliste!$C$31:$F$31)*R12)),"")</f>
        <v/>
      </c>
    </row>
    <row r="13" spans="1:21" ht="14.4">
      <c r="A13" s="278" t="str">
        <f>IF(A12="","",IF(A12+1&lt;='Prisestimat RAS'!$C$7,'Beregninger RAS'!A12+1,""))</f>
        <v/>
      </c>
      <c r="B13" s="260" t="str">
        <f t="shared" si="3"/>
        <v/>
      </c>
      <c r="C13" s="277" t="str">
        <f t="shared" si="4"/>
        <v/>
      </c>
      <c r="D13" s="260" t="str">
        <f t="shared" si="5"/>
        <v/>
      </c>
      <c r="E13" s="226" t="str">
        <f t="shared" si="7"/>
        <v/>
      </c>
      <c r="F13" s="248" t="str">
        <f t="shared" si="6"/>
        <v/>
      </c>
      <c r="G13" s="246" t="str">
        <f>IF($A13="","",'Prisestimat RAS'!$C$14)</f>
        <v/>
      </c>
      <c r="H13" s="248" t="str" cm="1">
        <f t="array" ref="H13">IF(N13=Hjelpeark!$E$7,_xlfn.XLOOKUP(IF(P13="Naturlig",O13,P13),'Veksttabell FV'!$A$26:$A$42,_xlfn.XLOOKUP('Beregninger RAS'!F13,'Veksttabell FV'!$B$25:$T$25,'Veksttabell FV'!$B$26:$T$42,,-1),,-1)*G13,IF('Beregninger RAS'!N13=Hjelpeark!$D$7,_xlfn.XLOOKUP(IF(P13="Naturlig",O13,P13),'Veksttabell SV'!$A$27:$A$43,_xlfn.XLOOKUP('Beregninger RAS'!F13,'Veksttabell SV'!$B$26:$AU$26,'Veksttabell SV'!$B$27:$AU$43,,-1),,-1)*G13,""))</f>
        <v/>
      </c>
      <c r="I13" s="248" t="str">
        <f t="shared" si="0"/>
        <v/>
      </c>
      <c r="J13" s="264" t="str">
        <f t="shared" si="1"/>
        <v/>
      </c>
      <c r="K13" s="277" t="str">
        <f>IF(A13="","",'Prisestimat RAS'!$C$9)</f>
        <v/>
      </c>
      <c r="L13" s="277" t="str">
        <f>IF(B13="","",'Prisestimat RAS'!$C$10)</f>
        <v/>
      </c>
      <c r="M13" s="277" t="str">
        <f>IF(A13="","",_xlfn.XLOOKUP('Prisestimat RAS'!$C$10,Hjelpeark!$P$14:$P$16,Hjelpeark!$Q$14:$Q$16))</f>
        <v/>
      </c>
      <c r="N13" s="277" t="str">
        <f t="shared" si="8"/>
        <v/>
      </c>
      <c r="O13" s="277" t="str">
        <f>IFERROR(IF(N13=Hjelpeark!$D$7,_xlfn.XLOOKUP('Beregninger RAS'!C13,Hjelpeark!$C$8:$C$19,Hjelpeark!$D$8:$D$19),_xlfn.XLOOKUP('Beregninger RAS'!C13,Hjelpeark!$C$8:$C$19,Hjelpeark!$E$8:$E$19)),"")</f>
        <v/>
      </c>
      <c r="P13" s="277" t="str">
        <f t="shared" si="9"/>
        <v/>
      </c>
      <c r="Q13" s="277" t="str">
        <f>IFERROR(IF(P13=Hjelpeark!$B$4,0,ABS(P13-O13)),"")</f>
        <v/>
      </c>
      <c r="R13" s="226" t="str">
        <f t="shared" si="2"/>
        <v/>
      </c>
      <c r="T13" s="248" t="str">
        <f>IFERROR(_xlfn.XLOOKUP(D13,Prisliste!$C$4:$F$4,Prisliste!$C$28:$F$28)*R13,"")</f>
        <v/>
      </c>
      <c r="U13" s="248" t="str">
        <f>IFERROR(IF(L13=Hjelpeark!$P$14,_xlfn.XLOOKUP(D13,Prisliste!$C$4:$F$4,Prisliste!$C$29:$F$29)*R13,IF(L13=Hjelpeark!$P$15,_xlfn.XLOOKUP(D13,Prisliste!$C$4:$F$4,Prisliste!$C$30:$F$30)*R13,_xlfn.XLOOKUP(D13,Prisliste!$C$4:$F$4,Prisliste!$C$31:$F$31)*R13)),"")</f>
        <v/>
      </c>
    </row>
    <row r="14" spans="1:21" ht="14.4">
      <c r="A14" s="278" t="str">
        <f>IF(A13="","",IF(A13+1&lt;='Prisestimat RAS'!$C$7,'Beregninger RAS'!A13+1,""))</f>
        <v/>
      </c>
      <c r="B14" s="260" t="str">
        <f t="shared" si="3"/>
        <v/>
      </c>
      <c r="C14" s="277" t="str">
        <f t="shared" si="4"/>
        <v/>
      </c>
      <c r="D14" s="260" t="str">
        <f t="shared" si="5"/>
        <v/>
      </c>
      <c r="E14" s="226" t="str">
        <f t="shared" si="7"/>
        <v/>
      </c>
      <c r="F14" s="248" t="str">
        <f t="shared" si="6"/>
        <v/>
      </c>
      <c r="G14" s="246" t="str">
        <f>IF($A14="","",'Prisestimat RAS'!$C$14)</f>
        <v/>
      </c>
      <c r="H14" s="248" t="str" cm="1">
        <f t="array" ref="H14">IF(N14=Hjelpeark!$E$7,_xlfn.XLOOKUP(IF(P14="Naturlig",O14,P14),'Veksttabell FV'!$A$26:$A$42,_xlfn.XLOOKUP('Beregninger RAS'!F14,'Veksttabell FV'!$B$25:$T$25,'Veksttabell FV'!$B$26:$T$42,,-1),,-1)*G14,IF('Beregninger RAS'!N14=Hjelpeark!$D$7,_xlfn.XLOOKUP(IF(P14="Naturlig",O14,P14),'Veksttabell SV'!$A$27:$A$43,_xlfn.XLOOKUP('Beregninger RAS'!F14,'Veksttabell SV'!$B$26:$AU$26,'Veksttabell SV'!$B$27:$AU$43,,-1),,-1)*G14,""))</f>
        <v/>
      </c>
      <c r="I14" s="248" t="str">
        <f t="shared" si="0"/>
        <v/>
      </c>
      <c r="J14" s="264" t="str">
        <f t="shared" si="1"/>
        <v/>
      </c>
      <c r="K14" s="277" t="str">
        <f>IF(A14="","",'Prisestimat RAS'!$C$9)</f>
        <v/>
      </c>
      <c r="L14" s="277" t="str">
        <f>IF(B14="","",'Prisestimat RAS'!$C$10)</f>
        <v/>
      </c>
      <c r="M14" s="277" t="str">
        <f>IF(A14="","",_xlfn.XLOOKUP('Prisestimat RAS'!$C$10,Hjelpeark!$P$14:$P$16,Hjelpeark!$Q$14:$Q$16))</f>
        <v/>
      </c>
      <c r="N14" s="277" t="str">
        <f t="shared" si="8"/>
        <v/>
      </c>
      <c r="O14" s="277" t="str">
        <f>IFERROR(IF(N14=Hjelpeark!$D$7,_xlfn.XLOOKUP('Beregninger RAS'!C14,Hjelpeark!$C$8:$C$19,Hjelpeark!$D$8:$D$19),_xlfn.XLOOKUP('Beregninger RAS'!C14,Hjelpeark!$C$8:$C$19,Hjelpeark!$E$8:$E$19)),"")</f>
        <v/>
      </c>
      <c r="P14" s="277" t="str">
        <f t="shared" si="9"/>
        <v/>
      </c>
      <c r="Q14" s="277" t="str">
        <f>IFERROR(IF(P14=Hjelpeark!$B$4,0,ABS(P14-O14)),"")</f>
        <v/>
      </c>
      <c r="R14" s="226" t="str">
        <f t="shared" si="2"/>
        <v/>
      </c>
      <c r="T14" s="248" t="str">
        <f>IFERROR(_xlfn.XLOOKUP(D14,Prisliste!$C$4:$F$4,Prisliste!$C$28:$F$28)*R14,"")</f>
        <v/>
      </c>
      <c r="U14" s="248" t="str">
        <f>IFERROR(IF(L14=Hjelpeark!$P$14,_xlfn.XLOOKUP(D14,Prisliste!$C$4:$F$4,Prisliste!$C$29:$F$29)*R14,IF(L14=Hjelpeark!$P$15,_xlfn.XLOOKUP(D14,Prisliste!$C$4:$F$4,Prisliste!$C$30:$F$30)*R14,_xlfn.XLOOKUP(D14,Prisliste!$C$4:$F$4,Prisliste!$C$31:$F$31)*R14)),"")</f>
        <v/>
      </c>
    </row>
    <row r="15" spans="1:21" ht="14.4">
      <c r="A15" s="278" t="str">
        <f>IF(A14="","",IF(A14+1&lt;='Prisestimat RAS'!$C$7,'Beregninger RAS'!A14+1,""))</f>
        <v/>
      </c>
      <c r="B15" s="260" t="str">
        <f t="shared" si="3"/>
        <v/>
      </c>
      <c r="C15" s="277" t="str">
        <f t="shared" si="4"/>
        <v/>
      </c>
      <c r="D15" s="260" t="str">
        <f t="shared" si="5"/>
        <v/>
      </c>
      <c r="E15" s="226" t="str">
        <f t="shared" si="7"/>
        <v/>
      </c>
      <c r="F15" s="248" t="str">
        <f t="shared" si="6"/>
        <v/>
      </c>
      <c r="G15" s="246" t="str">
        <f>IF($A15="","",'Prisestimat RAS'!$C$14)</f>
        <v/>
      </c>
      <c r="H15" s="248" t="str" cm="1">
        <f t="array" ref="H15">IF(N15=Hjelpeark!$E$7,_xlfn.XLOOKUP(IF(P15="Naturlig",O15,P15),'Veksttabell FV'!$A$26:$A$42,_xlfn.XLOOKUP('Beregninger RAS'!F15,'Veksttabell FV'!$B$25:$T$25,'Veksttabell FV'!$B$26:$T$42,,-1),,-1)*G15,IF('Beregninger RAS'!N15=Hjelpeark!$D$7,_xlfn.XLOOKUP(IF(P15="Naturlig",O15,P15),'Veksttabell SV'!$A$27:$A$43,_xlfn.XLOOKUP('Beregninger RAS'!F15,'Veksttabell SV'!$B$26:$AU$26,'Veksttabell SV'!$B$27:$AU$43,,-1),,-1)*G15,""))</f>
        <v/>
      </c>
      <c r="I15" s="248" t="str">
        <f t="shared" si="0"/>
        <v/>
      </c>
      <c r="J15" s="264" t="str">
        <f t="shared" si="1"/>
        <v/>
      </c>
      <c r="K15" s="277" t="str">
        <f>IF(A15="","",'Prisestimat RAS'!$C$9)</f>
        <v/>
      </c>
      <c r="L15" s="277" t="str">
        <f>IF(B15="","",'Prisestimat RAS'!$C$10)</f>
        <v/>
      </c>
      <c r="M15" s="277" t="str">
        <f>IF(A15="","",_xlfn.XLOOKUP('Prisestimat RAS'!$C$10,Hjelpeark!$P$14:$P$16,Hjelpeark!$Q$14:$Q$16))</f>
        <v/>
      </c>
      <c r="N15" s="277" t="str">
        <f t="shared" si="8"/>
        <v/>
      </c>
      <c r="O15" s="277" t="str">
        <f>IFERROR(IF(N15=Hjelpeark!$D$7,_xlfn.XLOOKUP('Beregninger RAS'!C15,Hjelpeark!$C$8:$C$19,Hjelpeark!$D$8:$D$19),_xlfn.XLOOKUP('Beregninger RAS'!C15,Hjelpeark!$C$8:$C$19,Hjelpeark!$E$8:$E$19)),"")</f>
        <v/>
      </c>
      <c r="P15" s="277" t="str">
        <f t="shared" si="9"/>
        <v/>
      </c>
      <c r="Q15" s="277" t="str">
        <f>IFERROR(IF(P15=Hjelpeark!$B$4,0,ABS(P15-O15)),"")</f>
        <v/>
      </c>
      <c r="R15" s="226" t="str">
        <f t="shared" si="2"/>
        <v/>
      </c>
      <c r="T15" s="248" t="str">
        <f>IFERROR(_xlfn.XLOOKUP(D15,Prisliste!$C$4:$F$4,Prisliste!$C$28:$F$28)*R15,"")</f>
        <v/>
      </c>
      <c r="U15" s="248" t="str">
        <f>IFERROR(IF(L15=Hjelpeark!$P$14,_xlfn.XLOOKUP(D15,Prisliste!$C$4:$F$4,Prisliste!$C$29:$F$29)*R15,IF(L15=Hjelpeark!$P$15,_xlfn.XLOOKUP(D15,Prisliste!$C$4:$F$4,Prisliste!$C$30:$F$30)*R15,_xlfn.XLOOKUP(D15,Prisliste!$C$4:$F$4,Prisliste!$C$31:$F$31)*R15)),"")</f>
        <v/>
      </c>
    </row>
    <row r="16" spans="1:21" ht="14.4">
      <c r="A16" s="278" t="str">
        <f>IF(A15="","",IF(A15+1&lt;='Prisestimat RAS'!$C$7,'Beregninger RAS'!A15+1,""))</f>
        <v/>
      </c>
      <c r="B16" s="260" t="str">
        <f t="shared" si="3"/>
        <v/>
      </c>
      <c r="C16" s="277" t="str">
        <f t="shared" si="4"/>
        <v/>
      </c>
      <c r="D16" s="260" t="str">
        <f t="shared" si="5"/>
        <v/>
      </c>
      <c r="E16" s="226" t="str">
        <f t="shared" si="7"/>
        <v/>
      </c>
      <c r="F16" s="248" t="str">
        <f t="shared" si="6"/>
        <v/>
      </c>
      <c r="G16" s="246" t="str">
        <f>IF($A16="","",'Prisestimat RAS'!$C$14)</f>
        <v/>
      </c>
      <c r="H16" s="248" t="str" cm="1">
        <f t="array" ref="H16">IF(N16=Hjelpeark!$E$7,_xlfn.XLOOKUP(IF(P16="Naturlig",O16,P16),'Veksttabell FV'!$A$26:$A$42,_xlfn.XLOOKUP('Beregninger RAS'!F16,'Veksttabell FV'!$B$25:$T$25,'Veksttabell FV'!$B$26:$T$42,,-1),,-1)*G16,IF('Beregninger RAS'!N16=Hjelpeark!$D$7,_xlfn.XLOOKUP(IF(P16="Naturlig",O16,P16),'Veksttabell SV'!$A$27:$A$43,_xlfn.XLOOKUP('Beregninger RAS'!F16,'Veksttabell SV'!$B$26:$AU$26,'Veksttabell SV'!$B$27:$AU$43,,-1),,-1)*G16,""))</f>
        <v/>
      </c>
      <c r="I16" s="248" t="str">
        <f t="shared" si="0"/>
        <v/>
      </c>
      <c r="J16" s="264" t="str">
        <f t="shared" si="1"/>
        <v/>
      </c>
      <c r="K16" s="277" t="str">
        <f>IF(A16="","",'Prisestimat RAS'!$C$9)</f>
        <v/>
      </c>
      <c r="L16" s="277" t="str">
        <f>IF(B16="","",'Prisestimat RAS'!$C$10)</f>
        <v/>
      </c>
      <c r="M16" s="277" t="str">
        <f>IF(A16="","",_xlfn.XLOOKUP('Prisestimat RAS'!$C$10,Hjelpeark!$P$14:$P$16,Hjelpeark!$Q$14:$Q$16))</f>
        <v/>
      </c>
      <c r="N16" s="277" t="str">
        <f t="shared" si="8"/>
        <v/>
      </c>
      <c r="O16" s="277" t="str">
        <f>IFERROR(IF(N16=Hjelpeark!$D$7,_xlfn.XLOOKUP('Beregninger RAS'!C16,Hjelpeark!$C$8:$C$19,Hjelpeark!$D$8:$D$19),_xlfn.XLOOKUP('Beregninger RAS'!C16,Hjelpeark!$C$8:$C$19,Hjelpeark!$E$8:$E$19)),"")</f>
        <v/>
      </c>
      <c r="P16" s="277" t="str">
        <f t="shared" si="9"/>
        <v/>
      </c>
      <c r="Q16" s="277" t="str">
        <f>IFERROR(IF(P16=Hjelpeark!$B$4,0,ABS(P16-O16)),"")</f>
        <v/>
      </c>
      <c r="R16" s="226" t="str">
        <f t="shared" si="2"/>
        <v/>
      </c>
      <c r="T16" s="248" t="str">
        <f>IFERROR(_xlfn.XLOOKUP(D16,Prisliste!$C$4:$F$4,Prisliste!$C$28:$F$28)*R16,"")</f>
        <v/>
      </c>
      <c r="U16" s="248" t="str">
        <f>IFERROR(IF(L16=Hjelpeark!$P$14,_xlfn.XLOOKUP(D16,Prisliste!$C$4:$F$4,Prisliste!$C$29:$F$29)*R16,IF(L16=Hjelpeark!$P$15,_xlfn.XLOOKUP(D16,Prisliste!$C$4:$F$4,Prisliste!$C$30:$F$30)*R16,_xlfn.XLOOKUP(D16,Prisliste!$C$4:$F$4,Prisliste!$C$31:$F$31)*R16)),"")</f>
        <v/>
      </c>
    </row>
    <row r="17" spans="1:21" ht="14.4">
      <c r="A17" s="278" t="str">
        <f>IF(A16="","",IF(A16+1&lt;='Prisestimat RAS'!$C$7,'Beregninger RAS'!A16+1,""))</f>
        <v/>
      </c>
      <c r="B17" s="260" t="str">
        <f t="shared" si="3"/>
        <v/>
      </c>
      <c r="C17" s="277" t="str">
        <f t="shared" si="4"/>
        <v/>
      </c>
      <c r="D17" s="260" t="str">
        <f t="shared" si="5"/>
        <v/>
      </c>
      <c r="E17" s="226" t="str">
        <f t="shared" si="7"/>
        <v/>
      </c>
      <c r="F17" s="248" t="str">
        <f t="shared" si="6"/>
        <v/>
      </c>
      <c r="G17" s="246" t="str">
        <f>IF($A17="","",'Prisestimat RAS'!$C$14)</f>
        <v/>
      </c>
      <c r="H17" s="248" t="str" cm="1">
        <f t="array" ref="H17">IF(N17=Hjelpeark!$E$7,_xlfn.XLOOKUP(IF(P17="Naturlig",O17,P17),'Veksttabell FV'!$A$26:$A$42,_xlfn.XLOOKUP('Beregninger RAS'!F17,'Veksttabell FV'!$B$25:$T$25,'Veksttabell FV'!$B$26:$T$42,,-1),,-1)*G17,IF('Beregninger RAS'!N17=Hjelpeark!$D$7,_xlfn.XLOOKUP(IF(P17="Naturlig",O17,P17),'Veksttabell SV'!$A$27:$A$43,_xlfn.XLOOKUP('Beregninger RAS'!F17,'Veksttabell SV'!$B$26:$AU$26,'Veksttabell SV'!$B$27:$AU$43,,-1),,-1)*G17,""))</f>
        <v/>
      </c>
      <c r="I17" s="248" t="str">
        <f t="shared" si="0"/>
        <v/>
      </c>
      <c r="J17" s="264" t="str">
        <f t="shared" si="1"/>
        <v/>
      </c>
      <c r="K17" s="277" t="str">
        <f>IF(A17="","",'Prisestimat RAS'!$C$9)</f>
        <v/>
      </c>
      <c r="L17" s="277" t="str">
        <f>IF(B17="","",'Prisestimat RAS'!$C$10)</f>
        <v/>
      </c>
      <c r="M17" s="277" t="str">
        <f>IF(A17="","",_xlfn.XLOOKUP('Prisestimat RAS'!$C$10,Hjelpeark!$P$14:$P$16,Hjelpeark!$Q$14:$Q$16))</f>
        <v/>
      </c>
      <c r="N17" s="277" t="str">
        <f t="shared" si="8"/>
        <v/>
      </c>
      <c r="O17" s="277" t="str">
        <f>IFERROR(IF(N17=Hjelpeark!$D$7,_xlfn.XLOOKUP('Beregninger RAS'!C17,Hjelpeark!$C$8:$C$19,Hjelpeark!$D$8:$D$19),_xlfn.XLOOKUP('Beregninger RAS'!C17,Hjelpeark!$C$8:$C$19,Hjelpeark!$E$8:$E$19)),"")</f>
        <v/>
      </c>
      <c r="P17" s="277" t="str">
        <f t="shared" si="9"/>
        <v/>
      </c>
      <c r="Q17" s="277" t="str">
        <f>IFERROR(IF(P17=Hjelpeark!$B$4,0,ABS(P17-O17)),"")</f>
        <v/>
      </c>
      <c r="R17" s="226" t="str">
        <f t="shared" si="2"/>
        <v/>
      </c>
      <c r="T17" s="248" t="str">
        <f>IFERROR(_xlfn.XLOOKUP(D17,Prisliste!$C$4:$F$4,Prisliste!$C$28:$F$28)*R17,"")</f>
        <v/>
      </c>
      <c r="U17" s="248" t="str">
        <f>IFERROR(IF(L17=Hjelpeark!$P$14,_xlfn.XLOOKUP(D17,Prisliste!$C$4:$F$4,Prisliste!$C$29:$F$29)*R17,IF(L17=Hjelpeark!$P$15,_xlfn.XLOOKUP(D17,Prisliste!$C$4:$F$4,Prisliste!$C$30:$F$30)*R17,_xlfn.XLOOKUP(D17,Prisliste!$C$4:$F$4,Prisliste!$C$31:$F$31)*R17)),"")</f>
        <v/>
      </c>
    </row>
    <row r="18" spans="1:21" ht="14.4">
      <c r="A18" s="278" t="str">
        <f>IF(A17="","",IF(A17+1&lt;='Prisestimat RAS'!$C$7,'Beregninger RAS'!A17+1,""))</f>
        <v/>
      </c>
      <c r="B18" s="260" t="str">
        <f t="shared" si="3"/>
        <v/>
      </c>
      <c r="C18" s="277" t="str">
        <f t="shared" si="4"/>
        <v/>
      </c>
      <c r="D18" s="260" t="str">
        <f t="shared" si="5"/>
        <v/>
      </c>
      <c r="E18" s="226" t="str">
        <f t="shared" si="7"/>
        <v/>
      </c>
      <c r="F18" s="248" t="str">
        <f t="shared" si="6"/>
        <v/>
      </c>
      <c r="G18" s="246" t="str">
        <f>IF($A18="","",'Prisestimat RAS'!$C$14)</f>
        <v/>
      </c>
      <c r="H18" s="248" t="str" cm="1">
        <f t="array" ref="H18">IF(N18=Hjelpeark!$E$7,_xlfn.XLOOKUP(IF(P18="Naturlig",O18,P18),'Veksttabell FV'!$A$26:$A$42,_xlfn.XLOOKUP('Beregninger RAS'!F18,'Veksttabell FV'!$B$25:$T$25,'Veksttabell FV'!$B$26:$T$42,,-1),,-1)*G18,IF('Beregninger RAS'!N18=Hjelpeark!$D$7,_xlfn.XLOOKUP(IF(P18="Naturlig",O18,P18),'Veksttabell SV'!$A$27:$A$43,_xlfn.XLOOKUP('Beregninger RAS'!F18,'Veksttabell SV'!$B$26:$AU$26,'Veksttabell SV'!$B$27:$AU$43,,-1),,-1)*G18,""))</f>
        <v/>
      </c>
      <c r="I18" s="248" t="str">
        <f t="shared" si="0"/>
        <v/>
      </c>
      <c r="J18" s="264" t="str">
        <f t="shared" si="1"/>
        <v/>
      </c>
      <c r="K18" s="277" t="str">
        <f>IF(A18="","",'Prisestimat RAS'!$C$9)</f>
        <v/>
      </c>
      <c r="L18" s="277" t="str">
        <f>IF(B18="","",'Prisestimat RAS'!$C$10)</f>
        <v/>
      </c>
      <c r="M18" s="277" t="str">
        <f>IF(A18="","",_xlfn.XLOOKUP('Prisestimat RAS'!$C$10,Hjelpeark!$P$14:$P$16,Hjelpeark!$Q$14:$Q$16))</f>
        <v/>
      </c>
      <c r="N18" s="277" t="str">
        <f t="shared" si="8"/>
        <v/>
      </c>
      <c r="O18" s="277" t="str">
        <f>IFERROR(IF(N18=Hjelpeark!$D$7,_xlfn.XLOOKUP('Beregninger RAS'!C18,Hjelpeark!$C$8:$C$19,Hjelpeark!$D$8:$D$19),_xlfn.XLOOKUP('Beregninger RAS'!C18,Hjelpeark!$C$8:$C$19,Hjelpeark!$E$8:$E$19)),"")</f>
        <v/>
      </c>
      <c r="P18" s="277" t="str">
        <f t="shared" si="9"/>
        <v/>
      </c>
      <c r="Q18" s="277" t="str">
        <f>IFERROR(IF(P18=Hjelpeark!$B$4,0,ABS(P18-O18)),"")</f>
        <v/>
      </c>
      <c r="R18" s="226" t="str">
        <f t="shared" si="2"/>
        <v/>
      </c>
      <c r="T18" s="248" t="str">
        <f>IFERROR(_xlfn.XLOOKUP(D18,Prisliste!$C$4:$F$4,Prisliste!$C$28:$F$28)*R18,"")</f>
        <v/>
      </c>
      <c r="U18" s="248" t="str">
        <f>IFERROR(IF(L18=Hjelpeark!$P$14,_xlfn.XLOOKUP(D18,Prisliste!$C$4:$F$4,Prisliste!$C$29:$F$29)*R18,IF(L18=Hjelpeark!$P$15,_xlfn.XLOOKUP(D18,Prisliste!$C$4:$F$4,Prisliste!$C$30:$F$30)*R18,_xlfn.XLOOKUP(D18,Prisliste!$C$4:$F$4,Prisliste!$C$31:$F$31)*R18)),"")</f>
        <v/>
      </c>
    </row>
    <row r="19" spans="1:21" ht="14.4">
      <c r="A19" s="278" t="str">
        <f>IF(A18="","",IF(A18+1&lt;='Prisestimat RAS'!$C$7,'Beregninger RAS'!A18+1,""))</f>
        <v/>
      </c>
      <c r="B19" s="260" t="str">
        <f t="shared" si="3"/>
        <v/>
      </c>
      <c r="C19" s="277" t="str">
        <f t="shared" si="4"/>
        <v/>
      </c>
      <c r="D19" s="260" t="str">
        <f t="shared" si="5"/>
        <v/>
      </c>
      <c r="E19" s="226" t="str">
        <f t="shared" si="7"/>
        <v/>
      </c>
      <c r="F19" s="248" t="str">
        <f t="shared" si="6"/>
        <v/>
      </c>
      <c r="G19" s="246" t="str">
        <f>IF($A19="","",'Prisestimat RAS'!$C$14)</f>
        <v/>
      </c>
      <c r="H19" s="248" t="str" cm="1">
        <f t="array" ref="H19">IF(N19=Hjelpeark!$E$7,_xlfn.XLOOKUP(IF(P19="Naturlig",O19,P19),'Veksttabell FV'!$A$26:$A$42,_xlfn.XLOOKUP('Beregninger RAS'!F19,'Veksttabell FV'!$B$25:$T$25,'Veksttabell FV'!$B$26:$T$42,,-1),,-1)*G19,IF('Beregninger RAS'!N19=Hjelpeark!$D$7,_xlfn.XLOOKUP(IF(P19="Naturlig",O19,P19),'Veksttabell SV'!$A$27:$A$43,_xlfn.XLOOKUP('Beregninger RAS'!F19,'Veksttabell SV'!$B$26:$AU$26,'Veksttabell SV'!$B$27:$AU$43,,-1),,-1)*G19,""))</f>
        <v/>
      </c>
      <c r="I19" s="248" t="str">
        <f t="shared" si="0"/>
        <v/>
      </c>
      <c r="J19" s="264" t="str">
        <f t="shared" si="1"/>
        <v/>
      </c>
      <c r="K19" s="277" t="str">
        <f>IF(A19="","",'Prisestimat RAS'!$C$9)</f>
        <v/>
      </c>
      <c r="L19" s="277" t="str">
        <f>IF(B19="","",'Prisestimat RAS'!$C$10)</f>
        <v/>
      </c>
      <c r="M19" s="277" t="str">
        <f>IF(A19="","",_xlfn.XLOOKUP('Prisestimat RAS'!$C$10,Hjelpeark!$P$14:$P$16,Hjelpeark!$Q$14:$Q$16))</f>
        <v/>
      </c>
      <c r="N19" s="277" t="str">
        <f t="shared" si="8"/>
        <v/>
      </c>
      <c r="O19" s="277" t="str">
        <f>IFERROR(IF(N19=Hjelpeark!$D$7,_xlfn.XLOOKUP('Beregninger RAS'!C19,Hjelpeark!$C$8:$C$19,Hjelpeark!$D$8:$D$19),_xlfn.XLOOKUP('Beregninger RAS'!C19,Hjelpeark!$C$8:$C$19,Hjelpeark!$E$8:$E$19)),"")</f>
        <v/>
      </c>
      <c r="P19" s="277" t="str">
        <f t="shared" si="9"/>
        <v/>
      </c>
      <c r="Q19" s="277" t="str">
        <f>IFERROR(IF(P19=Hjelpeark!$B$4,0,ABS(P19-O19)),"")</f>
        <v/>
      </c>
      <c r="R19" s="226" t="str">
        <f t="shared" si="2"/>
        <v/>
      </c>
      <c r="T19" s="248" t="str">
        <f>IFERROR(_xlfn.XLOOKUP(D19,Prisliste!$C$4:$F$4,Prisliste!$C$28:$F$28)*R19,"")</f>
        <v/>
      </c>
      <c r="U19" s="248" t="str">
        <f>IFERROR(IF(L19=Hjelpeark!$P$14,_xlfn.XLOOKUP(D19,Prisliste!$C$4:$F$4,Prisliste!$C$29:$F$29)*R19,IF(L19=Hjelpeark!$P$15,_xlfn.XLOOKUP(D19,Prisliste!$C$4:$F$4,Prisliste!$C$30:$F$30)*R19,_xlfn.XLOOKUP(D19,Prisliste!$C$4:$F$4,Prisliste!$C$31:$F$31)*R19)),"")</f>
        <v/>
      </c>
    </row>
    <row r="20" spans="1:21" ht="14.4">
      <c r="A20" s="278" t="str">
        <f>IF(A19="","",IF(A19+1&lt;='Prisestimat RAS'!$C$7,'Beregninger RAS'!A19+1,""))</f>
        <v/>
      </c>
      <c r="B20" s="260" t="str">
        <f t="shared" si="3"/>
        <v/>
      </c>
      <c r="C20" s="277" t="str">
        <f t="shared" si="4"/>
        <v/>
      </c>
      <c r="D20" s="260" t="str">
        <f t="shared" si="5"/>
        <v/>
      </c>
      <c r="E20" s="226" t="str">
        <f t="shared" si="7"/>
        <v/>
      </c>
      <c r="F20" s="248" t="str">
        <f t="shared" si="6"/>
        <v/>
      </c>
      <c r="G20" s="246" t="str">
        <f>IF($A20="","",'Prisestimat RAS'!$C$14)</f>
        <v/>
      </c>
      <c r="H20" s="248" t="str" cm="1">
        <f t="array" ref="H20">IF(N20=Hjelpeark!$E$7,_xlfn.XLOOKUP(IF(P20="Naturlig",O20,P20),'Veksttabell FV'!$A$26:$A$42,_xlfn.XLOOKUP('Beregninger RAS'!F20,'Veksttabell FV'!$B$25:$T$25,'Veksttabell FV'!$B$26:$T$42,,-1),,-1)*G20,IF('Beregninger RAS'!N20=Hjelpeark!$D$7,_xlfn.XLOOKUP(IF(P20="Naturlig",O20,P20),'Veksttabell SV'!$A$27:$A$43,_xlfn.XLOOKUP('Beregninger RAS'!F20,'Veksttabell SV'!$B$26:$AU$26,'Veksttabell SV'!$B$27:$AU$43,,-1),,-1)*G20,""))</f>
        <v/>
      </c>
      <c r="I20" s="248" t="str">
        <f t="shared" si="0"/>
        <v/>
      </c>
      <c r="J20" s="264" t="str">
        <f t="shared" si="1"/>
        <v/>
      </c>
      <c r="K20" s="277" t="str">
        <f>IF(A20="","",'Prisestimat RAS'!$C$9)</f>
        <v/>
      </c>
      <c r="L20" s="277" t="str">
        <f>IF(B20="","",'Prisestimat RAS'!$C$10)</f>
        <v/>
      </c>
      <c r="M20" s="277" t="str">
        <f>IF(A20="","",_xlfn.XLOOKUP('Prisestimat RAS'!$C$10,Hjelpeark!$P$14:$P$16,Hjelpeark!$Q$14:$Q$16))</f>
        <v/>
      </c>
      <c r="N20" s="277" t="str">
        <f t="shared" si="8"/>
        <v/>
      </c>
      <c r="O20" s="277" t="str">
        <f>IFERROR(IF(N20=Hjelpeark!$D$7,_xlfn.XLOOKUP('Beregninger RAS'!C20,Hjelpeark!$C$8:$C$19,Hjelpeark!$D$8:$D$19),_xlfn.XLOOKUP('Beregninger RAS'!C20,Hjelpeark!$C$8:$C$19,Hjelpeark!$E$8:$E$19)),"")</f>
        <v/>
      </c>
      <c r="P20" s="277" t="str">
        <f t="shared" si="9"/>
        <v/>
      </c>
      <c r="Q20" s="277" t="str">
        <f>IFERROR(IF(P20=Hjelpeark!$B$4,0,ABS(P20-O20)),"")</f>
        <v/>
      </c>
      <c r="R20" s="226" t="str">
        <f t="shared" si="2"/>
        <v/>
      </c>
      <c r="T20" s="248" t="str">
        <f>IFERROR(_xlfn.XLOOKUP(D20,Prisliste!$C$4:$F$4,Prisliste!$C$28:$F$28)*R20,"")</f>
        <v/>
      </c>
      <c r="U20" s="248" t="str">
        <f>IFERROR(IF(L20=Hjelpeark!$P$14,_xlfn.XLOOKUP(D20,Prisliste!$C$4:$F$4,Prisliste!$C$29:$F$29)*R20,IF(L20=Hjelpeark!$P$15,_xlfn.XLOOKUP(D20,Prisliste!$C$4:$F$4,Prisliste!$C$30:$F$30)*R20,_xlfn.XLOOKUP(D20,Prisliste!$C$4:$F$4,Prisliste!$C$31:$F$31)*R20)),"")</f>
        <v/>
      </c>
    </row>
    <row r="21" spans="1:21" ht="14.4">
      <c r="A21" s="278" t="str">
        <f>IF(A20="","",IF(A20+1&lt;='Prisestimat RAS'!$C$7,'Beregninger RAS'!A20+1,""))</f>
        <v/>
      </c>
      <c r="B21" s="260" t="str">
        <f t="shared" si="3"/>
        <v/>
      </c>
      <c r="C21" s="277" t="str">
        <f t="shared" si="4"/>
        <v/>
      </c>
      <c r="D21" s="260" t="str">
        <f t="shared" si="5"/>
        <v/>
      </c>
      <c r="E21" s="226" t="str">
        <f t="shared" si="7"/>
        <v/>
      </c>
      <c r="F21" s="248" t="str">
        <f t="shared" si="6"/>
        <v/>
      </c>
      <c r="G21" s="246" t="str">
        <f>IF($A21="","",'Prisestimat RAS'!$C$14)</f>
        <v/>
      </c>
      <c r="H21" s="248" t="str" cm="1">
        <f t="array" ref="H21">IF(N21=Hjelpeark!$E$7,_xlfn.XLOOKUP(IF(P21="Naturlig",O21,P21),'Veksttabell FV'!$A$26:$A$42,_xlfn.XLOOKUP('Beregninger RAS'!F21,'Veksttabell FV'!$B$25:$T$25,'Veksttabell FV'!$B$26:$T$42,,-1),,-1)*G21,IF('Beregninger RAS'!N21=Hjelpeark!$D$7,_xlfn.XLOOKUP(IF(P21="Naturlig",O21,P21),'Veksttabell SV'!$A$27:$A$43,_xlfn.XLOOKUP('Beregninger RAS'!F21,'Veksttabell SV'!$B$26:$AU$26,'Veksttabell SV'!$B$27:$AU$43,,-1),,-1)*G21,""))</f>
        <v/>
      </c>
      <c r="I21" s="248" t="str">
        <f t="shared" si="0"/>
        <v/>
      </c>
      <c r="J21" s="264" t="str">
        <f t="shared" si="1"/>
        <v/>
      </c>
      <c r="K21" s="277" t="str">
        <f>IF(A21="","",'Prisestimat RAS'!$C$9)</f>
        <v/>
      </c>
      <c r="L21" s="277" t="str">
        <f>IF(B21="","",'Prisestimat RAS'!$C$10)</f>
        <v/>
      </c>
      <c r="M21" s="277" t="str">
        <f>IF(A21="","",_xlfn.XLOOKUP('Prisestimat RAS'!$C$10,Hjelpeark!$P$14:$P$16,Hjelpeark!$Q$14:$Q$16))</f>
        <v/>
      </c>
      <c r="N21" s="277" t="str">
        <f t="shared" si="8"/>
        <v/>
      </c>
      <c r="O21" s="277" t="str">
        <f>IFERROR(IF(N21=Hjelpeark!$D$7,_xlfn.XLOOKUP('Beregninger RAS'!C21,Hjelpeark!$C$8:$C$19,Hjelpeark!$D$8:$D$19),_xlfn.XLOOKUP('Beregninger RAS'!C21,Hjelpeark!$C$8:$C$19,Hjelpeark!$E$8:$E$19)),"")</f>
        <v/>
      </c>
      <c r="P21" s="277" t="str">
        <f t="shared" si="9"/>
        <v/>
      </c>
      <c r="Q21" s="277" t="str">
        <f>IFERROR(IF(P21=Hjelpeark!$B$4,0,ABS(P21-O21)),"")</f>
        <v/>
      </c>
      <c r="R21" s="226" t="str">
        <f t="shared" si="2"/>
        <v/>
      </c>
      <c r="T21" s="248" t="str">
        <f>IFERROR(_xlfn.XLOOKUP(D21,Prisliste!$C$4:$F$4,Prisliste!$C$28:$F$28)*R21,"")</f>
        <v/>
      </c>
      <c r="U21" s="248" t="str">
        <f>IFERROR(IF(L21=Hjelpeark!$P$14,_xlfn.XLOOKUP(D21,Prisliste!$C$4:$F$4,Prisliste!$C$29:$F$29)*R21,IF(L21=Hjelpeark!$P$15,_xlfn.XLOOKUP(D21,Prisliste!$C$4:$F$4,Prisliste!$C$30:$F$30)*R21,_xlfn.XLOOKUP(D21,Prisliste!$C$4:$F$4,Prisliste!$C$31:$F$31)*R21)),"")</f>
        <v/>
      </c>
    </row>
    <row r="22" spans="1:21" ht="14.4">
      <c r="A22" s="278" t="str">
        <f>IF(A21="","",IF(A21+1&lt;='Prisestimat RAS'!$C$7,'Beregninger RAS'!A21+1,""))</f>
        <v/>
      </c>
      <c r="B22" s="260" t="str">
        <f t="shared" si="3"/>
        <v/>
      </c>
      <c r="C22" s="277" t="str">
        <f t="shared" si="4"/>
        <v/>
      </c>
      <c r="D22" s="260" t="str">
        <f t="shared" si="5"/>
        <v/>
      </c>
      <c r="E22" s="226" t="str">
        <f t="shared" si="7"/>
        <v/>
      </c>
      <c r="F22" s="248" t="str">
        <f t="shared" si="6"/>
        <v/>
      </c>
      <c r="G22" s="246" t="str">
        <f>IF($A22="","",'Prisestimat RAS'!$C$14)</f>
        <v/>
      </c>
      <c r="H22" s="248" t="str" cm="1">
        <f t="array" ref="H22">IF(N22=Hjelpeark!$E$7,_xlfn.XLOOKUP(IF(P22="Naturlig",O22,P22),'Veksttabell FV'!$A$26:$A$42,_xlfn.XLOOKUP('Beregninger RAS'!F22,'Veksttabell FV'!$B$25:$T$25,'Veksttabell FV'!$B$26:$T$42,,-1),,-1)*G22,IF('Beregninger RAS'!N22=Hjelpeark!$D$7,_xlfn.XLOOKUP(IF(P22="Naturlig",O22,P22),'Veksttabell SV'!$A$27:$A$43,_xlfn.XLOOKUP('Beregninger RAS'!F22,'Veksttabell SV'!$B$26:$AU$26,'Veksttabell SV'!$B$27:$AU$43,,-1),,-1)*G22,""))</f>
        <v/>
      </c>
      <c r="I22" s="248" t="str">
        <f t="shared" si="0"/>
        <v/>
      </c>
      <c r="J22" s="264" t="str">
        <f t="shared" si="1"/>
        <v/>
      </c>
      <c r="K22" s="277" t="str">
        <f>IF(A22="","",'Prisestimat RAS'!$C$9)</f>
        <v/>
      </c>
      <c r="L22" s="277" t="str">
        <f>IF(B22="","",'Prisestimat RAS'!$C$10)</f>
        <v/>
      </c>
      <c r="M22" s="277" t="str">
        <f>IF(A22="","",_xlfn.XLOOKUP('Prisestimat RAS'!$C$10,Hjelpeark!$P$14:$P$16,Hjelpeark!$Q$14:$Q$16))</f>
        <v/>
      </c>
      <c r="N22" s="277" t="str">
        <f t="shared" si="8"/>
        <v/>
      </c>
      <c r="O22" s="277" t="str">
        <f>IFERROR(IF(N22=Hjelpeark!$D$7,_xlfn.XLOOKUP('Beregninger RAS'!C22,Hjelpeark!$C$8:$C$19,Hjelpeark!$D$8:$D$19),_xlfn.XLOOKUP('Beregninger RAS'!C22,Hjelpeark!$C$8:$C$19,Hjelpeark!$E$8:$E$19)),"")</f>
        <v/>
      </c>
      <c r="P22" s="277" t="str">
        <f t="shared" si="9"/>
        <v/>
      </c>
      <c r="Q22" s="277" t="str">
        <f>IFERROR(IF(P22=Hjelpeark!$B$4,0,ABS(P22-O22)),"")</f>
        <v/>
      </c>
      <c r="R22" s="226" t="str">
        <f t="shared" si="2"/>
        <v/>
      </c>
      <c r="T22" s="248" t="str">
        <f>IFERROR(_xlfn.XLOOKUP(D22,Prisliste!$C$4:$F$4,Prisliste!$C$28:$F$28)*R22,"")</f>
        <v/>
      </c>
      <c r="U22" s="248" t="str">
        <f>IFERROR(IF(L22=Hjelpeark!$P$14,_xlfn.XLOOKUP(D22,Prisliste!$C$4:$F$4,Prisliste!$C$29:$F$29)*R22,IF(L22=Hjelpeark!$P$15,_xlfn.XLOOKUP(D22,Prisliste!$C$4:$F$4,Prisliste!$C$30:$F$30)*R22,_xlfn.XLOOKUP(D22,Prisliste!$C$4:$F$4,Prisliste!$C$31:$F$31)*R22)),"")</f>
        <v/>
      </c>
    </row>
    <row r="23" spans="1:21" ht="14.4">
      <c r="A23" s="278" t="str">
        <f>IF(A22="","",IF(A22+1&lt;='Prisestimat RAS'!$C$7,'Beregninger RAS'!A22+1,""))</f>
        <v/>
      </c>
      <c r="B23" s="260" t="str">
        <f t="shared" si="3"/>
        <v/>
      </c>
      <c r="C23" s="277" t="str">
        <f t="shared" si="4"/>
        <v/>
      </c>
      <c r="D23" s="260" t="str">
        <f t="shared" si="5"/>
        <v/>
      </c>
      <c r="E23" s="226" t="str">
        <f t="shared" si="7"/>
        <v/>
      </c>
      <c r="F23" s="248" t="str">
        <f t="shared" si="6"/>
        <v/>
      </c>
      <c r="G23" s="246" t="str">
        <f>IF($A23="","",'Prisestimat RAS'!$C$14)</f>
        <v/>
      </c>
      <c r="H23" s="248" t="str" cm="1">
        <f t="array" ref="H23">IF(N23=Hjelpeark!$E$7,_xlfn.XLOOKUP(IF(P23="Naturlig",O23,P23),'Veksttabell FV'!$A$26:$A$42,_xlfn.XLOOKUP('Beregninger RAS'!F23,'Veksttabell FV'!$B$25:$T$25,'Veksttabell FV'!$B$26:$T$42,,-1),,-1)*G23,IF('Beregninger RAS'!N23=Hjelpeark!$D$7,_xlfn.XLOOKUP(IF(P23="Naturlig",O23,P23),'Veksttabell SV'!$A$27:$A$43,_xlfn.XLOOKUP('Beregninger RAS'!F23,'Veksttabell SV'!$B$26:$AU$26,'Veksttabell SV'!$B$27:$AU$43,,-1),,-1)*G23,""))</f>
        <v/>
      </c>
      <c r="I23" s="248" t="str">
        <f t="shared" si="0"/>
        <v/>
      </c>
      <c r="J23" s="264" t="str">
        <f t="shared" si="1"/>
        <v/>
      </c>
      <c r="K23" s="277" t="str">
        <f>IF(A23="","",'Prisestimat RAS'!$C$9)</f>
        <v/>
      </c>
      <c r="L23" s="277" t="str">
        <f>IF(B23="","",'Prisestimat RAS'!$C$10)</f>
        <v/>
      </c>
      <c r="M23" s="277" t="str">
        <f>IF(A23="","",_xlfn.XLOOKUP('Prisestimat RAS'!$C$10,Hjelpeark!$P$14:$P$16,Hjelpeark!$Q$14:$Q$16))</f>
        <v/>
      </c>
      <c r="N23" s="277" t="str">
        <f t="shared" si="8"/>
        <v/>
      </c>
      <c r="O23" s="277" t="str">
        <f>IFERROR(IF(N23=Hjelpeark!$D$7,_xlfn.XLOOKUP('Beregninger RAS'!C23,Hjelpeark!$C$8:$C$19,Hjelpeark!$D$8:$D$19),_xlfn.XLOOKUP('Beregninger RAS'!C23,Hjelpeark!$C$8:$C$19,Hjelpeark!$E$8:$E$19)),"")</f>
        <v/>
      </c>
      <c r="P23" s="277" t="str">
        <f t="shared" si="9"/>
        <v/>
      </c>
      <c r="Q23" s="277" t="str">
        <f>IFERROR(IF(P23=Hjelpeark!$B$4,0,ABS(P23-O23)),"")</f>
        <v/>
      </c>
      <c r="R23" s="226" t="str">
        <f t="shared" si="2"/>
        <v/>
      </c>
      <c r="T23" s="248" t="str">
        <f>IFERROR(_xlfn.XLOOKUP(D23,Prisliste!$C$4:$F$4,Prisliste!$C$28:$F$28)*R23,"")</f>
        <v/>
      </c>
      <c r="U23" s="248" t="str">
        <f>IFERROR(IF(L23=Hjelpeark!$P$14,_xlfn.XLOOKUP(D23,Prisliste!$C$4:$F$4,Prisliste!$C$29:$F$29)*R23,IF(L23=Hjelpeark!$P$15,_xlfn.XLOOKUP(D23,Prisliste!$C$4:$F$4,Prisliste!$C$30:$F$30)*R23,_xlfn.XLOOKUP(D23,Prisliste!$C$4:$F$4,Prisliste!$C$31:$F$31)*R23)),"")</f>
        <v/>
      </c>
    </row>
    <row r="24" spans="1:21" ht="14.4">
      <c r="A24" s="278" t="str">
        <f>IF(A23="","",IF(A23+1&lt;='Prisestimat RAS'!$C$7,'Beregninger RAS'!A23+1,""))</f>
        <v/>
      </c>
      <c r="B24" s="260" t="str">
        <f t="shared" si="3"/>
        <v/>
      </c>
      <c r="C24" s="277" t="str">
        <f t="shared" si="4"/>
        <v/>
      </c>
      <c r="D24" s="260" t="str">
        <f t="shared" si="5"/>
        <v/>
      </c>
      <c r="E24" s="226" t="str">
        <f t="shared" si="7"/>
        <v/>
      </c>
      <c r="F24" s="248" t="str">
        <f t="shared" si="6"/>
        <v/>
      </c>
      <c r="G24" s="246" t="str">
        <f>IF($A24="","",'Prisestimat RAS'!$C$14)</f>
        <v/>
      </c>
      <c r="H24" s="248" t="str" cm="1">
        <f t="array" ref="H24">IF(N24=Hjelpeark!$E$7,_xlfn.XLOOKUP(IF(P24="Naturlig",O24,P24),'Veksttabell FV'!$A$26:$A$42,_xlfn.XLOOKUP('Beregninger RAS'!F24,'Veksttabell FV'!$B$25:$T$25,'Veksttabell FV'!$B$26:$T$42,,-1),,-1)*G24,IF('Beregninger RAS'!N24=Hjelpeark!$D$7,_xlfn.XLOOKUP(IF(P24="Naturlig",O24,P24),'Veksttabell SV'!$A$27:$A$43,_xlfn.XLOOKUP('Beregninger RAS'!F24,'Veksttabell SV'!$B$26:$AU$26,'Veksttabell SV'!$B$27:$AU$43,,-1),,-1)*G24,""))</f>
        <v/>
      </c>
      <c r="I24" s="248" t="str">
        <f t="shared" si="0"/>
        <v/>
      </c>
      <c r="J24" s="264" t="str">
        <f t="shared" si="1"/>
        <v/>
      </c>
      <c r="K24" s="277" t="str">
        <f>IF(A24="","",'Prisestimat RAS'!$C$9)</f>
        <v/>
      </c>
      <c r="L24" s="277" t="str">
        <f>IF(B24="","",'Prisestimat RAS'!$C$10)</f>
        <v/>
      </c>
      <c r="M24" s="277" t="str">
        <f>IF(A24="","",_xlfn.XLOOKUP('Prisestimat RAS'!$C$10,Hjelpeark!$P$14:$P$16,Hjelpeark!$Q$14:$Q$16))</f>
        <v/>
      </c>
      <c r="N24" s="277" t="str">
        <f t="shared" si="8"/>
        <v/>
      </c>
      <c r="O24" s="277" t="str">
        <f>IFERROR(IF(N24=Hjelpeark!$D$7,_xlfn.XLOOKUP('Beregninger RAS'!C24,Hjelpeark!$C$8:$C$19,Hjelpeark!$D$8:$D$19),_xlfn.XLOOKUP('Beregninger RAS'!C24,Hjelpeark!$C$8:$C$19,Hjelpeark!$E$8:$E$19)),"")</f>
        <v/>
      </c>
      <c r="P24" s="277" t="str">
        <f t="shared" si="9"/>
        <v/>
      </c>
      <c r="Q24" s="277" t="str">
        <f>IFERROR(IF(P24=Hjelpeark!$B$4,0,ABS(P24-O24)),"")</f>
        <v/>
      </c>
      <c r="R24" s="226" t="str">
        <f t="shared" si="2"/>
        <v/>
      </c>
      <c r="T24" s="248" t="str">
        <f>IFERROR(_xlfn.XLOOKUP(D24,Prisliste!$C$4:$F$4,Prisliste!$C$28:$F$28)*R24,"")</f>
        <v/>
      </c>
      <c r="U24" s="248" t="str">
        <f>IFERROR(IF(L24=Hjelpeark!$P$14,_xlfn.XLOOKUP(D24,Prisliste!$C$4:$F$4,Prisliste!$C$29:$F$29)*R24,IF(L24=Hjelpeark!$P$15,_xlfn.XLOOKUP(D24,Prisliste!$C$4:$F$4,Prisliste!$C$30:$F$30)*R24,_xlfn.XLOOKUP(D24,Prisliste!$C$4:$F$4,Prisliste!$C$31:$F$31)*R24)),"")</f>
        <v/>
      </c>
    </row>
    <row r="25" spans="1:21" ht="14.4">
      <c r="A25" s="278" t="str">
        <f>IF(A24="","",IF(A24+1&lt;='Prisestimat RAS'!$C$7,'Beregninger RAS'!A24+1,""))</f>
        <v/>
      </c>
      <c r="B25" s="260" t="str">
        <f t="shared" si="3"/>
        <v/>
      </c>
      <c r="C25" s="277" t="str">
        <f t="shared" si="4"/>
        <v/>
      </c>
      <c r="D25" s="260" t="str">
        <f t="shared" si="5"/>
        <v/>
      </c>
      <c r="E25" s="226" t="str">
        <f t="shared" si="7"/>
        <v/>
      </c>
      <c r="F25" s="248" t="str">
        <f t="shared" si="6"/>
        <v/>
      </c>
      <c r="G25" s="246" t="str">
        <f>IF($A25="","",'Prisestimat RAS'!$C$14)</f>
        <v/>
      </c>
      <c r="H25" s="248" t="str" cm="1">
        <f t="array" ref="H25">IF(N25=Hjelpeark!$E$7,_xlfn.XLOOKUP(IF(P25="Naturlig",O25,P25),'Veksttabell FV'!$A$26:$A$42,_xlfn.XLOOKUP('Beregninger RAS'!F25,'Veksttabell FV'!$B$25:$T$25,'Veksttabell FV'!$B$26:$T$42,,-1),,-1)*G25,IF('Beregninger RAS'!N25=Hjelpeark!$D$7,_xlfn.XLOOKUP(IF(P25="Naturlig",O25,P25),'Veksttabell SV'!$A$27:$A$43,_xlfn.XLOOKUP('Beregninger RAS'!F25,'Veksttabell SV'!$B$26:$AU$26,'Veksttabell SV'!$B$27:$AU$43,,-1),,-1)*G25,""))</f>
        <v/>
      </c>
      <c r="I25" s="248" t="str">
        <f t="shared" si="0"/>
        <v/>
      </c>
      <c r="J25" s="264" t="str">
        <f t="shared" si="1"/>
        <v/>
      </c>
      <c r="K25" s="277" t="str">
        <f>IF(A25="","",'Prisestimat RAS'!$C$9)</f>
        <v/>
      </c>
      <c r="L25" s="277" t="str">
        <f>IF(B25="","",'Prisestimat RAS'!$C$10)</f>
        <v/>
      </c>
      <c r="M25" s="277" t="str">
        <f>IF(A25="","",_xlfn.XLOOKUP('Prisestimat RAS'!$C$10,Hjelpeark!$P$14:$P$16,Hjelpeark!$Q$14:$Q$16))</f>
        <v/>
      </c>
      <c r="N25" s="277" t="str">
        <f t="shared" si="8"/>
        <v/>
      </c>
      <c r="O25" s="277" t="str">
        <f>IFERROR(IF(N25=Hjelpeark!$D$7,_xlfn.XLOOKUP('Beregninger RAS'!C25,Hjelpeark!$C$8:$C$19,Hjelpeark!$D$8:$D$19),_xlfn.XLOOKUP('Beregninger RAS'!C25,Hjelpeark!$C$8:$C$19,Hjelpeark!$E$8:$E$19)),"")</f>
        <v/>
      </c>
      <c r="P25" s="277" t="str">
        <f t="shared" si="9"/>
        <v/>
      </c>
      <c r="Q25" s="277" t="str">
        <f>IFERROR(IF(P25=Hjelpeark!$B$4,0,ABS(P25-O25)),"")</f>
        <v/>
      </c>
      <c r="R25" s="226" t="str">
        <f t="shared" si="2"/>
        <v/>
      </c>
      <c r="T25" s="248" t="str">
        <f>IFERROR(_xlfn.XLOOKUP(D25,Prisliste!$C$4:$F$4,Prisliste!$C$28:$F$28)*R25,"")</f>
        <v/>
      </c>
      <c r="U25" s="248" t="str">
        <f>IFERROR(IF(L25=Hjelpeark!$P$14,_xlfn.XLOOKUP(D25,Prisliste!$C$4:$F$4,Prisliste!$C$29:$F$29)*R25,IF(L25=Hjelpeark!$P$15,_xlfn.XLOOKUP(D25,Prisliste!$C$4:$F$4,Prisliste!$C$30:$F$30)*R25,_xlfn.XLOOKUP(D25,Prisliste!$C$4:$F$4,Prisliste!$C$31:$F$31)*R25)),"")</f>
        <v/>
      </c>
    </row>
    <row r="26" spans="1:21" ht="14.4">
      <c r="A26" s="278" t="str">
        <f>IF(A25="","",IF(A25+1&lt;='Prisestimat RAS'!$C$7,'Beregninger RAS'!A25+1,""))</f>
        <v/>
      </c>
      <c r="B26" s="260" t="str">
        <f t="shared" si="3"/>
        <v/>
      </c>
      <c r="C26" s="277" t="str">
        <f t="shared" si="4"/>
        <v/>
      </c>
      <c r="D26" s="260" t="str">
        <f t="shared" si="5"/>
        <v/>
      </c>
      <c r="E26" s="226" t="str">
        <f t="shared" si="7"/>
        <v/>
      </c>
      <c r="F26" s="248" t="str">
        <f t="shared" si="6"/>
        <v/>
      </c>
      <c r="G26" s="246" t="str">
        <f>IF($A26="","",'Prisestimat RAS'!$C$14)</f>
        <v/>
      </c>
      <c r="H26" s="248" t="str" cm="1">
        <f t="array" ref="H26">IF(N26=Hjelpeark!$E$7,_xlfn.XLOOKUP(IF(P26="Naturlig",O26,P26),'Veksttabell FV'!$A$26:$A$42,_xlfn.XLOOKUP('Beregninger RAS'!F26,'Veksttabell FV'!$B$25:$T$25,'Veksttabell FV'!$B$26:$T$42,,-1),,-1)*G26,IF('Beregninger RAS'!N26=Hjelpeark!$D$7,_xlfn.XLOOKUP(IF(P26="Naturlig",O26,P26),'Veksttabell SV'!$A$27:$A$43,_xlfn.XLOOKUP('Beregninger RAS'!F26,'Veksttabell SV'!$B$26:$AU$26,'Veksttabell SV'!$B$27:$AU$43,,-1),,-1)*G26,""))</f>
        <v/>
      </c>
      <c r="I26" s="248" t="str">
        <f t="shared" si="0"/>
        <v/>
      </c>
      <c r="J26" s="264" t="str">
        <f t="shared" si="1"/>
        <v/>
      </c>
      <c r="K26" s="277" t="str">
        <f>IF(A26="","",'Prisestimat RAS'!$C$9)</f>
        <v/>
      </c>
      <c r="L26" s="277" t="str">
        <f>IF(B26="","",'Prisestimat RAS'!$C$10)</f>
        <v/>
      </c>
      <c r="M26" s="277" t="str">
        <f>IF(A26="","",_xlfn.XLOOKUP('Prisestimat RAS'!$C$10,Hjelpeark!$P$14:$P$16,Hjelpeark!$Q$14:$Q$16))</f>
        <v/>
      </c>
      <c r="N26" s="277" t="str">
        <f t="shared" si="8"/>
        <v/>
      </c>
      <c r="O26" s="277" t="str">
        <f>IFERROR(IF(N26=Hjelpeark!$D$7,_xlfn.XLOOKUP('Beregninger RAS'!C26,Hjelpeark!$C$8:$C$19,Hjelpeark!$D$8:$D$19),_xlfn.XLOOKUP('Beregninger RAS'!C26,Hjelpeark!$C$8:$C$19,Hjelpeark!$E$8:$E$19)),"")</f>
        <v/>
      </c>
      <c r="P26" s="277" t="str">
        <f t="shared" si="9"/>
        <v/>
      </c>
      <c r="Q26" s="277" t="str">
        <f>IFERROR(IF(P26=Hjelpeark!$B$4,0,ABS(P26-O26)),"")</f>
        <v/>
      </c>
      <c r="R26" s="226" t="str">
        <f t="shared" si="2"/>
        <v/>
      </c>
      <c r="T26" s="248" t="str">
        <f>IFERROR(_xlfn.XLOOKUP(D26,Prisliste!$C$4:$F$4,Prisliste!$C$28:$F$28)*R26,"")</f>
        <v/>
      </c>
      <c r="U26" s="248" t="str">
        <f>IFERROR(IF(L26=Hjelpeark!$P$14,_xlfn.XLOOKUP(D26,Prisliste!$C$4:$F$4,Prisliste!$C$29:$F$29)*R26,IF(L26=Hjelpeark!$P$15,_xlfn.XLOOKUP(D26,Prisliste!$C$4:$F$4,Prisliste!$C$30:$F$30)*R26,_xlfn.XLOOKUP(D26,Prisliste!$C$4:$F$4,Prisliste!$C$31:$F$31)*R26)),"")</f>
        <v/>
      </c>
    </row>
    <row r="27" spans="1:21" ht="14.4">
      <c r="A27" s="278" t="str">
        <f>IF(A26="","",IF(A26+1&lt;='Prisestimat RAS'!$C$7,'Beregninger RAS'!A26+1,""))</f>
        <v/>
      </c>
      <c r="B27" s="260" t="str">
        <f t="shared" si="3"/>
        <v/>
      </c>
      <c r="C27" s="277" t="str">
        <f t="shared" si="4"/>
        <v/>
      </c>
      <c r="D27" s="260" t="str">
        <f t="shared" si="5"/>
        <v/>
      </c>
      <c r="E27" s="226" t="str">
        <f t="shared" si="7"/>
        <v/>
      </c>
      <c r="F27" s="248" t="str">
        <f t="shared" si="6"/>
        <v/>
      </c>
      <c r="G27" s="246" t="str">
        <f>IF($A27="","",'Prisestimat RAS'!$C$14)</f>
        <v/>
      </c>
      <c r="H27" s="248" t="str" cm="1">
        <f t="array" ref="H27">IF(N27=Hjelpeark!$E$7,_xlfn.XLOOKUP(IF(P27="Naturlig",O27,P27),'Veksttabell FV'!$A$26:$A$42,_xlfn.XLOOKUP('Beregninger RAS'!F27,'Veksttabell FV'!$B$25:$T$25,'Veksttabell FV'!$B$26:$T$42,,-1),,-1)*G27,IF('Beregninger RAS'!N27=Hjelpeark!$D$7,_xlfn.XLOOKUP(IF(P27="Naturlig",O27,P27),'Veksttabell SV'!$A$27:$A$43,_xlfn.XLOOKUP('Beregninger RAS'!F27,'Veksttabell SV'!$B$26:$AU$26,'Veksttabell SV'!$B$27:$AU$43,,-1),,-1)*G27,""))</f>
        <v/>
      </c>
      <c r="I27" s="248" t="str">
        <f t="shared" si="0"/>
        <v/>
      </c>
      <c r="J27" s="264" t="str">
        <f t="shared" si="1"/>
        <v/>
      </c>
      <c r="K27" s="277" t="str">
        <f>IF(A27="","",'Prisestimat RAS'!$C$9)</f>
        <v/>
      </c>
      <c r="L27" s="277" t="str">
        <f>IF(B27="","",'Prisestimat RAS'!$C$10)</f>
        <v/>
      </c>
      <c r="M27" s="277" t="str">
        <f>IF(A27="","",_xlfn.XLOOKUP('Prisestimat RAS'!$C$10,Hjelpeark!$P$14:$P$16,Hjelpeark!$Q$14:$Q$16))</f>
        <v/>
      </c>
      <c r="N27" s="277" t="str">
        <f t="shared" si="8"/>
        <v/>
      </c>
      <c r="O27" s="277" t="str">
        <f>IFERROR(IF(N27=Hjelpeark!$D$7,_xlfn.XLOOKUP('Beregninger RAS'!C27,Hjelpeark!$C$8:$C$19,Hjelpeark!$D$8:$D$19),_xlfn.XLOOKUP('Beregninger RAS'!C27,Hjelpeark!$C$8:$C$19,Hjelpeark!$E$8:$E$19)),"")</f>
        <v/>
      </c>
      <c r="P27" s="277" t="str">
        <f t="shared" si="9"/>
        <v/>
      </c>
      <c r="Q27" s="277" t="str">
        <f>IFERROR(IF(P27=Hjelpeark!$B$4,0,ABS(P27-O27)),"")</f>
        <v/>
      </c>
      <c r="R27" s="226" t="str">
        <f t="shared" si="2"/>
        <v/>
      </c>
      <c r="T27" s="248" t="str">
        <f>IFERROR(_xlfn.XLOOKUP(D27,Prisliste!$C$4:$F$4,Prisliste!$C$28:$F$28)*R27,"")</f>
        <v/>
      </c>
      <c r="U27" s="248" t="str">
        <f>IFERROR(IF(L27=Hjelpeark!$P$14,_xlfn.XLOOKUP(D27,Prisliste!$C$4:$F$4,Prisliste!$C$29:$F$29)*R27,IF(L27=Hjelpeark!$P$15,_xlfn.XLOOKUP(D27,Prisliste!$C$4:$F$4,Prisliste!$C$30:$F$30)*R27,_xlfn.XLOOKUP(D27,Prisliste!$C$4:$F$4,Prisliste!$C$31:$F$31)*R27)),"")</f>
        <v/>
      </c>
    </row>
    <row r="28" spans="1:21" ht="14.4">
      <c r="A28" s="278" t="str">
        <f>IF(A27="","",IF(A27+1&lt;='Prisestimat RAS'!$C$7,'Beregninger RAS'!A27+1,""))</f>
        <v/>
      </c>
      <c r="B28" s="260" t="str">
        <f t="shared" si="3"/>
        <v/>
      </c>
      <c r="C28" s="277" t="str">
        <f t="shared" si="4"/>
        <v/>
      </c>
      <c r="D28" s="260" t="str">
        <f t="shared" si="5"/>
        <v/>
      </c>
      <c r="E28" s="226" t="str">
        <f t="shared" si="7"/>
        <v/>
      </c>
      <c r="F28" s="248" t="str">
        <f t="shared" si="6"/>
        <v/>
      </c>
      <c r="G28" s="246" t="str">
        <f>IF($A28="","",'Prisestimat RAS'!$C$14)</f>
        <v/>
      </c>
      <c r="H28" s="248" t="str" cm="1">
        <f t="array" ref="H28">IF(N28=Hjelpeark!$E$7,_xlfn.XLOOKUP(IF(P28="Naturlig",O28,P28),'Veksttabell FV'!$A$26:$A$42,_xlfn.XLOOKUP('Beregninger RAS'!F28,'Veksttabell FV'!$B$25:$T$25,'Veksttabell FV'!$B$26:$T$42,,-1),,-1)*G28,IF('Beregninger RAS'!N28=Hjelpeark!$D$7,_xlfn.XLOOKUP(IF(P28="Naturlig",O28,P28),'Veksttabell SV'!$A$27:$A$43,_xlfn.XLOOKUP('Beregninger RAS'!F28,'Veksttabell SV'!$B$26:$AU$26,'Veksttabell SV'!$B$27:$AU$43,,-1),,-1)*G28,""))</f>
        <v/>
      </c>
      <c r="I28" s="248" t="str">
        <f t="shared" si="0"/>
        <v/>
      </c>
      <c r="J28" s="264" t="str">
        <f t="shared" si="1"/>
        <v/>
      </c>
      <c r="K28" s="277" t="str">
        <f>IF(A28="","",'Prisestimat RAS'!$C$9)</f>
        <v/>
      </c>
      <c r="L28" s="277" t="str">
        <f>IF(B28="","",'Prisestimat RAS'!$C$10)</f>
        <v/>
      </c>
      <c r="M28" s="277" t="str">
        <f>IF(A28="","",_xlfn.XLOOKUP('Prisestimat RAS'!$C$10,Hjelpeark!$P$14:$P$16,Hjelpeark!$Q$14:$Q$16))</f>
        <v/>
      </c>
      <c r="N28" s="277" t="str">
        <f t="shared" si="8"/>
        <v/>
      </c>
      <c r="O28" s="277" t="str">
        <f>IFERROR(IF(N28=Hjelpeark!$D$7,_xlfn.XLOOKUP('Beregninger RAS'!C28,Hjelpeark!$C$8:$C$19,Hjelpeark!$D$8:$D$19),_xlfn.XLOOKUP('Beregninger RAS'!C28,Hjelpeark!$C$8:$C$19,Hjelpeark!$E$8:$E$19)),"")</f>
        <v/>
      </c>
      <c r="P28" s="277" t="str">
        <f t="shared" si="9"/>
        <v/>
      </c>
      <c r="Q28" s="277" t="str">
        <f>IFERROR(IF(P28=Hjelpeark!$B$4,0,ABS(P28-O28)),"")</f>
        <v/>
      </c>
      <c r="R28" s="226" t="str">
        <f t="shared" si="2"/>
        <v/>
      </c>
      <c r="T28" s="248" t="str">
        <f>IFERROR(_xlfn.XLOOKUP(D28,Prisliste!$C$4:$F$4,Prisliste!$C$28:$F$28)*R28,"")</f>
        <v/>
      </c>
      <c r="U28" s="248" t="str">
        <f>IFERROR(IF(L28=Hjelpeark!$P$14,_xlfn.XLOOKUP(D28,Prisliste!$C$4:$F$4,Prisliste!$C$29:$F$29)*R28,IF(L28=Hjelpeark!$P$15,_xlfn.XLOOKUP(D28,Prisliste!$C$4:$F$4,Prisliste!$C$30:$F$30)*R28,_xlfn.XLOOKUP(D28,Prisliste!$C$4:$F$4,Prisliste!$C$31:$F$31)*R28)),"")</f>
        <v/>
      </c>
    </row>
    <row r="29" spans="1:21" ht="14.4">
      <c r="A29" s="278" t="str">
        <f>IF(A28="","",IF(A28+1&lt;='Prisestimat RAS'!$C$7,'Beregninger RAS'!A28+1,""))</f>
        <v/>
      </c>
      <c r="B29" s="260" t="str">
        <f t="shared" si="3"/>
        <v/>
      </c>
      <c r="C29" s="277" t="str">
        <f t="shared" si="4"/>
        <v/>
      </c>
      <c r="D29" s="260" t="str">
        <f t="shared" si="5"/>
        <v/>
      </c>
      <c r="E29" s="226" t="str">
        <f t="shared" si="7"/>
        <v/>
      </c>
      <c r="F29" s="248" t="str">
        <f t="shared" si="6"/>
        <v/>
      </c>
      <c r="G29" s="246" t="str">
        <f>IF($A29="","",'Prisestimat RAS'!$C$14)</f>
        <v/>
      </c>
      <c r="H29" s="248" t="str" cm="1">
        <f t="array" ref="H29">IF(N29=Hjelpeark!$E$7,_xlfn.XLOOKUP(IF(P29="Naturlig",O29,P29),'Veksttabell FV'!$A$26:$A$42,_xlfn.XLOOKUP('Beregninger RAS'!F29,'Veksttabell FV'!$B$25:$T$25,'Veksttabell FV'!$B$26:$T$42,,-1),,-1)*G29,IF('Beregninger RAS'!N29=Hjelpeark!$D$7,_xlfn.XLOOKUP(IF(P29="Naturlig",O29,P29),'Veksttabell SV'!$A$27:$A$43,_xlfn.XLOOKUP('Beregninger RAS'!F29,'Veksttabell SV'!$B$26:$AU$26,'Veksttabell SV'!$B$27:$AU$43,,-1),,-1)*G29,""))</f>
        <v/>
      </c>
      <c r="I29" s="248" t="str">
        <f t="shared" si="0"/>
        <v/>
      </c>
      <c r="J29" s="264" t="str">
        <f t="shared" si="1"/>
        <v/>
      </c>
      <c r="K29" s="277" t="str">
        <f>IF(A29="","",'Prisestimat RAS'!$C$9)</f>
        <v/>
      </c>
      <c r="L29" s="277" t="str">
        <f>IF(B29="","",'Prisestimat RAS'!$C$10)</f>
        <v/>
      </c>
      <c r="M29" s="277" t="str">
        <f>IF(A29="","",_xlfn.XLOOKUP('Prisestimat RAS'!$C$10,Hjelpeark!$P$14:$P$16,Hjelpeark!$Q$14:$Q$16))</f>
        <v/>
      </c>
      <c r="N29" s="277" t="str">
        <f t="shared" si="8"/>
        <v/>
      </c>
      <c r="O29" s="277" t="str">
        <f>IFERROR(IF(N29=Hjelpeark!$D$7,_xlfn.XLOOKUP('Beregninger RAS'!C29,Hjelpeark!$C$8:$C$19,Hjelpeark!$D$8:$D$19),_xlfn.XLOOKUP('Beregninger RAS'!C29,Hjelpeark!$C$8:$C$19,Hjelpeark!$E$8:$E$19)),"")</f>
        <v/>
      </c>
      <c r="P29" s="277" t="str">
        <f t="shared" si="9"/>
        <v/>
      </c>
      <c r="Q29" s="277" t="str">
        <f>IFERROR(IF(P29=Hjelpeark!$B$4,0,ABS(P29-O29)),"")</f>
        <v/>
      </c>
      <c r="R29" s="226" t="str">
        <f t="shared" si="2"/>
        <v/>
      </c>
      <c r="T29" s="248" t="str">
        <f>IFERROR(_xlfn.XLOOKUP(D29,Prisliste!$C$4:$F$4,Prisliste!$C$28:$F$28)*R29,"")</f>
        <v/>
      </c>
      <c r="U29" s="248" t="str">
        <f>IFERROR(IF(L29=Hjelpeark!$P$14,_xlfn.XLOOKUP(D29,Prisliste!$C$4:$F$4,Prisliste!$C$29:$F$29)*R29,IF(L29=Hjelpeark!$P$15,_xlfn.XLOOKUP(D29,Prisliste!$C$4:$F$4,Prisliste!$C$30:$F$30)*R29,_xlfn.XLOOKUP(D29,Prisliste!$C$4:$F$4,Prisliste!$C$31:$F$31)*R29)),"")</f>
        <v/>
      </c>
    </row>
    <row r="30" spans="1:21" ht="14.4">
      <c r="A30" s="278" t="str">
        <f>IF(A29="","",IF(A29+1&lt;='Prisestimat RAS'!$C$7,'Beregninger RAS'!A29+1,""))</f>
        <v/>
      </c>
      <c r="B30" s="260" t="str">
        <f t="shared" si="3"/>
        <v/>
      </c>
      <c r="C30" s="277" t="str">
        <f t="shared" si="4"/>
        <v/>
      </c>
      <c r="D30" s="260" t="str">
        <f t="shared" si="5"/>
        <v/>
      </c>
      <c r="E30" s="226" t="str">
        <f t="shared" si="7"/>
        <v/>
      </c>
      <c r="F30" s="248" t="str">
        <f t="shared" si="6"/>
        <v/>
      </c>
      <c r="G30" s="246" t="str">
        <f>IF($A30="","",'Prisestimat RAS'!$C$14)</f>
        <v/>
      </c>
      <c r="H30" s="248" t="str" cm="1">
        <f t="array" ref="H30">IF(N30=Hjelpeark!$E$7,_xlfn.XLOOKUP(IF(P30="Naturlig",O30,P30),'Veksttabell FV'!$A$26:$A$42,_xlfn.XLOOKUP('Beregninger RAS'!F30,'Veksttabell FV'!$B$25:$T$25,'Veksttabell FV'!$B$26:$T$42,,-1),,-1)*G30,IF('Beregninger RAS'!N30=Hjelpeark!$D$7,_xlfn.XLOOKUP(IF(P30="Naturlig",O30,P30),'Veksttabell SV'!$A$27:$A$43,_xlfn.XLOOKUP('Beregninger RAS'!F30,'Veksttabell SV'!$B$26:$AU$26,'Veksttabell SV'!$B$27:$AU$43,,-1),,-1)*G30,""))</f>
        <v/>
      </c>
      <c r="I30" s="248" t="str">
        <f t="shared" si="0"/>
        <v/>
      </c>
      <c r="J30" s="264" t="str">
        <f t="shared" si="1"/>
        <v/>
      </c>
      <c r="K30" s="277" t="str">
        <f>IF(A30="","",'Prisestimat RAS'!$C$9)</f>
        <v/>
      </c>
      <c r="L30" s="277" t="str">
        <f>IF(B30="","",'Prisestimat RAS'!$C$10)</f>
        <v/>
      </c>
      <c r="M30" s="277" t="str">
        <f>IF(A30="","",_xlfn.XLOOKUP('Prisestimat RAS'!$C$10,Hjelpeark!$P$14:$P$16,Hjelpeark!$Q$14:$Q$16))</f>
        <v/>
      </c>
      <c r="N30" s="277" t="str">
        <f t="shared" si="8"/>
        <v/>
      </c>
      <c r="O30" s="277" t="str">
        <f>IFERROR(IF(N30=Hjelpeark!$D$7,_xlfn.XLOOKUP('Beregninger RAS'!C30,Hjelpeark!$C$8:$C$19,Hjelpeark!$D$8:$D$19),_xlfn.XLOOKUP('Beregninger RAS'!C30,Hjelpeark!$C$8:$C$19,Hjelpeark!$E$8:$E$19)),"")</f>
        <v/>
      </c>
      <c r="P30" s="277" t="str">
        <f t="shared" si="9"/>
        <v/>
      </c>
      <c r="Q30" s="277" t="str">
        <f>IFERROR(IF(P30=Hjelpeark!$B$4,0,ABS(P30-O30)),"")</f>
        <v/>
      </c>
      <c r="R30" s="226" t="str">
        <f t="shared" si="2"/>
        <v/>
      </c>
      <c r="T30" s="248" t="str">
        <f>IFERROR(_xlfn.XLOOKUP(D30,Prisliste!$C$4:$F$4,Prisliste!$C$28:$F$28)*R30,"")</f>
        <v/>
      </c>
      <c r="U30" s="248" t="str">
        <f>IFERROR(IF(L30=Hjelpeark!$P$14,_xlfn.XLOOKUP(D30,Prisliste!$C$4:$F$4,Prisliste!$C$29:$F$29)*R30,IF(L30=Hjelpeark!$P$15,_xlfn.XLOOKUP(D30,Prisliste!$C$4:$F$4,Prisliste!$C$30:$F$30)*R30,_xlfn.XLOOKUP(D30,Prisliste!$C$4:$F$4,Prisliste!$C$31:$F$31)*R30)),"")</f>
        <v/>
      </c>
    </row>
    <row r="31" spans="1:21" ht="14.4">
      <c r="A31" s="278" t="str">
        <f>IF(A30="","",IF(A30+1&lt;='Prisestimat RAS'!$C$7,'Beregninger RAS'!A30+1,""))</f>
        <v/>
      </c>
      <c r="B31" s="260" t="str">
        <f t="shared" si="3"/>
        <v/>
      </c>
      <c r="C31" s="277" t="str">
        <f t="shared" si="4"/>
        <v/>
      </c>
      <c r="D31" s="260" t="str">
        <f t="shared" si="5"/>
        <v/>
      </c>
      <c r="E31" s="226" t="str">
        <f t="shared" si="7"/>
        <v/>
      </c>
      <c r="F31" s="248" t="str">
        <f t="shared" si="6"/>
        <v/>
      </c>
      <c r="G31" s="246" t="str">
        <f>IF($A31="","",'Prisestimat RAS'!$C$14)</f>
        <v/>
      </c>
      <c r="H31" s="248" t="str" cm="1">
        <f t="array" ref="H31">IF(N31=Hjelpeark!$E$7,_xlfn.XLOOKUP(IF(P31="Naturlig",O31,P31),'Veksttabell FV'!$A$26:$A$42,_xlfn.XLOOKUP('Beregninger RAS'!F31,'Veksttabell FV'!$B$25:$T$25,'Veksttabell FV'!$B$26:$T$42,,-1),,-1)*G31,IF('Beregninger RAS'!N31=Hjelpeark!$D$7,_xlfn.XLOOKUP(IF(P31="Naturlig",O31,P31),'Veksttabell SV'!$A$27:$A$43,_xlfn.XLOOKUP('Beregninger RAS'!F31,'Veksttabell SV'!$B$26:$AU$26,'Veksttabell SV'!$B$27:$AU$43,,-1),,-1)*G31,""))</f>
        <v/>
      </c>
      <c r="I31" s="248" t="str">
        <f t="shared" si="0"/>
        <v/>
      </c>
      <c r="J31" s="264" t="str">
        <f t="shared" si="1"/>
        <v/>
      </c>
      <c r="K31" s="277" t="str">
        <f>IF(A31="","",'Prisestimat RAS'!$C$9)</f>
        <v/>
      </c>
      <c r="L31" s="277" t="str">
        <f>IF(B31="","",'Prisestimat RAS'!$C$10)</f>
        <v/>
      </c>
      <c r="M31" s="277" t="str">
        <f>IF(A31="","",_xlfn.XLOOKUP('Prisestimat RAS'!$C$10,Hjelpeark!$P$14:$P$16,Hjelpeark!$Q$14:$Q$16))</f>
        <v/>
      </c>
      <c r="N31" s="277" t="str">
        <f t="shared" si="8"/>
        <v/>
      </c>
      <c r="O31" s="277" t="str">
        <f>IFERROR(IF(N31=Hjelpeark!$D$7,_xlfn.XLOOKUP('Beregninger RAS'!C31,Hjelpeark!$C$8:$C$19,Hjelpeark!$D$8:$D$19),_xlfn.XLOOKUP('Beregninger RAS'!C31,Hjelpeark!$C$8:$C$19,Hjelpeark!$E$8:$E$19)),"")</f>
        <v/>
      </c>
      <c r="P31" s="277" t="str">
        <f t="shared" si="9"/>
        <v/>
      </c>
      <c r="Q31" s="277" t="str">
        <f>IFERROR(IF(P31=Hjelpeark!$B$4,0,ABS(P31-O31)),"")</f>
        <v/>
      </c>
      <c r="R31" s="226" t="str">
        <f t="shared" si="2"/>
        <v/>
      </c>
      <c r="T31" s="248" t="str">
        <f>IFERROR(_xlfn.XLOOKUP(D31,Prisliste!$C$4:$F$4,Prisliste!$C$28:$F$28)*R31,"")</f>
        <v/>
      </c>
      <c r="U31" s="248" t="str">
        <f>IFERROR(IF(L31=Hjelpeark!$P$14,_xlfn.XLOOKUP(D31,Prisliste!$C$4:$F$4,Prisliste!$C$29:$F$29)*R31,IF(L31=Hjelpeark!$P$15,_xlfn.XLOOKUP(D31,Prisliste!$C$4:$F$4,Prisliste!$C$30:$F$30)*R31,_xlfn.XLOOKUP(D31,Prisliste!$C$4:$F$4,Prisliste!$C$31:$F$31)*R31)),"")</f>
        <v/>
      </c>
    </row>
    <row r="32" spans="1:21" ht="14.4">
      <c r="A32" s="278" t="str">
        <f>IF(A31="","",IF(A31+1&lt;='Prisestimat RAS'!$C$7,'Beregninger RAS'!A31+1,""))</f>
        <v/>
      </c>
      <c r="B32" s="260" t="str">
        <f t="shared" si="3"/>
        <v/>
      </c>
      <c r="C32" s="277" t="str">
        <f t="shared" si="4"/>
        <v/>
      </c>
      <c r="D32" s="260" t="str">
        <f t="shared" si="5"/>
        <v/>
      </c>
      <c r="E32" s="226" t="str">
        <f t="shared" si="7"/>
        <v/>
      </c>
      <c r="F32" s="248" t="str">
        <f t="shared" si="6"/>
        <v/>
      </c>
      <c r="G32" s="246" t="str">
        <f>IF($A32="","",'Prisestimat RAS'!$C$14)</f>
        <v/>
      </c>
      <c r="H32" s="248" t="str" cm="1">
        <f t="array" ref="H32">IF(N32=Hjelpeark!$E$7,_xlfn.XLOOKUP(IF(P32="Naturlig",O32,P32),'Veksttabell FV'!$A$26:$A$42,_xlfn.XLOOKUP('Beregninger RAS'!F32,'Veksttabell FV'!$B$25:$T$25,'Veksttabell FV'!$B$26:$T$42,,-1),,-1)*G32,IF('Beregninger RAS'!N32=Hjelpeark!$D$7,_xlfn.XLOOKUP(IF(P32="Naturlig",O32,P32),'Veksttabell SV'!$A$27:$A$43,_xlfn.XLOOKUP('Beregninger RAS'!F32,'Veksttabell SV'!$B$26:$AU$26,'Veksttabell SV'!$B$27:$AU$43,,-1),,-1)*G32,""))</f>
        <v/>
      </c>
      <c r="I32" s="248" t="str">
        <f t="shared" si="0"/>
        <v/>
      </c>
      <c r="J32" s="264" t="str">
        <f t="shared" si="1"/>
        <v/>
      </c>
      <c r="K32" s="277" t="str">
        <f>IF(A32="","",'Prisestimat RAS'!$C$9)</f>
        <v/>
      </c>
      <c r="L32" s="277" t="str">
        <f>IF(B32="","",'Prisestimat RAS'!$C$10)</f>
        <v/>
      </c>
      <c r="M32" s="277" t="str">
        <f>IF(A32="","",_xlfn.XLOOKUP('Prisestimat RAS'!$C$10,Hjelpeark!$P$14:$P$16,Hjelpeark!$Q$14:$Q$16))</f>
        <v/>
      </c>
      <c r="N32" s="277" t="str">
        <f t="shared" si="8"/>
        <v/>
      </c>
      <c r="O32" s="277" t="str">
        <f>IFERROR(IF(N32=Hjelpeark!$D$7,_xlfn.XLOOKUP('Beregninger RAS'!C32,Hjelpeark!$C$8:$C$19,Hjelpeark!$D$8:$D$19),_xlfn.XLOOKUP('Beregninger RAS'!C32,Hjelpeark!$C$8:$C$19,Hjelpeark!$E$8:$E$19)),"")</f>
        <v/>
      </c>
      <c r="P32" s="277" t="str">
        <f t="shared" si="9"/>
        <v/>
      </c>
      <c r="Q32" s="277" t="str">
        <f>IFERROR(IF(P32=Hjelpeark!$B$4,0,ABS(P32-O32)),"")</f>
        <v/>
      </c>
      <c r="R32" s="226" t="str">
        <f t="shared" si="2"/>
        <v/>
      </c>
      <c r="T32" s="248" t="str">
        <f>IFERROR(_xlfn.XLOOKUP(D32,Prisliste!$C$4:$F$4,Prisliste!$C$28:$F$28)*R32,"")</f>
        <v/>
      </c>
      <c r="U32" s="248" t="str">
        <f>IFERROR(IF(L32=Hjelpeark!$P$14,_xlfn.XLOOKUP(D32,Prisliste!$C$4:$F$4,Prisliste!$C$29:$F$29)*R32,IF(L32=Hjelpeark!$P$15,_xlfn.XLOOKUP(D32,Prisliste!$C$4:$F$4,Prisliste!$C$30:$F$30)*R32,_xlfn.XLOOKUP(D32,Prisliste!$C$4:$F$4,Prisliste!$C$31:$F$31)*R32)),"")</f>
        <v/>
      </c>
    </row>
    <row r="33" spans="1:21" ht="14.4">
      <c r="A33" s="278" t="str">
        <f>IF(A32="","",IF(A32+1&lt;='Prisestimat RAS'!$C$7,'Beregninger RAS'!A32+1,""))</f>
        <v/>
      </c>
      <c r="B33" s="260" t="str">
        <f t="shared" si="3"/>
        <v/>
      </c>
      <c r="C33" s="277" t="str">
        <f t="shared" si="4"/>
        <v/>
      </c>
      <c r="D33" s="260" t="str">
        <f t="shared" si="5"/>
        <v/>
      </c>
      <c r="E33" s="226" t="str">
        <f t="shared" si="7"/>
        <v/>
      </c>
      <c r="F33" s="248" t="str">
        <f t="shared" si="6"/>
        <v/>
      </c>
      <c r="G33" s="246" t="str">
        <f>IF($A33="","",'Prisestimat RAS'!$C$14)</f>
        <v/>
      </c>
      <c r="H33" s="248" t="str" cm="1">
        <f t="array" ref="H33">IF(N33=Hjelpeark!$E$7,_xlfn.XLOOKUP(IF(P33="Naturlig",O33,P33),'Veksttabell FV'!$A$26:$A$42,_xlfn.XLOOKUP('Beregninger RAS'!F33,'Veksttabell FV'!$B$25:$T$25,'Veksttabell FV'!$B$26:$T$42,,-1),,-1)*G33,IF('Beregninger RAS'!N33=Hjelpeark!$D$7,_xlfn.XLOOKUP(IF(P33="Naturlig",O33,P33),'Veksttabell SV'!$A$27:$A$43,_xlfn.XLOOKUP('Beregninger RAS'!F33,'Veksttabell SV'!$B$26:$AU$26,'Veksttabell SV'!$B$27:$AU$43,,-1),,-1)*G33,""))</f>
        <v/>
      </c>
      <c r="I33" s="248" t="str">
        <f t="shared" si="0"/>
        <v/>
      </c>
      <c r="J33" s="264" t="str">
        <f t="shared" si="1"/>
        <v/>
      </c>
      <c r="K33" s="277" t="str">
        <f>IF(A33="","",'Prisestimat RAS'!$C$9)</f>
        <v/>
      </c>
      <c r="L33" s="277" t="str">
        <f>IF(B33="","",'Prisestimat RAS'!$C$10)</f>
        <v/>
      </c>
      <c r="M33" s="277" t="str">
        <f>IF(A33="","",_xlfn.XLOOKUP('Prisestimat RAS'!$C$10,Hjelpeark!$P$14:$P$16,Hjelpeark!$Q$14:$Q$16))</f>
        <v/>
      </c>
      <c r="N33" s="277" t="str">
        <f t="shared" si="8"/>
        <v/>
      </c>
      <c r="O33" s="277" t="str">
        <f>IFERROR(IF(N33=Hjelpeark!$D$7,_xlfn.XLOOKUP('Beregninger RAS'!C33,Hjelpeark!$C$8:$C$19,Hjelpeark!$D$8:$D$19),_xlfn.XLOOKUP('Beregninger RAS'!C33,Hjelpeark!$C$8:$C$19,Hjelpeark!$E$8:$E$19)),"")</f>
        <v/>
      </c>
      <c r="P33" s="277" t="str">
        <f t="shared" si="9"/>
        <v/>
      </c>
      <c r="Q33" s="277" t="str">
        <f>IFERROR(IF(P33=Hjelpeark!$B$4,0,ABS(P33-O33)),"")</f>
        <v/>
      </c>
      <c r="R33" s="226" t="str">
        <f t="shared" si="2"/>
        <v/>
      </c>
      <c r="T33" s="248" t="str">
        <f>IFERROR(_xlfn.XLOOKUP(D33,Prisliste!$C$4:$F$4,Prisliste!$C$28:$F$28)*R33,"")</f>
        <v/>
      </c>
      <c r="U33" s="248" t="str">
        <f>IFERROR(IF(L33=Hjelpeark!$P$14,_xlfn.XLOOKUP(D33,Prisliste!$C$4:$F$4,Prisliste!$C$29:$F$29)*R33,IF(L33=Hjelpeark!$P$15,_xlfn.XLOOKUP(D33,Prisliste!$C$4:$F$4,Prisliste!$C$30:$F$30)*R33,_xlfn.XLOOKUP(D33,Prisliste!$C$4:$F$4,Prisliste!$C$31:$F$31)*R33)),"")</f>
        <v/>
      </c>
    </row>
    <row r="34" spans="1:21" ht="14.4">
      <c r="A34" s="278" t="str">
        <f>IF(A33="","",IF(A33+1&lt;='Prisestimat RAS'!$C$7,'Beregninger RAS'!A33+1,""))</f>
        <v/>
      </c>
      <c r="B34" s="260" t="str">
        <f t="shared" si="3"/>
        <v/>
      </c>
      <c r="C34" s="277" t="str">
        <f t="shared" si="4"/>
        <v/>
      </c>
      <c r="D34" s="260" t="str">
        <f t="shared" si="5"/>
        <v/>
      </c>
      <c r="E34" s="226" t="str">
        <f t="shared" si="7"/>
        <v/>
      </c>
      <c r="F34" s="248" t="str">
        <f t="shared" si="6"/>
        <v/>
      </c>
      <c r="G34" s="246" t="str">
        <f>IF($A34="","",'Prisestimat RAS'!$C$14)</f>
        <v/>
      </c>
      <c r="H34" s="248" t="str" cm="1">
        <f t="array" ref="H34">IF(N34=Hjelpeark!$E$7,_xlfn.XLOOKUP(IF(P34="Naturlig",O34,P34),'Veksttabell FV'!$A$26:$A$42,_xlfn.XLOOKUP('Beregninger RAS'!F34,'Veksttabell FV'!$B$25:$T$25,'Veksttabell FV'!$B$26:$T$42,,-1),,-1)*G34,IF('Beregninger RAS'!N34=Hjelpeark!$D$7,_xlfn.XLOOKUP(IF(P34="Naturlig",O34,P34),'Veksttabell SV'!$A$27:$A$43,_xlfn.XLOOKUP('Beregninger RAS'!F34,'Veksttabell SV'!$B$26:$AU$26,'Veksttabell SV'!$B$27:$AU$43,,-1),,-1)*G34,""))</f>
        <v/>
      </c>
      <c r="I34" s="248" t="str">
        <f t="shared" si="0"/>
        <v/>
      </c>
      <c r="J34" s="264" t="str">
        <f t="shared" si="1"/>
        <v/>
      </c>
      <c r="K34" s="277" t="str">
        <f>IF(A34="","",'Prisestimat RAS'!$C$9)</f>
        <v/>
      </c>
      <c r="L34" s="277" t="str">
        <f>IF(B34="","",'Prisestimat RAS'!$C$10)</f>
        <v/>
      </c>
      <c r="M34" s="277" t="str">
        <f>IF(A34="","",_xlfn.XLOOKUP('Prisestimat RAS'!$C$10,Hjelpeark!$P$14:$P$16,Hjelpeark!$Q$14:$Q$16))</f>
        <v/>
      </c>
      <c r="N34" s="277" t="str">
        <f t="shared" si="8"/>
        <v/>
      </c>
      <c r="O34" s="277" t="str">
        <f>IFERROR(IF(N34=Hjelpeark!$D$7,_xlfn.XLOOKUP('Beregninger RAS'!C34,Hjelpeark!$C$8:$C$19,Hjelpeark!$D$8:$D$19),_xlfn.XLOOKUP('Beregninger RAS'!C34,Hjelpeark!$C$8:$C$19,Hjelpeark!$E$8:$E$19)),"")</f>
        <v/>
      </c>
      <c r="P34" s="277" t="str">
        <f t="shared" si="9"/>
        <v/>
      </c>
      <c r="Q34" s="277" t="str">
        <f>IFERROR(IF(P34=Hjelpeark!$B$4,0,ABS(P34-O34)),"")</f>
        <v/>
      </c>
      <c r="R34" s="226" t="str">
        <f t="shared" si="2"/>
        <v/>
      </c>
      <c r="T34" s="248" t="str">
        <f>IFERROR(_xlfn.XLOOKUP(D34,Prisliste!$C$4:$F$4,Prisliste!$C$28:$F$28)*R34,"")</f>
        <v/>
      </c>
      <c r="U34" s="248" t="str">
        <f>IFERROR(IF(L34=Hjelpeark!$P$14,_xlfn.XLOOKUP(D34,Prisliste!$C$4:$F$4,Prisliste!$C$29:$F$29)*R34,IF(L34=Hjelpeark!$P$15,_xlfn.XLOOKUP(D34,Prisliste!$C$4:$F$4,Prisliste!$C$30:$F$30)*R34,_xlfn.XLOOKUP(D34,Prisliste!$C$4:$F$4,Prisliste!$C$31:$F$31)*R34)),"")</f>
        <v/>
      </c>
    </row>
    <row r="35" spans="1:21" ht="14.4">
      <c r="A35" s="278" t="str">
        <f>IF(A34="","",IF(A34+1&lt;='Prisestimat RAS'!$C$7,'Beregninger RAS'!A34+1,""))</f>
        <v/>
      </c>
      <c r="B35" s="260" t="str">
        <f t="shared" si="3"/>
        <v/>
      </c>
      <c r="C35" s="277" t="str">
        <f t="shared" si="4"/>
        <v/>
      </c>
      <c r="D35" s="260" t="str">
        <f t="shared" si="5"/>
        <v/>
      </c>
      <c r="E35" s="226" t="str">
        <f t="shared" si="7"/>
        <v/>
      </c>
      <c r="F35" s="248" t="str">
        <f t="shared" si="6"/>
        <v/>
      </c>
      <c r="G35" s="246" t="str">
        <f>IF($A35="","",'Prisestimat RAS'!$C$14)</f>
        <v/>
      </c>
      <c r="H35" s="248" t="str" cm="1">
        <f t="array" ref="H35">IF(N35=Hjelpeark!$E$7,_xlfn.XLOOKUP(IF(P35="Naturlig",O35,P35),'Veksttabell FV'!$A$26:$A$42,_xlfn.XLOOKUP('Beregninger RAS'!F35,'Veksttabell FV'!$B$25:$T$25,'Veksttabell FV'!$B$26:$T$42,,-1),,-1)*G35,IF('Beregninger RAS'!N35=Hjelpeark!$D$7,_xlfn.XLOOKUP(IF(P35="Naturlig",O35,P35),'Veksttabell SV'!$A$27:$A$43,_xlfn.XLOOKUP('Beregninger RAS'!F35,'Veksttabell SV'!$B$26:$AU$26,'Veksttabell SV'!$B$27:$AU$43,,-1),,-1)*G35,""))</f>
        <v/>
      </c>
      <c r="I35" s="248" t="str">
        <f t="shared" si="0"/>
        <v/>
      </c>
      <c r="J35" s="264" t="str">
        <f t="shared" si="1"/>
        <v/>
      </c>
      <c r="K35" s="277" t="str">
        <f>IF(A35="","",'Prisestimat RAS'!$C$9)</f>
        <v/>
      </c>
      <c r="L35" s="277" t="str">
        <f>IF(B35="","",'Prisestimat RAS'!$C$10)</f>
        <v/>
      </c>
      <c r="M35" s="277" t="str">
        <f>IF(A35="","",_xlfn.XLOOKUP('Prisestimat RAS'!$C$10,Hjelpeark!$P$14:$P$16,Hjelpeark!$Q$14:$Q$16))</f>
        <v/>
      </c>
      <c r="N35" s="277" t="str">
        <f t="shared" si="8"/>
        <v/>
      </c>
      <c r="O35" s="277" t="str">
        <f>IFERROR(IF(N35=Hjelpeark!$D$7,_xlfn.XLOOKUP('Beregninger RAS'!C35,Hjelpeark!$C$8:$C$19,Hjelpeark!$D$8:$D$19),_xlfn.XLOOKUP('Beregninger RAS'!C35,Hjelpeark!$C$8:$C$19,Hjelpeark!$E$8:$E$19)),"")</f>
        <v/>
      </c>
      <c r="P35" s="277" t="str">
        <f t="shared" si="9"/>
        <v/>
      </c>
      <c r="Q35" s="277" t="str">
        <f>IFERROR(IF(P35=Hjelpeark!$B$4,0,ABS(P35-O35)),"")</f>
        <v/>
      </c>
      <c r="R35" s="226" t="str">
        <f t="shared" si="2"/>
        <v/>
      </c>
      <c r="T35" s="248" t="str">
        <f>IFERROR(_xlfn.XLOOKUP(D35,Prisliste!$C$4:$F$4,Prisliste!$C$28:$F$28)*R35,"")</f>
        <v/>
      </c>
      <c r="U35" s="248" t="str">
        <f>IFERROR(IF(L35=Hjelpeark!$P$14,_xlfn.XLOOKUP(D35,Prisliste!$C$4:$F$4,Prisliste!$C$29:$F$29)*R35,IF(L35=Hjelpeark!$P$15,_xlfn.XLOOKUP(D35,Prisliste!$C$4:$F$4,Prisliste!$C$30:$F$30)*R35,_xlfn.XLOOKUP(D35,Prisliste!$C$4:$F$4,Prisliste!$C$31:$F$31)*R35)),"")</f>
        <v/>
      </c>
    </row>
    <row r="36" spans="1:21" ht="14.4">
      <c r="A36" s="278" t="str">
        <f>IF(A35="","",IF(A35+1&lt;='Prisestimat RAS'!$C$7,'Beregninger RAS'!A35+1,""))</f>
        <v/>
      </c>
      <c r="B36" s="260" t="str">
        <f t="shared" si="3"/>
        <v/>
      </c>
      <c r="C36" s="277" t="str">
        <f t="shared" si="4"/>
        <v/>
      </c>
      <c r="D36" s="260" t="str">
        <f t="shared" si="5"/>
        <v/>
      </c>
      <c r="E36" s="226" t="str">
        <f t="shared" si="7"/>
        <v/>
      </c>
      <c r="F36" s="248" t="str">
        <f t="shared" si="6"/>
        <v/>
      </c>
      <c r="G36" s="246" t="str">
        <f>IF($A36="","",'Prisestimat RAS'!$C$14)</f>
        <v/>
      </c>
      <c r="H36" s="248" t="str" cm="1">
        <f t="array" ref="H36">IF(N36=Hjelpeark!$E$7,_xlfn.XLOOKUP(IF(P36="Naturlig",O36,P36),'Veksttabell FV'!$A$26:$A$42,_xlfn.XLOOKUP('Beregninger RAS'!F36,'Veksttabell FV'!$B$25:$T$25,'Veksttabell FV'!$B$26:$T$42,,-1),,-1)*G36,IF('Beregninger RAS'!N36=Hjelpeark!$D$7,_xlfn.XLOOKUP(IF(P36="Naturlig",O36,P36),'Veksttabell SV'!$A$27:$A$43,_xlfn.XLOOKUP('Beregninger RAS'!F36,'Veksttabell SV'!$B$26:$AU$26,'Veksttabell SV'!$B$27:$AU$43,,-1),,-1)*G36,""))</f>
        <v/>
      </c>
      <c r="I36" s="248" t="str">
        <f t="shared" si="0"/>
        <v/>
      </c>
      <c r="J36" s="264" t="str">
        <f t="shared" si="1"/>
        <v/>
      </c>
      <c r="K36" s="277" t="str">
        <f>IF(A36="","",'Prisestimat RAS'!$C$9)</f>
        <v/>
      </c>
      <c r="L36" s="277" t="str">
        <f>IF(B36="","",'Prisestimat RAS'!$C$10)</f>
        <v/>
      </c>
      <c r="M36" s="277" t="str">
        <f>IF(A36="","",_xlfn.XLOOKUP('Prisestimat RAS'!$C$10,Hjelpeark!$P$14:$P$16,Hjelpeark!$Q$14:$Q$16))</f>
        <v/>
      </c>
      <c r="N36" s="277" t="str">
        <f t="shared" si="8"/>
        <v/>
      </c>
      <c r="O36" s="277" t="str">
        <f>IFERROR(IF(N36=Hjelpeark!$D$7,_xlfn.XLOOKUP('Beregninger RAS'!C36,Hjelpeark!$C$8:$C$19,Hjelpeark!$D$8:$D$19),_xlfn.XLOOKUP('Beregninger RAS'!C36,Hjelpeark!$C$8:$C$19,Hjelpeark!$E$8:$E$19)),"")</f>
        <v/>
      </c>
      <c r="P36" s="277" t="str">
        <f t="shared" si="9"/>
        <v/>
      </c>
      <c r="Q36" s="277" t="str">
        <f>IFERROR(IF(P36=Hjelpeark!$B$4,0,ABS(P36-O36)),"")</f>
        <v/>
      </c>
      <c r="R36" s="226" t="str">
        <f t="shared" si="2"/>
        <v/>
      </c>
      <c r="T36" s="248" t="str">
        <f>IFERROR(_xlfn.XLOOKUP(D36,Prisliste!$C$4:$F$4,Prisliste!$C$28:$F$28)*R36,"")</f>
        <v/>
      </c>
      <c r="U36" s="248" t="str">
        <f>IFERROR(IF(L36=Hjelpeark!$P$14,_xlfn.XLOOKUP(D36,Prisliste!$C$4:$F$4,Prisliste!$C$29:$F$29)*R36,IF(L36=Hjelpeark!$P$15,_xlfn.XLOOKUP(D36,Prisliste!$C$4:$F$4,Prisliste!$C$30:$F$30)*R36,_xlfn.XLOOKUP(D36,Prisliste!$C$4:$F$4,Prisliste!$C$31:$F$31)*R36)),"")</f>
        <v/>
      </c>
    </row>
    <row r="37" spans="1:21" ht="14.4">
      <c r="A37" s="278" t="str">
        <f>IF(A36="","",IF(A36+1&lt;='Prisestimat RAS'!$C$7,'Beregninger RAS'!A36+1,""))</f>
        <v/>
      </c>
      <c r="B37" s="260" t="str">
        <f t="shared" si="3"/>
        <v/>
      </c>
      <c r="C37" s="277" t="str">
        <f t="shared" si="4"/>
        <v/>
      </c>
      <c r="D37" s="260" t="str">
        <f t="shared" si="5"/>
        <v/>
      </c>
      <c r="E37" s="226" t="str">
        <f t="shared" si="7"/>
        <v/>
      </c>
      <c r="F37" s="248" t="str">
        <f t="shared" si="6"/>
        <v/>
      </c>
      <c r="G37" s="246" t="str">
        <f>IF($A37="","",'Prisestimat RAS'!$C$14)</f>
        <v/>
      </c>
      <c r="H37" s="248" t="str" cm="1">
        <f t="array" ref="H37">IF(N37=Hjelpeark!$E$7,_xlfn.XLOOKUP(IF(P37="Naturlig",O37,P37),'Veksttabell FV'!$A$26:$A$42,_xlfn.XLOOKUP('Beregninger RAS'!F37,'Veksttabell FV'!$B$25:$T$25,'Veksttabell FV'!$B$26:$T$42,,-1),,-1)*G37,IF('Beregninger RAS'!N37=Hjelpeark!$D$7,_xlfn.XLOOKUP(IF(P37="Naturlig",O37,P37),'Veksttabell SV'!$A$27:$A$43,_xlfn.XLOOKUP('Beregninger RAS'!F37,'Veksttabell SV'!$B$26:$AU$26,'Veksttabell SV'!$B$27:$AU$43,,-1),,-1)*G37,""))</f>
        <v/>
      </c>
      <c r="I37" s="248" t="str">
        <f t="shared" si="0"/>
        <v/>
      </c>
      <c r="J37" s="264" t="str">
        <f t="shared" si="1"/>
        <v/>
      </c>
      <c r="K37" s="277" t="str">
        <f>IF(A37="","",'Prisestimat RAS'!$C$9)</f>
        <v/>
      </c>
      <c r="L37" s="277" t="str">
        <f>IF(B37="","",'Prisestimat RAS'!$C$10)</f>
        <v/>
      </c>
      <c r="M37" s="277" t="str">
        <f>IF(A37="","",_xlfn.XLOOKUP('Prisestimat RAS'!$C$10,Hjelpeark!$P$14:$P$16,Hjelpeark!$Q$14:$Q$16))</f>
        <v/>
      </c>
      <c r="N37" s="277" t="str">
        <f t="shared" si="8"/>
        <v/>
      </c>
      <c r="O37" s="277" t="str">
        <f>IFERROR(IF(N37=Hjelpeark!$D$7,_xlfn.XLOOKUP('Beregninger RAS'!C37,Hjelpeark!$C$8:$C$19,Hjelpeark!$D$8:$D$19),_xlfn.XLOOKUP('Beregninger RAS'!C37,Hjelpeark!$C$8:$C$19,Hjelpeark!$E$8:$E$19)),"")</f>
        <v/>
      </c>
      <c r="P37" s="277" t="str">
        <f t="shared" si="9"/>
        <v/>
      </c>
      <c r="Q37" s="277" t="str">
        <f>IFERROR(IF(P37=Hjelpeark!$B$4,0,ABS(P37-O37)),"")</f>
        <v/>
      </c>
      <c r="R37" s="226" t="str">
        <f t="shared" si="2"/>
        <v/>
      </c>
      <c r="T37" s="248" t="str">
        <f>IFERROR(_xlfn.XLOOKUP(D37,Prisliste!$C$4:$F$4,Prisliste!$C$28:$F$28)*R37,"")</f>
        <v/>
      </c>
      <c r="U37" s="248" t="str">
        <f>IFERROR(IF(L37=Hjelpeark!$P$14,_xlfn.XLOOKUP(D37,Prisliste!$C$4:$F$4,Prisliste!$C$29:$F$29)*R37,IF(L37=Hjelpeark!$P$15,_xlfn.XLOOKUP(D37,Prisliste!$C$4:$F$4,Prisliste!$C$30:$F$30)*R37,_xlfn.XLOOKUP(D37,Prisliste!$C$4:$F$4,Prisliste!$C$31:$F$31)*R37)),"")</f>
        <v/>
      </c>
    </row>
    <row r="38" spans="1:21" ht="14.4">
      <c r="A38" s="278" t="str">
        <f>IF(A37="","",IF(A37+1&lt;='Prisestimat RAS'!$C$7,'Beregninger RAS'!A37+1,""))</f>
        <v/>
      </c>
      <c r="B38" s="260" t="str">
        <f t="shared" si="3"/>
        <v/>
      </c>
      <c r="C38" s="277" t="str">
        <f t="shared" si="4"/>
        <v/>
      </c>
      <c r="D38" s="260" t="str">
        <f t="shared" si="5"/>
        <v/>
      </c>
      <c r="E38" s="226" t="str">
        <f t="shared" si="7"/>
        <v/>
      </c>
      <c r="F38" s="248" t="str">
        <f t="shared" si="6"/>
        <v/>
      </c>
      <c r="G38" s="246" t="str">
        <f>IF($A38="","",'Prisestimat RAS'!$C$14)</f>
        <v/>
      </c>
      <c r="H38" s="248" t="str" cm="1">
        <f t="array" ref="H38">IF(N38=Hjelpeark!$E$7,_xlfn.XLOOKUP(IF(P38="Naturlig",O38,P38),'Veksttabell FV'!$A$26:$A$42,_xlfn.XLOOKUP('Beregninger RAS'!F38,'Veksttabell FV'!$B$25:$T$25,'Veksttabell FV'!$B$26:$T$42,,-1),,-1)*G38,IF('Beregninger RAS'!N38=Hjelpeark!$D$7,_xlfn.XLOOKUP(IF(P38="Naturlig",O38,P38),'Veksttabell SV'!$A$27:$A$43,_xlfn.XLOOKUP('Beregninger RAS'!F38,'Veksttabell SV'!$B$26:$AU$26,'Veksttabell SV'!$B$27:$AU$43,,-1),,-1)*G38,""))</f>
        <v/>
      </c>
      <c r="I38" s="248" t="str">
        <f t="shared" si="0"/>
        <v/>
      </c>
      <c r="J38" s="264" t="str">
        <f t="shared" si="1"/>
        <v/>
      </c>
      <c r="K38" s="277" t="str">
        <f>IF(A38="","",'Prisestimat RAS'!$C$9)</f>
        <v/>
      </c>
      <c r="L38" s="277" t="str">
        <f>IF(B38="","",'Prisestimat RAS'!$C$10)</f>
        <v/>
      </c>
      <c r="M38" s="277" t="str">
        <f>IF(A38="","",_xlfn.XLOOKUP('Prisestimat RAS'!$C$10,Hjelpeark!$P$14:$P$16,Hjelpeark!$Q$14:$Q$16))</f>
        <v/>
      </c>
      <c r="N38" s="277" t="str">
        <f t="shared" si="8"/>
        <v/>
      </c>
      <c r="O38" s="277" t="str">
        <f>IFERROR(IF(N38=Hjelpeark!$D$7,_xlfn.XLOOKUP('Beregninger RAS'!C38,Hjelpeark!$C$8:$C$19,Hjelpeark!$D$8:$D$19),_xlfn.XLOOKUP('Beregninger RAS'!C38,Hjelpeark!$C$8:$C$19,Hjelpeark!$E$8:$E$19)),"")</f>
        <v/>
      </c>
      <c r="P38" s="277" t="str">
        <f t="shared" si="9"/>
        <v/>
      </c>
      <c r="Q38" s="277" t="str">
        <f>IFERROR(IF(P38=Hjelpeark!$B$4,0,ABS(P38-O38)),"")</f>
        <v/>
      </c>
      <c r="R38" s="226" t="str">
        <f t="shared" si="2"/>
        <v/>
      </c>
      <c r="T38" s="248" t="str">
        <f>IFERROR(_xlfn.XLOOKUP(D38,Prisliste!$C$4:$F$4,Prisliste!$C$28:$F$28)*R38,"")</f>
        <v/>
      </c>
      <c r="U38" s="248" t="str">
        <f>IFERROR(IF(L38=Hjelpeark!$P$14,_xlfn.XLOOKUP(D38,Prisliste!$C$4:$F$4,Prisliste!$C$29:$F$29)*R38,IF(L38=Hjelpeark!$P$15,_xlfn.XLOOKUP(D38,Prisliste!$C$4:$F$4,Prisliste!$C$30:$F$30)*R38,_xlfn.XLOOKUP(D38,Prisliste!$C$4:$F$4,Prisliste!$C$31:$F$31)*R38)),"")</f>
        <v/>
      </c>
    </row>
    <row r="39" spans="1:21" ht="14.4">
      <c r="A39" s="278" t="str">
        <f>IF(A38="","",IF(A38+1&lt;='Prisestimat RAS'!$C$7,'Beregninger RAS'!A38+1,""))</f>
        <v/>
      </c>
      <c r="B39" s="260" t="str">
        <f t="shared" si="3"/>
        <v/>
      </c>
      <c r="C39" s="277" t="str">
        <f t="shared" si="4"/>
        <v/>
      </c>
      <c r="D39" s="260" t="str">
        <f t="shared" si="5"/>
        <v/>
      </c>
      <c r="E39" s="226" t="str">
        <f t="shared" si="7"/>
        <v/>
      </c>
      <c r="F39" s="248" t="str">
        <f t="shared" si="6"/>
        <v/>
      </c>
      <c r="G39" s="246" t="str">
        <f>IF($A39="","",'Prisestimat RAS'!$C$14)</f>
        <v/>
      </c>
      <c r="H39" s="248" t="str" cm="1">
        <f t="array" ref="H39">IF(N39=Hjelpeark!$E$7,_xlfn.XLOOKUP(IF(P39="Naturlig",O39,P39),'Veksttabell FV'!$A$26:$A$42,_xlfn.XLOOKUP('Beregninger RAS'!F39,'Veksttabell FV'!$B$25:$T$25,'Veksttabell FV'!$B$26:$T$42,,-1),,-1)*G39,IF('Beregninger RAS'!N39=Hjelpeark!$D$7,_xlfn.XLOOKUP(IF(P39="Naturlig",O39,P39),'Veksttabell SV'!$A$27:$A$43,_xlfn.XLOOKUP('Beregninger RAS'!F39,'Veksttabell SV'!$B$26:$AU$26,'Veksttabell SV'!$B$27:$AU$43,,-1),,-1)*G39,""))</f>
        <v/>
      </c>
      <c r="I39" s="248" t="str">
        <f t="shared" si="0"/>
        <v/>
      </c>
      <c r="J39" s="264" t="str">
        <f t="shared" si="1"/>
        <v/>
      </c>
      <c r="K39" s="277" t="str">
        <f>IF(A39="","",'Prisestimat RAS'!$C$9)</f>
        <v/>
      </c>
      <c r="L39" s="277" t="str">
        <f>IF(B39="","",'Prisestimat RAS'!$C$10)</f>
        <v/>
      </c>
      <c r="M39" s="277" t="str">
        <f>IF(A39="","",_xlfn.XLOOKUP('Prisestimat RAS'!$C$10,Hjelpeark!$P$14:$P$16,Hjelpeark!$Q$14:$Q$16))</f>
        <v/>
      </c>
      <c r="N39" s="277" t="str">
        <f t="shared" si="8"/>
        <v/>
      </c>
      <c r="O39" s="277" t="str">
        <f>IFERROR(IF(N39=Hjelpeark!$D$7,_xlfn.XLOOKUP('Beregninger RAS'!C39,Hjelpeark!$C$8:$C$19,Hjelpeark!$D$8:$D$19),_xlfn.XLOOKUP('Beregninger RAS'!C39,Hjelpeark!$C$8:$C$19,Hjelpeark!$E$8:$E$19)),"")</f>
        <v/>
      </c>
      <c r="P39" s="277" t="str">
        <f t="shared" si="9"/>
        <v/>
      </c>
      <c r="Q39" s="277" t="str">
        <f>IFERROR(IF(P39=Hjelpeark!$B$4,0,ABS(P39-O39)),"")</f>
        <v/>
      </c>
      <c r="R39" s="226" t="str">
        <f t="shared" si="2"/>
        <v/>
      </c>
      <c r="T39" s="248" t="str">
        <f>IFERROR(_xlfn.XLOOKUP(D39,Prisliste!$C$4:$F$4,Prisliste!$C$28:$F$28)*R39,"")</f>
        <v/>
      </c>
      <c r="U39" s="248" t="str">
        <f>IFERROR(IF(L39=Hjelpeark!$P$14,_xlfn.XLOOKUP(D39,Prisliste!$C$4:$F$4,Prisliste!$C$29:$F$29)*R39,IF(L39=Hjelpeark!$P$15,_xlfn.XLOOKUP(D39,Prisliste!$C$4:$F$4,Prisliste!$C$30:$F$30)*R39,_xlfn.XLOOKUP(D39,Prisliste!$C$4:$F$4,Prisliste!$C$31:$F$31)*R39)),"")</f>
        <v/>
      </c>
    </row>
    <row r="40" spans="1:21" ht="14.4">
      <c r="A40" s="278" t="str">
        <f>IF(A39="","",IF(A39+1&lt;='Prisestimat RAS'!$C$7,'Beregninger RAS'!A39+1,""))</f>
        <v/>
      </c>
      <c r="B40" s="260" t="str">
        <f t="shared" si="3"/>
        <v/>
      </c>
      <c r="C40" s="277" t="str">
        <f t="shared" si="4"/>
        <v/>
      </c>
      <c r="D40" s="260" t="str">
        <f t="shared" si="5"/>
        <v/>
      </c>
      <c r="E40" s="226" t="str">
        <f t="shared" si="7"/>
        <v/>
      </c>
      <c r="F40" s="248" t="str">
        <f t="shared" si="6"/>
        <v/>
      </c>
      <c r="G40" s="246" t="str">
        <f>IF($A40="","",'Prisestimat RAS'!$C$14)</f>
        <v/>
      </c>
      <c r="H40" s="248" t="str" cm="1">
        <f t="array" ref="H40">IF(N40=Hjelpeark!$E$7,_xlfn.XLOOKUP(IF(P40="Naturlig",O40,P40),'Veksttabell FV'!$A$26:$A$42,_xlfn.XLOOKUP('Beregninger RAS'!F40,'Veksttabell FV'!$B$25:$T$25,'Veksttabell FV'!$B$26:$T$42,,-1),,-1)*G40,IF('Beregninger RAS'!N40=Hjelpeark!$D$7,_xlfn.XLOOKUP(IF(P40="Naturlig",O40,P40),'Veksttabell SV'!$A$27:$A$43,_xlfn.XLOOKUP('Beregninger RAS'!F40,'Veksttabell SV'!$B$26:$AU$26,'Veksttabell SV'!$B$27:$AU$43,,-1),,-1)*G40,""))</f>
        <v/>
      </c>
      <c r="I40" s="248" t="str">
        <f t="shared" si="0"/>
        <v/>
      </c>
      <c r="J40" s="264" t="str">
        <f t="shared" si="1"/>
        <v/>
      </c>
      <c r="K40" s="277" t="str">
        <f>IF(A40="","",'Prisestimat RAS'!$C$9)</f>
        <v/>
      </c>
      <c r="L40" s="277" t="str">
        <f>IF(B40="","",'Prisestimat RAS'!$C$10)</f>
        <v/>
      </c>
      <c r="M40" s="277" t="str">
        <f>IF(A40="","",_xlfn.XLOOKUP('Prisestimat RAS'!$C$10,Hjelpeark!$P$14:$P$16,Hjelpeark!$Q$14:$Q$16))</f>
        <v/>
      </c>
      <c r="N40" s="277" t="str">
        <f t="shared" si="8"/>
        <v/>
      </c>
      <c r="O40" s="277" t="str">
        <f>IFERROR(IF(N40=Hjelpeark!$D$7,_xlfn.XLOOKUP('Beregninger RAS'!C40,Hjelpeark!$C$8:$C$19,Hjelpeark!$D$8:$D$19),_xlfn.XLOOKUP('Beregninger RAS'!C40,Hjelpeark!$C$8:$C$19,Hjelpeark!$E$8:$E$19)),"")</f>
        <v/>
      </c>
      <c r="P40" s="277" t="str">
        <f t="shared" si="9"/>
        <v/>
      </c>
      <c r="Q40" s="277" t="str">
        <f>IFERROR(IF(P40=Hjelpeark!$B$4,0,ABS(P40-O40)),"")</f>
        <v/>
      </c>
      <c r="R40" s="226" t="str">
        <f t="shared" si="2"/>
        <v/>
      </c>
      <c r="T40" s="248" t="str">
        <f>IFERROR(_xlfn.XLOOKUP(D40,Prisliste!$C$4:$F$4,Prisliste!$C$28:$F$28)*R40,"")</f>
        <v/>
      </c>
      <c r="U40" s="248" t="str">
        <f>IFERROR(IF(L40=Hjelpeark!$P$14,_xlfn.XLOOKUP(D40,Prisliste!$C$4:$F$4,Prisliste!$C$29:$F$29)*R40,IF(L40=Hjelpeark!$P$15,_xlfn.XLOOKUP(D40,Prisliste!$C$4:$F$4,Prisliste!$C$30:$F$30)*R40,_xlfn.XLOOKUP(D40,Prisliste!$C$4:$F$4,Prisliste!$C$31:$F$31)*R40)),"")</f>
        <v/>
      </c>
    </row>
    <row r="41" spans="1:21" ht="14.4">
      <c r="A41" s="278" t="str">
        <f>IF(A40="","",IF(A40+1&lt;='Prisestimat RAS'!$C$7,'Beregninger RAS'!A40+1,""))</f>
        <v/>
      </c>
      <c r="B41" s="260" t="str">
        <f t="shared" si="3"/>
        <v/>
      </c>
      <c r="C41" s="277" t="str">
        <f t="shared" si="4"/>
        <v/>
      </c>
      <c r="D41" s="260" t="str">
        <f t="shared" si="5"/>
        <v/>
      </c>
      <c r="E41" s="226" t="str">
        <f t="shared" si="7"/>
        <v/>
      </c>
      <c r="F41" s="248" t="str">
        <f t="shared" si="6"/>
        <v/>
      </c>
      <c r="G41" s="246" t="str">
        <f>IF($A41="","",'Prisestimat RAS'!$C$14)</f>
        <v/>
      </c>
      <c r="H41" s="248" t="str" cm="1">
        <f t="array" ref="H41">IF(N41=Hjelpeark!$E$7,_xlfn.XLOOKUP(IF(P41="Naturlig",O41,P41),'Veksttabell FV'!$A$26:$A$42,_xlfn.XLOOKUP('Beregninger RAS'!F41,'Veksttabell FV'!$B$25:$T$25,'Veksttabell FV'!$B$26:$T$42,,-1),,-1)*G41,IF('Beregninger RAS'!N41=Hjelpeark!$D$7,_xlfn.XLOOKUP(IF(P41="Naturlig",O41,P41),'Veksttabell SV'!$A$27:$A$43,_xlfn.XLOOKUP('Beregninger RAS'!F41,'Veksttabell SV'!$B$26:$AU$26,'Veksttabell SV'!$B$27:$AU$43,,-1),,-1)*G41,""))</f>
        <v/>
      </c>
      <c r="I41" s="248" t="str">
        <f t="shared" si="0"/>
        <v/>
      </c>
      <c r="J41" s="264" t="str">
        <f t="shared" si="1"/>
        <v/>
      </c>
      <c r="K41" s="277" t="str">
        <f>IF(A41="","",'Prisestimat RAS'!$C$9)</f>
        <v/>
      </c>
      <c r="L41" s="277" t="str">
        <f>IF(B41="","",'Prisestimat RAS'!$C$10)</f>
        <v/>
      </c>
      <c r="M41" s="277" t="str">
        <f>IF(A41="","",_xlfn.XLOOKUP('Prisestimat RAS'!$C$10,Hjelpeark!$P$14:$P$16,Hjelpeark!$Q$14:$Q$16))</f>
        <v/>
      </c>
      <c r="N41" s="277" t="str">
        <f t="shared" si="8"/>
        <v/>
      </c>
      <c r="O41" s="277" t="str">
        <f>IFERROR(IF(N41=Hjelpeark!$D$7,_xlfn.XLOOKUP('Beregninger RAS'!C41,Hjelpeark!$C$8:$C$19,Hjelpeark!$D$8:$D$19),_xlfn.XLOOKUP('Beregninger RAS'!C41,Hjelpeark!$C$8:$C$19,Hjelpeark!$E$8:$E$19)),"")</f>
        <v/>
      </c>
      <c r="P41" s="277" t="str">
        <f t="shared" si="9"/>
        <v/>
      </c>
      <c r="Q41" s="277" t="str">
        <f>IFERROR(IF(P41=Hjelpeark!$B$4,0,ABS(P41-O41)),"")</f>
        <v/>
      </c>
      <c r="R41" s="226" t="str">
        <f t="shared" si="2"/>
        <v/>
      </c>
      <c r="T41" s="248" t="str">
        <f>IFERROR(_xlfn.XLOOKUP(D41,Prisliste!$C$4:$F$4,Prisliste!$C$28:$F$28)*R41,"")</f>
        <v/>
      </c>
      <c r="U41" s="248" t="str">
        <f>IFERROR(IF(L41=Hjelpeark!$P$14,_xlfn.XLOOKUP(D41,Prisliste!$C$4:$F$4,Prisliste!$C$29:$F$29)*R41,IF(L41=Hjelpeark!$P$15,_xlfn.XLOOKUP(D41,Prisliste!$C$4:$F$4,Prisliste!$C$30:$F$30)*R41,_xlfn.XLOOKUP(D41,Prisliste!$C$4:$F$4,Prisliste!$C$31:$F$31)*R41)),"")</f>
        <v/>
      </c>
    </row>
    <row r="42" spans="1:21" ht="14.4">
      <c r="A42" s="278" t="str">
        <f>IF(A41="","",IF(A41+1&lt;='Prisestimat RAS'!$C$7,'Beregninger RAS'!A41+1,""))</f>
        <v/>
      </c>
      <c r="B42" s="260" t="str">
        <f t="shared" si="3"/>
        <v/>
      </c>
      <c r="C42" s="277" t="str">
        <f t="shared" si="4"/>
        <v/>
      </c>
      <c r="D42" s="260" t="str">
        <f t="shared" si="5"/>
        <v/>
      </c>
      <c r="E42" s="226" t="str">
        <f t="shared" si="7"/>
        <v/>
      </c>
      <c r="F42" s="248" t="str">
        <f t="shared" si="6"/>
        <v/>
      </c>
      <c r="G42" s="246" t="str">
        <f>IF($A42="","",'Prisestimat RAS'!$C$14)</f>
        <v/>
      </c>
      <c r="H42" s="248" t="str" cm="1">
        <f t="array" ref="H42">IF(N42=Hjelpeark!$E$7,_xlfn.XLOOKUP(IF(P42="Naturlig",O42,P42),'Veksttabell FV'!$A$26:$A$42,_xlfn.XLOOKUP('Beregninger RAS'!F42,'Veksttabell FV'!$B$25:$T$25,'Veksttabell FV'!$B$26:$T$42,,-1),,-1)*G42,IF('Beregninger RAS'!N42=Hjelpeark!$D$7,_xlfn.XLOOKUP(IF(P42="Naturlig",O42,P42),'Veksttabell SV'!$A$27:$A$43,_xlfn.XLOOKUP('Beregninger RAS'!F42,'Veksttabell SV'!$B$26:$AU$26,'Veksttabell SV'!$B$27:$AU$43,,-1),,-1)*G42,""))</f>
        <v/>
      </c>
      <c r="I42" s="248" t="str">
        <f t="shared" si="0"/>
        <v/>
      </c>
      <c r="J42" s="264" t="str">
        <f t="shared" si="1"/>
        <v/>
      </c>
      <c r="K42" s="277" t="str">
        <f>IF(A42="","",'Prisestimat RAS'!$C$9)</f>
        <v/>
      </c>
      <c r="L42" s="277" t="str">
        <f>IF(B42="","",'Prisestimat RAS'!$C$10)</f>
        <v/>
      </c>
      <c r="M42" s="277" t="str">
        <f>IF(A42="","",_xlfn.XLOOKUP('Prisestimat RAS'!$C$10,Hjelpeark!$P$14:$P$16,Hjelpeark!$Q$14:$Q$16))</f>
        <v/>
      </c>
      <c r="N42" s="277" t="str">
        <f t="shared" si="8"/>
        <v/>
      </c>
      <c r="O42" s="277" t="str">
        <f>IFERROR(IF(N42=Hjelpeark!$D$7,_xlfn.XLOOKUP('Beregninger RAS'!C42,Hjelpeark!$C$8:$C$19,Hjelpeark!$D$8:$D$19),_xlfn.XLOOKUP('Beregninger RAS'!C42,Hjelpeark!$C$8:$C$19,Hjelpeark!$E$8:$E$19)),"")</f>
        <v/>
      </c>
      <c r="P42" s="277" t="str">
        <f t="shared" si="9"/>
        <v/>
      </c>
      <c r="Q42" s="277" t="str">
        <f>IFERROR(IF(P42=Hjelpeark!$B$4,0,ABS(P42-O42)),"")</f>
        <v/>
      </c>
      <c r="R42" s="226" t="str">
        <f t="shared" si="2"/>
        <v/>
      </c>
      <c r="T42" s="248" t="str">
        <f>IFERROR(_xlfn.XLOOKUP(D42,Prisliste!$C$4:$F$4,Prisliste!$C$28:$F$28)*R42,"")</f>
        <v/>
      </c>
      <c r="U42" s="248" t="str">
        <f>IFERROR(IF(L42=Hjelpeark!$P$14,_xlfn.XLOOKUP(D42,Prisliste!$C$4:$F$4,Prisliste!$C$29:$F$29)*R42,IF(L42=Hjelpeark!$P$15,_xlfn.XLOOKUP(D42,Prisliste!$C$4:$F$4,Prisliste!$C$30:$F$30)*R42,_xlfn.XLOOKUP(D42,Prisliste!$C$4:$F$4,Prisliste!$C$31:$F$31)*R42)),"")</f>
        <v/>
      </c>
    </row>
    <row r="43" spans="1:21" ht="14.4">
      <c r="A43" s="278" t="str">
        <f>IF(A42="","",IF(A42+1&lt;='Prisestimat RAS'!$C$7,'Beregninger RAS'!A42+1,""))</f>
        <v/>
      </c>
      <c r="B43" s="260" t="str">
        <f t="shared" si="3"/>
        <v/>
      </c>
      <c r="C43" s="277" t="str">
        <f t="shared" si="4"/>
        <v/>
      </c>
      <c r="D43" s="260" t="str">
        <f t="shared" si="5"/>
        <v/>
      </c>
      <c r="E43" s="226" t="str">
        <f t="shared" si="7"/>
        <v/>
      </c>
      <c r="F43" s="248" t="str">
        <f t="shared" si="6"/>
        <v/>
      </c>
      <c r="G43" s="246" t="str">
        <f>IF($A43="","",'Prisestimat RAS'!$C$14)</f>
        <v/>
      </c>
      <c r="H43" s="248" t="str" cm="1">
        <f t="array" ref="H43">IF(N43=Hjelpeark!$E$7,_xlfn.XLOOKUP(IF(P43="Naturlig",O43,P43),'Veksttabell FV'!$A$26:$A$42,_xlfn.XLOOKUP('Beregninger RAS'!F43,'Veksttabell FV'!$B$25:$T$25,'Veksttabell FV'!$B$26:$T$42,,-1),,-1)*G43,IF('Beregninger RAS'!N43=Hjelpeark!$D$7,_xlfn.XLOOKUP(IF(P43="Naturlig",O43,P43),'Veksttabell SV'!$A$27:$A$43,_xlfn.XLOOKUP('Beregninger RAS'!F43,'Veksttabell SV'!$B$26:$AU$26,'Veksttabell SV'!$B$27:$AU$43,,-1),,-1)*G43,""))</f>
        <v/>
      </c>
      <c r="I43" s="248" t="str">
        <f t="shared" si="0"/>
        <v/>
      </c>
      <c r="J43" s="264" t="str">
        <f t="shared" si="1"/>
        <v/>
      </c>
      <c r="K43" s="277" t="str">
        <f>IF(A43="","",'Prisestimat RAS'!$C$9)</f>
        <v/>
      </c>
      <c r="L43" s="277" t="str">
        <f>IF(B43="","",'Prisestimat RAS'!$C$10)</f>
        <v/>
      </c>
      <c r="M43" s="277" t="str">
        <f>IF(A43="","",_xlfn.XLOOKUP('Prisestimat RAS'!$C$10,Hjelpeark!$P$14:$P$16,Hjelpeark!$Q$14:$Q$16))</f>
        <v/>
      </c>
      <c r="N43" s="277" t="str">
        <f t="shared" si="8"/>
        <v/>
      </c>
      <c r="O43" s="277" t="str">
        <f>IFERROR(IF(N43=Hjelpeark!$D$7,_xlfn.XLOOKUP('Beregninger RAS'!C43,Hjelpeark!$C$8:$C$19,Hjelpeark!$D$8:$D$19),_xlfn.XLOOKUP('Beregninger RAS'!C43,Hjelpeark!$C$8:$C$19,Hjelpeark!$E$8:$E$19)),"")</f>
        <v/>
      </c>
      <c r="P43" s="277" t="str">
        <f t="shared" si="9"/>
        <v/>
      </c>
      <c r="Q43" s="277" t="str">
        <f>IFERROR(IF(P43=Hjelpeark!$B$4,0,ABS(P43-O43)),"")</f>
        <v/>
      </c>
      <c r="R43" s="226" t="str">
        <f t="shared" si="2"/>
        <v/>
      </c>
      <c r="T43" s="248" t="str">
        <f>IFERROR(_xlfn.XLOOKUP(D43,Prisliste!$C$4:$F$4,Prisliste!$C$28:$F$28)*R43,"")</f>
        <v/>
      </c>
      <c r="U43" s="248" t="str">
        <f>IFERROR(IF(L43=Hjelpeark!$P$14,_xlfn.XLOOKUP(D43,Prisliste!$C$4:$F$4,Prisliste!$C$29:$F$29)*R43,IF(L43=Hjelpeark!$P$15,_xlfn.XLOOKUP(D43,Prisliste!$C$4:$F$4,Prisliste!$C$30:$F$30)*R43,_xlfn.XLOOKUP(D43,Prisliste!$C$4:$F$4,Prisliste!$C$31:$F$31)*R43)),"")</f>
        <v/>
      </c>
    </row>
    <row r="44" spans="1:21" ht="14.4">
      <c r="A44" s="278" t="str">
        <f>IF(A43="","",IF(A43+1&lt;='Prisestimat RAS'!$C$7,'Beregninger RAS'!A43+1,""))</f>
        <v/>
      </c>
      <c r="B44" s="260" t="str">
        <f t="shared" si="3"/>
        <v/>
      </c>
      <c r="C44" s="277" t="str">
        <f t="shared" si="4"/>
        <v/>
      </c>
      <c r="D44" s="260" t="str">
        <f t="shared" si="5"/>
        <v/>
      </c>
      <c r="E44" s="226" t="str">
        <f t="shared" si="7"/>
        <v/>
      </c>
      <c r="F44" s="248" t="str">
        <f t="shared" si="6"/>
        <v/>
      </c>
      <c r="G44" s="246" t="str">
        <f>IF($A44="","",'Prisestimat RAS'!$C$14)</f>
        <v/>
      </c>
      <c r="H44" s="248" t="str" cm="1">
        <f t="array" ref="H44">IF(N44=Hjelpeark!$E$7,_xlfn.XLOOKUP(IF(P44="Naturlig",O44,P44),'Veksttabell FV'!$A$26:$A$42,_xlfn.XLOOKUP('Beregninger RAS'!F44,'Veksttabell FV'!$B$25:$T$25,'Veksttabell FV'!$B$26:$T$42,,-1),,-1)*G44,IF('Beregninger RAS'!N44=Hjelpeark!$D$7,_xlfn.XLOOKUP(IF(P44="Naturlig",O44,P44),'Veksttabell SV'!$A$27:$A$43,_xlfn.XLOOKUP('Beregninger RAS'!F44,'Veksttabell SV'!$B$26:$AU$26,'Veksttabell SV'!$B$27:$AU$43,,-1),,-1)*G44,""))</f>
        <v/>
      </c>
      <c r="I44" s="248" t="str">
        <f t="shared" si="0"/>
        <v/>
      </c>
      <c r="J44" s="264" t="str">
        <f t="shared" si="1"/>
        <v/>
      </c>
      <c r="K44" s="277" t="str">
        <f>IF(A44="","",'Prisestimat RAS'!$C$9)</f>
        <v/>
      </c>
      <c r="L44" s="277" t="str">
        <f>IF(B44="","",'Prisestimat RAS'!$C$10)</f>
        <v/>
      </c>
      <c r="M44" s="277" t="str">
        <f>IF(A44="","",_xlfn.XLOOKUP('Prisestimat RAS'!$C$10,Hjelpeark!$P$14:$P$16,Hjelpeark!$Q$14:$Q$16))</f>
        <v/>
      </c>
      <c r="N44" s="277" t="str">
        <f t="shared" si="8"/>
        <v/>
      </c>
      <c r="O44" s="277" t="str">
        <f>IFERROR(IF(N44=Hjelpeark!$D$7,_xlfn.XLOOKUP('Beregninger RAS'!C44,Hjelpeark!$C$8:$C$19,Hjelpeark!$D$8:$D$19),_xlfn.XLOOKUP('Beregninger RAS'!C44,Hjelpeark!$C$8:$C$19,Hjelpeark!$E$8:$E$19)),"")</f>
        <v/>
      </c>
      <c r="P44" s="277" t="str">
        <f t="shared" si="9"/>
        <v/>
      </c>
      <c r="Q44" s="277" t="str">
        <f>IFERROR(IF(P44=Hjelpeark!$B$4,0,ABS(P44-O44)),"")</f>
        <v/>
      </c>
      <c r="R44" s="226" t="str">
        <f t="shared" si="2"/>
        <v/>
      </c>
      <c r="T44" s="248" t="str">
        <f>IFERROR(_xlfn.XLOOKUP(D44,Prisliste!$C$4:$F$4,Prisliste!$C$28:$F$28)*R44,"")</f>
        <v/>
      </c>
      <c r="U44" s="248" t="str">
        <f>IFERROR(IF(L44=Hjelpeark!$P$14,_xlfn.XLOOKUP(D44,Prisliste!$C$4:$F$4,Prisliste!$C$29:$F$29)*R44,IF(L44=Hjelpeark!$P$15,_xlfn.XLOOKUP(D44,Prisliste!$C$4:$F$4,Prisliste!$C$30:$F$30)*R44,_xlfn.XLOOKUP(D44,Prisliste!$C$4:$F$4,Prisliste!$C$31:$F$31)*R44)),"")</f>
        <v/>
      </c>
    </row>
    <row r="45" spans="1:21" ht="14.4">
      <c r="A45" s="278" t="str">
        <f>IF(A44="","",IF(A44+1&lt;='Prisestimat RAS'!$C$7,'Beregninger RAS'!A44+1,""))</f>
        <v/>
      </c>
      <c r="B45" s="260" t="str">
        <f t="shared" si="3"/>
        <v/>
      </c>
      <c r="C45" s="277" t="str">
        <f t="shared" si="4"/>
        <v/>
      </c>
      <c r="D45" s="260" t="str">
        <f t="shared" si="5"/>
        <v/>
      </c>
      <c r="E45" s="226" t="str">
        <f t="shared" si="7"/>
        <v/>
      </c>
      <c r="F45" s="248" t="str">
        <f t="shared" si="6"/>
        <v/>
      </c>
      <c r="G45" s="246" t="str">
        <f>IF($A45="","",'Prisestimat RAS'!$C$14)</f>
        <v/>
      </c>
      <c r="H45" s="248" t="str" cm="1">
        <f t="array" ref="H45">IF(N45=Hjelpeark!$E$7,_xlfn.XLOOKUP(IF(P45="Naturlig",O45,P45),'Veksttabell FV'!$A$26:$A$42,_xlfn.XLOOKUP('Beregninger RAS'!F45,'Veksttabell FV'!$B$25:$T$25,'Veksttabell FV'!$B$26:$T$42,,-1),,-1)*G45,IF('Beregninger RAS'!N45=Hjelpeark!$D$7,_xlfn.XLOOKUP(IF(P45="Naturlig",O45,P45),'Veksttabell SV'!$A$27:$A$43,_xlfn.XLOOKUP('Beregninger RAS'!F45,'Veksttabell SV'!$B$26:$AU$26,'Veksttabell SV'!$B$27:$AU$43,,-1),,-1)*G45,""))</f>
        <v/>
      </c>
      <c r="I45" s="248" t="str">
        <f t="shared" si="0"/>
        <v/>
      </c>
      <c r="J45" s="264" t="str">
        <f t="shared" si="1"/>
        <v/>
      </c>
      <c r="K45" s="277" t="str">
        <f>IF(A45="","",'Prisestimat RAS'!$C$9)</f>
        <v/>
      </c>
      <c r="L45" s="277" t="str">
        <f>IF(B45="","",'Prisestimat RAS'!$C$10)</f>
        <v/>
      </c>
      <c r="M45" s="277" t="str">
        <f>IF(A45="","",_xlfn.XLOOKUP('Prisestimat RAS'!$C$10,Hjelpeark!$P$14:$P$16,Hjelpeark!$Q$14:$Q$16))</f>
        <v/>
      </c>
      <c r="N45" s="277" t="str">
        <f t="shared" si="8"/>
        <v/>
      </c>
      <c r="O45" s="277" t="str">
        <f>IFERROR(IF(N45=Hjelpeark!$D$7,_xlfn.XLOOKUP('Beregninger RAS'!C45,Hjelpeark!$C$8:$C$19,Hjelpeark!$D$8:$D$19),_xlfn.XLOOKUP('Beregninger RAS'!C45,Hjelpeark!$C$8:$C$19,Hjelpeark!$E$8:$E$19)),"")</f>
        <v/>
      </c>
      <c r="P45" s="277" t="str">
        <f t="shared" si="9"/>
        <v/>
      </c>
      <c r="Q45" s="277" t="str">
        <f>IFERROR(IF(P45=Hjelpeark!$B$4,0,ABS(P45-O45)),"")</f>
        <v/>
      </c>
      <c r="R45" s="226" t="str">
        <f t="shared" si="2"/>
        <v/>
      </c>
      <c r="T45" s="248" t="str">
        <f>IFERROR(_xlfn.XLOOKUP(D45,Prisliste!$C$4:$F$4,Prisliste!$C$28:$F$28)*R45,"")</f>
        <v/>
      </c>
      <c r="U45" s="248" t="str">
        <f>IFERROR(IF(L45=Hjelpeark!$P$14,_xlfn.XLOOKUP(D45,Prisliste!$C$4:$F$4,Prisliste!$C$29:$F$29)*R45,IF(L45=Hjelpeark!$P$15,_xlfn.XLOOKUP(D45,Prisliste!$C$4:$F$4,Prisliste!$C$30:$F$30)*R45,_xlfn.XLOOKUP(D45,Prisliste!$C$4:$F$4,Prisliste!$C$31:$F$31)*R45)),"")</f>
        <v/>
      </c>
    </row>
    <row r="46" spans="1:21" ht="14.4">
      <c r="A46" s="278" t="str">
        <f>IF(A45="","",IF(A45+1&lt;='Prisestimat RAS'!$C$7,'Beregninger RAS'!A45+1,""))</f>
        <v/>
      </c>
      <c r="B46" s="260" t="str">
        <f t="shared" si="3"/>
        <v/>
      </c>
      <c r="C46" s="277" t="str">
        <f t="shared" si="4"/>
        <v/>
      </c>
      <c r="D46" s="260" t="str">
        <f t="shared" si="5"/>
        <v/>
      </c>
      <c r="E46" s="226" t="str">
        <f t="shared" si="7"/>
        <v/>
      </c>
      <c r="F46" s="248" t="str">
        <f t="shared" si="6"/>
        <v/>
      </c>
      <c r="G46" s="246" t="str">
        <f>IF($A46="","",'Prisestimat RAS'!$C$14)</f>
        <v/>
      </c>
      <c r="H46" s="248" t="str" cm="1">
        <f t="array" ref="H46">IF(N46=Hjelpeark!$E$7,_xlfn.XLOOKUP(IF(P46="Naturlig",O46,P46),'Veksttabell FV'!$A$26:$A$42,_xlfn.XLOOKUP('Beregninger RAS'!F46,'Veksttabell FV'!$B$25:$T$25,'Veksttabell FV'!$B$26:$T$42,,-1),,-1)*G46,IF('Beregninger RAS'!N46=Hjelpeark!$D$7,_xlfn.XLOOKUP(IF(P46="Naturlig",O46,P46),'Veksttabell SV'!$A$27:$A$43,_xlfn.XLOOKUP('Beregninger RAS'!F46,'Veksttabell SV'!$B$26:$AU$26,'Veksttabell SV'!$B$27:$AU$43,,-1),,-1)*G46,""))</f>
        <v/>
      </c>
      <c r="I46" s="248" t="str">
        <f t="shared" si="0"/>
        <v/>
      </c>
      <c r="J46" s="264" t="str">
        <f t="shared" si="1"/>
        <v/>
      </c>
      <c r="K46" s="277" t="str">
        <f>IF(A46="","",'Prisestimat RAS'!$C$9)</f>
        <v/>
      </c>
      <c r="L46" s="277" t="str">
        <f>IF(B46="","",'Prisestimat RAS'!$C$10)</f>
        <v/>
      </c>
      <c r="M46" s="277" t="str">
        <f>IF(A46="","",_xlfn.XLOOKUP('Prisestimat RAS'!$C$10,Hjelpeark!$P$14:$P$16,Hjelpeark!$Q$14:$Q$16))</f>
        <v/>
      </c>
      <c r="N46" s="277" t="str">
        <f t="shared" si="8"/>
        <v/>
      </c>
      <c r="O46" s="277" t="str">
        <f>IFERROR(IF(N46=Hjelpeark!$D$7,_xlfn.XLOOKUP('Beregninger RAS'!C46,Hjelpeark!$C$8:$C$19,Hjelpeark!$D$8:$D$19),_xlfn.XLOOKUP('Beregninger RAS'!C46,Hjelpeark!$C$8:$C$19,Hjelpeark!$E$8:$E$19)),"")</f>
        <v/>
      </c>
      <c r="P46" s="277" t="str">
        <f t="shared" si="9"/>
        <v/>
      </c>
      <c r="Q46" s="277" t="str">
        <f>IFERROR(IF(P46=Hjelpeark!$B$4,0,ABS(P46-O46)),"")</f>
        <v/>
      </c>
      <c r="R46" s="226" t="str">
        <f t="shared" si="2"/>
        <v/>
      </c>
      <c r="T46" s="248" t="str">
        <f>IFERROR(_xlfn.XLOOKUP(D46,Prisliste!$C$4:$F$4,Prisliste!$C$28:$F$28)*R46,"")</f>
        <v/>
      </c>
      <c r="U46" s="248" t="str">
        <f>IFERROR(IF(L46=Hjelpeark!$P$14,_xlfn.XLOOKUP(D46,Prisliste!$C$4:$F$4,Prisliste!$C$29:$F$29)*R46,IF(L46=Hjelpeark!$P$15,_xlfn.XLOOKUP(D46,Prisliste!$C$4:$F$4,Prisliste!$C$30:$F$30)*R46,_xlfn.XLOOKUP(D46,Prisliste!$C$4:$F$4,Prisliste!$C$31:$F$31)*R46)),"")</f>
        <v/>
      </c>
    </row>
    <row r="47" spans="1:21" ht="14.4">
      <c r="A47" s="278" t="str">
        <f>IF(A46="","",IF(A46+1&lt;='Prisestimat RAS'!$C$7,'Beregninger RAS'!A46+1,""))</f>
        <v/>
      </c>
      <c r="B47" s="260" t="str">
        <f t="shared" si="3"/>
        <v/>
      </c>
      <c r="C47" s="277" t="str">
        <f t="shared" si="4"/>
        <v/>
      </c>
      <c r="D47" s="260" t="str">
        <f t="shared" si="5"/>
        <v/>
      </c>
      <c r="E47" s="226" t="str">
        <f t="shared" si="7"/>
        <v/>
      </c>
      <c r="F47" s="248" t="str">
        <f t="shared" si="6"/>
        <v/>
      </c>
      <c r="G47" s="246" t="str">
        <f>IF($A47="","",'Prisestimat RAS'!$C$14)</f>
        <v/>
      </c>
      <c r="H47" s="248" t="str" cm="1">
        <f t="array" ref="H47">IF(N47=Hjelpeark!$E$7,_xlfn.XLOOKUP(IF(P47="Naturlig",O47,P47),'Veksttabell FV'!$A$26:$A$42,_xlfn.XLOOKUP('Beregninger RAS'!F47,'Veksttabell FV'!$B$25:$T$25,'Veksttabell FV'!$B$26:$T$42,,-1),,-1)*G47,IF('Beregninger RAS'!N47=Hjelpeark!$D$7,_xlfn.XLOOKUP(IF(P47="Naturlig",O47,P47),'Veksttabell SV'!$A$27:$A$43,_xlfn.XLOOKUP('Beregninger RAS'!F47,'Veksttabell SV'!$B$26:$AU$26,'Veksttabell SV'!$B$27:$AU$43,,-1),,-1)*G47,""))</f>
        <v/>
      </c>
      <c r="I47" s="248" t="str">
        <f t="shared" si="0"/>
        <v/>
      </c>
      <c r="J47" s="264" t="str">
        <f t="shared" si="1"/>
        <v/>
      </c>
      <c r="K47" s="277" t="str">
        <f>IF(A47="","",'Prisestimat RAS'!$C$9)</f>
        <v/>
      </c>
      <c r="L47" s="277" t="str">
        <f>IF(B47="","",'Prisestimat RAS'!$C$10)</f>
        <v/>
      </c>
      <c r="M47" s="277" t="str">
        <f>IF(A47="","",_xlfn.XLOOKUP('Prisestimat RAS'!$C$10,Hjelpeark!$P$14:$P$16,Hjelpeark!$Q$14:$Q$16))</f>
        <v/>
      </c>
      <c r="N47" s="277" t="str">
        <f t="shared" si="8"/>
        <v/>
      </c>
      <c r="O47" s="277" t="str">
        <f>IFERROR(IF(N47=Hjelpeark!$D$7,_xlfn.XLOOKUP('Beregninger RAS'!C47,Hjelpeark!$C$8:$C$19,Hjelpeark!$D$8:$D$19),_xlfn.XLOOKUP('Beregninger RAS'!C47,Hjelpeark!$C$8:$C$19,Hjelpeark!$E$8:$E$19)),"")</f>
        <v/>
      </c>
      <c r="P47" s="277" t="str">
        <f t="shared" si="9"/>
        <v/>
      </c>
      <c r="Q47" s="277" t="str">
        <f>IFERROR(IF(P47=Hjelpeark!$B$4,0,ABS(P47-O47)),"")</f>
        <v/>
      </c>
      <c r="R47" s="226" t="str">
        <f t="shared" si="2"/>
        <v/>
      </c>
      <c r="T47" s="248" t="str">
        <f>IFERROR(_xlfn.XLOOKUP(D47,Prisliste!$C$4:$F$4,Prisliste!$C$28:$F$28)*R47,"")</f>
        <v/>
      </c>
      <c r="U47" s="248" t="str">
        <f>IFERROR(IF(L47=Hjelpeark!$P$14,_xlfn.XLOOKUP(D47,Prisliste!$C$4:$F$4,Prisliste!$C$29:$F$29)*R47,IF(L47=Hjelpeark!$P$15,_xlfn.XLOOKUP(D47,Prisliste!$C$4:$F$4,Prisliste!$C$30:$F$30)*R47,_xlfn.XLOOKUP(D47,Prisliste!$C$4:$F$4,Prisliste!$C$31:$F$31)*R47)),"")</f>
        <v/>
      </c>
    </row>
    <row r="48" spans="1:21" ht="14.4">
      <c r="A48" s="278" t="str">
        <f>IF(A47="","",IF(A47+1&lt;='Prisestimat RAS'!$C$7,'Beregninger RAS'!A47+1,""))</f>
        <v/>
      </c>
      <c r="B48" s="260" t="str">
        <f t="shared" si="3"/>
        <v/>
      </c>
      <c r="C48" s="277" t="str">
        <f t="shared" si="4"/>
        <v/>
      </c>
      <c r="D48" s="260" t="str">
        <f t="shared" si="5"/>
        <v/>
      </c>
      <c r="E48" s="226" t="str">
        <f t="shared" si="7"/>
        <v/>
      </c>
      <c r="F48" s="248" t="str">
        <f t="shared" si="6"/>
        <v/>
      </c>
      <c r="G48" s="246" t="str">
        <f>IF($A48="","",'Prisestimat RAS'!$C$14)</f>
        <v/>
      </c>
      <c r="H48" s="248" t="str" cm="1">
        <f t="array" ref="H48">IF(N48=Hjelpeark!$E$7,_xlfn.XLOOKUP(IF(P48="Naturlig",O48,P48),'Veksttabell FV'!$A$26:$A$42,_xlfn.XLOOKUP('Beregninger RAS'!F48,'Veksttabell FV'!$B$25:$T$25,'Veksttabell FV'!$B$26:$T$42,,-1),,-1)*G48,IF('Beregninger RAS'!N48=Hjelpeark!$D$7,_xlfn.XLOOKUP(IF(P48="Naturlig",O48,P48),'Veksttabell SV'!$A$27:$A$43,_xlfn.XLOOKUP('Beregninger RAS'!F48,'Veksttabell SV'!$B$26:$AU$26,'Veksttabell SV'!$B$27:$AU$43,,-1),,-1)*G48,""))</f>
        <v/>
      </c>
      <c r="I48" s="248" t="str">
        <f t="shared" si="0"/>
        <v/>
      </c>
      <c r="J48" s="264" t="str">
        <f t="shared" si="1"/>
        <v/>
      </c>
      <c r="K48" s="277" t="str">
        <f>IF(A48="","",'Prisestimat RAS'!$C$9)</f>
        <v/>
      </c>
      <c r="L48" s="277" t="str">
        <f>IF(B48="","",'Prisestimat RAS'!$C$10)</f>
        <v/>
      </c>
      <c r="M48" s="277" t="str">
        <f>IF(A48="","",_xlfn.XLOOKUP('Prisestimat RAS'!$C$10,Hjelpeark!$P$14:$P$16,Hjelpeark!$Q$14:$Q$16))</f>
        <v/>
      </c>
      <c r="N48" s="277" t="str">
        <f t="shared" si="8"/>
        <v/>
      </c>
      <c r="O48" s="277" t="str">
        <f>IFERROR(IF(N48=Hjelpeark!$D$7,_xlfn.XLOOKUP('Beregninger RAS'!C48,Hjelpeark!$C$8:$C$19,Hjelpeark!$D$8:$D$19),_xlfn.XLOOKUP('Beregninger RAS'!C48,Hjelpeark!$C$8:$C$19,Hjelpeark!$E$8:$E$19)),"")</f>
        <v/>
      </c>
      <c r="P48" s="277" t="str">
        <f t="shared" si="9"/>
        <v/>
      </c>
      <c r="Q48" s="277" t="str">
        <f>IFERROR(IF(P48=Hjelpeark!$B$4,0,ABS(P48-O48)),"")</f>
        <v/>
      </c>
      <c r="R48" s="226" t="str">
        <f t="shared" si="2"/>
        <v/>
      </c>
      <c r="T48" s="248" t="str">
        <f>IFERROR(_xlfn.XLOOKUP(D48,Prisliste!$C$4:$F$4,Prisliste!$C$28:$F$28)*R48,"")</f>
        <v/>
      </c>
      <c r="U48" s="248" t="str">
        <f>IFERROR(IF(L48=Hjelpeark!$P$14,_xlfn.XLOOKUP(D48,Prisliste!$C$4:$F$4,Prisliste!$C$29:$F$29)*R48,IF(L48=Hjelpeark!$P$15,_xlfn.XLOOKUP(D48,Prisliste!$C$4:$F$4,Prisliste!$C$30:$F$30)*R48,_xlfn.XLOOKUP(D48,Prisliste!$C$4:$F$4,Prisliste!$C$31:$F$31)*R48)),"")</f>
        <v/>
      </c>
    </row>
    <row r="49" spans="1:21" ht="14.4">
      <c r="A49" s="278" t="str">
        <f>IF(A48="","",IF(A48+1&lt;='Prisestimat RAS'!$C$7,'Beregninger RAS'!A48+1,""))</f>
        <v/>
      </c>
      <c r="B49" s="260" t="str">
        <f t="shared" si="3"/>
        <v/>
      </c>
      <c r="C49" s="277" t="str">
        <f t="shared" si="4"/>
        <v/>
      </c>
      <c r="D49" s="260" t="str">
        <f t="shared" si="5"/>
        <v/>
      </c>
      <c r="E49" s="226" t="str">
        <f t="shared" si="7"/>
        <v/>
      </c>
      <c r="F49" s="248" t="str">
        <f t="shared" si="6"/>
        <v/>
      </c>
      <c r="G49" s="246" t="str">
        <f>IF($A49="","",'Prisestimat RAS'!$C$14)</f>
        <v/>
      </c>
      <c r="H49" s="248" t="str" cm="1">
        <f t="array" ref="H49">IF(N49=Hjelpeark!$E$7,_xlfn.XLOOKUP(IF(P49="Naturlig",O49,P49),'Veksttabell FV'!$A$26:$A$42,_xlfn.XLOOKUP('Beregninger RAS'!F49,'Veksttabell FV'!$B$25:$T$25,'Veksttabell FV'!$B$26:$T$42,,-1),,-1)*G49,IF('Beregninger RAS'!N49=Hjelpeark!$D$7,_xlfn.XLOOKUP(IF(P49="Naturlig",O49,P49),'Veksttabell SV'!$A$27:$A$43,_xlfn.XLOOKUP('Beregninger RAS'!F49,'Veksttabell SV'!$B$26:$AU$26,'Veksttabell SV'!$B$27:$AU$43,,-1),,-1)*G49,""))</f>
        <v/>
      </c>
      <c r="I49" s="248" t="str">
        <f t="shared" si="0"/>
        <v/>
      </c>
      <c r="J49" s="264" t="str">
        <f t="shared" si="1"/>
        <v/>
      </c>
      <c r="K49" s="277" t="str">
        <f>IF(A49="","",'Prisestimat RAS'!$C$9)</f>
        <v/>
      </c>
      <c r="L49" s="277" t="str">
        <f>IF(B49="","",'Prisestimat RAS'!$C$10)</f>
        <v/>
      </c>
      <c r="M49" s="277" t="str">
        <f>IF(A49="","",_xlfn.XLOOKUP('Prisestimat RAS'!$C$10,Hjelpeark!$P$14:$P$16,Hjelpeark!$Q$14:$Q$16))</f>
        <v/>
      </c>
      <c r="N49" s="277" t="str">
        <f t="shared" si="8"/>
        <v/>
      </c>
      <c r="O49" s="277" t="str">
        <f>IFERROR(IF(N49=Hjelpeark!$D$7,_xlfn.XLOOKUP('Beregninger RAS'!C49,Hjelpeark!$C$8:$C$19,Hjelpeark!$D$8:$D$19),_xlfn.XLOOKUP('Beregninger RAS'!C49,Hjelpeark!$C$8:$C$19,Hjelpeark!$E$8:$E$19)),"")</f>
        <v/>
      </c>
      <c r="P49" s="277" t="str">
        <f t="shared" si="9"/>
        <v/>
      </c>
      <c r="Q49" s="277" t="str">
        <f>IFERROR(IF(P49=Hjelpeark!$B$4,0,ABS(P49-O49)),"")</f>
        <v/>
      </c>
      <c r="R49" s="226" t="str">
        <f t="shared" si="2"/>
        <v/>
      </c>
      <c r="T49" s="248" t="str">
        <f>IFERROR(_xlfn.XLOOKUP(D49,Prisliste!$C$4:$F$4,Prisliste!$C$28:$F$28)*R49,"")</f>
        <v/>
      </c>
      <c r="U49" s="248" t="str">
        <f>IFERROR(IF(L49=Hjelpeark!$P$14,_xlfn.XLOOKUP(D49,Prisliste!$C$4:$F$4,Prisliste!$C$29:$F$29)*R49,IF(L49=Hjelpeark!$P$15,_xlfn.XLOOKUP(D49,Prisliste!$C$4:$F$4,Prisliste!$C$30:$F$30)*R49,_xlfn.XLOOKUP(D49,Prisliste!$C$4:$F$4,Prisliste!$C$31:$F$31)*R49)),"")</f>
        <v/>
      </c>
    </row>
    <row r="50" spans="1:21" ht="14.4">
      <c r="A50" s="278" t="str">
        <f>IF(A49="","",IF(A49+1&lt;='Prisestimat RAS'!$C$7,'Beregninger RAS'!A49+1,""))</f>
        <v/>
      </c>
      <c r="B50" s="260" t="str">
        <f t="shared" si="3"/>
        <v/>
      </c>
      <c r="C50" s="277" t="str">
        <f t="shared" si="4"/>
        <v/>
      </c>
      <c r="D50" s="260" t="str">
        <f t="shared" si="5"/>
        <v/>
      </c>
      <c r="E50" s="226" t="str">
        <f t="shared" si="7"/>
        <v/>
      </c>
      <c r="F50" s="248" t="str">
        <f t="shared" si="6"/>
        <v/>
      </c>
      <c r="G50" s="246" t="str">
        <f>IF($A50="","",'Prisestimat RAS'!$C$14)</f>
        <v/>
      </c>
      <c r="H50" s="248" t="str" cm="1">
        <f t="array" ref="H50">IF(N50=Hjelpeark!$E$7,_xlfn.XLOOKUP(IF(P50="Naturlig",O50,P50),'Veksttabell FV'!$A$26:$A$42,_xlfn.XLOOKUP('Beregninger RAS'!F50,'Veksttabell FV'!$B$25:$T$25,'Veksttabell FV'!$B$26:$T$42,,-1),,-1)*G50,IF('Beregninger RAS'!N50=Hjelpeark!$D$7,_xlfn.XLOOKUP(IF(P50="Naturlig",O50,P50),'Veksttabell SV'!$A$27:$A$43,_xlfn.XLOOKUP('Beregninger RAS'!F50,'Veksttabell SV'!$B$26:$AU$26,'Veksttabell SV'!$B$27:$AU$43,,-1),,-1)*G50,""))</f>
        <v/>
      </c>
      <c r="I50" s="248" t="str">
        <f t="shared" si="0"/>
        <v/>
      </c>
      <c r="J50" s="264" t="str">
        <f t="shared" si="1"/>
        <v/>
      </c>
      <c r="K50" s="277" t="str">
        <f>IF(A50="","",'Prisestimat RAS'!$C$9)</f>
        <v/>
      </c>
      <c r="L50" s="277" t="str">
        <f>IF(B50="","",'Prisestimat RAS'!$C$10)</f>
        <v/>
      </c>
      <c r="M50" s="277" t="str">
        <f>IF(A50="","",_xlfn.XLOOKUP('Prisestimat RAS'!$C$10,Hjelpeark!$P$14:$P$16,Hjelpeark!$Q$14:$Q$16))</f>
        <v/>
      </c>
      <c r="N50" s="277" t="str">
        <f t="shared" si="8"/>
        <v/>
      </c>
      <c r="O50" s="277" t="str">
        <f>IFERROR(IF(N50=Hjelpeark!$D$7,_xlfn.XLOOKUP('Beregninger RAS'!C50,Hjelpeark!$C$8:$C$19,Hjelpeark!$D$8:$D$19),_xlfn.XLOOKUP('Beregninger RAS'!C50,Hjelpeark!$C$8:$C$19,Hjelpeark!$E$8:$E$19)),"")</f>
        <v/>
      </c>
      <c r="P50" s="277" t="str">
        <f t="shared" si="9"/>
        <v/>
      </c>
      <c r="Q50" s="277" t="str">
        <f>IFERROR(IF(P50=Hjelpeark!$B$4,0,ABS(P50-O50)),"")</f>
        <v/>
      </c>
      <c r="R50" s="226" t="str">
        <f t="shared" si="2"/>
        <v/>
      </c>
      <c r="T50" s="248" t="str">
        <f>IFERROR(_xlfn.XLOOKUP(D50,Prisliste!$C$4:$F$4,Prisliste!$C$28:$F$28)*R50,"")</f>
        <v/>
      </c>
      <c r="U50" s="248" t="str">
        <f>IFERROR(IF(L50=Hjelpeark!$P$14,_xlfn.XLOOKUP(D50,Prisliste!$C$4:$F$4,Prisliste!$C$29:$F$29)*R50,IF(L50=Hjelpeark!$P$15,_xlfn.XLOOKUP(D50,Prisliste!$C$4:$F$4,Prisliste!$C$30:$F$30)*R50,_xlfn.XLOOKUP(D50,Prisliste!$C$4:$F$4,Prisliste!$C$31:$F$31)*R50)),"")</f>
        <v/>
      </c>
    </row>
    <row r="51" spans="1:21" ht="14.4">
      <c r="A51" s="278" t="str">
        <f>IF(A50="","",IF(A50+1&lt;='Prisestimat RAS'!$C$7,'Beregninger RAS'!A50+1,""))</f>
        <v/>
      </c>
      <c r="B51" s="260" t="str">
        <f t="shared" si="3"/>
        <v/>
      </c>
      <c r="C51" s="277" t="str">
        <f t="shared" si="4"/>
        <v/>
      </c>
      <c r="D51" s="260" t="str">
        <f t="shared" si="5"/>
        <v/>
      </c>
      <c r="E51" s="226" t="str">
        <f t="shared" si="7"/>
        <v/>
      </c>
      <c r="F51" s="248" t="str">
        <f t="shared" si="6"/>
        <v/>
      </c>
      <c r="G51" s="246" t="str">
        <f>IF($A51="","",'Prisestimat RAS'!$C$14)</f>
        <v/>
      </c>
      <c r="H51" s="248" t="str" cm="1">
        <f t="array" ref="H51">IF(N51=Hjelpeark!$E$7,_xlfn.XLOOKUP(IF(P51="Naturlig",O51,P51),'Veksttabell FV'!$A$26:$A$42,_xlfn.XLOOKUP('Beregninger RAS'!F51,'Veksttabell FV'!$B$25:$T$25,'Veksttabell FV'!$B$26:$T$42,,-1),,-1)*G51,IF('Beregninger RAS'!N51=Hjelpeark!$D$7,_xlfn.XLOOKUP(IF(P51="Naturlig",O51,P51),'Veksttabell SV'!$A$27:$A$43,_xlfn.XLOOKUP('Beregninger RAS'!F51,'Veksttabell SV'!$B$26:$AU$26,'Veksttabell SV'!$B$27:$AU$43,,-1),,-1)*G51,""))</f>
        <v/>
      </c>
      <c r="I51" s="248" t="str">
        <f t="shared" si="0"/>
        <v/>
      </c>
      <c r="J51" s="264" t="str">
        <f t="shared" si="1"/>
        <v/>
      </c>
      <c r="K51" s="277" t="str">
        <f>IF(A51="","",'Prisestimat RAS'!$C$9)</f>
        <v/>
      </c>
      <c r="L51" s="277" t="str">
        <f>IF(B51="","",'Prisestimat RAS'!$C$10)</f>
        <v/>
      </c>
      <c r="M51" s="277" t="str">
        <f>IF(A51="","",_xlfn.XLOOKUP('Prisestimat RAS'!$C$10,Hjelpeark!$P$14:$P$16,Hjelpeark!$Q$14:$Q$16))</f>
        <v/>
      </c>
      <c r="N51" s="277" t="str">
        <f t="shared" si="8"/>
        <v/>
      </c>
      <c r="O51" s="277" t="str">
        <f>IFERROR(IF(N51=Hjelpeark!$D$7,_xlfn.XLOOKUP('Beregninger RAS'!C51,Hjelpeark!$C$8:$C$19,Hjelpeark!$D$8:$D$19),_xlfn.XLOOKUP('Beregninger RAS'!C51,Hjelpeark!$C$8:$C$19,Hjelpeark!$E$8:$E$19)),"")</f>
        <v/>
      </c>
      <c r="P51" s="277" t="str">
        <f t="shared" si="9"/>
        <v/>
      </c>
      <c r="Q51" s="277" t="str">
        <f>IFERROR(IF(P51=Hjelpeark!$B$4,0,ABS(P51-O51)),"")</f>
        <v/>
      </c>
      <c r="R51" s="226" t="str">
        <f t="shared" si="2"/>
        <v/>
      </c>
      <c r="T51" s="248" t="str">
        <f>IFERROR(_xlfn.XLOOKUP(D51,Prisliste!$C$4:$F$4,Prisliste!$C$28:$F$28)*R51,"")</f>
        <v/>
      </c>
      <c r="U51" s="248" t="str">
        <f>IFERROR(IF(L51=Hjelpeark!$P$14,_xlfn.XLOOKUP(D51,Prisliste!$C$4:$F$4,Prisliste!$C$29:$F$29)*R51,IF(L51=Hjelpeark!$P$15,_xlfn.XLOOKUP(D51,Prisliste!$C$4:$F$4,Prisliste!$C$30:$F$30)*R51,_xlfn.XLOOKUP(D51,Prisliste!$C$4:$F$4,Prisliste!$C$31:$F$31)*R51)),"")</f>
        <v/>
      </c>
    </row>
    <row r="52" spans="1:21" ht="14.4">
      <c r="A52" s="278" t="str">
        <f>IF(A51="","",IF(A51+1&lt;='Prisestimat RAS'!$C$7,'Beregninger RAS'!A51+1,""))</f>
        <v/>
      </c>
      <c r="B52" s="260" t="str">
        <f t="shared" si="3"/>
        <v/>
      </c>
      <c r="C52" s="277" t="str">
        <f t="shared" si="4"/>
        <v/>
      </c>
      <c r="D52" s="260" t="str">
        <f t="shared" si="5"/>
        <v/>
      </c>
      <c r="E52" s="226" t="str">
        <f t="shared" si="7"/>
        <v/>
      </c>
      <c r="F52" s="248" t="str">
        <f t="shared" si="6"/>
        <v/>
      </c>
      <c r="G52" s="246" t="str">
        <f>IF($A52="","",'Prisestimat RAS'!$C$14)</f>
        <v/>
      </c>
      <c r="H52" s="248" t="str" cm="1">
        <f t="array" ref="H52">IF(N52=Hjelpeark!$E$7,_xlfn.XLOOKUP(IF(P52="Naturlig",O52,P52),'Veksttabell FV'!$A$26:$A$42,_xlfn.XLOOKUP('Beregninger RAS'!F52,'Veksttabell FV'!$B$25:$T$25,'Veksttabell FV'!$B$26:$T$42,,-1),,-1)*G52,IF('Beregninger RAS'!N52=Hjelpeark!$D$7,_xlfn.XLOOKUP(IF(P52="Naturlig",O52,P52),'Veksttabell SV'!$A$27:$A$43,_xlfn.XLOOKUP('Beregninger RAS'!F52,'Veksttabell SV'!$B$26:$AU$26,'Veksttabell SV'!$B$27:$AU$43,,-1),,-1)*G52,""))</f>
        <v/>
      </c>
      <c r="I52" s="248" t="str">
        <f t="shared" si="0"/>
        <v/>
      </c>
      <c r="J52" s="264" t="str">
        <f t="shared" si="1"/>
        <v/>
      </c>
      <c r="K52" s="277" t="str">
        <f>IF(A52="","",'Prisestimat RAS'!$C$9)</f>
        <v/>
      </c>
      <c r="L52" s="277" t="str">
        <f>IF(B52="","",'Prisestimat RAS'!$C$10)</f>
        <v/>
      </c>
      <c r="M52" s="277" t="str">
        <f>IF(A52="","",_xlfn.XLOOKUP('Prisestimat RAS'!$C$10,Hjelpeark!$P$14:$P$16,Hjelpeark!$Q$14:$Q$16))</f>
        <v/>
      </c>
      <c r="N52" s="277" t="str">
        <f t="shared" si="8"/>
        <v/>
      </c>
      <c r="O52" s="277" t="str">
        <f>IFERROR(IF(N52=Hjelpeark!$D$7,_xlfn.XLOOKUP('Beregninger RAS'!C52,Hjelpeark!$C$8:$C$19,Hjelpeark!$D$8:$D$19),_xlfn.XLOOKUP('Beregninger RAS'!C52,Hjelpeark!$C$8:$C$19,Hjelpeark!$E$8:$E$19)),"")</f>
        <v/>
      </c>
      <c r="P52" s="277" t="str">
        <f t="shared" si="9"/>
        <v/>
      </c>
      <c r="Q52" s="277" t="str">
        <f>IFERROR(IF(P52=Hjelpeark!$B$4,0,ABS(P52-O52)),"")</f>
        <v/>
      </c>
      <c r="R52" s="226" t="str">
        <f t="shared" si="2"/>
        <v/>
      </c>
      <c r="T52" s="248" t="str">
        <f>IFERROR(_xlfn.XLOOKUP(D52,Prisliste!$C$4:$F$4,Prisliste!$C$28:$F$28)*R52,"")</f>
        <v/>
      </c>
      <c r="U52" s="248" t="str">
        <f>IFERROR(IF(L52=Hjelpeark!$P$14,_xlfn.XLOOKUP(D52,Prisliste!$C$4:$F$4,Prisliste!$C$29:$F$29)*R52,IF(L52=Hjelpeark!$P$15,_xlfn.XLOOKUP(D52,Prisliste!$C$4:$F$4,Prisliste!$C$30:$F$30)*R52,_xlfn.XLOOKUP(D52,Prisliste!$C$4:$F$4,Prisliste!$C$31:$F$31)*R52)),"")</f>
        <v/>
      </c>
    </row>
    <row r="53" spans="1:21" ht="14.4">
      <c r="A53" s="278" t="str">
        <f>IF(A52="","",IF(A52+1&lt;='Prisestimat RAS'!$C$7,'Beregninger RAS'!A52+1,""))</f>
        <v/>
      </c>
      <c r="B53" s="260" t="str">
        <f t="shared" si="3"/>
        <v/>
      </c>
      <c r="C53" s="277" t="str">
        <f t="shared" si="4"/>
        <v/>
      </c>
      <c r="D53" s="260" t="str">
        <f t="shared" si="5"/>
        <v/>
      </c>
      <c r="E53" s="226" t="str">
        <f t="shared" si="7"/>
        <v/>
      </c>
      <c r="F53" s="248" t="str">
        <f t="shared" si="6"/>
        <v/>
      </c>
      <c r="G53" s="246" t="str">
        <f>IF($A53="","",'Prisestimat RAS'!$C$14)</f>
        <v/>
      </c>
      <c r="H53" s="248" t="str" cm="1">
        <f t="array" ref="H53">IF(N53=Hjelpeark!$E$7,_xlfn.XLOOKUP(IF(P53="Naturlig",O53,P53),'Veksttabell FV'!$A$26:$A$42,_xlfn.XLOOKUP('Beregninger RAS'!F53,'Veksttabell FV'!$B$25:$T$25,'Veksttabell FV'!$B$26:$T$42,,-1),,-1)*G53,IF('Beregninger RAS'!N53=Hjelpeark!$D$7,_xlfn.XLOOKUP(IF(P53="Naturlig",O53,P53),'Veksttabell SV'!$A$27:$A$43,_xlfn.XLOOKUP('Beregninger RAS'!F53,'Veksttabell SV'!$B$26:$AU$26,'Veksttabell SV'!$B$27:$AU$43,,-1),,-1)*G53,""))</f>
        <v/>
      </c>
      <c r="I53" s="248" t="str">
        <f t="shared" si="0"/>
        <v/>
      </c>
      <c r="J53" s="264" t="str">
        <f t="shared" si="1"/>
        <v/>
      </c>
      <c r="K53" s="277" t="str">
        <f>IF(A53="","",'Prisestimat RAS'!$C$9)</f>
        <v/>
      </c>
      <c r="L53" s="277" t="str">
        <f>IF(B53="","",'Prisestimat RAS'!$C$10)</f>
        <v/>
      </c>
      <c r="M53" s="277" t="str">
        <f>IF(A53="","",_xlfn.XLOOKUP('Prisestimat RAS'!$C$10,Hjelpeark!$P$14:$P$16,Hjelpeark!$Q$14:$Q$16))</f>
        <v/>
      </c>
      <c r="N53" s="277" t="str">
        <f t="shared" si="8"/>
        <v/>
      </c>
      <c r="O53" s="277" t="str">
        <f>IFERROR(IF(N53=Hjelpeark!$D$7,_xlfn.XLOOKUP('Beregninger RAS'!C53,Hjelpeark!$C$8:$C$19,Hjelpeark!$D$8:$D$19),_xlfn.XLOOKUP('Beregninger RAS'!C53,Hjelpeark!$C$8:$C$19,Hjelpeark!$E$8:$E$19)),"")</f>
        <v/>
      </c>
      <c r="P53" s="277" t="str">
        <f t="shared" si="9"/>
        <v/>
      </c>
      <c r="Q53" s="277" t="str">
        <f>IFERROR(IF(P53=Hjelpeark!$B$4,0,ABS(P53-O53)),"")</f>
        <v/>
      </c>
      <c r="R53" s="226" t="str">
        <f t="shared" si="2"/>
        <v/>
      </c>
      <c r="T53" s="248" t="str">
        <f>IFERROR(_xlfn.XLOOKUP(D53,Prisliste!$C$4:$F$4,Prisliste!$C$28:$F$28)*R53,"")</f>
        <v/>
      </c>
      <c r="U53" s="248" t="str">
        <f>IFERROR(IF(L53=Hjelpeark!$P$14,_xlfn.XLOOKUP(D53,Prisliste!$C$4:$F$4,Prisliste!$C$29:$F$29)*R53,IF(L53=Hjelpeark!$P$15,_xlfn.XLOOKUP(D53,Prisliste!$C$4:$F$4,Prisliste!$C$30:$F$30)*R53,_xlfn.XLOOKUP(D53,Prisliste!$C$4:$F$4,Prisliste!$C$31:$F$31)*R53)),"")</f>
        <v/>
      </c>
    </row>
    <row r="54" spans="1:21" ht="14.4">
      <c r="A54" s="278" t="str">
        <f>IF(A53="","",IF(A53+1&lt;='Prisestimat RAS'!$C$7,'Beregninger RAS'!A53+1,""))</f>
        <v/>
      </c>
      <c r="B54" s="260" t="str">
        <f t="shared" si="3"/>
        <v/>
      </c>
      <c r="C54" s="277" t="str">
        <f t="shared" si="4"/>
        <v/>
      </c>
      <c r="D54" s="260" t="str">
        <f t="shared" si="5"/>
        <v/>
      </c>
      <c r="E54" s="226" t="str">
        <f t="shared" si="7"/>
        <v/>
      </c>
      <c r="F54" s="248" t="str">
        <f t="shared" si="6"/>
        <v/>
      </c>
      <c r="G54" s="246" t="str">
        <f>IF($A54="","",'Prisestimat RAS'!$C$14)</f>
        <v/>
      </c>
      <c r="H54" s="248" t="str" cm="1">
        <f t="array" ref="H54">IF(N54=Hjelpeark!$E$7,_xlfn.XLOOKUP(IF(P54="Naturlig",O54,P54),'Veksttabell FV'!$A$26:$A$42,_xlfn.XLOOKUP('Beregninger RAS'!F54,'Veksttabell FV'!$B$25:$T$25,'Veksttabell FV'!$B$26:$T$42,,-1),,-1)*G54,IF('Beregninger RAS'!N54=Hjelpeark!$D$7,_xlfn.XLOOKUP(IF(P54="Naturlig",O54,P54),'Veksttabell SV'!$A$27:$A$43,_xlfn.XLOOKUP('Beregninger RAS'!F54,'Veksttabell SV'!$B$26:$AU$26,'Veksttabell SV'!$B$27:$AU$43,,-1),,-1)*G54,""))</f>
        <v/>
      </c>
      <c r="I54" s="248" t="str">
        <f t="shared" si="0"/>
        <v/>
      </c>
      <c r="J54" s="264" t="str">
        <f t="shared" si="1"/>
        <v/>
      </c>
      <c r="K54" s="277" t="str">
        <f>IF(A54="","",'Prisestimat RAS'!$C$9)</f>
        <v/>
      </c>
      <c r="L54" s="277" t="str">
        <f>IF(B54="","",'Prisestimat RAS'!$C$10)</f>
        <v/>
      </c>
      <c r="M54" s="277" t="str">
        <f>IF(A54="","",_xlfn.XLOOKUP('Prisestimat RAS'!$C$10,Hjelpeark!$P$14:$P$16,Hjelpeark!$Q$14:$Q$16))</f>
        <v/>
      </c>
      <c r="N54" s="277" t="str">
        <f t="shared" si="8"/>
        <v/>
      </c>
      <c r="O54" s="277" t="str">
        <f>IFERROR(IF(N54=Hjelpeark!$D$7,_xlfn.XLOOKUP('Beregninger RAS'!C54,Hjelpeark!$C$8:$C$19,Hjelpeark!$D$8:$D$19),_xlfn.XLOOKUP('Beregninger RAS'!C54,Hjelpeark!$C$8:$C$19,Hjelpeark!$E$8:$E$19)),"")</f>
        <v/>
      </c>
      <c r="P54" s="277" t="str">
        <f t="shared" si="9"/>
        <v/>
      </c>
      <c r="Q54" s="277" t="str">
        <f>IFERROR(IF(P54=Hjelpeark!$B$4,0,ABS(P54-O54)),"")</f>
        <v/>
      </c>
      <c r="R54" s="226" t="str">
        <f t="shared" si="2"/>
        <v/>
      </c>
      <c r="T54" s="248" t="str">
        <f>IFERROR(_xlfn.XLOOKUP(D54,Prisliste!$C$4:$F$4,Prisliste!$C$28:$F$28)*R54,"")</f>
        <v/>
      </c>
      <c r="U54" s="248" t="str">
        <f>IFERROR(IF(L54=Hjelpeark!$P$14,_xlfn.XLOOKUP(D54,Prisliste!$C$4:$F$4,Prisliste!$C$29:$F$29)*R54,IF(L54=Hjelpeark!$P$15,_xlfn.XLOOKUP(D54,Prisliste!$C$4:$F$4,Prisliste!$C$30:$F$30)*R54,_xlfn.XLOOKUP(D54,Prisliste!$C$4:$F$4,Prisliste!$C$31:$F$31)*R54)),"")</f>
        <v/>
      </c>
    </row>
    <row r="55" spans="1:21" ht="14.4">
      <c r="A55" s="278" t="str">
        <f>IF(A54="","",IF(A54+1&lt;='Prisestimat RAS'!$C$7,'Beregninger RAS'!A54+1,""))</f>
        <v/>
      </c>
      <c r="B55" s="260" t="str">
        <f t="shared" si="3"/>
        <v/>
      </c>
      <c r="C55" s="277" t="str">
        <f t="shared" si="4"/>
        <v/>
      </c>
      <c r="D55" s="260" t="str">
        <f t="shared" si="5"/>
        <v/>
      </c>
      <c r="E55" s="226" t="str">
        <f t="shared" si="7"/>
        <v/>
      </c>
      <c r="F55" s="248" t="str">
        <f t="shared" si="6"/>
        <v/>
      </c>
      <c r="G55" s="246" t="str">
        <f>IF($A55="","",'Prisestimat RAS'!$C$14)</f>
        <v/>
      </c>
      <c r="H55" s="248" t="str" cm="1">
        <f t="array" ref="H55">IF(N55=Hjelpeark!$E$7,_xlfn.XLOOKUP(IF(P55="Naturlig",O55,P55),'Veksttabell FV'!$A$26:$A$42,_xlfn.XLOOKUP('Beregninger RAS'!F55,'Veksttabell FV'!$B$25:$T$25,'Veksttabell FV'!$B$26:$T$42,,-1),,-1)*G55,IF('Beregninger RAS'!N55=Hjelpeark!$D$7,_xlfn.XLOOKUP(IF(P55="Naturlig",O55,P55),'Veksttabell SV'!$A$27:$A$43,_xlfn.XLOOKUP('Beregninger RAS'!F55,'Veksttabell SV'!$B$26:$AU$26,'Veksttabell SV'!$B$27:$AU$43,,-1),,-1)*G55,""))</f>
        <v/>
      </c>
      <c r="I55" s="248" t="str">
        <f t="shared" si="0"/>
        <v/>
      </c>
      <c r="J55" s="264" t="str">
        <f t="shared" si="1"/>
        <v/>
      </c>
      <c r="K55" s="277" t="str">
        <f>IF(A55="","",'Prisestimat RAS'!$C$9)</f>
        <v/>
      </c>
      <c r="L55" s="277" t="str">
        <f>IF(B55="","",'Prisestimat RAS'!$C$10)</f>
        <v/>
      </c>
      <c r="M55" s="277" t="str">
        <f>IF(A55="","",_xlfn.XLOOKUP('Prisestimat RAS'!$C$10,Hjelpeark!$P$14:$P$16,Hjelpeark!$Q$14:$Q$16))</f>
        <v/>
      </c>
      <c r="N55" s="277" t="str">
        <f t="shared" si="8"/>
        <v/>
      </c>
      <c r="O55" s="277" t="str">
        <f>IFERROR(IF(N55=Hjelpeark!$D$7,_xlfn.XLOOKUP('Beregninger RAS'!C55,Hjelpeark!$C$8:$C$19,Hjelpeark!$D$8:$D$19),_xlfn.XLOOKUP('Beregninger RAS'!C55,Hjelpeark!$C$8:$C$19,Hjelpeark!$E$8:$E$19)),"")</f>
        <v/>
      </c>
      <c r="P55" s="277" t="str">
        <f t="shared" si="9"/>
        <v/>
      </c>
      <c r="Q55" s="277" t="str">
        <f>IFERROR(IF(P55=Hjelpeark!$B$4,0,ABS(P55-O55)),"")</f>
        <v/>
      </c>
      <c r="R55" s="226" t="str">
        <f t="shared" si="2"/>
        <v/>
      </c>
      <c r="T55" s="248" t="str">
        <f>IFERROR(_xlfn.XLOOKUP(D55,Prisliste!$C$4:$F$4,Prisliste!$C$28:$F$28)*R55,"")</f>
        <v/>
      </c>
      <c r="U55" s="248" t="str">
        <f>IFERROR(IF(L55=Hjelpeark!$P$14,_xlfn.XLOOKUP(D55,Prisliste!$C$4:$F$4,Prisliste!$C$29:$F$29)*R55,IF(L55=Hjelpeark!$P$15,_xlfn.XLOOKUP(D55,Prisliste!$C$4:$F$4,Prisliste!$C$30:$F$30)*R55,_xlfn.XLOOKUP(D55,Prisliste!$C$4:$F$4,Prisliste!$C$31:$F$31)*R55)),"")</f>
        <v/>
      </c>
    </row>
    <row r="56" spans="1:21" ht="14.4">
      <c r="A56" s="278" t="str">
        <f>IF(A55="","",IF(A55+1&lt;='Prisestimat RAS'!$C$7,'Beregninger RAS'!A55+1,""))</f>
        <v/>
      </c>
      <c r="B56" s="260" t="str">
        <f t="shared" si="3"/>
        <v/>
      </c>
      <c r="C56" s="277" t="str">
        <f t="shared" si="4"/>
        <v/>
      </c>
      <c r="D56" s="260" t="str">
        <f t="shared" si="5"/>
        <v/>
      </c>
      <c r="E56" s="226" t="str">
        <f t="shared" si="7"/>
        <v/>
      </c>
      <c r="F56" s="248" t="str">
        <f t="shared" si="6"/>
        <v/>
      </c>
      <c r="G56" s="246" t="str">
        <f>IF($A56="","",'Prisestimat RAS'!$C$14)</f>
        <v/>
      </c>
      <c r="H56" s="248" t="str" cm="1">
        <f t="array" ref="H56">IF(N56=Hjelpeark!$E$7,_xlfn.XLOOKUP(IF(P56="Naturlig",O56,P56),'Veksttabell FV'!$A$26:$A$42,_xlfn.XLOOKUP('Beregninger RAS'!F56,'Veksttabell FV'!$B$25:$T$25,'Veksttabell FV'!$B$26:$T$42,,-1),,-1)*G56,IF('Beregninger RAS'!N56=Hjelpeark!$D$7,_xlfn.XLOOKUP(IF(P56="Naturlig",O56,P56),'Veksttabell SV'!$A$27:$A$43,_xlfn.XLOOKUP('Beregninger RAS'!F56,'Veksttabell SV'!$B$26:$AU$26,'Veksttabell SV'!$B$27:$AU$43,,-1),,-1)*G56,""))</f>
        <v/>
      </c>
      <c r="I56" s="248" t="str">
        <f t="shared" si="0"/>
        <v/>
      </c>
      <c r="J56" s="264" t="str">
        <f t="shared" si="1"/>
        <v/>
      </c>
      <c r="K56" s="277" t="str">
        <f>IF(A56="","",'Prisestimat RAS'!$C$9)</f>
        <v/>
      </c>
      <c r="L56" s="277" t="str">
        <f>IF(B56="","",'Prisestimat RAS'!$C$10)</f>
        <v/>
      </c>
      <c r="M56" s="277" t="str">
        <f>IF(A56="","",_xlfn.XLOOKUP('Prisestimat RAS'!$C$10,Hjelpeark!$P$14:$P$16,Hjelpeark!$Q$14:$Q$16))</f>
        <v/>
      </c>
      <c r="N56" s="277" t="str">
        <f t="shared" si="8"/>
        <v/>
      </c>
      <c r="O56" s="277" t="str">
        <f>IFERROR(IF(N56=Hjelpeark!$D$7,_xlfn.XLOOKUP('Beregninger RAS'!C56,Hjelpeark!$C$8:$C$19,Hjelpeark!$D$8:$D$19),_xlfn.XLOOKUP('Beregninger RAS'!C56,Hjelpeark!$C$8:$C$19,Hjelpeark!$E$8:$E$19)),"")</f>
        <v/>
      </c>
      <c r="P56" s="277" t="str">
        <f t="shared" si="9"/>
        <v/>
      </c>
      <c r="Q56" s="277" t="str">
        <f>IFERROR(IF(P56=Hjelpeark!$B$4,0,ABS(P56-O56)),"")</f>
        <v/>
      </c>
      <c r="R56" s="226" t="str">
        <f t="shared" si="2"/>
        <v/>
      </c>
      <c r="T56" s="248" t="str">
        <f>IFERROR(_xlfn.XLOOKUP(D56,Prisliste!$C$4:$F$4,Prisliste!$C$28:$F$28)*R56,"")</f>
        <v/>
      </c>
      <c r="U56" s="248" t="str">
        <f>IFERROR(IF(L56=Hjelpeark!$P$14,_xlfn.XLOOKUP(D56,Prisliste!$C$4:$F$4,Prisliste!$C$29:$F$29)*R56,IF(L56=Hjelpeark!$P$15,_xlfn.XLOOKUP(D56,Prisliste!$C$4:$F$4,Prisliste!$C$30:$F$30)*R56,_xlfn.XLOOKUP(D56,Prisliste!$C$4:$F$4,Prisliste!$C$31:$F$31)*R56)),"")</f>
        <v/>
      </c>
    </row>
    <row r="57" spans="1:21" ht="14.4">
      <c r="A57" s="278" t="str">
        <f>IF(A56="","",IF(A56+1&lt;='Prisestimat RAS'!$C$7,'Beregninger RAS'!A56+1,""))</f>
        <v/>
      </c>
      <c r="B57" s="260" t="str">
        <f t="shared" si="3"/>
        <v/>
      </c>
      <c r="C57" s="277" t="str">
        <f t="shared" si="4"/>
        <v/>
      </c>
      <c r="D57" s="260" t="str">
        <f t="shared" si="5"/>
        <v/>
      </c>
      <c r="E57" s="226" t="str">
        <f t="shared" si="7"/>
        <v/>
      </c>
      <c r="F57" s="248" t="str">
        <f t="shared" si="6"/>
        <v/>
      </c>
      <c r="G57" s="246" t="str">
        <f>IF($A57="","",'Prisestimat RAS'!$C$14)</f>
        <v/>
      </c>
      <c r="H57" s="248" t="str" cm="1">
        <f t="array" ref="H57">IF(N57=Hjelpeark!$E$7,_xlfn.XLOOKUP(IF(P57="Naturlig",O57,P57),'Veksttabell FV'!$A$26:$A$42,_xlfn.XLOOKUP('Beregninger RAS'!F57,'Veksttabell FV'!$B$25:$T$25,'Veksttabell FV'!$B$26:$T$42,,-1),,-1)*G57,IF('Beregninger RAS'!N57=Hjelpeark!$D$7,_xlfn.XLOOKUP(IF(P57="Naturlig",O57,P57),'Veksttabell SV'!$A$27:$A$43,_xlfn.XLOOKUP('Beregninger RAS'!F57,'Veksttabell SV'!$B$26:$AU$26,'Veksttabell SV'!$B$27:$AU$43,,-1),,-1)*G57,""))</f>
        <v/>
      </c>
      <c r="I57" s="248" t="str">
        <f t="shared" si="0"/>
        <v/>
      </c>
      <c r="J57" s="264" t="str">
        <f t="shared" si="1"/>
        <v/>
      </c>
      <c r="K57" s="277" t="str">
        <f>IF(A57="","",'Prisestimat RAS'!$C$9)</f>
        <v/>
      </c>
      <c r="L57" s="277" t="str">
        <f>IF(B57="","",'Prisestimat RAS'!$C$10)</f>
        <v/>
      </c>
      <c r="M57" s="277" t="str">
        <f>IF(A57="","",_xlfn.XLOOKUP('Prisestimat RAS'!$C$10,Hjelpeark!$P$14:$P$16,Hjelpeark!$Q$14:$Q$16))</f>
        <v/>
      </c>
      <c r="N57" s="277" t="str">
        <f t="shared" si="8"/>
        <v/>
      </c>
      <c r="O57" s="277" t="str">
        <f>IFERROR(IF(N57=Hjelpeark!$D$7,_xlfn.XLOOKUP('Beregninger RAS'!C57,Hjelpeark!$C$8:$C$19,Hjelpeark!$D$8:$D$19),_xlfn.XLOOKUP('Beregninger RAS'!C57,Hjelpeark!$C$8:$C$19,Hjelpeark!$E$8:$E$19)),"")</f>
        <v/>
      </c>
      <c r="P57" s="277" t="str">
        <f t="shared" si="9"/>
        <v/>
      </c>
      <c r="Q57" s="277" t="str">
        <f>IFERROR(IF(P57=Hjelpeark!$B$4,0,ABS(P57-O57)),"")</f>
        <v/>
      </c>
      <c r="R57" s="226" t="str">
        <f t="shared" si="2"/>
        <v/>
      </c>
      <c r="T57" s="248" t="str">
        <f>IFERROR(_xlfn.XLOOKUP(D57,Prisliste!$C$4:$F$4,Prisliste!$C$28:$F$28)*R57,"")</f>
        <v/>
      </c>
      <c r="U57" s="248" t="str">
        <f>IFERROR(IF(L57=Hjelpeark!$P$14,_xlfn.XLOOKUP(D57,Prisliste!$C$4:$F$4,Prisliste!$C$29:$F$29)*R57,IF(L57=Hjelpeark!$P$15,_xlfn.XLOOKUP(D57,Prisliste!$C$4:$F$4,Prisliste!$C$30:$F$30)*R57,_xlfn.XLOOKUP(D57,Prisliste!$C$4:$F$4,Prisliste!$C$31:$F$31)*R57)),"")</f>
        <v/>
      </c>
    </row>
    <row r="58" spans="1:21" ht="14.4">
      <c r="A58" s="278" t="str">
        <f>IF(A57="","",IF(A57+1&lt;='Prisestimat RAS'!$C$7,'Beregninger RAS'!A57+1,""))</f>
        <v/>
      </c>
      <c r="B58" s="260" t="str">
        <f t="shared" si="3"/>
        <v/>
      </c>
      <c r="C58" s="277" t="str">
        <f t="shared" si="4"/>
        <v/>
      </c>
      <c r="D58" s="260" t="str">
        <f t="shared" si="5"/>
        <v/>
      </c>
      <c r="E58" s="226" t="str">
        <f t="shared" si="7"/>
        <v/>
      </c>
      <c r="F58" s="248" t="str">
        <f t="shared" si="6"/>
        <v/>
      </c>
      <c r="G58" s="246" t="str">
        <f>IF($A58="","",'Prisestimat RAS'!$C$14)</f>
        <v/>
      </c>
      <c r="H58" s="248" t="str" cm="1">
        <f t="array" ref="H58">IF(N58=Hjelpeark!$E$7,_xlfn.XLOOKUP(IF(P58="Naturlig",O58,P58),'Veksttabell FV'!$A$26:$A$42,_xlfn.XLOOKUP('Beregninger RAS'!F58,'Veksttabell FV'!$B$25:$T$25,'Veksttabell FV'!$B$26:$T$42,,-1),,-1)*G58,IF('Beregninger RAS'!N58=Hjelpeark!$D$7,_xlfn.XLOOKUP(IF(P58="Naturlig",O58,P58),'Veksttabell SV'!$A$27:$A$43,_xlfn.XLOOKUP('Beregninger RAS'!F58,'Veksttabell SV'!$B$26:$AU$26,'Veksttabell SV'!$B$27:$AU$43,,-1),,-1)*G58,""))</f>
        <v/>
      </c>
      <c r="I58" s="248" t="str">
        <f t="shared" si="0"/>
        <v/>
      </c>
      <c r="J58" s="264" t="str">
        <f t="shared" si="1"/>
        <v/>
      </c>
      <c r="K58" s="277" t="str">
        <f>IF(A58="","",'Prisestimat RAS'!$C$9)</f>
        <v/>
      </c>
      <c r="L58" s="277" t="str">
        <f>IF(B58="","",'Prisestimat RAS'!$C$10)</f>
        <v/>
      </c>
      <c r="M58" s="277" t="str">
        <f>IF(A58="","",_xlfn.XLOOKUP('Prisestimat RAS'!$C$10,Hjelpeark!$P$14:$P$16,Hjelpeark!$Q$14:$Q$16))</f>
        <v/>
      </c>
      <c r="N58" s="277" t="str">
        <f t="shared" si="8"/>
        <v/>
      </c>
      <c r="O58" s="277" t="str">
        <f>IFERROR(IF(N58=Hjelpeark!$D$7,_xlfn.XLOOKUP('Beregninger RAS'!C58,Hjelpeark!$C$8:$C$19,Hjelpeark!$D$8:$D$19),_xlfn.XLOOKUP('Beregninger RAS'!C58,Hjelpeark!$C$8:$C$19,Hjelpeark!$E$8:$E$19)),"")</f>
        <v/>
      </c>
      <c r="P58" s="277" t="str">
        <f t="shared" si="9"/>
        <v/>
      </c>
      <c r="Q58" s="277" t="str">
        <f>IFERROR(IF(P58=Hjelpeark!$B$4,0,ABS(P58-O58)),"")</f>
        <v/>
      </c>
      <c r="R58" s="226" t="str">
        <f t="shared" si="2"/>
        <v/>
      </c>
      <c r="T58" s="248" t="str">
        <f>IFERROR(_xlfn.XLOOKUP(D58,Prisliste!$C$4:$F$4,Prisliste!$C$28:$F$28)*R58,"")</f>
        <v/>
      </c>
      <c r="U58" s="248" t="str">
        <f>IFERROR(IF(L58=Hjelpeark!$P$14,_xlfn.XLOOKUP(D58,Prisliste!$C$4:$F$4,Prisliste!$C$29:$F$29)*R58,IF(L58=Hjelpeark!$P$15,_xlfn.XLOOKUP(D58,Prisliste!$C$4:$F$4,Prisliste!$C$30:$F$30)*R58,_xlfn.XLOOKUP(D58,Prisliste!$C$4:$F$4,Prisliste!$C$31:$F$31)*R58)),"")</f>
        <v/>
      </c>
    </row>
    <row r="59" spans="1:21" ht="14.4">
      <c r="A59" s="278" t="str">
        <f>IF(A58="","",IF(A58+1&lt;='Prisestimat RAS'!$C$7,'Beregninger RAS'!A58+1,""))</f>
        <v/>
      </c>
      <c r="B59" s="260" t="str">
        <f t="shared" si="3"/>
        <v/>
      </c>
      <c r="C59" s="277" t="str">
        <f t="shared" si="4"/>
        <v/>
      </c>
      <c r="D59" s="260" t="str">
        <f t="shared" si="5"/>
        <v/>
      </c>
      <c r="E59" s="226" t="str">
        <f t="shared" si="7"/>
        <v/>
      </c>
      <c r="F59" s="248" t="str">
        <f t="shared" si="6"/>
        <v/>
      </c>
      <c r="G59" s="246" t="str">
        <f>IF($A59="","",'Prisestimat RAS'!$C$14)</f>
        <v/>
      </c>
      <c r="H59" s="248" t="str" cm="1">
        <f t="array" ref="H59">IF(N59=Hjelpeark!$E$7,_xlfn.XLOOKUP(IF(P59="Naturlig",O59,P59),'Veksttabell FV'!$A$26:$A$42,_xlfn.XLOOKUP('Beregninger RAS'!F59,'Veksttabell FV'!$B$25:$T$25,'Veksttabell FV'!$B$26:$T$42,,-1),,-1)*G59,IF('Beregninger RAS'!N59=Hjelpeark!$D$7,_xlfn.XLOOKUP(IF(P59="Naturlig",O59,P59),'Veksttabell SV'!$A$27:$A$43,_xlfn.XLOOKUP('Beregninger RAS'!F59,'Veksttabell SV'!$B$26:$AU$26,'Veksttabell SV'!$B$27:$AU$43,,-1),,-1)*G59,""))</f>
        <v/>
      </c>
      <c r="I59" s="248" t="str">
        <f t="shared" si="0"/>
        <v/>
      </c>
      <c r="J59" s="264" t="str">
        <f t="shared" si="1"/>
        <v/>
      </c>
      <c r="K59" s="277" t="str">
        <f>IF(A59="","",'Prisestimat RAS'!$C$9)</f>
        <v/>
      </c>
      <c r="L59" s="277" t="str">
        <f>IF(B59="","",'Prisestimat RAS'!$C$10)</f>
        <v/>
      </c>
      <c r="M59" s="277" t="str">
        <f>IF(A59="","",_xlfn.XLOOKUP('Prisestimat RAS'!$C$10,Hjelpeark!$P$14:$P$16,Hjelpeark!$Q$14:$Q$16))</f>
        <v/>
      </c>
      <c r="N59" s="277" t="str">
        <f t="shared" si="8"/>
        <v/>
      </c>
      <c r="O59" s="277" t="str">
        <f>IFERROR(IF(N59=Hjelpeark!$D$7,_xlfn.XLOOKUP('Beregninger RAS'!C59,Hjelpeark!$C$8:$C$19,Hjelpeark!$D$8:$D$19),_xlfn.XLOOKUP('Beregninger RAS'!C59,Hjelpeark!$C$8:$C$19,Hjelpeark!$E$8:$E$19)),"")</f>
        <v/>
      </c>
      <c r="P59" s="277" t="str">
        <f t="shared" si="9"/>
        <v/>
      </c>
      <c r="Q59" s="277" t="str">
        <f>IFERROR(IF(P59=Hjelpeark!$B$4,0,ABS(P59-O59)),"")</f>
        <v/>
      </c>
      <c r="R59" s="226" t="str">
        <f t="shared" si="2"/>
        <v/>
      </c>
      <c r="T59" s="248" t="str">
        <f>IFERROR(_xlfn.XLOOKUP(D59,Prisliste!$C$4:$F$4,Prisliste!$C$28:$F$28)*R59,"")</f>
        <v/>
      </c>
      <c r="U59" s="248" t="str">
        <f>IFERROR(IF(L59=Hjelpeark!$P$14,_xlfn.XLOOKUP(D59,Prisliste!$C$4:$F$4,Prisliste!$C$29:$F$29)*R59,IF(L59=Hjelpeark!$P$15,_xlfn.XLOOKUP(D59,Prisliste!$C$4:$F$4,Prisliste!$C$30:$F$30)*R59,_xlfn.XLOOKUP(D59,Prisliste!$C$4:$F$4,Prisliste!$C$31:$F$31)*R59)),"")</f>
        <v/>
      </c>
    </row>
    <row r="60" spans="1:21" ht="14.4">
      <c r="A60" s="278" t="str">
        <f>IF(A59="","",IF(A59+1&lt;='Prisestimat RAS'!$C$7,'Beregninger RAS'!A59+1,""))</f>
        <v/>
      </c>
      <c r="B60" s="260" t="str">
        <f t="shared" si="3"/>
        <v/>
      </c>
      <c r="C60" s="277" t="str">
        <f t="shared" si="4"/>
        <v/>
      </c>
      <c r="D60" s="260" t="str">
        <f t="shared" si="5"/>
        <v/>
      </c>
      <c r="E60" s="226" t="str">
        <f t="shared" si="7"/>
        <v/>
      </c>
      <c r="F60" s="248" t="str">
        <f t="shared" si="6"/>
        <v/>
      </c>
      <c r="G60" s="246" t="str">
        <f>IF($A60="","",'Prisestimat RAS'!$C$14)</f>
        <v/>
      </c>
      <c r="H60" s="248" t="str" cm="1">
        <f t="array" ref="H60">IF(N60=Hjelpeark!$E$7,_xlfn.XLOOKUP(IF(P60="Naturlig",O60,P60),'Veksttabell FV'!$A$26:$A$42,_xlfn.XLOOKUP('Beregninger RAS'!F60,'Veksttabell FV'!$B$25:$T$25,'Veksttabell FV'!$B$26:$T$42,,-1),,-1)*G60,IF('Beregninger RAS'!N60=Hjelpeark!$D$7,_xlfn.XLOOKUP(IF(P60="Naturlig",O60,P60),'Veksttabell SV'!$A$27:$A$43,_xlfn.XLOOKUP('Beregninger RAS'!F60,'Veksttabell SV'!$B$26:$AU$26,'Veksttabell SV'!$B$27:$AU$43,,-1),,-1)*G60,""))</f>
        <v/>
      </c>
      <c r="I60" s="248" t="str">
        <f t="shared" si="0"/>
        <v/>
      </c>
      <c r="J60" s="264" t="str">
        <f t="shared" si="1"/>
        <v/>
      </c>
      <c r="K60" s="277" t="str">
        <f>IF(A60="","",'Prisestimat RAS'!$C$9)</f>
        <v/>
      </c>
      <c r="L60" s="277" t="str">
        <f>IF(B60="","",'Prisestimat RAS'!$C$10)</f>
        <v/>
      </c>
      <c r="M60" s="277" t="str">
        <f>IF(A60="","",_xlfn.XLOOKUP('Prisestimat RAS'!$C$10,Hjelpeark!$P$14:$P$16,Hjelpeark!$Q$14:$Q$16))</f>
        <v/>
      </c>
      <c r="N60" s="277" t="str">
        <f t="shared" si="8"/>
        <v/>
      </c>
      <c r="O60" s="277" t="str">
        <f>IFERROR(IF(N60=Hjelpeark!$D$7,_xlfn.XLOOKUP('Beregninger RAS'!C60,Hjelpeark!$C$8:$C$19,Hjelpeark!$D$8:$D$19),_xlfn.XLOOKUP('Beregninger RAS'!C60,Hjelpeark!$C$8:$C$19,Hjelpeark!$E$8:$E$19)),"")</f>
        <v/>
      </c>
      <c r="P60" s="277" t="str">
        <f t="shared" si="9"/>
        <v/>
      </c>
      <c r="Q60" s="277" t="str">
        <f>IFERROR(IF(P60=Hjelpeark!$B$4,0,ABS(P60-O60)),"")</f>
        <v/>
      </c>
      <c r="R60" s="226" t="str">
        <f t="shared" si="2"/>
        <v/>
      </c>
      <c r="T60" s="248" t="str">
        <f>IFERROR(_xlfn.XLOOKUP(D60,Prisliste!$C$4:$F$4,Prisliste!$C$28:$F$28)*R60,"")</f>
        <v/>
      </c>
      <c r="U60" s="248" t="str">
        <f>IFERROR(IF(L60=Hjelpeark!$P$14,_xlfn.XLOOKUP(D60,Prisliste!$C$4:$F$4,Prisliste!$C$29:$F$29)*R60,IF(L60=Hjelpeark!$P$15,_xlfn.XLOOKUP(D60,Prisliste!$C$4:$F$4,Prisliste!$C$30:$F$30)*R60,_xlfn.XLOOKUP(D60,Prisliste!$C$4:$F$4,Prisliste!$C$31:$F$31)*R60)),"")</f>
        <v/>
      </c>
    </row>
    <row r="61" spans="1:21" ht="14.4">
      <c r="A61" s="278" t="str">
        <f>IF(A60="","",IF(A60+1&lt;='Prisestimat RAS'!$C$7,'Beregninger RAS'!A60+1,""))</f>
        <v/>
      </c>
      <c r="B61" s="260" t="str">
        <f t="shared" si="3"/>
        <v/>
      </c>
      <c r="C61" s="277" t="str">
        <f t="shared" si="4"/>
        <v/>
      </c>
      <c r="D61" s="260" t="str">
        <f t="shared" si="5"/>
        <v/>
      </c>
      <c r="E61" s="226" t="str">
        <f t="shared" si="7"/>
        <v/>
      </c>
      <c r="F61" s="248" t="str">
        <f t="shared" si="6"/>
        <v/>
      </c>
      <c r="G61" s="246" t="str">
        <f>IF($A61="","",'Prisestimat RAS'!$C$14)</f>
        <v/>
      </c>
      <c r="H61" s="248" t="str" cm="1">
        <f t="array" ref="H61">IF(N61=Hjelpeark!$E$7,_xlfn.XLOOKUP(IF(P61="Naturlig",O61,P61),'Veksttabell FV'!$A$26:$A$42,_xlfn.XLOOKUP('Beregninger RAS'!F61,'Veksttabell FV'!$B$25:$T$25,'Veksttabell FV'!$B$26:$T$42,,-1),,-1)*G61,IF('Beregninger RAS'!N61=Hjelpeark!$D$7,_xlfn.XLOOKUP(IF(P61="Naturlig",O61,P61),'Veksttabell SV'!$A$27:$A$43,_xlfn.XLOOKUP('Beregninger RAS'!F61,'Veksttabell SV'!$B$26:$AU$26,'Veksttabell SV'!$B$27:$AU$43,,-1),,-1)*G61,""))</f>
        <v/>
      </c>
      <c r="I61" s="248" t="str">
        <f t="shared" si="0"/>
        <v/>
      </c>
      <c r="J61" s="264" t="str">
        <f t="shared" si="1"/>
        <v/>
      </c>
      <c r="K61" s="277" t="str">
        <f>IF(A61="","",'Prisestimat RAS'!$C$9)</f>
        <v/>
      </c>
      <c r="L61" s="277" t="str">
        <f>IF(B61="","",'Prisestimat RAS'!$C$10)</f>
        <v/>
      </c>
      <c r="M61" s="277" t="str">
        <f>IF(A61="","",_xlfn.XLOOKUP('Prisestimat RAS'!$C$10,Hjelpeark!$P$14:$P$16,Hjelpeark!$Q$14:$Q$16))</f>
        <v/>
      </c>
      <c r="N61" s="277" t="str">
        <f t="shared" si="8"/>
        <v/>
      </c>
      <c r="O61" s="277" t="str">
        <f>IFERROR(IF(N61=Hjelpeark!$D$7,_xlfn.XLOOKUP('Beregninger RAS'!C61,Hjelpeark!$C$8:$C$19,Hjelpeark!$D$8:$D$19),_xlfn.XLOOKUP('Beregninger RAS'!C61,Hjelpeark!$C$8:$C$19,Hjelpeark!$E$8:$E$19)),"")</f>
        <v/>
      </c>
      <c r="P61" s="277" t="str">
        <f t="shared" si="9"/>
        <v/>
      </c>
      <c r="Q61" s="277" t="str">
        <f>IFERROR(IF(P61=Hjelpeark!$B$4,0,ABS(P61-O61)),"")</f>
        <v/>
      </c>
      <c r="R61" s="226" t="str">
        <f t="shared" si="2"/>
        <v/>
      </c>
      <c r="T61" s="248" t="str">
        <f>IFERROR(_xlfn.XLOOKUP(D61,Prisliste!$C$4:$F$4,Prisliste!$C$28:$F$28)*R61,"")</f>
        <v/>
      </c>
      <c r="U61" s="248" t="str">
        <f>IFERROR(IF(L61=Hjelpeark!$P$14,_xlfn.XLOOKUP(D61,Prisliste!$C$4:$F$4,Prisliste!$C$29:$F$29)*R61,IF(L61=Hjelpeark!$P$15,_xlfn.XLOOKUP(D61,Prisliste!$C$4:$F$4,Prisliste!$C$30:$F$30)*R61,_xlfn.XLOOKUP(D61,Prisliste!$C$4:$F$4,Prisliste!$C$31:$F$31)*R61)),"")</f>
        <v/>
      </c>
    </row>
    <row r="62" spans="1:21" ht="14.4">
      <c r="A62" s="278" t="str">
        <f>IF(A61="","",IF(A61+1&lt;='Prisestimat RAS'!$C$7,'Beregninger RAS'!A61+1,""))</f>
        <v/>
      </c>
      <c r="B62" s="260" t="str">
        <f t="shared" si="3"/>
        <v/>
      </c>
      <c r="C62" s="277" t="str">
        <f t="shared" si="4"/>
        <v/>
      </c>
      <c r="D62" s="260" t="str">
        <f t="shared" si="5"/>
        <v/>
      </c>
      <c r="E62" s="226" t="str">
        <f t="shared" si="7"/>
        <v/>
      </c>
      <c r="F62" s="248" t="str">
        <f t="shared" si="6"/>
        <v/>
      </c>
      <c r="G62" s="246" t="str">
        <f>IF($A62="","",'Prisestimat RAS'!$C$14)</f>
        <v/>
      </c>
      <c r="H62" s="248" t="str" cm="1">
        <f t="array" ref="H62">IF(N62=Hjelpeark!$E$7,_xlfn.XLOOKUP(IF(P62="Naturlig",O62,P62),'Veksttabell FV'!$A$26:$A$42,_xlfn.XLOOKUP('Beregninger RAS'!F62,'Veksttabell FV'!$B$25:$T$25,'Veksttabell FV'!$B$26:$T$42,,-1),,-1)*G62,IF('Beregninger RAS'!N62=Hjelpeark!$D$7,_xlfn.XLOOKUP(IF(P62="Naturlig",O62,P62),'Veksttabell SV'!$A$27:$A$43,_xlfn.XLOOKUP('Beregninger RAS'!F62,'Veksttabell SV'!$B$26:$AU$26,'Veksttabell SV'!$B$27:$AU$43,,-1),,-1)*G62,""))</f>
        <v/>
      </c>
      <c r="I62" s="248" t="str">
        <f t="shared" si="0"/>
        <v/>
      </c>
      <c r="J62" s="264" t="str">
        <f t="shared" si="1"/>
        <v/>
      </c>
      <c r="K62" s="277" t="str">
        <f>IF(A62="","",'Prisestimat RAS'!$C$9)</f>
        <v/>
      </c>
      <c r="L62" s="277" t="str">
        <f>IF(B62="","",'Prisestimat RAS'!$C$10)</f>
        <v/>
      </c>
      <c r="M62" s="277" t="str">
        <f>IF(A62="","",_xlfn.XLOOKUP('Prisestimat RAS'!$C$10,Hjelpeark!$P$14:$P$16,Hjelpeark!$Q$14:$Q$16))</f>
        <v/>
      </c>
      <c r="N62" s="277" t="str">
        <f t="shared" si="8"/>
        <v/>
      </c>
      <c r="O62" s="277" t="str">
        <f>IFERROR(IF(N62=Hjelpeark!$D$7,_xlfn.XLOOKUP('Beregninger RAS'!C62,Hjelpeark!$C$8:$C$19,Hjelpeark!$D$8:$D$19),_xlfn.XLOOKUP('Beregninger RAS'!C62,Hjelpeark!$C$8:$C$19,Hjelpeark!$E$8:$E$19)),"")</f>
        <v/>
      </c>
      <c r="P62" s="277" t="str">
        <f t="shared" si="9"/>
        <v/>
      </c>
      <c r="Q62" s="277" t="str">
        <f>IFERROR(IF(P62=Hjelpeark!$B$4,0,ABS(P62-O62)),"")</f>
        <v/>
      </c>
      <c r="R62" s="226" t="str">
        <f t="shared" si="2"/>
        <v/>
      </c>
      <c r="T62" s="248" t="str">
        <f>IFERROR(_xlfn.XLOOKUP(D62,Prisliste!$C$4:$F$4,Prisliste!$C$28:$F$28)*R62,"")</f>
        <v/>
      </c>
      <c r="U62" s="248" t="str">
        <f>IFERROR(IF(L62=Hjelpeark!$P$14,_xlfn.XLOOKUP(D62,Prisliste!$C$4:$F$4,Prisliste!$C$29:$F$29)*R62,IF(L62=Hjelpeark!$P$15,_xlfn.XLOOKUP(D62,Prisliste!$C$4:$F$4,Prisliste!$C$30:$F$30)*R62,_xlfn.XLOOKUP(D62,Prisliste!$C$4:$F$4,Prisliste!$C$31:$F$31)*R62)),"")</f>
        <v/>
      </c>
    </row>
    <row r="63" spans="1:21" ht="14.4">
      <c r="A63" s="278" t="str">
        <f>IF(A62="","",IF(A62+1&lt;='Prisestimat RAS'!$C$7,'Beregninger RAS'!A62+1,""))</f>
        <v/>
      </c>
      <c r="B63" s="260" t="str">
        <f t="shared" si="3"/>
        <v/>
      </c>
      <c r="C63" s="277" t="str">
        <f t="shared" si="4"/>
        <v/>
      </c>
      <c r="D63" s="260" t="str">
        <f t="shared" si="5"/>
        <v/>
      </c>
      <c r="E63" s="226" t="str">
        <f t="shared" si="7"/>
        <v/>
      </c>
      <c r="F63" s="248" t="str">
        <f t="shared" si="6"/>
        <v/>
      </c>
      <c r="G63" s="246" t="str">
        <f>IF($A63="","",'Prisestimat RAS'!$C$14)</f>
        <v/>
      </c>
      <c r="H63" s="248" t="str" cm="1">
        <f t="array" ref="H63">IF(N63=Hjelpeark!$E$7,_xlfn.XLOOKUP(IF(P63="Naturlig",O63,P63),'Veksttabell FV'!$A$26:$A$42,_xlfn.XLOOKUP('Beregninger RAS'!F63,'Veksttabell FV'!$B$25:$T$25,'Veksttabell FV'!$B$26:$T$42,,-1),,-1)*G63,IF('Beregninger RAS'!N63=Hjelpeark!$D$7,_xlfn.XLOOKUP(IF(P63="Naturlig",O63,P63),'Veksttabell SV'!$A$27:$A$43,_xlfn.XLOOKUP('Beregninger RAS'!F63,'Veksttabell SV'!$B$26:$AU$26,'Veksttabell SV'!$B$27:$AU$43,,-1),,-1)*G63,""))</f>
        <v/>
      </c>
      <c r="I63" s="248" t="str">
        <f t="shared" si="0"/>
        <v/>
      </c>
      <c r="J63" s="264" t="str">
        <f t="shared" si="1"/>
        <v/>
      </c>
      <c r="K63" s="277" t="str">
        <f>IF(A63="","",'Prisestimat RAS'!$C$9)</f>
        <v/>
      </c>
      <c r="L63" s="277" t="str">
        <f>IF(B63="","",'Prisestimat RAS'!$C$10)</f>
        <v/>
      </c>
      <c r="M63" s="277" t="str">
        <f>IF(A63="","",_xlfn.XLOOKUP('Prisestimat RAS'!$C$10,Hjelpeark!$P$14:$P$16,Hjelpeark!$Q$14:$Q$16))</f>
        <v/>
      </c>
      <c r="N63" s="277" t="str">
        <f t="shared" si="8"/>
        <v/>
      </c>
      <c r="O63" s="277" t="str">
        <f>IFERROR(IF(N63=Hjelpeark!$D$7,_xlfn.XLOOKUP('Beregninger RAS'!C63,Hjelpeark!$C$8:$C$19,Hjelpeark!$D$8:$D$19),_xlfn.XLOOKUP('Beregninger RAS'!C63,Hjelpeark!$C$8:$C$19,Hjelpeark!$E$8:$E$19)),"")</f>
        <v/>
      </c>
      <c r="P63" s="277" t="str">
        <f t="shared" si="9"/>
        <v/>
      </c>
      <c r="Q63" s="277" t="str">
        <f>IFERROR(IF(P63=Hjelpeark!$B$4,0,ABS(P63-O63)),"")</f>
        <v/>
      </c>
      <c r="R63" s="226" t="str">
        <f t="shared" si="2"/>
        <v/>
      </c>
      <c r="T63" s="248" t="str">
        <f>IFERROR(_xlfn.XLOOKUP(D63,Prisliste!$C$4:$F$4,Prisliste!$C$28:$F$28)*R63,"")</f>
        <v/>
      </c>
      <c r="U63" s="248" t="str">
        <f>IFERROR(IF(L63=Hjelpeark!$P$14,_xlfn.XLOOKUP(D63,Prisliste!$C$4:$F$4,Prisliste!$C$29:$F$29)*R63,IF(L63=Hjelpeark!$P$15,_xlfn.XLOOKUP(D63,Prisliste!$C$4:$F$4,Prisliste!$C$30:$F$30)*R63,_xlfn.XLOOKUP(D63,Prisliste!$C$4:$F$4,Prisliste!$C$31:$F$31)*R63)),"")</f>
        <v/>
      </c>
    </row>
    <row r="64" spans="1:21" ht="14.4">
      <c r="A64" s="278" t="str">
        <f>IF(A63="","",IF(A63+1&lt;='Prisestimat RAS'!$C$7,'Beregninger RAS'!A63+1,""))</f>
        <v/>
      </c>
      <c r="B64" s="260" t="str">
        <f t="shared" si="3"/>
        <v/>
      </c>
      <c r="C64" s="277" t="str">
        <f t="shared" si="4"/>
        <v/>
      </c>
      <c r="D64" s="260" t="str">
        <f t="shared" si="5"/>
        <v/>
      </c>
      <c r="E64" s="226" t="str">
        <f t="shared" si="7"/>
        <v/>
      </c>
      <c r="F64" s="248" t="str">
        <f t="shared" si="6"/>
        <v/>
      </c>
      <c r="G64" s="246" t="str">
        <f>IF($A64="","",'Prisestimat RAS'!$C$14)</f>
        <v/>
      </c>
      <c r="H64" s="248" t="str" cm="1">
        <f t="array" ref="H64">IF(N64=Hjelpeark!$E$7,_xlfn.XLOOKUP(IF(P64="Naturlig",O64,P64),'Veksttabell FV'!$A$26:$A$42,_xlfn.XLOOKUP('Beregninger RAS'!F64,'Veksttabell FV'!$B$25:$T$25,'Veksttabell FV'!$B$26:$T$42,,-1),,-1)*G64,IF('Beregninger RAS'!N64=Hjelpeark!$D$7,_xlfn.XLOOKUP(IF(P64="Naturlig",O64,P64),'Veksttabell SV'!$A$27:$A$43,_xlfn.XLOOKUP('Beregninger RAS'!F64,'Veksttabell SV'!$B$26:$AU$26,'Veksttabell SV'!$B$27:$AU$43,,-1),,-1)*G64,""))</f>
        <v/>
      </c>
      <c r="I64" s="248" t="str">
        <f t="shared" si="0"/>
        <v/>
      </c>
      <c r="J64" s="264" t="str">
        <f t="shared" si="1"/>
        <v/>
      </c>
      <c r="K64" s="277" t="str">
        <f>IF(A64="","",'Prisestimat RAS'!$C$9)</f>
        <v/>
      </c>
      <c r="L64" s="277" t="str">
        <f>IF(B64="","",'Prisestimat RAS'!$C$10)</f>
        <v/>
      </c>
      <c r="M64" s="277" t="str">
        <f>IF(A64="","",_xlfn.XLOOKUP('Prisestimat RAS'!$C$10,Hjelpeark!$P$14:$P$16,Hjelpeark!$Q$14:$Q$16))</f>
        <v/>
      </c>
      <c r="N64" s="277" t="str">
        <f t="shared" si="8"/>
        <v/>
      </c>
      <c r="O64" s="277" t="str">
        <f>IFERROR(IF(N64=Hjelpeark!$D$7,_xlfn.XLOOKUP('Beregninger RAS'!C64,Hjelpeark!$C$8:$C$19,Hjelpeark!$D$8:$D$19),_xlfn.XLOOKUP('Beregninger RAS'!C64,Hjelpeark!$C$8:$C$19,Hjelpeark!$E$8:$E$19)),"")</f>
        <v/>
      </c>
      <c r="P64" s="277" t="str">
        <f t="shared" si="9"/>
        <v/>
      </c>
      <c r="Q64" s="277" t="str">
        <f>IFERROR(IF(P64=Hjelpeark!$B$4,0,ABS(P64-O64)),"")</f>
        <v/>
      </c>
      <c r="R64" s="226" t="str">
        <f t="shared" si="2"/>
        <v/>
      </c>
      <c r="T64" s="248" t="str">
        <f>IFERROR(_xlfn.XLOOKUP(D64,Prisliste!$C$4:$F$4,Prisliste!$C$28:$F$28)*R64,"")</f>
        <v/>
      </c>
      <c r="U64" s="248" t="str">
        <f>IFERROR(IF(L64=Hjelpeark!$P$14,_xlfn.XLOOKUP(D64,Prisliste!$C$4:$F$4,Prisliste!$C$29:$F$29)*R64,IF(L64=Hjelpeark!$P$15,_xlfn.XLOOKUP(D64,Prisliste!$C$4:$F$4,Prisliste!$C$30:$F$30)*R64,_xlfn.XLOOKUP(D64,Prisliste!$C$4:$F$4,Prisliste!$C$31:$F$31)*R64)),"")</f>
        <v/>
      </c>
    </row>
    <row r="65" spans="1:21" ht="14.4">
      <c r="A65" s="278" t="str">
        <f>IF(A64="","",IF(A64+1&lt;='Prisestimat RAS'!$C$7,'Beregninger RAS'!A64+1,""))</f>
        <v/>
      </c>
      <c r="B65" s="260" t="str">
        <f t="shared" si="3"/>
        <v/>
      </c>
      <c r="C65" s="277" t="str">
        <f t="shared" si="4"/>
        <v/>
      </c>
      <c r="D65" s="260" t="str">
        <f t="shared" si="5"/>
        <v/>
      </c>
      <c r="E65" s="226" t="str">
        <f t="shared" si="7"/>
        <v/>
      </c>
      <c r="F65" s="248" t="str">
        <f t="shared" si="6"/>
        <v/>
      </c>
      <c r="G65" s="246" t="str">
        <f>IF($A65="","",'Prisestimat RAS'!$C$14)</f>
        <v/>
      </c>
      <c r="H65" s="248" t="str" cm="1">
        <f t="array" ref="H65">IF(N65=Hjelpeark!$E$7,_xlfn.XLOOKUP(IF(P65="Naturlig",O65,P65),'Veksttabell FV'!$A$26:$A$42,_xlfn.XLOOKUP('Beregninger RAS'!F65,'Veksttabell FV'!$B$25:$T$25,'Veksttabell FV'!$B$26:$T$42,,-1),,-1)*G65,IF('Beregninger RAS'!N65=Hjelpeark!$D$7,_xlfn.XLOOKUP(IF(P65="Naturlig",O65,P65),'Veksttabell SV'!$A$27:$A$43,_xlfn.XLOOKUP('Beregninger RAS'!F65,'Veksttabell SV'!$B$26:$AU$26,'Veksttabell SV'!$B$27:$AU$43,,-1),,-1)*G65,""))</f>
        <v/>
      </c>
      <c r="I65" s="248" t="str">
        <f t="shared" si="0"/>
        <v/>
      </c>
      <c r="J65" s="264" t="str">
        <f t="shared" si="1"/>
        <v/>
      </c>
      <c r="K65" s="277" t="str">
        <f>IF(A65="","",'Prisestimat RAS'!$C$9)</f>
        <v/>
      </c>
      <c r="L65" s="277" t="str">
        <f>IF(B65="","",'Prisestimat RAS'!$C$10)</f>
        <v/>
      </c>
      <c r="M65" s="277" t="str">
        <f>IF(A65="","",_xlfn.XLOOKUP('Prisestimat RAS'!$C$10,Hjelpeark!$P$14:$P$16,Hjelpeark!$Q$14:$Q$16))</f>
        <v/>
      </c>
      <c r="N65" s="277" t="str">
        <f t="shared" si="8"/>
        <v/>
      </c>
      <c r="O65" s="277" t="str">
        <f>IFERROR(IF(N65=Hjelpeark!$D$7,_xlfn.XLOOKUP('Beregninger RAS'!C65,Hjelpeark!$C$8:$C$19,Hjelpeark!$D$8:$D$19),_xlfn.XLOOKUP('Beregninger RAS'!C65,Hjelpeark!$C$8:$C$19,Hjelpeark!$E$8:$E$19)),"")</f>
        <v/>
      </c>
      <c r="P65" s="277" t="str">
        <f t="shared" si="9"/>
        <v/>
      </c>
      <c r="Q65" s="277" t="str">
        <f>IFERROR(IF(P65=Hjelpeark!$B$4,0,ABS(P65-O65)),"")</f>
        <v/>
      </c>
      <c r="R65" s="226" t="str">
        <f t="shared" si="2"/>
        <v/>
      </c>
      <c r="T65" s="248" t="str">
        <f>IFERROR(_xlfn.XLOOKUP(D65,Prisliste!$C$4:$F$4,Prisliste!$C$28:$F$28)*R65,"")</f>
        <v/>
      </c>
      <c r="U65" s="248" t="str">
        <f>IFERROR(IF(L65=Hjelpeark!$P$14,_xlfn.XLOOKUP(D65,Prisliste!$C$4:$F$4,Prisliste!$C$29:$F$29)*R65,IF(L65=Hjelpeark!$P$15,_xlfn.XLOOKUP(D65,Prisliste!$C$4:$F$4,Prisliste!$C$30:$F$30)*R65,_xlfn.XLOOKUP(D65,Prisliste!$C$4:$F$4,Prisliste!$C$31:$F$31)*R65)),"")</f>
        <v/>
      </c>
    </row>
    <row r="66" spans="1:21" ht="14.4">
      <c r="A66" s="278" t="str">
        <f>IF(A65="","",IF(A65+1&lt;='Prisestimat RAS'!$C$7,'Beregninger RAS'!A65+1,""))</f>
        <v/>
      </c>
      <c r="B66" s="260" t="str">
        <f t="shared" si="3"/>
        <v/>
      </c>
      <c r="C66" s="277" t="str">
        <f t="shared" si="4"/>
        <v/>
      </c>
      <c r="D66" s="260" t="str">
        <f t="shared" si="5"/>
        <v/>
      </c>
      <c r="E66" s="226" t="str">
        <f t="shared" si="7"/>
        <v/>
      </c>
      <c r="F66" s="248" t="str">
        <f t="shared" si="6"/>
        <v/>
      </c>
      <c r="G66" s="246" t="str">
        <f>IF($A66="","",'Prisestimat RAS'!$C$14)</f>
        <v/>
      </c>
      <c r="H66" s="248" t="str" cm="1">
        <f t="array" ref="H66">IF(N66=Hjelpeark!$E$7,_xlfn.XLOOKUP(IF(P66="Naturlig",O66,P66),'Veksttabell FV'!$A$26:$A$42,_xlfn.XLOOKUP('Beregninger RAS'!F66,'Veksttabell FV'!$B$25:$T$25,'Veksttabell FV'!$B$26:$T$42,,-1),,-1)*G66,IF('Beregninger RAS'!N66=Hjelpeark!$D$7,_xlfn.XLOOKUP(IF(P66="Naturlig",O66,P66),'Veksttabell SV'!$A$27:$A$43,_xlfn.XLOOKUP('Beregninger RAS'!F66,'Veksttabell SV'!$B$26:$AU$26,'Veksttabell SV'!$B$27:$AU$43,,-1),,-1)*G66,""))</f>
        <v/>
      </c>
      <c r="I66" s="248" t="str">
        <f t="shared" si="0"/>
        <v/>
      </c>
      <c r="J66" s="264" t="str">
        <f t="shared" si="1"/>
        <v/>
      </c>
      <c r="K66" s="277" t="str">
        <f>IF(A66="","",'Prisestimat RAS'!$C$9)</f>
        <v/>
      </c>
      <c r="L66" s="277" t="str">
        <f>IF(B66="","",'Prisestimat RAS'!$C$10)</f>
        <v/>
      </c>
      <c r="M66" s="277" t="str">
        <f>IF(A66="","",_xlfn.XLOOKUP('Prisestimat RAS'!$C$10,Hjelpeark!$P$14:$P$16,Hjelpeark!$Q$14:$Q$16))</f>
        <v/>
      </c>
      <c r="N66" s="277" t="str">
        <f t="shared" si="8"/>
        <v/>
      </c>
      <c r="O66" s="277" t="str">
        <f>IFERROR(IF(N66=Hjelpeark!$D$7,_xlfn.XLOOKUP('Beregninger RAS'!C66,Hjelpeark!$C$8:$C$19,Hjelpeark!$D$8:$D$19),_xlfn.XLOOKUP('Beregninger RAS'!C66,Hjelpeark!$C$8:$C$19,Hjelpeark!$E$8:$E$19)),"")</f>
        <v/>
      </c>
      <c r="P66" s="277" t="str">
        <f t="shared" si="9"/>
        <v/>
      </c>
      <c r="Q66" s="277" t="str">
        <f>IFERROR(IF(P66=Hjelpeark!$B$4,0,ABS(P66-O66)),"")</f>
        <v/>
      </c>
      <c r="R66" s="226" t="str">
        <f t="shared" si="2"/>
        <v/>
      </c>
      <c r="T66" s="248" t="str">
        <f>IFERROR(_xlfn.XLOOKUP(D66,Prisliste!$C$4:$F$4,Prisliste!$C$28:$F$28)*R66,"")</f>
        <v/>
      </c>
      <c r="U66" s="248" t="str">
        <f>IFERROR(IF(L66=Hjelpeark!$P$14,_xlfn.XLOOKUP(D66,Prisliste!$C$4:$F$4,Prisliste!$C$29:$F$29)*R66,IF(L66=Hjelpeark!$P$15,_xlfn.XLOOKUP(D66,Prisliste!$C$4:$F$4,Prisliste!$C$30:$F$30)*R66,_xlfn.XLOOKUP(D66,Prisliste!$C$4:$F$4,Prisliste!$C$31:$F$31)*R66)),"")</f>
        <v/>
      </c>
    </row>
    <row r="67" spans="1:21" ht="14.4">
      <c r="A67" s="278" t="str">
        <f>IF(A66="","",IF(A66+1&lt;='Prisestimat RAS'!$C$7,'Beregninger RAS'!A66+1,""))</f>
        <v/>
      </c>
      <c r="B67" s="260" t="str">
        <f t="shared" si="3"/>
        <v/>
      </c>
      <c r="C67" s="277" t="str">
        <f t="shared" si="4"/>
        <v/>
      </c>
      <c r="D67" s="260" t="str">
        <f t="shared" si="5"/>
        <v/>
      </c>
      <c r="E67" s="226" t="str">
        <f t="shared" si="7"/>
        <v/>
      </c>
      <c r="F67" s="248" t="str">
        <f t="shared" si="6"/>
        <v/>
      </c>
      <c r="G67" s="246" t="str">
        <f>IF($A67="","",'Prisestimat RAS'!$C$14)</f>
        <v/>
      </c>
      <c r="H67" s="248" t="str" cm="1">
        <f t="array" ref="H67">IF(N67=Hjelpeark!$E$7,_xlfn.XLOOKUP(IF(P67="Naturlig",O67,P67),'Veksttabell FV'!$A$26:$A$42,_xlfn.XLOOKUP('Beregninger RAS'!F67,'Veksttabell FV'!$B$25:$T$25,'Veksttabell FV'!$B$26:$T$42,,-1),,-1)*G67,IF('Beregninger RAS'!N67=Hjelpeark!$D$7,_xlfn.XLOOKUP(IF(P67="Naturlig",O67,P67),'Veksttabell SV'!$A$27:$A$43,_xlfn.XLOOKUP('Beregninger RAS'!F67,'Veksttabell SV'!$B$26:$AU$26,'Veksttabell SV'!$B$27:$AU$43,,-1),,-1)*G67,""))</f>
        <v/>
      </c>
      <c r="I67" s="248" t="str">
        <f t="shared" si="0"/>
        <v/>
      </c>
      <c r="J67" s="264" t="str">
        <f t="shared" si="1"/>
        <v/>
      </c>
      <c r="K67" s="277" t="str">
        <f>IF(A67="","",'Prisestimat RAS'!$C$9)</f>
        <v/>
      </c>
      <c r="L67" s="277" t="str">
        <f>IF(B67="","",'Prisestimat RAS'!$C$10)</f>
        <v/>
      </c>
      <c r="M67" s="277" t="str">
        <f>IF(A67="","",_xlfn.XLOOKUP('Prisestimat RAS'!$C$10,Hjelpeark!$P$14:$P$16,Hjelpeark!$Q$14:$Q$16))</f>
        <v/>
      </c>
      <c r="N67" s="277" t="str">
        <f t="shared" si="8"/>
        <v/>
      </c>
      <c r="O67" s="277" t="str">
        <f>IFERROR(IF(N67=Hjelpeark!$D$7,_xlfn.XLOOKUP('Beregninger RAS'!C67,Hjelpeark!$C$8:$C$19,Hjelpeark!$D$8:$D$19),_xlfn.XLOOKUP('Beregninger RAS'!C67,Hjelpeark!$C$8:$C$19,Hjelpeark!$E$8:$E$19)),"")</f>
        <v/>
      </c>
      <c r="P67" s="277" t="str">
        <f t="shared" si="9"/>
        <v/>
      </c>
      <c r="Q67" s="277" t="str">
        <f>IFERROR(IF(P67=Hjelpeark!$B$4,0,ABS(P67-O67)),"")</f>
        <v/>
      </c>
      <c r="R67" s="226" t="str">
        <f t="shared" si="2"/>
        <v/>
      </c>
      <c r="T67" s="248" t="str">
        <f>IFERROR(_xlfn.XLOOKUP(D67,Prisliste!$C$4:$F$4,Prisliste!$C$28:$F$28)*R67,"")</f>
        <v/>
      </c>
      <c r="U67" s="248" t="str">
        <f>IFERROR(IF(L67=Hjelpeark!$P$14,_xlfn.XLOOKUP(D67,Prisliste!$C$4:$F$4,Prisliste!$C$29:$F$29)*R67,IF(L67=Hjelpeark!$P$15,_xlfn.XLOOKUP(D67,Prisliste!$C$4:$F$4,Prisliste!$C$30:$F$30)*R67,_xlfn.XLOOKUP(D67,Prisliste!$C$4:$F$4,Prisliste!$C$31:$F$31)*R67)),"")</f>
        <v/>
      </c>
    </row>
    <row r="68" spans="1:21" ht="14.4">
      <c r="A68" s="278" t="str">
        <f>IF(A67="","",IF(A67+1&lt;='Prisestimat RAS'!$C$7,'Beregninger RAS'!A67+1,""))</f>
        <v/>
      </c>
      <c r="B68" s="260" t="str">
        <f t="shared" si="3"/>
        <v/>
      </c>
      <c r="C68" s="277" t="str">
        <f t="shared" si="4"/>
        <v/>
      </c>
      <c r="D68" s="260" t="str">
        <f t="shared" si="5"/>
        <v/>
      </c>
      <c r="E68" s="226" t="str">
        <f t="shared" si="7"/>
        <v/>
      </c>
      <c r="F68" s="248" t="str">
        <f t="shared" si="6"/>
        <v/>
      </c>
      <c r="G68" s="246" t="str">
        <f>IF($A68="","",'Prisestimat RAS'!$C$14)</f>
        <v/>
      </c>
      <c r="H68" s="248" t="str" cm="1">
        <f t="array" ref="H68">IF(N68=Hjelpeark!$E$7,_xlfn.XLOOKUP(IF(P68="Naturlig",O68,P68),'Veksttabell FV'!$A$26:$A$42,_xlfn.XLOOKUP('Beregninger RAS'!F68,'Veksttabell FV'!$B$25:$T$25,'Veksttabell FV'!$B$26:$T$42,,-1),,-1)*G68,IF('Beregninger RAS'!N68=Hjelpeark!$D$7,_xlfn.XLOOKUP(IF(P68="Naturlig",O68,P68),'Veksttabell SV'!$A$27:$A$43,_xlfn.XLOOKUP('Beregninger RAS'!F68,'Veksttabell SV'!$B$26:$AU$26,'Veksttabell SV'!$B$27:$AU$43,,-1),,-1)*G68,""))</f>
        <v/>
      </c>
      <c r="I68" s="248" t="str">
        <f t="shared" si="10" ref="I68:I131">IF(A68="","",E68*F68/1000)</f>
        <v/>
      </c>
      <c r="J68" s="264" t="str">
        <f t="shared" si="11" ref="J68:J131">IF(A68="","",I68/(M68/1000)/K68)</f>
        <v/>
      </c>
      <c r="K68" s="277" t="str">
        <f>IF(A68="","",'Prisestimat RAS'!$C$9)</f>
        <v/>
      </c>
      <c r="L68" s="277" t="str">
        <f>IF(B68="","",'Prisestimat RAS'!$C$10)</f>
        <v/>
      </c>
      <c r="M68" s="277" t="str">
        <f>IF(A68="","",_xlfn.XLOOKUP('Prisestimat RAS'!$C$10,Hjelpeark!$P$14:$P$16,Hjelpeark!$Q$14:$Q$16))</f>
        <v/>
      </c>
      <c r="N68" s="277" t="str">
        <f t="shared" si="8"/>
        <v/>
      </c>
      <c r="O68" s="277" t="str">
        <f>IFERROR(IF(N68=Hjelpeark!$D$7,_xlfn.XLOOKUP('Beregninger RAS'!C68,Hjelpeark!$C$8:$C$19,Hjelpeark!$D$8:$D$19),_xlfn.XLOOKUP('Beregninger RAS'!C68,Hjelpeark!$C$8:$C$19,Hjelpeark!$E$8:$E$19)),"")</f>
        <v/>
      </c>
      <c r="P68" s="277" t="str">
        <f t="shared" si="9"/>
        <v/>
      </c>
      <c r="Q68" s="277" t="str">
        <f>IFERROR(IF(P68=Hjelpeark!$B$4,0,ABS(P68-O68)),"")</f>
        <v/>
      </c>
      <c r="R68" s="226" t="str">
        <f t="shared" si="12" ref="R68:R131">K68</f>
        <v/>
      </c>
      <c r="T68" s="248" t="str">
        <f>IFERROR(_xlfn.XLOOKUP(D68,Prisliste!$C$4:$F$4,Prisliste!$C$28:$F$28)*R68,"")</f>
        <v/>
      </c>
      <c r="U68" s="248" t="str">
        <f>IFERROR(IF(L68=Hjelpeark!$P$14,_xlfn.XLOOKUP(D68,Prisliste!$C$4:$F$4,Prisliste!$C$29:$F$29)*R68,IF(L68=Hjelpeark!$P$15,_xlfn.XLOOKUP(D68,Prisliste!$C$4:$F$4,Prisliste!$C$30:$F$30)*R68,_xlfn.XLOOKUP(D68,Prisliste!$C$4:$F$4,Prisliste!$C$31:$F$31)*R68)),"")</f>
        <v/>
      </c>
    </row>
    <row r="69" spans="1:21" ht="14.4">
      <c r="A69" s="278" t="str">
        <f>IF(A68="","",IF(A68+1&lt;='Prisestimat RAS'!$C$7,'Beregninger RAS'!A68+1,""))</f>
        <v/>
      </c>
      <c r="B69" s="260" t="str">
        <f t="shared" si="13" ref="B69:B132">IFERROR(_xlfn.ISOWEEKNUM(A69),"")</f>
        <v/>
      </c>
      <c r="C69" s="277" t="str">
        <f t="shared" si="14" ref="C69:C132">IFERROR(MONTH(A69),"")</f>
        <v/>
      </c>
      <c r="D69" s="260" t="str">
        <f t="shared" si="15" ref="D69:D132">IFERROR(YEAR(A69),"")</f>
        <v/>
      </c>
      <c r="E69" s="226" t="str">
        <f t="shared" si="7"/>
        <v/>
      </c>
      <c r="F69" s="248" t="str">
        <f t="shared" si="16" ref="F69:F132">IF(A69="","",F68+(F68*H68/100))</f>
        <v/>
      </c>
      <c r="G69" s="246" t="str">
        <f>IF($A69="","",'Prisestimat RAS'!$C$14)</f>
        <v/>
      </c>
      <c r="H69" s="248" t="str" cm="1">
        <f t="array" ref="H69">IF(N69=Hjelpeark!$E$7,_xlfn.XLOOKUP(IF(P69="Naturlig",O69,P69),'Veksttabell FV'!$A$26:$A$42,_xlfn.XLOOKUP('Beregninger RAS'!F69,'Veksttabell FV'!$B$25:$T$25,'Veksttabell FV'!$B$26:$T$42,,-1),,-1)*G69,IF('Beregninger RAS'!N69=Hjelpeark!$D$7,_xlfn.XLOOKUP(IF(P69="Naturlig",O69,P69),'Veksttabell SV'!$A$27:$A$43,_xlfn.XLOOKUP('Beregninger RAS'!F69,'Veksttabell SV'!$B$26:$AU$26,'Veksttabell SV'!$B$27:$AU$43,,-1),,-1)*G69,""))</f>
        <v/>
      </c>
      <c r="I69" s="248" t="str">
        <f t="shared" si="10"/>
        <v/>
      </c>
      <c r="J69" s="264" t="str">
        <f t="shared" si="11"/>
        <v/>
      </c>
      <c r="K69" s="277" t="str">
        <f>IF(A69="","",'Prisestimat RAS'!$C$9)</f>
        <v/>
      </c>
      <c r="L69" s="277" t="str">
        <f>IF(B69="","",'Prisestimat RAS'!$C$10)</f>
        <v/>
      </c>
      <c r="M69" s="277" t="str">
        <f>IF(A69="","",_xlfn.XLOOKUP('Prisestimat RAS'!$C$10,Hjelpeark!$P$14:$P$16,Hjelpeark!$Q$14:$Q$16))</f>
        <v/>
      </c>
      <c r="N69" s="277" t="str">
        <f t="shared" si="8"/>
        <v/>
      </c>
      <c r="O69" s="277" t="str">
        <f>IFERROR(IF(N69=Hjelpeark!$D$7,_xlfn.XLOOKUP('Beregninger RAS'!C69,Hjelpeark!$C$8:$C$19,Hjelpeark!$D$8:$D$19),_xlfn.XLOOKUP('Beregninger RAS'!C69,Hjelpeark!$C$8:$C$19,Hjelpeark!$E$8:$E$19)),"")</f>
        <v/>
      </c>
      <c r="P69" s="277" t="str">
        <f t="shared" si="9"/>
        <v/>
      </c>
      <c r="Q69" s="277" t="str">
        <f>IFERROR(IF(P69=Hjelpeark!$B$4,0,ABS(P69-O69)),"")</f>
        <v/>
      </c>
      <c r="R69" s="226" t="str">
        <f t="shared" si="12"/>
        <v/>
      </c>
      <c r="T69" s="248" t="str">
        <f>IFERROR(_xlfn.XLOOKUP(D69,Prisliste!$C$4:$F$4,Prisliste!$C$28:$F$28)*R69,"")</f>
        <v/>
      </c>
      <c r="U69" s="248" t="str">
        <f>IFERROR(IF(L69=Hjelpeark!$P$14,_xlfn.XLOOKUP(D69,Prisliste!$C$4:$F$4,Prisliste!$C$29:$F$29)*R69,IF(L69=Hjelpeark!$P$15,_xlfn.XLOOKUP(D69,Prisliste!$C$4:$F$4,Prisliste!$C$30:$F$30)*R69,_xlfn.XLOOKUP(D69,Prisliste!$C$4:$F$4,Prisliste!$C$31:$F$31)*R69)),"")</f>
        <v/>
      </c>
    </row>
    <row r="70" spans="1:21" ht="14.4">
      <c r="A70" s="278" t="str">
        <f>IF(A69="","",IF(A69+1&lt;='Prisestimat RAS'!$C$7,'Beregninger RAS'!A69+1,""))</f>
        <v/>
      </c>
      <c r="B70" s="260" t="str">
        <f t="shared" si="13"/>
        <v/>
      </c>
      <c r="C70" s="277" t="str">
        <f t="shared" si="14"/>
        <v/>
      </c>
      <c r="D70" s="260" t="str">
        <f t="shared" si="15"/>
        <v/>
      </c>
      <c r="E70" s="226" t="str">
        <f t="shared" si="17" ref="E70:E133">IFERROR(IF(A70="","",E69),"")</f>
        <v/>
      </c>
      <c r="F70" s="248" t="str">
        <f t="shared" si="16"/>
        <v/>
      </c>
      <c r="G70" s="246" t="str">
        <f>IF($A70="","",'Prisestimat RAS'!$C$14)</f>
        <v/>
      </c>
      <c r="H70" s="248" t="str" cm="1">
        <f t="array" ref="H70">IF(N70=Hjelpeark!$E$7,_xlfn.XLOOKUP(IF(P70="Naturlig",O70,P70),'Veksttabell FV'!$A$26:$A$42,_xlfn.XLOOKUP('Beregninger RAS'!F70,'Veksttabell FV'!$B$25:$T$25,'Veksttabell FV'!$B$26:$T$42,,-1),,-1)*G70,IF('Beregninger RAS'!N70=Hjelpeark!$D$7,_xlfn.XLOOKUP(IF(P70="Naturlig",O70,P70),'Veksttabell SV'!$A$27:$A$43,_xlfn.XLOOKUP('Beregninger RAS'!F70,'Veksttabell SV'!$B$26:$AU$26,'Veksttabell SV'!$B$27:$AU$43,,-1),,-1)*G70,""))</f>
        <v/>
      </c>
      <c r="I70" s="248" t="str">
        <f t="shared" si="10"/>
        <v/>
      </c>
      <c r="J70" s="264" t="str">
        <f t="shared" si="11"/>
        <v/>
      </c>
      <c r="K70" s="277" t="str">
        <f>IF(A70="","",'Prisestimat RAS'!$C$9)</f>
        <v/>
      </c>
      <c r="L70" s="277" t="str">
        <f>IF(B70="","",'Prisestimat RAS'!$C$10)</f>
        <v/>
      </c>
      <c r="M70" s="277" t="str">
        <f>IF(A70="","",_xlfn.XLOOKUP('Prisestimat RAS'!$C$10,Hjelpeark!$P$14:$P$16,Hjelpeark!$Q$14:$Q$16))</f>
        <v/>
      </c>
      <c r="N70" s="277" t="str">
        <f t="shared" si="18" ref="N70:N133">IF(A70="","",N69)</f>
        <v/>
      </c>
      <c r="O70" s="277" t="str">
        <f>IFERROR(IF(N70=Hjelpeark!$D$7,_xlfn.XLOOKUP('Beregninger RAS'!C70,Hjelpeark!$C$8:$C$19,Hjelpeark!$D$8:$D$19),_xlfn.XLOOKUP('Beregninger RAS'!C70,Hjelpeark!$C$8:$C$19,Hjelpeark!$E$8:$E$19)),"")</f>
        <v/>
      </c>
      <c r="P70" s="277" t="str">
        <f t="shared" si="19" ref="P70:P133">IF(A70="","",P69)</f>
        <v/>
      </c>
      <c r="Q70" s="277" t="str">
        <f>IFERROR(IF(P70=Hjelpeark!$B$4,0,ABS(P70-O70)),"")</f>
        <v/>
      </c>
      <c r="R70" s="226" t="str">
        <f t="shared" si="12"/>
        <v/>
      </c>
      <c r="T70" s="248" t="str">
        <f>IFERROR(_xlfn.XLOOKUP(D70,Prisliste!$C$4:$F$4,Prisliste!$C$28:$F$28)*R70,"")</f>
        <v/>
      </c>
      <c r="U70" s="248" t="str">
        <f>IFERROR(IF(L70=Hjelpeark!$P$14,_xlfn.XLOOKUP(D70,Prisliste!$C$4:$F$4,Prisliste!$C$29:$F$29)*R70,IF(L70=Hjelpeark!$P$15,_xlfn.XLOOKUP(D70,Prisliste!$C$4:$F$4,Prisliste!$C$30:$F$30)*R70,_xlfn.XLOOKUP(D70,Prisliste!$C$4:$F$4,Prisliste!$C$31:$F$31)*R70)),"")</f>
        <v/>
      </c>
    </row>
    <row r="71" spans="1:21" ht="14.4">
      <c r="A71" s="278" t="str">
        <f>IF(A70="","",IF(A70+1&lt;='Prisestimat RAS'!$C$7,'Beregninger RAS'!A70+1,""))</f>
        <v/>
      </c>
      <c r="B71" s="260" t="str">
        <f t="shared" si="13"/>
        <v/>
      </c>
      <c r="C71" s="277" t="str">
        <f t="shared" si="14"/>
        <v/>
      </c>
      <c r="D71" s="260" t="str">
        <f t="shared" si="15"/>
        <v/>
      </c>
      <c r="E71" s="226" t="str">
        <f t="shared" si="17"/>
        <v/>
      </c>
      <c r="F71" s="248" t="str">
        <f t="shared" si="16"/>
        <v/>
      </c>
      <c r="G71" s="246" t="str">
        <f>IF($A71="","",'Prisestimat RAS'!$C$14)</f>
        <v/>
      </c>
      <c r="H71" s="248" t="str" cm="1">
        <f t="array" ref="H71">IF(N71=Hjelpeark!$E$7,_xlfn.XLOOKUP(IF(P71="Naturlig",O71,P71),'Veksttabell FV'!$A$26:$A$42,_xlfn.XLOOKUP('Beregninger RAS'!F71,'Veksttabell FV'!$B$25:$T$25,'Veksttabell FV'!$B$26:$T$42,,-1),,-1)*G71,IF('Beregninger RAS'!N71=Hjelpeark!$D$7,_xlfn.XLOOKUP(IF(P71="Naturlig",O71,P71),'Veksttabell SV'!$A$27:$A$43,_xlfn.XLOOKUP('Beregninger RAS'!F71,'Veksttabell SV'!$B$26:$AU$26,'Veksttabell SV'!$B$27:$AU$43,,-1),,-1)*G71,""))</f>
        <v/>
      </c>
      <c r="I71" s="248" t="str">
        <f t="shared" si="10"/>
        <v/>
      </c>
      <c r="J71" s="264" t="str">
        <f t="shared" si="11"/>
        <v/>
      </c>
      <c r="K71" s="277" t="str">
        <f>IF(A71="","",'Prisestimat RAS'!$C$9)</f>
        <v/>
      </c>
      <c r="L71" s="277" t="str">
        <f>IF(B71="","",'Prisestimat RAS'!$C$10)</f>
        <v/>
      </c>
      <c r="M71" s="277" t="str">
        <f>IF(A71="","",_xlfn.XLOOKUP('Prisestimat RAS'!$C$10,Hjelpeark!$P$14:$P$16,Hjelpeark!$Q$14:$Q$16))</f>
        <v/>
      </c>
      <c r="N71" s="277" t="str">
        <f t="shared" si="18"/>
        <v/>
      </c>
      <c r="O71" s="277" t="str">
        <f>IFERROR(IF(N71=Hjelpeark!$D$7,_xlfn.XLOOKUP('Beregninger RAS'!C71,Hjelpeark!$C$8:$C$19,Hjelpeark!$D$8:$D$19),_xlfn.XLOOKUP('Beregninger RAS'!C71,Hjelpeark!$C$8:$C$19,Hjelpeark!$E$8:$E$19)),"")</f>
        <v/>
      </c>
      <c r="P71" s="277" t="str">
        <f t="shared" si="19"/>
        <v/>
      </c>
      <c r="Q71" s="277" t="str">
        <f>IFERROR(IF(P71=Hjelpeark!$B$4,0,ABS(P71-O71)),"")</f>
        <v/>
      </c>
      <c r="R71" s="226" t="str">
        <f t="shared" si="12"/>
        <v/>
      </c>
      <c r="T71" s="248" t="str">
        <f>IFERROR(_xlfn.XLOOKUP(D71,Prisliste!$C$4:$F$4,Prisliste!$C$28:$F$28)*R71,"")</f>
        <v/>
      </c>
      <c r="U71" s="248" t="str">
        <f>IFERROR(IF(L71=Hjelpeark!$P$14,_xlfn.XLOOKUP(D71,Prisliste!$C$4:$F$4,Prisliste!$C$29:$F$29)*R71,IF(L71=Hjelpeark!$P$15,_xlfn.XLOOKUP(D71,Prisliste!$C$4:$F$4,Prisliste!$C$30:$F$30)*R71,_xlfn.XLOOKUP(D71,Prisliste!$C$4:$F$4,Prisliste!$C$31:$F$31)*R71)),"")</f>
        <v/>
      </c>
    </row>
    <row r="72" spans="1:21" ht="14.4">
      <c r="A72" s="278" t="str">
        <f>IF(A71="","",IF(A71+1&lt;='Prisestimat RAS'!$C$7,'Beregninger RAS'!A71+1,""))</f>
        <v/>
      </c>
      <c r="B72" s="260" t="str">
        <f t="shared" si="13"/>
        <v/>
      </c>
      <c r="C72" s="277" t="str">
        <f t="shared" si="14"/>
        <v/>
      </c>
      <c r="D72" s="260" t="str">
        <f t="shared" si="15"/>
        <v/>
      </c>
      <c r="E72" s="226" t="str">
        <f t="shared" si="17"/>
        <v/>
      </c>
      <c r="F72" s="248" t="str">
        <f t="shared" si="16"/>
        <v/>
      </c>
      <c r="G72" s="246" t="str">
        <f>IF($A72="","",'Prisestimat RAS'!$C$14)</f>
        <v/>
      </c>
      <c r="H72" s="248" t="str" cm="1">
        <f t="array" ref="H72">IF(N72=Hjelpeark!$E$7,_xlfn.XLOOKUP(IF(P72="Naturlig",O72,P72),'Veksttabell FV'!$A$26:$A$42,_xlfn.XLOOKUP('Beregninger RAS'!F72,'Veksttabell FV'!$B$25:$T$25,'Veksttabell FV'!$B$26:$T$42,,-1),,-1)*G72,IF('Beregninger RAS'!N72=Hjelpeark!$D$7,_xlfn.XLOOKUP(IF(P72="Naturlig",O72,P72),'Veksttabell SV'!$A$27:$A$43,_xlfn.XLOOKUP('Beregninger RAS'!F72,'Veksttabell SV'!$B$26:$AU$26,'Veksttabell SV'!$B$27:$AU$43,,-1),,-1)*G72,""))</f>
        <v/>
      </c>
      <c r="I72" s="248" t="str">
        <f t="shared" si="10"/>
        <v/>
      </c>
      <c r="J72" s="264" t="str">
        <f t="shared" si="11"/>
        <v/>
      </c>
      <c r="K72" s="277" t="str">
        <f>IF(A72="","",'Prisestimat RAS'!$C$9)</f>
        <v/>
      </c>
      <c r="L72" s="277" t="str">
        <f>IF(B72="","",'Prisestimat RAS'!$C$10)</f>
        <v/>
      </c>
      <c r="M72" s="277" t="str">
        <f>IF(A72="","",_xlfn.XLOOKUP('Prisestimat RAS'!$C$10,Hjelpeark!$P$14:$P$16,Hjelpeark!$Q$14:$Q$16))</f>
        <v/>
      </c>
      <c r="N72" s="277" t="str">
        <f t="shared" si="18"/>
        <v/>
      </c>
      <c r="O72" s="277" t="str">
        <f>IFERROR(IF(N72=Hjelpeark!$D$7,_xlfn.XLOOKUP('Beregninger RAS'!C72,Hjelpeark!$C$8:$C$19,Hjelpeark!$D$8:$D$19),_xlfn.XLOOKUP('Beregninger RAS'!C72,Hjelpeark!$C$8:$C$19,Hjelpeark!$E$8:$E$19)),"")</f>
        <v/>
      </c>
      <c r="P72" s="277" t="str">
        <f t="shared" si="19"/>
        <v/>
      </c>
      <c r="Q72" s="277" t="str">
        <f>IFERROR(IF(P72=Hjelpeark!$B$4,0,ABS(P72-O72)),"")</f>
        <v/>
      </c>
      <c r="R72" s="226" t="str">
        <f t="shared" si="12"/>
        <v/>
      </c>
      <c r="T72" s="248" t="str">
        <f>IFERROR(_xlfn.XLOOKUP(D72,Prisliste!$C$4:$F$4,Prisliste!$C$28:$F$28)*R72,"")</f>
        <v/>
      </c>
      <c r="U72" s="248" t="str">
        <f>IFERROR(IF(L72=Hjelpeark!$P$14,_xlfn.XLOOKUP(D72,Prisliste!$C$4:$F$4,Prisliste!$C$29:$F$29)*R72,IF(L72=Hjelpeark!$P$15,_xlfn.XLOOKUP(D72,Prisliste!$C$4:$F$4,Prisliste!$C$30:$F$30)*R72,_xlfn.XLOOKUP(D72,Prisliste!$C$4:$F$4,Prisliste!$C$31:$F$31)*R72)),"")</f>
        <v/>
      </c>
    </row>
    <row r="73" spans="1:21" ht="14.4">
      <c r="A73" s="278" t="str">
        <f>IF(A72="","",IF(A72+1&lt;='Prisestimat RAS'!$C$7,'Beregninger RAS'!A72+1,""))</f>
        <v/>
      </c>
      <c r="B73" s="260" t="str">
        <f t="shared" si="13"/>
        <v/>
      </c>
      <c r="C73" s="277" t="str">
        <f t="shared" si="14"/>
        <v/>
      </c>
      <c r="D73" s="260" t="str">
        <f t="shared" si="15"/>
        <v/>
      </c>
      <c r="E73" s="226" t="str">
        <f t="shared" si="17"/>
        <v/>
      </c>
      <c r="F73" s="248" t="str">
        <f t="shared" si="16"/>
        <v/>
      </c>
      <c r="G73" s="246" t="str">
        <f>IF($A73="","",'Prisestimat RAS'!$C$14)</f>
        <v/>
      </c>
      <c r="H73" s="248" t="str" cm="1">
        <f t="array" ref="H73">IF(N73=Hjelpeark!$E$7,_xlfn.XLOOKUP(IF(P73="Naturlig",O73,P73),'Veksttabell FV'!$A$26:$A$42,_xlfn.XLOOKUP('Beregninger RAS'!F73,'Veksttabell FV'!$B$25:$T$25,'Veksttabell FV'!$B$26:$T$42,,-1),,-1)*G73,IF('Beregninger RAS'!N73=Hjelpeark!$D$7,_xlfn.XLOOKUP(IF(P73="Naturlig",O73,P73),'Veksttabell SV'!$A$27:$A$43,_xlfn.XLOOKUP('Beregninger RAS'!F73,'Veksttabell SV'!$B$26:$AU$26,'Veksttabell SV'!$B$27:$AU$43,,-1),,-1)*G73,""))</f>
        <v/>
      </c>
      <c r="I73" s="248" t="str">
        <f t="shared" si="10"/>
        <v/>
      </c>
      <c r="J73" s="264" t="str">
        <f t="shared" si="11"/>
        <v/>
      </c>
      <c r="K73" s="277" t="str">
        <f>IF(A73="","",'Prisestimat RAS'!$C$9)</f>
        <v/>
      </c>
      <c r="L73" s="277" t="str">
        <f>IF(B73="","",'Prisestimat RAS'!$C$10)</f>
        <v/>
      </c>
      <c r="M73" s="277" t="str">
        <f>IF(A73="","",_xlfn.XLOOKUP('Prisestimat RAS'!$C$10,Hjelpeark!$P$14:$P$16,Hjelpeark!$Q$14:$Q$16))</f>
        <v/>
      </c>
      <c r="N73" s="277" t="str">
        <f t="shared" si="18"/>
        <v/>
      </c>
      <c r="O73" s="277" t="str">
        <f>IFERROR(IF(N73=Hjelpeark!$D$7,_xlfn.XLOOKUP('Beregninger RAS'!C73,Hjelpeark!$C$8:$C$19,Hjelpeark!$D$8:$D$19),_xlfn.XLOOKUP('Beregninger RAS'!C73,Hjelpeark!$C$8:$C$19,Hjelpeark!$E$8:$E$19)),"")</f>
        <v/>
      </c>
      <c r="P73" s="277" t="str">
        <f t="shared" si="19"/>
        <v/>
      </c>
      <c r="Q73" s="277" t="str">
        <f>IFERROR(IF(P73=Hjelpeark!$B$4,0,ABS(P73-O73)),"")</f>
        <v/>
      </c>
      <c r="R73" s="226" t="str">
        <f t="shared" si="12"/>
        <v/>
      </c>
      <c r="T73" s="248" t="str">
        <f>IFERROR(_xlfn.XLOOKUP(D73,Prisliste!$C$4:$F$4,Prisliste!$C$28:$F$28)*R73,"")</f>
        <v/>
      </c>
      <c r="U73" s="248" t="str">
        <f>IFERROR(IF(L73=Hjelpeark!$P$14,_xlfn.XLOOKUP(D73,Prisliste!$C$4:$F$4,Prisliste!$C$29:$F$29)*R73,IF(L73=Hjelpeark!$P$15,_xlfn.XLOOKUP(D73,Prisliste!$C$4:$F$4,Prisliste!$C$30:$F$30)*R73,_xlfn.XLOOKUP(D73,Prisliste!$C$4:$F$4,Prisliste!$C$31:$F$31)*R73)),"")</f>
        <v/>
      </c>
    </row>
    <row r="74" spans="1:21" ht="14.4">
      <c r="A74" s="278" t="str">
        <f>IF(A73="","",IF(A73+1&lt;='Prisestimat RAS'!$C$7,'Beregninger RAS'!A73+1,""))</f>
        <v/>
      </c>
      <c r="B74" s="260" t="str">
        <f t="shared" si="13"/>
        <v/>
      </c>
      <c r="C74" s="277" t="str">
        <f t="shared" si="14"/>
        <v/>
      </c>
      <c r="D74" s="260" t="str">
        <f t="shared" si="15"/>
        <v/>
      </c>
      <c r="E74" s="226" t="str">
        <f t="shared" si="17"/>
        <v/>
      </c>
      <c r="F74" s="248" t="str">
        <f t="shared" si="16"/>
        <v/>
      </c>
      <c r="G74" s="246" t="str">
        <f>IF($A74="","",'Prisestimat RAS'!$C$14)</f>
        <v/>
      </c>
      <c r="H74" s="248" t="str" cm="1">
        <f t="array" ref="H74">IF(N74=Hjelpeark!$E$7,_xlfn.XLOOKUP(IF(P74="Naturlig",O74,P74),'Veksttabell FV'!$A$26:$A$42,_xlfn.XLOOKUP('Beregninger RAS'!F74,'Veksttabell FV'!$B$25:$T$25,'Veksttabell FV'!$B$26:$T$42,,-1),,-1)*G74,IF('Beregninger RAS'!N74=Hjelpeark!$D$7,_xlfn.XLOOKUP(IF(P74="Naturlig",O74,P74),'Veksttabell SV'!$A$27:$A$43,_xlfn.XLOOKUP('Beregninger RAS'!F74,'Veksttabell SV'!$B$26:$AU$26,'Veksttabell SV'!$B$27:$AU$43,,-1),,-1)*G74,""))</f>
        <v/>
      </c>
      <c r="I74" s="248" t="str">
        <f t="shared" si="10"/>
        <v/>
      </c>
      <c r="J74" s="264" t="str">
        <f t="shared" si="11"/>
        <v/>
      </c>
      <c r="K74" s="277" t="str">
        <f>IF(A74="","",'Prisestimat RAS'!$C$9)</f>
        <v/>
      </c>
      <c r="L74" s="277" t="str">
        <f>IF(B74="","",'Prisestimat RAS'!$C$10)</f>
        <v/>
      </c>
      <c r="M74" s="277" t="str">
        <f>IF(A74="","",_xlfn.XLOOKUP('Prisestimat RAS'!$C$10,Hjelpeark!$P$14:$P$16,Hjelpeark!$Q$14:$Q$16))</f>
        <v/>
      </c>
      <c r="N74" s="277" t="str">
        <f t="shared" si="18"/>
        <v/>
      </c>
      <c r="O74" s="277" t="str">
        <f>IFERROR(IF(N74=Hjelpeark!$D$7,_xlfn.XLOOKUP('Beregninger RAS'!C74,Hjelpeark!$C$8:$C$19,Hjelpeark!$D$8:$D$19),_xlfn.XLOOKUP('Beregninger RAS'!C74,Hjelpeark!$C$8:$C$19,Hjelpeark!$E$8:$E$19)),"")</f>
        <v/>
      </c>
      <c r="P74" s="277" t="str">
        <f t="shared" si="19"/>
        <v/>
      </c>
      <c r="Q74" s="277" t="str">
        <f>IFERROR(IF(P74=Hjelpeark!$B$4,0,ABS(P74-O74)),"")</f>
        <v/>
      </c>
      <c r="R74" s="226" t="str">
        <f t="shared" si="12"/>
        <v/>
      </c>
      <c r="T74" s="248" t="str">
        <f>IFERROR(_xlfn.XLOOKUP(D74,Prisliste!$C$4:$F$4,Prisliste!$C$28:$F$28)*R74,"")</f>
        <v/>
      </c>
      <c r="U74" s="248" t="str">
        <f>IFERROR(IF(L74=Hjelpeark!$P$14,_xlfn.XLOOKUP(D74,Prisliste!$C$4:$F$4,Prisliste!$C$29:$F$29)*R74,IF(L74=Hjelpeark!$P$15,_xlfn.XLOOKUP(D74,Prisliste!$C$4:$F$4,Prisliste!$C$30:$F$30)*R74,_xlfn.XLOOKUP(D74,Prisliste!$C$4:$F$4,Prisliste!$C$31:$F$31)*R74)),"")</f>
        <v/>
      </c>
    </row>
    <row r="75" spans="1:21" ht="14.4">
      <c r="A75" s="278" t="str">
        <f>IF(A74="","",IF(A74+1&lt;='Prisestimat RAS'!$C$7,'Beregninger RAS'!A74+1,""))</f>
        <v/>
      </c>
      <c r="B75" s="260" t="str">
        <f t="shared" si="13"/>
        <v/>
      </c>
      <c r="C75" s="277" t="str">
        <f t="shared" si="14"/>
        <v/>
      </c>
      <c r="D75" s="260" t="str">
        <f t="shared" si="15"/>
        <v/>
      </c>
      <c r="E75" s="226" t="str">
        <f t="shared" si="17"/>
        <v/>
      </c>
      <c r="F75" s="248" t="str">
        <f t="shared" si="16"/>
        <v/>
      </c>
      <c r="G75" s="246" t="str">
        <f>IF($A75="","",'Prisestimat RAS'!$C$14)</f>
        <v/>
      </c>
      <c r="H75" s="248" t="str" cm="1">
        <f t="array" ref="H75">IF(N75=Hjelpeark!$E$7,_xlfn.XLOOKUP(IF(P75="Naturlig",O75,P75),'Veksttabell FV'!$A$26:$A$42,_xlfn.XLOOKUP('Beregninger RAS'!F75,'Veksttabell FV'!$B$25:$T$25,'Veksttabell FV'!$B$26:$T$42,,-1),,-1)*G75,IF('Beregninger RAS'!N75=Hjelpeark!$D$7,_xlfn.XLOOKUP(IF(P75="Naturlig",O75,P75),'Veksttabell SV'!$A$27:$A$43,_xlfn.XLOOKUP('Beregninger RAS'!F75,'Veksttabell SV'!$B$26:$AU$26,'Veksttabell SV'!$B$27:$AU$43,,-1),,-1)*G75,""))</f>
        <v/>
      </c>
      <c r="I75" s="248" t="str">
        <f t="shared" si="10"/>
        <v/>
      </c>
      <c r="J75" s="264" t="str">
        <f t="shared" si="11"/>
        <v/>
      </c>
      <c r="K75" s="277" t="str">
        <f>IF(A75="","",'Prisestimat RAS'!$C$9)</f>
        <v/>
      </c>
      <c r="L75" s="277" t="str">
        <f>IF(B75="","",'Prisestimat RAS'!$C$10)</f>
        <v/>
      </c>
      <c r="M75" s="277" t="str">
        <f>IF(A75="","",_xlfn.XLOOKUP('Prisestimat RAS'!$C$10,Hjelpeark!$P$14:$P$16,Hjelpeark!$Q$14:$Q$16))</f>
        <v/>
      </c>
      <c r="N75" s="277" t="str">
        <f t="shared" si="18"/>
        <v/>
      </c>
      <c r="O75" s="277" t="str">
        <f>IFERROR(IF(N75=Hjelpeark!$D$7,_xlfn.XLOOKUP('Beregninger RAS'!C75,Hjelpeark!$C$8:$C$19,Hjelpeark!$D$8:$D$19),_xlfn.XLOOKUP('Beregninger RAS'!C75,Hjelpeark!$C$8:$C$19,Hjelpeark!$E$8:$E$19)),"")</f>
        <v/>
      </c>
      <c r="P75" s="277" t="str">
        <f t="shared" si="19"/>
        <v/>
      </c>
      <c r="Q75" s="277" t="str">
        <f>IFERROR(IF(P75=Hjelpeark!$B$4,0,ABS(P75-O75)),"")</f>
        <v/>
      </c>
      <c r="R75" s="226" t="str">
        <f t="shared" si="12"/>
        <v/>
      </c>
      <c r="T75" s="248" t="str">
        <f>IFERROR(_xlfn.XLOOKUP(D75,Prisliste!$C$4:$F$4,Prisliste!$C$28:$F$28)*R75,"")</f>
        <v/>
      </c>
      <c r="U75" s="248" t="str">
        <f>IFERROR(IF(L75=Hjelpeark!$P$14,_xlfn.XLOOKUP(D75,Prisliste!$C$4:$F$4,Prisliste!$C$29:$F$29)*R75,IF(L75=Hjelpeark!$P$15,_xlfn.XLOOKUP(D75,Prisliste!$C$4:$F$4,Prisliste!$C$30:$F$30)*R75,_xlfn.XLOOKUP(D75,Prisliste!$C$4:$F$4,Prisliste!$C$31:$F$31)*R75)),"")</f>
        <v/>
      </c>
    </row>
    <row r="76" spans="1:21" ht="14.4">
      <c r="A76" s="278" t="str">
        <f>IF(A75="","",IF(A75+1&lt;='Prisestimat RAS'!$C$7,'Beregninger RAS'!A75+1,""))</f>
        <v/>
      </c>
      <c r="B76" s="260" t="str">
        <f t="shared" si="13"/>
        <v/>
      </c>
      <c r="C76" s="277" t="str">
        <f t="shared" si="14"/>
        <v/>
      </c>
      <c r="D76" s="260" t="str">
        <f t="shared" si="15"/>
        <v/>
      </c>
      <c r="E76" s="226" t="str">
        <f t="shared" si="17"/>
        <v/>
      </c>
      <c r="F76" s="248" t="str">
        <f t="shared" si="16"/>
        <v/>
      </c>
      <c r="G76" s="246" t="str">
        <f>IF($A76="","",'Prisestimat RAS'!$C$14)</f>
        <v/>
      </c>
      <c r="H76" s="248" t="str" cm="1">
        <f t="array" ref="H76">IF(N76=Hjelpeark!$E$7,_xlfn.XLOOKUP(IF(P76="Naturlig",O76,P76),'Veksttabell FV'!$A$26:$A$42,_xlfn.XLOOKUP('Beregninger RAS'!F76,'Veksttabell FV'!$B$25:$T$25,'Veksttabell FV'!$B$26:$T$42,,-1),,-1)*G76,IF('Beregninger RAS'!N76=Hjelpeark!$D$7,_xlfn.XLOOKUP(IF(P76="Naturlig",O76,P76),'Veksttabell SV'!$A$27:$A$43,_xlfn.XLOOKUP('Beregninger RAS'!F76,'Veksttabell SV'!$B$26:$AU$26,'Veksttabell SV'!$B$27:$AU$43,,-1),,-1)*G76,""))</f>
        <v/>
      </c>
      <c r="I76" s="248" t="str">
        <f t="shared" si="10"/>
        <v/>
      </c>
      <c r="J76" s="264" t="str">
        <f t="shared" si="11"/>
        <v/>
      </c>
      <c r="K76" s="277" t="str">
        <f>IF(A76="","",'Prisestimat RAS'!$C$9)</f>
        <v/>
      </c>
      <c r="L76" s="277" t="str">
        <f>IF(B76="","",'Prisestimat RAS'!$C$10)</f>
        <v/>
      </c>
      <c r="M76" s="277" t="str">
        <f>IF(A76="","",_xlfn.XLOOKUP('Prisestimat RAS'!$C$10,Hjelpeark!$P$14:$P$16,Hjelpeark!$Q$14:$Q$16))</f>
        <v/>
      </c>
      <c r="N76" s="277" t="str">
        <f t="shared" si="18"/>
        <v/>
      </c>
      <c r="O76" s="277" t="str">
        <f>IFERROR(IF(N76=Hjelpeark!$D$7,_xlfn.XLOOKUP('Beregninger RAS'!C76,Hjelpeark!$C$8:$C$19,Hjelpeark!$D$8:$D$19),_xlfn.XLOOKUP('Beregninger RAS'!C76,Hjelpeark!$C$8:$C$19,Hjelpeark!$E$8:$E$19)),"")</f>
        <v/>
      </c>
      <c r="P76" s="277" t="str">
        <f t="shared" si="19"/>
        <v/>
      </c>
      <c r="Q76" s="277" t="str">
        <f>IFERROR(IF(P76=Hjelpeark!$B$4,0,ABS(P76-O76)),"")</f>
        <v/>
      </c>
      <c r="R76" s="226" t="str">
        <f t="shared" si="12"/>
        <v/>
      </c>
      <c r="T76" s="248" t="str">
        <f>IFERROR(_xlfn.XLOOKUP(D76,Prisliste!$C$4:$F$4,Prisliste!$C$28:$F$28)*R76,"")</f>
        <v/>
      </c>
      <c r="U76" s="248" t="str">
        <f>IFERROR(IF(L76=Hjelpeark!$P$14,_xlfn.XLOOKUP(D76,Prisliste!$C$4:$F$4,Prisliste!$C$29:$F$29)*R76,IF(L76=Hjelpeark!$P$15,_xlfn.XLOOKUP(D76,Prisliste!$C$4:$F$4,Prisliste!$C$30:$F$30)*R76,_xlfn.XLOOKUP(D76,Prisliste!$C$4:$F$4,Prisliste!$C$31:$F$31)*R76)),"")</f>
        <v/>
      </c>
    </row>
    <row r="77" spans="1:21" ht="14.4">
      <c r="A77" s="278" t="str">
        <f>IF(A76="","",IF(A76+1&lt;='Prisestimat RAS'!$C$7,'Beregninger RAS'!A76+1,""))</f>
        <v/>
      </c>
      <c r="B77" s="260" t="str">
        <f t="shared" si="13"/>
        <v/>
      </c>
      <c r="C77" s="277" t="str">
        <f t="shared" si="14"/>
        <v/>
      </c>
      <c r="D77" s="260" t="str">
        <f t="shared" si="15"/>
        <v/>
      </c>
      <c r="E77" s="226" t="str">
        <f t="shared" si="17"/>
        <v/>
      </c>
      <c r="F77" s="248" t="str">
        <f t="shared" si="16"/>
        <v/>
      </c>
      <c r="G77" s="246" t="str">
        <f>IF($A77="","",'Prisestimat RAS'!$C$14)</f>
        <v/>
      </c>
      <c r="H77" s="248" t="str" cm="1">
        <f t="array" ref="H77">IF(N77=Hjelpeark!$E$7,_xlfn.XLOOKUP(IF(P77="Naturlig",O77,P77),'Veksttabell FV'!$A$26:$A$42,_xlfn.XLOOKUP('Beregninger RAS'!F77,'Veksttabell FV'!$B$25:$T$25,'Veksttabell FV'!$B$26:$T$42,,-1),,-1)*G77,IF('Beregninger RAS'!N77=Hjelpeark!$D$7,_xlfn.XLOOKUP(IF(P77="Naturlig",O77,P77),'Veksttabell SV'!$A$27:$A$43,_xlfn.XLOOKUP('Beregninger RAS'!F77,'Veksttabell SV'!$B$26:$AU$26,'Veksttabell SV'!$B$27:$AU$43,,-1),,-1)*G77,""))</f>
        <v/>
      </c>
      <c r="I77" s="248" t="str">
        <f t="shared" si="10"/>
        <v/>
      </c>
      <c r="J77" s="264" t="str">
        <f t="shared" si="11"/>
        <v/>
      </c>
      <c r="K77" s="277" t="str">
        <f>IF(A77="","",'Prisestimat RAS'!$C$9)</f>
        <v/>
      </c>
      <c r="L77" s="277" t="str">
        <f>IF(B77="","",'Prisestimat RAS'!$C$10)</f>
        <v/>
      </c>
      <c r="M77" s="277" t="str">
        <f>IF(A77="","",_xlfn.XLOOKUP('Prisestimat RAS'!$C$10,Hjelpeark!$P$14:$P$16,Hjelpeark!$Q$14:$Q$16))</f>
        <v/>
      </c>
      <c r="N77" s="277" t="str">
        <f t="shared" si="18"/>
        <v/>
      </c>
      <c r="O77" s="277" t="str">
        <f>IFERROR(IF(N77=Hjelpeark!$D$7,_xlfn.XLOOKUP('Beregninger RAS'!C77,Hjelpeark!$C$8:$C$19,Hjelpeark!$D$8:$D$19),_xlfn.XLOOKUP('Beregninger RAS'!C77,Hjelpeark!$C$8:$C$19,Hjelpeark!$E$8:$E$19)),"")</f>
        <v/>
      </c>
      <c r="P77" s="277" t="str">
        <f t="shared" si="19"/>
        <v/>
      </c>
      <c r="Q77" s="277" t="str">
        <f>IFERROR(IF(P77=Hjelpeark!$B$4,0,ABS(P77-O77)),"")</f>
        <v/>
      </c>
      <c r="R77" s="226" t="str">
        <f t="shared" si="12"/>
        <v/>
      </c>
      <c r="T77" s="248" t="str">
        <f>IFERROR(_xlfn.XLOOKUP(D77,Prisliste!$C$4:$F$4,Prisliste!$C$28:$F$28)*R77,"")</f>
        <v/>
      </c>
      <c r="U77" s="248" t="str">
        <f>IFERROR(IF(L77=Hjelpeark!$P$14,_xlfn.XLOOKUP(D77,Prisliste!$C$4:$F$4,Prisliste!$C$29:$F$29)*R77,IF(L77=Hjelpeark!$P$15,_xlfn.XLOOKUP(D77,Prisliste!$C$4:$F$4,Prisliste!$C$30:$F$30)*R77,_xlfn.XLOOKUP(D77,Prisliste!$C$4:$F$4,Prisliste!$C$31:$F$31)*R77)),"")</f>
        <v/>
      </c>
    </row>
    <row r="78" spans="1:21" ht="14.4">
      <c r="A78" s="278" t="str">
        <f>IF(A77="","",IF(A77+1&lt;='Prisestimat RAS'!$C$7,'Beregninger RAS'!A77+1,""))</f>
        <v/>
      </c>
      <c r="B78" s="260" t="str">
        <f t="shared" si="13"/>
        <v/>
      </c>
      <c r="C78" s="277" t="str">
        <f t="shared" si="14"/>
        <v/>
      </c>
      <c r="D78" s="260" t="str">
        <f t="shared" si="15"/>
        <v/>
      </c>
      <c r="E78" s="226" t="str">
        <f t="shared" si="17"/>
        <v/>
      </c>
      <c r="F78" s="248" t="str">
        <f t="shared" si="16"/>
        <v/>
      </c>
      <c r="G78" s="246" t="str">
        <f>IF($A78="","",'Prisestimat RAS'!$C$14)</f>
        <v/>
      </c>
      <c r="H78" s="248" t="str" cm="1">
        <f t="array" ref="H78">IF(N78=Hjelpeark!$E$7,_xlfn.XLOOKUP(IF(P78="Naturlig",O78,P78),'Veksttabell FV'!$A$26:$A$42,_xlfn.XLOOKUP('Beregninger RAS'!F78,'Veksttabell FV'!$B$25:$T$25,'Veksttabell FV'!$B$26:$T$42,,-1),,-1)*G78,IF('Beregninger RAS'!N78=Hjelpeark!$D$7,_xlfn.XLOOKUP(IF(P78="Naturlig",O78,P78),'Veksttabell SV'!$A$27:$A$43,_xlfn.XLOOKUP('Beregninger RAS'!F78,'Veksttabell SV'!$B$26:$AU$26,'Veksttabell SV'!$B$27:$AU$43,,-1),,-1)*G78,""))</f>
        <v/>
      </c>
      <c r="I78" s="248" t="str">
        <f t="shared" si="10"/>
        <v/>
      </c>
      <c r="J78" s="264" t="str">
        <f t="shared" si="11"/>
        <v/>
      </c>
      <c r="K78" s="277" t="str">
        <f>IF(A78="","",'Prisestimat RAS'!$C$9)</f>
        <v/>
      </c>
      <c r="L78" s="277" t="str">
        <f>IF(B78="","",'Prisestimat RAS'!$C$10)</f>
        <v/>
      </c>
      <c r="M78" s="277" t="str">
        <f>IF(A78="","",_xlfn.XLOOKUP('Prisestimat RAS'!$C$10,Hjelpeark!$P$14:$P$16,Hjelpeark!$Q$14:$Q$16))</f>
        <v/>
      </c>
      <c r="N78" s="277" t="str">
        <f t="shared" si="18"/>
        <v/>
      </c>
      <c r="O78" s="277" t="str">
        <f>IFERROR(IF(N78=Hjelpeark!$D$7,_xlfn.XLOOKUP('Beregninger RAS'!C78,Hjelpeark!$C$8:$C$19,Hjelpeark!$D$8:$D$19),_xlfn.XLOOKUP('Beregninger RAS'!C78,Hjelpeark!$C$8:$C$19,Hjelpeark!$E$8:$E$19)),"")</f>
        <v/>
      </c>
      <c r="P78" s="277" t="str">
        <f t="shared" si="19"/>
        <v/>
      </c>
      <c r="Q78" s="277" t="str">
        <f>IFERROR(IF(P78=Hjelpeark!$B$4,0,ABS(P78-O78)),"")</f>
        <v/>
      </c>
      <c r="R78" s="226" t="str">
        <f t="shared" si="12"/>
        <v/>
      </c>
      <c r="T78" s="248" t="str">
        <f>IFERROR(_xlfn.XLOOKUP(D78,Prisliste!$C$4:$F$4,Prisliste!$C$28:$F$28)*R78,"")</f>
        <v/>
      </c>
      <c r="U78" s="248" t="str">
        <f>IFERROR(IF(L78=Hjelpeark!$P$14,_xlfn.XLOOKUP(D78,Prisliste!$C$4:$F$4,Prisliste!$C$29:$F$29)*R78,IF(L78=Hjelpeark!$P$15,_xlfn.XLOOKUP(D78,Prisliste!$C$4:$F$4,Prisliste!$C$30:$F$30)*R78,_xlfn.XLOOKUP(D78,Prisliste!$C$4:$F$4,Prisliste!$C$31:$F$31)*R78)),"")</f>
        <v/>
      </c>
    </row>
    <row r="79" spans="1:21" ht="14.4">
      <c r="A79" s="278" t="str">
        <f>IF(A78="","",IF(A78+1&lt;='Prisestimat RAS'!$C$7,'Beregninger RAS'!A78+1,""))</f>
        <v/>
      </c>
      <c r="B79" s="260" t="str">
        <f t="shared" si="13"/>
        <v/>
      </c>
      <c r="C79" s="277" t="str">
        <f t="shared" si="14"/>
        <v/>
      </c>
      <c r="D79" s="260" t="str">
        <f t="shared" si="15"/>
        <v/>
      </c>
      <c r="E79" s="226" t="str">
        <f t="shared" si="17"/>
        <v/>
      </c>
      <c r="F79" s="248" t="str">
        <f t="shared" si="16"/>
        <v/>
      </c>
      <c r="G79" s="246" t="str">
        <f>IF($A79="","",'Prisestimat RAS'!$C$14)</f>
        <v/>
      </c>
      <c r="H79" s="248" t="str" cm="1">
        <f t="array" ref="H79">IF(N79=Hjelpeark!$E$7,_xlfn.XLOOKUP(IF(P79="Naturlig",O79,P79),'Veksttabell FV'!$A$26:$A$42,_xlfn.XLOOKUP('Beregninger RAS'!F79,'Veksttabell FV'!$B$25:$T$25,'Veksttabell FV'!$B$26:$T$42,,-1),,-1)*G79,IF('Beregninger RAS'!N79=Hjelpeark!$D$7,_xlfn.XLOOKUP(IF(P79="Naturlig",O79,P79),'Veksttabell SV'!$A$27:$A$43,_xlfn.XLOOKUP('Beregninger RAS'!F79,'Veksttabell SV'!$B$26:$AU$26,'Veksttabell SV'!$B$27:$AU$43,,-1),,-1)*G79,""))</f>
        <v/>
      </c>
      <c r="I79" s="248" t="str">
        <f t="shared" si="10"/>
        <v/>
      </c>
      <c r="J79" s="264" t="str">
        <f t="shared" si="11"/>
        <v/>
      </c>
      <c r="K79" s="277" t="str">
        <f>IF(A79="","",'Prisestimat RAS'!$C$9)</f>
        <v/>
      </c>
      <c r="L79" s="277" t="str">
        <f>IF(B79="","",'Prisestimat RAS'!$C$10)</f>
        <v/>
      </c>
      <c r="M79" s="277" t="str">
        <f>IF(A79="","",_xlfn.XLOOKUP('Prisestimat RAS'!$C$10,Hjelpeark!$P$14:$P$16,Hjelpeark!$Q$14:$Q$16))</f>
        <v/>
      </c>
      <c r="N79" s="277" t="str">
        <f t="shared" si="18"/>
        <v/>
      </c>
      <c r="O79" s="277" t="str">
        <f>IFERROR(IF(N79=Hjelpeark!$D$7,_xlfn.XLOOKUP('Beregninger RAS'!C79,Hjelpeark!$C$8:$C$19,Hjelpeark!$D$8:$D$19),_xlfn.XLOOKUP('Beregninger RAS'!C79,Hjelpeark!$C$8:$C$19,Hjelpeark!$E$8:$E$19)),"")</f>
        <v/>
      </c>
      <c r="P79" s="277" t="str">
        <f t="shared" si="19"/>
        <v/>
      </c>
      <c r="Q79" s="277" t="str">
        <f>IFERROR(IF(P79=Hjelpeark!$B$4,0,ABS(P79-O79)),"")</f>
        <v/>
      </c>
      <c r="R79" s="226" t="str">
        <f t="shared" si="12"/>
        <v/>
      </c>
      <c r="T79" s="248" t="str">
        <f>IFERROR(_xlfn.XLOOKUP(D79,Prisliste!$C$4:$F$4,Prisliste!$C$28:$F$28)*R79,"")</f>
        <v/>
      </c>
      <c r="U79" s="248" t="str">
        <f>IFERROR(IF(L79=Hjelpeark!$P$14,_xlfn.XLOOKUP(D79,Prisliste!$C$4:$F$4,Prisliste!$C$29:$F$29)*R79,IF(L79=Hjelpeark!$P$15,_xlfn.XLOOKUP(D79,Prisliste!$C$4:$F$4,Prisliste!$C$30:$F$30)*R79,_xlfn.XLOOKUP(D79,Prisliste!$C$4:$F$4,Prisliste!$C$31:$F$31)*R79)),"")</f>
        <v/>
      </c>
    </row>
    <row r="80" spans="1:21" ht="14.4">
      <c r="A80" s="278" t="str">
        <f>IF(A79="","",IF(A79+1&lt;='Prisestimat RAS'!$C$7,'Beregninger RAS'!A79+1,""))</f>
        <v/>
      </c>
      <c r="B80" s="260" t="str">
        <f t="shared" si="13"/>
        <v/>
      </c>
      <c r="C80" s="277" t="str">
        <f t="shared" si="14"/>
        <v/>
      </c>
      <c r="D80" s="260" t="str">
        <f t="shared" si="15"/>
        <v/>
      </c>
      <c r="E80" s="226" t="str">
        <f t="shared" si="17"/>
        <v/>
      </c>
      <c r="F80" s="248" t="str">
        <f t="shared" si="16"/>
        <v/>
      </c>
      <c r="G80" s="246" t="str">
        <f>IF($A80="","",'Prisestimat RAS'!$C$14)</f>
        <v/>
      </c>
      <c r="H80" s="248" t="str" cm="1">
        <f t="array" ref="H80">IF(N80=Hjelpeark!$E$7,_xlfn.XLOOKUP(IF(P80="Naturlig",O80,P80),'Veksttabell FV'!$A$26:$A$42,_xlfn.XLOOKUP('Beregninger RAS'!F80,'Veksttabell FV'!$B$25:$T$25,'Veksttabell FV'!$B$26:$T$42,,-1),,-1)*G80,IF('Beregninger RAS'!N80=Hjelpeark!$D$7,_xlfn.XLOOKUP(IF(P80="Naturlig",O80,P80),'Veksttabell SV'!$A$27:$A$43,_xlfn.XLOOKUP('Beregninger RAS'!F80,'Veksttabell SV'!$B$26:$AU$26,'Veksttabell SV'!$B$27:$AU$43,,-1),,-1)*G80,""))</f>
        <v/>
      </c>
      <c r="I80" s="248" t="str">
        <f t="shared" si="10"/>
        <v/>
      </c>
      <c r="J80" s="264" t="str">
        <f t="shared" si="11"/>
        <v/>
      </c>
      <c r="K80" s="277" t="str">
        <f>IF(A80="","",'Prisestimat RAS'!$C$9)</f>
        <v/>
      </c>
      <c r="L80" s="277" t="str">
        <f>IF(B80="","",'Prisestimat RAS'!$C$10)</f>
        <v/>
      </c>
      <c r="M80" s="277" t="str">
        <f>IF(A80="","",_xlfn.XLOOKUP('Prisestimat RAS'!$C$10,Hjelpeark!$P$14:$P$16,Hjelpeark!$Q$14:$Q$16))</f>
        <v/>
      </c>
      <c r="N80" s="277" t="str">
        <f t="shared" si="18"/>
        <v/>
      </c>
      <c r="O80" s="277" t="str">
        <f>IFERROR(IF(N80=Hjelpeark!$D$7,_xlfn.XLOOKUP('Beregninger RAS'!C80,Hjelpeark!$C$8:$C$19,Hjelpeark!$D$8:$D$19),_xlfn.XLOOKUP('Beregninger RAS'!C80,Hjelpeark!$C$8:$C$19,Hjelpeark!$E$8:$E$19)),"")</f>
        <v/>
      </c>
      <c r="P80" s="277" t="str">
        <f t="shared" si="19"/>
        <v/>
      </c>
      <c r="Q80" s="277" t="str">
        <f>IFERROR(IF(P80=Hjelpeark!$B$4,0,ABS(P80-O80)),"")</f>
        <v/>
      </c>
      <c r="R80" s="226" t="str">
        <f t="shared" si="12"/>
        <v/>
      </c>
      <c r="T80" s="248" t="str">
        <f>IFERROR(_xlfn.XLOOKUP(D80,Prisliste!$C$4:$F$4,Prisliste!$C$28:$F$28)*R80,"")</f>
        <v/>
      </c>
      <c r="U80" s="248" t="str">
        <f>IFERROR(IF(L80=Hjelpeark!$P$14,_xlfn.XLOOKUP(D80,Prisliste!$C$4:$F$4,Prisliste!$C$29:$F$29)*R80,IF(L80=Hjelpeark!$P$15,_xlfn.XLOOKUP(D80,Prisliste!$C$4:$F$4,Prisliste!$C$30:$F$30)*R80,_xlfn.XLOOKUP(D80,Prisliste!$C$4:$F$4,Prisliste!$C$31:$F$31)*R80)),"")</f>
        <v/>
      </c>
    </row>
    <row r="81" spans="1:21" ht="14.4">
      <c r="A81" s="278" t="str">
        <f>IF(A80="","",IF(A80+1&lt;='Prisestimat RAS'!$C$7,'Beregninger RAS'!A80+1,""))</f>
        <v/>
      </c>
      <c r="B81" s="260" t="str">
        <f t="shared" si="13"/>
        <v/>
      </c>
      <c r="C81" s="277" t="str">
        <f t="shared" si="14"/>
        <v/>
      </c>
      <c r="D81" s="260" t="str">
        <f t="shared" si="15"/>
        <v/>
      </c>
      <c r="E81" s="226" t="str">
        <f t="shared" si="17"/>
        <v/>
      </c>
      <c r="F81" s="248" t="str">
        <f t="shared" si="16"/>
        <v/>
      </c>
      <c r="G81" s="246" t="str">
        <f>IF($A81="","",'Prisestimat RAS'!$C$14)</f>
        <v/>
      </c>
      <c r="H81" s="248" t="str" cm="1">
        <f t="array" ref="H81">IF(N81=Hjelpeark!$E$7,_xlfn.XLOOKUP(IF(P81="Naturlig",O81,P81),'Veksttabell FV'!$A$26:$A$42,_xlfn.XLOOKUP('Beregninger RAS'!F81,'Veksttabell FV'!$B$25:$T$25,'Veksttabell FV'!$B$26:$T$42,,-1),,-1)*G81,IF('Beregninger RAS'!N81=Hjelpeark!$D$7,_xlfn.XLOOKUP(IF(P81="Naturlig",O81,P81),'Veksttabell SV'!$A$27:$A$43,_xlfn.XLOOKUP('Beregninger RAS'!F81,'Veksttabell SV'!$B$26:$AU$26,'Veksttabell SV'!$B$27:$AU$43,,-1),,-1)*G81,""))</f>
        <v/>
      </c>
      <c r="I81" s="248" t="str">
        <f t="shared" si="10"/>
        <v/>
      </c>
      <c r="J81" s="264" t="str">
        <f t="shared" si="11"/>
        <v/>
      </c>
      <c r="K81" s="277" t="str">
        <f>IF(A81="","",'Prisestimat RAS'!$C$9)</f>
        <v/>
      </c>
      <c r="L81" s="277" t="str">
        <f>IF(B81="","",'Prisestimat RAS'!$C$10)</f>
        <v/>
      </c>
      <c r="M81" s="277" t="str">
        <f>IF(A81="","",_xlfn.XLOOKUP('Prisestimat RAS'!$C$10,Hjelpeark!$P$14:$P$16,Hjelpeark!$Q$14:$Q$16))</f>
        <v/>
      </c>
      <c r="N81" s="277" t="str">
        <f t="shared" si="18"/>
        <v/>
      </c>
      <c r="O81" s="277" t="str">
        <f>IFERROR(IF(N81=Hjelpeark!$D$7,_xlfn.XLOOKUP('Beregninger RAS'!C81,Hjelpeark!$C$8:$C$19,Hjelpeark!$D$8:$D$19),_xlfn.XLOOKUP('Beregninger RAS'!C81,Hjelpeark!$C$8:$C$19,Hjelpeark!$E$8:$E$19)),"")</f>
        <v/>
      </c>
      <c r="P81" s="277" t="str">
        <f t="shared" si="19"/>
        <v/>
      </c>
      <c r="Q81" s="277" t="str">
        <f>IFERROR(IF(P81=Hjelpeark!$B$4,0,ABS(P81-O81)),"")</f>
        <v/>
      </c>
      <c r="R81" s="226" t="str">
        <f t="shared" si="12"/>
        <v/>
      </c>
      <c r="T81" s="248" t="str">
        <f>IFERROR(_xlfn.XLOOKUP(D81,Prisliste!$C$4:$F$4,Prisliste!$C$28:$F$28)*R81,"")</f>
        <v/>
      </c>
      <c r="U81" s="248" t="str">
        <f>IFERROR(IF(L81=Hjelpeark!$P$14,_xlfn.XLOOKUP(D81,Prisliste!$C$4:$F$4,Prisliste!$C$29:$F$29)*R81,IF(L81=Hjelpeark!$P$15,_xlfn.XLOOKUP(D81,Prisliste!$C$4:$F$4,Prisliste!$C$30:$F$30)*R81,_xlfn.XLOOKUP(D81,Prisliste!$C$4:$F$4,Prisliste!$C$31:$F$31)*R81)),"")</f>
        <v/>
      </c>
    </row>
    <row r="82" spans="1:21" ht="14.4">
      <c r="A82" s="278" t="str">
        <f>IF(A81="","",IF(A81+1&lt;='Prisestimat RAS'!$C$7,'Beregninger RAS'!A81+1,""))</f>
        <v/>
      </c>
      <c r="B82" s="260" t="str">
        <f t="shared" si="13"/>
        <v/>
      </c>
      <c r="C82" s="277" t="str">
        <f t="shared" si="14"/>
        <v/>
      </c>
      <c r="D82" s="260" t="str">
        <f t="shared" si="15"/>
        <v/>
      </c>
      <c r="E82" s="226" t="str">
        <f t="shared" si="17"/>
        <v/>
      </c>
      <c r="F82" s="248" t="str">
        <f t="shared" si="16"/>
        <v/>
      </c>
      <c r="G82" s="246" t="str">
        <f>IF($A82="","",'Prisestimat RAS'!$C$14)</f>
        <v/>
      </c>
      <c r="H82" s="248" t="str" cm="1">
        <f t="array" ref="H82">IF(N82=Hjelpeark!$E$7,_xlfn.XLOOKUP(IF(P82="Naturlig",O82,P82),'Veksttabell FV'!$A$26:$A$42,_xlfn.XLOOKUP('Beregninger RAS'!F82,'Veksttabell FV'!$B$25:$T$25,'Veksttabell FV'!$B$26:$T$42,,-1),,-1)*G82,IF('Beregninger RAS'!N82=Hjelpeark!$D$7,_xlfn.XLOOKUP(IF(P82="Naturlig",O82,P82),'Veksttabell SV'!$A$27:$A$43,_xlfn.XLOOKUP('Beregninger RAS'!F82,'Veksttabell SV'!$B$26:$AU$26,'Veksttabell SV'!$B$27:$AU$43,,-1),,-1)*G82,""))</f>
        <v/>
      </c>
      <c r="I82" s="248" t="str">
        <f t="shared" si="10"/>
        <v/>
      </c>
      <c r="J82" s="264" t="str">
        <f t="shared" si="11"/>
        <v/>
      </c>
      <c r="K82" s="277" t="str">
        <f>IF(A82="","",'Prisestimat RAS'!$C$9)</f>
        <v/>
      </c>
      <c r="L82" s="277" t="str">
        <f>IF(B82="","",'Prisestimat RAS'!$C$10)</f>
        <v/>
      </c>
      <c r="M82" s="277" t="str">
        <f>IF(A82="","",_xlfn.XLOOKUP('Prisestimat RAS'!$C$10,Hjelpeark!$P$14:$P$16,Hjelpeark!$Q$14:$Q$16))</f>
        <v/>
      </c>
      <c r="N82" s="277" t="str">
        <f t="shared" si="18"/>
        <v/>
      </c>
      <c r="O82" s="277" t="str">
        <f>IFERROR(IF(N82=Hjelpeark!$D$7,_xlfn.XLOOKUP('Beregninger RAS'!C82,Hjelpeark!$C$8:$C$19,Hjelpeark!$D$8:$D$19),_xlfn.XLOOKUP('Beregninger RAS'!C82,Hjelpeark!$C$8:$C$19,Hjelpeark!$E$8:$E$19)),"")</f>
        <v/>
      </c>
      <c r="P82" s="277" t="str">
        <f t="shared" si="19"/>
        <v/>
      </c>
      <c r="Q82" s="277" t="str">
        <f>IFERROR(IF(P82=Hjelpeark!$B$4,0,ABS(P82-O82)),"")</f>
        <v/>
      </c>
      <c r="R82" s="226" t="str">
        <f t="shared" si="12"/>
        <v/>
      </c>
      <c r="T82" s="248" t="str">
        <f>IFERROR(_xlfn.XLOOKUP(D82,Prisliste!$C$4:$F$4,Prisliste!$C$28:$F$28)*R82,"")</f>
        <v/>
      </c>
      <c r="U82" s="248" t="str">
        <f>IFERROR(IF(L82=Hjelpeark!$P$14,_xlfn.XLOOKUP(D82,Prisliste!$C$4:$F$4,Prisliste!$C$29:$F$29)*R82,IF(L82=Hjelpeark!$P$15,_xlfn.XLOOKUP(D82,Prisliste!$C$4:$F$4,Prisliste!$C$30:$F$30)*R82,_xlfn.XLOOKUP(D82,Prisliste!$C$4:$F$4,Prisliste!$C$31:$F$31)*R82)),"")</f>
        <v/>
      </c>
    </row>
    <row r="83" spans="1:21" ht="14.4">
      <c r="A83" s="278" t="str">
        <f>IF(A82="","",IF(A82+1&lt;='Prisestimat RAS'!$C$7,'Beregninger RAS'!A82+1,""))</f>
        <v/>
      </c>
      <c r="B83" s="260" t="str">
        <f t="shared" si="13"/>
        <v/>
      </c>
      <c r="C83" s="277" t="str">
        <f t="shared" si="14"/>
        <v/>
      </c>
      <c r="D83" s="260" t="str">
        <f t="shared" si="15"/>
        <v/>
      </c>
      <c r="E83" s="226" t="str">
        <f t="shared" si="17"/>
        <v/>
      </c>
      <c r="F83" s="248" t="str">
        <f t="shared" si="16"/>
        <v/>
      </c>
      <c r="G83" s="246" t="str">
        <f>IF($A83="","",'Prisestimat RAS'!$C$14)</f>
        <v/>
      </c>
      <c r="H83" s="248" t="str" cm="1">
        <f t="array" ref="H83">IF(N83=Hjelpeark!$E$7,_xlfn.XLOOKUP(IF(P83="Naturlig",O83,P83),'Veksttabell FV'!$A$26:$A$42,_xlfn.XLOOKUP('Beregninger RAS'!F83,'Veksttabell FV'!$B$25:$T$25,'Veksttabell FV'!$B$26:$T$42,,-1),,-1)*G83,IF('Beregninger RAS'!N83=Hjelpeark!$D$7,_xlfn.XLOOKUP(IF(P83="Naturlig",O83,P83),'Veksttabell SV'!$A$27:$A$43,_xlfn.XLOOKUP('Beregninger RAS'!F83,'Veksttabell SV'!$B$26:$AU$26,'Veksttabell SV'!$B$27:$AU$43,,-1),,-1)*G83,""))</f>
        <v/>
      </c>
      <c r="I83" s="248" t="str">
        <f t="shared" si="10"/>
        <v/>
      </c>
      <c r="J83" s="264" t="str">
        <f t="shared" si="11"/>
        <v/>
      </c>
      <c r="K83" s="277" t="str">
        <f>IF(A83="","",'Prisestimat RAS'!$C$9)</f>
        <v/>
      </c>
      <c r="L83" s="277" t="str">
        <f>IF(B83="","",'Prisestimat RAS'!$C$10)</f>
        <v/>
      </c>
      <c r="M83" s="277" t="str">
        <f>IF(A83="","",_xlfn.XLOOKUP('Prisestimat RAS'!$C$10,Hjelpeark!$P$14:$P$16,Hjelpeark!$Q$14:$Q$16))</f>
        <v/>
      </c>
      <c r="N83" s="277" t="str">
        <f t="shared" si="18"/>
        <v/>
      </c>
      <c r="O83" s="277" t="str">
        <f>IFERROR(IF(N83=Hjelpeark!$D$7,_xlfn.XLOOKUP('Beregninger RAS'!C83,Hjelpeark!$C$8:$C$19,Hjelpeark!$D$8:$D$19),_xlfn.XLOOKUP('Beregninger RAS'!C83,Hjelpeark!$C$8:$C$19,Hjelpeark!$E$8:$E$19)),"")</f>
        <v/>
      </c>
      <c r="P83" s="277" t="str">
        <f t="shared" si="19"/>
        <v/>
      </c>
      <c r="Q83" s="277" t="str">
        <f>IFERROR(IF(P83=Hjelpeark!$B$4,0,ABS(P83-O83)),"")</f>
        <v/>
      </c>
      <c r="R83" s="226" t="str">
        <f t="shared" si="12"/>
        <v/>
      </c>
      <c r="T83" s="248" t="str">
        <f>IFERROR(_xlfn.XLOOKUP(D83,Prisliste!$C$4:$F$4,Prisliste!$C$28:$F$28)*R83,"")</f>
        <v/>
      </c>
      <c r="U83" s="248" t="str">
        <f>IFERROR(IF(L83=Hjelpeark!$P$14,_xlfn.XLOOKUP(D83,Prisliste!$C$4:$F$4,Prisliste!$C$29:$F$29)*R83,IF(L83=Hjelpeark!$P$15,_xlfn.XLOOKUP(D83,Prisliste!$C$4:$F$4,Prisliste!$C$30:$F$30)*R83,_xlfn.XLOOKUP(D83,Prisliste!$C$4:$F$4,Prisliste!$C$31:$F$31)*R83)),"")</f>
        <v/>
      </c>
    </row>
    <row r="84" spans="1:21" ht="14.4">
      <c r="A84" s="278" t="str">
        <f>IF(A83="","",IF(A83+1&lt;='Prisestimat RAS'!$C$7,'Beregninger RAS'!A83+1,""))</f>
        <v/>
      </c>
      <c r="B84" s="260" t="str">
        <f t="shared" si="13"/>
        <v/>
      </c>
      <c r="C84" s="277" t="str">
        <f t="shared" si="14"/>
        <v/>
      </c>
      <c r="D84" s="260" t="str">
        <f t="shared" si="15"/>
        <v/>
      </c>
      <c r="E84" s="226" t="str">
        <f t="shared" si="17"/>
        <v/>
      </c>
      <c r="F84" s="248" t="str">
        <f t="shared" si="16"/>
        <v/>
      </c>
      <c r="G84" s="246" t="str">
        <f>IF($A84="","",'Prisestimat RAS'!$C$14)</f>
        <v/>
      </c>
      <c r="H84" s="248" t="str" cm="1">
        <f t="array" ref="H84">IF(N84=Hjelpeark!$E$7,_xlfn.XLOOKUP(IF(P84="Naturlig",O84,P84),'Veksttabell FV'!$A$26:$A$42,_xlfn.XLOOKUP('Beregninger RAS'!F84,'Veksttabell FV'!$B$25:$T$25,'Veksttabell FV'!$B$26:$T$42,,-1),,-1)*G84,IF('Beregninger RAS'!N84=Hjelpeark!$D$7,_xlfn.XLOOKUP(IF(P84="Naturlig",O84,P84),'Veksttabell SV'!$A$27:$A$43,_xlfn.XLOOKUP('Beregninger RAS'!F84,'Veksttabell SV'!$B$26:$AU$26,'Veksttabell SV'!$B$27:$AU$43,,-1),,-1)*G84,""))</f>
        <v/>
      </c>
      <c r="I84" s="248" t="str">
        <f t="shared" si="10"/>
        <v/>
      </c>
      <c r="J84" s="264" t="str">
        <f t="shared" si="11"/>
        <v/>
      </c>
      <c r="K84" s="277" t="str">
        <f>IF(A84="","",'Prisestimat RAS'!$C$9)</f>
        <v/>
      </c>
      <c r="L84" s="277" t="str">
        <f>IF(B84="","",'Prisestimat RAS'!$C$10)</f>
        <v/>
      </c>
      <c r="M84" s="277" t="str">
        <f>IF(A84="","",_xlfn.XLOOKUP('Prisestimat RAS'!$C$10,Hjelpeark!$P$14:$P$16,Hjelpeark!$Q$14:$Q$16))</f>
        <v/>
      </c>
      <c r="N84" s="277" t="str">
        <f t="shared" si="18"/>
        <v/>
      </c>
      <c r="O84" s="277" t="str">
        <f>IFERROR(IF(N84=Hjelpeark!$D$7,_xlfn.XLOOKUP('Beregninger RAS'!C84,Hjelpeark!$C$8:$C$19,Hjelpeark!$D$8:$D$19),_xlfn.XLOOKUP('Beregninger RAS'!C84,Hjelpeark!$C$8:$C$19,Hjelpeark!$E$8:$E$19)),"")</f>
        <v/>
      </c>
      <c r="P84" s="277" t="str">
        <f t="shared" si="19"/>
        <v/>
      </c>
      <c r="Q84" s="277" t="str">
        <f>IFERROR(IF(P84=Hjelpeark!$B$4,0,ABS(P84-O84)),"")</f>
        <v/>
      </c>
      <c r="R84" s="226" t="str">
        <f t="shared" si="12"/>
        <v/>
      </c>
      <c r="T84" s="248" t="str">
        <f>IFERROR(_xlfn.XLOOKUP(D84,Prisliste!$C$4:$F$4,Prisliste!$C$28:$F$28)*R84,"")</f>
        <v/>
      </c>
      <c r="U84" s="248" t="str">
        <f>IFERROR(IF(L84=Hjelpeark!$P$14,_xlfn.XLOOKUP(D84,Prisliste!$C$4:$F$4,Prisliste!$C$29:$F$29)*R84,IF(L84=Hjelpeark!$P$15,_xlfn.XLOOKUP(D84,Prisliste!$C$4:$F$4,Prisliste!$C$30:$F$30)*R84,_xlfn.XLOOKUP(D84,Prisliste!$C$4:$F$4,Prisliste!$C$31:$F$31)*R84)),"")</f>
        <v/>
      </c>
    </row>
    <row r="85" spans="1:21" ht="14.4">
      <c r="A85" s="278" t="str">
        <f>IF(A84="","",IF(A84+1&lt;='Prisestimat RAS'!$C$7,'Beregninger RAS'!A84+1,""))</f>
        <v/>
      </c>
      <c r="B85" s="260" t="str">
        <f t="shared" si="13"/>
        <v/>
      </c>
      <c r="C85" s="277" t="str">
        <f t="shared" si="14"/>
        <v/>
      </c>
      <c r="D85" s="260" t="str">
        <f t="shared" si="15"/>
        <v/>
      </c>
      <c r="E85" s="226" t="str">
        <f t="shared" si="17"/>
        <v/>
      </c>
      <c r="F85" s="248" t="str">
        <f t="shared" si="16"/>
        <v/>
      </c>
      <c r="G85" s="246" t="str">
        <f>IF($A85="","",'Prisestimat RAS'!$C$14)</f>
        <v/>
      </c>
      <c r="H85" s="248" t="str" cm="1">
        <f t="array" ref="H85">IF(N85=Hjelpeark!$E$7,_xlfn.XLOOKUP(IF(P85="Naturlig",O85,P85),'Veksttabell FV'!$A$26:$A$42,_xlfn.XLOOKUP('Beregninger RAS'!F85,'Veksttabell FV'!$B$25:$T$25,'Veksttabell FV'!$B$26:$T$42,,-1),,-1)*G85,IF('Beregninger RAS'!N85=Hjelpeark!$D$7,_xlfn.XLOOKUP(IF(P85="Naturlig",O85,P85),'Veksttabell SV'!$A$27:$A$43,_xlfn.XLOOKUP('Beregninger RAS'!F85,'Veksttabell SV'!$B$26:$AU$26,'Veksttabell SV'!$B$27:$AU$43,,-1),,-1)*G85,""))</f>
        <v/>
      </c>
      <c r="I85" s="248" t="str">
        <f t="shared" si="10"/>
        <v/>
      </c>
      <c r="J85" s="264" t="str">
        <f t="shared" si="11"/>
        <v/>
      </c>
      <c r="K85" s="277" t="str">
        <f>IF(A85="","",'Prisestimat RAS'!$C$9)</f>
        <v/>
      </c>
      <c r="L85" s="277" t="str">
        <f>IF(B85="","",'Prisestimat RAS'!$C$10)</f>
        <v/>
      </c>
      <c r="M85" s="277" t="str">
        <f>IF(A85="","",_xlfn.XLOOKUP('Prisestimat RAS'!$C$10,Hjelpeark!$P$14:$P$16,Hjelpeark!$Q$14:$Q$16))</f>
        <v/>
      </c>
      <c r="N85" s="277" t="str">
        <f t="shared" si="18"/>
        <v/>
      </c>
      <c r="O85" s="277" t="str">
        <f>IFERROR(IF(N85=Hjelpeark!$D$7,_xlfn.XLOOKUP('Beregninger RAS'!C85,Hjelpeark!$C$8:$C$19,Hjelpeark!$D$8:$D$19),_xlfn.XLOOKUP('Beregninger RAS'!C85,Hjelpeark!$C$8:$C$19,Hjelpeark!$E$8:$E$19)),"")</f>
        <v/>
      </c>
      <c r="P85" s="277" t="str">
        <f t="shared" si="19"/>
        <v/>
      </c>
      <c r="Q85" s="277" t="str">
        <f>IFERROR(IF(P85=Hjelpeark!$B$4,0,ABS(P85-O85)),"")</f>
        <v/>
      </c>
      <c r="R85" s="226" t="str">
        <f t="shared" si="12"/>
        <v/>
      </c>
      <c r="T85" s="248" t="str">
        <f>IFERROR(_xlfn.XLOOKUP(D85,Prisliste!$C$4:$F$4,Prisliste!$C$28:$F$28)*R85,"")</f>
        <v/>
      </c>
      <c r="U85" s="248" t="str">
        <f>IFERROR(IF(L85=Hjelpeark!$P$14,_xlfn.XLOOKUP(D85,Prisliste!$C$4:$F$4,Prisliste!$C$29:$F$29)*R85,IF(L85=Hjelpeark!$P$15,_xlfn.XLOOKUP(D85,Prisliste!$C$4:$F$4,Prisliste!$C$30:$F$30)*R85,_xlfn.XLOOKUP(D85,Prisliste!$C$4:$F$4,Prisliste!$C$31:$F$31)*R85)),"")</f>
        <v/>
      </c>
    </row>
    <row r="86" spans="1:21" ht="14.4">
      <c r="A86" s="278" t="str">
        <f>IF(A85="","",IF(A85+1&lt;='Prisestimat RAS'!$C$7,'Beregninger RAS'!A85+1,""))</f>
        <v/>
      </c>
      <c r="B86" s="260" t="str">
        <f t="shared" si="13"/>
        <v/>
      </c>
      <c r="C86" s="277" t="str">
        <f t="shared" si="14"/>
        <v/>
      </c>
      <c r="D86" s="260" t="str">
        <f t="shared" si="15"/>
        <v/>
      </c>
      <c r="E86" s="226" t="str">
        <f t="shared" si="17"/>
        <v/>
      </c>
      <c r="F86" s="248" t="str">
        <f t="shared" si="16"/>
        <v/>
      </c>
      <c r="G86" s="246" t="str">
        <f>IF($A86="","",'Prisestimat RAS'!$C$14)</f>
        <v/>
      </c>
      <c r="H86" s="248" t="str" cm="1">
        <f t="array" ref="H86">IF(N86=Hjelpeark!$E$7,_xlfn.XLOOKUP(IF(P86="Naturlig",O86,P86),'Veksttabell FV'!$A$26:$A$42,_xlfn.XLOOKUP('Beregninger RAS'!F86,'Veksttabell FV'!$B$25:$T$25,'Veksttabell FV'!$B$26:$T$42,,-1),,-1)*G86,IF('Beregninger RAS'!N86=Hjelpeark!$D$7,_xlfn.XLOOKUP(IF(P86="Naturlig",O86,P86),'Veksttabell SV'!$A$27:$A$43,_xlfn.XLOOKUP('Beregninger RAS'!F86,'Veksttabell SV'!$B$26:$AU$26,'Veksttabell SV'!$B$27:$AU$43,,-1),,-1)*G86,""))</f>
        <v/>
      </c>
      <c r="I86" s="248" t="str">
        <f t="shared" si="10"/>
        <v/>
      </c>
      <c r="J86" s="264" t="str">
        <f t="shared" si="11"/>
        <v/>
      </c>
      <c r="K86" s="277" t="str">
        <f>IF(A86="","",'Prisestimat RAS'!$C$9)</f>
        <v/>
      </c>
      <c r="L86" s="277" t="str">
        <f>IF(B86="","",'Prisestimat RAS'!$C$10)</f>
        <v/>
      </c>
      <c r="M86" s="277" t="str">
        <f>IF(A86="","",_xlfn.XLOOKUP('Prisestimat RAS'!$C$10,Hjelpeark!$P$14:$P$16,Hjelpeark!$Q$14:$Q$16))</f>
        <v/>
      </c>
      <c r="N86" s="277" t="str">
        <f t="shared" si="18"/>
        <v/>
      </c>
      <c r="O86" s="277" t="str">
        <f>IFERROR(IF(N86=Hjelpeark!$D$7,_xlfn.XLOOKUP('Beregninger RAS'!C86,Hjelpeark!$C$8:$C$19,Hjelpeark!$D$8:$D$19),_xlfn.XLOOKUP('Beregninger RAS'!C86,Hjelpeark!$C$8:$C$19,Hjelpeark!$E$8:$E$19)),"")</f>
        <v/>
      </c>
      <c r="P86" s="277" t="str">
        <f t="shared" si="19"/>
        <v/>
      </c>
      <c r="Q86" s="277" t="str">
        <f>IFERROR(IF(P86=Hjelpeark!$B$4,0,ABS(P86-O86)),"")</f>
        <v/>
      </c>
      <c r="R86" s="226" t="str">
        <f t="shared" si="12"/>
        <v/>
      </c>
      <c r="T86" s="248" t="str">
        <f>IFERROR(_xlfn.XLOOKUP(D86,Prisliste!$C$4:$F$4,Prisliste!$C$28:$F$28)*R86,"")</f>
        <v/>
      </c>
      <c r="U86" s="248" t="str">
        <f>IFERROR(IF(L86=Hjelpeark!$P$14,_xlfn.XLOOKUP(D86,Prisliste!$C$4:$F$4,Prisliste!$C$29:$F$29)*R86,IF(L86=Hjelpeark!$P$15,_xlfn.XLOOKUP(D86,Prisliste!$C$4:$F$4,Prisliste!$C$30:$F$30)*R86,_xlfn.XLOOKUP(D86,Prisliste!$C$4:$F$4,Prisliste!$C$31:$F$31)*R86)),"")</f>
        <v/>
      </c>
    </row>
    <row r="87" spans="1:21" ht="14.4">
      <c r="A87" s="278" t="str">
        <f>IF(A86="","",IF(A86+1&lt;='Prisestimat RAS'!$C$7,'Beregninger RAS'!A86+1,""))</f>
        <v/>
      </c>
      <c r="B87" s="260" t="str">
        <f t="shared" si="13"/>
        <v/>
      </c>
      <c r="C87" s="277" t="str">
        <f t="shared" si="14"/>
        <v/>
      </c>
      <c r="D87" s="260" t="str">
        <f t="shared" si="15"/>
        <v/>
      </c>
      <c r="E87" s="226" t="str">
        <f t="shared" si="17"/>
        <v/>
      </c>
      <c r="F87" s="248" t="str">
        <f t="shared" si="16"/>
        <v/>
      </c>
      <c r="G87" s="246" t="str">
        <f>IF($A87="","",'Prisestimat RAS'!$C$14)</f>
        <v/>
      </c>
      <c r="H87" s="248" t="str" cm="1">
        <f t="array" ref="H87">IF(N87=Hjelpeark!$E$7,_xlfn.XLOOKUP(IF(P87="Naturlig",O87,P87),'Veksttabell FV'!$A$26:$A$42,_xlfn.XLOOKUP('Beregninger RAS'!F87,'Veksttabell FV'!$B$25:$T$25,'Veksttabell FV'!$B$26:$T$42,,-1),,-1)*G87,IF('Beregninger RAS'!N87=Hjelpeark!$D$7,_xlfn.XLOOKUP(IF(P87="Naturlig",O87,P87),'Veksttabell SV'!$A$27:$A$43,_xlfn.XLOOKUP('Beregninger RAS'!F87,'Veksttabell SV'!$B$26:$AU$26,'Veksttabell SV'!$B$27:$AU$43,,-1),,-1)*G87,""))</f>
        <v/>
      </c>
      <c r="I87" s="248" t="str">
        <f t="shared" si="10"/>
        <v/>
      </c>
      <c r="J87" s="264" t="str">
        <f t="shared" si="11"/>
        <v/>
      </c>
      <c r="K87" s="277" t="str">
        <f>IF(A87="","",'Prisestimat RAS'!$C$9)</f>
        <v/>
      </c>
      <c r="L87" s="277" t="str">
        <f>IF(B87="","",'Prisestimat RAS'!$C$10)</f>
        <v/>
      </c>
      <c r="M87" s="277" t="str">
        <f>IF(A87="","",_xlfn.XLOOKUP('Prisestimat RAS'!$C$10,Hjelpeark!$P$14:$P$16,Hjelpeark!$Q$14:$Q$16))</f>
        <v/>
      </c>
      <c r="N87" s="277" t="str">
        <f t="shared" si="18"/>
        <v/>
      </c>
      <c r="O87" s="277" t="str">
        <f>IFERROR(IF(N87=Hjelpeark!$D$7,_xlfn.XLOOKUP('Beregninger RAS'!C87,Hjelpeark!$C$8:$C$19,Hjelpeark!$D$8:$D$19),_xlfn.XLOOKUP('Beregninger RAS'!C87,Hjelpeark!$C$8:$C$19,Hjelpeark!$E$8:$E$19)),"")</f>
        <v/>
      </c>
      <c r="P87" s="277" t="str">
        <f t="shared" si="19"/>
        <v/>
      </c>
      <c r="Q87" s="277" t="str">
        <f>IFERROR(IF(P87=Hjelpeark!$B$4,0,ABS(P87-O87)),"")</f>
        <v/>
      </c>
      <c r="R87" s="226" t="str">
        <f t="shared" si="12"/>
        <v/>
      </c>
      <c r="T87" s="248" t="str">
        <f>IFERROR(_xlfn.XLOOKUP(D87,Prisliste!$C$4:$F$4,Prisliste!$C$28:$F$28)*R87,"")</f>
        <v/>
      </c>
      <c r="U87" s="248" t="str">
        <f>IFERROR(IF(L87=Hjelpeark!$P$14,_xlfn.XLOOKUP(D87,Prisliste!$C$4:$F$4,Prisliste!$C$29:$F$29)*R87,IF(L87=Hjelpeark!$P$15,_xlfn.XLOOKUP(D87,Prisliste!$C$4:$F$4,Prisliste!$C$30:$F$30)*R87,_xlfn.XLOOKUP(D87,Prisliste!$C$4:$F$4,Prisliste!$C$31:$F$31)*R87)),"")</f>
        <v/>
      </c>
    </row>
    <row r="88" spans="1:21" ht="14.4">
      <c r="A88" s="278" t="str">
        <f>IF(A87="","",IF(A87+1&lt;='Prisestimat RAS'!$C$7,'Beregninger RAS'!A87+1,""))</f>
        <v/>
      </c>
      <c r="B88" s="260" t="str">
        <f t="shared" si="13"/>
        <v/>
      </c>
      <c r="C88" s="277" t="str">
        <f t="shared" si="14"/>
        <v/>
      </c>
      <c r="D88" s="260" t="str">
        <f t="shared" si="15"/>
        <v/>
      </c>
      <c r="E88" s="226" t="str">
        <f t="shared" si="17"/>
        <v/>
      </c>
      <c r="F88" s="248" t="str">
        <f t="shared" si="16"/>
        <v/>
      </c>
      <c r="G88" s="246" t="str">
        <f>IF($A88="","",'Prisestimat RAS'!$C$14)</f>
        <v/>
      </c>
      <c r="H88" s="248" t="str" cm="1">
        <f t="array" ref="H88">IF(N88=Hjelpeark!$E$7,_xlfn.XLOOKUP(IF(P88="Naturlig",O88,P88),'Veksttabell FV'!$A$26:$A$42,_xlfn.XLOOKUP('Beregninger RAS'!F88,'Veksttabell FV'!$B$25:$T$25,'Veksttabell FV'!$B$26:$T$42,,-1),,-1)*G88,IF('Beregninger RAS'!N88=Hjelpeark!$D$7,_xlfn.XLOOKUP(IF(P88="Naturlig",O88,P88),'Veksttabell SV'!$A$27:$A$43,_xlfn.XLOOKUP('Beregninger RAS'!F88,'Veksttabell SV'!$B$26:$AU$26,'Veksttabell SV'!$B$27:$AU$43,,-1),,-1)*G88,""))</f>
        <v/>
      </c>
      <c r="I88" s="248" t="str">
        <f t="shared" si="10"/>
        <v/>
      </c>
      <c r="J88" s="264" t="str">
        <f t="shared" si="11"/>
        <v/>
      </c>
      <c r="K88" s="277" t="str">
        <f>IF(A88="","",'Prisestimat RAS'!$C$9)</f>
        <v/>
      </c>
      <c r="L88" s="277" t="str">
        <f>IF(B88="","",'Prisestimat RAS'!$C$10)</f>
        <v/>
      </c>
      <c r="M88" s="277" t="str">
        <f>IF(A88="","",_xlfn.XLOOKUP('Prisestimat RAS'!$C$10,Hjelpeark!$P$14:$P$16,Hjelpeark!$Q$14:$Q$16))</f>
        <v/>
      </c>
      <c r="N88" s="277" t="str">
        <f t="shared" si="18"/>
        <v/>
      </c>
      <c r="O88" s="277" t="str">
        <f>IFERROR(IF(N88=Hjelpeark!$D$7,_xlfn.XLOOKUP('Beregninger RAS'!C88,Hjelpeark!$C$8:$C$19,Hjelpeark!$D$8:$D$19),_xlfn.XLOOKUP('Beregninger RAS'!C88,Hjelpeark!$C$8:$C$19,Hjelpeark!$E$8:$E$19)),"")</f>
        <v/>
      </c>
      <c r="P88" s="277" t="str">
        <f t="shared" si="19"/>
        <v/>
      </c>
      <c r="Q88" s="277" t="str">
        <f>IFERROR(IF(P88=Hjelpeark!$B$4,0,ABS(P88-O88)),"")</f>
        <v/>
      </c>
      <c r="R88" s="226" t="str">
        <f t="shared" si="12"/>
        <v/>
      </c>
      <c r="T88" s="248" t="str">
        <f>IFERROR(_xlfn.XLOOKUP(D88,Prisliste!$C$4:$F$4,Prisliste!$C$28:$F$28)*R88,"")</f>
        <v/>
      </c>
      <c r="U88" s="248" t="str">
        <f>IFERROR(IF(L88=Hjelpeark!$P$14,_xlfn.XLOOKUP(D88,Prisliste!$C$4:$F$4,Prisliste!$C$29:$F$29)*R88,IF(L88=Hjelpeark!$P$15,_xlfn.XLOOKUP(D88,Prisliste!$C$4:$F$4,Prisliste!$C$30:$F$30)*R88,_xlfn.XLOOKUP(D88,Prisliste!$C$4:$F$4,Prisliste!$C$31:$F$31)*R88)),"")</f>
        <v/>
      </c>
    </row>
    <row r="89" spans="1:21" ht="14.4">
      <c r="A89" s="278" t="str">
        <f>IF(A88="","",IF(A88+1&lt;='Prisestimat RAS'!$C$7,'Beregninger RAS'!A88+1,""))</f>
        <v/>
      </c>
      <c r="B89" s="260" t="str">
        <f t="shared" si="13"/>
        <v/>
      </c>
      <c r="C89" s="277" t="str">
        <f t="shared" si="14"/>
        <v/>
      </c>
      <c r="D89" s="260" t="str">
        <f t="shared" si="15"/>
        <v/>
      </c>
      <c r="E89" s="226" t="str">
        <f t="shared" si="17"/>
        <v/>
      </c>
      <c r="F89" s="248" t="str">
        <f t="shared" si="16"/>
        <v/>
      </c>
      <c r="G89" s="246" t="str">
        <f>IF($A89="","",'Prisestimat RAS'!$C$14)</f>
        <v/>
      </c>
      <c r="H89" s="248" t="str" cm="1">
        <f t="array" ref="H89">IF(N89=Hjelpeark!$E$7,_xlfn.XLOOKUP(IF(P89="Naturlig",O89,P89),'Veksttabell FV'!$A$26:$A$42,_xlfn.XLOOKUP('Beregninger RAS'!F89,'Veksttabell FV'!$B$25:$T$25,'Veksttabell FV'!$B$26:$T$42,,-1),,-1)*G89,IF('Beregninger RAS'!N89=Hjelpeark!$D$7,_xlfn.XLOOKUP(IF(P89="Naturlig",O89,P89),'Veksttabell SV'!$A$27:$A$43,_xlfn.XLOOKUP('Beregninger RAS'!F89,'Veksttabell SV'!$B$26:$AU$26,'Veksttabell SV'!$B$27:$AU$43,,-1),,-1)*G89,""))</f>
        <v/>
      </c>
      <c r="I89" s="248" t="str">
        <f t="shared" si="10"/>
        <v/>
      </c>
      <c r="J89" s="264" t="str">
        <f t="shared" si="11"/>
        <v/>
      </c>
      <c r="K89" s="277" t="str">
        <f>IF(A89="","",'Prisestimat RAS'!$C$9)</f>
        <v/>
      </c>
      <c r="L89" s="277" t="str">
        <f>IF(B89="","",'Prisestimat RAS'!$C$10)</f>
        <v/>
      </c>
      <c r="M89" s="277" t="str">
        <f>IF(A89="","",_xlfn.XLOOKUP('Prisestimat RAS'!$C$10,Hjelpeark!$P$14:$P$16,Hjelpeark!$Q$14:$Q$16))</f>
        <v/>
      </c>
      <c r="N89" s="277" t="str">
        <f t="shared" si="18"/>
        <v/>
      </c>
      <c r="O89" s="277" t="str">
        <f>IFERROR(IF(N89=Hjelpeark!$D$7,_xlfn.XLOOKUP('Beregninger RAS'!C89,Hjelpeark!$C$8:$C$19,Hjelpeark!$D$8:$D$19),_xlfn.XLOOKUP('Beregninger RAS'!C89,Hjelpeark!$C$8:$C$19,Hjelpeark!$E$8:$E$19)),"")</f>
        <v/>
      </c>
      <c r="P89" s="277" t="str">
        <f t="shared" si="19"/>
        <v/>
      </c>
      <c r="Q89" s="277" t="str">
        <f>IFERROR(IF(P89=Hjelpeark!$B$4,0,ABS(P89-O89)),"")</f>
        <v/>
      </c>
      <c r="R89" s="226" t="str">
        <f t="shared" si="12"/>
        <v/>
      </c>
      <c r="T89" s="248" t="str">
        <f>IFERROR(_xlfn.XLOOKUP(D89,Prisliste!$C$4:$F$4,Prisliste!$C$28:$F$28)*R89,"")</f>
        <v/>
      </c>
      <c r="U89" s="248" t="str">
        <f>IFERROR(IF(L89=Hjelpeark!$P$14,_xlfn.XLOOKUP(D89,Prisliste!$C$4:$F$4,Prisliste!$C$29:$F$29)*R89,IF(L89=Hjelpeark!$P$15,_xlfn.XLOOKUP(D89,Prisliste!$C$4:$F$4,Prisliste!$C$30:$F$30)*R89,_xlfn.XLOOKUP(D89,Prisliste!$C$4:$F$4,Prisliste!$C$31:$F$31)*R89)),"")</f>
        <v/>
      </c>
    </row>
    <row r="90" spans="1:21" ht="14.4">
      <c r="A90" s="278" t="str">
        <f>IF(A89="","",IF(A89+1&lt;='Prisestimat RAS'!$C$7,'Beregninger RAS'!A89+1,""))</f>
        <v/>
      </c>
      <c r="B90" s="260" t="str">
        <f t="shared" si="13"/>
        <v/>
      </c>
      <c r="C90" s="277" t="str">
        <f t="shared" si="14"/>
        <v/>
      </c>
      <c r="D90" s="260" t="str">
        <f t="shared" si="15"/>
        <v/>
      </c>
      <c r="E90" s="226" t="str">
        <f t="shared" si="17"/>
        <v/>
      </c>
      <c r="F90" s="248" t="str">
        <f t="shared" si="16"/>
        <v/>
      </c>
      <c r="G90" s="246" t="str">
        <f>IF($A90="","",'Prisestimat RAS'!$C$14)</f>
        <v/>
      </c>
      <c r="H90" s="248" t="str" cm="1">
        <f t="array" ref="H90">IF(N90=Hjelpeark!$E$7,_xlfn.XLOOKUP(IF(P90="Naturlig",O90,P90),'Veksttabell FV'!$A$26:$A$42,_xlfn.XLOOKUP('Beregninger RAS'!F90,'Veksttabell FV'!$B$25:$T$25,'Veksttabell FV'!$B$26:$T$42,,-1),,-1)*G90,IF('Beregninger RAS'!N90=Hjelpeark!$D$7,_xlfn.XLOOKUP(IF(P90="Naturlig",O90,P90),'Veksttabell SV'!$A$27:$A$43,_xlfn.XLOOKUP('Beregninger RAS'!F90,'Veksttabell SV'!$B$26:$AU$26,'Veksttabell SV'!$B$27:$AU$43,,-1),,-1)*G90,""))</f>
        <v/>
      </c>
      <c r="I90" s="248" t="str">
        <f t="shared" si="10"/>
        <v/>
      </c>
      <c r="J90" s="264" t="str">
        <f t="shared" si="11"/>
        <v/>
      </c>
      <c r="K90" s="277" t="str">
        <f>IF(A90="","",'Prisestimat RAS'!$C$9)</f>
        <v/>
      </c>
      <c r="L90" s="277" t="str">
        <f>IF(B90="","",'Prisestimat RAS'!$C$10)</f>
        <v/>
      </c>
      <c r="M90" s="277" t="str">
        <f>IF(A90="","",_xlfn.XLOOKUP('Prisestimat RAS'!$C$10,Hjelpeark!$P$14:$P$16,Hjelpeark!$Q$14:$Q$16))</f>
        <v/>
      </c>
      <c r="N90" s="277" t="str">
        <f t="shared" si="18"/>
        <v/>
      </c>
      <c r="O90" s="277" t="str">
        <f>IFERROR(IF(N90=Hjelpeark!$D$7,_xlfn.XLOOKUP('Beregninger RAS'!C90,Hjelpeark!$C$8:$C$19,Hjelpeark!$D$8:$D$19),_xlfn.XLOOKUP('Beregninger RAS'!C90,Hjelpeark!$C$8:$C$19,Hjelpeark!$E$8:$E$19)),"")</f>
        <v/>
      </c>
      <c r="P90" s="277" t="str">
        <f t="shared" si="19"/>
        <v/>
      </c>
      <c r="Q90" s="277" t="str">
        <f>IFERROR(IF(P90=Hjelpeark!$B$4,0,ABS(P90-O90)),"")</f>
        <v/>
      </c>
      <c r="R90" s="226" t="str">
        <f t="shared" si="12"/>
        <v/>
      </c>
      <c r="T90" s="248" t="str">
        <f>IFERROR(_xlfn.XLOOKUP(D90,Prisliste!$C$4:$F$4,Prisliste!$C$28:$F$28)*R90,"")</f>
        <v/>
      </c>
      <c r="U90" s="248" t="str">
        <f>IFERROR(IF(L90=Hjelpeark!$P$14,_xlfn.XLOOKUP(D90,Prisliste!$C$4:$F$4,Prisliste!$C$29:$F$29)*R90,IF(L90=Hjelpeark!$P$15,_xlfn.XLOOKUP(D90,Prisliste!$C$4:$F$4,Prisliste!$C$30:$F$30)*R90,_xlfn.XLOOKUP(D90,Prisliste!$C$4:$F$4,Prisliste!$C$31:$F$31)*R90)),"")</f>
        <v/>
      </c>
    </row>
    <row r="91" spans="1:21" ht="14.4">
      <c r="A91" s="278" t="str">
        <f>IF(A90="","",IF(A90+1&lt;='Prisestimat RAS'!$C$7,'Beregninger RAS'!A90+1,""))</f>
        <v/>
      </c>
      <c r="B91" s="260" t="str">
        <f t="shared" si="13"/>
        <v/>
      </c>
      <c r="C91" s="277" t="str">
        <f t="shared" si="14"/>
        <v/>
      </c>
      <c r="D91" s="260" t="str">
        <f t="shared" si="15"/>
        <v/>
      </c>
      <c r="E91" s="226" t="str">
        <f t="shared" si="17"/>
        <v/>
      </c>
      <c r="F91" s="248" t="str">
        <f t="shared" si="16"/>
        <v/>
      </c>
      <c r="G91" s="246" t="str">
        <f>IF($A91="","",'Prisestimat RAS'!$C$14)</f>
        <v/>
      </c>
      <c r="H91" s="248" t="str" cm="1">
        <f t="array" ref="H91">IF(N91=Hjelpeark!$E$7,_xlfn.XLOOKUP(IF(P91="Naturlig",O91,P91),'Veksttabell FV'!$A$26:$A$42,_xlfn.XLOOKUP('Beregninger RAS'!F91,'Veksttabell FV'!$B$25:$T$25,'Veksttabell FV'!$B$26:$T$42,,-1),,-1)*G91,IF('Beregninger RAS'!N91=Hjelpeark!$D$7,_xlfn.XLOOKUP(IF(P91="Naturlig",O91,P91),'Veksttabell SV'!$A$27:$A$43,_xlfn.XLOOKUP('Beregninger RAS'!F91,'Veksttabell SV'!$B$26:$AU$26,'Veksttabell SV'!$B$27:$AU$43,,-1),,-1)*G91,""))</f>
        <v/>
      </c>
      <c r="I91" s="248" t="str">
        <f t="shared" si="10"/>
        <v/>
      </c>
      <c r="J91" s="264" t="str">
        <f t="shared" si="11"/>
        <v/>
      </c>
      <c r="K91" s="277" t="str">
        <f>IF(A91="","",'Prisestimat RAS'!$C$9)</f>
        <v/>
      </c>
      <c r="L91" s="277" t="str">
        <f>IF(B91="","",'Prisestimat RAS'!$C$10)</f>
        <v/>
      </c>
      <c r="M91" s="277" t="str">
        <f>IF(A91="","",_xlfn.XLOOKUP('Prisestimat RAS'!$C$10,Hjelpeark!$P$14:$P$16,Hjelpeark!$Q$14:$Q$16))</f>
        <v/>
      </c>
      <c r="N91" s="277" t="str">
        <f t="shared" si="18"/>
        <v/>
      </c>
      <c r="O91" s="277" t="str">
        <f>IFERROR(IF(N91=Hjelpeark!$D$7,_xlfn.XLOOKUP('Beregninger RAS'!C91,Hjelpeark!$C$8:$C$19,Hjelpeark!$D$8:$D$19),_xlfn.XLOOKUP('Beregninger RAS'!C91,Hjelpeark!$C$8:$C$19,Hjelpeark!$E$8:$E$19)),"")</f>
        <v/>
      </c>
      <c r="P91" s="277" t="str">
        <f t="shared" si="19"/>
        <v/>
      </c>
      <c r="Q91" s="277" t="str">
        <f>IFERROR(IF(P91=Hjelpeark!$B$4,0,ABS(P91-O91)),"")</f>
        <v/>
      </c>
      <c r="R91" s="226" t="str">
        <f t="shared" si="12"/>
        <v/>
      </c>
      <c r="T91" s="248" t="str">
        <f>IFERROR(_xlfn.XLOOKUP(D91,Prisliste!$C$4:$F$4,Prisliste!$C$28:$F$28)*R91,"")</f>
        <v/>
      </c>
      <c r="U91" s="248" t="str">
        <f>IFERROR(IF(L91=Hjelpeark!$P$14,_xlfn.XLOOKUP(D91,Prisliste!$C$4:$F$4,Prisliste!$C$29:$F$29)*R91,IF(L91=Hjelpeark!$P$15,_xlfn.XLOOKUP(D91,Prisliste!$C$4:$F$4,Prisliste!$C$30:$F$30)*R91,_xlfn.XLOOKUP(D91,Prisliste!$C$4:$F$4,Prisliste!$C$31:$F$31)*R91)),"")</f>
        <v/>
      </c>
    </row>
    <row r="92" spans="1:21" ht="14.4">
      <c r="A92" s="278" t="str">
        <f>IF(A91="","",IF(A91+1&lt;='Prisestimat RAS'!$C$7,'Beregninger RAS'!A91+1,""))</f>
        <v/>
      </c>
      <c r="B92" s="260" t="str">
        <f t="shared" si="13"/>
        <v/>
      </c>
      <c r="C92" s="277" t="str">
        <f t="shared" si="14"/>
        <v/>
      </c>
      <c r="D92" s="260" t="str">
        <f t="shared" si="15"/>
        <v/>
      </c>
      <c r="E92" s="226" t="str">
        <f t="shared" si="17"/>
        <v/>
      </c>
      <c r="F92" s="248" t="str">
        <f t="shared" si="16"/>
        <v/>
      </c>
      <c r="G92" s="246" t="str">
        <f>IF($A92="","",'Prisestimat RAS'!$C$14)</f>
        <v/>
      </c>
      <c r="H92" s="248" t="str" cm="1">
        <f t="array" ref="H92">IF(N92=Hjelpeark!$E$7,_xlfn.XLOOKUP(IF(P92="Naturlig",O92,P92),'Veksttabell FV'!$A$26:$A$42,_xlfn.XLOOKUP('Beregninger RAS'!F92,'Veksttabell FV'!$B$25:$T$25,'Veksttabell FV'!$B$26:$T$42,,-1),,-1)*G92,IF('Beregninger RAS'!N92=Hjelpeark!$D$7,_xlfn.XLOOKUP(IF(P92="Naturlig",O92,P92),'Veksttabell SV'!$A$27:$A$43,_xlfn.XLOOKUP('Beregninger RAS'!F92,'Veksttabell SV'!$B$26:$AU$26,'Veksttabell SV'!$B$27:$AU$43,,-1),,-1)*G92,""))</f>
        <v/>
      </c>
      <c r="I92" s="248" t="str">
        <f t="shared" si="10"/>
        <v/>
      </c>
      <c r="J92" s="264" t="str">
        <f t="shared" si="11"/>
        <v/>
      </c>
      <c r="K92" s="277" t="str">
        <f>IF(A92="","",'Prisestimat RAS'!$C$9)</f>
        <v/>
      </c>
      <c r="L92" s="277" t="str">
        <f>IF(B92="","",'Prisestimat RAS'!$C$10)</f>
        <v/>
      </c>
      <c r="M92" s="277" t="str">
        <f>IF(A92="","",_xlfn.XLOOKUP('Prisestimat RAS'!$C$10,Hjelpeark!$P$14:$P$16,Hjelpeark!$Q$14:$Q$16))</f>
        <v/>
      </c>
      <c r="N92" s="277" t="str">
        <f t="shared" si="18"/>
        <v/>
      </c>
      <c r="O92" s="277" t="str">
        <f>IFERROR(IF(N92=Hjelpeark!$D$7,_xlfn.XLOOKUP('Beregninger RAS'!C92,Hjelpeark!$C$8:$C$19,Hjelpeark!$D$8:$D$19),_xlfn.XLOOKUP('Beregninger RAS'!C92,Hjelpeark!$C$8:$C$19,Hjelpeark!$E$8:$E$19)),"")</f>
        <v/>
      </c>
      <c r="P92" s="277" t="str">
        <f t="shared" si="19"/>
        <v/>
      </c>
      <c r="Q92" s="277" t="str">
        <f>IFERROR(IF(P92=Hjelpeark!$B$4,0,ABS(P92-O92)),"")</f>
        <v/>
      </c>
      <c r="R92" s="226" t="str">
        <f t="shared" si="12"/>
        <v/>
      </c>
      <c r="T92" s="248" t="str">
        <f>IFERROR(_xlfn.XLOOKUP(D92,Prisliste!$C$4:$F$4,Prisliste!$C$28:$F$28)*R92,"")</f>
        <v/>
      </c>
      <c r="U92" s="248" t="str">
        <f>IFERROR(IF(L92=Hjelpeark!$P$14,_xlfn.XLOOKUP(D92,Prisliste!$C$4:$F$4,Prisliste!$C$29:$F$29)*R92,IF(L92=Hjelpeark!$P$15,_xlfn.XLOOKUP(D92,Prisliste!$C$4:$F$4,Prisliste!$C$30:$F$30)*R92,_xlfn.XLOOKUP(D92,Prisliste!$C$4:$F$4,Prisliste!$C$31:$F$31)*R92)),"")</f>
        <v/>
      </c>
    </row>
    <row r="93" spans="1:21" ht="14.4">
      <c r="A93" s="278" t="str">
        <f>IF(A92="","",IF(A92+1&lt;='Prisestimat RAS'!$C$7,'Beregninger RAS'!A92+1,""))</f>
        <v/>
      </c>
      <c r="B93" s="260" t="str">
        <f t="shared" si="13"/>
        <v/>
      </c>
      <c r="C93" s="277" t="str">
        <f t="shared" si="14"/>
        <v/>
      </c>
      <c r="D93" s="260" t="str">
        <f t="shared" si="15"/>
        <v/>
      </c>
      <c r="E93" s="226" t="str">
        <f t="shared" si="17"/>
        <v/>
      </c>
      <c r="F93" s="248" t="str">
        <f t="shared" si="16"/>
        <v/>
      </c>
      <c r="G93" s="246" t="str">
        <f>IF($A93="","",'Prisestimat RAS'!$C$14)</f>
        <v/>
      </c>
      <c r="H93" s="248" t="str" cm="1">
        <f t="array" ref="H93">IF(N93=Hjelpeark!$E$7,_xlfn.XLOOKUP(IF(P93="Naturlig",O93,P93),'Veksttabell FV'!$A$26:$A$42,_xlfn.XLOOKUP('Beregninger RAS'!F93,'Veksttabell FV'!$B$25:$T$25,'Veksttabell FV'!$B$26:$T$42,,-1),,-1)*G93,IF('Beregninger RAS'!N93=Hjelpeark!$D$7,_xlfn.XLOOKUP(IF(P93="Naturlig",O93,P93),'Veksttabell SV'!$A$27:$A$43,_xlfn.XLOOKUP('Beregninger RAS'!F93,'Veksttabell SV'!$B$26:$AU$26,'Veksttabell SV'!$B$27:$AU$43,,-1),,-1)*G93,""))</f>
        <v/>
      </c>
      <c r="I93" s="248" t="str">
        <f t="shared" si="10"/>
        <v/>
      </c>
      <c r="J93" s="264" t="str">
        <f t="shared" si="11"/>
        <v/>
      </c>
      <c r="K93" s="277" t="str">
        <f>IF(A93="","",'Prisestimat RAS'!$C$9)</f>
        <v/>
      </c>
      <c r="L93" s="277" t="str">
        <f>IF(B93="","",'Prisestimat RAS'!$C$10)</f>
        <v/>
      </c>
      <c r="M93" s="277" t="str">
        <f>IF(A93="","",_xlfn.XLOOKUP('Prisestimat RAS'!$C$10,Hjelpeark!$P$14:$P$16,Hjelpeark!$Q$14:$Q$16))</f>
        <v/>
      </c>
      <c r="N93" s="277" t="str">
        <f t="shared" si="18"/>
        <v/>
      </c>
      <c r="O93" s="277" t="str">
        <f>IFERROR(IF(N93=Hjelpeark!$D$7,_xlfn.XLOOKUP('Beregninger RAS'!C93,Hjelpeark!$C$8:$C$19,Hjelpeark!$D$8:$D$19),_xlfn.XLOOKUP('Beregninger RAS'!C93,Hjelpeark!$C$8:$C$19,Hjelpeark!$E$8:$E$19)),"")</f>
        <v/>
      </c>
      <c r="P93" s="277" t="str">
        <f t="shared" si="19"/>
        <v/>
      </c>
      <c r="Q93" s="277" t="str">
        <f>IFERROR(IF(P93=Hjelpeark!$B$4,0,ABS(P93-O93)),"")</f>
        <v/>
      </c>
      <c r="R93" s="226" t="str">
        <f t="shared" si="12"/>
        <v/>
      </c>
      <c r="T93" s="248" t="str">
        <f>IFERROR(_xlfn.XLOOKUP(D93,Prisliste!$C$4:$F$4,Prisliste!$C$28:$F$28)*R93,"")</f>
        <v/>
      </c>
      <c r="U93" s="248" t="str">
        <f>IFERROR(IF(L93=Hjelpeark!$P$14,_xlfn.XLOOKUP(D93,Prisliste!$C$4:$F$4,Prisliste!$C$29:$F$29)*R93,IF(L93=Hjelpeark!$P$15,_xlfn.XLOOKUP(D93,Prisliste!$C$4:$F$4,Prisliste!$C$30:$F$30)*R93,_xlfn.XLOOKUP(D93,Prisliste!$C$4:$F$4,Prisliste!$C$31:$F$31)*R93)),"")</f>
        <v/>
      </c>
    </row>
    <row r="94" spans="1:21" ht="14.4">
      <c r="A94" s="278" t="str">
        <f>IF(A93="","",IF(A93+1&lt;='Prisestimat RAS'!$C$7,'Beregninger RAS'!A93+1,""))</f>
        <v/>
      </c>
      <c r="B94" s="260" t="str">
        <f t="shared" si="13"/>
        <v/>
      </c>
      <c r="C94" s="277" t="str">
        <f t="shared" si="14"/>
        <v/>
      </c>
      <c r="D94" s="260" t="str">
        <f t="shared" si="15"/>
        <v/>
      </c>
      <c r="E94" s="226" t="str">
        <f t="shared" si="17"/>
        <v/>
      </c>
      <c r="F94" s="248" t="str">
        <f t="shared" si="16"/>
        <v/>
      </c>
      <c r="G94" s="246" t="str">
        <f>IF($A94="","",'Prisestimat RAS'!$C$14)</f>
        <v/>
      </c>
      <c r="H94" s="248" t="str" cm="1">
        <f t="array" ref="H94">IF(N94=Hjelpeark!$E$7,_xlfn.XLOOKUP(IF(P94="Naturlig",O94,P94),'Veksttabell FV'!$A$26:$A$42,_xlfn.XLOOKUP('Beregninger RAS'!F94,'Veksttabell FV'!$B$25:$T$25,'Veksttabell FV'!$B$26:$T$42,,-1),,-1)*G94,IF('Beregninger RAS'!N94=Hjelpeark!$D$7,_xlfn.XLOOKUP(IF(P94="Naturlig",O94,P94),'Veksttabell SV'!$A$27:$A$43,_xlfn.XLOOKUP('Beregninger RAS'!F94,'Veksttabell SV'!$B$26:$AU$26,'Veksttabell SV'!$B$27:$AU$43,,-1),,-1)*G94,""))</f>
        <v/>
      </c>
      <c r="I94" s="248" t="str">
        <f t="shared" si="10"/>
        <v/>
      </c>
      <c r="J94" s="264" t="str">
        <f t="shared" si="11"/>
        <v/>
      </c>
      <c r="K94" s="277" t="str">
        <f>IF(A94="","",'Prisestimat RAS'!$C$9)</f>
        <v/>
      </c>
      <c r="L94" s="277" t="str">
        <f>IF(B94="","",'Prisestimat RAS'!$C$10)</f>
        <v/>
      </c>
      <c r="M94" s="277" t="str">
        <f>IF(A94="","",_xlfn.XLOOKUP('Prisestimat RAS'!$C$10,Hjelpeark!$P$14:$P$16,Hjelpeark!$Q$14:$Q$16))</f>
        <v/>
      </c>
      <c r="N94" s="277" t="str">
        <f t="shared" si="18"/>
        <v/>
      </c>
      <c r="O94" s="277" t="str">
        <f>IFERROR(IF(N94=Hjelpeark!$D$7,_xlfn.XLOOKUP('Beregninger RAS'!C94,Hjelpeark!$C$8:$C$19,Hjelpeark!$D$8:$D$19),_xlfn.XLOOKUP('Beregninger RAS'!C94,Hjelpeark!$C$8:$C$19,Hjelpeark!$E$8:$E$19)),"")</f>
        <v/>
      </c>
      <c r="P94" s="277" t="str">
        <f t="shared" si="19"/>
        <v/>
      </c>
      <c r="Q94" s="277" t="str">
        <f>IFERROR(IF(P94=Hjelpeark!$B$4,0,ABS(P94-O94)),"")</f>
        <v/>
      </c>
      <c r="R94" s="226" t="str">
        <f t="shared" si="12"/>
        <v/>
      </c>
      <c r="T94" s="248" t="str">
        <f>IFERROR(_xlfn.XLOOKUP(D94,Prisliste!$C$4:$F$4,Prisliste!$C$28:$F$28)*R94,"")</f>
        <v/>
      </c>
      <c r="U94" s="248" t="str">
        <f>IFERROR(IF(L94=Hjelpeark!$P$14,_xlfn.XLOOKUP(D94,Prisliste!$C$4:$F$4,Prisliste!$C$29:$F$29)*R94,IF(L94=Hjelpeark!$P$15,_xlfn.XLOOKUP(D94,Prisliste!$C$4:$F$4,Prisliste!$C$30:$F$30)*R94,_xlfn.XLOOKUP(D94,Prisliste!$C$4:$F$4,Prisliste!$C$31:$F$31)*R94)),"")</f>
        <v/>
      </c>
    </row>
    <row r="95" spans="1:21" ht="14.4">
      <c r="A95" s="278" t="str">
        <f>IF(A94="","",IF(A94+1&lt;='Prisestimat RAS'!$C$7,'Beregninger RAS'!A94+1,""))</f>
        <v/>
      </c>
      <c r="B95" s="260" t="str">
        <f t="shared" si="13"/>
        <v/>
      </c>
      <c r="C95" s="277" t="str">
        <f t="shared" si="14"/>
        <v/>
      </c>
      <c r="D95" s="260" t="str">
        <f t="shared" si="15"/>
        <v/>
      </c>
      <c r="E95" s="226" t="str">
        <f t="shared" si="17"/>
        <v/>
      </c>
      <c r="F95" s="248" t="str">
        <f t="shared" si="16"/>
        <v/>
      </c>
      <c r="G95" s="246" t="str">
        <f>IF($A95="","",'Prisestimat RAS'!$C$14)</f>
        <v/>
      </c>
      <c r="H95" s="248" t="str" cm="1">
        <f t="array" ref="H95">IF(N95=Hjelpeark!$E$7,_xlfn.XLOOKUP(IF(P95="Naturlig",O95,P95),'Veksttabell FV'!$A$26:$A$42,_xlfn.XLOOKUP('Beregninger RAS'!F95,'Veksttabell FV'!$B$25:$T$25,'Veksttabell FV'!$B$26:$T$42,,-1),,-1)*G95,IF('Beregninger RAS'!N95=Hjelpeark!$D$7,_xlfn.XLOOKUP(IF(P95="Naturlig",O95,P95),'Veksttabell SV'!$A$27:$A$43,_xlfn.XLOOKUP('Beregninger RAS'!F95,'Veksttabell SV'!$B$26:$AU$26,'Veksttabell SV'!$B$27:$AU$43,,-1),,-1)*G95,""))</f>
        <v/>
      </c>
      <c r="I95" s="248" t="str">
        <f t="shared" si="10"/>
        <v/>
      </c>
      <c r="J95" s="264" t="str">
        <f t="shared" si="11"/>
        <v/>
      </c>
      <c r="K95" s="277" t="str">
        <f>IF(A95="","",'Prisestimat RAS'!$C$9)</f>
        <v/>
      </c>
      <c r="L95" s="277" t="str">
        <f>IF(B95="","",'Prisestimat RAS'!$C$10)</f>
        <v/>
      </c>
      <c r="M95" s="277" t="str">
        <f>IF(A95="","",_xlfn.XLOOKUP('Prisestimat RAS'!$C$10,Hjelpeark!$P$14:$P$16,Hjelpeark!$Q$14:$Q$16))</f>
        <v/>
      </c>
      <c r="N95" s="277" t="str">
        <f t="shared" si="18"/>
        <v/>
      </c>
      <c r="O95" s="277" t="str">
        <f>IFERROR(IF(N95=Hjelpeark!$D$7,_xlfn.XLOOKUP('Beregninger RAS'!C95,Hjelpeark!$C$8:$C$19,Hjelpeark!$D$8:$D$19),_xlfn.XLOOKUP('Beregninger RAS'!C95,Hjelpeark!$C$8:$C$19,Hjelpeark!$E$8:$E$19)),"")</f>
        <v/>
      </c>
      <c r="P95" s="277" t="str">
        <f t="shared" si="19"/>
        <v/>
      </c>
      <c r="Q95" s="277" t="str">
        <f>IFERROR(IF(P95=Hjelpeark!$B$4,0,ABS(P95-O95)),"")</f>
        <v/>
      </c>
      <c r="R95" s="226" t="str">
        <f t="shared" si="12"/>
        <v/>
      </c>
      <c r="T95" s="248" t="str">
        <f>IFERROR(_xlfn.XLOOKUP(D95,Prisliste!$C$4:$F$4,Prisliste!$C$28:$F$28)*R95,"")</f>
        <v/>
      </c>
      <c r="U95" s="248" t="str">
        <f>IFERROR(IF(L95=Hjelpeark!$P$14,_xlfn.XLOOKUP(D95,Prisliste!$C$4:$F$4,Prisliste!$C$29:$F$29)*R95,IF(L95=Hjelpeark!$P$15,_xlfn.XLOOKUP(D95,Prisliste!$C$4:$F$4,Prisliste!$C$30:$F$30)*R95,_xlfn.XLOOKUP(D95,Prisliste!$C$4:$F$4,Prisliste!$C$31:$F$31)*R95)),"")</f>
        <v/>
      </c>
    </row>
    <row r="96" spans="1:21" ht="14.4">
      <c r="A96" s="278" t="str">
        <f>IF(A95="","",IF(A95+1&lt;='Prisestimat RAS'!$C$7,'Beregninger RAS'!A95+1,""))</f>
        <v/>
      </c>
      <c r="B96" s="260" t="str">
        <f t="shared" si="13"/>
        <v/>
      </c>
      <c r="C96" s="277" t="str">
        <f t="shared" si="14"/>
        <v/>
      </c>
      <c r="D96" s="260" t="str">
        <f t="shared" si="15"/>
        <v/>
      </c>
      <c r="E96" s="226" t="str">
        <f t="shared" si="17"/>
        <v/>
      </c>
      <c r="F96" s="248" t="str">
        <f t="shared" si="16"/>
        <v/>
      </c>
      <c r="G96" s="246" t="str">
        <f>IF($A96="","",'Prisestimat RAS'!$C$14)</f>
        <v/>
      </c>
      <c r="H96" s="248" t="str" cm="1">
        <f t="array" ref="H96">IF(N96=Hjelpeark!$E$7,_xlfn.XLOOKUP(IF(P96="Naturlig",O96,P96),'Veksttabell FV'!$A$26:$A$42,_xlfn.XLOOKUP('Beregninger RAS'!F96,'Veksttabell FV'!$B$25:$T$25,'Veksttabell FV'!$B$26:$T$42,,-1),,-1)*G96,IF('Beregninger RAS'!N96=Hjelpeark!$D$7,_xlfn.XLOOKUP(IF(P96="Naturlig",O96,P96),'Veksttabell SV'!$A$27:$A$43,_xlfn.XLOOKUP('Beregninger RAS'!F96,'Veksttabell SV'!$B$26:$AU$26,'Veksttabell SV'!$B$27:$AU$43,,-1),,-1)*G96,""))</f>
        <v/>
      </c>
      <c r="I96" s="248" t="str">
        <f t="shared" si="10"/>
        <v/>
      </c>
      <c r="J96" s="264" t="str">
        <f t="shared" si="11"/>
        <v/>
      </c>
      <c r="K96" s="277" t="str">
        <f>IF(A96="","",'Prisestimat RAS'!$C$9)</f>
        <v/>
      </c>
      <c r="L96" s="277" t="str">
        <f>IF(B96="","",'Prisestimat RAS'!$C$10)</f>
        <v/>
      </c>
      <c r="M96" s="277" t="str">
        <f>IF(A96="","",_xlfn.XLOOKUP('Prisestimat RAS'!$C$10,Hjelpeark!$P$14:$P$16,Hjelpeark!$Q$14:$Q$16))</f>
        <v/>
      </c>
      <c r="N96" s="277" t="str">
        <f t="shared" si="18"/>
        <v/>
      </c>
      <c r="O96" s="277" t="str">
        <f>IFERROR(IF(N96=Hjelpeark!$D$7,_xlfn.XLOOKUP('Beregninger RAS'!C96,Hjelpeark!$C$8:$C$19,Hjelpeark!$D$8:$D$19),_xlfn.XLOOKUP('Beregninger RAS'!C96,Hjelpeark!$C$8:$C$19,Hjelpeark!$E$8:$E$19)),"")</f>
        <v/>
      </c>
      <c r="P96" s="277" t="str">
        <f t="shared" si="19"/>
        <v/>
      </c>
      <c r="Q96" s="277" t="str">
        <f>IFERROR(IF(P96=Hjelpeark!$B$4,0,ABS(P96-O96)),"")</f>
        <v/>
      </c>
      <c r="R96" s="226" t="str">
        <f t="shared" si="12"/>
        <v/>
      </c>
      <c r="T96" s="248" t="str">
        <f>IFERROR(_xlfn.XLOOKUP(D96,Prisliste!$C$4:$F$4,Prisliste!$C$28:$F$28)*R96,"")</f>
        <v/>
      </c>
      <c r="U96" s="248" t="str">
        <f>IFERROR(IF(L96=Hjelpeark!$P$14,_xlfn.XLOOKUP(D96,Prisliste!$C$4:$F$4,Prisliste!$C$29:$F$29)*R96,IF(L96=Hjelpeark!$P$15,_xlfn.XLOOKUP(D96,Prisliste!$C$4:$F$4,Prisliste!$C$30:$F$30)*R96,_xlfn.XLOOKUP(D96,Prisliste!$C$4:$F$4,Prisliste!$C$31:$F$31)*R96)),"")</f>
        <v/>
      </c>
    </row>
    <row r="97" spans="1:21" ht="14.4">
      <c r="A97" s="278" t="str">
        <f>IF(A96="","",IF(A96+1&lt;='Prisestimat RAS'!$C$7,'Beregninger RAS'!A96+1,""))</f>
        <v/>
      </c>
      <c r="B97" s="260" t="str">
        <f t="shared" si="13"/>
        <v/>
      </c>
      <c r="C97" s="277" t="str">
        <f t="shared" si="14"/>
        <v/>
      </c>
      <c r="D97" s="260" t="str">
        <f t="shared" si="15"/>
        <v/>
      </c>
      <c r="E97" s="226" t="str">
        <f t="shared" si="17"/>
        <v/>
      </c>
      <c r="F97" s="248" t="str">
        <f t="shared" si="16"/>
        <v/>
      </c>
      <c r="G97" s="246" t="str">
        <f>IF($A97="","",'Prisestimat RAS'!$C$14)</f>
        <v/>
      </c>
      <c r="H97" s="248" t="str" cm="1">
        <f t="array" ref="H97">IF(N97=Hjelpeark!$E$7,_xlfn.XLOOKUP(IF(P97="Naturlig",O97,P97),'Veksttabell FV'!$A$26:$A$42,_xlfn.XLOOKUP('Beregninger RAS'!F97,'Veksttabell FV'!$B$25:$T$25,'Veksttabell FV'!$B$26:$T$42,,-1),,-1)*G97,IF('Beregninger RAS'!N97=Hjelpeark!$D$7,_xlfn.XLOOKUP(IF(P97="Naturlig",O97,P97),'Veksttabell SV'!$A$27:$A$43,_xlfn.XLOOKUP('Beregninger RAS'!F97,'Veksttabell SV'!$B$26:$AU$26,'Veksttabell SV'!$B$27:$AU$43,,-1),,-1)*G97,""))</f>
        <v/>
      </c>
      <c r="I97" s="248" t="str">
        <f t="shared" si="10"/>
        <v/>
      </c>
      <c r="J97" s="264" t="str">
        <f t="shared" si="11"/>
        <v/>
      </c>
      <c r="K97" s="277" t="str">
        <f>IF(A97="","",'Prisestimat RAS'!$C$9)</f>
        <v/>
      </c>
      <c r="L97" s="277" t="str">
        <f>IF(B97="","",'Prisestimat RAS'!$C$10)</f>
        <v/>
      </c>
      <c r="M97" s="277" t="str">
        <f>IF(A97="","",_xlfn.XLOOKUP('Prisestimat RAS'!$C$10,Hjelpeark!$P$14:$P$16,Hjelpeark!$Q$14:$Q$16))</f>
        <v/>
      </c>
      <c r="N97" s="277" t="str">
        <f t="shared" si="18"/>
        <v/>
      </c>
      <c r="O97" s="277" t="str">
        <f>IFERROR(IF(N97=Hjelpeark!$D$7,_xlfn.XLOOKUP('Beregninger RAS'!C97,Hjelpeark!$C$8:$C$19,Hjelpeark!$D$8:$D$19),_xlfn.XLOOKUP('Beregninger RAS'!C97,Hjelpeark!$C$8:$C$19,Hjelpeark!$E$8:$E$19)),"")</f>
        <v/>
      </c>
      <c r="P97" s="277" t="str">
        <f t="shared" si="19"/>
        <v/>
      </c>
      <c r="Q97" s="277" t="str">
        <f>IFERROR(IF(P97=Hjelpeark!$B$4,0,ABS(P97-O97)),"")</f>
        <v/>
      </c>
      <c r="R97" s="226" t="str">
        <f t="shared" si="12"/>
        <v/>
      </c>
      <c r="T97" s="248" t="str">
        <f>IFERROR(_xlfn.XLOOKUP(D97,Prisliste!$C$4:$F$4,Prisliste!$C$28:$F$28)*R97,"")</f>
        <v/>
      </c>
      <c r="U97" s="248" t="str">
        <f>IFERROR(IF(L97=Hjelpeark!$P$14,_xlfn.XLOOKUP(D97,Prisliste!$C$4:$F$4,Prisliste!$C$29:$F$29)*R97,IF(L97=Hjelpeark!$P$15,_xlfn.XLOOKUP(D97,Prisliste!$C$4:$F$4,Prisliste!$C$30:$F$30)*R97,_xlfn.XLOOKUP(D97,Prisliste!$C$4:$F$4,Prisliste!$C$31:$F$31)*R97)),"")</f>
        <v/>
      </c>
    </row>
    <row r="98" spans="1:21" ht="14.4">
      <c r="A98" s="278" t="str">
        <f>IF(A97="","",IF(A97+1&lt;='Prisestimat RAS'!$C$7,'Beregninger RAS'!A97+1,""))</f>
        <v/>
      </c>
      <c r="B98" s="260" t="str">
        <f t="shared" si="13"/>
        <v/>
      </c>
      <c r="C98" s="277" t="str">
        <f t="shared" si="14"/>
        <v/>
      </c>
      <c r="D98" s="260" t="str">
        <f t="shared" si="15"/>
        <v/>
      </c>
      <c r="E98" s="226" t="str">
        <f t="shared" si="17"/>
        <v/>
      </c>
      <c r="F98" s="248" t="str">
        <f t="shared" si="16"/>
        <v/>
      </c>
      <c r="G98" s="246" t="str">
        <f>IF($A98="","",'Prisestimat RAS'!$C$14)</f>
        <v/>
      </c>
      <c r="H98" s="248" t="str" cm="1">
        <f t="array" ref="H98">IF(N98=Hjelpeark!$E$7,_xlfn.XLOOKUP(IF(P98="Naturlig",O98,P98),'Veksttabell FV'!$A$26:$A$42,_xlfn.XLOOKUP('Beregninger RAS'!F98,'Veksttabell FV'!$B$25:$T$25,'Veksttabell FV'!$B$26:$T$42,,-1),,-1)*G98,IF('Beregninger RAS'!N98=Hjelpeark!$D$7,_xlfn.XLOOKUP(IF(P98="Naturlig",O98,P98),'Veksttabell SV'!$A$27:$A$43,_xlfn.XLOOKUP('Beregninger RAS'!F98,'Veksttabell SV'!$B$26:$AU$26,'Veksttabell SV'!$B$27:$AU$43,,-1),,-1)*G98,""))</f>
        <v/>
      </c>
      <c r="I98" s="248" t="str">
        <f t="shared" si="10"/>
        <v/>
      </c>
      <c r="J98" s="264" t="str">
        <f t="shared" si="11"/>
        <v/>
      </c>
      <c r="K98" s="277" t="str">
        <f>IF(A98="","",'Prisestimat RAS'!$C$9)</f>
        <v/>
      </c>
      <c r="L98" s="277" t="str">
        <f>IF(B98="","",'Prisestimat RAS'!$C$10)</f>
        <v/>
      </c>
      <c r="M98" s="277" t="str">
        <f>IF(A98="","",_xlfn.XLOOKUP('Prisestimat RAS'!$C$10,Hjelpeark!$P$14:$P$16,Hjelpeark!$Q$14:$Q$16))</f>
        <v/>
      </c>
      <c r="N98" s="277" t="str">
        <f t="shared" si="18"/>
        <v/>
      </c>
      <c r="O98" s="277" t="str">
        <f>IFERROR(IF(N98=Hjelpeark!$D$7,_xlfn.XLOOKUP('Beregninger RAS'!C98,Hjelpeark!$C$8:$C$19,Hjelpeark!$D$8:$D$19),_xlfn.XLOOKUP('Beregninger RAS'!C98,Hjelpeark!$C$8:$C$19,Hjelpeark!$E$8:$E$19)),"")</f>
        <v/>
      </c>
      <c r="P98" s="277" t="str">
        <f t="shared" si="19"/>
        <v/>
      </c>
      <c r="Q98" s="277" t="str">
        <f>IFERROR(IF(P98=Hjelpeark!$B$4,0,ABS(P98-O98)),"")</f>
        <v/>
      </c>
      <c r="R98" s="226" t="str">
        <f t="shared" si="12"/>
        <v/>
      </c>
      <c r="T98" s="248" t="str">
        <f>IFERROR(_xlfn.XLOOKUP(D98,Prisliste!$C$4:$F$4,Prisliste!$C$28:$F$28)*R98,"")</f>
        <v/>
      </c>
      <c r="U98" s="248" t="str">
        <f>IFERROR(IF(L98=Hjelpeark!$P$14,_xlfn.XLOOKUP(D98,Prisliste!$C$4:$F$4,Prisliste!$C$29:$F$29)*R98,IF(L98=Hjelpeark!$P$15,_xlfn.XLOOKUP(D98,Prisliste!$C$4:$F$4,Prisliste!$C$30:$F$30)*R98,_xlfn.XLOOKUP(D98,Prisliste!$C$4:$F$4,Prisliste!$C$31:$F$31)*R98)),"")</f>
        <v/>
      </c>
    </row>
    <row r="99" spans="1:21" ht="14.4">
      <c r="A99" s="278" t="str">
        <f>IF(A98="","",IF(A98+1&lt;='Prisestimat RAS'!$C$7,'Beregninger RAS'!A98+1,""))</f>
        <v/>
      </c>
      <c r="B99" s="260" t="str">
        <f t="shared" si="13"/>
        <v/>
      </c>
      <c r="C99" s="277" t="str">
        <f t="shared" si="14"/>
        <v/>
      </c>
      <c r="D99" s="260" t="str">
        <f t="shared" si="15"/>
        <v/>
      </c>
      <c r="E99" s="226" t="str">
        <f t="shared" si="17"/>
        <v/>
      </c>
      <c r="F99" s="248" t="str">
        <f t="shared" si="16"/>
        <v/>
      </c>
      <c r="G99" s="246" t="str">
        <f>IF($A99="","",'Prisestimat RAS'!$C$14)</f>
        <v/>
      </c>
      <c r="H99" s="248" t="str" cm="1">
        <f t="array" ref="H99">IF(N99=Hjelpeark!$E$7,_xlfn.XLOOKUP(IF(P99="Naturlig",O99,P99),'Veksttabell FV'!$A$26:$A$42,_xlfn.XLOOKUP('Beregninger RAS'!F99,'Veksttabell FV'!$B$25:$T$25,'Veksttabell FV'!$B$26:$T$42,,-1),,-1)*G99,IF('Beregninger RAS'!N99=Hjelpeark!$D$7,_xlfn.XLOOKUP(IF(P99="Naturlig",O99,P99),'Veksttabell SV'!$A$27:$A$43,_xlfn.XLOOKUP('Beregninger RAS'!F99,'Veksttabell SV'!$B$26:$AU$26,'Veksttabell SV'!$B$27:$AU$43,,-1),,-1)*G99,""))</f>
        <v/>
      </c>
      <c r="I99" s="248" t="str">
        <f t="shared" si="10"/>
        <v/>
      </c>
      <c r="J99" s="264" t="str">
        <f t="shared" si="11"/>
        <v/>
      </c>
      <c r="K99" s="277" t="str">
        <f>IF(A99="","",'Prisestimat RAS'!$C$9)</f>
        <v/>
      </c>
      <c r="L99" s="277" t="str">
        <f>IF(B99="","",'Prisestimat RAS'!$C$10)</f>
        <v/>
      </c>
      <c r="M99" s="277" t="str">
        <f>IF(A99="","",_xlfn.XLOOKUP('Prisestimat RAS'!$C$10,Hjelpeark!$P$14:$P$16,Hjelpeark!$Q$14:$Q$16))</f>
        <v/>
      </c>
      <c r="N99" s="277" t="str">
        <f t="shared" si="18"/>
        <v/>
      </c>
      <c r="O99" s="277" t="str">
        <f>IFERROR(IF(N99=Hjelpeark!$D$7,_xlfn.XLOOKUP('Beregninger RAS'!C99,Hjelpeark!$C$8:$C$19,Hjelpeark!$D$8:$D$19),_xlfn.XLOOKUP('Beregninger RAS'!C99,Hjelpeark!$C$8:$C$19,Hjelpeark!$E$8:$E$19)),"")</f>
        <v/>
      </c>
      <c r="P99" s="277" t="str">
        <f t="shared" si="19"/>
        <v/>
      </c>
      <c r="Q99" s="277" t="str">
        <f>IFERROR(IF(P99=Hjelpeark!$B$4,0,ABS(P99-O99)),"")</f>
        <v/>
      </c>
      <c r="R99" s="226" t="str">
        <f t="shared" si="12"/>
        <v/>
      </c>
      <c r="T99" s="248" t="str">
        <f>IFERROR(_xlfn.XLOOKUP(D99,Prisliste!$C$4:$F$4,Prisliste!$C$28:$F$28)*R99,"")</f>
        <v/>
      </c>
      <c r="U99" s="248" t="str">
        <f>IFERROR(IF(L99=Hjelpeark!$P$14,_xlfn.XLOOKUP(D99,Prisliste!$C$4:$F$4,Prisliste!$C$29:$F$29)*R99,IF(L99=Hjelpeark!$P$15,_xlfn.XLOOKUP(D99,Prisliste!$C$4:$F$4,Prisliste!$C$30:$F$30)*R99,_xlfn.XLOOKUP(D99,Prisliste!$C$4:$F$4,Prisliste!$C$31:$F$31)*R99)),"")</f>
        <v/>
      </c>
    </row>
    <row r="100" spans="1:21" ht="14.4">
      <c r="A100" s="278" t="str">
        <f>IF(A99="","",IF(A99+1&lt;='Prisestimat RAS'!$C$7,'Beregninger RAS'!A99+1,""))</f>
        <v/>
      </c>
      <c r="B100" s="260" t="str">
        <f t="shared" si="13"/>
        <v/>
      </c>
      <c r="C100" s="277" t="str">
        <f t="shared" si="14"/>
        <v/>
      </c>
      <c r="D100" s="260" t="str">
        <f t="shared" si="15"/>
        <v/>
      </c>
      <c r="E100" s="226" t="str">
        <f t="shared" si="17"/>
        <v/>
      </c>
      <c r="F100" s="248" t="str">
        <f t="shared" si="16"/>
        <v/>
      </c>
      <c r="G100" s="246" t="str">
        <f>IF($A100="","",'Prisestimat RAS'!$C$14)</f>
        <v/>
      </c>
      <c r="H100" s="248" t="str" cm="1">
        <f t="array" ref="H100">IF(N100=Hjelpeark!$E$7,_xlfn.XLOOKUP(IF(P100="Naturlig",O100,P100),'Veksttabell FV'!$A$26:$A$42,_xlfn.XLOOKUP('Beregninger RAS'!F100,'Veksttabell FV'!$B$25:$T$25,'Veksttabell FV'!$B$26:$T$42,,-1),,-1)*G100,IF('Beregninger RAS'!N100=Hjelpeark!$D$7,_xlfn.XLOOKUP(IF(P100="Naturlig",O100,P100),'Veksttabell SV'!$A$27:$A$43,_xlfn.XLOOKUP('Beregninger RAS'!F100,'Veksttabell SV'!$B$26:$AU$26,'Veksttabell SV'!$B$27:$AU$43,,-1),,-1)*G100,""))</f>
        <v/>
      </c>
      <c r="I100" s="248" t="str">
        <f t="shared" si="10"/>
        <v/>
      </c>
      <c r="J100" s="264" t="str">
        <f t="shared" si="11"/>
        <v/>
      </c>
      <c r="K100" s="277" t="str">
        <f>IF(A100="","",'Prisestimat RAS'!$C$9)</f>
        <v/>
      </c>
      <c r="L100" s="277" t="str">
        <f>IF(B100="","",'Prisestimat RAS'!$C$10)</f>
        <v/>
      </c>
      <c r="M100" s="277" t="str">
        <f>IF(A100="","",_xlfn.XLOOKUP('Prisestimat RAS'!$C$10,Hjelpeark!$P$14:$P$16,Hjelpeark!$Q$14:$Q$16))</f>
        <v/>
      </c>
      <c r="N100" s="277" t="str">
        <f t="shared" si="18"/>
        <v/>
      </c>
      <c r="O100" s="277" t="str">
        <f>IFERROR(IF(N100=Hjelpeark!$D$7,_xlfn.XLOOKUP('Beregninger RAS'!C100,Hjelpeark!$C$8:$C$19,Hjelpeark!$D$8:$D$19),_xlfn.XLOOKUP('Beregninger RAS'!C100,Hjelpeark!$C$8:$C$19,Hjelpeark!$E$8:$E$19)),"")</f>
        <v/>
      </c>
      <c r="P100" s="277" t="str">
        <f t="shared" si="19"/>
        <v/>
      </c>
      <c r="Q100" s="277" t="str">
        <f>IFERROR(IF(P100=Hjelpeark!$B$4,0,ABS(P100-O100)),"")</f>
        <v/>
      </c>
      <c r="R100" s="226" t="str">
        <f t="shared" si="12"/>
        <v/>
      </c>
      <c r="T100" s="248" t="str">
        <f>IFERROR(_xlfn.XLOOKUP(D100,Prisliste!$C$4:$F$4,Prisliste!$C$28:$F$28)*R100,"")</f>
        <v/>
      </c>
      <c r="U100" s="248" t="str">
        <f>IFERROR(IF(L100=Hjelpeark!$P$14,_xlfn.XLOOKUP(D100,Prisliste!$C$4:$F$4,Prisliste!$C$29:$F$29)*R100,IF(L100=Hjelpeark!$P$15,_xlfn.XLOOKUP(D100,Prisliste!$C$4:$F$4,Prisliste!$C$30:$F$30)*R100,_xlfn.XLOOKUP(D100,Prisliste!$C$4:$F$4,Prisliste!$C$31:$F$31)*R100)),"")</f>
        <v/>
      </c>
    </row>
    <row r="101" spans="1:21" ht="14.4">
      <c r="A101" s="278" t="str">
        <f>IF(A100="","",IF(A100+1&lt;='Prisestimat RAS'!$C$7,'Beregninger RAS'!A100+1,""))</f>
        <v/>
      </c>
      <c r="B101" s="260" t="str">
        <f t="shared" si="13"/>
        <v/>
      </c>
      <c r="C101" s="277" t="str">
        <f t="shared" si="14"/>
        <v/>
      </c>
      <c r="D101" s="260" t="str">
        <f t="shared" si="15"/>
        <v/>
      </c>
      <c r="E101" s="226" t="str">
        <f t="shared" si="17"/>
        <v/>
      </c>
      <c r="F101" s="248" t="str">
        <f t="shared" si="16"/>
        <v/>
      </c>
      <c r="G101" s="246" t="str">
        <f>IF($A101="","",'Prisestimat RAS'!$C$14)</f>
        <v/>
      </c>
      <c r="H101" s="248" t="str" cm="1">
        <f t="array" ref="H101">IF(N101=Hjelpeark!$E$7,_xlfn.XLOOKUP(IF(P101="Naturlig",O101,P101),'Veksttabell FV'!$A$26:$A$42,_xlfn.XLOOKUP('Beregninger RAS'!F101,'Veksttabell FV'!$B$25:$T$25,'Veksttabell FV'!$B$26:$T$42,,-1),,-1)*G101,IF('Beregninger RAS'!N101=Hjelpeark!$D$7,_xlfn.XLOOKUP(IF(P101="Naturlig",O101,P101),'Veksttabell SV'!$A$27:$A$43,_xlfn.XLOOKUP('Beregninger RAS'!F101,'Veksttabell SV'!$B$26:$AU$26,'Veksttabell SV'!$B$27:$AU$43,,-1),,-1)*G101,""))</f>
        <v/>
      </c>
      <c r="I101" s="248" t="str">
        <f t="shared" si="10"/>
        <v/>
      </c>
      <c r="J101" s="264" t="str">
        <f t="shared" si="11"/>
        <v/>
      </c>
      <c r="K101" s="277" t="str">
        <f>IF(A101="","",'Prisestimat RAS'!$C$9)</f>
        <v/>
      </c>
      <c r="L101" s="277" t="str">
        <f>IF(B101="","",'Prisestimat RAS'!$C$10)</f>
        <v/>
      </c>
      <c r="M101" s="277" t="str">
        <f>IF(A101="","",_xlfn.XLOOKUP('Prisestimat RAS'!$C$10,Hjelpeark!$P$14:$P$16,Hjelpeark!$Q$14:$Q$16))</f>
        <v/>
      </c>
      <c r="N101" s="277" t="str">
        <f t="shared" si="18"/>
        <v/>
      </c>
      <c r="O101" s="277" t="str">
        <f>IFERROR(IF(N101=Hjelpeark!$D$7,_xlfn.XLOOKUP('Beregninger RAS'!C101,Hjelpeark!$C$8:$C$19,Hjelpeark!$D$8:$D$19),_xlfn.XLOOKUP('Beregninger RAS'!C101,Hjelpeark!$C$8:$C$19,Hjelpeark!$E$8:$E$19)),"")</f>
        <v/>
      </c>
      <c r="P101" s="277" t="str">
        <f t="shared" si="19"/>
        <v/>
      </c>
      <c r="Q101" s="277" t="str">
        <f>IFERROR(IF(P101=Hjelpeark!$B$4,0,ABS(P101-O101)),"")</f>
        <v/>
      </c>
      <c r="R101" s="226" t="str">
        <f t="shared" si="12"/>
        <v/>
      </c>
      <c r="T101" s="248" t="str">
        <f>IFERROR(_xlfn.XLOOKUP(D101,Prisliste!$C$4:$F$4,Prisliste!$C$28:$F$28)*R101,"")</f>
        <v/>
      </c>
      <c r="U101" s="248" t="str">
        <f>IFERROR(IF(L101=Hjelpeark!$P$14,_xlfn.XLOOKUP(D101,Prisliste!$C$4:$F$4,Prisliste!$C$29:$F$29)*R101,IF(L101=Hjelpeark!$P$15,_xlfn.XLOOKUP(D101,Prisliste!$C$4:$F$4,Prisliste!$C$30:$F$30)*R101,_xlfn.XLOOKUP(D101,Prisliste!$C$4:$F$4,Prisliste!$C$31:$F$31)*R101)),"")</f>
        <v/>
      </c>
    </row>
    <row r="102" spans="1:21" ht="14.4">
      <c r="A102" s="278" t="str">
        <f>IF(A101="","",IF(A101+1&lt;='Prisestimat RAS'!$C$7,'Beregninger RAS'!A101+1,""))</f>
        <v/>
      </c>
      <c r="B102" s="260" t="str">
        <f t="shared" si="13"/>
        <v/>
      </c>
      <c r="C102" s="277" t="str">
        <f t="shared" si="14"/>
        <v/>
      </c>
      <c r="D102" s="260" t="str">
        <f t="shared" si="15"/>
        <v/>
      </c>
      <c r="E102" s="226" t="str">
        <f t="shared" si="17"/>
        <v/>
      </c>
      <c r="F102" s="248" t="str">
        <f t="shared" si="16"/>
        <v/>
      </c>
      <c r="G102" s="246" t="str">
        <f>IF($A102="","",'Prisestimat RAS'!$C$14)</f>
        <v/>
      </c>
      <c r="H102" s="248" t="str" cm="1">
        <f t="array" ref="H102">IF(N102=Hjelpeark!$E$7,_xlfn.XLOOKUP(IF(P102="Naturlig",O102,P102),'Veksttabell FV'!$A$26:$A$42,_xlfn.XLOOKUP('Beregninger RAS'!F102,'Veksttabell FV'!$B$25:$T$25,'Veksttabell FV'!$B$26:$T$42,,-1),,-1)*G102,IF('Beregninger RAS'!N102=Hjelpeark!$D$7,_xlfn.XLOOKUP(IF(P102="Naturlig",O102,P102),'Veksttabell SV'!$A$27:$A$43,_xlfn.XLOOKUP('Beregninger RAS'!F102,'Veksttabell SV'!$B$26:$AU$26,'Veksttabell SV'!$B$27:$AU$43,,-1),,-1)*G102,""))</f>
        <v/>
      </c>
      <c r="I102" s="248" t="str">
        <f t="shared" si="10"/>
        <v/>
      </c>
      <c r="J102" s="264" t="str">
        <f t="shared" si="11"/>
        <v/>
      </c>
      <c r="K102" s="277" t="str">
        <f>IF(A102="","",'Prisestimat RAS'!$C$9)</f>
        <v/>
      </c>
      <c r="L102" s="277" t="str">
        <f>IF(B102="","",'Prisestimat RAS'!$C$10)</f>
        <v/>
      </c>
      <c r="M102" s="277" t="str">
        <f>IF(A102="","",_xlfn.XLOOKUP('Prisestimat RAS'!$C$10,Hjelpeark!$P$14:$P$16,Hjelpeark!$Q$14:$Q$16))</f>
        <v/>
      </c>
      <c r="N102" s="277" t="str">
        <f t="shared" si="18"/>
        <v/>
      </c>
      <c r="O102" s="277" t="str">
        <f>IFERROR(IF(N102=Hjelpeark!$D$7,_xlfn.XLOOKUP('Beregninger RAS'!C102,Hjelpeark!$C$8:$C$19,Hjelpeark!$D$8:$D$19),_xlfn.XLOOKUP('Beregninger RAS'!C102,Hjelpeark!$C$8:$C$19,Hjelpeark!$E$8:$E$19)),"")</f>
        <v/>
      </c>
      <c r="P102" s="277" t="str">
        <f t="shared" si="19"/>
        <v/>
      </c>
      <c r="Q102" s="277" t="str">
        <f>IFERROR(IF(P102=Hjelpeark!$B$4,0,ABS(P102-O102)),"")</f>
        <v/>
      </c>
      <c r="R102" s="226" t="str">
        <f t="shared" si="12"/>
        <v/>
      </c>
      <c r="T102" s="248" t="str">
        <f>IFERROR(_xlfn.XLOOKUP(D102,Prisliste!$C$4:$F$4,Prisliste!$C$28:$F$28)*R102,"")</f>
        <v/>
      </c>
      <c r="U102" s="248" t="str">
        <f>IFERROR(IF(L102=Hjelpeark!$P$14,_xlfn.XLOOKUP(D102,Prisliste!$C$4:$F$4,Prisliste!$C$29:$F$29)*R102,IF(L102=Hjelpeark!$P$15,_xlfn.XLOOKUP(D102,Prisliste!$C$4:$F$4,Prisliste!$C$30:$F$30)*R102,_xlfn.XLOOKUP(D102,Prisliste!$C$4:$F$4,Prisliste!$C$31:$F$31)*R102)),"")</f>
        <v/>
      </c>
    </row>
    <row r="103" spans="1:21" ht="14.4">
      <c r="A103" s="278" t="str">
        <f>IF(A102="","",IF(A102+1&lt;='Prisestimat RAS'!$C$7,'Beregninger RAS'!A102+1,""))</f>
        <v/>
      </c>
      <c r="B103" s="260" t="str">
        <f t="shared" si="13"/>
        <v/>
      </c>
      <c r="C103" s="277" t="str">
        <f t="shared" si="14"/>
        <v/>
      </c>
      <c r="D103" s="260" t="str">
        <f t="shared" si="15"/>
        <v/>
      </c>
      <c r="E103" s="226" t="str">
        <f t="shared" si="17"/>
        <v/>
      </c>
      <c r="F103" s="248" t="str">
        <f t="shared" si="16"/>
        <v/>
      </c>
      <c r="G103" s="246" t="str">
        <f>IF($A103="","",'Prisestimat RAS'!$C$14)</f>
        <v/>
      </c>
      <c r="H103" s="248" t="str" cm="1">
        <f t="array" ref="H103">IF(N103=Hjelpeark!$E$7,_xlfn.XLOOKUP(IF(P103="Naturlig",O103,P103),'Veksttabell FV'!$A$26:$A$42,_xlfn.XLOOKUP('Beregninger RAS'!F103,'Veksttabell FV'!$B$25:$T$25,'Veksttabell FV'!$B$26:$T$42,,-1),,-1)*G103,IF('Beregninger RAS'!N103=Hjelpeark!$D$7,_xlfn.XLOOKUP(IF(P103="Naturlig",O103,P103),'Veksttabell SV'!$A$27:$A$43,_xlfn.XLOOKUP('Beregninger RAS'!F103,'Veksttabell SV'!$B$26:$AU$26,'Veksttabell SV'!$B$27:$AU$43,,-1),,-1)*G103,""))</f>
        <v/>
      </c>
      <c r="I103" s="248" t="str">
        <f t="shared" si="10"/>
        <v/>
      </c>
      <c r="J103" s="264" t="str">
        <f t="shared" si="11"/>
        <v/>
      </c>
      <c r="K103" s="277" t="str">
        <f>IF(A103="","",'Prisestimat RAS'!$C$9)</f>
        <v/>
      </c>
      <c r="L103" s="277" t="str">
        <f>IF(B103="","",'Prisestimat RAS'!$C$10)</f>
        <v/>
      </c>
      <c r="M103" s="277" t="str">
        <f>IF(A103="","",_xlfn.XLOOKUP('Prisestimat RAS'!$C$10,Hjelpeark!$P$14:$P$16,Hjelpeark!$Q$14:$Q$16))</f>
        <v/>
      </c>
      <c r="N103" s="277" t="str">
        <f t="shared" si="18"/>
        <v/>
      </c>
      <c r="O103" s="277" t="str">
        <f>IFERROR(IF(N103=Hjelpeark!$D$7,_xlfn.XLOOKUP('Beregninger RAS'!C103,Hjelpeark!$C$8:$C$19,Hjelpeark!$D$8:$D$19),_xlfn.XLOOKUP('Beregninger RAS'!C103,Hjelpeark!$C$8:$C$19,Hjelpeark!$E$8:$E$19)),"")</f>
        <v/>
      </c>
      <c r="P103" s="277" t="str">
        <f t="shared" si="19"/>
        <v/>
      </c>
      <c r="Q103" s="277" t="str">
        <f>IFERROR(IF(P103=Hjelpeark!$B$4,0,ABS(P103-O103)),"")</f>
        <v/>
      </c>
      <c r="R103" s="226" t="str">
        <f t="shared" si="12"/>
        <v/>
      </c>
      <c r="T103" s="248" t="str">
        <f>IFERROR(_xlfn.XLOOKUP(D103,Prisliste!$C$4:$F$4,Prisliste!$C$28:$F$28)*R103,"")</f>
        <v/>
      </c>
      <c r="U103" s="248" t="str">
        <f>IFERROR(IF(L103=Hjelpeark!$P$14,_xlfn.XLOOKUP(D103,Prisliste!$C$4:$F$4,Prisliste!$C$29:$F$29)*R103,IF(L103=Hjelpeark!$P$15,_xlfn.XLOOKUP(D103,Prisliste!$C$4:$F$4,Prisliste!$C$30:$F$30)*R103,_xlfn.XLOOKUP(D103,Prisliste!$C$4:$F$4,Prisliste!$C$31:$F$31)*R103)),"")</f>
        <v/>
      </c>
    </row>
    <row r="104" spans="1:21" ht="14.4">
      <c r="A104" s="278" t="str">
        <f>IF(A103="","",IF(A103+1&lt;='Prisestimat RAS'!$C$7,'Beregninger RAS'!A103+1,""))</f>
        <v/>
      </c>
      <c r="B104" s="260" t="str">
        <f t="shared" si="13"/>
        <v/>
      </c>
      <c r="C104" s="277" t="str">
        <f t="shared" si="14"/>
        <v/>
      </c>
      <c r="D104" s="260" t="str">
        <f t="shared" si="15"/>
        <v/>
      </c>
      <c r="E104" s="226" t="str">
        <f t="shared" si="17"/>
        <v/>
      </c>
      <c r="F104" s="248" t="str">
        <f t="shared" si="16"/>
        <v/>
      </c>
      <c r="G104" s="246" t="str">
        <f>IF($A104="","",'Prisestimat RAS'!$C$14)</f>
        <v/>
      </c>
      <c r="H104" s="248" t="str" cm="1">
        <f t="array" ref="H104">IF(N104=Hjelpeark!$E$7,_xlfn.XLOOKUP(IF(P104="Naturlig",O104,P104),'Veksttabell FV'!$A$26:$A$42,_xlfn.XLOOKUP('Beregninger RAS'!F104,'Veksttabell FV'!$B$25:$T$25,'Veksttabell FV'!$B$26:$T$42,,-1),,-1)*G104,IF('Beregninger RAS'!N104=Hjelpeark!$D$7,_xlfn.XLOOKUP(IF(P104="Naturlig",O104,P104),'Veksttabell SV'!$A$27:$A$43,_xlfn.XLOOKUP('Beregninger RAS'!F104,'Veksttabell SV'!$B$26:$AU$26,'Veksttabell SV'!$B$27:$AU$43,,-1),,-1)*G104,""))</f>
        <v/>
      </c>
      <c r="I104" s="248" t="str">
        <f t="shared" si="10"/>
        <v/>
      </c>
      <c r="J104" s="264" t="str">
        <f t="shared" si="11"/>
        <v/>
      </c>
      <c r="K104" s="277" t="str">
        <f>IF(A104="","",'Prisestimat RAS'!$C$9)</f>
        <v/>
      </c>
      <c r="L104" s="277" t="str">
        <f>IF(B104="","",'Prisestimat RAS'!$C$10)</f>
        <v/>
      </c>
      <c r="M104" s="277" t="str">
        <f>IF(A104="","",_xlfn.XLOOKUP('Prisestimat RAS'!$C$10,Hjelpeark!$P$14:$P$16,Hjelpeark!$Q$14:$Q$16))</f>
        <v/>
      </c>
      <c r="N104" s="277" t="str">
        <f t="shared" si="18"/>
        <v/>
      </c>
      <c r="O104" s="277" t="str">
        <f>IFERROR(IF(N104=Hjelpeark!$D$7,_xlfn.XLOOKUP('Beregninger RAS'!C104,Hjelpeark!$C$8:$C$19,Hjelpeark!$D$8:$D$19),_xlfn.XLOOKUP('Beregninger RAS'!C104,Hjelpeark!$C$8:$C$19,Hjelpeark!$E$8:$E$19)),"")</f>
        <v/>
      </c>
      <c r="P104" s="277" t="str">
        <f t="shared" si="19"/>
        <v/>
      </c>
      <c r="Q104" s="277" t="str">
        <f>IFERROR(IF(P104=Hjelpeark!$B$4,0,ABS(P104-O104)),"")</f>
        <v/>
      </c>
      <c r="R104" s="226" t="str">
        <f t="shared" si="12"/>
        <v/>
      </c>
      <c r="T104" s="248" t="str">
        <f>IFERROR(_xlfn.XLOOKUP(D104,Prisliste!$C$4:$F$4,Prisliste!$C$28:$F$28)*R104,"")</f>
        <v/>
      </c>
      <c r="U104" s="248" t="str">
        <f>IFERROR(IF(L104=Hjelpeark!$P$14,_xlfn.XLOOKUP(D104,Prisliste!$C$4:$F$4,Prisliste!$C$29:$F$29)*R104,IF(L104=Hjelpeark!$P$15,_xlfn.XLOOKUP(D104,Prisliste!$C$4:$F$4,Prisliste!$C$30:$F$30)*R104,_xlfn.XLOOKUP(D104,Prisliste!$C$4:$F$4,Prisliste!$C$31:$F$31)*R104)),"")</f>
        <v/>
      </c>
    </row>
    <row r="105" spans="1:21" ht="14.4">
      <c r="A105" s="278" t="str">
        <f>IF(A104="","",IF(A104+1&lt;='Prisestimat RAS'!$C$7,'Beregninger RAS'!A104+1,""))</f>
        <v/>
      </c>
      <c r="B105" s="260" t="str">
        <f t="shared" si="13"/>
        <v/>
      </c>
      <c r="C105" s="277" t="str">
        <f t="shared" si="14"/>
        <v/>
      </c>
      <c r="D105" s="260" t="str">
        <f t="shared" si="15"/>
        <v/>
      </c>
      <c r="E105" s="226" t="str">
        <f t="shared" si="17"/>
        <v/>
      </c>
      <c r="F105" s="248" t="str">
        <f t="shared" si="16"/>
        <v/>
      </c>
      <c r="G105" s="246" t="str">
        <f>IF($A105="","",'Prisestimat RAS'!$C$14)</f>
        <v/>
      </c>
      <c r="H105" s="248" t="str" cm="1">
        <f t="array" ref="H105">IF(N105=Hjelpeark!$E$7,_xlfn.XLOOKUP(IF(P105="Naturlig",O105,P105),'Veksttabell FV'!$A$26:$A$42,_xlfn.XLOOKUP('Beregninger RAS'!F105,'Veksttabell FV'!$B$25:$T$25,'Veksttabell FV'!$B$26:$T$42,,-1),,-1)*G105,IF('Beregninger RAS'!N105=Hjelpeark!$D$7,_xlfn.XLOOKUP(IF(P105="Naturlig",O105,P105),'Veksttabell SV'!$A$27:$A$43,_xlfn.XLOOKUP('Beregninger RAS'!F105,'Veksttabell SV'!$B$26:$AU$26,'Veksttabell SV'!$B$27:$AU$43,,-1),,-1)*G105,""))</f>
        <v/>
      </c>
      <c r="I105" s="248" t="str">
        <f t="shared" si="10"/>
        <v/>
      </c>
      <c r="J105" s="264" t="str">
        <f t="shared" si="11"/>
        <v/>
      </c>
      <c r="K105" s="277" t="str">
        <f>IF(A105="","",'Prisestimat RAS'!$C$9)</f>
        <v/>
      </c>
      <c r="L105" s="277" t="str">
        <f>IF(B105="","",'Prisestimat RAS'!$C$10)</f>
        <v/>
      </c>
      <c r="M105" s="277" t="str">
        <f>IF(A105="","",_xlfn.XLOOKUP('Prisestimat RAS'!$C$10,Hjelpeark!$P$14:$P$16,Hjelpeark!$Q$14:$Q$16))</f>
        <v/>
      </c>
      <c r="N105" s="277" t="str">
        <f t="shared" si="18"/>
        <v/>
      </c>
      <c r="O105" s="277" t="str">
        <f>IFERROR(IF(N105=Hjelpeark!$D$7,_xlfn.XLOOKUP('Beregninger RAS'!C105,Hjelpeark!$C$8:$C$19,Hjelpeark!$D$8:$D$19),_xlfn.XLOOKUP('Beregninger RAS'!C105,Hjelpeark!$C$8:$C$19,Hjelpeark!$E$8:$E$19)),"")</f>
        <v/>
      </c>
      <c r="P105" s="277" t="str">
        <f t="shared" si="19"/>
        <v/>
      </c>
      <c r="Q105" s="277" t="str">
        <f>IFERROR(IF(P105=Hjelpeark!$B$4,0,ABS(P105-O105)),"")</f>
        <v/>
      </c>
      <c r="R105" s="226" t="str">
        <f t="shared" si="12"/>
        <v/>
      </c>
      <c r="T105" s="248" t="str">
        <f>IFERROR(_xlfn.XLOOKUP(D105,Prisliste!$C$4:$F$4,Prisliste!$C$28:$F$28)*R105,"")</f>
        <v/>
      </c>
      <c r="U105" s="248" t="str">
        <f>IFERROR(IF(L105=Hjelpeark!$P$14,_xlfn.XLOOKUP(D105,Prisliste!$C$4:$F$4,Prisliste!$C$29:$F$29)*R105,IF(L105=Hjelpeark!$P$15,_xlfn.XLOOKUP(D105,Prisliste!$C$4:$F$4,Prisliste!$C$30:$F$30)*R105,_xlfn.XLOOKUP(D105,Prisliste!$C$4:$F$4,Prisliste!$C$31:$F$31)*R105)),"")</f>
        <v/>
      </c>
    </row>
    <row r="106" spans="1:21" ht="14.4">
      <c r="A106" s="278" t="str">
        <f>IF(A105="","",IF(A105+1&lt;='Prisestimat RAS'!$C$7,'Beregninger RAS'!A105+1,""))</f>
        <v/>
      </c>
      <c r="B106" s="260" t="str">
        <f t="shared" si="13"/>
        <v/>
      </c>
      <c r="C106" s="277" t="str">
        <f t="shared" si="14"/>
        <v/>
      </c>
      <c r="D106" s="260" t="str">
        <f t="shared" si="15"/>
        <v/>
      </c>
      <c r="E106" s="226" t="str">
        <f t="shared" si="17"/>
        <v/>
      </c>
      <c r="F106" s="248" t="str">
        <f t="shared" si="16"/>
        <v/>
      </c>
      <c r="G106" s="246" t="str">
        <f>IF($A106="","",'Prisestimat RAS'!$C$14)</f>
        <v/>
      </c>
      <c r="H106" s="248" t="str" cm="1">
        <f t="array" ref="H106">IF(N106=Hjelpeark!$E$7,_xlfn.XLOOKUP(IF(P106="Naturlig",O106,P106),'Veksttabell FV'!$A$26:$A$42,_xlfn.XLOOKUP('Beregninger RAS'!F106,'Veksttabell FV'!$B$25:$T$25,'Veksttabell FV'!$B$26:$T$42,,-1),,-1)*G106,IF('Beregninger RAS'!N106=Hjelpeark!$D$7,_xlfn.XLOOKUP(IF(P106="Naturlig",O106,P106),'Veksttabell SV'!$A$27:$A$43,_xlfn.XLOOKUP('Beregninger RAS'!F106,'Veksttabell SV'!$B$26:$AU$26,'Veksttabell SV'!$B$27:$AU$43,,-1),,-1)*G106,""))</f>
        <v/>
      </c>
      <c r="I106" s="248" t="str">
        <f t="shared" si="10"/>
        <v/>
      </c>
      <c r="J106" s="264" t="str">
        <f t="shared" si="11"/>
        <v/>
      </c>
      <c r="K106" s="277" t="str">
        <f>IF(A106="","",'Prisestimat RAS'!$C$9)</f>
        <v/>
      </c>
      <c r="L106" s="277" t="str">
        <f>IF(B106="","",'Prisestimat RAS'!$C$10)</f>
        <v/>
      </c>
      <c r="M106" s="277" t="str">
        <f>IF(A106="","",_xlfn.XLOOKUP('Prisestimat RAS'!$C$10,Hjelpeark!$P$14:$P$16,Hjelpeark!$Q$14:$Q$16))</f>
        <v/>
      </c>
      <c r="N106" s="277" t="str">
        <f t="shared" si="18"/>
        <v/>
      </c>
      <c r="O106" s="277" t="str">
        <f>IFERROR(IF(N106=Hjelpeark!$D$7,_xlfn.XLOOKUP('Beregninger RAS'!C106,Hjelpeark!$C$8:$C$19,Hjelpeark!$D$8:$D$19),_xlfn.XLOOKUP('Beregninger RAS'!C106,Hjelpeark!$C$8:$C$19,Hjelpeark!$E$8:$E$19)),"")</f>
        <v/>
      </c>
      <c r="P106" s="277" t="str">
        <f t="shared" si="19"/>
        <v/>
      </c>
      <c r="Q106" s="277" t="str">
        <f>IFERROR(IF(P106=Hjelpeark!$B$4,0,ABS(P106-O106)),"")</f>
        <v/>
      </c>
      <c r="R106" s="226" t="str">
        <f t="shared" si="12"/>
        <v/>
      </c>
      <c r="T106" s="248" t="str">
        <f>IFERROR(_xlfn.XLOOKUP(D106,Prisliste!$C$4:$F$4,Prisliste!$C$28:$F$28)*R106,"")</f>
        <v/>
      </c>
      <c r="U106" s="248" t="str">
        <f>IFERROR(IF(L106=Hjelpeark!$P$14,_xlfn.XLOOKUP(D106,Prisliste!$C$4:$F$4,Prisliste!$C$29:$F$29)*R106,IF(L106=Hjelpeark!$P$15,_xlfn.XLOOKUP(D106,Prisliste!$C$4:$F$4,Prisliste!$C$30:$F$30)*R106,_xlfn.XLOOKUP(D106,Prisliste!$C$4:$F$4,Prisliste!$C$31:$F$31)*R106)),"")</f>
        <v/>
      </c>
    </row>
    <row r="107" spans="1:21" ht="14.4">
      <c r="A107" s="278" t="str">
        <f>IF(A106="","",IF(A106+1&lt;='Prisestimat RAS'!$C$7,'Beregninger RAS'!A106+1,""))</f>
        <v/>
      </c>
      <c r="B107" s="260" t="str">
        <f t="shared" si="13"/>
        <v/>
      </c>
      <c r="C107" s="277" t="str">
        <f t="shared" si="14"/>
        <v/>
      </c>
      <c r="D107" s="260" t="str">
        <f t="shared" si="15"/>
        <v/>
      </c>
      <c r="E107" s="226" t="str">
        <f t="shared" si="17"/>
        <v/>
      </c>
      <c r="F107" s="248" t="str">
        <f t="shared" si="16"/>
        <v/>
      </c>
      <c r="G107" s="246" t="str">
        <f>IF($A107="","",'Prisestimat RAS'!$C$14)</f>
        <v/>
      </c>
      <c r="H107" s="248" t="str" cm="1">
        <f t="array" ref="H107">IF(N107=Hjelpeark!$E$7,_xlfn.XLOOKUP(IF(P107="Naturlig",O107,P107),'Veksttabell FV'!$A$26:$A$42,_xlfn.XLOOKUP('Beregninger RAS'!F107,'Veksttabell FV'!$B$25:$T$25,'Veksttabell FV'!$B$26:$T$42,,-1),,-1)*G107,IF('Beregninger RAS'!N107=Hjelpeark!$D$7,_xlfn.XLOOKUP(IF(P107="Naturlig",O107,P107),'Veksttabell SV'!$A$27:$A$43,_xlfn.XLOOKUP('Beregninger RAS'!F107,'Veksttabell SV'!$B$26:$AU$26,'Veksttabell SV'!$B$27:$AU$43,,-1),,-1)*G107,""))</f>
        <v/>
      </c>
      <c r="I107" s="248" t="str">
        <f t="shared" si="10"/>
        <v/>
      </c>
      <c r="J107" s="264" t="str">
        <f t="shared" si="11"/>
        <v/>
      </c>
      <c r="K107" s="277" t="str">
        <f>IF(A107="","",'Prisestimat RAS'!$C$9)</f>
        <v/>
      </c>
      <c r="L107" s="277" t="str">
        <f>IF(B107="","",'Prisestimat RAS'!$C$10)</f>
        <v/>
      </c>
      <c r="M107" s="277" t="str">
        <f>IF(A107="","",_xlfn.XLOOKUP('Prisestimat RAS'!$C$10,Hjelpeark!$P$14:$P$16,Hjelpeark!$Q$14:$Q$16))</f>
        <v/>
      </c>
      <c r="N107" s="277" t="str">
        <f t="shared" si="18"/>
        <v/>
      </c>
      <c r="O107" s="277" t="str">
        <f>IFERROR(IF(N107=Hjelpeark!$D$7,_xlfn.XLOOKUP('Beregninger RAS'!C107,Hjelpeark!$C$8:$C$19,Hjelpeark!$D$8:$D$19),_xlfn.XLOOKUP('Beregninger RAS'!C107,Hjelpeark!$C$8:$C$19,Hjelpeark!$E$8:$E$19)),"")</f>
        <v/>
      </c>
      <c r="P107" s="277" t="str">
        <f t="shared" si="19"/>
        <v/>
      </c>
      <c r="Q107" s="277" t="str">
        <f>IFERROR(IF(P107=Hjelpeark!$B$4,0,ABS(P107-O107)),"")</f>
        <v/>
      </c>
      <c r="R107" s="226" t="str">
        <f t="shared" si="12"/>
        <v/>
      </c>
      <c r="T107" s="248" t="str">
        <f>IFERROR(_xlfn.XLOOKUP(D107,Prisliste!$C$4:$F$4,Prisliste!$C$28:$F$28)*R107,"")</f>
        <v/>
      </c>
      <c r="U107" s="248" t="str">
        <f>IFERROR(IF(L107=Hjelpeark!$P$14,_xlfn.XLOOKUP(D107,Prisliste!$C$4:$F$4,Prisliste!$C$29:$F$29)*R107,IF(L107=Hjelpeark!$P$15,_xlfn.XLOOKUP(D107,Prisliste!$C$4:$F$4,Prisliste!$C$30:$F$30)*R107,_xlfn.XLOOKUP(D107,Prisliste!$C$4:$F$4,Prisliste!$C$31:$F$31)*R107)),"")</f>
        <v/>
      </c>
    </row>
    <row r="108" spans="1:21" ht="14.4">
      <c r="A108" s="278" t="str">
        <f>IF(A107="","",IF(A107+1&lt;='Prisestimat RAS'!$C$7,'Beregninger RAS'!A107+1,""))</f>
        <v/>
      </c>
      <c r="B108" s="260" t="str">
        <f t="shared" si="13"/>
        <v/>
      </c>
      <c r="C108" s="277" t="str">
        <f t="shared" si="14"/>
        <v/>
      </c>
      <c r="D108" s="260" t="str">
        <f t="shared" si="15"/>
        <v/>
      </c>
      <c r="E108" s="226" t="str">
        <f t="shared" si="17"/>
        <v/>
      </c>
      <c r="F108" s="248" t="str">
        <f t="shared" si="16"/>
        <v/>
      </c>
      <c r="G108" s="246" t="str">
        <f>IF($A108="","",'Prisestimat RAS'!$C$14)</f>
        <v/>
      </c>
      <c r="H108" s="248" t="str" cm="1">
        <f t="array" ref="H108">IF(N108=Hjelpeark!$E$7,_xlfn.XLOOKUP(IF(P108="Naturlig",O108,P108),'Veksttabell FV'!$A$26:$A$42,_xlfn.XLOOKUP('Beregninger RAS'!F108,'Veksttabell FV'!$B$25:$T$25,'Veksttabell FV'!$B$26:$T$42,,-1),,-1)*G108,IF('Beregninger RAS'!N108=Hjelpeark!$D$7,_xlfn.XLOOKUP(IF(P108="Naturlig",O108,P108),'Veksttabell SV'!$A$27:$A$43,_xlfn.XLOOKUP('Beregninger RAS'!F108,'Veksttabell SV'!$B$26:$AU$26,'Veksttabell SV'!$B$27:$AU$43,,-1),,-1)*G108,""))</f>
        <v/>
      </c>
      <c r="I108" s="248" t="str">
        <f t="shared" si="10"/>
        <v/>
      </c>
      <c r="J108" s="264" t="str">
        <f t="shared" si="11"/>
        <v/>
      </c>
      <c r="K108" s="277" t="str">
        <f>IF(A108="","",'Prisestimat RAS'!$C$9)</f>
        <v/>
      </c>
      <c r="L108" s="277" t="str">
        <f>IF(B108="","",'Prisestimat RAS'!$C$10)</f>
        <v/>
      </c>
      <c r="M108" s="277" t="str">
        <f>IF(A108="","",_xlfn.XLOOKUP('Prisestimat RAS'!$C$10,Hjelpeark!$P$14:$P$16,Hjelpeark!$Q$14:$Q$16))</f>
        <v/>
      </c>
      <c r="N108" s="277" t="str">
        <f t="shared" si="18"/>
        <v/>
      </c>
      <c r="O108" s="277" t="str">
        <f>IFERROR(IF(N108=Hjelpeark!$D$7,_xlfn.XLOOKUP('Beregninger RAS'!C108,Hjelpeark!$C$8:$C$19,Hjelpeark!$D$8:$D$19),_xlfn.XLOOKUP('Beregninger RAS'!C108,Hjelpeark!$C$8:$C$19,Hjelpeark!$E$8:$E$19)),"")</f>
        <v/>
      </c>
      <c r="P108" s="277" t="str">
        <f t="shared" si="19"/>
        <v/>
      </c>
      <c r="Q108" s="277" t="str">
        <f>IFERROR(IF(P108=Hjelpeark!$B$4,0,ABS(P108-O108)),"")</f>
        <v/>
      </c>
      <c r="R108" s="226" t="str">
        <f t="shared" si="12"/>
        <v/>
      </c>
      <c r="T108" s="248" t="str">
        <f>IFERROR(_xlfn.XLOOKUP(D108,Prisliste!$C$4:$F$4,Prisliste!$C$28:$F$28)*R108,"")</f>
        <v/>
      </c>
      <c r="U108" s="248" t="str">
        <f>IFERROR(IF(L108=Hjelpeark!$P$14,_xlfn.XLOOKUP(D108,Prisliste!$C$4:$F$4,Prisliste!$C$29:$F$29)*R108,IF(L108=Hjelpeark!$P$15,_xlfn.XLOOKUP(D108,Prisliste!$C$4:$F$4,Prisliste!$C$30:$F$30)*R108,_xlfn.XLOOKUP(D108,Prisliste!$C$4:$F$4,Prisliste!$C$31:$F$31)*R108)),"")</f>
        <v/>
      </c>
    </row>
    <row r="109" spans="1:21" ht="14.4">
      <c r="A109" s="278" t="str">
        <f>IF(A108="","",IF(A108+1&lt;='Prisestimat RAS'!$C$7,'Beregninger RAS'!A108+1,""))</f>
        <v/>
      </c>
      <c r="B109" s="260" t="str">
        <f t="shared" si="13"/>
        <v/>
      </c>
      <c r="C109" s="277" t="str">
        <f t="shared" si="14"/>
        <v/>
      </c>
      <c r="D109" s="260" t="str">
        <f t="shared" si="15"/>
        <v/>
      </c>
      <c r="E109" s="226" t="str">
        <f t="shared" si="17"/>
        <v/>
      </c>
      <c r="F109" s="248" t="str">
        <f t="shared" si="16"/>
        <v/>
      </c>
      <c r="G109" s="246" t="str">
        <f>IF($A109="","",'Prisestimat RAS'!$C$14)</f>
        <v/>
      </c>
      <c r="H109" s="248" t="str" cm="1">
        <f t="array" ref="H109">IF(N109=Hjelpeark!$E$7,_xlfn.XLOOKUP(IF(P109="Naturlig",O109,P109),'Veksttabell FV'!$A$26:$A$42,_xlfn.XLOOKUP('Beregninger RAS'!F109,'Veksttabell FV'!$B$25:$T$25,'Veksttabell FV'!$B$26:$T$42,,-1),,-1)*G109,IF('Beregninger RAS'!N109=Hjelpeark!$D$7,_xlfn.XLOOKUP(IF(P109="Naturlig",O109,P109),'Veksttabell SV'!$A$27:$A$43,_xlfn.XLOOKUP('Beregninger RAS'!F109,'Veksttabell SV'!$B$26:$AU$26,'Veksttabell SV'!$B$27:$AU$43,,-1),,-1)*G109,""))</f>
        <v/>
      </c>
      <c r="I109" s="248" t="str">
        <f t="shared" si="10"/>
        <v/>
      </c>
      <c r="J109" s="264" t="str">
        <f t="shared" si="11"/>
        <v/>
      </c>
      <c r="K109" s="277" t="str">
        <f>IF(A109="","",'Prisestimat RAS'!$C$9)</f>
        <v/>
      </c>
      <c r="L109" s="277" t="str">
        <f>IF(B109="","",'Prisestimat RAS'!$C$10)</f>
        <v/>
      </c>
      <c r="M109" s="277" t="str">
        <f>IF(A109="","",_xlfn.XLOOKUP('Prisestimat RAS'!$C$10,Hjelpeark!$P$14:$P$16,Hjelpeark!$Q$14:$Q$16))</f>
        <v/>
      </c>
      <c r="N109" s="277" t="str">
        <f t="shared" si="18"/>
        <v/>
      </c>
      <c r="O109" s="277" t="str">
        <f>IFERROR(IF(N109=Hjelpeark!$D$7,_xlfn.XLOOKUP('Beregninger RAS'!C109,Hjelpeark!$C$8:$C$19,Hjelpeark!$D$8:$D$19),_xlfn.XLOOKUP('Beregninger RAS'!C109,Hjelpeark!$C$8:$C$19,Hjelpeark!$E$8:$E$19)),"")</f>
        <v/>
      </c>
      <c r="P109" s="277" t="str">
        <f t="shared" si="19"/>
        <v/>
      </c>
      <c r="Q109" s="277" t="str">
        <f>IFERROR(IF(P109=Hjelpeark!$B$4,0,ABS(P109-O109)),"")</f>
        <v/>
      </c>
      <c r="R109" s="226" t="str">
        <f t="shared" si="12"/>
        <v/>
      </c>
      <c r="T109" s="248" t="str">
        <f>IFERROR(_xlfn.XLOOKUP(D109,Prisliste!$C$4:$F$4,Prisliste!$C$28:$F$28)*R109,"")</f>
        <v/>
      </c>
      <c r="U109" s="248" t="str">
        <f>IFERROR(IF(L109=Hjelpeark!$P$14,_xlfn.XLOOKUP(D109,Prisliste!$C$4:$F$4,Prisliste!$C$29:$F$29)*R109,IF(L109=Hjelpeark!$P$15,_xlfn.XLOOKUP(D109,Prisliste!$C$4:$F$4,Prisliste!$C$30:$F$30)*R109,_xlfn.XLOOKUP(D109,Prisliste!$C$4:$F$4,Prisliste!$C$31:$F$31)*R109)),"")</f>
        <v/>
      </c>
    </row>
    <row r="110" spans="1:21" ht="14.4">
      <c r="A110" s="278" t="str">
        <f>IF(A109="","",IF(A109+1&lt;='Prisestimat RAS'!$C$7,'Beregninger RAS'!A109+1,""))</f>
        <v/>
      </c>
      <c r="B110" s="260" t="str">
        <f t="shared" si="13"/>
        <v/>
      </c>
      <c r="C110" s="277" t="str">
        <f t="shared" si="14"/>
        <v/>
      </c>
      <c r="D110" s="260" t="str">
        <f t="shared" si="15"/>
        <v/>
      </c>
      <c r="E110" s="226" t="str">
        <f t="shared" si="17"/>
        <v/>
      </c>
      <c r="F110" s="248" t="str">
        <f t="shared" si="16"/>
        <v/>
      </c>
      <c r="G110" s="246" t="str">
        <f>IF($A110="","",'Prisestimat RAS'!$C$14)</f>
        <v/>
      </c>
      <c r="H110" s="248" t="str" cm="1">
        <f t="array" ref="H110">IF(N110=Hjelpeark!$E$7,_xlfn.XLOOKUP(IF(P110="Naturlig",O110,P110),'Veksttabell FV'!$A$26:$A$42,_xlfn.XLOOKUP('Beregninger RAS'!F110,'Veksttabell FV'!$B$25:$T$25,'Veksttabell FV'!$B$26:$T$42,,-1),,-1)*G110,IF('Beregninger RAS'!N110=Hjelpeark!$D$7,_xlfn.XLOOKUP(IF(P110="Naturlig",O110,P110),'Veksttabell SV'!$A$27:$A$43,_xlfn.XLOOKUP('Beregninger RAS'!F110,'Veksttabell SV'!$B$26:$AU$26,'Veksttabell SV'!$B$27:$AU$43,,-1),,-1)*G110,""))</f>
        <v/>
      </c>
      <c r="I110" s="248" t="str">
        <f t="shared" si="10"/>
        <v/>
      </c>
      <c r="J110" s="264" t="str">
        <f t="shared" si="11"/>
        <v/>
      </c>
      <c r="K110" s="277" t="str">
        <f>IF(A110="","",'Prisestimat RAS'!$C$9)</f>
        <v/>
      </c>
      <c r="L110" s="277" t="str">
        <f>IF(B110="","",'Prisestimat RAS'!$C$10)</f>
        <v/>
      </c>
      <c r="M110" s="277" t="str">
        <f>IF(A110="","",_xlfn.XLOOKUP('Prisestimat RAS'!$C$10,Hjelpeark!$P$14:$P$16,Hjelpeark!$Q$14:$Q$16))</f>
        <v/>
      </c>
      <c r="N110" s="277" t="str">
        <f t="shared" si="18"/>
        <v/>
      </c>
      <c r="O110" s="277" t="str">
        <f>IFERROR(IF(N110=Hjelpeark!$D$7,_xlfn.XLOOKUP('Beregninger RAS'!C110,Hjelpeark!$C$8:$C$19,Hjelpeark!$D$8:$D$19),_xlfn.XLOOKUP('Beregninger RAS'!C110,Hjelpeark!$C$8:$C$19,Hjelpeark!$E$8:$E$19)),"")</f>
        <v/>
      </c>
      <c r="P110" s="277" t="str">
        <f t="shared" si="19"/>
        <v/>
      </c>
      <c r="Q110" s="277" t="str">
        <f>IFERROR(IF(P110=Hjelpeark!$B$4,0,ABS(P110-O110)),"")</f>
        <v/>
      </c>
      <c r="R110" s="226" t="str">
        <f t="shared" si="12"/>
        <v/>
      </c>
      <c r="T110" s="248" t="str">
        <f>IFERROR(_xlfn.XLOOKUP(D110,Prisliste!$C$4:$F$4,Prisliste!$C$28:$F$28)*R110,"")</f>
        <v/>
      </c>
      <c r="U110" s="248" t="str">
        <f>IFERROR(IF(L110=Hjelpeark!$P$14,_xlfn.XLOOKUP(D110,Prisliste!$C$4:$F$4,Prisliste!$C$29:$F$29)*R110,IF(L110=Hjelpeark!$P$15,_xlfn.XLOOKUP(D110,Prisliste!$C$4:$F$4,Prisliste!$C$30:$F$30)*R110,_xlfn.XLOOKUP(D110,Prisliste!$C$4:$F$4,Prisliste!$C$31:$F$31)*R110)),"")</f>
        <v/>
      </c>
    </row>
    <row r="111" spans="1:21" ht="14.4">
      <c r="A111" s="278" t="str">
        <f>IF(A110="","",IF(A110+1&lt;='Prisestimat RAS'!$C$7,'Beregninger RAS'!A110+1,""))</f>
        <v/>
      </c>
      <c r="B111" s="260" t="str">
        <f t="shared" si="13"/>
        <v/>
      </c>
      <c r="C111" s="277" t="str">
        <f t="shared" si="14"/>
        <v/>
      </c>
      <c r="D111" s="260" t="str">
        <f t="shared" si="15"/>
        <v/>
      </c>
      <c r="E111" s="226" t="str">
        <f t="shared" si="17"/>
        <v/>
      </c>
      <c r="F111" s="248" t="str">
        <f t="shared" si="16"/>
        <v/>
      </c>
      <c r="G111" s="246" t="str">
        <f>IF($A111="","",'Prisestimat RAS'!$C$14)</f>
        <v/>
      </c>
      <c r="H111" s="248" t="str" cm="1">
        <f t="array" ref="H111">IF(N111=Hjelpeark!$E$7,_xlfn.XLOOKUP(IF(P111="Naturlig",O111,P111),'Veksttabell FV'!$A$26:$A$42,_xlfn.XLOOKUP('Beregninger RAS'!F111,'Veksttabell FV'!$B$25:$T$25,'Veksttabell FV'!$B$26:$T$42,,-1),,-1)*G111,IF('Beregninger RAS'!N111=Hjelpeark!$D$7,_xlfn.XLOOKUP(IF(P111="Naturlig",O111,P111),'Veksttabell SV'!$A$27:$A$43,_xlfn.XLOOKUP('Beregninger RAS'!F111,'Veksttabell SV'!$B$26:$AU$26,'Veksttabell SV'!$B$27:$AU$43,,-1),,-1)*G111,""))</f>
        <v/>
      </c>
      <c r="I111" s="248" t="str">
        <f t="shared" si="10"/>
        <v/>
      </c>
      <c r="J111" s="264" t="str">
        <f t="shared" si="11"/>
        <v/>
      </c>
      <c r="K111" s="277" t="str">
        <f>IF(A111="","",'Prisestimat RAS'!$C$9)</f>
        <v/>
      </c>
      <c r="L111" s="277" t="str">
        <f>IF(B111="","",'Prisestimat RAS'!$C$10)</f>
        <v/>
      </c>
      <c r="M111" s="277" t="str">
        <f>IF(A111="","",_xlfn.XLOOKUP('Prisestimat RAS'!$C$10,Hjelpeark!$P$14:$P$16,Hjelpeark!$Q$14:$Q$16))</f>
        <v/>
      </c>
      <c r="N111" s="277" t="str">
        <f t="shared" si="18"/>
        <v/>
      </c>
      <c r="O111" s="277" t="str">
        <f>IFERROR(IF(N111=Hjelpeark!$D$7,_xlfn.XLOOKUP('Beregninger RAS'!C111,Hjelpeark!$C$8:$C$19,Hjelpeark!$D$8:$D$19),_xlfn.XLOOKUP('Beregninger RAS'!C111,Hjelpeark!$C$8:$C$19,Hjelpeark!$E$8:$E$19)),"")</f>
        <v/>
      </c>
      <c r="P111" s="277" t="str">
        <f t="shared" si="19"/>
        <v/>
      </c>
      <c r="Q111" s="277" t="str">
        <f>IFERROR(IF(P111=Hjelpeark!$B$4,0,ABS(P111-O111)),"")</f>
        <v/>
      </c>
      <c r="R111" s="226" t="str">
        <f t="shared" si="12"/>
        <v/>
      </c>
      <c r="T111" s="248" t="str">
        <f>IFERROR(_xlfn.XLOOKUP(D111,Prisliste!$C$4:$F$4,Prisliste!$C$28:$F$28)*R111,"")</f>
        <v/>
      </c>
      <c r="U111" s="248" t="str">
        <f>IFERROR(IF(L111=Hjelpeark!$P$14,_xlfn.XLOOKUP(D111,Prisliste!$C$4:$F$4,Prisliste!$C$29:$F$29)*R111,IF(L111=Hjelpeark!$P$15,_xlfn.XLOOKUP(D111,Prisliste!$C$4:$F$4,Prisliste!$C$30:$F$30)*R111,_xlfn.XLOOKUP(D111,Prisliste!$C$4:$F$4,Prisliste!$C$31:$F$31)*R111)),"")</f>
        <v/>
      </c>
    </row>
    <row r="112" spans="1:21" ht="14.4">
      <c r="A112" s="278" t="str">
        <f>IF(A111="","",IF(A111+1&lt;='Prisestimat RAS'!$C$7,'Beregninger RAS'!A111+1,""))</f>
        <v/>
      </c>
      <c r="B112" s="260" t="str">
        <f t="shared" si="13"/>
        <v/>
      </c>
      <c r="C112" s="277" t="str">
        <f t="shared" si="14"/>
        <v/>
      </c>
      <c r="D112" s="260" t="str">
        <f t="shared" si="15"/>
        <v/>
      </c>
      <c r="E112" s="226" t="str">
        <f t="shared" si="17"/>
        <v/>
      </c>
      <c r="F112" s="248" t="str">
        <f t="shared" si="16"/>
        <v/>
      </c>
      <c r="G112" s="246" t="str">
        <f>IF($A112="","",'Prisestimat RAS'!$C$14)</f>
        <v/>
      </c>
      <c r="H112" s="248" t="str" cm="1">
        <f t="array" ref="H112">IF(N112=Hjelpeark!$E$7,_xlfn.XLOOKUP(IF(P112="Naturlig",O112,P112),'Veksttabell FV'!$A$26:$A$42,_xlfn.XLOOKUP('Beregninger RAS'!F112,'Veksttabell FV'!$B$25:$T$25,'Veksttabell FV'!$B$26:$T$42,,-1),,-1)*G112,IF('Beregninger RAS'!N112=Hjelpeark!$D$7,_xlfn.XLOOKUP(IF(P112="Naturlig",O112,P112),'Veksttabell SV'!$A$27:$A$43,_xlfn.XLOOKUP('Beregninger RAS'!F112,'Veksttabell SV'!$B$26:$AU$26,'Veksttabell SV'!$B$27:$AU$43,,-1),,-1)*G112,""))</f>
        <v/>
      </c>
      <c r="I112" s="248" t="str">
        <f t="shared" si="10"/>
        <v/>
      </c>
      <c r="J112" s="264" t="str">
        <f t="shared" si="11"/>
        <v/>
      </c>
      <c r="K112" s="277" t="str">
        <f>IF(A112="","",'Prisestimat RAS'!$C$9)</f>
        <v/>
      </c>
      <c r="L112" s="277" t="str">
        <f>IF(B112="","",'Prisestimat RAS'!$C$10)</f>
        <v/>
      </c>
      <c r="M112" s="277" t="str">
        <f>IF(A112="","",_xlfn.XLOOKUP('Prisestimat RAS'!$C$10,Hjelpeark!$P$14:$P$16,Hjelpeark!$Q$14:$Q$16))</f>
        <v/>
      </c>
      <c r="N112" s="277" t="str">
        <f t="shared" si="18"/>
        <v/>
      </c>
      <c r="O112" s="277" t="str">
        <f>IFERROR(IF(N112=Hjelpeark!$D$7,_xlfn.XLOOKUP('Beregninger RAS'!C112,Hjelpeark!$C$8:$C$19,Hjelpeark!$D$8:$D$19),_xlfn.XLOOKUP('Beregninger RAS'!C112,Hjelpeark!$C$8:$C$19,Hjelpeark!$E$8:$E$19)),"")</f>
        <v/>
      </c>
      <c r="P112" s="277" t="str">
        <f t="shared" si="19"/>
        <v/>
      </c>
      <c r="Q112" s="277" t="str">
        <f>IFERROR(IF(P112=Hjelpeark!$B$4,0,ABS(P112-O112)),"")</f>
        <v/>
      </c>
      <c r="R112" s="226" t="str">
        <f t="shared" si="12"/>
        <v/>
      </c>
      <c r="T112" s="248" t="str">
        <f>IFERROR(_xlfn.XLOOKUP(D112,Prisliste!$C$4:$F$4,Prisliste!$C$28:$F$28)*R112,"")</f>
        <v/>
      </c>
      <c r="U112" s="248" t="str">
        <f>IFERROR(IF(L112=Hjelpeark!$P$14,_xlfn.XLOOKUP(D112,Prisliste!$C$4:$F$4,Prisliste!$C$29:$F$29)*R112,IF(L112=Hjelpeark!$P$15,_xlfn.XLOOKUP(D112,Prisliste!$C$4:$F$4,Prisliste!$C$30:$F$30)*R112,_xlfn.XLOOKUP(D112,Prisliste!$C$4:$F$4,Prisliste!$C$31:$F$31)*R112)),"")</f>
        <v/>
      </c>
    </row>
    <row r="113" spans="1:21" ht="14.4">
      <c r="A113" s="278" t="str">
        <f>IF(A112="","",IF(A112+1&lt;='Prisestimat RAS'!$C$7,'Beregninger RAS'!A112+1,""))</f>
        <v/>
      </c>
      <c r="B113" s="260" t="str">
        <f t="shared" si="13"/>
        <v/>
      </c>
      <c r="C113" s="277" t="str">
        <f t="shared" si="14"/>
        <v/>
      </c>
      <c r="D113" s="260" t="str">
        <f t="shared" si="15"/>
        <v/>
      </c>
      <c r="E113" s="226" t="str">
        <f t="shared" si="17"/>
        <v/>
      </c>
      <c r="F113" s="248" t="str">
        <f t="shared" si="16"/>
        <v/>
      </c>
      <c r="G113" s="246" t="str">
        <f>IF($A113="","",'Prisestimat RAS'!$C$14)</f>
        <v/>
      </c>
      <c r="H113" s="248" t="str" cm="1">
        <f t="array" ref="H113">IF(N113=Hjelpeark!$E$7,_xlfn.XLOOKUP(IF(P113="Naturlig",O113,P113),'Veksttabell FV'!$A$26:$A$42,_xlfn.XLOOKUP('Beregninger RAS'!F113,'Veksttabell FV'!$B$25:$T$25,'Veksttabell FV'!$B$26:$T$42,,-1),,-1)*G113,IF('Beregninger RAS'!N113=Hjelpeark!$D$7,_xlfn.XLOOKUP(IF(P113="Naturlig",O113,P113),'Veksttabell SV'!$A$27:$A$43,_xlfn.XLOOKUP('Beregninger RAS'!F113,'Veksttabell SV'!$B$26:$AU$26,'Veksttabell SV'!$B$27:$AU$43,,-1),,-1)*G113,""))</f>
        <v/>
      </c>
      <c r="I113" s="248" t="str">
        <f t="shared" si="10"/>
        <v/>
      </c>
      <c r="J113" s="264" t="str">
        <f t="shared" si="11"/>
        <v/>
      </c>
      <c r="K113" s="277" t="str">
        <f>IF(A113="","",'Prisestimat RAS'!$C$9)</f>
        <v/>
      </c>
      <c r="L113" s="277" t="str">
        <f>IF(B113="","",'Prisestimat RAS'!$C$10)</f>
        <v/>
      </c>
      <c r="M113" s="277" t="str">
        <f>IF(A113="","",_xlfn.XLOOKUP('Prisestimat RAS'!$C$10,Hjelpeark!$P$14:$P$16,Hjelpeark!$Q$14:$Q$16))</f>
        <v/>
      </c>
      <c r="N113" s="277" t="str">
        <f t="shared" si="18"/>
        <v/>
      </c>
      <c r="O113" s="277" t="str">
        <f>IFERROR(IF(N113=Hjelpeark!$D$7,_xlfn.XLOOKUP('Beregninger RAS'!C113,Hjelpeark!$C$8:$C$19,Hjelpeark!$D$8:$D$19),_xlfn.XLOOKUP('Beregninger RAS'!C113,Hjelpeark!$C$8:$C$19,Hjelpeark!$E$8:$E$19)),"")</f>
        <v/>
      </c>
      <c r="P113" s="277" t="str">
        <f t="shared" si="19"/>
        <v/>
      </c>
      <c r="Q113" s="277" t="str">
        <f>IFERROR(IF(P113=Hjelpeark!$B$4,0,ABS(P113-O113)),"")</f>
        <v/>
      </c>
      <c r="R113" s="226" t="str">
        <f t="shared" si="12"/>
        <v/>
      </c>
      <c r="T113" s="248" t="str">
        <f>IFERROR(_xlfn.XLOOKUP(D113,Prisliste!$C$4:$F$4,Prisliste!$C$28:$F$28)*R113,"")</f>
        <v/>
      </c>
      <c r="U113" s="248" t="str">
        <f>IFERROR(IF(L113=Hjelpeark!$P$14,_xlfn.XLOOKUP(D113,Prisliste!$C$4:$F$4,Prisliste!$C$29:$F$29)*R113,IF(L113=Hjelpeark!$P$15,_xlfn.XLOOKUP(D113,Prisliste!$C$4:$F$4,Prisliste!$C$30:$F$30)*R113,_xlfn.XLOOKUP(D113,Prisliste!$C$4:$F$4,Prisliste!$C$31:$F$31)*R113)),"")</f>
        <v/>
      </c>
    </row>
    <row r="114" spans="1:21" ht="14.4">
      <c r="A114" s="278" t="str">
        <f>IF(A113="","",IF(A113+1&lt;='Prisestimat RAS'!$C$7,'Beregninger RAS'!A113+1,""))</f>
        <v/>
      </c>
      <c r="B114" s="260" t="str">
        <f t="shared" si="13"/>
        <v/>
      </c>
      <c r="C114" s="277" t="str">
        <f t="shared" si="14"/>
        <v/>
      </c>
      <c r="D114" s="260" t="str">
        <f t="shared" si="15"/>
        <v/>
      </c>
      <c r="E114" s="226" t="str">
        <f t="shared" si="17"/>
        <v/>
      </c>
      <c r="F114" s="248" t="str">
        <f t="shared" si="16"/>
        <v/>
      </c>
      <c r="G114" s="246" t="str">
        <f>IF($A114="","",'Prisestimat RAS'!$C$14)</f>
        <v/>
      </c>
      <c r="H114" s="248" t="str" cm="1">
        <f t="array" ref="H114">IF(N114=Hjelpeark!$E$7,_xlfn.XLOOKUP(IF(P114="Naturlig",O114,P114),'Veksttabell FV'!$A$26:$A$42,_xlfn.XLOOKUP('Beregninger RAS'!F114,'Veksttabell FV'!$B$25:$T$25,'Veksttabell FV'!$B$26:$T$42,,-1),,-1)*G114,IF('Beregninger RAS'!N114=Hjelpeark!$D$7,_xlfn.XLOOKUP(IF(P114="Naturlig",O114,P114),'Veksttabell SV'!$A$27:$A$43,_xlfn.XLOOKUP('Beregninger RAS'!F114,'Veksttabell SV'!$B$26:$AU$26,'Veksttabell SV'!$B$27:$AU$43,,-1),,-1)*G114,""))</f>
        <v/>
      </c>
      <c r="I114" s="248" t="str">
        <f t="shared" si="10"/>
        <v/>
      </c>
      <c r="J114" s="264" t="str">
        <f t="shared" si="11"/>
        <v/>
      </c>
      <c r="K114" s="277" t="str">
        <f>IF(A114="","",'Prisestimat RAS'!$C$9)</f>
        <v/>
      </c>
      <c r="L114" s="277" t="str">
        <f>IF(B114="","",'Prisestimat RAS'!$C$10)</f>
        <v/>
      </c>
      <c r="M114" s="277" t="str">
        <f>IF(A114="","",_xlfn.XLOOKUP('Prisestimat RAS'!$C$10,Hjelpeark!$P$14:$P$16,Hjelpeark!$Q$14:$Q$16))</f>
        <v/>
      </c>
      <c r="N114" s="277" t="str">
        <f t="shared" si="18"/>
        <v/>
      </c>
      <c r="O114" s="277" t="str">
        <f>IFERROR(IF(N114=Hjelpeark!$D$7,_xlfn.XLOOKUP('Beregninger RAS'!C114,Hjelpeark!$C$8:$C$19,Hjelpeark!$D$8:$D$19),_xlfn.XLOOKUP('Beregninger RAS'!C114,Hjelpeark!$C$8:$C$19,Hjelpeark!$E$8:$E$19)),"")</f>
        <v/>
      </c>
      <c r="P114" s="277" t="str">
        <f t="shared" si="19"/>
        <v/>
      </c>
      <c r="Q114" s="277" t="str">
        <f>IFERROR(IF(P114=Hjelpeark!$B$4,0,ABS(P114-O114)),"")</f>
        <v/>
      </c>
      <c r="R114" s="226" t="str">
        <f t="shared" si="12"/>
        <v/>
      </c>
      <c r="T114" s="248" t="str">
        <f>IFERROR(_xlfn.XLOOKUP(D114,Prisliste!$C$4:$F$4,Prisliste!$C$28:$F$28)*R114,"")</f>
        <v/>
      </c>
      <c r="U114" s="248" t="str">
        <f>IFERROR(IF(L114=Hjelpeark!$P$14,_xlfn.XLOOKUP(D114,Prisliste!$C$4:$F$4,Prisliste!$C$29:$F$29)*R114,IF(L114=Hjelpeark!$P$15,_xlfn.XLOOKUP(D114,Prisliste!$C$4:$F$4,Prisliste!$C$30:$F$30)*R114,_xlfn.XLOOKUP(D114,Prisliste!$C$4:$F$4,Prisliste!$C$31:$F$31)*R114)),"")</f>
        <v/>
      </c>
    </row>
    <row r="115" spans="1:21" ht="14.4">
      <c r="A115" s="278" t="str">
        <f>IF(A114="","",IF(A114+1&lt;='Prisestimat RAS'!$C$7,'Beregninger RAS'!A114+1,""))</f>
        <v/>
      </c>
      <c r="B115" s="260" t="str">
        <f t="shared" si="13"/>
        <v/>
      </c>
      <c r="C115" s="277" t="str">
        <f t="shared" si="14"/>
        <v/>
      </c>
      <c r="D115" s="260" t="str">
        <f t="shared" si="15"/>
        <v/>
      </c>
      <c r="E115" s="226" t="str">
        <f t="shared" si="17"/>
        <v/>
      </c>
      <c r="F115" s="248" t="str">
        <f t="shared" si="16"/>
        <v/>
      </c>
      <c r="G115" s="246" t="str">
        <f>IF($A115="","",'Prisestimat RAS'!$C$14)</f>
        <v/>
      </c>
      <c r="H115" s="248" t="str" cm="1">
        <f t="array" ref="H115">IF(N115=Hjelpeark!$E$7,_xlfn.XLOOKUP(IF(P115="Naturlig",O115,P115),'Veksttabell FV'!$A$26:$A$42,_xlfn.XLOOKUP('Beregninger RAS'!F115,'Veksttabell FV'!$B$25:$T$25,'Veksttabell FV'!$B$26:$T$42,,-1),,-1)*G115,IF('Beregninger RAS'!N115=Hjelpeark!$D$7,_xlfn.XLOOKUP(IF(P115="Naturlig",O115,P115),'Veksttabell SV'!$A$27:$A$43,_xlfn.XLOOKUP('Beregninger RAS'!F115,'Veksttabell SV'!$B$26:$AU$26,'Veksttabell SV'!$B$27:$AU$43,,-1),,-1)*G115,""))</f>
        <v/>
      </c>
      <c r="I115" s="248" t="str">
        <f t="shared" si="10"/>
        <v/>
      </c>
      <c r="J115" s="264" t="str">
        <f t="shared" si="11"/>
        <v/>
      </c>
      <c r="K115" s="277" t="str">
        <f>IF(A115="","",'Prisestimat RAS'!$C$9)</f>
        <v/>
      </c>
      <c r="L115" s="277" t="str">
        <f>IF(B115="","",'Prisestimat RAS'!$C$10)</f>
        <v/>
      </c>
      <c r="M115" s="277" t="str">
        <f>IF(A115="","",_xlfn.XLOOKUP('Prisestimat RAS'!$C$10,Hjelpeark!$P$14:$P$16,Hjelpeark!$Q$14:$Q$16))</f>
        <v/>
      </c>
      <c r="N115" s="277" t="str">
        <f t="shared" si="18"/>
        <v/>
      </c>
      <c r="O115" s="277" t="str">
        <f>IFERROR(IF(N115=Hjelpeark!$D$7,_xlfn.XLOOKUP('Beregninger RAS'!C115,Hjelpeark!$C$8:$C$19,Hjelpeark!$D$8:$D$19),_xlfn.XLOOKUP('Beregninger RAS'!C115,Hjelpeark!$C$8:$C$19,Hjelpeark!$E$8:$E$19)),"")</f>
        <v/>
      </c>
      <c r="P115" s="277" t="str">
        <f t="shared" si="19"/>
        <v/>
      </c>
      <c r="Q115" s="277" t="str">
        <f>IFERROR(IF(P115=Hjelpeark!$B$4,0,ABS(P115-O115)),"")</f>
        <v/>
      </c>
      <c r="R115" s="226" t="str">
        <f t="shared" si="12"/>
        <v/>
      </c>
      <c r="T115" s="248" t="str">
        <f>IFERROR(_xlfn.XLOOKUP(D115,Prisliste!$C$4:$F$4,Prisliste!$C$28:$F$28)*R115,"")</f>
        <v/>
      </c>
      <c r="U115" s="248" t="str">
        <f>IFERROR(IF(L115=Hjelpeark!$P$14,_xlfn.XLOOKUP(D115,Prisliste!$C$4:$F$4,Prisliste!$C$29:$F$29)*R115,IF(L115=Hjelpeark!$P$15,_xlfn.XLOOKUP(D115,Prisliste!$C$4:$F$4,Prisliste!$C$30:$F$30)*R115,_xlfn.XLOOKUP(D115,Prisliste!$C$4:$F$4,Prisliste!$C$31:$F$31)*R115)),"")</f>
        <v/>
      </c>
    </row>
    <row r="116" spans="1:21" ht="14.4">
      <c r="A116" s="278" t="str">
        <f>IF(A115="","",IF(A115+1&lt;='Prisestimat RAS'!$C$7,'Beregninger RAS'!A115+1,""))</f>
        <v/>
      </c>
      <c r="B116" s="260" t="str">
        <f t="shared" si="13"/>
        <v/>
      </c>
      <c r="C116" s="277" t="str">
        <f t="shared" si="14"/>
        <v/>
      </c>
      <c r="D116" s="260" t="str">
        <f t="shared" si="15"/>
        <v/>
      </c>
      <c r="E116" s="226" t="str">
        <f t="shared" si="17"/>
        <v/>
      </c>
      <c r="F116" s="248" t="str">
        <f t="shared" si="16"/>
        <v/>
      </c>
      <c r="G116" s="246" t="str">
        <f>IF($A116="","",'Prisestimat RAS'!$C$14)</f>
        <v/>
      </c>
      <c r="H116" s="248" t="str" cm="1">
        <f t="array" ref="H116">IF(N116=Hjelpeark!$E$7,_xlfn.XLOOKUP(IF(P116="Naturlig",O116,P116),'Veksttabell FV'!$A$26:$A$42,_xlfn.XLOOKUP('Beregninger RAS'!F116,'Veksttabell FV'!$B$25:$T$25,'Veksttabell FV'!$B$26:$T$42,,-1),,-1)*G116,IF('Beregninger RAS'!N116=Hjelpeark!$D$7,_xlfn.XLOOKUP(IF(P116="Naturlig",O116,P116),'Veksttabell SV'!$A$27:$A$43,_xlfn.XLOOKUP('Beregninger RAS'!F116,'Veksttabell SV'!$B$26:$AU$26,'Veksttabell SV'!$B$27:$AU$43,,-1),,-1)*G116,""))</f>
        <v/>
      </c>
      <c r="I116" s="248" t="str">
        <f t="shared" si="10"/>
        <v/>
      </c>
      <c r="J116" s="264" t="str">
        <f t="shared" si="11"/>
        <v/>
      </c>
      <c r="K116" s="277" t="str">
        <f>IF(A116="","",'Prisestimat RAS'!$C$9)</f>
        <v/>
      </c>
      <c r="L116" s="277" t="str">
        <f>IF(B116="","",'Prisestimat RAS'!$C$10)</f>
        <v/>
      </c>
      <c r="M116" s="277" t="str">
        <f>IF(A116="","",_xlfn.XLOOKUP('Prisestimat RAS'!$C$10,Hjelpeark!$P$14:$P$16,Hjelpeark!$Q$14:$Q$16))</f>
        <v/>
      </c>
      <c r="N116" s="277" t="str">
        <f t="shared" si="18"/>
        <v/>
      </c>
      <c r="O116" s="277" t="str">
        <f>IFERROR(IF(N116=Hjelpeark!$D$7,_xlfn.XLOOKUP('Beregninger RAS'!C116,Hjelpeark!$C$8:$C$19,Hjelpeark!$D$8:$D$19),_xlfn.XLOOKUP('Beregninger RAS'!C116,Hjelpeark!$C$8:$C$19,Hjelpeark!$E$8:$E$19)),"")</f>
        <v/>
      </c>
      <c r="P116" s="277" t="str">
        <f t="shared" si="19"/>
        <v/>
      </c>
      <c r="Q116" s="277" t="str">
        <f>IFERROR(IF(P116=Hjelpeark!$B$4,0,ABS(P116-O116)),"")</f>
        <v/>
      </c>
      <c r="R116" s="226" t="str">
        <f t="shared" si="12"/>
        <v/>
      </c>
      <c r="T116" s="248" t="str">
        <f>IFERROR(_xlfn.XLOOKUP(D116,Prisliste!$C$4:$F$4,Prisliste!$C$28:$F$28)*R116,"")</f>
        <v/>
      </c>
      <c r="U116" s="248" t="str">
        <f>IFERROR(IF(L116=Hjelpeark!$P$14,_xlfn.XLOOKUP(D116,Prisliste!$C$4:$F$4,Prisliste!$C$29:$F$29)*R116,IF(L116=Hjelpeark!$P$15,_xlfn.XLOOKUP(D116,Prisliste!$C$4:$F$4,Prisliste!$C$30:$F$30)*R116,_xlfn.XLOOKUP(D116,Prisliste!$C$4:$F$4,Prisliste!$C$31:$F$31)*R116)),"")</f>
        <v/>
      </c>
    </row>
    <row r="117" spans="1:21" ht="14.4">
      <c r="A117" s="278" t="str">
        <f>IF(A116="","",IF(A116+1&lt;='Prisestimat RAS'!$C$7,'Beregninger RAS'!A116+1,""))</f>
        <v/>
      </c>
      <c r="B117" s="260" t="str">
        <f t="shared" si="13"/>
        <v/>
      </c>
      <c r="C117" s="277" t="str">
        <f t="shared" si="14"/>
        <v/>
      </c>
      <c r="D117" s="260" t="str">
        <f t="shared" si="15"/>
        <v/>
      </c>
      <c r="E117" s="226" t="str">
        <f t="shared" si="17"/>
        <v/>
      </c>
      <c r="F117" s="248" t="str">
        <f t="shared" si="16"/>
        <v/>
      </c>
      <c r="G117" s="246" t="str">
        <f>IF($A117="","",'Prisestimat RAS'!$C$14)</f>
        <v/>
      </c>
      <c r="H117" s="248" t="str" cm="1">
        <f t="array" ref="H117">IF(N117=Hjelpeark!$E$7,_xlfn.XLOOKUP(IF(P117="Naturlig",O117,P117),'Veksttabell FV'!$A$26:$A$42,_xlfn.XLOOKUP('Beregninger RAS'!F117,'Veksttabell FV'!$B$25:$T$25,'Veksttabell FV'!$B$26:$T$42,,-1),,-1)*G117,IF('Beregninger RAS'!N117=Hjelpeark!$D$7,_xlfn.XLOOKUP(IF(P117="Naturlig",O117,P117),'Veksttabell SV'!$A$27:$A$43,_xlfn.XLOOKUP('Beregninger RAS'!F117,'Veksttabell SV'!$B$26:$AU$26,'Veksttabell SV'!$B$27:$AU$43,,-1),,-1)*G117,""))</f>
        <v/>
      </c>
      <c r="I117" s="248" t="str">
        <f t="shared" si="10"/>
        <v/>
      </c>
      <c r="J117" s="264" t="str">
        <f t="shared" si="11"/>
        <v/>
      </c>
      <c r="K117" s="277" t="str">
        <f>IF(A117="","",'Prisestimat RAS'!$C$9)</f>
        <v/>
      </c>
      <c r="L117" s="277" t="str">
        <f>IF(B117="","",'Prisestimat RAS'!$C$10)</f>
        <v/>
      </c>
      <c r="M117" s="277" t="str">
        <f>IF(A117="","",_xlfn.XLOOKUP('Prisestimat RAS'!$C$10,Hjelpeark!$P$14:$P$16,Hjelpeark!$Q$14:$Q$16))</f>
        <v/>
      </c>
      <c r="N117" s="277" t="str">
        <f t="shared" si="18"/>
        <v/>
      </c>
      <c r="O117" s="277" t="str">
        <f>IFERROR(IF(N117=Hjelpeark!$D$7,_xlfn.XLOOKUP('Beregninger RAS'!C117,Hjelpeark!$C$8:$C$19,Hjelpeark!$D$8:$D$19),_xlfn.XLOOKUP('Beregninger RAS'!C117,Hjelpeark!$C$8:$C$19,Hjelpeark!$E$8:$E$19)),"")</f>
        <v/>
      </c>
      <c r="P117" s="277" t="str">
        <f t="shared" si="19"/>
        <v/>
      </c>
      <c r="Q117" s="277" t="str">
        <f>IFERROR(IF(P117=Hjelpeark!$B$4,0,ABS(P117-O117)),"")</f>
        <v/>
      </c>
      <c r="R117" s="226" t="str">
        <f t="shared" si="12"/>
        <v/>
      </c>
      <c r="T117" s="248" t="str">
        <f>IFERROR(_xlfn.XLOOKUP(D117,Prisliste!$C$4:$F$4,Prisliste!$C$28:$F$28)*R117,"")</f>
        <v/>
      </c>
      <c r="U117" s="248" t="str">
        <f>IFERROR(IF(L117=Hjelpeark!$P$14,_xlfn.XLOOKUP(D117,Prisliste!$C$4:$F$4,Prisliste!$C$29:$F$29)*R117,IF(L117=Hjelpeark!$P$15,_xlfn.XLOOKUP(D117,Prisliste!$C$4:$F$4,Prisliste!$C$30:$F$30)*R117,_xlfn.XLOOKUP(D117,Prisliste!$C$4:$F$4,Prisliste!$C$31:$F$31)*R117)),"")</f>
        <v/>
      </c>
    </row>
    <row r="118" spans="1:21" ht="14.4">
      <c r="A118" s="278" t="str">
        <f>IF(A117="","",IF(A117+1&lt;='Prisestimat RAS'!$C$7,'Beregninger RAS'!A117+1,""))</f>
        <v/>
      </c>
      <c r="B118" s="260" t="str">
        <f t="shared" si="13"/>
        <v/>
      </c>
      <c r="C118" s="277" t="str">
        <f t="shared" si="14"/>
        <v/>
      </c>
      <c r="D118" s="260" t="str">
        <f t="shared" si="15"/>
        <v/>
      </c>
      <c r="E118" s="226" t="str">
        <f t="shared" si="17"/>
        <v/>
      </c>
      <c r="F118" s="248" t="str">
        <f t="shared" si="16"/>
        <v/>
      </c>
      <c r="G118" s="246" t="str">
        <f>IF($A118="","",'Prisestimat RAS'!$C$14)</f>
        <v/>
      </c>
      <c r="H118" s="248" t="str" cm="1">
        <f t="array" ref="H118">IF(N118=Hjelpeark!$E$7,_xlfn.XLOOKUP(IF(P118="Naturlig",O118,P118),'Veksttabell FV'!$A$26:$A$42,_xlfn.XLOOKUP('Beregninger RAS'!F118,'Veksttabell FV'!$B$25:$T$25,'Veksttabell FV'!$B$26:$T$42,,-1),,-1)*G118,IF('Beregninger RAS'!N118=Hjelpeark!$D$7,_xlfn.XLOOKUP(IF(P118="Naturlig",O118,P118),'Veksttabell SV'!$A$27:$A$43,_xlfn.XLOOKUP('Beregninger RAS'!F118,'Veksttabell SV'!$B$26:$AU$26,'Veksttabell SV'!$B$27:$AU$43,,-1),,-1)*G118,""))</f>
        <v/>
      </c>
      <c r="I118" s="248" t="str">
        <f t="shared" si="10"/>
        <v/>
      </c>
      <c r="J118" s="264" t="str">
        <f t="shared" si="11"/>
        <v/>
      </c>
      <c r="K118" s="277" t="str">
        <f>IF(A118="","",'Prisestimat RAS'!$C$9)</f>
        <v/>
      </c>
      <c r="L118" s="277" t="str">
        <f>IF(B118="","",'Prisestimat RAS'!$C$10)</f>
        <v/>
      </c>
      <c r="M118" s="277" t="str">
        <f>IF(A118="","",_xlfn.XLOOKUP('Prisestimat RAS'!$C$10,Hjelpeark!$P$14:$P$16,Hjelpeark!$Q$14:$Q$16))</f>
        <v/>
      </c>
      <c r="N118" s="277" t="str">
        <f t="shared" si="18"/>
        <v/>
      </c>
      <c r="O118" s="277" t="str">
        <f>IFERROR(IF(N118=Hjelpeark!$D$7,_xlfn.XLOOKUP('Beregninger RAS'!C118,Hjelpeark!$C$8:$C$19,Hjelpeark!$D$8:$D$19),_xlfn.XLOOKUP('Beregninger RAS'!C118,Hjelpeark!$C$8:$C$19,Hjelpeark!$E$8:$E$19)),"")</f>
        <v/>
      </c>
      <c r="P118" s="277" t="str">
        <f t="shared" si="19"/>
        <v/>
      </c>
      <c r="Q118" s="277" t="str">
        <f>IFERROR(IF(P118=Hjelpeark!$B$4,0,ABS(P118-O118)),"")</f>
        <v/>
      </c>
      <c r="R118" s="226" t="str">
        <f t="shared" si="12"/>
        <v/>
      </c>
      <c r="T118" s="248" t="str">
        <f>IFERROR(_xlfn.XLOOKUP(D118,Prisliste!$C$4:$F$4,Prisliste!$C$28:$F$28)*R118,"")</f>
        <v/>
      </c>
      <c r="U118" s="248" t="str">
        <f>IFERROR(IF(L118=Hjelpeark!$P$14,_xlfn.XLOOKUP(D118,Prisliste!$C$4:$F$4,Prisliste!$C$29:$F$29)*R118,IF(L118=Hjelpeark!$P$15,_xlfn.XLOOKUP(D118,Prisliste!$C$4:$F$4,Prisliste!$C$30:$F$30)*R118,_xlfn.XLOOKUP(D118,Prisliste!$C$4:$F$4,Prisliste!$C$31:$F$31)*R118)),"")</f>
        <v/>
      </c>
    </row>
    <row r="119" spans="1:21" ht="14.4">
      <c r="A119" s="278" t="str">
        <f>IF(A118="","",IF(A118+1&lt;='Prisestimat RAS'!$C$7,'Beregninger RAS'!A118+1,""))</f>
        <v/>
      </c>
      <c r="B119" s="260" t="str">
        <f t="shared" si="13"/>
        <v/>
      </c>
      <c r="C119" s="277" t="str">
        <f t="shared" si="14"/>
        <v/>
      </c>
      <c r="D119" s="260" t="str">
        <f t="shared" si="15"/>
        <v/>
      </c>
      <c r="E119" s="226" t="str">
        <f t="shared" si="17"/>
        <v/>
      </c>
      <c r="F119" s="248" t="str">
        <f t="shared" si="16"/>
        <v/>
      </c>
      <c r="G119" s="246" t="str">
        <f>IF($A119="","",'Prisestimat RAS'!$C$14)</f>
        <v/>
      </c>
      <c r="H119" s="248" t="str" cm="1">
        <f t="array" ref="H119">IF(N119=Hjelpeark!$E$7,_xlfn.XLOOKUP(IF(P119="Naturlig",O119,P119),'Veksttabell FV'!$A$26:$A$42,_xlfn.XLOOKUP('Beregninger RAS'!F119,'Veksttabell FV'!$B$25:$T$25,'Veksttabell FV'!$B$26:$T$42,,-1),,-1)*G119,IF('Beregninger RAS'!N119=Hjelpeark!$D$7,_xlfn.XLOOKUP(IF(P119="Naturlig",O119,P119),'Veksttabell SV'!$A$27:$A$43,_xlfn.XLOOKUP('Beregninger RAS'!F119,'Veksttabell SV'!$B$26:$AU$26,'Veksttabell SV'!$B$27:$AU$43,,-1),,-1)*G119,""))</f>
        <v/>
      </c>
      <c r="I119" s="248" t="str">
        <f t="shared" si="10"/>
        <v/>
      </c>
      <c r="J119" s="264" t="str">
        <f t="shared" si="11"/>
        <v/>
      </c>
      <c r="K119" s="277" t="str">
        <f>IF(A119="","",'Prisestimat RAS'!$C$9)</f>
        <v/>
      </c>
      <c r="L119" s="277" t="str">
        <f>IF(B119="","",'Prisestimat RAS'!$C$10)</f>
        <v/>
      </c>
      <c r="M119" s="277" t="str">
        <f>IF(A119="","",_xlfn.XLOOKUP('Prisestimat RAS'!$C$10,Hjelpeark!$P$14:$P$16,Hjelpeark!$Q$14:$Q$16))</f>
        <v/>
      </c>
      <c r="N119" s="277" t="str">
        <f t="shared" si="18"/>
        <v/>
      </c>
      <c r="O119" s="277" t="str">
        <f>IFERROR(IF(N119=Hjelpeark!$D$7,_xlfn.XLOOKUP('Beregninger RAS'!C119,Hjelpeark!$C$8:$C$19,Hjelpeark!$D$8:$D$19),_xlfn.XLOOKUP('Beregninger RAS'!C119,Hjelpeark!$C$8:$C$19,Hjelpeark!$E$8:$E$19)),"")</f>
        <v/>
      </c>
      <c r="P119" s="277" t="str">
        <f t="shared" si="19"/>
        <v/>
      </c>
      <c r="Q119" s="277" t="str">
        <f>IFERROR(IF(P119=Hjelpeark!$B$4,0,ABS(P119-O119)),"")</f>
        <v/>
      </c>
      <c r="R119" s="226" t="str">
        <f t="shared" si="12"/>
        <v/>
      </c>
      <c r="T119" s="248" t="str">
        <f>IFERROR(_xlfn.XLOOKUP(D119,Prisliste!$C$4:$F$4,Prisliste!$C$28:$F$28)*R119,"")</f>
        <v/>
      </c>
      <c r="U119" s="248" t="str">
        <f>IFERROR(IF(L119=Hjelpeark!$P$14,_xlfn.XLOOKUP(D119,Prisliste!$C$4:$F$4,Prisliste!$C$29:$F$29)*R119,IF(L119=Hjelpeark!$P$15,_xlfn.XLOOKUP(D119,Prisliste!$C$4:$F$4,Prisliste!$C$30:$F$30)*R119,_xlfn.XLOOKUP(D119,Prisliste!$C$4:$F$4,Prisliste!$C$31:$F$31)*R119)),"")</f>
        <v/>
      </c>
    </row>
    <row r="120" spans="1:21" ht="14.4">
      <c r="A120" s="278" t="str">
        <f>IF(A119="","",IF(A119+1&lt;='Prisestimat RAS'!$C$7,'Beregninger RAS'!A119+1,""))</f>
        <v/>
      </c>
      <c r="B120" s="260" t="str">
        <f t="shared" si="13"/>
        <v/>
      </c>
      <c r="C120" s="277" t="str">
        <f t="shared" si="14"/>
        <v/>
      </c>
      <c r="D120" s="260" t="str">
        <f t="shared" si="15"/>
        <v/>
      </c>
      <c r="E120" s="226" t="str">
        <f t="shared" si="17"/>
        <v/>
      </c>
      <c r="F120" s="248" t="str">
        <f t="shared" si="16"/>
        <v/>
      </c>
      <c r="G120" s="246" t="str">
        <f>IF($A120="","",'Prisestimat RAS'!$C$14)</f>
        <v/>
      </c>
      <c r="H120" s="248" t="str" cm="1">
        <f t="array" ref="H120">IF(N120=Hjelpeark!$E$7,_xlfn.XLOOKUP(IF(P120="Naturlig",O120,P120),'Veksttabell FV'!$A$26:$A$42,_xlfn.XLOOKUP('Beregninger RAS'!F120,'Veksttabell FV'!$B$25:$T$25,'Veksttabell FV'!$B$26:$T$42,,-1),,-1)*G120,IF('Beregninger RAS'!N120=Hjelpeark!$D$7,_xlfn.XLOOKUP(IF(P120="Naturlig",O120,P120),'Veksttabell SV'!$A$27:$A$43,_xlfn.XLOOKUP('Beregninger RAS'!F120,'Veksttabell SV'!$B$26:$AU$26,'Veksttabell SV'!$B$27:$AU$43,,-1),,-1)*G120,""))</f>
        <v/>
      </c>
      <c r="I120" s="248" t="str">
        <f t="shared" si="10"/>
        <v/>
      </c>
      <c r="J120" s="264" t="str">
        <f t="shared" si="11"/>
        <v/>
      </c>
      <c r="K120" s="277" t="str">
        <f>IF(A120="","",'Prisestimat RAS'!$C$9)</f>
        <v/>
      </c>
      <c r="L120" s="277" t="str">
        <f>IF(B120="","",'Prisestimat RAS'!$C$10)</f>
        <v/>
      </c>
      <c r="M120" s="277" t="str">
        <f>IF(A120="","",_xlfn.XLOOKUP('Prisestimat RAS'!$C$10,Hjelpeark!$P$14:$P$16,Hjelpeark!$Q$14:$Q$16))</f>
        <v/>
      </c>
      <c r="N120" s="277" t="str">
        <f t="shared" si="18"/>
        <v/>
      </c>
      <c r="O120" s="277" t="str">
        <f>IFERROR(IF(N120=Hjelpeark!$D$7,_xlfn.XLOOKUP('Beregninger RAS'!C120,Hjelpeark!$C$8:$C$19,Hjelpeark!$D$8:$D$19),_xlfn.XLOOKUP('Beregninger RAS'!C120,Hjelpeark!$C$8:$C$19,Hjelpeark!$E$8:$E$19)),"")</f>
        <v/>
      </c>
      <c r="P120" s="277" t="str">
        <f t="shared" si="19"/>
        <v/>
      </c>
      <c r="Q120" s="277" t="str">
        <f>IFERROR(IF(P120=Hjelpeark!$B$4,0,ABS(P120-O120)),"")</f>
        <v/>
      </c>
      <c r="R120" s="226" t="str">
        <f t="shared" si="12"/>
        <v/>
      </c>
      <c r="T120" s="248" t="str">
        <f>IFERROR(_xlfn.XLOOKUP(D120,Prisliste!$C$4:$F$4,Prisliste!$C$28:$F$28)*R120,"")</f>
        <v/>
      </c>
      <c r="U120" s="248" t="str">
        <f>IFERROR(IF(L120=Hjelpeark!$P$14,_xlfn.XLOOKUP(D120,Prisliste!$C$4:$F$4,Prisliste!$C$29:$F$29)*R120,IF(L120=Hjelpeark!$P$15,_xlfn.XLOOKUP(D120,Prisliste!$C$4:$F$4,Prisliste!$C$30:$F$30)*R120,_xlfn.XLOOKUP(D120,Prisliste!$C$4:$F$4,Prisliste!$C$31:$F$31)*R120)),"")</f>
        <v/>
      </c>
    </row>
    <row r="121" spans="1:21" ht="14.4">
      <c r="A121" s="278" t="str">
        <f>IF(A120="","",IF(A120+1&lt;='Prisestimat RAS'!$C$7,'Beregninger RAS'!A120+1,""))</f>
        <v/>
      </c>
      <c r="B121" s="260" t="str">
        <f t="shared" si="13"/>
        <v/>
      </c>
      <c r="C121" s="277" t="str">
        <f t="shared" si="14"/>
        <v/>
      </c>
      <c r="D121" s="260" t="str">
        <f t="shared" si="15"/>
        <v/>
      </c>
      <c r="E121" s="226" t="str">
        <f t="shared" si="17"/>
        <v/>
      </c>
      <c r="F121" s="248" t="str">
        <f t="shared" si="16"/>
        <v/>
      </c>
      <c r="G121" s="246" t="str">
        <f>IF($A121="","",'Prisestimat RAS'!$C$14)</f>
        <v/>
      </c>
      <c r="H121" s="248" t="str" cm="1">
        <f t="array" ref="H121">IF(N121=Hjelpeark!$E$7,_xlfn.XLOOKUP(IF(P121="Naturlig",O121,P121),'Veksttabell FV'!$A$26:$A$42,_xlfn.XLOOKUP('Beregninger RAS'!F121,'Veksttabell FV'!$B$25:$T$25,'Veksttabell FV'!$B$26:$T$42,,-1),,-1)*G121,IF('Beregninger RAS'!N121=Hjelpeark!$D$7,_xlfn.XLOOKUP(IF(P121="Naturlig",O121,P121),'Veksttabell SV'!$A$27:$A$43,_xlfn.XLOOKUP('Beregninger RAS'!F121,'Veksttabell SV'!$B$26:$AU$26,'Veksttabell SV'!$B$27:$AU$43,,-1),,-1)*G121,""))</f>
        <v/>
      </c>
      <c r="I121" s="248" t="str">
        <f t="shared" si="10"/>
        <v/>
      </c>
      <c r="J121" s="264" t="str">
        <f t="shared" si="11"/>
        <v/>
      </c>
      <c r="K121" s="277" t="str">
        <f>IF(A121="","",'Prisestimat RAS'!$C$9)</f>
        <v/>
      </c>
      <c r="L121" s="277" t="str">
        <f>IF(B121="","",'Prisestimat RAS'!$C$10)</f>
        <v/>
      </c>
      <c r="M121" s="277" t="str">
        <f>IF(A121="","",_xlfn.XLOOKUP('Prisestimat RAS'!$C$10,Hjelpeark!$P$14:$P$16,Hjelpeark!$Q$14:$Q$16))</f>
        <v/>
      </c>
      <c r="N121" s="277" t="str">
        <f t="shared" si="18"/>
        <v/>
      </c>
      <c r="O121" s="277" t="str">
        <f>IFERROR(IF(N121=Hjelpeark!$D$7,_xlfn.XLOOKUP('Beregninger RAS'!C121,Hjelpeark!$C$8:$C$19,Hjelpeark!$D$8:$D$19),_xlfn.XLOOKUP('Beregninger RAS'!C121,Hjelpeark!$C$8:$C$19,Hjelpeark!$E$8:$E$19)),"")</f>
        <v/>
      </c>
      <c r="P121" s="277" t="str">
        <f t="shared" si="19"/>
        <v/>
      </c>
      <c r="Q121" s="277" t="str">
        <f>IFERROR(IF(P121=Hjelpeark!$B$4,0,ABS(P121-O121)),"")</f>
        <v/>
      </c>
      <c r="R121" s="226" t="str">
        <f t="shared" si="12"/>
        <v/>
      </c>
      <c r="T121" s="248" t="str">
        <f>IFERROR(_xlfn.XLOOKUP(D121,Prisliste!$C$4:$F$4,Prisliste!$C$28:$F$28)*R121,"")</f>
        <v/>
      </c>
      <c r="U121" s="248" t="str">
        <f>IFERROR(IF(L121=Hjelpeark!$P$14,_xlfn.XLOOKUP(D121,Prisliste!$C$4:$F$4,Prisliste!$C$29:$F$29)*R121,IF(L121=Hjelpeark!$P$15,_xlfn.XLOOKUP(D121,Prisliste!$C$4:$F$4,Prisliste!$C$30:$F$30)*R121,_xlfn.XLOOKUP(D121,Prisliste!$C$4:$F$4,Prisliste!$C$31:$F$31)*R121)),"")</f>
        <v/>
      </c>
    </row>
    <row r="122" spans="1:21" ht="14.4">
      <c r="A122" s="278" t="str">
        <f>IF(A121="","",IF(A121+1&lt;='Prisestimat RAS'!$C$7,'Beregninger RAS'!A121+1,""))</f>
        <v/>
      </c>
      <c r="B122" s="260" t="str">
        <f t="shared" si="13"/>
        <v/>
      </c>
      <c r="C122" s="277" t="str">
        <f t="shared" si="14"/>
        <v/>
      </c>
      <c r="D122" s="260" t="str">
        <f t="shared" si="15"/>
        <v/>
      </c>
      <c r="E122" s="226" t="str">
        <f t="shared" si="17"/>
        <v/>
      </c>
      <c r="F122" s="248" t="str">
        <f t="shared" si="16"/>
        <v/>
      </c>
      <c r="G122" s="246" t="str">
        <f>IF($A122="","",'Prisestimat RAS'!$C$14)</f>
        <v/>
      </c>
      <c r="H122" s="248" t="str" cm="1">
        <f t="array" ref="H122">IF(N122=Hjelpeark!$E$7,_xlfn.XLOOKUP(IF(P122="Naturlig",O122,P122),'Veksttabell FV'!$A$26:$A$42,_xlfn.XLOOKUP('Beregninger RAS'!F122,'Veksttabell FV'!$B$25:$T$25,'Veksttabell FV'!$B$26:$T$42,,-1),,-1)*G122,IF('Beregninger RAS'!N122=Hjelpeark!$D$7,_xlfn.XLOOKUP(IF(P122="Naturlig",O122,P122),'Veksttabell SV'!$A$27:$A$43,_xlfn.XLOOKUP('Beregninger RAS'!F122,'Veksttabell SV'!$B$26:$AU$26,'Veksttabell SV'!$B$27:$AU$43,,-1),,-1)*G122,""))</f>
        <v/>
      </c>
      <c r="I122" s="248" t="str">
        <f t="shared" si="10"/>
        <v/>
      </c>
      <c r="J122" s="264" t="str">
        <f t="shared" si="11"/>
        <v/>
      </c>
      <c r="K122" s="277" t="str">
        <f>IF(A122="","",'Prisestimat RAS'!$C$9)</f>
        <v/>
      </c>
      <c r="L122" s="277" t="str">
        <f>IF(B122="","",'Prisestimat RAS'!$C$10)</f>
        <v/>
      </c>
      <c r="M122" s="277" t="str">
        <f>IF(A122="","",_xlfn.XLOOKUP('Prisestimat RAS'!$C$10,Hjelpeark!$P$14:$P$16,Hjelpeark!$Q$14:$Q$16))</f>
        <v/>
      </c>
      <c r="N122" s="277" t="str">
        <f t="shared" si="18"/>
        <v/>
      </c>
      <c r="O122" s="277" t="str">
        <f>IFERROR(IF(N122=Hjelpeark!$D$7,_xlfn.XLOOKUP('Beregninger RAS'!C122,Hjelpeark!$C$8:$C$19,Hjelpeark!$D$8:$D$19),_xlfn.XLOOKUP('Beregninger RAS'!C122,Hjelpeark!$C$8:$C$19,Hjelpeark!$E$8:$E$19)),"")</f>
        <v/>
      </c>
      <c r="P122" s="277" t="str">
        <f t="shared" si="19"/>
        <v/>
      </c>
      <c r="Q122" s="277" t="str">
        <f>IFERROR(IF(P122=Hjelpeark!$B$4,0,ABS(P122-O122)),"")</f>
        <v/>
      </c>
      <c r="R122" s="226" t="str">
        <f t="shared" si="12"/>
        <v/>
      </c>
      <c r="T122" s="248" t="str">
        <f>IFERROR(_xlfn.XLOOKUP(D122,Prisliste!$C$4:$F$4,Prisliste!$C$28:$F$28)*R122,"")</f>
        <v/>
      </c>
      <c r="U122" s="248" t="str">
        <f>IFERROR(IF(L122=Hjelpeark!$P$14,_xlfn.XLOOKUP(D122,Prisliste!$C$4:$F$4,Prisliste!$C$29:$F$29)*R122,IF(L122=Hjelpeark!$P$15,_xlfn.XLOOKUP(D122,Prisliste!$C$4:$F$4,Prisliste!$C$30:$F$30)*R122,_xlfn.XLOOKUP(D122,Prisliste!$C$4:$F$4,Prisliste!$C$31:$F$31)*R122)),"")</f>
        <v/>
      </c>
    </row>
    <row r="123" spans="1:21" ht="14.4">
      <c r="A123" s="278" t="str">
        <f>IF(A122="","",IF(A122+1&lt;='Prisestimat RAS'!$C$7,'Beregninger RAS'!A122+1,""))</f>
        <v/>
      </c>
      <c r="B123" s="260" t="str">
        <f t="shared" si="13"/>
        <v/>
      </c>
      <c r="C123" s="277" t="str">
        <f t="shared" si="14"/>
        <v/>
      </c>
      <c r="D123" s="260" t="str">
        <f t="shared" si="15"/>
        <v/>
      </c>
      <c r="E123" s="226" t="str">
        <f t="shared" si="17"/>
        <v/>
      </c>
      <c r="F123" s="248" t="str">
        <f t="shared" si="16"/>
        <v/>
      </c>
      <c r="G123" s="246" t="str">
        <f>IF($A123="","",'Prisestimat RAS'!$C$14)</f>
        <v/>
      </c>
      <c r="H123" s="248" t="str" cm="1">
        <f t="array" ref="H123">IF(N123=Hjelpeark!$E$7,_xlfn.XLOOKUP(IF(P123="Naturlig",O123,P123),'Veksttabell FV'!$A$26:$A$42,_xlfn.XLOOKUP('Beregninger RAS'!F123,'Veksttabell FV'!$B$25:$T$25,'Veksttabell FV'!$B$26:$T$42,,-1),,-1)*G123,IF('Beregninger RAS'!N123=Hjelpeark!$D$7,_xlfn.XLOOKUP(IF(P123="Naturlig",O123,P123),'Veksttabell SV'!$A$27:$A$43,_xlfn.XLOOKUP('Beregninger RAS'!F123,'Veksttabell SV'!$B$26:$AU$26,'Veksttabell SV'!$B$27:$AU$43,,-1),,-1)*G123,""))</f>
        <v/>
      </c>
      <c r="I123" s="248" t="str">
        <f t="shared" si="10"/>
        <v/>
      </c>
      <c r="J123" s="264" t="str">
        <f t="shared" si="11"/>
        <v/>
      </c>
      <c r="K123" s="277" t="str">
        <f>IF(A123="","",'Prisestimat RAS'!$C$9)</f>
        <v/>
      </c>
      <c r="L123" s="277" t="str">
        <f>IF(B123="","",'Prisestimat RAS'!$C$10)</f>
        <v/>
      </c>
      <c r="M123" s="277" t="str">
        <f>IF(A123="","",_xlfn.XLOOKUP('Prisestimat RAS'!$C$10,Hjelpeark!$P$14:$P$16,Hjelpeark!$Q$14:$Q$16))</f>
        <v/>
      </c>
      <c r="N123" s="277" t="str">
        <f t="shared" si="18"/>
        <v/>
      </c>
      <c r="O123" s="277" t="str">
        <f>IFERROR(IF(N123=Hjelpeark!$D$7,_xlfn.XLOOKUP('Beregninger RAS'!C123,Hjelpeark!$C$8:$C$19,Hjelpeark!$D$8:$D$19),_xlfn.XLOOKUP('Beregninger RAS'!C123,Hjelpeark!$C$8:$C$19,Hjelpeark!$E$8:$E$19)),"")</f>
        <v/>
      </c>
      <c r="P123" s="277" t="str">
        <f t="shared" si="19"/>
        <v/>
      </c>
      <c r="Q123" s="277" t="str">
        <f>IFERROR(IF(P123=Hjelpeark!$B$4,0,ABS(P123-O123)),"")</f>
        <v/>
      </c>
      <c r="R123" s="226" t="str">
        <f t="shared" si="12"/>
        <v/>
      </c>
      <c r="T123" s="248" t="str">
        <f>IFERROR(_xlfn.XLOOKUP(D123,Prisliste!$C$4:$F$4,Prisliste!$C$28:$F$28)*R123,"")</f>
        <v/>
      </c>
      <c r="U123" s="248" t="str">
        <f>IFERROR(IF(L123=Hjelpeark!$P$14,_xlfn.XLOOKUP(D123,Prisliste!$C$4:$F$4,Prisliste!$C$29:$F$29)*R123,IF(L123=Hjelpeark!$P$15,_xlfn.XLOOKUP(D123,Prisliste!$C$4:$F$4,Prisliste!$C$30:$F$30)*R123,_xlfn.XLOOKUP(D123,Prisliste!$C$4:$F$4,Prisliste!$C$31:$F$31)*R123)),"")</f>
        <v/>
      </c>
    </row>
    <row r="124" spans="1:21" ht="14.4">
      <c r="A124" s="278" t="str">
        <f>IF(A123="","",IF(A123+1&lt;='Prisestimat RAS'!$C$7,'Beregninger RAS'!A123+1,""))</f>
        <v/>
      </c>
      <c r="B124" s="260" t="str">
        <f t="shared" si="13"/>
        <v/>
      </c>
      <c r="C124" s="277" t="str">
        <f t="shared" si="14"/>
        <v/>
      </c>
      <c r="D124" s="260" t="str">
        <f t="shared" si="15"/>
        <v/>
      </c>
      <c r="E124" s="226" t="str">
        <f t="shared" si="17"/>
        <v/>
      </c>
      <c r="F124" s="248" t="str">
        <f t="shared" si="16"/>
        <v/>
      </c>
      <c r="G124" s="246" t="str">
        <f>IF($A124="","",'Prisestimat RAS'!$C$14)</f>
        <v/>
      </c>
      <c r="H124" s="248" t="str" cm="1">
        <f t="array" ref="H124">IF(N124=Hjelpeark!$E$7,_xlfn.XLOOKUP(IF(P124="Naturlig",O124,P124),'Veksttabell FV'!$A$26:$A$42,_xlfn.XLOOKUP('Beregninger RAS'!F124,'Veksttabell FV'!$B$25:$T$25,'Veksttabell FV'!$B$26:$T$42,,-1),,-1)*G124,IF('Beregninger RAS'!N124=Hjelpeark!$D$7,_xlfn.XLOOKUP(IF(P124="Naturlig",O124,P124),'Veksttabell SV'!$A$27:$A$43,_xlfn.XLOOKUP('Beregninger RAS'!F124,'Veksttabell SV'!$B$26:$AU$26,'Veksttabell SV'!$B$27:$AU$43,,-1),,-1)*G124,""))</f>
        <v/>
      </c>
      <c r="I124" s="248" t="str">
        <f t="shared" si="10"/>
        <v/>
      </c>
      <c r="J124" s="264" t="str">
        <f t="shared" si="11"/>
        <v/>
      </c>
      <c r="K124" s="277" t="str">
        <f>IF(A124="","",'Prisestimat RAS'!$C$9)</f>
        <v/>
      </c>
      <c r="L124" s="277" t="str">
        <f>IF(B124="","",'Prisestimat RAS'!$C$10)</f>
        <v/>
      </c>
      <c r="M124" s="277" t="str">
        <f>IF(A124="","",_xlfn.XLOOKUP('Prisestimat RAS'!$C$10,Hjelpeark!$P$14:$P$16,Hjelpeark!$Q$14:$Q$16))</f>
        <v/>
      </c>
      <c r="N124" s="277" t="str">
        <f t="shared" si="18"/>
        <v/>
      </c>
      <c r="O124" s="277" t="str">
        <f>IFERROR(IF(N124=Hjelpeark!$D$7,_xlfn.XLOOKUP('Beregninger RAS'!C124,Hjelpeark!$C$8:$C$19,Hjelpeark!$D$8:$D$19),_xlfn.XLOOKUP('Beregninger RAS'!C124,Hjelpeark!$C$8:$C$19,Hjelpeark!$E$8:$E$19)),"")</f>
        <v/>
      </c>
      <c r="P124" s="277" t="str">
        <f t="shared" si="19"/>
        <v/>
      </c>
      <c r="Q124" s="277" t="str">
        <f>IFERROR(IF(P124=Hjelpeark!$B$4,0,ABS(P124-O124)),"")</f>
        <v/>
      </c>
      <c r="R124" s="226" t="str">
        <f t="shared" si="12"/>
        <v/>
      </c>
      <c r="T124" s="248" t="str">
        <f>IFERROR(_xlfn.XLOOKUP(D124,Prisliste!$C$4:$F$4,Prisliste!$C$28:$F$28)*R124,"")</f>
        <v/>
      </c>
      <c r="U124" s="248" t="str">
        <f>IFERROR(IF(L124=Hjelpeark!$P$14,_xlfn.XLOOKUP(D124,Prisliste!$C$4:$F$4,Prisliste!$C$29:$F$29)*R124,IF(L124=Hjelpeark!$P$15,_xlfn.XLOOKUP(D124,Prisliste!$C$4:$F$4,Prisliste!$C$30:$F$30)*R124,_xlfn.XLOOKUP(D124,Prisliste!$C$4:$F$4,Prisliste!$C$31:$F$31)*R124)),"")</f>
        <v/>
      </c>
    </row>
    <row r="125" spans="1:21" ht="14.4">
      <c r="A125" s="278" t="str">
        <f>IF(A124="","",IF(A124+1&lt;='Prisestimat RAS'!$C$7,'Beregninger RAS'!A124+1,""))</f>
        <v/>
      </c>
      <c r="B125" s="260" t="str">
        <f t="shared" si="13"/>
        <v/>
      </c>
      <c r="C125" s="277" t="str">
        <f t="shared" si="14"/>
        <v/>
      </c>
      <c r="D125" s="260" t="str">
        <f t="shared" si="15"/>
        <v/>
      </c>
      <c r="E125" s="226" t="str">
        <f t="shared" si="17"/>
        <v/>
      </c>
      <c r="F125" s="248" t="str">
        <f t="shared" si="16"/>
        <v/>
      </c>
      <c r="G125" s="246" t="str">
        <f>IF($A125="","",'Prisestimat RAS'!$C$14)</f>
        <v/>
      </c>
      <c r="H125" s="248" t="str" cm="1">
        <f t="array" ref="H125">IF(N125=Hjelpeark!$E$7,_xlfn.XLOOKUP(IF(P125="Naturlig",O125,P125),'Veksttabell FV'!$A$26:$A$42,_xlfn.XLOOKUP('Beregninger RAS'!F125,'Veksttabell FV'!$B$25:$T$25,'Veksttabell FV'!$B$26:$T$42,,-1),,-1)*G125,IF('Beregninger RAS'!N125=Hjelpeark!$D$7,_xlfn.XLOOKUP(IF(P125="Naturlig",O125,P125),'Veksttabell SV'!$A$27:$A$43,_xlfn.XLOOKUP('Beregninger RAS'!F125,'Veksttabell SV'!$B$26:$AU$26,'Veksttabell SV'!$B$27:$AU$43,,-1),,-1)*G125,""))</f>
        <v/>
      </c>
      <c r="I125" s="248" t="str">
        <f t="shared" si="10"/>
        <v/>
      </c>
      <c r="J125" s="264" t="str">
        <f t="shared" si="11"/>
        <v/>
      </c>
      <c r="K125" s="277" t="str">
        <f>IF(A125="","",'Prisestimat RAS'!$C$9)</f>
        <v/>
      </c>
      <c r="L125" s="277" t="str">
        <f>IF(B125="","",'Prisestimat RAS'!$C$10)</f>
        <v/>
      </c>
      <c r="M125" s="277" t="str">
        <f>IF(A125="","",_xlfn.XLOOKUP('Prisestimat RAS'!$C$10,Hjelpeark!$P$14:$P$16,Hjelpeark!$Q$14:$Q$16))</f>
        <v/>
      </c>
      <c r="N125" s="277" t="str">
        <f t="shared" si="18"/>
        <v/>
      </c>
      <c r="O125" s="277" t="str">
        <f>IFERROR(IF(N125=Hjelpeark!$D$7,_xlfn.XLOOKUP('Beregninger RAS'!C125,Hjelpeark!$C$8:$C$19,Hjelpeark!$D$8:$D$19),_xlfn.XLOOKUP('Beregninger RAS'!C125,Hjelpeark!$C$8:$C$19,Hjelpeark!$E$8:$E$19)),"")</f>
        <v/>
      </c>
      <c r="P125" s="277" t="str">
        <f t="shared" si="19"/>
        <v/>
      </c>
      <c r="Q125" s="277" t="str">
        <f>IFERROR(IF(P125=Hjelpeark!$B$4,0,ABS(P125-O125)),"")</f>
        <v/>
      </c>
      <c r="R125" s="226" t="str">
        <f t="shared" si="12"/>
        <v/>
      </c>
      <c r="T125" s="248" t="str">
        <f>IFERROR(_xlfn.XLOOKUP(D125,Prisliste!$C$4:$F$4,Prisliste!$C$28:$F$28)*R125,"")</f>
        <v/>
      </c>
      <c r="U125" s="248" t="str">
        <f>IFERROR(IF(L125=Hjelpeark!$P$14,_xlfn.XLOOKUP(D125,Prisliste!$C$4:$F$4,Prisliste!$C$29:$F$29)*R125,IF(L125=Hjelpeark!$P$15,_xlfn.XLOOKUP(D125,Prisliste!$C$4:$F$4,Prisliste!$C$30:$F$30)*R125,_xlfn.XLOOKUP(D125,Prisliste!$C$4:$F$4,Prisliste!$C$31:$F$31)*R125)),"")</f>
        <v/>
      </c>
    </row>
    <row r="126" spans="1:21" ht="14.4">
      <c r="A126" s="278" t="str">
        <f>IF(A125="","",IF(A125+1&lt;='Prisestimat RAS'!$C$7,'Beregninger RAS'!A125+1,""))</f>
        <v/>
      </c>
      <c r="B126" s="260" t="str">
        <f t="shared" si="13"/>
        <v/>
      </c>
      <c r="C126" s="277" t="str">
        <f t="shared" si="14"/>
        <v/>
      </c>
      <c r="D126" s="260" t="str">
        <f t="shared" si="15"/>
        <v/>
      </c>
      <c r="E126" s="226" t="str">
        <f t="shared" si="17"/>
        <v/>
      </c>
      <c r="F126" s="248" t="str">
        <f t="shared" si="16"/>
        <v/>
      </c>
      <c r="G126" s="246" t="str">
        <f>IF($A126="","",'Prisestimat RAS'!$C$14)</f>
        <v/>
      </c>
      <c r="H126" s="248" t="str" cm="1">
        <f t="array" ref="H126">IF(N126=Hjelpeark!$E$7,_xlfn.XLOOKUP(IF(P126="Naturlig",O126,P126),'Veksttabell FV'!$A$26:$A$42,_xlfn.XLOOKUP('Beregninger RAS'!F126,'Veksttabell FV'!$B$25:$T$25,'Veksttabell FV'!$B$26:$T$42,,-1),,-1)*G126,IF('Beregninger RAS'!N126=Hjelpeark!$D$7,_xlfn.XLOOKUP(IF(P126="Naturlig",O126,P126),'Veksttabell SV'!$A$27:$A$43,_xlfn.XLOOKUP('Beregninger RAS'!F126,'Veksttabell SV'!$B$26:$AU$26,'Veksttabell SV'!$B$27:$AU$43,,-1),,-1)*G126,""))</f>
        <v/>
      </c>
      <c r="I126" s="248" t="str">
        <f t="shared" si="10"/>
        <v/>
      </c>
      <c r="J126" s="264" t="str">
        <f t="shared" si="11"/>
        <v/>
      </c>
      <c r="K126" s="277" t="str">
        <f>IF(A126="","",'Prisestimat RAS'!$C$9)</f>
        <v/>
      </c>
      <c r="L126" s="277" t="str">
        <f>IF(B126="","",'Prisestimat RAS'!$C$10)</f>
        <v/>
      </c>
      <c r="M126" s="277" t="str">
        <f>IF(A126="","",_xlfn.XLOOKUP('Prisestimat RAS'!$C$10,Hjelpeark!$P$14:$P$16,Hjelpeark!$Q$14:$Q$16))</f>
        <v/>
      </c>
      <c r="N126" s="277" t="str">
        <f t="shared" si="18"/>
        <v/>
      </c>
      <c r="O126" s="277" t="str">
        <f>IFERROR(IF(N126=Hjelpeark!$D$7,_xlfn.XLOOKUP('Beregninger RAS'!C126,Hjelpeark!$C$8:$C$19,Hjelpeark!$D$8:$D$19),_xlfn.XLOOKUP('Beregninger RAS'!C126,Hjelpeark!$C$8:$C$19,Hjelpeark!$E$8:$E$19)),"")</f>
        <v/>
      </c>
      <c r="P126" s="277" t="str">
        <f t="shared" si="19"/>
        <v/>
      </c>
      <c r="Q126" s="277" t="str">
        <f>IFERROR(IF(P126=Hjelpeark!$B$4,0,ABS(P126-O126)),"")</f>
        <v/>
      </c>
      <c r="R126" s="226" t="str">
        <f t="shared" si="12"/>
        <v/>
      </c>
      <c r="T126" s="248" t="str">
        <f>IFERROR(_xlfn.XLOOKUP(D126,Prisliste!$C$4:$F$4,Prisliste!$C$28:$F$28)*R126,"")</f>
        <v/>
      </c>
      <c r="U126" s="248" t="str">
        <f>IFERROR(IF(L126=Hjelpeark!$P$14,_xlfn.XLOOKUP(D126,Prisliste!$C$4:$F$4,Prisliste!$C$29:$F$29)*R126,IF(L126=Hjelpeark!$P$15,_xlfn.XLOOKUP(D126,Prisliste!$C$4:$F$4,Prisliste!$C$30:$F$30)*R126,_xlfn.XLOOKUP(D126,Prisliste!$C$4:$F$4,Prisliste!$C$31:$F$31)*R126)),"")</f>
        <v/>
      </c>
    </row>
    <row r="127" spans="1:21" ht="14.4">
      <c r="A127" s="278" t="str">
        <f>IF(A126="","",IF(A126+1&lt;='Prisestimat RAS'!$C$7,'Beregninger RAS'!A126+1,""))</f>
        <v/>
      </c>
      <c r="B127" s="260" t="str">
        <f t="shared" si="13"/>
        <v/>
      </c>
      <c r="C127" s="277" t="str">
        <f t="shared" si="14"/>
        <v/>
      </c>
      <c r="D127" s="260" t="str">
        <f t="shared" si="15"/>
        <v/>
      </c>
      <c r="E127" s="226" t="str">
        <f t="shared" si="17"/>
        <v/>
      </c>
      <c r="F127" s="248" t="str">
        <f t="shared" si="16"/>
        <v/>
      </c>
      <c r="G127" s="246" t="str">
        <f>IF($A127="","",'Prisestimat RAS'!$C$14)</f>
        <v/>
      </c>
      <c r="H127" s="248" t="str" cm="1">
        <f t="array" ref="H127">IF(N127=Hjelpeark!$E$7,_xlfn.XLOOKUP(IF(P127="Naturlig",O127,P127),'Veksttabell FV'!$A$26:$A$42,_xlfn.XLOOKUP('Beregninger RAS'!F127,'Veksttabell FV'!$B$25:$T$25,'Veksttabell FV'!$B$26:$T$42,,-1),,-1)*G127,IF('Beregninger RAS'!N127=Hjelpeark!$D$7,_xlfn.XLOOKUP(IF(P127="Naturlig",O127,P127),'Veksttabell SV'!$A$27:$A$43,_xlfn.XLOOKUP('Beregninger RAS'!F127,'Veksttabell SV'!$B$26:$AU$26,'Veksttabell SV'!$B$27:$AU$43,,-1),,-1)*G127,""))</f>
        <v/>
      </c>
      <c r="I127" s="248" t="str">
        <f t="shared" si="10"/>
        <v/>
      </c>
      <c r="J127" s="264" t="str">
        <f t="shared" si="11"/>
        <v/>
      </c>
      <c r="K127" s="277" t="str">
        <f>IF(A127="","",'Prisestimat RAS'!$C$9)</f>
        <v/>
      </c>
      <c r="L127" s="277" t="str">
        <f>IF(B127="","",'Prisestimat RAS'!$C$10)</f>
        <v/>
      </c>
      <c r="M127" s="277" t="str">
        <f>IF(A127="","",_xlfn.XLOOKUP('Prisestimat RAS'!$C$10,Hjelpeark!$P$14:$P$16,Hjelpeark!$Q$14:$Q$16))</f>
        <v/>
      </c>
      <c r="N127" s="277" t="str">
        <f t="shared" si="18"/>
        <v/>
      </c>
      <c r="O127" s="277" t="str">
        <f>IFERROR(IF(N127=Hjelpeark!$D$7,_xlfn.XLOOKUP('Beregninger RAS'!C127,Hjelpeark!$C$8:$C$19,Hjelpeark!$D$8:$D$19),_xlfn.XLOOKUP('Beregninger RAS'!C127,Hjelpeark!$C$8:$C$19,Hjelpeark!$E$8:$E$19)),"")</f>
        <v/>
      </c>
      <c r="P127" s="277" t="str">
        <f t="shared" si="19"/>
        <v/>
      </c>
      <c r="Q127" s="277" t="str">
        <f>IFERROR(IF(P127=Hjelpeark!$B$4,0,ABS(P127-O127)),"")</f>
        <v/>
      </c>
      <c r="R127" s="226" t="str">
        <f t="shared" si="12"/>
        <v/>
      </c>
      <c r="T127" s="248" t="str">
        <f>IFERROR(_xlfn.XLOOKUP(D127,Prisliste!$C$4:$F$4,Prisliste!$C$28:$F$28)*R127,"")</f>
        <v/>
      </c>
      <c r="U127" s="248" t="str">
        <f>IFERROR(IF(L127=Hjelpeark!$P$14,_xlfn.XLOOKUP(D127,Prisliste!$C$4:$F$4,Prisliste!$C$29:$F$29)*R127,IF(L127=Hjelpeark!$P$15,_xlfn.XLOOKUP(D127,Prisliste!$C$4:$F$4,Prisliste!$C$30:$F$30)*R127,_xlfn.XLOOKUP(D127,Prisliste!$C$4:$F$4,Prisliste!$C$31:$F$31)*R127)),"")</f>
        <v/>
      </c>
    </row>
    <row r="128" spans="1:21" ht="14.4">
      <c r="A128" s="278" t="str">
        <f>IF(A127="","",IF(A127+1&lt;='Prisestimat RAS'!$C$7,'Beregninger RAS'!A127+1,""))</f>
        <v/>
      </c>
      <c r="B128" s="260" t="str">
        <f t="shared" si="13"/>
        <v/>
      </c>
      <c r="C128" s="277" t="str">
        <f t="shared" si="14"/>
        <v/>
      </c>
      <c r="D128" s="260" t="str">
        <f t="shared" si="15"/>
        <v/>
      </c>
      <c r="E128" s="226" t="str">
        <f t="shared" si="17"/>
        <v/>
      </c>
      <c r="F128" s="248" t="str">
        <f t="shared" si="16"/>
        <v/>
      </c>
      <c r="G128" s="246" t="str">
        <f>IF($A128="","",'Prisestimat RAS'!$C$14)</f>
        <v/>
      </c>
      <c r="H128" s="248" t="str" cm="1">
        <f t="array" ref="H128">IF(N128=Hjelpeark!$E$7,_xlfn.XLOOKUP(IF(P128="Naturlig",O128,P128),'Veksttabell FV'!$A$26:$A$42,_xlfn.XLOOKUP('Beregninger RAS'!F128,'Veksttabell FV'!$B$25:$T$25,'Veksttabell FV'!$B$26:$T$42,,-1),,-1)*G128,IF('Beregninger RAS'!N128=Hjelpeark!$D$7,_xlfn.XLOOKUP(IF(P128="Naturlig",O128,P128),'Veksttabell SV'!$A$27:$A$43,_xlfn.XLOOKUP('Beregninger RAS'!F128,'Veksttabell SV'!$B$26:$AU$26,'Veksttabell SV'!$B$27:$AU$43,,-1),,-1)*G128,""))</f>
        <v/>
      </c>
      <c r="I128" s="248" t="str">
        <f t="shared" si="10"/>
        <v/>
      </c>
      <c r="J128" s="264" t="str">
        <f t="shared" si="11"/>
        <v/>
      </c>
      <c r="K128" s="277" t="str">
        <f>IF(A128="","",'Prisestimat RAS'!$C$9)</f>
        <v/>
      </c>
      <c r="L128" s="277" t="str">
        <f>IF(B128="","",'Prisestimat RAS'!$C$10)</f>
        <v/>
      </c>
      <c r="M128" s="277" t="str">
        <f>IF(A128="","",_xlfn.XLOOKUP('Prisestimat RAS'!$C$10,Hjelpeark!$P$14:$P$16,Hjelpeark!$Q$14:$Q$16))</f>
        <v/>
      </c>
      <c r="N128" s="277" t="str">
        <f t="shared" si="18"/>
        <v/>
      </c>
      <c r="O128" s="277" t="str">
        <f>IFERROR(IF(N128=Hjelpeark!$D$7,_xlfn.XLOOKUP('Beregninger RAS'!C128,Hjelpeark!$C$8:$C$19,Hjelpeark!$D$8:$D$19),_xlfn.XLOOKUP('Beregninger RAS'!C128,Hjelpeark!$C$8:$C$19,Hjelpeark!$E$8:$E$19)),"")</f>
        <v/>
      </c>
      <c r="P128" s="277" t="str">
        <f t="shared" si="19"/>
        <v/>
      </c>
      <c r="Q128" s="277" t="str">
        <f>IFERROR(IF(P128=Hjelpeark!$B$4,0,ABS(P128-O128)),"")</f>
        <v/>
      </c>
      <c r="R128" s="226" t="str">
        <f t="shared" si="12"/>
        <v/>
      </c>
      <c r="T128" s="248" t="str">
        <f>IFERROR(_xlfn.XLOOKUP(D128,Prisliste!$C$4:$F$4,Prisliste!$C$28:$F$28)*R128,"")</f>
        <v/>
      </c>
      <c r="U128" s="248" t="str">
        <f>IFERROR(IF(L128=Hjelpeark!$P$14,_xlfn.XLOOKUP(D128,Prisliste!$C$4:$F$4,Prisliste!$C$29:$F$29)*R128,IF(L128=Hjelpeark!$P$15,_xlfn.XLOOKUP(D128,Prisliste!$C$4:$F$4,Prisliste!$C$30:$F$30)*R128,_xlfn.XLOOKUP(D128,Prisliste!$C$4:$F$4,Prisliste!$C$31:$F$31)*R128)),"")</f>
        <v/>
      </c>
    </row>
    <row r="129" spans="1:21" ht="14.4">
      <c r="A129" s="278" t="str">
        <f>IF(A128="","",IF(A128+1&lt;='Prisestimat RAS'!$C$7,'Beregninger RAS'!A128+1,""))</f>
        <v/>
      </c>
      <c r="B129" s="260" t="str">
        <f t="shared" si="13"/>
        <v/>
      </c>
      <c r="C129" s="277" t="str">
        <f t="shared" si="14"/>
        <v/>
      </c>
      <c r="D129" s="260" t="str">
        <f t="shared" si="15"/>
        <v/>
      </c>
      <c r="E129" s="226" t="str">
        <f t="shared" si="17"/>
        <v/>
      </c>
      <c r="F129" s="248" t="str">
        <f t="shared" si="16"/>
        <v/>
      </c>
      <c r="G129" s="246" t="str">
        <f>IF($A129="","",'Prisestimat RAS'!$C$14)</f>
        <v/>
      </c>
      <c r="H129" s="248" t="str" cm="1">
        <f t="array" ref="H129">IF(N129=Hjelpeark!$E$7,_xlfn.XLOOKUP(IF(P129="Naturlig",O129,P129),'Veksttabell FV'!$A$26:$A$42,_xlfn.XLOOKUP('Beregninger RAS'!F129,'Veksttabell FV'!$B$25:$T$25,'Veksttabell FV'!$B$26:$T$42,,-1),,-1)*G129,IF('Beregninger RAS'!N129=Hjelpeark!$D$7,_xlfn.XLOOKUP(IF(P129="Naturlig",O129,P129),'Veksttabell SV'!$A$27:$A$43,_xlfn.XLOOKUP('Beregninger RAS'!F129,'Veksttabell SV'!$B$26:$AU$26,'Veksttabell SV'!$B$27:$AU$43,,-1),,-1)*G129,""))</f>
        <v/>
      </c>
      <c r="I129" s="248" t="str">
        <f t="shared" si="10"/>
        <v/>
      </c>
      <c r="J129" s="264" t="str">
        <f t="shared" si="11"/>
        <v/>
      </c>
      <c r="K129" s="277" t="str">
        <f>IF(A129="","",'Prisestimat RAS'!$C$9)</f>
        <v/>
      </c>
      <c r="L129" s="277" t="str">
        <f>IF(B129="","",'Prisestimat RAS'!$C$10)</f>
        <v/>
      </c>
      <c r="M129" s="277" t="str">
        <f>IF(A129="","",_xlfn.XLOOKUP('Prisestimat RAS'!$C$10,Hjelpeark!$P$14:$P$16,Hjelpeark!$Q$14:$Q$16))</f>
        <v/>
      </c>
      <c r="N129" s="277" t="str">
        <f t="shared" si="18"/>
        <v/>
      </c>
      <c r="O129" s="277" t="str">
        <f>IFERROR(IF(N129=Hjelpeark!$D$7,_xlfn.XLOOKUP('Beregninger RAS'!C129,Hjelpeark!$C$8:$C$19,Hjelpeark!$D$8:$D$19),_xlfn.XLOOKUP('Beregninger RAS'!C129,Hjelpeark!$C$8:$C$19,Hjelpeark!$E$8:$E$19)),"")</f>
        <v/>
      </c>
      <c r="P129" s="277" t="str">
        <f t="shared" si="19"/>
        <v/>
      </c>
      <c r="Q129" s="277" t="str">
        <f>IFERROR(IF(P129=Hjelpeark!$B$4,0,ABS(P129-O129)),"")</f>
        <v/>
      </c>
      <c r="R129" s="226" t="str">
        <f t="shared" si="12"/>
        <v/>
      </c>
      <c r="T129" s="248" t="str">
        <f>IFERROR(_xlfn.XLOOKUP(D129,Prisliste!$C$4:$F$4,Prisliste!$C$28:$F$28)*R129,"")</f>
        <v/>
      </c>
      <c r="U129" s="248" t="str">
        <f>IFERROR(IF(L129=Hjelpeark!$P$14,_xlfn.XLOOKUP(D129,Prisliste!$C$4:$F$4,Prisliste!$C$29:$F$29)*R129,IF(L129=Hjelpeark!$P$15,_xlfn.XLOOKUP(D129,Prisliste!$C$4:$F$4,Prisliste!$C$30:$F$30)*R129,_xlfn.XLOOKUP(D129,Prisliste!$C$4:$F$4,Prisliste!$C$31:$F$31)*R129)),"")</f>
        <v/>
      </c>
    </row>
    <row r="130" spans="1:21" ht="14.4">
      <c r="A130" s="278" t="str">
        <f>IF(A129="","",IF(A129+1&lt;='Prisestimat RAS'!$C$7,'Beregninger RAS'!A129+1,""))</f>
        <v/>
      </c>
      <c r="B130" s="260" t="str">
        <f t="shared" si="13"/>
        <v/>
      </c>
      <c r="C130" s="277" t="str">
        <f t="shared" si="14"/>
        <v/>
      </c>
      <c r="D130" s="260" t="str">
        <f t="shared" si="15"/>
        <v/>
      </c>
      <c r="E130" s="226" t="str">
        <f t="shared" si="17"/>
        <v/>
      </c>
      <c r="F130" s="248" t="str">
        <f t="shared" si="16"/>
        <v/>
      </c>
      <c r="G130" s="246" t="str">
        <f>IF($A130="","",'Prisestimat RAS'!$C$14)</f>
        <v/>
      </c>
      <c r="H130" s="248" t="str" cm="1">
        <f t="array" ref="H130">IF(N130=Hjelpeark!$E$7,_xlfn.XLOOKUP(IF(P130="Naturlig",O130,P130),'Veksttabell FV'!$A$26:$A$42,_xlfn.XLOOKUP('Beregninger RAS'!F130,'Veksttabell FV'!$B$25:$T$25,'Veksttabell FV'!$B$26:$T$42,,-1),,-1)*G130,IF('Beregninger RAS'!N130=Hjelpeark!$D$7,_xlfn.XLOOKUP(IF(P130="Naturlig",O130,P130),'Veksttabell SV'!$A$27:$A$43,_xlfn.XLOOKUP('Beregninger RAS'!F130,'Veksttabell SV'!$B$26:$AU$26,'Veksttabell SV'!$B$27:$AU$43,,-1),,-1)*G130,""))</f>
        <v/>
      </c>
      <c r="I130" s="248" t="str">
        <f t="shared" si="10"/>
        <v/>
      </c>
      <c r="J130" s="264" t="str">
        <f t="shared" si="11"/>
        <v/>
      </c>
      <c r="K130" s="277" t="str">
        <f>IF(A130="","",'Prisestimat RAS'!$C$9)</f>
        <v/>
      </c>
      <c r="L130" s="277" t="str">
        <f>IF(B130="","",'Prisestimat RAS'!$C$10)</f>
        <v/>
      </c>
      <c r="M130" s="277" t="str">
        <f>IF(A130="","",_xlfn.XLOOKUP('Prisestimat RAS'!$C$10,Hjelpeark!$P$14:$P$16,Hjelpeark!$Q$14:$Q$16))</f>
        <v/>
      </c>
      <c r="N130" s="277" t="str">
        <f t="shared" si="18"/>
        <v/>
      </c>
      <c r="O130" s="277" t="str">
        <f>IFERROR(IF(N130=Hjelpeark!$D$7,_xlfn.XLOOKUP('Beregninger RAS'!C130,Hjelpeark!$C$8:$C$19,Hjelpeark!$D$8:$D$19),_xlfn.XLOOKUP('Beregninger RAS'!C130,Hjelpeark!$C$8:$C$19,Hjelpeark!$E$8:$E$19)),"")</f>
        <v/>
      </c>
      <c r="P130" s="277" t="str">
        <f t="shared" si="19"/>
        <v/>
      </c>
      <c r="Q130" s="277" t="str">
        <f>IFERROR(IF(P130=Hjelpeark!$B$4,0,ABS(P130-O130)),"")</f>
        <v/>
      </c>
      <c r="R130" s="226" t="str">
        <f t="shared" si="12"/>
        <v/>
      </c>
      <c r="T130" s="248" t="str">
        <f>IFERROR(_xlfn.XLOOKUP(D130,Prisliste!$C$4:$F$4,Prisliste!$C$28:$F$28)*R130,"")</f>
        <v/>
      </c>
      <c r="U130" s="248" t="str">
        <f>IFERROR(IF(L130=Hjelpeark!$P$14,_xlfn.XLOOKUP(D130,Prisliste!$C$4:$F$4,Prisliste!$C$29:$F$29)*R130,IF(L130=Hjelpeark!$P$15,_xlfn.XLOOKUP(D130,Prisliste!$C$4:$F$4,Prisliste!$C$30:$F$30)*R130,_xlfn.XLOOKUP(D130,Prisliste!$C$4:$F$4,Prisliste!$C$31:$F$31)*R130)),"")</f>
        <v/>
      </c>
    </row>
    <row r="131" spans="1:21" ht="14.4">
      <c r="A131" s="278" t="str">
        <f>IF(A130="","",IF(A130+1&lt;='Prisestimat RAS'!$C$7,'Beregninger RAS'!A130+1,""))</f>
        <v/>
      </c>
      <c r="B131" s="260" t="str">
        <f t="shared" si="13"/>
        <v/>
      </c>
      <c r="C131" s="277" t="str">
        <f t="shared" si="14"/>
        <v/>
      </c>
      <c r="D131" s="260" t="str">
        <f t="shared" si="15"/>
        <v/>
      </c>
      <c r="E131" s="226" t="str">
        <f t="shared" si="17"/>
        <v/>
      </c>
      <c r="F131" s="248" t="str">
        <f t="shared" si="16"/>
        <v/>
      </c>
      <c r="G131" s="246" t="str">
        <f>IF($A131="","",'Prisestimat RAS'!$C$14)</f>
        <v/>
      </c>
      <c r="H131" s="248" t="str" cm="1">
        <f t="array" ref="H131">IF(N131=Hjelpeark!$E$7,_xlfn.XLOOKUP(IF(P131="Naturlig",O131,P131),'Veksttabell FV'!$A$26:$A$42,_xlfn.XLOOKUP('Beregninger RAS'!F131,'Veksttabell FV'!$B$25:$T$25,'Veksttabell FV'!$B$26:$T$42,,-1),,-1)*G131,IF('Beregninger RAS'!N131=Hjelpeark!$D$7,_xlfn.XLOOKUP(IF(P131="Naturlig",O131,P131),'Veksttabell SV'!$A$27:$A$43,_xlfn.XLOOKUP('Beregninger RAS'!F131,'Veksttabell SV'!$B$26:$AU$26,'Veksttabell SV'!$B$27:$AU$43,,-1),,-1)*G131,""))</f>
        <v/>
      </c>
      <c r="I131" s="248" t="str">
        <f t="shared" si="10"/>
        <v/>
      </c>
      <c r="J131" s="264" t="str">
        <f t="shared" si="11"/>
        <v/>
      </c>
      <c r="K131" s="277" t="str">
        <f>IF(A131="","",'Prisestimat RAS'!$C$9)</f>
        <v/>
      </c>
      <c r="L131" s="277" t="str">
        <f>IF(B131="","",'Prisestimat RAS'!$C$10)</f>
        <v/>
      </c>
      <c r="M131" s="277" t="str">
        <f>IF(A131="","",_xlfn.XLOOKUP('Prisestimat RAS'!$C$10,Hjelpeark!$P$14:$P$16,Hjelpeark!$Q$14:$Q$16))</f>
        <v/>
      </c>
      <c r="N131" s="277" t="str">
        <f t="shared" si="18"/>
        <v/>
      </c>
      <c r="O131" s="277" t="str">
        <f>IFERROR(IF(N131=Hjelpeark!$D$7,_xlfn.XLOOKUP('Beregninger RAS'!C131,Hjelpeark!$C$8:$C$19,Hjelpeark!$D$8:$D$19),_xlfn.XLOOKUP('Beregninger RAS'!C131,Hjelpeark!$C$8:$C$19,Hjelpeark!$E$8:$E$19)),"")</f>
        <v/>
      </c>
      <c r="P131" s="277" t="str">
        <f t="shared" si="19"/>
        <v/>
      </c>
      <c r="Q131" s="277" t="str">
        <f>IFERROR(IF(P131=Hjelpeark!$B$4,0,ABS(P131-O131)),"")</f>
        <v/>
      </c>
      <c r="R131" s="226" t="str">
        <f t="shared" si="12"/>
        <v/>
      </c>
      <c r="T131" s="248" t="str">
        <f>IFERROR(_xlfn.XLOOKUP(D131,Prisliste!$C$4:$F$4,Prisliste!$C$28:$F$28)*R131,"")</f>
        <v/>
      </c>
      <c r="U131" s="248" t="str">
        <f>IFERROR(IF(L131=Hjelpeark!$P$14,_xlfn.XLOOKUP(D131,Prisliste!$C$4:$F$4,Prisliste!$C$29:$F$29)*R131,IF(L131=Hjelpeark!$P$15,_xlfn.XLOOKUP(D131,Prisliste!$C$4:$F$4,Prisliste!$C$30:$F$30)*R131,_xlfn.XLOOKUP(D131,Prisliste!$C$4:$F$4,Prisliste!$C$31:$F$31)*R131)),"")</f>
        <v/>
      </c>
    </row>
    <row r="132" spans="1:21" ht="14.4">
      <c r="A132" s="278" t="str">
        <f>IF(A131="","",IF(A131+1&lt;='Prisestimat RAS'!$C$7,'Beregninger RAS'!A131+1,""))</f>
        <v/>
      </c>
      <c r="B132" s="260" t="str">
        <f t="shared" si="13"/>
        <v/>
      </c>
      <c r="C132" s="277" t="str">
        <f t="shared" si="14"/>
        <v/>
      </c>
      <c r="D132" s="260" t="str">
        <f t="shared" si="15"/>
        <v/>
      </c>
      <c r="E132" s="226" t="str">
        <f t="shared" si="17"/>
        <v/>
      </c>
      <c r="F132" s="248" t="str">
        <f t="shared" si="16"/>
        <v/>
      </c>
      <c r="G132" s="246" t="str">
        <f>IF($A132="","",'Prisestimat RAS'!$C$14)</f>
        <v/>
      </c>
      <c r="H132" s="248" t="str" cm="1">
        <f t="array" ref="H132">IF(N132=Hjelpeark!$E$7,_xlfn.XLOOKUP(IF(P132="Naturlig",O132,P132),'Veksttabell FV'!$A$26:$A$42,_xlfn.XLOOKUP('Beregninger RAS'!F132,'Veksttabell FV'!$B$25:$T$25,'Veksttabell FV'!$B$26:$T$42,,-1),,-1)*G132,IF('Beregninger RAS'!N132=Hjelpeark!$D$7,_xlfn.XLOOKUP(IF(P132="Naturlig",O132,P132),'Veksttabell SV'!$A$27:$A$43,_xlfn.XLOOKUP('Beregninger RAS'!F132,'Veksttabell SV'!$B$26:$AU$26,'Veksttabell SV'!$B$27:$AU$43,,-1),,-1)*G132,""))</f>
        <v/>
      </c>
      <c r="I132" s="248" t="str">
        <f t="shared" si="20" ref="I132:I195">IF(A132="","",E132*F132/1000)</f>
        <v/>
      </c>
      <c r="J132" s="264" t="str">
        <f t="shared" si="21" ref="J132:J195">IF(A132="","",I132/(M132/1000)/K132)</f>
        <v/>
      </c>
      <c r="K132" s="277" t="str">
        <f>IF(A132="","",'Prisestimat RAS'!$C$9)</f>
        <v/>
      </c>
      <c r="L132" s="277" t="str">
        <f>IF(B132="","",'Prisestimat RAS'!$C$10)</f>
        <v/>
      </c>
      <c r="M132" s="277" t="str">
        <f>IF(A132="","",_xlfn.XLOOKUP('Prisestimat RAS'!$C$10,Hjelpeark!$P$14:$P$16,Hjelpeark!$Q$14:$Q$16))</f>
        <v/>
      </c>
      <c r="N132" s="277" t="str">
        <f t="shared" si="18"/>
        <v/>
      </c>
      <c r="O132" s="277" t="str">
        <f>IFERROR(IF(N132=Hjelpeark!$D$7,_xlfn.XLOOKUP('Beregninger RAS'!C132,Hjelpeark!$C$8:$C$19,Hjelpeark!$D$8:$D$19),_xlfn.XLOOKUP('Beregninger RAS'!C132,Hjelpeark!$C$8:$C$19,Hjelpeark!$E$8:$E$19)),"")</f>
        <v/>
      </c>
      <c r="P132" s="277" t="str">
        <f t="shared" si="19"/>
        <v/>
      </c>
      <c r="Q132" s="277" t="str">
        <f>IFERROR(IF(P132=Hjelpeark!$B$4,0,ABS(P132-O132)),"")</f>
        <v/>
      </c>
      <c r="R132" s="226" t="str">
        <f t="shared" si="22" ref="R132:R195">K132</f>
        <v/>
      </c>
      <c r="T132" s="248" t="str">
        <f>IFERROR(_xlfn.XLOOKUP(D132,Prisliste!$C$4:$F$4,Prisliste!$C$28:$F$28)*R132,"")</f>
        <v/>
      </c>
      <c r="U132" s="248" t="str">
        <f>IFERROR(IF(L132=Hjelpeark!$P$14,_xlfn.XLOOKUP(D132,Prisliste!$C$4:$F$4,Prisliste!$C$29:$F$29)*R132,IF(L132=Hjelpeark!$P$15,_xlfn.XLOOKUP(D132,Prisliste!$C$4:$F$4,Prisliste!$C$30:$F$30)*R132,_xlfn.XLOOKUP(D132,Prisliste!$C$4:$F$4,Prisliste!$C$31:$F$31)*R132)),"")</f>
        <v/>
      </c>
    </row>
    <row r="133" spans="1:21" ht="14.4">
      <c r="A133" s="278" t="str">
        <f>IF(A132="","",IF(A132+1&lt;='Prisestimat RAS'!$C$7,'Beregninger RAS'!A132+1,""))</f>
        <v/>
      </c>
      <c r="B133" s="260" t="str">
        <f t="shared" si="23" ref="B133:B196">IFERROR(_xlfn.ISOWEEKNUM(A133),"")</f>
        <v/>
      </c>
      <c r="C133" s="277" t="str">
        <f t="shared" si="24" ref="C133:C196">IFERROR(MONTH(A133),"")</f>
        <v/>
      </c>
      <c r="D133" s="260" t="str">
        <f t="shared" si="25" ref="D133:D196">IFERROR(YEAR(A133),"")</f>
        <v/>
      </c>
      <c r="E133" s="226" t="str">
        <f t="shared" si="17"/>
        <v/>
      </c>
      <c r="F133" s="248" t="str">
        <f t="shared" si="26" ref="F133:F196">IF(A133="","",F132+(F132*H132/100))</f>
        <v/>
      </c>
      <c r="G133" s="246" t="str">
        <f>IF($A133="","",'Prisestimat RAS'!$C$14)</f>
        <v/>
      </c>
      <c r="H133" s="248" t="str" cm="1">
        <f t="array" ref="H133">IF(N133=Hjelpeark!$E$7,_xlfn.XLOOKUP(IF(P133="Naturlig",O133,P133),'Veksttabell FV'!$A$26:$A$42,_xlfn.XLOOKUP('Beregninger RAS'!F133,'Veksttabell FV'!$B$25:$T$25,'Veksttabell FV'!$B$26:$T$42,,-1),,-1)*G133,IF('Beregninger RAS'!N133=Hjelpeark!$D$7,_xlfn.XLOOKUP(IF(P133="Naturlig",O133,P133),'Veksttabell SV'!$A$27:$A$43,_xlfn.XLOOKUP('Beregninger RAS'!F133,'Veksttabell SV'!$B$26:$AU$26,'Veksttabell SV'!$B$27:$AU$43,,-1),,-1)*G133,""))</f>
        <v/>
      </c>
      <c r="I133" s="248" t="str">
        <f t="shared" si="20"/>
        <v/>
      </c>
      <c r="J133" s="264" t="str">
        <f t="shared" si="21"/>
        <v/>
      </c>
      <c r="K133" s="277" t="str">
        <f>IF(A133="","",'Prisestimat RAS'!$C$9)</f>
        <v/>
      </c>
      <c r="L133" s="277" t="str">
        <f>IF(B133="","",'Prisestimat RAS'!$C$10)</f>
        <v/>
      </c>
      <c r="M133" s="277" t="str">
        <f>IF(A133="","",_xlfn.XLOOKUP('Prisestimat RAS'!$C$10,Hjelpeark!$P$14:$P$16,Hjelpeark!$Q$14:$Q$16))</f>
        <v/>
      </c>
      <c r="N133" s="277" t="str">
        <f t="shared" si="18"/>
        <v/>
      </c>
      <c r="O133" s="277" t="str">
        <f>IFERROR(IF(N133=Hjelpeark!$D$7,_xlfn.XLOOKUP('Beregninger RAS'!C133,Hjelpeark!$C$8:$C$19,Hjelpeark!$D$8:$D$19),_xlfn.XLOOKUP('Beregninger RAS'!C133,Hjelpeark!$C$8:$C$19,Hjelpeark!$E$8:$E$19)),"")</f>
        <v/>
      </c>
      <c r="P133" s="277" t="str">
        <f t="shared" si="19"/>
        <v/>
      </c>
      <c r="Q133" s="277" t="str">
        <f>IFERROR(IF(P133=Hjelpeark!$B$4,0,ABS(P133-O133)),"")</f>
        <v/>
      </c>
      <c r="R133" s="226" t="str">
        <f t="shared" si="22"/>
        <v/>
      </c>
      <c r="T133" s="248" t="str">
        <f>IFERROR(_xlfn.XLOOKUP(D133,Prisliste!$C$4:$F$4,Prisliste!$C$28:$F$28)*R133,"")</f>
        <v/>
      </c>
      <c r="U133" s="248" t="str">
        <f>IFERROR(IF(L133=Hjelpeark!$P$14,_xlfn.XLOOKUP(D133,Prisliste!$C$4:$F$4,Prisliste!$C$29:$F$29)*R133,IF(L133=Hjelpeark!$P$15,_xlfn.XLOOKUP(D133,Prisliste!$C$4:$F$4,Prisliste!$C$30:$F$30)*R133,_xlfn.XLOOKUP(D133,Prisliste!$C$4:$F$4,Prisliste!$C$31:$F$31)*R133)),"")</f>
        <v/>
      </c>
    </row>
    <row r="134" spans="1:21" ht="14.4">
      <c r="A134" s="278" t="str">
        <f>IF(A133="","",IF(A133+1&lt;='Prisestimat RAS'!$C$7,'Beregninger RAS'!A133+1,""))</f>
        <v/>
      </c>
      <c r="B134" s="260" t="str">
        <f t="shared" si="23"/>
        <v/>
      </c>
      <c r="C134" s="277" t="str">
        <f t="shared" si="24"/>
        <v/>
      </c>
      <c r="D134" s="260" t="str">
        <f t="shared" si="25"/>
        <v/>
      </c>
      <c r="E134" s="226" t="str">
        <f t="shared" si="27" ref="E134:E197">IFERROR(IF(A134="","",E133),"")</f>
        <v/>
      </c>
      <c r="F134" s="248" t="str">
        <f t="shared" si="26"/>
        <v/>
      </c>
      <c r="G134" s="246" t="str">
        <f>IF($A134="","",'Prisestimat RAS'!$C$14)</f>
        <v/>
      </c>
      <c r="H134" s="248" t="str" cm="1">
        <f t="array" ref="H134">IF(N134=Hjelpeark!$E$7,_xlfn.XLOOKUP(IF(P134="Naturlig",O134,P134),'Veksttabell FV'!$A$26:$A$42,_xlfn.XLOOKUP('Beregninger RAS'!F134,'Veksttabell FV'!$B$25:$T$25,'Veksttabell FV'!$B$26:$T$42,,-1),,-1)*G134,IF('Beregninger RAS'!N134=Hjelpeark!$D$7,_xlfn.XLOOKUP(IF(P134="Naturlig",O134,P134),'Veksttabell SV'!$A$27:$A$43,_xlfn.XLOOKUP('Beregninger RAS'!F134,'Veksttabell SV'!$B$26:$AU$26,'Veksttabell SV'!$B$27:$AU$43,,-1),,-1)*G134,""))</f>
        <v/>
      </c>
      <c r="I134" s="248" t="str">
        <f t="shared" si="20"/>
        <v/>
      </c>
      <c r="J134" s="264" t="str">
        <f t="shared" si="21"/>
        <v/>
      </c>
      <c r="K134" s="277" t="str">
        <f>IF(A134="","",'Prisestimat RAS'!$C$9)</f>
        <v/>
      </c>
      <c r="L134" s="277" t="str">
        <f>IF(B134="","",'Prisestimat RAS'!$C$10)</f>
        <v/>
      </c>
      <c r="M134" s="277" t="str">
        <f>IF(A134="","",_xlfn.XLOOKUP('Prisestimat RAS'!$C$10,Hjelpeark!$P$14:$P$16,Hjelpeark!$Q$14:$Q$16))</f>
        <v/>
      </c>
      <c r="N134" s="277" t="str">
        <f t="shared" si="28" ref="N134:N197">IF(A134="","",N133)</f>
        <v/>
      </c>
      <c r="O134" s="277" t="str">
        <f>IFERROR(IF(N134=Hjelpeark!$D$7,_xlfn.XLOOKUP('Beregninger RAS'!C134,Hjelpeark!$C$8:$C$19,Hjelpeark!$D$8:$D$19),_xlfn.XLOOKUP('Beregninger RAS'!C134,Hjelpeark!$C$8:$C$19,Hjelpeark!$E$8:$E$19)),"")</f>
        <v/>
      </c>
      <c r="P134" s="277" t="str">
        <f t="shared" si="29" ref="P134:P197">IF(A134="","",P133)</f>
        <v/>
      </c>
      <c r="Q134" s="277" t="str">
        <f>IFERROR(IF(P134=Hjelpeark!$B$4,0,ABS(P134-O134)),"")</f>
        <v/>
      </c>
      <c r="R134" s="226" t="str">
        <f t="shared" si="22"/>
        <v/>
      </c>
      <c r="T134" s="248" t="str">
        <f>IFERROR(_xlfn.XLOOKUP(D134,Prisliste!$C$4:$F$4,Prisliste!$C$28:$F$28)*R134,"")</f>
        <v/>
      </c>
      <c r="U134" s="248" t="str">
        <f>IFERROR(IF(L134=Hjelpeark!$P$14,_xlfn.XLOOKUP(D134,Prisliste!$C$4:$F$4,Prisliste!$C$29:$F$29)*R134,IF(L134=Hjelpeark!$P$15,_xlfn.XLOOKUP(D134,Prisliste!$C$4:$F$4,Prisliste!$C$30:$F$30)*R134,_xlfn.XLOOKUP(D134,Prisliste!$C$4:$F$4,Prisliste!$C$31:$F$31)*R134)),"")</f>
        <v/>
      </c>
    </row>
    <row r="135" spans="1:21" ht="14.4">
      <c r="A135" s="278" t="str">
        <f>IF(A134="","",IF(A134+1&lt;='Prisestimat RAS'!$C$7,'Beregninger RAS'!A134+1,""))</f>
        <v/>
      </c>
      <c r="B135" s="260" t="str">
        <f t="shared" si="23"/>
        <v/>
      </c>
      <c r="C135" s="277" t="str">
        <f t="shared" si="24"/>
        <v/>
      </c>
      <c r="D135" s="260" t="str">
        <f t="shared" si="25"/>
        <v/>
      </c>
      <c r="E135" s="226" t="str">
        <f t="shared" si="27"/>
        <v/>
      </c>
      <c r="F135" s="248" t="str">
        <f t="shared" si="26"/>
        <v/>
      </c>
      <c r="G135" s="246" t="str">
        <f>IF($A135="","",'Prisestimat RAS'!$C$14)</f>
        <v/>
      </c>
      <c r="H135" s="248" t="str" cm="1">
        <f t="array" ref="H135">IF(N135=Hjelpeark!$E$7,_xlfn.XLOOKUP(IF(P135="Naturlig",O135,P135),'Veksttabell FV'!$A$26:$A$42,_xlfn.XLOOKUP('Beregninger RAS'!F135,'Veksttabell FV'!$B$25:$T$25,'Veksttabell FV'!$B$26:$T$42,,-1),,-1)*G135,IF('Beregninger RAS'!N135=Hjelpeark!$D$7,_xlfn.XLOOKUP(IF(P135="Naturlig",O135,P135),'Veksttabell SV'!$A$27:$A$43,_xlfn.XLOOKUP('Beregninger RAS'!F135,'Veksttabell SV'!$B$26:$AU$26,'Veksttabell SV'!$B$27:$AU$43,,-1),,-1)*G135,""))</f>
        <v/>
      </c>
      <c r="I135" s="248" t="str">
        <f t="shared" si="20"/>
        <v/>
      </c>
      <c r="J135" s="264" t="str">
        <f t="shared" si="21"/>
        <v/>
      </c>
      <c r="K135" s="277" t="str">
        <f>IF(A135="","",'Prisestimat RAS'!$C$9)</f>
        <v/>
      </c>
      <c r="L135" s="277" t="str">
        <f>IF(B135="","",'Prisestimat RAS'!$C$10)</f>
        <v/>
      </c>
      <c r="M135" s="277" t="str">
        <f>IF(A135="","",_xlfn.XLOOKUP('Prisestimat RAS'!$C$10,Hjelpeark!$P$14:$P$16,Hjelpeark!$Q$14:$Q$16))</f>
        <v/>
      </c>
      <c r="N135" s="277" t="str">
        <f t="shared" si="28"/>
        <v/>
      </c>
      <c r="O135" s="277" t="str">
        <f>IFERROR(IF(N135=Hjelpeark!$D$7,_xlfn.XLOOKUP('Beregninger RAS'!C135,Hjelpeark!$C$8:$C$19,Hjelpeark!$D$8:$D$19),_xlfn.XLOOKUP('Beregninger RAS'!C135,Hjelpeark!$C$8:$C$19,Hjelpeark!$E$8:$E$19)),"")</f>
        <v/>
      </c>
      <c r="P135" s="277" t="str">
        <f t="shared" si="29"/>
        <v/>
      </c>
      <c r="Q135" s="277" t="str">
        <f>IFERROR(IF(P135=Hjelpeark!$B$4,0,ABS(P135-O135)),"")</f>
        <v/>
      </c>
      <c r="R135" s="226" t="str">
        <f t="shared" si="22"/>
        <v/>
      </c>
      <c r="T135" s="248" t="str">
        <f>IFERROR(_xlfn.XLOOKUP(D135,Prisliste!$C$4:$F$4,Prisliste!$C$28:$F$28)*R135,"")</f>
        <v/>
      </c>
      <c r="U135" s="248" t="str">
        <f>IFERROR(IF(L135=Hjelpeark!$P$14,_xlfn.XLOOKUP(D135,Prisliste!$C$4:$F$4,Prisliste!$C$29:$F$29)*R135,IF(L135=Hjelpeark!$P$15,_xlfn.XLOOKUP(D135,Prisliste!$C$4:$F$4,Prisliste!$C$30:$F$30)*R135,_xlfn.XLOOKUP(D135,Prisliste!$C$4:$F$4,Prisliste!$C$31:$F$31)*R135)),"")</f>
        <v/>
      </c>
    </row>
    <row r="136" spans="1:21" ht="14.4">
      <c r="A136" s="278" t="str">
        <f>IF(A135="","",IF(A135+1&lt;='Prisestimat RAS'!$C$7,'Beregninger RAS'!A135+1,""))</f>
        <v/>
      </c>
      <c r="B136" s="260" t="str">
        <f t="shared" si="23"/>
        <v/>
      </c>
      <c r="C136" s="277" t="str">
        <f t="shared" si="24"/>
        <v/>
      </c>
      <c r="D136" s="260" t="str">
        <f t="shared" si="25"/>
        <v/>
      </c>
      <c r="E136" s="226" t="str">
        <f t="shared" si="27"/>
        <v/>
      </c>
      <c r="F136" s="248" t="str">
        <f t="shared" si="26"/>
        <v/>
      </c>
      <c r="G136" s="246" t="str">
        <f>IF($A136="","",'Prisestimat RAS'!$C$14)</f>
        <v/>
      </c>
      <c r="H136" s="248" t="str" cm="1">
        <f t="array" ref="H136">IF(N136=Hjelpeark!$E$7,_xlfn.XLOOKUP(IF(P136="Naturlig",O136,P136),'Veksttabell FV'!$A$26:$A$42,_xlfn.XLOOKUP('Beregninger RAS'!F136,'Veksttabell FV'!$B$25:$T$25,'Veksttabell FV'!$B$26:$T$42,,-1),,-1)*G136,IF('Beregninger RAS'!N136=Hjelpeark!$D$7,_xlfn.XLOOKUP(IF(P136="Naturlig",O136,P136),'Veksttabell SV'!$A$27:$A$43,_xlfn.XLOOKUP('Beregninger RAS'!F136,'Veksttabell SV'!$B$26:$AU$26,'Veksttabell SV'!$B$27:$AU$43,,-1),,-1)*G136,""))</f>
        <v/>
      </c>
      <c r="I136" s="248" t="str">
        <f t="shared" si="20"/>
        <v/>
      </c>
      <c r="J136" s="264" t="str">
        <f t="shared" si="21"/>
        <v/>
      </c>
      <c r="K136" s="277" t="str">
        <f>IF(A136="","",'Prisestimat RAS'!$C$9)</f>
        <v/>
      </c>
      <c r="L136" s="277" t="str">
        <f>IF(B136="","",'Prisestimat RAS'!$C$10)</f>
        <v/>
      </c>
      <c r="M136" s="277" t="str">
        <f>IF(A136="","",_xlfn.XLOOKUP('Prisestimat RAS'!$C$10,Hjelpeark!$P$14:$P$16,Hjelpeark!$Q$14:$Q$16))</f>
        <v/>
      </c>
      <c r="N136" s="277" t="str">
        <f t="shared" si="28"/>
        <v/>
      </c>
      <c r="O136" s="277" t="str">
        <f>IFERROR(IF(N136=Hjelpeark!$D$7,_xlfn.XLOOKUP('Beregninger RAS'!C136,Hjelpeark!$C$8:$C$19,Hjelpeark!$D$8:$D$19),_xlfn.XLOOKUP('Beregninger RAS'!C136,Hjelpeark!$C$8:$C$19,Hjelpeark!$E$8:$E$19)),"")</f>
        <v/>
      </c>
      <c r="P136" s="277" t="str">
        <f t="shared" si="29"/>
        <v/>
      </c>
      <c r="Q136" s="277" t="str">
        <f>IFERROR(IF(P136=Hjelpeark!$B$4,0,ABS(P136-O136)),"")</f>
        <v/>
      </c>
      <c r="R136" s="226" t="str">
        <f t="shared" si="22"/>
        <v/>
      </c>
      <c r="T136" s="248" t="str">
        <f>IFERROR(_xlfn.XLOOKUP(D136,Prisliste!$C$4:$F$4,Prisliste!$C$28:$F$28)*R136,"")</f>
        <v/>
      </c>
      <c r="U136" s="248" t="str">
        <f>IFERROR(IF(L136=Hjelpeark!$P$14,_xlfn.XLOOKUP(D136,Prisliste!$C$4:$F$4,Prisliste!$C$29:$F$29)*R136,IF(L136=Hjelpeark!$P$15,_xlfn.XLOOKUP(D136,Prisliste!$C$4:$F$4,Prisliste!$C$30:$F$30)*R136,_xlfn.XLOOKUP(D136,Prisliste!$C$4:$F$4,Prisliste!$C$31:$F$31)*R136)),"")</f>
        <v/>
      </c>
    </row>
    <row r="137" spans="1:21" ht="14.4">
      <c r="A137" s="278" t="str">
        <f>IF(A136="","",IF(A136+1&lt;='Prisestimat RAS'!$C$7,'Beregninger RAS'!A136+1,""))</f>
        <v/>
      </c>
      <c r="B137" s="260" t="str">
        <f t="shared" si="23"/>
        <v/>
      </c>
      <c r="C137" s="277" t="str">
        <f t="shared" si="24"/>
        <v/>
      </c>
      <c r="D137" s="260" t="str">
        <f t="shared" si="25"/>
        <v/>
      </c>
      <c r="E137" s="226" t="str">
        <f t="shared" si="27"/>
        <v/>
      </c>
      <c r="F137" s="248" t="str">
        <f t="shared" si="26"/>
        <v/>
      </c>
      <c r="G137" s="246" t="str">
        <f>IF($A137="","",'Prisestimat RAS'!$C$14)</f>
        <v/>
      </c>
      <c r="H137" s="248" t="str" cm="1">
        <f t="array" ref="H137">IF(N137=Hjelpeark!$E$7,_xlfn.XLOOKUP(IF(P137="Naturlig",O137,P137),'Veksttabell FV'!$A$26:$A$42,_xlfn.XLOOKUP('Beregninger RAS'!F137,'Veksttabell FV'!$B$25:$T$25,'Veksttabell FV'!$B$26:$T$42,,-1),,-1)*G137,IF('Beregninger RAS'!N137=Hjelpeark!$D$7,_xlfn.XLOOKUP(IF(P137="Naturlig",O137,P137),'Veksttabell SV'!$A$27:$A$43,_xlfn.XLOOKUP('Beregninger RAS'!F137,'Veksttabell SV'!$B$26:$AU$26,'Veksttabell SV'!$B$27:$AU$43,,-1),,-1)*G137,""))</f>
        <v/>
      </c>
      <c r="I137" s="248" t="str">
        <f t="shared" si="20"/>
        <v/>
      </c>
      <c r="J137" s="264" t="str">
        <f t="shared" si="21"/>
        <v/>
      </c>
      <c r="K137" s="277" t="str">
        <f>IF(A137="","",'Prisestimat RAS'!$C$9)</f>
        <v/>
      </c>
      <c r="L137" s="277" t="str">
        <f>IF(B137="","",'Prisestimat RAS'!$C$10)</f>
        <v/>
      </c>
      <c r="M137" s="277" t="str">
        <f>IF(A137="","",_xlfn.XLOOKUP('Prisestimat RAS'!$C$10,Hjelpeark!$P$14:$P$16,Hjelpeark!$Q$14:$Q$16))</f>
        <v/>
      </c>
      <c r="N137" s="277" t="str">
        <f t="shared" si="28"/>
        <v/>
      </c>
      <c r="O137" s="277" t="str">
        <f>IFERROR(IF(N137=Hjelpeark!$D$7,_xlfn.XLOOKUP('Beregninger RAS'!C137,Hjelpeark!$C$8:$C$19,Hjelpeark!$D$8:$D$19),_xlfn.XLOOKUP('Beregninger RAS'!C137,Hjelpeark!$C$8:$C$19,Hjelpeark!$E$8:$E$19)),"")</f>
        <v/>
      </c>
      <c r="P137" s="277" t="str">
        <f t="shared" si="29"/>
        <v/>
      </c>
      <c r="Q137" s="277" t="str">
        <f>IFERROR(IF(P137=Hjelpeark!$B$4,0,ABS(P137-O137)),"")</f>
        <v/>
      </c>
      <c r="R137" s="226" t="str">
        <f t="shared" si="22"/>
        <v/>
      </c>
      <c r="T137" s="248" t="str">
        <f>IFERROR(_xlfn.XLOOKUP(D137,Prisliste!$C$4:$F$4,Prisliste!$C$28:$F$28)*R137,"")</f>
        <v/>
      </c>
      <c r="U137" s="248" t="str">
        <f>IFERROR(IF(L137=Hjelpeark!$P$14,_xlfn.XLOOKUP(D137,Prisliste!$C$4:$F$4,Prisliste!$C$29:$F$29)*R137,IF(L137=Hjelpeark!$P$15,_xlfn.XLOOKUP(D137,Prisliste!$C$4:$F$4,Prisliste!$C$30:$F$30)*R137,_xlfn.XLOOKUP(D137,Prisliste!$C$4:$F$4,Prisliste!$C$31:$F$31)*R137)),"")</f>
        <v/>
      </c>
    </row>
    <row r="138" spans="1:21" ht="14.4">
      <c r="A138" s="278" t="str">
        <f>IF(A137="","",IF(A137+1&lt;='Prisestimat RAS'!$C$7,'Beregninger RAS'!A137+1,""))</f>
        <v/>
      </c>
      <c r="B138" s="260" t="str">
        <f t="shared" si="23"/>
        <v/>
      </c>
      <c r="C138" s="277" t="str">
        <f t="shared" si="24"/>
        <v/>
      </c>
      <c r="D138" s="260" t="str">
        <f t="shared" si="25"/>
        <v/>
      </c>
      <c r="E138" s="226" t="str">
        <f t="shared" si="27"/>
        <v/>
      </c>
      <c r="F138" s="248" t="str">
        <f t="shared" si="26"/>
        <v/>
      </c>
      <c r="G138" s="246" t="str">
        <f>IF($A138="","",'Prisestimat RAS'!$C$14)</f>
        <v/>
      </c>
      <c r="H138" s="248" t="str" cm="1">
        <f t="array" ref="H138">IF(N138=Hjelpeark!$E$7,_xlfn.XLOOKUP(IF(P138="Naturlig",O138,P138),'Veksttabell FV'!$A$26:$A$42,_xlfn.XLOOKUP('Beregninger RAS'!F138,'Veksttabell FV'!$B$25:$T$25,'Veksttabell FV'!$B$26:$T$42,,-1),,-1)*G138,IF('Beregninger RAS'!N138=Hjelpeark!$D$7,_xlfn.XLOOKUP(IF(P138="Naturlig",O138,P138),'Veksttabell SV'!$A$27:$A$43,_xlfn.XLOOKUP('Beregninger RAS'!F138,'Veksttabell SV'!$B$26:$AU$26,'Veksttabell SV'!$B$27:$AU$43,,-1),,-1)*G138,""))</f>
        <v/>
      </c>
      <c r="I138" s="248" t="str">
        <f t="shared" si="20"/>
        <v/>
      </c>
      <c r="J138" s="264" t="str">
        <f t="shared" si="21"/>
        <v/>
      </c>
      <c r="K138" s="277" t="str">
        <f>IF(A138="","",'Prisestimat RAS'!$C$9)</f>
        <v/>
      </c>
      <c r="L138" s="277" t="str">
        <f>IF(B138="","",'Prisestimat RAS'!$C$10)</f>
        <v/>
      </c>
      <c r="M138" s="277" t="str">
        <f>IF(A138="","",_xlfn.XLOOKUP('Prisestimat RAS'!$C$10,Hjelpeark!$P$14:$P$16,Hjelpeark!$Q$14:$Q$16))</f>
        <v/>
      </c>
      <c r="N138" s="277" t="str">
        <f t="shared" si="28"/>
        <v/>
      </c>
      <c r="O138" s="277" t="str">
        <f>IFERROR(IF(N138=Hjelpeark!$D$7,_xlfn.XLOOKUP('Beregninger RAS'!C138,Hjelpeark!$C$8:$C$19,Hjelpeark!$D$8:$D$19),_xlfn.XLOOKUP('Beregninger RAS'!C138,Hjelpeark!$C$8:$C$19,Hjelpeark!$E$8:$E$19)),"")</f>
        <v/>
      </c>
      <c r="P138" s="277" t="str">
        <f t="shared" si="29"/>
        <v/>
      </c>
      <c r="Q138" s="277" t="str">
        <f>IFERROR(IF(P138=Hjelpeark!$B$4,0,ABS(P138-O138)),"")</f>
        <v/>
      </c>
      <c r="R138" s="226" t="str">
        <f t="shared" si="22"/>
        <v/>
      </c>
      <c r="T138" s="248" t="str">
        <f>IFERROR(_xlfn.XLOOKUP(D138,Prisliste!$C$4:$F$4,Prisliste!$C$28:$F$28)*R138,"")</f>
        <v/>
      </c>
      <c r="U138" s="248" t="str">
        <f>IFERROR(IF(L138=Hjelpeark!$P$14,_xlfn.XLOOKUP(D138,Prisliste!$C$4:$F$4,Prisliste!$C$29:$F$29)*R138,IF(L138=Hjelpeark!$P$15,_xlfn.XLOOKUP(D138,Prisliste!$C$4:$F$4,Prisliste!$C$30:$F$30)*R138,_xlfn.XLOOKUP(D138,Prisliste!$C$4:$F$4,Prisliste!$C$31:$F$31)*R138)),"")</f>
        <v/>
      </c>
    </row>
    <row r="139" spans="1:21" ht="14.4">
      <c r="A139" s="278" t="str">
        <f>IF(A138="","",IF(A138+1&lt;='Prisestimat RAS'!$C$7,'Beregninger RAS'!A138+1,""))</f>
        <v/>
      </c>
      <c r="B139" s="260" t="str">
        <f t="shared" si="23"/>
        <v/>
      </c>
      <c r="C139" s="277" t="str">
        <f t="shared" si="24"/>
        <v/>
      </c>
      <c r="D139" s="260" t="str">
        <f t="shared" si="25"/>
        <v/>
      </c>
      <c r="E139" s="226" t="str">
        <f t="shared" si="27"/>
        <v/>
      </c>
      <c r="F139" s="248" t="str">
        <f t="shared" si="26"/>
        <v/>
      </c>
      <c r="G139" s="246" t="str">
        <f>IF($A139="","",'Prisestimat RAS'!$C$14)</f>
        <v/>
      </c>
      <c r="H139" s="248" t="str" cm="1">
        <f t="array" ref="H139">IF(N139=Hjelpeark!$E$7,_xlfn.XLOOKUP(IF(P139="Naturlig",O139,P139),'Veksttabell FV'!$A$26:$A$42,_xlfn.XLOOKUP('Beregninger RAS'!F139,'Veksttabell FV'!$B$25:$T$25,'Veksttabell FV'!$B$26:$T$42,,-1),,-1)*G139,IF('Beregninger RAS'!N139=Hjelpeark!$D$7,_xlfn.XLOOKUP(IF(P139="Naturlig",O139,P139),'Veksttabell SV'!$A$27:$A$43,_xlfn.XLOOKUP('Beregninger RAS'!F139,'Veksttabell SV'!$B$26:$AU$26,'Veksttabell SV'!$B$27:$AU$43,,-1),,-1)*G139,""))</f>
        <v/>
      </c>
      <c r="I139" s="248" t="str">
        <f t="shared" si="20"/>
        <v/>
      </c>
      <c r="J139" s="264" t="str">
        <f t="shared" si="21"/>
        <v/>
      </c>
      <c r="K139" s="277" t="str">
        <f>IF(A139="","",'Prisestimat RAS'!$C$9)</f>
        <v/>
      </c>
      <c r="L139" s="277" t="str">
        <f>IF(B139="","",'Prisestimat RAS'!$C$10)</f>
        <v/>
      </c>
      <c r="M139" s="277" t="str">
        <f>IF(A139="","",_xlfn.XLOOKUP('Prisestimat RAS'!$C$10,Hjelpeark!$P$14:$P$16,Hjelpeark!$Q$14:$Q$16))</f>
        <v/>
      </c>
      <c r="N139" s="277" t="str">
        <f t="shared" si="28"/>
        <v/>
      </c>
      <c r="O139" s="277" t="str">
        <f>IFERROR(IF(N139=Hjelpeark!$D$7,_xlfn.XLOOKUP('Beregninger RAS'!C139,Hjelpeark!$C$8:$C$19,Hjelpeark!$D$8:$D$19),_xlfn.XLOOKUP('Beregninger RAS'!C139,Hjelpeark!$C$8:$C$19,Hjelpeark!$E$8:$E$19)),"")</f>
        <v/>
      </c>
      <c r="P139" s="277" t="str">
        <f t="shared" si="29"/>
        <v/>
      </c>
      <c r="Q139" s="277" t="str">
        <f>IFERROR(IF(P139=Hjelpeark!$B$4,0,ABS(P139-O139)),"")</f>
        <v/>
      </c>
      <c r="R139" s="226" t="str">
        <f t="shared" si="22"/>
        <v/>
      </c>
      <c r="T139" s="248" t="str">
        <f>IFERROR(_xlfn.XLOOKUP(D139,Prisliste!$C$4:$F$4,Prisliste!$C$28:$F$28)*R139,"")</f>
        <v/>
      </c>
      <c r="U139" s="248" t="str">
        <f>IFERROR(IF(L139=Hjelpeark!$P$14,_xlfn.XLOOKUP(D139,Prisliste!$C$4:$F$4,Prisliste!$C$29:$F$29)*R139,IF(L139=Hjelpeark!$P$15,_xlfn.XLOOKUP(D139,Prisliste!$C$4:$F$4,Prisliste!$C$30:$F$30)*R139,_xlfn.XLOOKUP(D139,Prisliste!$C$4:$F$4,Prisliste!$C$31:$F$31)*R139)),"")</f>
        <v/>
      </c>
    </row>
    <row r="140" spans="1:21" ht="14.4">
      <c r="A140" s="278" t="str">
        <f>IF(A139="","",IF(A139+1&lt;='Prisestimat RAS'!$C$7,'Beregninger RAS'!A139+1,""))</f>
        <v/>
      </c>
      <c r="B140" s="260" t="str">
        <f t="shared" si="23"/>
        <v/>
      </c>
      <c r="C140" s="277" t="str">
        <f t="shared" si="24"/>
        <v/>
      </c>
      <c r="D140" s="260" t="str">
        <f t="shared" si="25"/>
        <v/>
      </c>
      <c r="E140" s="226" t="str">
        <f t="shared" si="27"/>
        <v/>
      </c>
      <c r="F140" s="248" t="str">
        <f t="shared" si="26"/>
        <v/>
      </c>
      <c r="G140" s="246" t="str">
        <f>IF($A140="","",'Prisestimat RAS'!$C$14)</f>
        <v/>
      </c>
      <c r="H140" s="248" t="str" cm="1">
        <f t="array" ref="H140">IF(N140=Hjelpeark!$E$7,_xlfn.XLOOKUP(IF(P140="Naturlig",O140,P140),'Veksttabell FV'!$A$26:$A$42,_xlfn.XLOOKUP('Beregninger RAS'!F140,'Veksttabell FV'!$B$25:$T$25,'Veksttabell FV'!$B$26:$T$42,,-1),,-1)*G140,IF('Beregninger RAS'!N140=Hjelpeark!$D$7,_xlfn.XLOOKUP(IF(P140="Naturlig",O140,P140),'Veksttabell SV'!$A$27:$A$43,_xlfn.XLOOKUP('Beregninger RAS'!F140,'Veksttabell SV'!$B$26:$AU$26,'Veksttabell SV'!$B$27:$AU$43,,-1),,-1)*G140,""))</f>
        <v/>
      </c>
      <c r="I140" s="248" t="str">
        <f t="shared" si="20"/>
        <v/>
      </c>
      <c r="J140" s="264" t="str">
        <f t="shared" si="21"/>
        <v/>
      </c>
      <c r="K140" s="277" t="str">
        <f>IF(A140="","",'Prisestimat RAS'!$C$9)</f>
        <v/>
      </c>
      <c r="L140" s="277" t="str">
        <f>IF(B140="","",'Prisestimat RAS'!$C$10)</f>
        <v/>
      </c>
      <c r="M140" s="277" t="str">
        <f>IF(A140="","",_xlfn.XLOOKUP('Prisestimat RAS'!$C$10,Hjelpeark!$P$14:$P$16,Hjelpeark!$Q$14:$Q$16))</f>
        <v/>
      </c>
      <c r="N140" s="277" t="str">
        <f t="shared" si="28"/>
        <v/>
      </c>
      <c r="O140" s="277" t="str">
        <f>IFERROR(IF(N140=Hjelpeark!$D$7,_xlfn.XLOOKUP('Beregninger RAS'!C140,Hjelpeark!$C$8:$C$19,Hjelpeark!$D$8:$D$19),_xlfn.XLOOKUP('Beregninger RAS'!C140,Hjelpeark!$C$8:$C$19,Hjelpeark!$E$8:$E$19)),"")</f>
        <v/>
      </c>
      <c r="P140" s="277" t="str">
        <f t="shared" si="29"/>
        <v/>
      </c>
      <c r="Q140" s="277" t="str">
        <f>IFERROR(IF(P140=Hjelpeark!$B$4,0,ABS(P140-O140)),"")</f>
        <v/>
      </c>
      <c r="R140" s="226" t="str">
        <f t="shared" si="22"/>
        <v/>
      </c>
      <c r="T140" s="248" t="str">
        <f>IFERROR(_xlfn.XLOOKUP(D140,Prisliste!$C$4:$F$4,Prisliste!$C$28:$F$28)*R140,"")</f>
        <v/>
      </c>
      <c r="U140" s="248" t="str">
        <f>IFERROR(IF(L140=Hjelpeark!$P$14,_xlfn.XLOOKUP(D140,Prisliste!$C$4:$F$4,Prisliste!$C$29:$F$29)*R140,IF(L140=Hjelpeark!$P$15,_xlfn.XLOOKUP(D140,Prisliste!$C$4:$F$4,Prisliste!$C$30:$F$30)*R140,_xlfn.XLOOKUP(D140,Prisliste!$C$4:$F$4,Prisliste!$C$31:$F$31)*R140)),"")</f>
        <v/>
      </c>
    </row>
    <row r="141" spans="1:21" ht="14.4">
      <c r="A141" s="278" t="str">
        <f>IF(A140="","",IF(A140+1&lt;='Prisestimat RAS'!$C$7,'Beregninger RAS'!A140+1,""))</f>
        <v/>
      </c>
      <c r="B141" s="260" t="str">
        <f t="shared" si="23"/>
        <v/>
      </c>
      <c r="C141" s="277" t="str">
        <f t="shared" si="24"/>
        <v/>
      </c>
      <c r="D141" s="260" t="str">
        <f t="shared" si="25"/>
        <v/>
      </c>
      <c r="E141" s="226" t="str">
        <f t="shared" si="27"/>
        <v/>
      </c>
      <c r="F141" s="248" t="str">
        <f t="shared" si="26"/>
        <v/>
      </c>
      <c r="G141" s="246" t="str">
        <f>IF($A141="","",'Prisestimat RAS'!$C$14)</f>
        <v/>
      </c>
      <c r="H141" s="248" t="str" cm="1">
        <f t="array" ref="H141">IF(N141=Hjelpeark!$E$7,_xlfn.XLOOKUP(IF(P141="Naturlig",O141,P141),'Veksttabell FV'!$A$26:$A$42,_xlfn.XLOOKUP('Beregninger RAS'!F141,'Veksttabell FV'!$B$25:$T$25,'Veksttabell FV'!$B$26:$T$42,,-1),,-1)*G141,IF('Beregninger RAS'!N141=Hjelpeark!$D$7,_xlfn.XLOOKUP(IF(P141="Naturlig",O141,P141),'Veksttabell SV'!$A$27:$A$43,_xlfn.XLOOKUP('Beregninger RAS'!F141,'Veksttabell SV'!$B$26:$AU$26,'Veksttabell SV'!$B$27:$AU$43,,-1),,-1)*G141,""))</f>
        <v/>
      </c>
      <c r="I141" s="248" t="str">
        <f t="shared" si="20"/>
        <v/>
      </c>
      <c r="J141" s="264" t="str">
        <f t="shared" si="21"/>
        <v/>
      </c>
      <c r="K141" s="277" t="str">
        <f>IF(A141="","",'Prisestimat RAS'!$C$9)</f>
        <v/>
      </c>
      <c r="L141" s="277" t="str">
        <f>IF(B141="","",'Prisestimat RAS'!$C$10)</f>
        <v/>
      </c>
      <c r="M141" s="277" t="str">
        <f>IF(A141="","",_xlfn.XLOOKUP('Prisestimat RAS'!$C$10,Hjelpeark!$P$14:$P$16,Hjelpeark!$Q$14:$Q$16))</f>
        <v/>
      </c>
      <c r="N141" s="277" t="str">
        <f t="shared" si="28"/>
        <v/>
      </c>
      <c r="O141" s="277" t="str">
        <f>IFERROR(IF(N141=Hjelpeark!$D$7,_xlfn.XLOOKUP('Beregninger RAS'!C141,Hjelpeark!$C$8:$C$19,Hjelpeark!$D$8:$D$19),_xlfn.XLOOKUP('Beregninger RAS'!C141,Hjelpeark!$C$8:$C$19,Hjelpeark!$E$8:$E$19)),"")</f>
        <v/>
      </c>
      <c r="P141" s="277" t="str">
        <f t="shared" si="29"/>
        <v/>
      </c>
      <c r="Q141" s="277" t="str">
        <f>IFERROR(IF(P141=Hjelpeark!$B$4,0,ABS(P141-O141)),"")</f>
        <v/>
      </c>
      <c r="R141" s="226" t="str">
        <f t="shared" si="22"/>
        <v/>
      </c>
      <c r="T141" s="248" t="str">
        <f>IFERROR(_xlfn.XLOOKUP(D141,Prisliste!$C$4:$F$4,Prisliste!$C$28:$F$28)*R141,"")</f>
        <v/>
      </c>
      <c r="U141" s="248" t="str">
        <f>IFERROR(IF(L141=Hjelpeark!$P$14,_xlfn.XLOOKUP(D141,Prisliste!$C$4:$F$4,Prisliste!$C$29:$F$29)*R141,IF(L141=Hjelpeark!$P$15,_xlfn.XLOOKUP(D141,Prisliste!$C$4:$F$4,Prisliste!$C$30:$F$30)*R141,_xlfn.XLOOKUP(D141,Prisliste!$C$4:$F$4,Prisliste!$C$31:$F$31)*R141)),"")</f>
        <v/>
      </c>
    </row>
    <row r="142" spans="1:21" ht="14.4">
      <c r="A142" s="278" t="str">
        <f>IF(A141="","",IF(A141+1&lt;='Prisestimat RAS'!$C$7,'Beregninger RAS'!A141+1,""))</f>
        <v/>
      </c>
      <c r="B142" s="260" t="str">
        <f t="shared" si="23"/>
        <v/>
      </c>
      <c r="C142" s="277" t="str">
        <f t="shared" si="24"/>
        <v/>
      </c>
      <c r="D142" s="260" t="str">
        <f t="shared" si="25"/>
        <v/>
      </c>
      <c r="E142" s="226" t="str">
        <f t="shared" si="27"/>
        <v/>
      </c>
      <c r="F142" s="248" t="str">
        <f t="shared" si="26"/>
        <v/>
      </c>
      <c r="G142" s="246" t="str">
        <f>IF($A142="","",'Prisestimat RAS'!$C$14)</f>
        <v/>
      </c>
      <c r="H142" s="248" t="str" cm="1">
        <f t="array" ref="H142">IF(N142=Hjelpeark!$E$7,_xlfn.XLOOKUP(IF(P142="Naturlig",O142,P142),'Veksttabell FV'!$A$26:$A$42,_xlfn.XLOOKUP('Beregninger RAS'!F142,'Veksttabell FV'!$B$25:$T$25,'Veksttabell FV'!$B$26:$T$42,,-1),,-1)*G142,IF('Beregninger RAS'!N142=Hjelpeark!$D$7,_xlfn.XLOOKUP(IF(P142="Naturlig",O142,P142),'Veksttabell SV'!$A$27:$A$43,_xlfn.XLOOKUP('Beregninger RAS'!F142,'Veksttabell SV'!$B$26:$AU$26,'Veksttabell SV'!$B$27:$AU$43,,-1),,-1)*G142,""))</f>
        <v/>
      </c>
      <c r="I142" s="248" t="str">
        <f t="shared" si="20"/>
        <v/>
      </c>
      <c r="J142" s="264" t="str">
        <f t="shared" si="21"/>
        <v/>
      </c>
      <c r="K142" s="277" t="str">
        <f>IF(A142="","",'Prisestimat RAS'!$C$9)</f>
        <v/>
      </c>
      <c r="L142" s="277" t="str">
        <f>IF(B142="","",'Prisestimat RAS'!$C$10)</f>
        <v/>
      </c>
      <c r="M142" s="277" t="str">
        <f>IF(A142="","",_xlfn.XLOOKUP('Prisestimat RAS'!$C$10,Hjelpeark!$P$14:$P$16,Hjelpeark!$Q$14:$Q$16))</f>
        <v/>
      </c>
      <c r="N142" s="277" t="str">
        <f t="shared" si="28"/>
        <v/>
      </c>
      <c r="O142" s="277" t="str">
        <f>IFERROR(IF(N142=Hjelpeark!$D$7,_xlfn.XLOOKUP('Beregninger RAS'!C142,Hjelpeark!$C$8:$C$19,Hjelpeark!$D$8:$D$19),_xlfn.XLOOKUP('Beregninger RAS'!C142,Hjelpeark!$C$8:$C$19,Hjelpeark!$E$8:$E$19)),"")</f>
        <v/>
      </c>
      <c r="P142" s="277" t="str">
        <f t="shared" si="29"/>
        <v/>
      </c>
      <c r="Q142" s="277" t="str">
        <f>IFERROR(IF(P142=Hjelpeark!$B$4,0,ABS(P142-O142)),"")</f>
        <v/>
      </c>
      <c r="R142" s="226" t="str">
        <f t="shared" si="22"/>
        <v/>
      </c>
      <c r="T142" s="248" t="str">
        <f>IFERROR(_xlfn.XLOOKUP(D142,Prisliste!$C$4:$F$4,Prisliste!$C$28:$F$28)*R142,"")</f>
        <v/>
      </c>
      <c r="U142" s="248" t="str">
        <f>IFERROR(IF(L142=Hjelpeark!$P$14,_xlfn.XLOOKUP(D142,Prisliste!$C$4:$F$4,Prisliste!$C$29:$F$29)*R142,IF(L142=Hjelpeark!$P$15,_xlfn.XLOOKUP(D142,Prisliste!$C$4:$F$4,Prisliste!$C$30:$F$30)*R142,_xlfn.XLOOKUP(D142,Prisliste!$C$4:$F$4,Prisliste!$C$31:$F$31)*R142)),"")</f>
        <v/>
      </c>
    </row>
    <row r="143" spans="1:21" ht="14.4">
      <c r="A143" s="278" t="str">
        <f>IF(A142="","",IF(A142+1&lt;='Prisestimat RAS'!$C$7,'Beregninger RAS'!A142+1,""))</f>
        <v/>
      </c>
      <c r="B143" s="260" t="str">
        <f t="shared" si="23"/>
        <v/>
      </c>
      <c r="C143" s="277" t="str">
        <f t="shared" si="24"/>
        <v/>
      </c>
      <c r="D143" s="260" t="str">
        <f t="shared" si="25"/>
        <v/>
      </c>
      <c r="E143" s="226" t="str">
        <f t="shared" si="27"/>
        <v/>
      </c>
      <c r="F143" s="248" t="str">
        <f t="shared" si="26"/>
        <v/>
      </c>
      <c r="G143" s="246" t="str">
        <f>IF($A143="","",'Prisestimat RAS'!$C$14)</f>
        <v/>
      </c>
      <c r="H143" s="248" t="str" cm="1">
        <f t="array" ref="H143">IF(N143=Hjelpeark!$E$7,_xlfn.XLOOKUP(IF(P143="Naturlig",O143,P143),'Veksttabell FV'!$A$26:$A$42,_xlfn.XLOOKUP('Beregninger RAS'!F143,'Veksttabell FV'!$B$25:$T$25,'Veksttabell FV'!$B$26:$T$42,,-1),,-1)*G143,IF('Beregninger RAS'!N143=Hjelpeark!$D$7,_xlfn.XLOOKUP(IF(P143="Naturlig",O143,P143),'Veksttabell SV'!$A$27:$A$43,_xlfn.XLOOKUP('Beregninger RAS'!F143,'Veksttabell SV'!$B$26:$AU$26,'Veksttabell SV'!$B$27:$AU$43,,-1),,-1)*G143,""))</f>
        <v/>
      </c>
      <c r="I143" s="248" t="str">
        <f t="shared" si="20"/>
        <v/>
      </c>
      <c r="J143" s="264" t="str">
        <f t="shared" si="21"/>
        <v/>
      </c>
      <c r="K143" s="277" t="str">
        <f>IF(A143="","",'Prisestimat RAS'!$C$9)</f>
        <v/>
      </c>
      <c r="L143" s="277" t="str">
        <f>IF(B143="","",'Prisestimat RAS'!$C$10)</f>
        <v/>
      </c>
      <c r="M143" s="277" t="str">
        <f>IF(A143="","",_xlfn.XLOOKUP('Prisestimat RAS'!$C$10,Hjelpeark!$P$14:$P$16,Hjelpeark!$Q$14:$Q$16))</f>
        <v/>
      </c>
      <c r="N143" s="277" t="str">
        <f t="shared" si="28"/>
        <v/>
      </c>
      <c r="O143" s="277" t="str">
        <f>IFERROR(IF(N143=Hjelpeark!$D$7,_xlfn.XLOOKUP('Beregninger RAS'!C143,Hjelpeark!$C$8:$C$19,Hjelpeark!$D$8:$D$19),_xlfn.XLOOKUP('Beregninger RAS'!C143,Hjelpeark!$C$8:$C$19,Hjelpeark!$E$8:$E$19)),"")</f>
        <v/>
      </c>
      <c r="P143" s="277" t="str">
        <f t="shared" si="29"/>
        <v/>
      </c>
      <c r="Q143" s="277" t="str">
        <f>IFERROR(IF(P143=Hjelpeark!$B$4,0,ABS(P143-O143)),"")</f>
        <v/>
      </c>
      <c r="R143" s="226" t="str">
        <f t="shared" si="22"/>
        <v/>
      </c>
      <c r="T143" s="248" t="str">
        <f>IFERROR(_xlfn.XLOOKUP(D143,Prisliste!$C$4:$F$4,Prisliste!$C$28:$F$28)*R143,"")</f>
        <v/>
      </c>
      <c r="U143" s="248" t="str">
        <f>IFERROR(IF(L143=Hjelpeark!$P$14,_xlfn.XLOOKUP(D143,Prisliste!$C$4:$F$4,Prisliste!$C$29:$F$29)*R143,IF(L143=Hjelpeark!$P$15,_xlfn.XLOOKUP(D143,Prisliste!$C$4:$F$4,Prisliste!$C$30:$F$30)*R143,_xlfn.XLOOKUP(D143,Prisliste!$C$4:$F$4,Prisliste!$C$31:$F$31)*R143)),"")</f>
        <v/>
      </c>
    </row>
    <row r="144" spans="1:21" ht="14.4">
      <c r="A144" s="278" t="str">
        <f>IF(A143="","",IF(A143+1&lt;='Prisestimat RAS'!$C$7,'Beregninger RAS'!A143+1,""))</f>
        <v/>
      </c>
      <c r="B144" s="260" t="str">
        <f t="shared" si="23"/>
        <v/>
      </c>
      <c r="C144" s="277" t="str">
        <f t="shared" si="24"/>
        <v/>
      </c>
      <c r="D144" s="260" t="str">
        <f t="shared" si="25"/>
        <v/>
      </c>
      <c r="E144" s="226" t="str">
        <f t="shared" si="27"/>
        <v/>
      </c>
      <c r="F144" s="248" t="str">
        <f t="shared" si="26"/>
        <v/>
      </c>
      <c r="G144" s="246" t="str">
        <f>IF($A144="","",'Prisestimat RAS'!$C$14)</f>
        <v/>
      </c>
      <c r="H144" s="248" t="str" cm="1">
        <f t="array" ref="H144">IF(N144=Hjelpeark!$E$7,_xlfn.XLOOKUP(IF(P144="Naturlig",O144,P144),'Veksttabell FV'!$A$26:$A$42,_xlfn.XLOOKUP('Beregninger RAS'!F144,'Veksttabell FV'!$B$25:$T$25,'Veksttabell FV'!$B$26:$T$42,,-1),,-1)*G144,IF('Beregninger RAS'!N144=Hjelpeark!$D$7,_xlfn.XLOOKUP(IF(P144="Naturlig",O144,P144),'Veksttabell SV'!$A$27:$A$43,_xlfn.XLOOKUP('Beregninger RAS'!F144,'Veksttabell SV'!$B$26:$AU$26,'Veksttabell SV'!$B$27:$AU$43,,-1),,-1)*G144,""))</f>
        <v/>
      </c>
      <c r="I144" s="248" t="str">
        <f t="shared" si="20"/>
        <v/>
      </c>
      <c r="J144" s="264" t="str">
        <f t="shared" si="21"/>
        <v/>
      </c>
      <c r="K144" s="277" t="str">
        <f>IF(A144="","",'Prisestimat RAS'!$C$9)</f>
        <v/>
      </c>
      <c r="L144" s="277" t="str">
        <f>IF(B144="","",'Prisestimat RAS'!$C$10)</f>
        <v/>
      </c>
      <c r="M144" s="277" t="str">
        <f>IF(A144="","",_xlfn.XLOOKUP('Prisestimat RAS'!$C$10,Hjelpeark!$P$14:$P$16,Hjelpeark!$Q$14:$Q$16))</f>
        <v/>
      </c>
      <c r="N144" s="277" t="str">
        <f t="shared" si="28"/>
        <v/>
      </c>
      <c r="O144" s="277" t="str">
        <f>IFERROR(IF(N144=Hjelpeark!$D$7,_xlfn.XLOOKUP('Beregninger RAS'!C144,Hjelpeark!$C$8:$C$19,Hjelpeark!$D$8:$D$19),_xlfn.XLOOKUP('Beregninger RAS'!C144,Hjelpeark!$C$8:$C$19,Hjelpeark!$E$8:$E$19)),"")</f>
        <v/>
      </c>
      <c r="P144" s="277" t="str">
        <f t="shared" si="29"/>
        <v/>
      </c>
      <c r="Q144" s="277" t="str">
        <f>IFERROR(IF(P144=Hjelpeark!$B$4,0,ABS(P144-O144)),"")</f>
        <v/>
      </c>
      <c r="R144" s="226" t="str">
        <f t="shared" si="22"/>
        <v/>
      </c>
      <c r="T144" s="248" t="str">
        <f>IFERROR(_xlfn.XLOOKUP(D144,Prisliste!$C$4:$F$4,Prisliste!$C$28:$F$28)*R144,"")</f>
        <v/>
      </c>
      <c r="U144" s="248" t="str">
        <f>IFERROR(IF(L144=Hjelpeark!$P$14,_xlfn.XLOOKUP(D144,Prisliste!$C$4:$F$4,Prisliste!$C$29:$F$29)*R144,IF(L144=Hjelpeark!$P$15,_xlfn.XLOOKUP(D144,Prisliste!$C$4:$F$4,Prisliste!$C$30:$F$30)*R144,_xlfn.XLOOKUP(D144,Prisliste!$C$4:$F$4,Prisliste!$C$31:$F$31)*R144)),"")</f>
        <v/>
      </c>
    </row>
    <row r="145" spans="1:21" ht="14.4">
      <c r="A145" s="278" t="str">
        <f>IF(A144="","",IF(A144+1&lt;='Prisestimat RAS'!$C$7,'Beregninger RAS'!A144+1,""))</f>
        <v/>
      </c>
      <c r="B145" s="260" t="str">
        <f t="shared" si="23"/>
        <v/>
      </c>
      <c r="C145" s="277" t="str">
        <f t="shared" si="24"/>
        <v/>
      </c>
      <c r="D145" s="260" t="str">
        <f t="shared" si="25"/>
        <v/>
      </c>
      <c r="E145" s="226" t="str">
        <f t="shared" si="27"/>
        <v/>
      </c>
      <c r="F145" s="248" t="str">
        <f t="shared" si="26"/>
        <v/>
      </c>
      <c r="G145" s="246" t="str">
        <f>IF($A145="","",'Prisestimat RAS'!$C$14)</f>
        <v/>
      </c>
      <c r="H145" s="248" t="str" cm="1">
        <f t="array" ref="H145">IF(N145=Hjelpeark!$E$7,_xlfn.XLOOKUP(IF(P145="Naturlig",O145,P145),'Veksttabell FV'!$A$26:$A$42,_xlfn.XLOOKUP('Beregninger RAS'!F145,'Veksttabell FV'!$B$25:$T$25,'Veksttabell FV'!$B$26:$T$42,,-1),,-1)*G145,IF('Beregninger RAS'!N145=Hjelpeark!$D$7,_xlfn.XLOOKUP(IF(P145="Naturlig",O145,P145),'Veksttabell SV'!$A$27:$A$43,_xlfn.XLOOKUP('Beregninger RAS'!F145,'Veksttabell SV'!$B$26:$AU$26,'Veksttabell SV'!$B$27:$AU$43,,-1),,-1)*G145,""))</f>
        <v/>
      </c>
      <c r="I145" s="248" t="str">
        <f t="shared" si="20"/>
        <v/>
      </c>
      <c r="J145" s="264" t="str">
        <f t="shared" si="21"/>
        <v/>
      </c>
      <c r="K145" s="277" t="str">
        <f>IF(A145="","",'Prisestimat RAS'!$C$9)</f>
        <v/>
      </c>
      <c r="L145" s="277" t="str">
        <f>IF(B145="","",'Prisestimat RAS'!$C$10)</f>
        <v/>
      </c>
      <c r="M145" s="277" t="str">
        <f>IF(A145="","",_xlfn.XLOOKUP('Prisestimat RAS'!$C$10,Hjelpeark!$P$14:$P$16,Hjelpeark!$Q$14:$Q$16))</f>
        <v/>
      </c>
      <c r="N145" s="277" t="str">
        <f t="shared" si="28"/>
        <v/>
      </c>
      <c r="O145" s="277" t="str">
        <f>IFERROR(IF(N145=Hjelpeark!$D$7,_xlfn.XLOOKUP('Beregninger RAS'!C145,Hjelpeark!$C$8:$C$19,Hjelpeark!$D$8:$D$19),_xlfn.XLOOKUP('Beregninger RAS'!C145,Hjelpeark!$C$8:$C$19,Hjelpeark!$E$8:$E$19)),"")</f>
        <v/>
      </c>
      <c r="P145" s="277" t="str">
        <f t="shared" si="29"/>
        <v/>
      </c>
      <c r="Q145" s="277" t="str">
        <f>IFERROR(IF(P145=Hjelpeark!$B$4,0,ABS(P145-O145)),"")</f>
        <v/>
      </c>
      <c r="R145" s="226" t="str">
        <f t="shared" si="22"/>
        <v/>
      </c>
      <c r="T145" s="248" t="str">
        <f>IFERROR(_xlfn.XLOOKUP(D145,Prisliste!$C$4:$F$4,Prisliste!$C$28:$F$28)*R145,"")</f>
        <v/>
      </c>
      <c r="U145" s="248" t="str">
        <f>IFERROR(IF(L145=Hjelpeark!$P$14,_xlfn.XLOOKUP(D145,Prisliste!$C$4:$F$4,Prisliste!$C$29:$F$29)*R145,IF(L145=Hjelpeark!$P$15,_xlfn.XLOOKUP(D145,Prisliste!$C$4:$F$4,Prisliste!$C$30:$F$30)*R145,_xlfn.XLOOKUP(D145,Prisliste!$C$4:$F$4,Prisliste!$C$31:$F$31)*R145)),"")</f>
        <v/>
      </c>
    </row>
    <row r="146" spans="1:21" ht="14.4">
      <c r="A146" s="278" t="str">
        <f>IF(A145="","",IF(A145+1&lt;='Prisestimat RAS'!$C$7,'Beregninger RAS'!A145+1,""))</f>
        <v/>
      </c>
      <c r="B146" s="260" t="str">
        <f t="shared" si="23"/>
        <v/>
      </c>
      <c r="C146" s="277" t="str">
        <f t="shared" si="24"/>
        <v/>
      </c>
      <c r="D146" s="260" t="str">
        <f t="shared" si="25"/>
        <v/>
      </c>
      <c r="E146" s="226" t="str">
        <f t="shared" si="27"/>
        <v/>
      </c>
      <c r="F146" s="248" t="str">
        <f t="shared" si="26"/>
        <v/>
      </c>
      <c r="G146" s="246" t="str">
        <f>IF($A146="","",'Prisestimat RAS'!$C$14)</f>
        <v/>
      </c>
      <c r="H146" s="248" t="str" cm="1">
        <f t="array" ref="H146">IF(N146=Hjelpeark!$E$7,_xlfn.XLOOKUP(IF(P146="Naturlig",O146,P146),'Veksttabell FV'!$A$26:$A$42,_xlfn.XLOOKUP('Beregninger RAS'!F146,'Veksttabell FV'!$B$25:$T$25,'Veksttabell FV'!$B$26:$T$42,,-1),,-1)*G146,IF('Beregninger RAS'!N146=Hjelpeark!$D$7,_xlfn.XLOOKUP(IF(P146="Naturlig",O146,P146),'Veksttabell SV'!$A$27:$A$43,_xlfn.XLOOKUP('Beregninger RAS'!F146,'Veksttabell SV'!$B$26:$AU$26,'Veksttabell SV'!$B$27:$AU$43,,-1),,-1)*G146,""))</f>
        <v/>
      </c>
      <c r="I146" s="248" t="str">
        <f t="shared" si="20"/>
        <v/>
      </c>
      <c r="J146" s="264" t="str">
        <f t="shared" si="21"/>
        <v/>
      </c>
      <c r="K146" s="277" t="str">
        <f>IF(A146="","",'Prisestimat RAS'!$C$9)</f>
        <v/>
      </c>
      <c r="L146" s="277" t="str">
        <f>IF(B146="","",'Prisestimat RAS'!$C$10)</f>
        <v/>
      </c>
      <c r="M146" s="277" t="str">
        <f>IF(A146="","",_xlfn.XLOOKUP('Prisestimat RAS'!$C$10,Hjelpeark!$P$14:$P$16,Hjelpeark!$Q$14:$Q$16))</f>
        <v/>
      </c>
      <c r="N146" s="277" t="str">
        <f t="shared" si="28"/>
        <v/>
      </c>
      <c r="O146" s="277" t="str">
        <f>IFERROR(IF(N146=Hjelpeark!$D$7,_xlfn.XLOOKUP('Beregninger RAS'!C146,Hjelpeark!$C$8:$C$19,Hjelpeark!$D$8:$D$19),_xlfn.XLOOKUP('Beregninger RAS'!C146,Hjelpeark!$C$8:$C$19,Hjelpeark!$E$8:$E$19)),"")</f>
        <v/>
      </c>
      <c r="P146" s="277" t="str">
        <f t="shared" si="29"/>
        <v/>
      </c>
      <c r="Q146" s="277" t="str">
        <f>IFERROR(IF(P146=Hjelpeark!$B$4,0,ABS(P146-O146)),"")</f>
        <v/>
      </c>
      <c r="R146" s="226" t="str">
        <f t="shared" si="22"/>
        <v/>
      </c>
      <c r="T146" s="248" t="str">
        <f>IFERROR(_xlfn.XLOOKUP(D146,Prisliste!$C$4:$F$4,Prisliste!$C$28:$F$28)*R146,"")</f>
        <v/>
      </c>
      <c r="U146" s="248" t="str">
        <f>IFERROR(IF(L146=Hjelpeark!$P$14,_xlfn.XLOOKUP(D146,Prisliste!$C$4:$F$4,Prisliste!$C$29:$F$29)*R146,IF(L146=Hjelpeark!$P$15,_xlfn.XLOOKUP(D146,Prisliste!$C$4:$F$4,Prisliste!$C$30:$F$30)*R146,_xlfn.XLOOKUP(D146,Prisliste!$C$4:$F$4,Prisliste!$C$31:$F$31)*R146)),"")</f>
        <v/>
      </c>
    </row>
    <row r="147" spans="1:21" ht="14.4">
      <c r="A147" s="278" t="str">
        <f>IF(A146="","",IF(A146+1&lt;='Prisestimat RAS'!$C$7,'Beregninger RAS'!A146+1,""))</f>
        <v/>
      </c>
      <c r="B147" s="260" t="str">
        <f t="shared" si="23"/>
        <v/>
      </c>
      <c r="C147" s="277" t="str">
        <f t="shared" si="24"/>
        <v/>
      </c>
      <c r="D147" s="260" t="str">
        <f t="shared" si="25"/>
        <v/>
      </c>
      <c r="E147" s="226" t="str">
        <f t="shared" si="27"/>
        <v/>
      </c>
      <c r="F147" s="248" t="str">
        <f t="shared" si="26"/>
        <v/>
      </c>
      <c r="G147" s="246" t="str">
        <f>IF($A147="","",'Prisestimat RAS'!$C$14)</f>
        <v/>
      </c>
      <c r="H147" s="248" t="str" cm="1">
        <f t="array" ref="H147">IF(N147=Hjelpeark!$E$7,_xlfn.XLOOKUP(IF(P147="Naturlig",O147,P147),'Veksttabell FV'!$A$26:$A$42,_xlfn.XLOOKUP('Beregninger RAS'!F147,'Veksttabell FV'!$B$25:$T$25,'Veksttabell FV'!$B$26:$T$42,,-1),,-1)*G147,IF('Beregninger RAS'!N147=Hjelpeark!$D$7,_xlfn.XLOOKUP(IF(P147="Naturlig",O147,P147),'Veksttabell SV'!$A$27:$A$43,_xlfn.XLOOKUP('Beregninger RAS'!F147,'Veksttabell SV'!$B$26:$AU$26,'Veksttabell SV'!$B$27:$AU$43,,-1),,-1)*G147,""))</f>
        <v/>
      </c>
      <c r="I147" s="248" t="str">
        <f t="shared" si="20"/>
        <v/>
      </c>
      <c r="J147" s="264" t="str">
        <f t="shared" si="21"/>
        <v/>
      </c>
      <c r="K147" s="277" t="str">
        <f>IF(A147="","",'Prisestimat RAS'!$C$9)</f>
        <v/>
      </c>
      <c r="L147" s="277" t="str">
        <f>IF(B147="","",'Prisestimat RAS'!$C$10)</f>
        <v/>
      </c>
      <c r="M147" s="277" t="str">
        <f>IF(A147="","",_xlfn.XLOOKUP('Prisestimat RAS'!$C$10,Hjelpeark!$P$14:$P$16,Hjelpeark!$Q$14:$Q$16))</f>
        <v/>
      </c>
      <c r="N147" s="277" t="str">
        <f t="shared" si="28"/>
        <v/>
      </c>
      <c r="O147" s="277" t="str">
        <f>IFERROR(IF(N147=Hjelpeark!$D$7,_xlfn.XLOOKUP('Beregninger RAS'!C147,Hjelpeark!$C$8:$C$19,Hjelpeark!$D$8:$D$19),_xlfn.XLOOKUP('Beregninger RAS'!C147,Hjelpeark!$C$8:$C$19,Hjelpeark!$E$8:$E$19)),"")</f>
        <v/>
      </c>
      <c r="P147" s="277" t="str">
        <f t="shared" si="29"/>
        <v/>
      </c>
      <c r="Q147" s="277" t="str">
        <f>IFERROR(IF(P147=Hjelpeark!$B$4,0,ABS(P147-O147)),"")</f>
        <v/>
      </c>
      <c r="R147" s="226" t="str">
        <f t="shared" si="22"/>
        <v/>
      </c>
      <c r="T147" s="248" t="str">
        <f>IFERROR(_xlfn.XLOOKUP(D147,Prisliste!$C$4:$F$4,Prisliste!$C$28:$F$28)*R147,"")</f>
        <v/>
      </c>
      <c r="U147" s="248" t="str">
        <f>IFERROR(IF(L147=Hjelpeark!$P$14,_xlfn.XLOOKUP(D147,Prisliste!$C$4:$F$4,Prisliste!$C$29:$F$29)*R147,IF(L147=Hjelpeark!$P$15,_xlfn.XLOOKUP(D147,Prisliste!$C$4:$F$4,Prisliste!$C$30:$F$30)*R147,_xlfn.XLOOKUP(D147,Prisliste!$C$4:$F$4,Prisliste!$C$31:$F$31)*R147)),"")</f>
        <v/>
      </c>
    </row>
    <row r="148" spans="1:21" ht="14.4">
      <c r="A148" s="278" t="str">
        <f>IF(A147="","",IF(A147+1&lt;='Prisestimat RAS'!$C$7,'Beregninger RAS'!A147+1,""))</f>
        <v/>
      </c>
      <c r="B148" s="260" t="str">
        <f t="shared" si="23"/>
        <v/>
      </c>
      <c r="C148" s="277" t="str">
        <f t="shared" si="24"/>
        <v/>
      </c>
      <c r="D148" s="260" t="str">
        <f t="shared" si="25"/>
        <v/>
      </c>
      <c r="E148" s="226" t="str">
        <f t="shared" si="27"/>
        <v/>
      </c>
      <c r="F148" s="248" t="str">
        <f t="shared" si="26"/>
        <v/>
      </c>
      <c r="G148" s="246" t="str">
        <f>IF($A148="","",'Prisestimat RAS'!$C$14)</f>
        <v/>
      </c>
      <c r="H148" s="248" t="str" cm="1">
        <f t="array" ref="H148">IF(N148=Hjelpeark!$E$7,_xlfn.XLOOKUP(IF(P148="Naturlig",O148,P148),'Veksttabell FV'!$A$26:$A$42,_xlfn.XLOOKUP('Beregninger RAS'!F148,'Veksttabell FV'!$B$25:$T$25,'Veksttabell FV'!$B$26:$T$42,,-1),,-1)*G148,IF('Beregninger RAS'!N148=Hjelpeark!$D$7,_xlfn.XLOOKUP(IF(P148="Naturlig",O148,P148),'Veksttabell SV'!$A$27:$A$43,_xlfn.XLOOKUP('Beregninger RAS'!F148,'Veksttabell SV'!$B$26:$AU$26,'Veksttabell SV'!$B$27:$AU$43,,-1),,-1)*G148,""))</f>
        <v/>
      </c>
      <c r="I148" s="248" t="str">
        <f t="shared" si="20"/>
        <v/>
      </c>
      <c r="J148" s="264" t="str">
        <f t="shared" si="21"/>
        <v/>
      </c>
      <c r="K148" s="277" t="str">
        <f>IF(A148="","",'Prisestimat RAS'!$C$9)</f>
        <v/>
      </c>
      <c r="L148" s="277" t="str">
        <f>IF(B148="","",'Prisestimat RAS'!$C$10)</f>
        <v/>
      </c>
      <c r="M148" s="277" t="str">
        <f>IF(A148="","",_xlfn.XLOOKUP('Prisestimat RAS'!$C$10,Hjelpeark!$P$14:$P$16,Hjelpeark!$Q$14:$Q$16))</f>
        <v/>
      </c>
      <c r="N148" s="277" t="str">
        <f t="shared" si="28"/>
        <v/>
      </c>
      <c r="O148" s="277" t="str">
        <f>IFERROR(IF(N148=Hjelpeark!$D$7,_xlfn.XLOOKUP('Beregninger RAS'!C148,Hjelpeark!$C$8:$C$19,Hjelpeark!$D$8:$D$19),_xlfn.XLOOKUP('Beregninger RAS'!C148,Hjelpeark!$C$8:$C$19,Hjelpeark!$E$8:$E$19)),"")</f>
        <v/>
      </c>
      <c r="P148" s="277" t="str">
        <f t="shared" si="29"/>
        <v/>
      </c>
      <c r="Q148" s="277" t="str">
        <f>IFERROR(IF(P148=Hjelpeark!$B$4,0,ABS(P148-O148)),"")</f>
        <v/>
      </c>
      <c r="R148" s="226" t="str">
        <f t="shared" si="22"/>
        <v/>
      </c>
      <c r="T148" s="248" t="str">
        <f>IFERROR(_xlfn.XLOOKUP(D148,Prisliste!$C$4:$F$4,Prisliste!$C$28:$F$28)*R148,"")</f>
        <v/>
      </c>
      <c r="U148" s="248" t="str">
        <f>IFERROR(IF(L148=Hjelpeark!$P$14,_xlfn.XLOOKUP(D148,Prisliste!$C$4:$F$4,Prisliste!$C$29:$F$29)*R148,IF(L148=Hjelpeark!$P$15,_xlfn.XLOOKUP(D148,Prisliste!$C$4:$F$4,Prisliste!$C$30:$F$30)*R148,_xlfn.XLOOKUP(D148,Prisliste!$C$4:$F$4,Prisliste!$C$31:$F$31)*R148)),"")</f>
        <v/>
      </c>
    </row>
    <row r="149" spans="1:21" ht="14.4">
      <c r="A149" s="278" t="str">
        <f>IF(A148="","",IF(A148+1&lt;='Prisestimat RAS'!$C$7,'Beregninger RAS'!A148+1,""))</f>
        <v/>
      </c>
      <c r="B149" s="260" t="str">
        <f t="shared" si="23"/>
        <v/>
      </c>
      <c r="C149" s="277" t="str">
        <f t="shared" si="24"/>
        <v/>
      </c>
      <c r="D149" s="260" t="str">
        <f t="shared" si="25"/>
        <v/>
      </c>
      <c r="E149" s="226" t="str">
        <f t="shared" si="27"/>
        <v/>
      </c>
      <c r="F149" s="248" t="str">
        <f t="shared" si="26"/>
        <v/>
      </c>
      <c r="G149" s="246" t="str">
        <f>IF($A149="","",'Prisestimat RAS'!$C$14)</f>
        <v/>
      </c>
      <c r="H149" s="248" t="str" cm="1">
        <f t="array" ref="H149">IF(N149=Hjelpeark!$E$7,_xlfn.XLOOKUP(IF(P149="Naturlig",O149,P149),'Veksttabell FV'!$A$26:$A$42,_xlfn.XLOOKUP('Beregninger RAS'!F149,'Veksttabell FV'!$B$25:$T$25,'Veksttabell FV'!$B$26:$T$42,,-1),,-1)*G149,IF('Beregninger RAS'!N149=Hjelpeark!$D$7,_xlfn.XLOOKUP(IF(P149="Naturlig",O149,P149),'Veksttabell SV'!$A$27:$A$43,_xlfn.XLOOKUP('Beregninger RAS'!F149,'Veksttabell SV'!$B$26:$AU$26,'Veksttabell SV'!$B$27:$AU$43,,-1),,-1)*G149,""))</f>
        <v/>
      </c>
      <c r="I149" s="248" t="str">
        <f t="shared" si="20"/>
        <v/>
      </c>
      <c r="J149" s="264" t="str">
        <f t="shared" si="21"/>
        <v/>
      </c>
      <c r="K149" s="277" t="str">
        <f>IF(A149="","",'Prisestimat RAS'!$C$9)</f>
        <v/>
      </c>
      <c r="L149" s="277" t="str">
        <f>IF(B149="","",'Prisestimat RAS'!$C$10)</f>
        <v/>
      </c>
      <c r="M149" s="277" t="str">
        <f>IF(A149="","",_xlfn.XLOOKUP('Prisestimat RAS'!$C$10,Hjelpeark!$P$14:$P$16,Hjelpeark!$Q$14:$Q$16))</f>
        <v/>
      </c>
      <c r="N149" s="277" t="str">
        <f t="shared" si="28"/>
        <v/>
      </c>
      <c r="O149" s="277" t="str">
        <f>IFERROR(IF(N149=Hjelpeark!$D$7,_xlfn.XLOOKUP('Beregninger RAS'!C149,Hjelpeark!$C$8:$C$19,Hjelpeark!$D$8:$D$19),_xlfn.XLOOKUP('Beregninger RAS'!C149,Hjelpeark!$C$8:$C$19,Hjelpeark!$E$8:$E$19)),"")</f>
        <v/>
      </c>
      <c r="P149" s="277" t="str">
        <f t="shared" si="29"/>
        <v/>
      </c>
      <c r="Q149" s="277" t="str">
        <f>IFERROR(IF(P149=Hjelpeark!$B$4,0,ABS(P149-O149)),"")</f>
        <v/>
      </c>
      <c r="R149" s="226" t="str">
        <f t="shared" si="22"/>
        <v/>
      </c>
      <c r="T149" s="248" t="str">
        <f>IFERROR(_xlfn.XLOOKUP(D149,Prisliste!$C$4:$F$4,Prisliste!$C$28:$F$28)*R149,"")</f>
        <v/>
      </c>
      <c r="U149" s="248" t="str">
        <f>IFERROR(IF(L149=Hjelpeark!$P$14,_xlfn.XLOOKUP(D149,Prisliste!$C$4:$F$4,Prisliste!$C$29:$F$29)*R149,IF(L149=Hjelpeark!$P$15,_xlfn.XLOOKUP(D149,Prisliste!$C$4:$F$4,Prisliste!$C$30:$F$30)*R149,_xlfn.XLOOKUP(D149,Prisliste!$C$4:$F$4,Prisliste!$C$31:$F$31)*R149)),"")</f>
        <v/>
      </c>
    </row>
    <row r="150" spans="1:21" ht="14.4">
      <c r="A150" s="278" t="str">
        <f>IF(A149="","",IF(A149+1&lt;='Prisestimat RAS'!$C$7,'Beregninger RAS'!A149+1,""))</f>
        <v/>
      </c>
      <c r="B150" s="260" t="str">
        <f t="shared" si="23"/>
        <v/>
      </c>
      <c r="C150" s="277" t="str">
        <f t="shared" si="24"/>
        <v/>
      </c>
      <c r="D150" s="260" t="str">
        <f t="shared" si="25"/>
        <v/>
      </c>
      <c r="E150" s="226" t="str">
        <f t="shared" si="27"/>
        <v/>
      </c>
      <c r="F150" s="248" t="str">
        <f t="shared" si="26"/>
        <v/>
      </c>
      <c r="G150" s="246" t="str">
        <f>IF($A150="","",'Prisestimat RAS'!$C$14)</f>
        <v/>
      </c>
      <c r="H150" s="248" t="str" cm="1">
        <f t="array" ref="H150">IF(N150=Hjelpeark!$E$7,_xlfn.XLOOKUP(IF(P150="Naturlig",O150,P150),'Veksttabell FV'!$A$26:$A$42,_xlfn.XLOOKUP('Beregninger RAS'!F150,'Veksttabell FV'!$B$25:$T$25,'Veksttabell FV'!$B$26:$T$42,,-1),,-1)*G150,IF('Beregninger RAS'!N150=Hjelpeark!$D$7,_xlfn.XLOOKUP(IF(P150="Naturlig",O150,P150),'Veksttabell SV'!$A$27:$A$43,_xlfn.XLOOKUP('Beregninger RAS'!F150,'Veksttabell SV'!$B$26:$AU$26,'Veksttabell SV'!$B$27:$AU$43,,-1),,-1)*G150,""))</f>
        <v/>
      </c>
      <c r="I150" s="248" t="str">
        <f t="shared" si="20"/>
        <v/>
      </c>
      <c r="J150" s="264" t="str">
        <f t="shared" si="21"/>
        <v/>
      </c>
      <c r="K150" s="277" t="str">
        <f>IF(A150="","",'Prisestimat RAS'!$C$9)</f>
        <v/>
      </c>
      <c r="L150" s="277" t="str">
        <f>IF(B150="","",'Prisestimat RAS'!$C$10)</f>
        <v/>
      </c>
      <c r="M150" s="277" t="str">
        <f>IF(A150="","",_xlfn.XLOOKUP('Prisestimat RAS'!$C$10,Hjelpeark!$P$14:$P$16,Hjelpeark!$Q$14:$Q$16))</f>
        <v/>
      </c>
      <c r="N150" s="277" t="str">
        <f t="shared" si="28"/>
        <v/>
      </c>
      <c r="O150" s="277" t="str">
        <f>IFERROR(IF(N150=Hjelpeark!$D$7,_xlfn.XLOOKUP('Beregninger RAS'!C150,Hjelpeark!$C$8:$C$19,Hjelpeark!$D$8:$D$19),_xlfn.XLOOKUP('Beregninger RAS'!C150,Hjelpeark!$C$8:$C$19,Hjelpeark!$E$8:$E$19)),"")</f>
        <v/>
      </c>
      <c r="P150" s="277" t="str">
        <f t="shared" si="29"/>
        <v/>
      </c>
      <c r="Q150" s="277" t="str">
        <f>IFERROR(IF(P150=Hjelpeark!$B$4,0,ABS(P150-O150)),"")</f>
        <v/>
      </c>
      <c r="R150" s="226" t="str">
        <f t="shared" si="22"/>
        <v/>
      </c>
      <c r="T150" s="248" t="str">
        <f>IFERROR(_xlfn.XLOOKUP(D150,Prisliste!$C$4:$F$4,Prisliste!$C$28:$F$28)*R150,"")</f>
        <v/>
      </c>
      <c r="U150" s="248" t="str">
        <f>IFERROR(IF(L150=Hjelpeark!$P$14,_xlfn.XLOOKUP(D150,Prisliste!$C$4:$F$4,Prisliste!$C$29:$F$29)*R150,IF(L150=Hjelpeark!$P$15,_xlfn.XLOOKUP(D150,Prisliste!$C$4:$F$4,Prisliste!$C$30:$F$30)*R150,_xlfn.XLOOKUP(D150,Prisliste!$C$4:$F$4,Prisliste!$C$31:$F$31)*R150)),"")</f>
        <v/>
      </c>
    </row>
    <row r="151" spans="1:21" ht="14.4">
      <c r="A151" s="278" t="str">
        <f>IF(A150="","",IF(A150+1&lt;='Prisestimat RAS'!$C$7,'Beregninger RAS'!A150+1,""))</f>
        <v/>
      </c>
      <c r="B151" s="260" t="str">
        <f t="shared" si="23"/>
        <v/>
      </c>
      <c r="C151" s="277" t="str">
        <f t="shared" si="24"/>
        <v/>
      </c>
      <c r="D151" s="260" t="str">
        <f t="shared" si="25"/>
        <v/>
      </c>
      <c r="E151" s="226" t="str">
        <f t="shared" si="27"/>
        <v/>
      </c>
      <c r="F151" s="248" t="str">
        <f t="shared" si="26"/>
        <v/>
      </c>
      <c r="G151" s="246" t="str">
        <f>IF($A151="","",'Prisestimat RAS'!$C$14)</f>
        <v/>
      </c>
      <c r="H151" s="248" t="str" cm="1">
        <f t="array" ref="H151">IF(N151=Hjelpeark!$E$7,_xlfn.XLOOKUP(IF(P151="Naturlig",O151,P151),'Veksttabell FV'!$A$26:$A$42,_xlfn.XLOOKUP('Beregninger RAS'!F151,'Veksttabell FV'!$B$25:$T$25,'Veksttabell FV'!$B$26:$T$42,,-1),,-1)*G151,IF('Beregninger RAS'!N151=Hjelpeark!$D$7,_xlfn.XLOOKUP(IF(P151="Naturlig",O151,P151),'Veksttabell SV'!$A$27:$A$43,_xlfn.XLOOKUP('Beregninger RAS'!F151,'Veksttabell SV'!$B$26:$AU$26,'Veksttabell SV'!$B$27:$AU$43,,-1),,-1)*G151,""))</f>
        <v/>
      </c>
      <c r="I151" s="248" t="str">
        <f t="shared" si="20"/>
        <v/>
      </c>
      <c r="J151" s="264" t="str">
        <f t="shared" si="21"/>
        <v/>
      </c>
      <c r="K151" s="277" t="str">
        <f>IF(A151="","",'Prisestimat RAS'!$C$9)</f>
        <v/>
      </c>
      <c r="L151" s="277" t="str">
        <f>IF(B151="","",'Prisestimat RAS'!$C$10)</f>
        <v/>
      </c>
      <c r="M151" s="277" t="str">
        <f>IF(A151="","",_xlfn.XLOOKUP('Prisestimat RAS'!$C$10,Hjelpeark!$P$14:$P$16,Hjelpeark!$Q$14:$Q$16))</f>
        <v/>
      </c>
      <c r="N151" s="277" t="str">
        <f t="shared" si="28"/>
        <v/>
      </c>
      <c r="O151" s="277" t="str">
        <f>IFERROR(IF(N151=Hjelpeark!$D$7,_xlfn.XLOOKUP('Beregninger RAS'!C151,Hjelpeark!$C$8:$C$19,Hjelpeark!$D$8:$D$19),_xlfn.XLOOKUP('Beregninger RAS'!C151,Hjelpeark!$C$8:$C$19,Hjelpeark!$E$8:$E$19)),"")</f>
        <v/>
      </c>
      <c r="P151" s="277" t="str">
        <f t="shared" si="29"/>
        <v/>
      </c>
      <c r="Q151" s="277" t="str">
        <f>IFERROR(IF(P151=Hjelpeark!$B$4,0,ABS(P151-O151)),"")</f>
        <v/>
      </c>
      <c r="R151" s="226" t="str">
        <f t="shared" si="22"/>
        <v/>
      </c>
      <c r="T151" s="248" t="str">
        <f>IFERROR(_xlfn.XLOOKUP(D151,Prisliste!$C$4:$F$4,Prisliste!$C$28:$F$28)*R151,"")</f>
        <v/>
      </c>
      <c r="U151" s="248" t="str">
        <f>IFERROR(IF(L151=Hjelpeark!$P$14,_xlfn.XLOOKUP(D151,Prisliste!$C$4:$F$4,Prisliste!$C$29:$F$29)*R151,IF(L151=Hjelpeark!$P$15,_xlfn.XLOOKUP(D151,Prisliste!$C$4:$F$4,Prisliste!$C$30:$F$30)*R151,_xlfn.XLOOKUP(D151,Prisliste!$C$4:$F$4,Prisliste!$C$31:$F$31)*R151)),"")</f>
        <v/>
      </c>
    </row>
    <row r="152" spans="1:21" ht="14.4">
      <c r="A152" s="278" t="str">
        <f>IF(A151="","",IF(A151+1&lt;='Prisestimat RAS'!$C$7,'Beregninger RAS'!A151+1,""))</f>
        <v/>
      </c>
      <c r="B152" s="260" t="str">
        <f t="shared" si="23"/>
        <v/>
      </c>
      <c r="C152" s="277" t="str">
        <f t="shared" si="24"/>
        <v/>
      </c>
      <c r="D152" s="260" t="str">
        <f t="shared" si="25"/>
        <v/>
      </c>
      <c r="E152" s="226" t="str">
        <f t="shared" si="27"/>
        <v/>
      </c>
      <c r="F152" s="248" t="str">
        <f t="shared" si="26"/>
        <v/>
      </c>
      <c r="G152" s="246" t="str">
        <f>IF($A152="","",'Prisestimat RAS'!$C$14)</f>
        <v/>
      </c>
      <c r="H152" s="248" t="str" cm="1">
        <f t="array" ref="H152">IF(N152=Hjelpeark!$E$7,_xlfn.XLOOKUP(IF(P152="Naturlig",O152,P152),'Veksttabell FV'!$A$26:$A$42,_xlfn.XLOOKUP('Beregninger RAS'!F152,'Veksttabell FV'!$B$25:$T$25,'Veksttabell FV'!$B$26:$T$42,,-1),,-1)*G152,IF('Beregninger RAS'!N152=Hjelpeark!$D$7,_xlfn.XLOOKUP(IF(P152="Naturlig",O152,P152),'Veksttabell SV'!$A$27:$A$43,_xlfn.XLOOKUP('Beregninger RAS'!F152,'Veksttabell SV'!$B$26:$AU$26,'Veksttabell SV'!$B$27:$AU$43,,-1),,-1)*G152,""))</f>
        <v/>
      </c>
      <c r="I152" s="248" t="str">
        <f t="shared" si="20"/>
        <v/>
      </c>
      <c r="J152" s="264" t="str">
        <f t="shared" si="21"/>
        <v/>
      </c>
      <c r="K152" s="277" t="str">
        <f>IF(A152="","",'Prisestimat RAS'!$C$9)</f>
        <v/>
      </c>
      <c r="L152" s="277" t="str">
        <f>IF(B152="","",'Prisestimat RAS'!$C$10)</f>
        <v/>
      </c>
      <c r="M152" s="277" t="str">
        <f>IF(A152="","",_xlfn.XLOOKUP('Prisestimat RAS'!$C$10,Hjelpeark!$P$14:$P$16,Hjelpeark!$Q$14:$Q$16))</f>
        <v/>
      </c>
      <c r="N152" s="277" t="str">
        <f t="shared" si="28"/>
        <v/>
      </c>
      <c r="O152" s="277" t="str">
        <f>IFERROR(IF(N152=Hjelpeark!$D$7,_xlfn.XLOOKUP('Beregninger RAS'!C152,Hjelpeark!$C$8:$C$19,Hjelpeark!$D$8:$D$19),_xlfn.XLOOKUP('Beregninger RAS'!C152,Hjelpeark!$C$8:$C$19,Hjelpeark!$E$8:$E$19)),"")</f>
        <v/>
      </c>
      <c r="P152" s="277" t="str">
        <f t="shared" si="29"/>
        <v/>
      </c>
      <c r="Q152" s="277" t="str">
        <f>IFERROR(IF(P152=Hjelpeark!$B$4,0,ABS(P152-O152)),"")</f>
        <v/>
      </c>
      <c r="R152" s="226" t="str">
        <f t="shared" si="22"/>
        <v/>
      </c>
      <c r="T152" s="248" t="str">
        <f>IFERROR(_xlfn.XLOOKUP(D152,Prisliste!$C$4:$F$4,Prisliste!$C$28:$F$28)*R152,"")</f>
        <v/>
      </c>
      <c r="U152" s="248" t="str">
        <f>IFERROR(IF(L152=Hjelpeark!$P$14,_xlfn.XLOOKUP(D152,Prisliste!$C$4:$F$4,Prisliste!$C$29:$F$29)*R152,IF(L152=Hjelpeark!$P$15,_xlfn.XLOOKUP(D152,Prisliste!$C$4:$F$4,Prisliste!$C$30:$F$30)*R152,_xlfn.XLOOKUP(D152,Prisliste!$C$4:$F$4,Prisliste!$C$31:$F$31)*R152)),"")</f>
        <v/>
      </c>
    </row>
    <row r="153" spans="1:21" ht="14.4">
      <c r="A153" s="278" t="str">
        <f>IF(A152="","",IF(A152+1&lt;='Prisestimat RAS'!$C$7,'Beregninger RAS'!A152+1,""))</f>
        <v/>
      </c>
      <c r="B153" s="260" t="str">
        <f t="shared" si="23"/>
        <v/>
      </c>
      <c r="C153" s="277" t="str">
        <f t="shared" si="24"/>
        <v/>
      </c>
      <c r="D153" s="260" t="str">
        <f t="shared" si="25"/>
        <v/>
      </c>
      <c r="E153" s="226" t="str">
        <f t="shared" si="27"/>
        <v/>
      </c>
      <c r="F153" s="248" t="str">
        <f t="shared" si="26"/>
        <v/>
      </c>
      <c r="G153" s="246" t="str">
        <f>IF($A153="","",'Prisestimat RAS'!$C$14)</f>
        <v/>
      </c>
      <c r="H153" s="248" t="str" cm="1">
        <f t="array" ref="H153">IF(N153=Hjelpeark!$E$7,_xlfn.XLOOKUP(IF(P153="Naturlig",O153,P153),'Veksttabell FV'!$A$26:$A$42,_xlfn.XLOOKUP('Beregninger RAS'!F153,'Veksttabell FV'!$B$25:$T$25,'Veksttabell FV'!$B$26:$T$42,,-1),,-1)*G153,IF('Beregninger RAS'!N153=Hjelpeark!$D$7,_xlfn.XLOOKUP(IF(P153="Naturlig",O153,P153),'Veksttabell SV'!$A$27:$A$43,_xlfn.XLOOKUP('Beregninger RAS'!F153,'Veksttabell SV'!$B$26:$AU$26,'Veksttabell SV'!$B$27:$AU$43,,-1),,-1)*G153,""))</f>
        <v/>
      </c>
      <c r="I153" s="248" t="str">
        <f t="shared" si="20"/>
        <v/>
      </c>
      <c r="J153" s="264" t="str">
        <f t="shared" si="21"/>
        <v/>
      </c>
      <c r="K153" s="277" t="str">
        <f>IF(A153="","",'Prisestimat RAS'!$C$9)</f>
        <v/>
      </c>
      <c r="L153" s="277" t="str">
        <f>IF(B153="","",'Prisestimat RAS'!$C$10)</f>
        <v/>
      </c>
      <c r="M153" s="277" t="str">
        <f>IF(A153="","",_xlfn.XLOOKUP('Prisestimat RAS'!$C$10,Hjelpeark!$P$14:$P$16,Hjelpeark!$Q$14:$Q$16))</f>
        <v/>
      </c>
      <c r="N153" s="277" t="str">
        <f t="shared" si="28"/>
        <v/>
      </c>
      <c r="O153" s="277" t="str">
        <f>IFERROR(IF(N153=Hjelpeark!$D$7,_xlfn.XLOOKUP('Beregninger RAS'!C153,Hjelpeark!$C$8:$C$19,Hjelpeark!$D$8:$D$19),_xlfn.XLOOKUP('Beregninger RAS'!C153,Hjelpeark!$C$8:$C$19,Hjelpeark!$E$8:$E$19)),"")</f>
        <v/>
      </c>
      <c r="P153" s="277" t="str">
        <f t="shared" si="29"/>
        <v/>
      </c>
      <c r="Q153" s="277" t="str">
        <f>IFERROR(IF(P153=Hjelpeark!$B$4,0,ABS(P153-O153)),"")</f>
        <v/>
      </c>
      <c r="R153" s="226" t="str">
        <f t="shared" si="22"/>
        <v/>
      </c>
      <c r="T153" s="248" t="str">
        <f>IFERROR(_xlfn.XLOOKUP(D153,Prisliste!$C$4:$F$4,Prisliste!$C$28:$F$28)*R153,"")</f>
        <v/>
      </c>
      <c r="U153" s="248" t="str">
        <f>IFERROR(IF(L153=Hjelpeark!$P$14,_xlfn.XLOOKUP(D153,Prisliste!$C$4:$F$4,Prisliste!$C$29:$F$29)*R153,IF(L153=Hjelpeark!$P$15,_xlfn.XLOOKUP(D153,Prisliste!$C$4:$F$4,Prisliste!$C$30:$F$30)*R153,_xlfn.XLOOKUP(D153,Prisliste!$C$4:$F$4,Prisliste!$C$31:$F$31)*R153)),"")</f>
        <v/>
      </c>
    </row>
    <row r="154" spans="1:21" ht="14.4">
      <c r="A154" s="278" t="str">
        <f>IF(A153="","",IF(A153+1&lt;='Prisestimat RAS'!$C$7,'Beregninger RAS'!A153+1,""))</f>
        <v/>
      </c>
      <c r="B154" s="260" t="str">
        <f t="shared" si="23"/>
        <v/>
      </c>
      <c r="C154" s="277" t="str">
        <f t="shared" si="24"/>
        <v/>
      </c>
      <c r="D154" s="260" t="str">
        <f t="shared" si="25"/>
        <v/>
      </c>
      <c r="E154" s="226" t="str">
        <f t="shared" si="27"/>
        <v/>
      </c>
      <c r="F154" s="248" t="str">
        <f t="shared" si="26"/>
        <v/>
      </c>
      <c r="G154" s="246" t="str">
        <f>IF($A154="","",'Prisestimat RAS'!$C$14)</f>
        <v/>
      </c>
      <c r="H154" s="248" t="str" cm="1">
        <f t="array" ref="H154">IF(N154=Hjelpeark!$E$7,_xlfn.XLOOKUP(IF(P154="Naturlig",O154,P154),'Veksttabell FV'!$A$26:$A$42,_xlfn.XLOOKUP('Beregninger RAS'!F154,'Veksttabell FV'!$B$25:$T$25,'Veksttabell FV'!$B$26:$T$42,,-1),,-1)*G154,IF('Beregninger RAS'!N154=Hjelpeark!$D$7,_xlfn.XLOOKUP(IF(P154="Naturlig",O154,P154),'Veksttabell SV'!$A$27:$A$43,_xlfn.XLOOKUP('Beregninger RAS'!F154,'Veksttabell SV'!$B$26:$AU$26,'Veksttabell SV'!$B$27:$AU$43,,-1),,-1)*G154,""))</f>
        <v/>
      </c>
      <c r="I154" s="248" t="str">
        <f t="shared" si="20"/>
        <v/>
      </c>
      <c r="J154" s="264" t="str">
        <f t="shared" si="21"/>
        <v/>
      </c>
      <c r="K154" s="277" t="str">
        <f>IF(A154="","",'Prisestimat RAS'!$C$9)</f>
        <v/>
      </c>
      <c r="L154" s="277" t="str">
        <f>IF(B154="","",'Prisestimat RAS'!$C$10)</f>
        <v/>
      </c>
      <c r="M154" s="277" t="str">
        <f>IF(A154="","",_xlfn.XLOOKUP('Prisestimat RAS'!$C$10,Hjelpeark!$P$14:$P$16,Hjelpeark!$Q$14:$Q$16))</f>
        <v/>
      </c>
      <c r="N154" s="277" t="str">
        <f t="shared" si="28"/>
        <v/>
      </c>
      <c r="O154" s="277" t="str">
        <f>IFERROR(IF(N154=Hjelpeark!$D$7,_xlfn.XLOOKUP('Beregninger RAS'!C154,Hjelpeark!$C$8:$C$19,Hjelpeark!$D$8:$D$19),_xlfn.XLOOKUP('Beregninger RAS'!C154,Hjelpeark!$C$8:$C$19,Hjelpeark!$E$8:$E$19)),"")</f>
        <v/>
      </c>
      <c r="P154" s="277" t="str">
        <f t="shared" si="29"/>
        <v/>
      </c>
      <c r="Q154" s="277" t="str">
        <f>IFERROR(IF(P154=Hjelpeark!$B$4,0,ABS(P154-O154)),"")</f>
        <v/>
      </c>
      <c r="R154" s="226" t="str">
        <f t="shared" si="22"/>
        <v/>
      </c>
      <c r="T154" s="248" t="str">
        <f>IFERROR(_xlfn.XLOOKUP(D154,Prisliste!$C$4:$F$4,Prisliste!$C$28:$F$28)*R154,"")</f>
        <v/>
      </c>
      <c r="U154" s="248" t="str">
        <f>IFERROR(IF(L154=Hjelpeark!$P$14,_xlfn.XLOOKUP(D154,Prisliste!$C$4:$F$4,Prisliste!$C$29:$F$29)*R154,IF(L154=Hjelpeark!$P$15,_xlfn.XLOOKUP(D154,Prisliste!$C$4:$F$4,Prisliste!$C$30:$F$30)*R154,_xlfn.XLOOKUP(D154,Prisliste!$C$4:$F$4,Prisliste!$C$31:$F$31)*R154)),"")</f>
        <v/>
      </c>
    </row>
    <row r="155" spans="1:21" ht="14.4">
      <c r="A155" s="278" t="str">
        <f>IF(A154="","",IF(A154+1&lt;='Prisestimat RAS'!$C$7,'Beregninger RAS'!A154+1,""))</f>
        <v/>
      </c>
      <c r="B155" s="260" t="str">
        <f t="shared" si="23"/>
        <v/>
      </c>
      <c r="C155" s="277" t="str">
        <f t="shared" si="24"/>
        <v/>
      </c>
      <c r="D155" s="260" t="str">
        <f t="shared" si="25"/>
        <v/>
      </c>
      <c r="E155" s="226" t="str">
        <f t="shared" si="27"/>
        <v/>
      </c>
      <c r="F155" s="248" t="str">
        <f t="shared" si="26"/>
        <v/>
      </c>
      <c r="G155" s="246" t="str">
        <f>IF($A155="","",'Prisestimat RAS'!$C$14)</f>
        <v/>
      </c>
      <c r="H155" s="248" t="str" cm="1">
        <f t="array" ref="H155">IF(N155=Hjelpeark!$E$7,_xlfn.XLOOKUP(IF(P155="Naturlig",O155,P155),'Veksttabell FV'!$A$26:$A$42,_xlfn.XLOOKUP('Beregninger RAS'!F155,'Veksttabell FV'!$B$25:$T$25,'Veksttabell FV'!$B$26:$T$42,,-1),,-1)*G155,IF('Beregninger RAS'!N155=Hjelpeark!$D$7,_xlfn.XLOOKUP(IF(P155="Naturlig",O155,P155),'Veksttabell SV'!$A$27:$A$43,_xlfn.XLOOKUP('Beregninger RAS'!F155,'Veksttabell SV'!$B$26:$AU$26,'Veksttabell SV'!$B$27:$AU$43,,-1),,-1)*G155,""))</f>
        <v/>
      </c>
      <c r="I155" s="248" t="str">
        <f t="shared" si="20"/>
        <v/>
      </c>
      <c r="J155" s="264" t="str">
        <f t="shared" si="21"/>
        <v/>
      </c>
      <c r="K155" s="277" t="str">
        <f>IF(A155="","",'Prisestimat RAS'!$C$9)</f>
        <v/>
      </c>
      <c r="L155" s="277" t="str">
        <f>IF(B155="","",'Prisestimat RAS'!$C$10)</f>
        <v/>
      </c>
      <c r="M155" s="277" t="str">
        <f>IF(A155="","",_xlfn.XLOOKUP('Prisestimat RAS'!$C$10,Hjelpeark!$P$14:$P$16,Hjelpeark!$Q$14:$Q$16))</f>
        <v/>
      </c>
      <c r="N155" s="277" t="str">
        <f t="shared" si="28"/>
        <v/>
      </c>
      <c r="O155" s="277" t="str">
        <f>IFERROR(IF(N155=Hjelpeark!$D$7,_xlfn.XLOOKUP('Beregninger RAS'!C155,Hjelpeark!$C$8:$C$19,Hjelpeark!$D$8:$D$19),_xlfn.XLOOKUP('Beregninger RAS'!C155,Hjelpeark!$C$8:$C$19,Hjelpeark!$E$8:$E$19)),"")</f>
        <v/>
      </c>
      <c r="P155" s="277" t="str">
        <f t="shared" si="29"/>
        <v/>
      </c>
      <c r="Q155" s="277" t="str">
        <f>IFERROR(IF(P155=Hjelpeark!$B$4,0,ABS(P155-O155)),"")</f>
        <v/>
      </c>
      <c r="R155" s="226" t="str">
        <f t="shared" si="22"/>
        <v/>
      </c>
      <c r="T155" s="248" t="str">
        <f>IFERROR(_xlfn.XLOOKUP(D155,Prisliste!$C$4:$F$4,Prisliste!$C$28:$F$28)*R155,"")</f>
        <v/>
      </c>
      <c r="U155" s="248" t="str">
        <f>IFERROR(IF(L155=Hjelpeark!$P$14,_xlfn.XLOOKUP(D155,Prisliste!$C$4:$F$4,Prisliste!$C$29:$F$29)*R155,IF(L155=Hjelpeark!$P$15,_xlfn.XLOOKUP(D155,Prisliste!$C$4:$F$4,Prisliste!$C$30:$F$30)*R155,_xlfn.XLOOKUP(D155,Prisliste!$C$4:$F$4,Prisliste!$C$31:$F$31)*R155)),"")</f>
        <v/>
      </c>
    </row>
    <row r="156" spans="1:21" ht="14.4">
      <c r="A156" s="278" t="str">
        <f>IF(A155="","",IF(A155+1&lt;='Prisestimat RAS'!$C$7,'Beregninger RAS'!A155+1,""))</f>
        <v/>
      </c>
      <c r="B156" s="260" t="str">
        <f t="shared" si="23"/>
        <v/>
      </c>
      <c r="C156" s="277" t="str">
        <f t="shared" si="24"/>
        <v/>
      </c>
      <c r="D156" s="260" t="str">
        <f t="shared" si="25"/>
        <v/>
      </c>
      <c r="E156" s="226" t="str">
        <f t="shared" si="27"/>
        <v/>
      </c>
      <c r="F156" s="248" t="str">
        <f t="shared" si="26"/>
        <v/>
      </c>
      <c r="G156" s="246" t="str">
        <f>IF($A156="","",'Prisestimat RAS'!$C$14)</f>
        <v/>
      </c>
      <c r="H156" s="248" t="str" cm="1">
        <f t="array" ref="H156">IF(N156=Hjelpeark!$E$7,_xlfn.XLOOKUP(IF(P156="Naturlig",O156,P156),'Veksttabell FV'!$A$26:$A$42,_xlfn.XLOOKUP('Beregninger RAS'!F156,'Veksttabell FV'!$B$25:$T$25,'Veksttabell FV'!$B$26:$T$42,,-1),,-1)*G156,IF('Beregninger RAS'!N156=Hjelpeark!$D$7,_xlfn.XLOOKUP(IF(P156="Naturlig",O156,P156),'Veksttabell SV'!$A$27:$A$43,_xlfn.XLOOKUP('Beregninger RAS'!F156,'Veksttabell SV'!$B$26:$AU$26,'Veksttabell SV'!$B$27:$AU$43,,-1),,-1)*G156,""))</f>
        <v/>
      </c>
      <c r="I156" s="248" t="str">
        <f t="shared" si="20"/>
        <v/>
      </c>
      <c r="J156" s="264" t="str">
        <f t="shared" si="21"/>
        <v/>
      </c>
      <c r="K156" s="277" t="str">
        <f>IF(A156="","",'Prisestimat RAS'!$C$9)</f>
        <v/>
      </c>
      <c r="L156" s="277" t="str">
        <f>IF(B156="","",'Prisestimat RAS'!$C$10)</f>
        <v/>
      </c>
      <c r="M156" s="277" t="str">
        <f>IF(A156="","",_xlfn.XLOOKUP('Prisestimat RAS'!$C$10,Hjelpeark!$P$14:$P$16,Hjelpeark!$Q$14:$Q$16))</f>
        <v/>
      </c>
      <c r="N156" s="277" t="str">
        <f t="shared" si="28"/>
        <v/>
      </c>
      <c r="O156" s="277" t="str">
        <f>IFERROR(IF(N156=Hjelpeark!$D$7,_xlfn.XLOOKUP('Beregninger RAS'!C156,Hjelpeark!$C$8:$C$19,Hjelpeark!$D$8:$D$19),_xlfn.XLOOKUP('Beregninger RAS'!C156,Hjelpeark!$C$8:$C$19,Hjelpeark!$E$8:$E$19)),"")</f>
        <v/>
      </c>
      <c r="P156" s="277" t="str">
        <f t="shared" si="29"/>
        <v/>
      </c>
      <c r="Q156" s="277" t="str">
        <f>IFERROR(IF(P156=Hjelpeark!$B$4,0,ABS(P156-O156)),"")</f>
        <v/>
      </c>
      <c r="R156" s="226" t="str">
        <f t="shared" si="22"/>
        <v/>
      </c>
      <c r="T156" s="248" t="str">
        <f>IFERROR(_xlfn.XLOOKUP(D156,Prisliste!$C$4:$F$4,Prisliste!$C$28:$F$28)*R156,"")</f>
        <v/>
      </c>
      <c r="U156" s="248" t="str">
        <f>IFERROR(IF(L156=Hjelpeark!$P$14,_xlfn.XLOOKUP(D156,Prisliste!$C$4:$F$4,Prisliste!$C$29:$F$29)*R156,IF(L156=Hjelpeark!$P$15,_xlfn.XLOOKUP(D156,Prisliste!$C$4:$F$4,Prisliste!$C$30:$F$30)*R156,_xlfn.XLOOKUP(D156,Prisliste!$C$4:$F$4,Prisliste!$C$31:$F$31)*R156)),"")</f>
        <v/>
      </c>
    </row>
    <row r="157" spans="1:21" ht="14.4">
      <c r="A157" s="278" t="str">
        <f>IF(A156="","",IF(A156+1&lt;='Prisestimat RAS'!$C$7,'Beregninger RAS'!A156+1,""))</f>
        <v/>
      </c>
      <c r="B157" s="260" t="str">
        <f t="shared" si="23"/>
        <v/>
      </c>
      <c r="C157" s="277" t="str">
        <f t="shared" si="24"/>
        <v/>
      </c>
      <c r="D157" s="260" t="str">
        <f t="shared" si="25"/>
        <v/>
      </c>
      <c r="E157" s="226" t="str">
        <f t="shared" si="27"/>
        <v/>
      </c>
      <c r="F157" s="248" t="str">
        <f t="shared" si="26"/>
        <v/>
      </c>
      <c r="G157" s="246" t="str">
        <f>IF($A157="","",'Prisestimat RAS'!$C$14)</f>
        <v/>
      </c>
      <c r="H157" s="248" t="str" cm="1">
        <f t="array" ref="H157">IF(N157=Hjelpeark!$E$7,_xlfn.XLOOKUP(IF(P157="Naturlig",O157,P157),'Veksttabell FV'!$A$26:$A$42,_xlfn.XLOOKUP('Beregninger RAS'!F157,'Veksttabell FV'!$B$25:$T$25,'Veksttabell FV'!$B$26:$T$42,,-1),,-1)*G157,IF('Beregninger RAS'!N157=Hjelpeark!$D$7,_xlfn.XLOOKUP(IF(P157="Naturlig",O157,P157),'Veksttabell SV'!$A$27:$A$43,_xlfn.XLOOKUP('Beregninger RAS'!F157,'Veksttabell SV'!$B$26:$AU$26,'Veksttabell SV'!$B$27:$AU$43,,-1),,-1)*G157,""))</f>
        <v/>
      </c>
      <c r="I157" s="248" t="str">
        <f t="shared" si="20"/>
        <v/>
      </c>
      <c r="J157" s="264" t="str">
        <f t="shared" si="21"/>
        <v/>
      </c>
      <c r="K157" s="277" t="str">
        <f>IF(A157="","",'Prisestimat RAS'!$C$9)</f>
        <v/>
      </c>
      <c r="L157" s="277" t="str">
        <f>IF(B157="","",'Prisestimat RAS'!$C$10)</f>
        <v/>
      </c>
      <c r="M157" s="277" t="str">
        <f>IF(A157="","",_xlfn.XLOOKUP('Prisestimat RAS'!$C$10,Hjelpeark!$P$14:$P$16,Hjelpeark!$Q$14:$Q$16))</f>
        <v/>
      </c>
      <c r="N157" s="277" t="str">
        <f t="shared" si="28"/>
        <v/>
      </c>
      <c r="O157" s="277" t="str">
        <f>IFERROR(IF(N157=Hjelpeark!$D$7,_xlfn.XLOOKUP('Beregninger RAS'!C157,Hjelpeark!$C$8:$C$19,Hjelpeark!$D$8:$D$19),_xlfn.XLOOKUP('Beregninger RAS'!C157,Hjelpeark!$C$8:$C$19,Hjelpeark!$E$8:$E$19)),"")</f>
        <v/>
      </c>
      <c r="P157" s="277" t="str">
        <f t="shared" si="29"/>
        <v/>
      </c>
      <c r="Q157" s="277" t="str">
        <f>IFERROR(IF(P157=Hjelpeark!$B$4,0,ABS(P157-O157)),"")</f>
        <v/>
      </c>
      <c r="R157" s="226" t="str">
        <f t="shared" si="22"/>
        <v/>
      </c>
      <c r="T157" s="248" t="str">
        <f>IFERROR(_xlfn.XLOOKUP(D157,Prisliste!$C$4:$F$4,Prisliste!$C$28:$F$28)*R157,"")</f>
        <v/>
      </c>
      <c r="U157" s="248" t="str">
        <f>IFERROR(IF(L157=Hjelpeark!$P$14,_xlfn.XLOOKUP(D157,Prisliste!$C$4:$F$4,Prisliste!$C$29:$F$29)*R157,IF(L157=Hjelpeark!$P$15,_xlfn.XLOOKUP(D157,Prisliste!$C$4:$F$4,Prisliste!$C$30:$F$30)*R157,_xlfn.XLOOKUP(D157,Prisliste!$C$4:$F$4,Prisliste!$C$31:$F$31)*R157)),"")</f>
        <v/>
      </c>
    </row>
    <row r="158" spans="1:21" ht="14.4">
      <c r="A158" s="278" t="str">
        <f>IF(A157="","",IF(A157+1&lt;='Prisestimat RAS'!$C$7,'Beregninger RAS'!A157+1,""))</f>
        <v/>
      </c>
      <c r="B158" s="260" t="str">
        <f t="shared" si="23"/>
        <v/>
      </c>
      <c r="C158" s="277" t="str">
        <f t="shared" si="24"/>
        <v/>
      </c>
      <c r="D158" s="260" t="str">
        <f t="shared" si="25"/>
        <v/>
      </c>
      <c r="E158" s="226" t="str">
        <f t="shared" si="27"/>
        <v/>
      </c>
      <c r="F158" s="248" t="str">
        <f t="shared" si="26"/>
        <v/>
      </c>
      <c r="G158" s="246" t="str">
        <f>IF($A158="","",'Prisestimat RAS'!$C$14)</f>
        <v/>
      </c>
      <c r="H158" s="248" t="str" cm="1">
        <f t="array" ref="H158">IF(N158=Hjelpeark!$E$7,_xlfn.XLOOKUP(IF(P158="Naturlig",O158,P158),'Veksttabell FV'!$A$26:$A$42,_xlfn.XLOOKUP('Beregninger RAS'!F158,'Veksttabell FV'!$B$25:$T$25,'Veksttabell FV'!$B$26:$T$42,,-1),,-1)*G158,IF('Beregninger RAS'!N158=Hjelpeark!$D$7,_xlfn.XLOOKUP(IF(P158="Naturlig",O158,P158),'Veksttabell SV'!$A$27:$A$43,_xlfn.XLOOKUP('Beregninger RAS'!F158,'Veksttabell SV'!$B$26:$AU$26,'Veksttabell SV'!$B$27:$AU$43,,-1),,-1)*G158,""))</f>
        <v/>
      </c>
      <c r="I158" s="248" t="str">
        <f t="shared" si="20"/>
        <v/>
      </c>
      <c r="J158" s="264" t="str">
        <f t="shared" si="21"/>
        <v/>
      </c>
      <c r="K158" s="277" t="str">
        <f>IF(A158="","",'Prisestimat RAS'!$C$9)</f>
        <v/>
      </c>
      <c r="L158" s="277" t="str">
        <f>IF(B158="","",'Prisestimat RAS'!$C$10)</f>
        <v/>
      </c>
      <c r="M158" s="277" t="str">
        <f>IF(A158="","",_xlfn.XLOOKUP('Prisestimat RAS'!$C$10,Hjelpeark!$P$14:$P$16,Hjelpeark!$Q$14:$Q$16))</f>
        <v/>
      </c>
      <c r="N158" s="277" t="str">
        <f t="shared" si="28"/>
        <v/>
      </c>
      <c r="O158" s="277" t="str">
        <f>IFERROR(IF(N158=Hjelpeark!$D$7,_xlfn.XLOOKUP('Beregninger RAS'!C158,Hjelpeark!$C$8:$C$19,Hjelpeark!$D$8:$D$19),_xlfn.XLOOKUP('Beregninger RAS'!C158,Hjelpeark!$C$8:$C$19,Hjelpeark!$E$8:$E$19)),"")</f>
        <v/>
      </c>
      <c r="P158" s="277" t="str">
        <f t="shared" si="29"/>
        <v/>
      </c>
      <c r="Q158" s="277" t="str">
        <f>IFERROR(IF(P158=Hjelpeark!$B$4,0,ABS(P158-O158)),"")</f>
        <v/>
      </c>
      <c r="R158" s="226" t="str">
        <f t="shared" si="22"/>
        <v/>
      </c>
      <c r="T158" s="248" t="str">
        <f>IFERROR(_xlfn.XLOOKUP(D158,Prisliste!$C$4:$F$4,Prisliste!$C$28:$F$28)*R158,"")</f>
        <v/>
      </c>
      <c r="U158" s="248" t="str">
        <f>IFERROR(IF(L158=Hjelpeark!$P$14,_xlfn.XLOOKUP(D158,Prisliste!$C$4:$F$4,Prisliste!$C$29:$F$29)*R158,IF(L158=Hjelpeark!$P$15,_xlfn.XLOOKUP(D158,Prisliste!$C$4:$F$4,Prisliste!$C$30:$F$30)*R158,_xlfn.XLOOKUP(D158,Prisliste!$C$4:$F$4,Prisliste!$C$31:$F$31)*R158)),"")</f>
        <v/>
      </c>
    </row>
    <row r="159" spans="1:21" ht="14.4">
      <c r="A159" s="278" t="str">
        <f>IF(A158="","",IF(A158+1&lt;='Prisestimat RAS'!$C$7,'Beregninger RAS'!A158+1,""))</f>
        <v/>
      </c>
      <c r="B159" s="260" t="str">
        <f t="shared" si="23"/>
        <v/>
      </c>
      <c r="C159" s="277" t="str">
        <f t="shared" si="24"/>
        <v/>
      </c>
      <c r="D159" s="260" t="str">
        <f t="shared" si="25"/>
        <v/>
      </c>
      <c r="E159" s="226" t="str">
        <f t="shared" si="27"/>
        <v/>
      </c>
      <c r="F159" s="248" t="str">
        <f t="shared" si="26"/>
        <v/>
      </c>
      <c r="G159" s="246" t="str">
        <f>IF($A159="","",'Prisestimat RAS'!$C$14)</f>
        <v/>
      </c>
      <c r="H159" s="248" t="str" cm="1">
        <f t="array" ref="H159">IF(N159=Hjelpeark!$E$7,_xlfn.XLOOKUP(IF(P159="Naturlig",O159,P159),'Veksttabell FV'!$A$26:$A$42,_xlfn.XLOOKUP('Beregninger RAS'!F159,'Veksttabell FV'!$B$25:$T$25,'Veksttabell FV'!$B$26:$T$42,,-1),,-1)*G159,IF('Beregninger RAS'!N159=Hjelpeark!$D$7,_xlfn.XLOOKUP(IF(P159="Naturlig",O159,P159),'Veksttabell SV'!$A$27:$A$43,_xlfn.XLOOKUP('Beregninger RAS'!F159,'Veksttabell SV'!$B$26:$AU$26,'Veksttabell SV'!$B$27:$AU$43,,-1),,-1)*G159,""))</f>
        <v/>
      </c>
      <c r="I159" s="248" t="str">
        <f t="shared" si="20"/>
        <v/>
      </c>
      <c r="J159" s="264" t="str">
        <f t="shared" si="21"/>
        <v/>
      </c>
      <c r="K159" s="277" t="str">
        <f>IF(A159="","",'Prisestimat RAS'!$C$9)</f>
        <v/>
      </c>
      <c r="L159" s="277" t="str">
        <f>IF(B159="","",'Prisestimat RAS'!$C$10)</f>
        <v/>
      </c>
      <c r="M159" s="277" t="str">
        <f>IF(A159="","",_xlfn.XLOOKUP('Prisestimat RAS'!$C$10,Hjelpeark!$P$14:$P$16,Hjelpeark!$Q$14:$Q$16))</f>
        <v/>
      </c>
      <c r="N159" s="277" t="str">
        <f t="shared" si="28"/>
        <v/>
      </c>
      <c r="O159" s="277" t="str">
        <f>IFERROR(IF(N159=Hjelpeark!$D$7,_xlfn.XLOOKUP('Beregninger RAS'!C159,Hjelpeark!$C$8:$C$19,Hjelpeark!$D$8:$D$19),_xlfn.XLOOKUP('Beregninger RAS'!C159,Hjelpeark!$C$8:$C$19,Hjelpeark!$E$8:$E$19)),"")</f>
        <v/>
      </c>
      <c r="P159" s="277" t="str">
        <f t="shared" si="29"/>
        <v/>
      </c>
      <c r="Q159" s="277" t="str">
        <f>IFERROR(IF(P159=Hjelpeark!$B$4,0,ABS(P159-O159)),"")</f>
        <v/>
      </c>
      <c r="R159" s="226" t="str">
        <f t="shared" si="22"/>
        <v/>
      </c>
      <c r="T159" s="248" t="str">
        <f>IFERROR(_xlfn.XLOOKUP(D159,Prisliste!$C$4:$F$4,Prisliste!$C$28:$F$28)*R159,"")</f>
        <v/>
      </c>
      <c r="U159" s="248" t="str">
        <f>IFERROR(IF(L159=Hjelpeark!$P$14,_xlfn.XLOOKUP(D159,Prisliste!$C$4:$F$4,Prisliste!$C$29:$F$29)*R159,IF(L159=Hjelpeark!$P$15,_xlfn.XLOOKUP(D159,Prisliste!$C$4:$F$4,Prisliste!$C$30:$F$30)*R159,_xlfn.XLOOKUP(D159,Prisliste!$C$4:$F$4,Prisliste!$C$31:$F$31)*R159)),"")</f>
        <v/>
      </c>
    </row>
    <row r="160" spans="1:21" ht="14.4">
      <c r="A160" s="278" t="str">
        <f>IF(A159="","",IF(A159+1&lt;='Prisestimat RAS'!$C$7,'Beregninger RAS'!A159+1,""))</f>
        <v/>
      </c>
      <c r="B160" s="260" t="str">
        <f t="shared" si="23"/>
        <v/>
      </c>
      <c r="C160" s="277" t="str">
        <f t="shared" si="24"/>
        <v/>
      </c>
      <c r="D160" s="260" t="str">
        <f t="shared" si="25"/>
        <v/>
      </c>
      <c r="E160" s="226" t="str">
        <f t="shared" si="27"/>
        <v/>
      </c>
      <c r="F160" s="248" t="str">
        <f t="shared" si="26"/>
        <v/>
      </c>
      <c r="G160" s="246" t="str">
        <f>IF($A160="","",'Prisestimat RAS'!$C$14)</f>
        <v/>
      </c>
      <c r="H160" s="248" t="str" cm="1">
        <f t="array" ref="H160">IF(N160=Hjelpeark!$E$7,_xlfn.XLOOKUP(IF(P160="Naturlig",O160,P160),'Veksttabell FV'!$A$26:$A$42,_xlfn.XLOOKUP('Beregninger RAS'!F160,'Veksttabell FV'!$B$25:$T$25,'Veksttabell FV'!$B$26:$T$42,,-1),,-1)*G160,IF('Beregninger RAS'!N160=Hjelpeark!$D$7,_xlfn.XLOOKUP(IF(P160="Naturlig",O160,P160),'Veksttabell SV'!$A$27:$A$43,_xlfn.XLOOKUP('Beregninger RAS'!F160,'Veksttabell SV'!$B$26:$AU$26,'Veksttabell SV'!$B$27:$AU$43,,-1),,-1)*G160,""))</f>
        <v/>
      </c>
      <c r="I160" s="248" t="str">
        <f t="shared" si="20"/>
        <v/>
      </c>
      <c r="J160" s="264" t="str">
        <f t="shared" si="21"/>
        <v/>
      </c>
      <c r="K160" s="277" t="str">
        <f>IF(A160="","",'Prisestimat RAS'!$C$9)</f>
        <v/>
      </c>
      <c r="L160" s="277" t="str">
        <f>IF(B160="","",'Prisestimat RAS'!$C$10)</f>
        <v/>
      </c>
      <c r="M160" s="277" t="str">
        <f>IF(A160="","",_xlfn.XLOOKUP('Prisestimat RAS'!$C$10,Hjelpeark!$P$14:$P$16,Hjelpeark!$Q$14:$Q$16))</f>
        <v/>
      </c>
      <c r="N160" s="277" t="str">
        <f t="shared" si="28"/>
        <v/>
      </c>
      <c r="O160" s="277" t="str">
        <f>IFERROR(IF(N160=Hjelpeark!$D$7,_xlfn.XLOOKUP('Beregninger RAS'!C160,Hjelpeark!$C$8:$C$19,Hjelpeark!$D$8:$D$19),_xlfn.XLOOKUP('Beregninger RAS'!C160,Hjelpeark!$C$8:$C$19,Hjelpeark!$E$8:$E$19)),"")</f>
        <v/>
      </c>
      <c r="P160" s="277" t="str">
        <f t="shared" si="29"/>
        <v/>
      </c>
      <c r="Q160" s="277" t="str">
        <f>IFERROR(IF(P160=Hjelpeark!$B$4,0,ABS(P160-O160)),"")</f>
        <v/>
      </c>
      <c r="R160" s="226" t="str">
        <f t="shared" si="22"/>
        <v/>
      </c>
      <c r="T160" s="248" t="str">
        <f>IFERROR(_xlfn.XLOOKUP(D160,Prisliste!$C$4:$F$4,Prisliste!$C$28:$F$28)*R160,"")</f>
        <v/>
      </c>
      <c r="U160" s="248" t="str">
        <f>IFERROR(IF(L160=Hjelpeark!$P$14,_xlfn.XLOOKUP(D160,Prisliste!$C$4:$F$4,Prisliste!$C$29:$F$29)*R160,IF(L160=Hjelpeark!$P$15,_xlfn.XLOOKUP(D160,Prisliste!$C$4:$F$4,Prisliste!$C$30:$F$30)*R160,_xlfn.XLOOKUP(D160,Prisliste!$C$4:$F$4,Prisliste!$C$31:$F$31)*R160)),"")</f>
        <v/>
      </c>
    </row>
    <row r="161" spans="1:21" ht="14.4">
      <c r="A161" s="278" t="str">
        <f>IF(A160="","",IF(A160+1&lt;='Prisestimat RAS'!$C$7,'Beregninger RAS'!A160+1,""))</f>
        <v/>
      </c>
      <c r="B161" s="260" t="str">
        <f t="shared" si="23"/>
        <v/>
      </c>
      <c r="C161" s="277" t="str">
        <f t="shared" si="24"/>
        <v/>
      </c>
      <c r="D161" s="260" t="str">
        <f t="shared" si="25"/>
        <v/>
      </c>
      <c r="E161" s="226" t="str">
        <f t="shared" si="27"/>
        <v/>
      </c>
      <c r="F161" s="248" t="str">
        <f t="shared" si="26"/>
        <v/>
      </c>
      <c r="G161" s="246" t="str">
        <f>IF($A161="","",'Prisestimat RAS'!$C$14)</f>
        <v/>
      </c>
      <c r="H161" s="248" t="str" cm="1">
        <f t="array" ref="H161">IF(N161=Hjelpeark!$E$7,_xlfn.XLOOKUP(IF(P161="Naturlig",O161,P161),'Veksttabell FV'!$A$26:$A$42,_xlfn.XLOOKUP('Beregninger RAS'!F161,'Veksttabell FV'!$B$25:$T$25,'Veksttabell FV'!$B$26:$T$42,,-1),,-1)*G161,IF('Beregninger RAS'!N161=Hjelpeark!$D$7,_xlfn.XLOOKUP(IF(P161="Naturlig",O161,P161),'Veksttabell SV'!$A$27:$A$43,_xlfn.XLOOKUP('Beregninger RAS'!F161,'Veksttabell SV'!$B$26:$AU$26,'Veksttabell SV'!$B$27:$AU$43,,-1),,-1)*G161,""))</f>
        <v/>
      </c>
      <c r="I161" s="248" t="str">
        <f t="shared" si="20"/>
        <v/>
      </c>
      <c r="J161" s="264" t="str">
        <f t="shared" si="21"/>
        <v/>
      </c>
      <c r="K161" s="277" t="str">
        <f>IF(A161="","",'Prisestimat RAS'!$C$9)</f>
        <v/>
      </c>
      <c r="L161" s="277" t="str">
        <f>IF(B161="","",'Prisestimat RAS'!$C$10)</f>
        <v/>
      </c>
      <c r="M161" s="277" t="str">
        <f>IF(A161="","",_xlfn.XLOOKUP('Prisestimat RAS'!$C$10,Hjelpeark!$P$14:$P$16,Hjelpeark!$Q$14:$Q$16))</f>
        <v/>
      </c>
      <c r="N161" s="277" t="str">
        <f t="shared" si="28"/>
        <v/>
      </c>
      <c r="O161" s="277" t="str">
        <f>IFERROR(IF(N161=Hjelpeark!$D$7,_xlfn.XLOOKUP('Beregninger RAS'!C161,Hjelpeark!$C$8:$C$19,Hjelpeark!$D$8:$D$19),_xlfn.XLOOKUP('Beregninger RAS'!C161,Hjelpeark!$C$8:$C$19,Hjelpeark!$E$8:$E$19)),"")</f>
        <v/>
      </c>
      <c r="P161" s="277" t="str">
        <f t="shared" si="29"/>
        <v/>
      </c>
      <c r="Q161" s="277" t="str">
        <f>IFERROR(IF(P161=Hjelpeark!$B$4,0,ABS(P161-O161)),"")</f>
        <v/>
      </c>
      <c r="R161" s="226" t="str">
        <f t="shared" si="22"/>
        <v/>
      </c>
      <c r="T161" s="248" t="str">
        <f>IFERROR(_xlfn.XLOOKUP(D161,Prisliste!$C$4:$F$4,Prisliste!$C$28:$F$28)*R161,"")</f>
        <v/>
      </c>
      <c r="U161" s="248" t="str">
        <f>IFERROR(IF(L161=Hjelpeark!$P$14,_xlfn.XLOOKUP(D161,Prisliste!$C$4:$F$4,Prisliste!$C$29:$F$29)*R161,IF(L161=Hjelpeark!$P$15,_xlfn.XLOOKUP(D161,Prisliste!$C$4:$F$4,Prisliste!$C$30:$F$30)*R161,_xlfn.XLOOKUP(D161,Prisliste!$C$4:$F$4,Prisliste!$C$31:$F$31)*R161)),"")</f>
        <v/>
      </c>
    </row>
    <row r="162" spans="1:21" ht="14.4">
      <c r="A162" s="278" t="str">
        <f>IF(A161="","",IF(A161+1&lt;='Prisestimat RAS'!$C$7,'Beregninger RAS'!A161+1,""))</f>
        <v/>
      </c>
      <c r="B162" s="260" t="str">
        <f t="shared" si="23"/>
        <v/>
      </c>
      <c r="C162" s="277" t="str">
        <f t="shared" si="24"/>
        <v/>
      </c>
      <c r="D162" s="260" t="str">
        <f t="shared" si="25"/>
        <v/>
      </c>
      <c r="E162" s="226" t="str">
        <f t="shared" si="27"/>
        <v/>
      </c>
      <c r="F162" s="248" t="str">
        <f t="shared" si="26"/>
        <v/>
      </c>
      <c r="G162" s="246" t="str">
        <f>IF($A162="","",'Prisestimat RAS'!$C$14)</f>
        <v/>
      </c>
      <c r="H162" s="248" t="str" cm="1">
        <f t="array" ref="H162">IF(N162=Hjelpeark!$E$7,_xlfn.XLOOKUP(IF(P162="Naturlig",O162,P162),'Veksttabell FV'!$A$26:$A$42,_xlfn.XLOOKUP('Beregninger RAS'!F162,'Veksttabell FV'!$B$25:$T$25,'Veksttabell FV'!$B$26:$T$42,,-1),,-1)*G162,IF('Beregninger RAS'!N162=Hjelpeark!$D$7,_xlfn.XLOOKUP(IF(P162="Naturlig",O162,P162),'Veksttabell SV'!$A$27:$A$43,_xlfn.XLOOKUP('Beregninger RAS'!F162,'Veksttabell SV'!$B$26:$AU$26,'Veksttabell SV'!$B$27:$AU$43,,-1),,-1)*G162,""))</f>
        <v/>
      </c>
      <c r="I162" s="248" t="str">
        <f t="shared" si="20"/>
        <v/>
      </c>
      <c r="J162" s="264" t="str">
        <f t="shared" si="21"/>
        <v/>
      </c>
      <c r="K162" s="277" t="str">
        <f>IF(A162="","",'Prisestimat RAS'!$C$9)</f>
        <v/>
      </c>
      <c r="L162" s="277" t="str">
        <f>IF(B162="","",'Prisestimat RAS'!$C$10)</f>
        <v/>
      </c>
      <c r="M162" s="277" t="str">
        <f>IF(A162="","",_xlfn.XLOOKUP('Prisestimat RAS'!$C$10,Hjelpeark!$P$14:$P$16,Hjelpeark!$Q$14:$Q$16))</f>
        <v/>
      </c>
      <c r="N162" s="277" t="str">
        <f t="shared" si="28"/>
        <v/>
      </c>
      <c r="O162" s="277" t="str">
        <f>IFERROR(IF(N162=Hjelpeark!$D$7,_xlfn.XLOOKUP('Beregninger RAS'!C162,Hjelpeark!$C$8:$C$19,Hjelpeark!$D$8:$D$19),_xlfn.XLOOKUP('Beregninger RAS'!C162,Hjelpeark!$C$8:$C$19,Hjelpeark!$E$8:$E$19)),"")</f>
        <v/>
      </c>
      <c r="P162" s="277" t="str">
        <f t="shared" si="29"/>
        <v/>
      </c>
      <c r="Q162" s="277" t="str">
        <f>IFERROR(IF(P162=Hjelpeark!$B$4,0,ABS(P162-O162)),"")</f>
        <v/>
      </c>
      <c r="R162" s="226" t="str">
        <f t="shared" si="22"/>
        <v/>
      </c>
      <c r="T162" s="248" t="str">
        <f>IFERROR(_xlfn.XLOOKUP(D162,Prisliste!$C$4:$F$4,Prisliste!$C$28:$F$28)*R162,"")</f>
        <v/>
      </c>
      <c r="U162" s="248" t="str">
        <f>IFERROR(IF(L162=Hjelpeark!$P$14,_xlfn.XLOOKUP(D162,Prisliste!$C$4:$F$4,Prisliste!$C$29:$F$29)*R162,IF(L162=Hjelpeark!$P$15,_xlfn.XLOOKUP(D162,Prisliste!$C$4:$F$4,Prisliste!$C$30:$F$30)*R162,_xlfn.XLOOKUP(D162,Prisliste!$C$4:$F$4,Prisliste!$C$31:$F$31)*R162)),"")</f>
        <v/>
      </c>
    </row>
    <row r="163" spans="1:21" ht="14.4">
      <c r="A163" s="278" t="str">
        <f>IF(A162="","",IF(A162+1&lt;='Prisestimat RAS'!$C$7,'Beregninger RAS'!A162+1,""))</f>
        <v/>
      </c>
      <c r="B163" s="260" t="str">
        <f t="shared" si="23"/>
        <v/>
      </c>
      <c r="C163" s="277" t="str">
        <f t="shared" si="24"/>
        <v/>
      </c>
      <c r="D163" s="260" t="str">
        <f t="shared" si="25"/>
        <v/>
      </c>
      <c r="E163" s="226" t="str">
        <f t="shared" si="27"/>
        <v/>
      </c>
      <c r="F163" s="248" t="str">
        <f t="shared" si="26"/>
        <v/>
      </c>
      <c r="G163" s="246" t="str">
        <f>IF($A163="","",'Prisestimat RAS'!$C$14)</f>
        <v/>
      </c>
      <c r="H163" s="248" t="str" cm="1">
        <f t="array" ref="H163">IF(N163=Hjelpeark!$E$7,_xlfn.XLOOKUP(IF(P163="Naturlig",O163,P163),'Veksttabell FV'!$A$26:$A$42,_xlfn.XLOOKUP('Beregninger RAS'!F163,'Veksttabell FV'!$B$25:$T$25,'Veksttabell FV'!$B$26:$T$42,,-1),,-1)*G163,IF('Beregninger RAS'!N163=Hjelpeark!$D$7,_xlfn.XLOOKUP(IF(P163="Naturlig",O163,P163),'Veksttabell SV'!$A$27:$A$43,_xlfn.XLOOKUP('Beregninger RAS'!F163,'Veksttabell SV'!$B$26:$AU$26,'Veksttabell SV'!$B$27:$AU$43,,-1),,-1)*G163,""))</f>
        <v/>
      </c>
      <c r="I163" s="248" t="str">
        <f t="shared" si="20"/>
        <v/>
      </c>
      <c r="J163" s="264" t="str">
        <f t="shared" si="21"/>
        <v/>
      </c>
      <c r="K163" s="277" t="str">
        <f>IF(A163="","",'Prisestimat RAS'!$C$9)</f>
        <v/>
      </c>
      <c r="L163" s="277" t="str">
        <f>IF(B163="","",'Prisestimat RAS'!$C$10)</f>
        <v/>
      </c>
      <c r="M163" s="277" t="str">
        <f>IF(A163="","",_xlfn.XLOOKUP('Prisestimat RAS'!$C$10,Hjelpeark!$P$14:$P$16,Hjelpeark!$Q$14:$Q$16))</f>
        <v/>
      </c>
      <c r="N163" s="277" t="str">
        <f t="shared" si="28"/>
        <v/>
      </c>
      <c r="O163" s="277" t="str">
        <f>IFERROR(IF(N163=Hjelpeark!$D$7,_xlfn.XLOOKUP('Beregninger RAS'!C163,Hjelpeark!$C$8:$C$19,Hjelpeark!$D$8:$D$19),_xlfn.XLOOKUP('Beregninger RAS'!C163,Hjelpeark!$C$8:$C$19,Hjelpeark!$E$8:$E$19)),"")</f>
        <v/>
      </c>
      <c r="P163" s="277" t="str">
        <f t="shared" si="29"/>
        <v/>
      </c>
      <c r="Q163" s="277" t="str">
        <f>IFERROR(IF(P163=Hjelpeark!$B$4,0,ABS(P163-O163)),"")</f>
        <v/>
      </c>
      <c r="R163" s="226" t="str">
        <f t="shared" si="22"/>
        <v/>
      </c>
      <c r="T163" s="248" t="str">
        <f>IFERROR(_xlfn.XLOOKUP(D163,Prisliste!$C$4:$F$4,Prisliste!$C$28:$F$28)*R163,"")</f>
        <v/>
      </c>
      <c r="U163" s="248" t="str">
        <f>IFERROR(IF(L163=Hjelpeark!$P$14,_xlfn.XLOOKUP(D163,Prisliste!$C$4:$F$4,Prisliste!$C$29:$F$29)*R163,IF(L163=Hjelpeark!$P$15,_xlfn.XLOOKUP(D163,Prisliste!$C$4:$F$4,Prisliste!$C$30:$F$30)*R163,_xlfn.XLOOKUP(D163,Prisliste!$C$4:$F$4,Prisliste!$C$31:$F$31)*R163)),"")</f>
        <v/>
      </c>
    </row>
    <row r="164" spans="1:21" ht="14.4">
      <c r="A164" s="278" t="str">
        <f>IF(A163="","",IF(A163+1&lt;='Prisestimat RAS'!$C$7,'Beregninger RAS'!A163+1,""))</f>
        <v/>
      </c>
      <c r="B164" s="260" t="str">
        <f t="shared" si="23"/>
        <v/>
      </c>
      <c r="C164" s="277" t="str">
        <f t="shared" si="24"/>
        <v/>
      </c>
      <c r="D164" s="260" t="str">
        <f t="shared" si="25"/>
        <v/>
      </c>
      <c r="E164" s="226" t="str">
        <f t="shared" si="27"/>
        <v/>
      </c>
      <c r="F164" s="248" t="str">
        <f t="shared" si="26"/>
        <v/>
      </c>
      <c r="G164" s="246" t="str">
        <f>IF($A164="","",'Prisestimat RAS'!$C$14)</f>
        <v/>
      </c>
      <c r="H164" s="248" t="str" cm="1">
        <f t="array" ref="H164">IF(N164=Hjelpeark!$E$7,_xlfn.XLOOKUP(IF(P164="Naturlig",O164,P164),'Veksttabell FV'!$A$26:$A$42,_xlfn.XLOOKUP('Beregninger RAS'!F164,'Veksttabell FV'!$B$25:$T$25,'Veksttabell FV'!$B$26:$T$42,,-1),,-1)*G164,IF('Beregninger RAS'!N164=Hjelpeark!$D$7,_xlfn.XLOOKUP(IF(P164="Naturlig",O164,P164),'Veksttabell SV'!$A$27:$A$43,_xlfn.XLOOKUP('Beregninger RAS'!F164,'Veksttabell SV'!$B$26:$AU$26,'Veksttabell SV'!$B$27:$AU$43,,-1),,-1)*G164,""))</f>
        <v/>
      </c>
      <c r="I164" s="248" t="str">
        <f t="shared" si="20"/>
        <v/>
      </c>
      <c r="J164" s="264" t="str">
        <f t="shared" si="21"/>
        <v/>
      </c>
      <c r="K164" s="277" t="str">
        <f>IF(A164="","",'Prisestimat RAS'!$C$9)</f>
        <v/>
      </c>
      <c r="L164" s="277" t="str">
        <f>IF(B164="","",'Prisestimat RAS'!$C$10)</f>
        <v/>
      </c>
      <c r="M164" s="277" t="str">
        <f>IF(A164="","",_xlfn.XLOOKUP('Prisestimat RAS'!$C$10,Hjelpeark!$P$14:$P$16,Hjelpeark!$Q$14:$Q$16))</f>
        <v/>
      </c>
      <c r="N164" s="277" t="str">
        <f t="shared" si="28"/>
        <v/>
      </c>
      <c r="O164" s="277" t="str">
        <f>IFERROR(IF(N164=Hjelpeark!$D$7,_xlfn.XLOOKUP('Beregninger RAS'!C164,Hjelpeark!$C$8:$C$19,Hjelpeark!$D$8:$D$19),_xlfn.XLOOKUP('Beregninger RAS'!C164,Hjelpeark!$C$8:$C$19,Hjelpeark!$E$8:$E$19)),"")</f>
        <v/>
      </c>
      <c r="P164" s="277" t="str">
        <f t="shared" si="29"/>
        <v/>
      </c>
      <c r="Q164" s="277" t="str">
        <f>IFERROR(IF(P164=Hjelpeark!$B$4,0,ABS(P164-O164)),"")</f>
        <v/>
      </c>
      <c r="R164" s="226" t="str">
        <f t="shared" si="22"/>
        <v/>
      </c>
      <c r="T164" s="248" t="str">
        <f>IFERROR(_xlfn.XLOOKUP(D164,Prisliste!$C$4:$F$4,Prisliste!$C$28:$F$28)*R164,"")</f>
        <v/>
      </c>
      <c r="U164" s="248" t="str">
        <f>IFERROR(IF(L164=Hjelpeark!$P$14,_xlfn.XLOOKUP(D164,Prisliste!$C$4:$F$4,Prisliste!$C$29:$F$29)*R164,IF(L164=Hjelpeark!$P$15,_xlfn.XLOOKUP(D164,Prisliste!$C$4:$F$4,Prisliste!$C$30:$F$30)*R164,_xlfn.XLOOKUP(D164,Prisliste!$C$4:$F$4,Prisliste!$C$31:$F$31)*R164)),"")</f>
        <v/>
      </c>
    </row>
    <row r="165" spans="1:21" ht="14.4">
      <c r="A165" s="278" t="str">
        <f>IF(A164="","",IF(A164+1&lt;='Prisestimat RAS'!$C$7,'Beregninger RAS'!A164+1,""))</f>
        <v/>
      </c>
      <c r="B165" s="260" t="str">
        <f t="shared" si="23"/>
        <v/>
      </c>
      <c r="C165" s="277" t="str">
        <f t="shared" si="24"/>
        <v/>
      </c>
      <c r="D165" s="260" t="str">
        <f t="shared" si="25"/>
        <v/>
      </c>
      <c r="E165" s="226" t="str">
        <f t="shared" si="27"/>
        <v/>
      </c>
      <c r="F165" s="248" t="str">
        <f t="shared" si="26"/>
        <v/>
      </c>
      <c r="G165" s="246" t="str">
        <f>IF($A165="","",'Prisestimat RAS'!$C$14)</f>
        <v/>
      </c>
      <c r="H165" s="248" t="str" cm="1">
        <f t="array" ref="H165">IF(N165=Hjelpeark!$E$7,_xlfn.XLOOKUP(IF(P165="Naturlig",O165,P165),'Veksttabell FV'!$A$26:$A$42,_xlfn.XLOOKUP('Beregninger RAS'!F165,'Veksttabell FV'!$B$25:$T$25,'Veksttabell FV'!$B$26:$T$42,,-1),,-1)*G165,IF('Beregninger RAS'!N165=Hjelpeark!$D$7,_xlfn.XLOOKUP(IF(P165="Naturlig",O165,P165),'Veksttabell SV'!$A$27:$A$43,_xlfn.XLOOKUP('Beregninger RAS'!F165,'Veksttabell SV'!$B$26:$AU$26,'Veksttabell SV'!$B$27:$AU$43,,-1),,-1)*G165,""))</f>
        <v/>
      </c>
      <c r="I165" s="248" t="str">
        <f t="shared" si="20"/>
        <v/>
      </c>
      <c r="J165" s="264" t="str">
        <f t="shared" si="21"/>
        <v/>
      </c>
      <c r="K165" s="277" t="str">
        <f>IF(A165="","",'Prisestimat RAS'!$C$9)</f>
        <v/>
      </c>
      <c r="L165" s="277" t="str">
        <f>IF(B165="","",'Prisestimat RAS'!$C$10)</f>
        <v/>
      </c>
      <c r="M165" s="277" t="str">
        <f>IF(A165="","",_xlfn.XLOOKUP('Prisestimat RAS'!$C$10,Hjelpeark!$P$14:$P$16,Hjelpeark!$Q$14:$Q$16))</f>
        <v/>
      </c>
      <c r="N165" s="277" t="str">
        <f t="shared" si="28"/>
        <v/>
      </c>
      <c r="O165" s="277" t="str">
        <f>IFERROR(IF(N165=Hjelpeark!$D$7,_xlfn.XLOOKUP('Beregninger RAS'!C165,Hjelpeark!$C$8:$C$19,Hjelpeark!$D$8:$D$19),_xlfn.XLOOKUP('Beregninger RAS'!C165,Hjelpeark!$C$8:$C$19,Hjelpeark!$E$8:$E$19)),"")</f>
        <v/>
      </c>
      <c r="P165" s="277" t="str">
        <f t="shared" si="29"/>
        <v/>
      </c>
      <c r="Q165" s="277" t="str">
        <f>IFERROR(IF(P165=Hjelpeark!$B$4,0,ABS(P165-O165)),"")</f>
        <v/>
      </c>
      <c r="R165" s="226" t="str">
        <f t="shared" si="22"/>
        <v/>
      </c>
      <c r="T165" s="248" t="str">
        <f>IFERROR(_xlfn.XLOOKUP(D165,Prisliste!$C$4:$F$4,Prisliste!$C$28:$F$28)*R165,"")</f>
        <v/>
      </c>
      <c r="U165" s="248" t="str">
        <f>IFERROR(IF(L165=Hjelpeark!$P$14,_xlfn.XLOOKUP(D165,Prisliste!$C$4:$F$4,Prisliste!$C$29:$F$29)*R165,IF(L165=Hjelpeark!$P$15,_xlfn.XLOOKUP(D165,Prisliste!$C$4:$F$4,Prisliste!$C$30:$F$30)*R165,_xlfn.XLOOKUP(D165,Prisliste!$C$4:$F$4,Prisliste!$C$31:$F$31)*R165)),"")</f>
        <v/>
      </c>
    </row>
    <row r="166" spans="1:21" ht="14.4">
      <c r="A166" s="278" t="str">
        <f>IF(A165="","",IF(A165+1&lt;='Prisestimat RAS'!$C$7,'Beregninger RAS'!A165+1,""))</f>
        <v/>
      </c>
      <c r="B166" s="260" t="str">
        <f t="shared" si="23"/>
        <v/>
      </c>
      <c r="C166" s="277" t="str">
        <f t="shared" si="24"/>
        <v/>
      </c>
      <c r="D166" s="260" t="str">
        <f t="shared" si="25"/>
        <v/>
      </c>
      <c r="E166" s="226" t="str">
        <f t="shared" si="27"/>
        <v/>
      </c>
      <c r="F166" s="248" t="str">
        <f t="shared" si="26"/>
        <v/>
      </c>
      <c r="G166" s="246" t="str">
        <f>IF($A166="","",'Prisestimat RAS'!$C$14)</f>
        <v/>
      </c>
      <c r="H166" s="248" t="str" cm="1">
        <f t="array" ref="H166">IF(N166=Hjelpeark!$E$7,_xlfn.XLOOKUP(IF(P166="Naturlig",O166,P166),'Veksttabell FV'!$A$26:$A$42,_xlfn.XLOOKUP('Beregninger RAS'!F166,'Veksttabell FV'!$B$25:$T$25,'Veksttabell FV'!$B$26:$T$42,,-1),,-1)*G166,IF('Beregninger RAS'!N166=Hjelpeark!$D$7,_xlfn.XLOOKUP(IF(P166="Naturlig",O166,P166),'Veksttabell SV'!$A$27:$A$43,_xlfn.XLOOKUP('Beregninger RAS'!F166,'Veksttabell SV'!$B$26:$AU$26,'Veksttabell SV'!$B$27:$AU$43,,-1),,-1)*G166,""))</f>
        <v/>
      </c>
      <c r="I166" s="248" t="str">
        <f t="shared" si="20"/>
        <v/>
      </c>
      <c r="J166" s="264" t="str">
        <f t="shared" si="21"/>
        <v/>
      </c>
      <c r="K166" s="277" t="str">
        <f>IF(A166="","",'Prisestimat RAS'!$C$9)</f>
        <v/>
      </c>
      <c r="L166" s="277" t="str">
        <f>IF(B166="","",'Prisestimat RAS'!$C$10)</f>
        <v/>
      </c>
      <c r="M166" s="277" t="str">
        <f>IF(A166="","",_xlfn.XLOOKUP('Prisestimat RAS'!$C$10,Hjelpeark!$P$14:$P$16,Hjelpeark!$Q$14:$Q$16))</f>
        <v/>
      </c>
      <c r="N166" s="277" t="str">
        <f t="shared" si="28"/>
        <v/>
      </c>
      <c r="O166" s="277" t="str">
        <f>IFERROR(IF(N166=Hjelpeark!$D$7,_xlfn.XLOOKUP('Beregninger RAS'!C166,Hjelpeark!$C$8:$C$19,Hjelpeark!$D$8:$D$19),_xlfn.XLOOKUP('Beregninger RAS'!C166,Hjelpeark!$C$8:$C$19,Hjelpeark!$E$8:$E$19)),"")</f>
        <v/>
      </c>
      <c r="P166" s="277" t="str">
        <f t="shared" si="29"/>
        <v/>
      </c>
      <c r="Q166" s="277" t="str">
        <f>IFERROR(IF(P166=Hjelpeark!$B$4,0,ABS(P166-O166)),"")</f>
        <v/>
      </c>
      <c r="R166" s="226" t="str">
        <f t="shared" si="22"/>
        <v/>
      </c>
      <c r="T166" s="248" t="str">
        <f>IFERROR(_xlfn.XLOOKUP(D166,Prisliste!$C$4:$F$4,Prisliste!$C$28:$F$28)*R166,"")</f>
        <v/>
      </c>
      <c r="U166" s="248" t="str">
        <f>IFERROR(IF(L166=Hjelpeark!$P$14,_xlfn.XLOOKUP(D166,Prisliste!$C$4:$F$4,Prisliste!$C$29:$F$29)*R166,IF(L166=Hjelpeark!$P$15,_xlfn.XLOOKUP(D166,Prisliste!$C$4:$F$4,Prisliste!$C$30:$F$30)*R166,_xlfn.XLOOKUP(D166,Prisliste!$C$4:$F$4,Prisliste!$C$31:$F$31)*R166)),"")</f>
        <v/>
      </c>
    </row>
    <row r="167" spans="1:21" ht="14.4">
      <c r="A167" s="278" t="str">
        <f>IF(A166="","",IF(A166+1&lt;='Prisestimat RAS'!$C$7,'Beregninger RAS'!A166+1,""))</f>
        <v/>
      </c>
      <c r="B167" s="260" t="str">
        <f t="shared" si="23"/>
        <v/>
      </c>
      <c r="C167" s="277" t="str">
        <f t="shared" si="24"/>
        <v/>
      </c>
      <c r="D167" s="260" t="str">
        <f t="shared" si="25"/>
        <v/>
      </c>
      <c r="E167" s="226" t="str">
        <f t="shared" si="27"/>
        <v/>
      </c>
      <c r="F167" s="248" t="str">
        <f t="shared" si="26"/>
        <v/>
      </c>
      <c r="G167" s="246" t="str">
        <f>IF($A167="","",'Prisestimat RAS'!$C$14)</f>
        <v/>
      </c>
      <c r="H167" s="248" t="str" cm="1">
        <f t="array" ref="H167">IF(N167=Hjelpeark!$E$7,_xlfn.XLOOKUP(IF(P167="Naturlig",O167,P167),'Veksttabell FV'!$A$26:$A$42,_xlfn.XLOOKUP('Beregninger RAS'!F167,'Veksttabell FV'!$B$25:$T$25,'Veksttabell FV'!$B$26:$T$42,,-1),,-1)*G167,IF('Beregninger RAS'!N167=Hjelpeark!$D$7,_xlfn.XLOOKUP(IF(P167="Naturlig",O167,P167),'Veksttabell SV'!$A$27:$A$43,_xlfn.XLOOKUP('Beregninger RAS'!F167,'Veksttabell SV'!$B$26:$AU$26,'Veksttabell SV'!$B$27:$AU$43,,-1),,-1)*G167,""))</f>
        <v/>
      </c>
      <c r="I167" s="248" t="str">
        <f t="shared" si="20"/>
        <v/>
      </c>
      <c r="J167" s="264" t="str">
        <f t="shared" si="21"/>
        <v/>
      </c>
      <c r="K167" s="277" t="str">
        <f>IF(A167="","",'Prisestimat RAS'!$C$9)</f>
        <v/>
      </c>
      <c r="L167" s="277" t="str">
        <f>IF(B167="","",'Prisestimat RAS'!$C$10)</f>
        <v/>
      </c>
      <c r="M167" s="277" t="str">
        <f>IF(A167="","",_xlfn.XLOOKUP('Prisestimat RAS'!$C$10,Hjelpeark!$P$14:$P$16,Hjelpeark!$Q$14:$Q$16))</f>
        <v/>
      </c>
      <c r="N167" s="277" t="str">
        <f t="shared" si="28"/>
        <v/>
      </c>
      <c r="O167" s="277" t="str">
        <f>IFERROR(IF(N167=Hjelpeark!$D$7,_xlfn.XLOOKUP('Beregninger RAS'!C167,Hjelpeark!$C$8:$C$19,Hjelpeark!$D$8:$D$19),_xlfn.XLOOKUP('Beregninger RAS'!C167,Hjelpeark!$C$8:$C$19,Hjelpeark!$E$8:$E$19)),"")</f>
        <v/>
      </c>
      <c r="P167" s="277" t="str">
        <f t="shared" si="29"/>
        <v/>
      </c>
      <c r="Q167" s="277" t="str">
        <f>IFERROR(IF(P167=Hjelpeark!$B$4,0,ABS(P167-O167)),"")</f>
        <v/>
      </c>
      <c r="R167" s="226" t="str">
        <f t="shared" si="22"/>
        <v/>
      </c>
      <c r="T167" s="248" t="str">
        <f>IFERROR(_xlfn.XLOOKUP(D167,Prisliste!$C$4:$F$4,Prisliste!$C$28:$F$28)*R167,"")</f>
        <v/>
      </c>
      <c r="U167" s="248" t="str">
        <f>IFERROR(IF(L167=Hjelpeark!$P$14,_xlfn.XLOOKUP(D167,Prisliste!$C$4:$F$4,Prisliste!$C$29:$F$29)*R167,IF(L167=Hjelpeark!$P$15,_xlfn.XLOOKUP(D167,Prisliste!$C$4:$F$4,Prisliste!$C$30:$F$30)*R167,_xlfn.XLOOKUP(D167,Prisliste!$C$4:$F$4,Prisliste!$C$31:$F$31)*R167)),"")</f>
        <v/>
      </c>
    </row>
    <row r="168" spans="1:21" ht="14.4">
      <c r="A168" s="278" t="str">
        <f>IF(A167="","",IF(A167+1&lt;='Prisestimat RAS'!$C$7,'Beregninger RAS'!A167+1,""))</f>
        <v/>
      </c>
      <c r="B168" s="260" t="str">
        <f t="shared" si="23"/>
        <v/>
      </c>
      <c r="C168" s="277" t="str">
        <f t="shared" si="24"/>
        <v/>
      </c>
      <c r="D168" s="260" t="str">
        <f t="shared" si="25"/>
        <v/>
      </c>
      <c r="E168" s="226" t="str">
        <f t="shared" si="27"/>
        <v/>
      </c>
      <c r="F168" s="248" t="str">
        <f t="shared" si="26"/>
        <v/>
      </c>
      <c r="G168" s="246" t="str">
        <f>IF($A168="","",'Prisestimat RAS'!$C$14)</f>
        <v/>
      </c>
      <c r="H168" s="248" t="str" cm="1">
        <f t="array" ref="H168">IF(N168=Hjelpeark!$E$7,_xlfn.XLOOKUP(IF(P168="Naturlig",O168,P168),'Veksttabell FV'!$A$26:$A$42,_xlfn.XLOOKUP('Beregninger RAS'!F168,'Veksttabell FV'!$B$25:$T$25,'Veksttabell FV'!$B$26:$T$42,,-1),,-1)*G168,IF('Beregninger RAS'!N168=Hjelpeark!$D$7,_xlfn.XLOOKUP(IF(P168="Naturlig",O168,P168),'Veksttabell SV'!$A$27:$A$43,_xlfn.XLOOKUP('Beregninger RAS'!F168,'Veksttabell SV'!$B$26:$AU$26,'Veksttabell SV'!$B$27:$AU$43,,-1),,-1)*G168,""))</f>
        <v/>
      </c>
      <c r="I168" s="248" t="str">
        <f t="shared" si="20"/>
        <v/>
      </c>
      <c r="J168" s="264" t="str">
        <f t="shared" si="21"/>
        <v/>
      </c>
      <c r="K168" s="277" t="str">
        <f>IF(A168="","",'Prisestimat RAS'!$C$9)</f>
        <v/>
      </c>
      <c r="L168" s="277" t="str">
        <f>IF(B168="","",'Prisestimat RAS'!$C$10)</f>
        <v/>
      </c>
      <c r="M168" s="277" t="str">
        <f>IF(A168="","",_xlfn.XLOOKUP('Prisestimat RAS'!$C$10,Hjelpeark!$P$14:$P$16,Hjelpeark!$Q$14:$Q$16))</f>
        <v/>
      </c>
      <c r="N168" s="277" t="str">
        <f t="shared" si="28"/>
        <v/>
      </c>
      <c r="O168" s="277" t="str">
        <f>IFERROR(IF(N168=Hjelpeark!$D$7,_xlfn.XLOOKUP('Beregninger RAS'!C168,Hjelpeark!$C$8:$C$19,Hjelpeark!$D$8:$D$19),_xlfn.XLOOKUP('Beregninger RAS'!C168,Hjelpeark!$C$8:$C$19,Hjelpeark!$E$8:$E$19)),"")</f>
        <v/>
      </c>
      <c r="P168" s="277" t="str">
        <f t="shared" si="29"/>
        <v/>
      </c>
      <c r="Q168" s="277" t="str">
        <f>IFERROR(IF(P168=Hjelpeark!$B$4,0,ABS(P168-O168)),"")</f>
        <v/>
      </c>
      <c r="R168" s="226" t="str">
        <f t="shared" si="22"/>
        <v/>
      </c>
      <c r="T168" s="248" t="str">
        <f>IFERROR(_xlfn.XLOOKUP(D168,Prisliste!$C$4:$F$4,Prisliste!$C$28:$F$28)*R168,"")</f>
        <v/>
      </c>
      <c r="U168" s="248" t="str">
        <f>IFERROR(IF(L168=Hjelpeark!$P$14,_xlfn.XLOOKUP(D168,Prisliste!$C$4:$F$4,Prisliste!$C$29:$F$29)*R168,IF(L168=Hjelpeark!$P$15,_xlfn.XLOOKUP(D168,Prisliste!$C$4:$F$4,Prisliste!$C$30:$F$30)*R168,_xlfn.XLOOKUP(D168,Prisliste!$C$4:$F$4,Prisliste!$C$31:$F$31)*R168)),"")</f>
        <v/>
      </c>
    </row>
    <row r="169" spans="1:21" ht="14.4">
      <c r="A169" s="278" t="str">
        <f>IF(A168="","",IF(A168+1&lt;='Prisestimat RAS'!$C$7,'Beregninger RAS'!A168+1,""))</f>
        <v/>
      </c>
      <c r="B169" s="260" t="str">
        <f t="shared" si="23"/>
        <v/>
      </c>
      <c r="C169" s="277" t="str">
        <f t="shared" si="24"/>
        <v/>
      </c>
      <c r="D169" s="260" t="str">
        <f t="shared" si="25"/>
        <v/>
      </c>
      <c r="E169" s="226" t="str">
        <f t="shared" si="27"/>
        <v/>
      </c>
      <c r="F169" s="248" t="str">
        <f t="shared" si="26"/>
        <v/>
      </c>
      <c r="G169" s="246" t="str">
        <f>IF($A169="","",'Prisestimat RAS'!$C$14)</f>
        <v/>
      </c>
      <c r="H169" s="248" t="str" cm="1">
        <f t="array" ref="H169">IF(N169=Hjelpeark!$E$7,_xlfn.XLOOKUP(IF(P169="Naturlig",O169,P169),'Veksttabell FV'!$A$26:$A$42,_xlfn.XLOOKUP('Beregninger RAS'!F169,'Veksttabell FV'!$B$25:$T$25,'Veksttabell FV'!$B$26:$T$42,,-1),,-1)*G169,IF('Beregninger RAS'!N169=Hjelpeark!$D$7,_xlfn.XLOOKUP(IF(P169="Naturlig",O169,P169),'Veksttabell SV'!$A$27:$A$43,_xlfn.XLOOKUP('Beregninger RAS'!F169,'Veksttabell SV'!$B$26:$AU$26,'Veksttabell SV'!$B$27:$AU$43,,-1),,-1)*G169,""))</f>
        <v/>
      </c>
      <c r="I169" s="248" t="str">
        <f t="shared" si="20"/>
        <v/>
      </c>
      <c r="J169" s="264" t="str">
        <f t="shared" si="21"/>
        <v/>
      </c>
      <c r="K169" s="277" t="str">
        <f>IF(A169="","",'Prisestimat RAS'!$C$9)</f>
        <v/>
      </c>
      <c r="L169" s="277" t="str">
        <f>IF(B169="","",'Prisestimat RAS'!$C$10)</f>
        <v/>
      </c>
      <c r="M169" s="277" t="str">
        <f>IF(A169="","",_xlfn.XLOOKUP('Prisestimat RAS'!$C$10,Hjelpeark!$P$14:$P$16,Hjelpeark!$Q$14:$Q$16))</f>
        <v/>
      </c>
      <c r="N169" s="277" t="str">
        <f t="shared" si="28"/>
        <v/>
      </c>
      <c r="O169" s="277" t="str">
        <f>IFERROR(IF(N169=Hjelpeark!$D$7,_xlfn.XLOOKUP('Beregninger RAS'!C169,Hjelpeark!$C$8:$C$19,Hjelpeark!$D$8:$D$19),_xlfn.XLOOKUP('Beregninger RAS'!C169,Hjelpeark!$C$8:$C$19,Hjelpeark!$E$8:$E$19)),"")</f>
        <v/>
      </c>
      <c r="P169" s="277" t="str">
        <f t="shared" si="29"/>
        <v/>
      </c>
      <c r="Q169" s="277" t="str">
        <f>IFERROR(IF(P169=Hjelpeark!$B$4,0,ABS(P169-O169)),"")</f>
        <v/>
      </c>
      <c r="R169" s="226" t="str">
        <f t="shared" si="22"/>
        <v/>
      </c>
      <c r="T169" s="248" t="str">
        <f>IFERROR(_xlfn.XLOOKUP(D169,Prisliste!$C$4:$F$4,Prisliste!$C$28:$F$28)*R169,"")</f>
        <v/>
      </c>
      <c r="U169" s="248" t="str">
        <f>IFERROR(IF(L169=Hjelpeark!$P$14,_xlfn.XLOOKUP(D169,Prisliste!$C$4:$F$4,Prisliste!$C$29:$F$29)*R169,IF(L169=Hjelpeark!$P$15,_xlfn.XLOOKUP(D169,Prisliste!$C$4:$F$4,Prisliste!$C$30:$F$30)*R169,_xlfn.XLOOKUP(D169,Prisliste!$C$4:$F$4,Prisliste!$C$31:$F$31)*R169)),"")</f>
        <v/>
      </c>
    </row>
    <row r="170" spans="1:21" ht="14.4">
      <c r="A170" s="278" t="str">
        <f>IF(A169="","",IF(A169+1&lt;='Prisestimat RAS'!$C$7,'Beregninger RAS'!A169+1,""))</f>
        <v/>
      </c>
      <c r="B170" s="260" t="str">
        <f t="shared" si="23"/>
        <v/>
      </c>
      <c r="C170" s="277" t="str">
        <f t="shared" si="24"/>
        <v/>
      </c>
      <c r="D170" s="260" t="str">
        <f t="shared" si="25"/>
        <v/>
      </c>
      <c r="E170" s="226" t="str">
        <f t="shared" si="27"/>
        <v/>
      </c>
      <c r="F170" s="248" t="str">
        <f t="shared" si="26"/>
        <v/>
      </c>
      <c r="G170" s="246" t="str">
        <f>IF($A170="","",'Prisestimat RAS'!$C$14)</f>
        <v/>
      </c>
      <c r="H170" s="248" t="str" cm="1">
        <f t="array" ref="H170">IF(N170=Hjelpeark!$E$7,_xlfn.XLOOKUP(IF(P170="Naturlig",O170,P170),'Veksttabell FV'!$A$26:$A$42,_xlfn.XLOOKUP('Beregninger RAS'!F170,'Veksttabell FV'!$B$25:$T$25,'Veksttabell FV'!$B$26:$T$42,,-1),,-1)*G170,IF('Beregninger RAS'!N170=Hjelpeark!$D$7,_xlfn.XLOOKUP(IF(P170="Naturlig",O170,P170),'Veksttabell SV'!$A$27:$A$43,_xlfn.XLOOKUP('Beregninger RAS'!F170,'Veksttabell SV'!$B$26:$AU$26,'Veksttabell SV'!$B$27:$AU$43,,-1),,-1)*G170,""))</f>
        <v/>
      </c>
      <c r="I170" s="248" t="str">
        <f t="shared" si="20"/>
        <v/>
      </c>
      <c r="J170" s="264" t="str">
        <f t="shared" si="21"/>
        <v/>
      </c>
      <c r="K170" s="277" t="str">
        <f>IF(A170="","",'Prisestimat RAS'!$C$9)</f>
        <v/>
      </c>
      <c r="L170" s="277" t="str">
        <f>IF(B170="","",'Prisestimat RAS'!$C$10)</f>
        <v/>
      </c>
      <c r="M170" s="277" t="str">
        <f>IF(A170="","",_xlfn.XLOOKUP('Prisestimat RAS'!$C$10,Hjelpeark!$P$14:$P$16,Hjelpeark!$Q$14:$Q$16))</f>
        <v/>
      </c>
      <c r="N170" s="277" t="str">
        <f t="shared" si="28"/>
        <v/>
      </c>
      <c r="O170" s="277" t="str">
        <f>IFERROR(IF(N170=Hjelpeark!$D$7,_xlfn.XLOOKUP('Beregninger RAS'!C170,Hjelpeark!$C$8:$C$19,Hjelpeark!$D$8:$D$19),_xlfn.XLOOKUP('Beregninger RAS'!C170,Hjelpeark!$C$8:$C$19,Hjelpeark!$E$8:$E$19)),"")</f>
        <v/>
      </c>
      <c r="P170" s="277" t="str">
        <f t="shared" si="29"/>
        <v/>
      </c>
      <c r="Q170" s="277" t="str">
        <f>IFERROR(IF(P170=Hjelpeark!$B$4,0,ABS(P170-O170)),"")</f>
        <v/>
      </c>
      <c r="R170" s="226" t="str">
        <f t="shared" si="22"/>
        <v/>
      </c>
      <c r="T170" s="248" t="str">
        <f>IFERROR(_xlfn.XLOOKUP(D170,Prisliste!$C$4:$F$4,Prisliste!$C$28:$F$28)*R170,"")</f>
        <v/>
      </c>
      <c r="U170" s="248" t="str">
        <f>IFERROR(IF(L170=Hjelpeark!$P$14,_xlfn.XLOOKUP(D170,Prisliste!$C$4:$F$4,Prisliste!$C$29:$F$29)*R170,IF(L170=Hjelpeark!$P$15,_xlfn.XLOOKUP(D170,Prisliste!$C$4:$F$4,Prisliste!$C$30:$F$30)*R170,_xlfn.XLOOKUP(D170,Prisliste!$C$4:$F$4,Prisliste!$C$31:$F$31)*R170)),"")</f>
        <v/>
      </c>
    </row>
    <row r="171" spans="1:21" ht="14.4">
      <c r="A171" s="278" t="str">
        <f>IF(A170="","",IF(A170+1&lt;='Prisestimat RAS'!$C$7,'Beregninger RAS'!A170+1,""))</f>
        <v/>
      </c>
      <c r="B171" s="260" t="str">
        <f t="shared" si="23"/>
        <v/>
      </c>
      <c r="C171" s="277" t="str">
        <f t="shared" si="24"/>
        <v/>
      </c>
      <c r="D171" s="260" t="str">
        <f t="shared" si="25"/>
        <v/>
      </c>
      <c r="E171" s="226" t="str">
        <f t="shared" si="27"/>
        <v/>
      </c>
      <c r="F171" s="248" t="str">
        <f t="shared" si="26"/>
        <v/>
      </c>
      <c r="G171" s="246" t="str">
        <f>IF($A171="","",'Prisestimat RAS'!$C$14)</f>
        <v/>
      </c>
      <c r="H171" s="248" t="str" cm="1">
        <f t="array" ref="H171">IF(N171=Hjelpeark!$E$7,_xlfn.XLOOKUP(IF(P171="Naturlig",O171,P171),'Veksttabell FV'!$A$26:$A$42,_xlfn.XLOOKUP('Beregninger RAS'!F171,'Veksttabell FV'!$B$25:$T$25,'Veksttabell FV'!$B$26:$T$42,,-1),,-1)*G171,IF('Beregninger RAS'!N171=Hjelpeark!$D$7,_xlfn.XLOOKUP(IF(P171="Naturlig",O171,P171),'Veksttabell SV'!$A$27:$A$43,_xlfn.XLOOKUP('Beregninger RAS'!F171,'Veksttabell SV'!$B$26:$AU$26,'Veksttabell SV'!$B$27:$AU$43,,-1),,-1)*G171,""))</f>
        <v/>
      </c>
      <c r="I171" s="248" t="str">
        <f t="shared" si="20"/>
        <v/>
      </c>
      <c r="J171" s="264" t="str">
        <f t="shared" si="21"/>
        <v/>
      </c>
      <c r="K171" s="277" t="str">
        <f>IF(A171="","",'Prisestimat RAS'!$C$9)</f>
        <v/>
      </c>
      <c r="L171" s="277" t="str">
        <f>IF(B171="","",'Prisestimat RAS'!$C$10)</f>
        <v/>
      </c>
      <c r="M171" s="277" t="str">
        <f>IF(A171="","",_xlfn.XLOOKUP('Prisestimat RAS'!$C$10,Hjelpeark!$P$14:$P$16,Hjelpeark!$Q$14:$Q$16))</f>
        <v/>
      </c>
      <c r="N171" s="277" t="str">
        <f t="shared" si="28"/>
        <v/>
      </c>
      <c r="O171" s="277" t="str">
        <f>IFERROR(IF(N171=Hjelpeark!$D$7,_xlfn.XLOOKUP('Beregninger RAS'!C171,Hjelpeark!$C$8:$C$19,Hjelpeark!$D$8:$D$19),_xlfn.XLOOKUP('Beregninger RAS'!C171,Hjelpeark!$C$8:$C$19,Hjelpeark!$E$8:$E$19)),"")</f>
        <v/>
      </c>
      <c r="P171" s="277" t="str">
        <f t="shared" si="29"/>
        <v/>
      </c>
      <c r="Q171" s="277" t="str">
        <f>IFERROR(IF(P171=Hjelpeark!$B$4,0,ABS(P171-O171)),"")</f>
        <v/>
      </c>
      <c r="R171" s="226" t="str">
        <f t="shared" si="22"/>
        <v/>
      </c>
      <c r="T171" s="248" t="str">
        <f>IFERROR(_xlfn.XLOOKUP(D171,Prisliste!$C$4:$F$4,Prisliste!$C$28:$F$28)*R171,"")</f>
        <v/>
      </c>
      <c r="U171" s="248" t="str">
        <f>IFERROR(IF(L171=Hjelpeark!$P$14,_xlfn.XLOOKUP(D171,Prisliste!$C$4:$F$4,Prisliste!$C$29:$F$29)*R171,IF(L171=Hjelpeark!$P$15,_xlfn.XLOOKUP(D171,Prisliste!$C$4:$F$4,Prisliste!$C$30:$F$30)*R171,_xlfn.XLOOKUP(D171,Prisliste!$C$4:$F$4,Prisliste!$C$31:$F$31)*R171)),"")</f>
        <v/>
      </c>
    </row>
    <row r="172" spans="1:21" ht="14.4">
      <c r="A172" s="278" t="str">
        <f>IF(A171="","",IF(A171+1&lt;='Prisestimat RAS'!$C$7,'Beregninger RAS'!A171+1,""))</f>
        <v/>
      </c>
      <c r="B172" s="260" t="str">
        <f t="shared" si="23"/>
        <v/>
      </c>
      <c r="C172" s="277" t="str">
        <f t="shared" si="24"/>
        <v/>
      </c>
      <c r="D172" s="260" t="str">
        <f t="shared" si="25"/>
        <v/>
      </c>
      <c r="E172" s="226" t="str">
        <f t="shared" si="27"/>
        <v/>
      </c>
      <c r="F172" s="248" t="str">
        <f t="shared" si="26"/>
        <v/>
      </c>
      <c r="G172" s="246" t="str">
        <f>IF($A172="","",'Prisestimat RAS'!$C$14)</f>
        <v/>
      </c>
      <c r="H172" s="248" t="str" cm="1">
        <f t="array" ref="H172">IF(N172=Hjelpeark!$E$7,_xlfn.XLOOKUP(IF(P172="Naturlig",O172,P172),'Veksttabell FV'!$A$26:$A$42,_xlfn.XLOOKUP('Beregninger RAS'!F172,'Veksttabell FV'!$B$25:$T$25,'Veksttabell FV'!$B$26:$T$42,,-1),,-1)*G172,IF('Beregninger RAS'!N172=Hjelpeark!$D$7,_xlfn.XLOOKUP(IF(P172="Naturlig",O172,P172),'Veksttabell SV'!$A$27:$A$43,_xlfn.XLOOKUP('Beregninger RAS'!F172,'Veksttabell SV'!$B$26:$AU$26,'Veksttabell SV'!$B$27:$AU$43,,-1),,-1)*G172,""))</f>
        <v/>
      </c>
      <c r="I172" s="248" t="str">
        <f t="shared" si="20"/>
        <v/>
      </c>
      <c r="J172" s="264" t="str">
        <f t="shared" si="21"/>
        <v/>
      </c>
      <c r="K172" s="277" t="str">
        <f>IF(A172="","",'Prisestimat RAS'!$C$9)</f>
        <v/>
      </c>
      <c r="L172" s="277" t="str">
        <f>IF(B172="","",'Prisestimat RAS'!$C$10)</f>
        <v/>
      </c>
      <c r="M172" s="277" t="str">
        <f>IF(A172="","",_xlfn.XLOOKUP('Prisestimat RAS'!$C$10,Hjelpeark!$P$14:$P$16,Hjelpeark!$Q$14:$Q$16))</f>
        <v/>
      </c>
      <c r="N172" s="277" t="str">
        <f t="shared" si="28"/>
        <v/>
      </c>
      <c r="O172" s="277" t="str">
        <f>IFERROR(IF(N172=Hjelpeark!$D$7,_xlfn.XLOOKUP('Beregninger RAS'!C172,Hjelpeark!$C$8:$C$19,Hjelpeark!$D$8:$D$19),_xlfn.XLOOKUP('Beregninger RAS'!C172,Hjelpeark!$C$8:$C$19,Hjelpeark!$E$8:$E$19)),"")</f>
        <v/>
      </c>
      <c r="P172" s="277" t="str">
        <f t="shared" si="29"/>
        <v/>
      </c>
      <c r="Q172" s="277" t="str">
        <f>IFERROR(IF(P172=Hjelpeark!$B$4,0,ABS(P172-O172)),"")</f>
        <v/>
      </c>
      <c r="R172" s="226" t="str">
        <f t="shared" si="22"/>
        <v/>
      </c>
      <c r="T172" s="248" t="str">
        <f>IFERROR(_xlfn.XLOOKUP(D172,Prisliste!$C$4:$F$4,Prisliste!$C$28:$F$28)*R172,"")</f>
        <v/>
      </c>
      <c r="U172" s="248" t="str">
        <f>IFERROR(IF(L172=Hjelpeark!$P$14,_xlfn.XLOOKUP(D172,Prisliste!$C$4:$F$4,Prisliste!$C$29:$F$29)*R172,IF(L172=Hjelpeark!$P$15,_xlfn.XLOOKUP(D172,Prisliste!$C$4:$F$4,Prisliste!$C$30:$F$30)*R172,_xlfn.XLOOKUP(D172,Prisliste!$C$4:$F$4,Prisliste!$C$31:$F$31)*R172)),"")</f>
        <v/>
      </c>
    </row>
    <row r="173" spans="1:21" ht="14.4">
      <c r="A173" s="278" t="str">
        <f>IF(A172="","",IF(A172+1&lt;='Prisestimat RAS'!$C$7,'Beregninger RAS'!A172+1,""))</f>
        <v/>
      </c>
      <c r="B173" s="260" t="str">
        <f t="shared" si="23"/>
        <v/>
      </c>
      <c r="C173" s="277" t="str">
        <f t="shared" si="24"/>
        <v/>
      </c>
      <c r="D173" s="260" t="str">
        <f t="shared" si="25"/>
        <v/>
      </c>
      <c r="E173" s="226" t="str">
        <f t="shared" si="27"/>
        <v/>
      </c>
      <c r="F173" s="248" t="str">
        <f t="shared" si="26"/>
        <v/>
      </c>
      <c r="G173" s="246" t="str">
        <f>IF($A173="","",'Prisestimat RAS'!$C$14)</f>
        <v/>
      </c>
      <c r="H173" s="248" t="str" cm="1">
        <f t="array" ref="H173">IF(N173=Hjelpeark!$E$7,_xlfn.XLOOKUP(IF(P173="Naturlig",O173,P173),'Veksttabell FV'!$A$26:$A$42,_xlfn.XLOOKUP('Beregninger RAS'!F173,'Veksttabell FV'!$B$25:$T$25,'Veksttabell FV'!$B$26:$T$42,,-1),,-1)*G173,IF('Beregninger RAS'!N173=Hjelpeark!$D$7,_xlfn.XLOOKUP(IF(P173="Naturlig",O173,P173),'Veksttabell SV'!$A$27:$A$43,_xlfn.XLOOKUP('Beregninger RAS'!F173,'Veksttabell SV'!$B$26:$AU$26,'Veksttabell SV'!$B$27:$AU$43,,-1),,-1)*G173,""))</f>
        <v/>
      </c>
      <c r="I173" s="248" t="str">
        <f t="shared" si="20"/>
        <v/>
      </c>
      <c r="J173" s="264" t="str">
        <f t="shared" si="21"/>
        <v/>
      </c>
      <c r="K173" s="277" t="str">
        <f>IF(A173="","",'Prisestimat RAS'!$C$9)</f>
        <v/>
      </c>
      <c r="L173" s="277" t="str">
        <f>IF(B173="","",'Prisestimat RAS'!$C$10)</f>
        <v/>
      </c>
      <c r="M173" s="277" t="str">
        <f>IF(A173="","",_xlfn.XLOOKUP('Prisestimat RAS'!$C$10,Hjelpeark!$P$14:$P$16,Hjelpeark!$Q$14:$Q$16))</f>
        <v/>
      </c>
      <c r="N173" s="277" t="str">
        <f t="shared" si="28"/>
        <v/>
      </c>
      <c r="O173" s="277" t="str">
        <f>IFERROR(IF(N173=Hjelpeark!$D$7,_xlfn.XLOOKUP('Beregninger RAS'!C173,Hjelpeark!$C$8:$C$19,Hjelpeark!$D$8:$D$19),_xlfn.XLOOKUP('Beregninger RAS'!C173,Hjelpeark!$C$8:$C$19,Hjelpeark!$E$8:$E$19)),"")</f>
        <v/>
      </c>
      <c r="P173" s="277" t="str">
        <f t="shared" si="29"/>
        <v/>
      </c>
      <c r="Q173" s="277" t="str">
        <f>IFERROR(IF(P173=Hjelpeark!$B$4,0,ABS(P173-O173)),"")</f>
        <v/>
      </c>
      <c r="R173" s="226" t="str">
        <f t="shared" si="22"/>
        <v/>
      </c>
      <c r="T173" s="248" t="str">
        <f>IFERROR(_xlfn.XLOOKUP(D173,Prisliste!$C$4:$F$4,Prisliste!$C$28:$F$28)*R173,"")</f>
        <v/>
      </c>
      <c r="U173" s="248" t="str">
        <f>IFERROR(IF(L173=Hjelpeark!$P$14,_xlfn.XLOOKUP(D173,Prisliste!$C$4:$F$4,Prisliste!$C$29:$F$29)*R173,IF(L173=Hjelpeark!$P$15,_xlfn.XLOOKUP(D173,Prisliste!$C$4:$F$4,Prisliste!$C$30:$F$30)*R173,_xlfn.XLOOKUP(D173,Prisliste!$C$4:$F$4,Prisliste!$C$31:$F$31)*R173)),"")</f>
        <v/>
      </c>
    </row>
    <row r="174" spans="1:21" ht="14.4">
      <c r="A174" s="278" t="str">
        <f>IF(A173="","",IF(A173+1&lt;='Prisestimat RAS'!$C$7,'Beregninger RAS'!A173+1,""))</f>
        <v/>
      </c>
      <c r="B174" s="260" t="str">
        <f t="shared" si="23"/>
        <v/>
      </c>
      <c r="C174" s="277" t="str">
        <f t="shared" si="24"/>
        <v/>
      </c>
      <c r="D174" s="260" t="str">
        <f t="shared" si="25"/>
        <v/>
      </c>
      <c r="E174" s="226" t="str">
        <f t="shared" si="27"/>
        <v/>
      </c>
      <c r="F174" s="248" t="str">
        <f t="shared" si="26"/>
        <v/>
      </c>
      <c r="G174" s="246" t="str">
        <f>IF($A174="","",'Prisestimat RAS'!$C$14)</f>
        <v/>
      </c>
      <c r="H174" s="248" t="str" cm="1">
        <f t="array" ref="H174">IF(N174=Hjelpeark!$E$7,_xlfn.XLOOKUP(IF(P174="Naturlig",O174,P174),'Veksttabell FV'!$A$26:$A$42,_xlfn.XLOOKUP('Beregninger RAS'!F174,'Veksttabell FV'!$B$25:$T$25,'Veksttabell FV'!$B$26:$T$42,,-1),,-1)*G174,IF('Beregninger RAS'!N174=Hjelpeark!$D$7,_xlfn.XLOOKUP(IF(P174="Naturlig",O174,P174),'Veksttabell SV'!$A$27:$A$43,_xlfn.XLOOKUP('Beregninger RAS'!F174,'Veksttabell SV'!$B$26:$AU$26,'Veksttabell SV'!$B$27:$AU$43,,-1),,-1)*G174,""))</f>
        <v/>
      </c>
      <c r="I174" s="248" t="str">
        <f t="shared" si="20"/>
        <v/>
      </c>
      <c r="J174" s="264" t="str">
        <f t="shared" si="21"/>
        <v/>
      </c>
      <c r="K174" s="277" t="str">
        <f>IF(A174="","",'Prisestimat RAS'!$C$9)</f>
        <v/>
      </c>
      <c r="L174" s="277" t="str">
        <f>IF(B174="","",'Prisestimat RAS'!$C$10)</f>
        <v/>
      </c>
      <c r="M174" s="277" t="str">
        <f>IF(A174="","",_xlfn.XLOOKUP('Prisestimat RAS'!$C$10,Hjelpeark!$P$14:$P$16,Hjelpeark!$Q$14:$Q$16))</f>
        <v/>
      </c>
      <c r="N174" s="277" t="str">
        <f t="shared" si="28"/>
        <v/>
      </c>
      <c r="O174" s="277" t="str">
        <f>IFERROR(IF(N174=Hjelpeark!$D$7,_xlfn.XLOOKUP('Beregninger RAS'!C174,Hjelpeark!$C$8:$C$19,Hjelpeark!$D$8:$D$19),_xlfn.XLOOKUP('Beregninger RAS'!C174,Hjelpeark!$C$8:$C$19,Hjelpeark!$E$8:$E$19)),"")</f>
        <v/>
      </c>
      <c r="P174" s="277" t="str">
        <f t="shared" si="29"/>
        <v/>
      </c>
      <c r="Q174" s="277" t="str">
        <f>IFERROR(IF(P174=Hjelpeark!$B$4,0,ABS(P174-O174)),"")</f>
        <v/>
      </c>
      <c r="R174" s="226" t="str">
        <f t="shared" si="22"/>
        <v/>
      </c>
      <c r="T174" s="248" t="str">
        <f>IFERROR(_xlfn.XLOOKUP(D174,Prisliste!$C$4:$F$4,Prisliste!$C$28:$F$28)*R174,"")</f>
        <v/>
      </c>
      <c r="U174" s="248" t="str">
        <f>IFERROR(IF(L174=Hjelpeark!$P$14,_xlfn.XLOOKUP(D174,Prisliste!$C$4:$F$4,Prisliste!$C$29:$F$29)*R174,IF(L174=Hjelpeark!$P$15,_xlfn.XLOOKUP(D174,Prisliste!$C$4:$F$4,Prisliste!$C$30:$F$30)*R174,_xlfn.XLOOKUP(D174,Prisliste!$C$4:$F$4,Prisliste!$C$31:$F$31)*R174)),"")</f>
        <v/>
      </c>
    </row>
    <row r="175" spans="1:21" ht="14.4">
      <c r="A175" s="278" t="str">
        <f>IF(A174="","",IF(A174+1&lt;='Prisestimat RAS'!$C$7,'Beregninger RAS'!A174+1,""))</f>
        <v/>
      </c>
      <c r="B175" s="260" t="str">
        <f t="shared" si="23"/>
        <v/>
      </c>
      <c r="C175" s="277" t="str">
        <f t="shared" si="24"/>
        <v/>
      </c>
      <c r="D175" s="260" t="str">
        <f t="shared" si="25"/>
        <v/>
      </c>
      <c r="E175" s="226" t="str">
        <f t="shared" si="27"/>
        <v/>
      </c>
      <c r="F175" s="248" t="str">
        <f t="shared" si="26"/>
        <v/>
      </c>
      <c r="G175" s="246" t="str">
        <f>IF($A175="","",'Prisestimat RAS'!$C$14)</f>
        <v/>
      </c>
      <c r="H175" s="248" t="str" cm="1">
        <f t="array" ref="H175">IF(N175=Hjelpeark!$E$7,_xlfn.XLOOKUP(IF(P175="Naturlig",O175,P175),'Veksttabell FV'!$A$26:$A$42,_xlfn.XLOOKUP('Beregninger RAS'!F175,'Veksttabell FV'!$B$25:$T$25,'Veksttabell FV'!$B$26:$T$42,,-1),,-1)*G175,IF('Beregninger RAS'!N175=Hjelpeark!$D$7,_xlfn.XLOOKUP(IF(P175="Naturlig",O175,P175),'Veksttabell SV'!$A$27:$A$43,_xlfn.XLOOKUP('Beregninger RAS'!F175,'Veksttabell SV'!$B$26:$AU$26,'Veksttabell SV'!$B$27:$AU$43,,-1),,-1)*G175,""))</f>
        <v/>
      </c>
      <c r="I175" s="248" t="str">
        <f t="shared" si="20"/>
        <v/>
      </c>
      <c r="J175" s="264" t="str">
        <f t="shared" si="21"/>
        <v/>
      </c>
      <c r="K175" s="277" t="str">
        <f>IF(A175="","",'Prisestimat RAS'!$C$9)</f>
        <v/>
      </c>
      <c r="L175" s="277" t="str">
        <f>IF(B175="","",'Prisestimat RAS'!$C$10)</f>
        <v/>
      </c>
      <c r="M175" s="277" t="str">
        <f>IF(A175="","",_xlfn.XLOOKUP('Prisestimat RAS'!$C$10,Hjelpeark!$P$14:$P$16,Hjelpeark!$Q$14:$Q$16))</f>
        <v/>
      </c>
      <c r="N175" s="277" t="str">
        <f t="shared" si="28"/>
        <v/>
      </c>
      <c r="O175" s="277" t="str">
        <f>IFERROR(IF(N175=Hjelpeark!$D$7,_xlfn.XLOOKUP('Beregninger RAS'!C175,Hjelpeark!$C$8:$C$19,Hjelpeark!$D$8:$D$19),_xlfn.XLOOKUP('Beregninger RAS'!C175,Hjelpeark!$C$8:$C$19,Hjelpeark!$E$8:$E$19)),"")</f>
        <v/>
      </c>
      <c r="P175" s="277" t="str">
        <f t="shared" si="29"/>
        <v/>
      </c>
      <c r="Q175" s="277" t="str">
        <f>IFERROR(IF(P175=Hjelpeark!$B$4,0,ABS(P175-O175)),"")</f>
        <v/>
      </c>
      <c r="R175" s="226" t="str">
        <f t="shared" si="22"/>
        <v/>
      </c>
      <c r="T175" s="248" t="str">
        <f>IFERROR(_xlfn.XLOOKUP(D175,Prisliste!$C$4:$F$4,Prisliste!$C$28:$F$28)*R175,"")</f>
        <v/>
      </c>
      <c r="U175" s="248" t="str">
        <f>IFERROR(IF(L175=Hjelpeark!$P$14,_xlfn.XLOOKUP(D175,Prisliste!$C$4:$F$4,Prisliste!$C$29:$F$29)*R175,IF(L175=Hjelpeark!$P$15,_xlfn.XLOOKUP(D175,Prisliste!$C$4:$F$4,Prisliste!$C$30:$F$30)*R175,_xlfn.XLOOKUP(D175,Prisliste!$C$4:$F$4,Prisliste!$C$31:$F$31)*R175)),"")</f>
        <v/>
      </c>
    </row>
    <row r="176" spans="1:21" ht="14.4">
      <c r="A176" s="278" t="str">
        <f>IF(A175="","",IF(A175+1&lt;='Prisestimat RAS'!$C$7,'Beregninger RAS'!A175+1,""))</f>
        <v/>
      </c>
      <c r="B176" s="260" t="str">
        <f t="shared" si="23"/>
        <v/>
      </c>
      <c r="C176" s="277" t="str">
        <f t="shared" si="24"/>
        <v/>
      </c>
      <c r="D176" s="260" t="str">
        <f t="shared" si="25"/>
        <v/>
      </c>
      <c r="E176" s="226" t="str">
        <f t="shared" si="27"/>
        <v/>
      </c>
      <c r="F176" s="248" t="str">
        <f t="shared" si="26"/>
        <v/>
      </c>
      <c r="G176" s="246" t="str">
        <f>IF($A176="","",'Prisestimat RAS'!$C$14)</f>
        <v/>
      </c>
      <c r="H176" s="248" t="str" cm="1">
        <f t="array" ref="H176">IF(N176=Hjelpeark!$E$7,_xlfn.XLOOKUP(IF(P176="Naturlig",O176,P176),'Veksttabell FV'!$A$26:$A$42,_xlfn.XLOOKUP('Beregninger RAS'!F176,'Veksttabell FV'!$B$25:$T$25,'Veksttabell FV'!$B$26:$T$42,,-1),,-1)*G176,IF('Beregninger RAS'!N176=Hjelpeark!$D$7,_xlfn.XLOOKUP(IF(P176="Naturlig",O176,P176),'Veksttabell SV'!$A$27:$A$43,_xlfn.XLOOKUP('Beregninger RAS'!F176,'Veksttabell SV'!$B$26:$AU$26,'Veksttabell SV'!$B$27:$AU$43,,-1),,-1)*G176,""))</f>
        <v/>
      </c>
      <c r="I176" s="248" t="str">
        <f t="shared" si="20"/>
        <v/>
      </c>
      <c r="J176" s="264" t="str">
        <f t="shared" si="21"/>
        <v/>
      </c>
      <c r="K176" s="277" t="str">
        <f>IF(A176="","",'Prisestimat RAS'!$C$9)</f>
        <v/>
      </c>
      <c r="L176" s="277" t="str">
        <f>IF(B176="","",'Prisestimat RAS'!$C$10)</f>
        <v/>
      </c>
      <c r="M176" s="277" t="str">
        <f>IF(A176="","",_xlfn.XLOOKUP('Prisestimat RAS'!$C$10,Hjelpeark!$P$14:$P$16,Hjelpeark!$Q$14:$Q$16))</f>
        <v/>
      </c>
      <c r="N176" s="277" t="str">
        <f t="shared" si="28"/>
        <v/>
      </c>
      <c r="O176" s="277" t="str">
        <f>IFERROR(IF(N176=Hjelpeark!$D$7,_xlfn.XLOOKUP('Beregninger RAS'!C176,Hjelpeark!$C$8:$C$19,Hjelpeark!$D$8:$D$19),_xlfn.XLOOKUP('Beregninger RAS'!C176,Hjelpeark!$C$8:$C$19,Hjelpeark!$E$8:$E$19)),"")</f>
        <v/>
      </c>
      <c r="P176" s="277" t="str">
        <f t="shared" si="29"/>
        <v/>
      </c>
      <c r="Q176" s="277" t="str">
        <f>IFERROR(IF(P176=Hjelpeark!$B$4,0,ABS(P176-O176)),"")</f>
        <v/>
      </c>
      <c r="R176" s="226" t="str">
        <f t="shared" si="22"/>
        <v/>
      </c>
      <c r="T176" s="248" t="str">
        <f>IFERROR(_xlfn.XLOOKUP(D176,Prisliste!$C$4:$F$4,Prisliste!$C$28:$F$28)*R176,"")</f>
        <v/>
      </c>
      <c r="U176" s="248" t="str">
        <f>IFERROR(IF(L176=Hjelpeark!$P$14,_xlfn.XLOOKUP(D176,Prisliste!$C$4:$F$4,Prisliste!$C$29:$F$29)*R176,IF(L176=Hjelpeark!$P$15,_xlfn.XLOOKUP(D176,Prisliste!$C$4:$F$4,Prisliste!$C$30:$F$30)*R176,_xlfn.XLOOKUP(D176,Prisliste!$C$4:$F$4,Prisliste!$C$31:$F$31)*R176)),"")</f>
        <v/>
      </c>
    </row>
    <row r="177" spans="1:21" ht="14.4">
      <c r="A177" s="278" t="str">
        <f>IF(A176="","",IF(A176+1&lt;='Prisestimat RAS'!$C$7,'Beregninger RAS'!A176+1,""))</f>
        <v/>
      </c>
      <c r="B177" s="260" t="str">
        <f t="shared" si="23"/>
        <v/>
      </c>
      <c r="C177" s="277" t="str">
        <f t="shared" si="24"/>
        <v/>
      </c>
      <c r="D177" s="260" t="str">
        <f t="shared" si="25"/>
        <v/>
      </c>
      <c r="E177" s="226" t="str">
        <f t="shared" si="27"/>
        <v/>
      </c>
      <c r="F177" s="248" t="str">
        <f t="shared" si="26"/>
        <v/>
      </c>
      <c r="G177" s="246" t="str">
        <f>IF($A177="","",'Prisestimat RAS'!$C$14)</f>
        <v/>
      </c>
      <c r="H177" s="248" t="str" cm="1">
        <f t="array" ref="H177">IF(N177=Hjelpeark!$E$7,_xlfn.XLOOKUP(IF(P177="Naturlig",O177,P177),'Veksttabell FV'!$A$26:$A$42,_xlfn.XLOOKUP('Beregninger RAS'!F177,'Veksttabell FV'!$B$25:$T$25,'Veksttabell FV'!$B$26:$T$42,,-1),,-1)*G177,IF('Beregninger RAS'!N177=Hjelpeark!$D$7,_xlfn.XLOOKUP(IF(P177="Naturlig",O177,P177),'Veksttabell SV'!$A$27:$A$43,_xlfn.XLOOKUP('Beregninger RAS'!F177,'Veksttabell SV'!$B$26:$AU$26,'Veksttabell SV'!$B$27:$AU$43,,-1),,-1)*G177,""))</f>
        <v/>
      </c>
      <c r="I177" s="248" t="str">
        <f t="shared" si="20"/>
        <v/>
      </c>
      <c r="J177" s="264" t="str">
        <f t="shared" si="21"/>
        <v/>
      </c>
      <c r="K177" s="277" t="str">
        <f>IF(A177="","",'Prisestimat RAS'!$C$9)</f>
        <v/>
      </c>
      <c r="L177" s="277" t="str">
        <f>IF(B177="","",'Prisestimat RAS'!$C$10)</f>
        <v/>
      </c>
      <c r="M177" s="277" t="str">
        <f>IF(A177="","",_xlfn.XLOOKUP('Prisestimat RAS'!$C$10,Hjelpeark!$P$14:$P$16,Hjelpeark!$Q$14:$Q$16))</f>
        <v/>
      </c>
      <c r="N177" s="277" t="str">
        <f t="shared" si="28"/>
        <v/>
      </c>
      <c r="O177" s="277" t="str">
        <f>IFERROR(IF(N177=Hjelpeark!$D$7,_xlfn.XLOOKUP('Beregninger RAS'!C177,Hjelpeark!$C$8:$C$19,Hjelpeark!$D$8:$D$19),_xlfn.XLOOKUP('Beregninger RAS'!C177,Hjelpeark!$C$8:$C$19,Hjelpeark!$E$8:$E$19)),"")</f>
        <v/>
      </c>
      <c r="P177" s="277" t="str">
        <f t="shared" si="29"/>
        <v/>
      </c>
      <c r="Q177" s="277" t="str">
        <f>IFERROR(IF(P177=Hjelpeark!$B$4,0,ABS(P177-O177)),"")</f>
        <v/>
      </c>
      <c r="R177" s="226" t="str">
        <f t="shared" si="22"/>
        <v/>
      </c>
      <c r="T177" s="248" t="str">
        <f>IFERROR(_xlfn.XLOOKUP(D177,Prisliste!$C$4:$F$4,Prisliste!$C$28:$F$28)*R177,"")</f>
        <v/>
      </c>
      <c r="U177" s="248" t="str">
        <f>IFERROR(IF(L177=Hjelpeark!$P$14,_xlfn.XLOOKUP(D177,Prisliste!$C$4:$F$4,Prisliste!$C$29:$F$29)*R177,IF(L177=Hjelpeark!$P$15,_xlfn.XLOOKUP(D177,Prisliste!$C$4:$F$4,Prisliste!$C$30:$F$30)*R177,_xlfn.XLOOKUP(D177,Prisliste!$C$4:$F$4,Prisliste!$C$31:$F$31)*R177)),"")</f>
        <v/>
      </c>
    </row>
    <row r="178" spans="1:21" ht="14.4">
      <c r="A178" s="278" t="str">
        <f>IF(A177="","",IF(A177+1&lt;='Prisestimat RAS'!$C$7,'Beregninger RAS'!A177+1,""))</f>
        <v/>
      </c>
      <c r="B178" s="260" t="str">
        <f t="shared" si="23"/>
        <v/>
      </c>
      <c r="C178" s="277" t="str">
        <f t="shared" si="24"/>
        <v/>
      </c>
      <c r="D178" s="260" t="str">
        <f t="shared" si="25"/>
        <v/>
      </c>
      <c r="E178" s="226" t="str">
        <f t="shared" si="27"/>
        <v/>
      </c>
      <c r="F178" s="248" t="str">
        <f t="shared" si="26"/>
        <v/>
      </c>
      <c r="G178" s="246" t="str">
        <f>IF($A178="","",'Prisestimat RAS'!$C$14)</f>
        <v/>
      </c>
      <c r="H178" s="248" t="str" cm="1">
        <f t="array" ref="H178">IF(N178=Hjelpeark!$E$7,_xlfn.XLOOKUP(IF(P178="Naturlig",O178,P178),'Veksttabell FV'!$A$26:$A$42,_xlfn.XLOOKUP('Beregninger RAS'!F178,'Veksttabell FV'!$B$25:$T$25,'Veksttabell FV'!$B$26:$T$42,,-1),,-1)*G178,IF('Beregninger RAS'!N178=Hjelpeark!$D$7,_xlfn.XLOOKUP(IF(P178="Naturlig",O178,P178),'Veksttabell SV'!$A$27:$A$43,_xlfn.XLOOKUP('Beregninger RAS'!F178,'Veksttabell SV'!$B$26:$AU$26,'Veksttabell SV'!$B$27:$AU$43,,-1),,-1)*G178,""))</f>
        <v/>
      </c>
      <c r="I178" s="248" t="str">
        <f t="shared" si="20"/>
        <v/>
      </c>
      <c r="J178" s="264" t="str">
        <f t="shared" si="21"/>
        <v/>
      </c>
      <c r="K178" s="277" t="str">
        <f>IF(A178="","",'Prisestimat RAS'!$C$9)</f>
        <v/>
      </c>
      <c r="L178" s="277" t="str">
        <f>IF(B178="","",'Prisestimat RAS'!$C$10)</f>
        <v/>
      </c>
      <c r="M178" s="277" t="str">
        <f>IF(A178="","",_xlfn.XLOOKUP('Prisestimat RAS'!$C$10,Hjelpeark!$P$14:$P$16,Hjelpeark!$Q$14:$Q$16))</f>
        <v/>
      </c>
      <c r="N178" s="277" t="str">
        <f t="shared" si="28"/>
        <v/>
      </c>
      <c r="O178" s="277" t="str">
        <f>IFERROR(IF(N178=Hjelpeark!$D$7,_xlfn.XLOOKUP('Beregninger RAS'!C178,Hjelpeark!$C$8:$C$19,Hjelpeark!$D$8:$D$19),_xlfn.XLOOKUP('Beregninger RAS'!C178,Hjelpeark!$C$8:$C$19,Hjelpeark!$E$8:$E$19)),"")</f>
        <v/>
      </c>
      <c r="P178" s="277" t="str">
        <f t="shared" si="29"/>
        <v/>
      </c>
      <c r="Q178" s="277" t="str">
        <f>IFERROR(IF(P178=Hjelpeark!$B$4,0,ABS(P178-O178)),"")</f>
        <v/>
      </c>
      <c r="R178" s="226" t="str">
        <f t="shared" si="22"/>
        <v/>
      </c>
      <c r="T178" s="248" t="str">
        <f>IFERROR(_xlfn.XLOOKUP(D178,Prisliste!$C$4:$F$4,Prisliste!$C$28:$F$28)*R178,"")</f>
        <v/>
      </c>
      <c r="U178" s="248" t="str">
        <f>IFERROR(IF(L178=Hjelpeark!$P$14,_xlfn.XLOOKUP(D178,Prisliste!$C$4:$F$4,Prisliste!$C$29:$F$29)*R178,IF(L178=Hjelpeark!$P$15,_xlfn.XLOOKUP(D178,Prisliste!$C$4:$F$4,Prisliste!$C$30:$F$30)*R178,_xlfn.XLOOKUP(D178,Prisliste!$C$4:$F$4,Prisliste!$C$31:$F$31)*R178)),"")</f>
        <v/>
      </c>
    </row>
    <row r="179" spans="1:21" ht="14.4">
      <c r="A179" s="278" t="str">
        <f>IF(A178="","",IF(A178+1&lt;='Prisestimat RAS'!$C$7,'Beregninger RAS'!A178+1,""))</f>
        <v/>
      </c>
      <c r="B179" s="260" t="str">
        <f t="shared" si="23"/>
        <v/>
      </c>
      <c r="C179" s="277" t="str">
        <f t="shared" si="24"/>
        <v/>
      </c>
      <c r="D179" s="260" t="str">
        <f t="shared" si="25"/>
        <v/>
      </c>
      <c r="E179" s="226" t="str">
        <f t="shared" si="27"/>
        <v/>
      </c>
      <c r="F179" s="248" t="str">
        <f t="shared" si="26"/>
        <v/>
      </c>
      <c r="G179" s="246" t="str">
        <f>IF($A179="","",'Prisestimat RAS'!$C$14)</f>
        <v/>
      </c>
      <c r="H179" s="248" t="str" cm="1">
        <f t="array" ref="H179">IF(N179=Hjelpeark!$E$7,_xlfn.XLOOKUP(IF(P179="Naturlig",O179,P179),'Veksttabell FV'!$A$26:$A$42,_xlfn.XLOOKUP('Beregninger RAS'!F179,'Veksttabell FV'!$B$25:$T$25,'Veksttabell FV'!$B$26:$T$42,,-1),,-1)*G179,IF('Beregninger RAS'!N179=Hjelpeark!$D$7,_xlfn.XLOOKUP(IF(P179="Naturlig",O179,P179),'Veksttabell SV'!$A$27:$A$43,_xlfn.XLOOKUP('Beregninger RAS'!F179,'Veksttabell SV'!$B$26:$AU$26,'Veksttabell SV'!$B$27:$AU$43,,-1),,-1)*G179,""))</f>
        <v/>
      </c>
      <c r="I179" s="248" t="str">
        <f t="shared" si="20"/>
        <v/>
      </c>
      <c r="J179" s="264" t="str">
        <f t="shared" si="21"/>
        <v/>
      </c>
      <c r="K179" s="277" t="str">
        <f>IF(A179="","",'Prisestimat RAS'!$C$9)</f>
        <v/>
      </c>
      <c r="L179" s="277" t="str">
        <f>IF(B179="","",'Prisestimat RAS'!$C$10)</f>
        <v/>
      </c>
      <c r="M179" s="277" t="str">
        <f>IF(A179="","",_xlfn.XLOOKUP('Prisestimat RAS'!$C$10,Hjelpeark!$P$14:$P$16,Hjelpeark!$Q$14:$Q$16))</f>
        <v/>
      </c>
      <c r="N179" s="277" t="str">
        <f t="shared" si="28"/>
        <v/>
      </c>
      <c r="O179" s="277" t="str">
        <f>IFERROR(IF(N179=Hjelpeark!$D$7,_xlfn.XLOOKUP('Beregninger RAS'!C179,Hjelpeark!$C$8:$C$19,Hjelpeark!$D$8:$D$19),_xlfn.XLOOKUP('Beregninger RAS'!C179,Hjelpeark!$C$8:$C$19,Hjelpeark!$E$8:$E$19)),"")</f>
        <v/>
      </c>
      <c r="P179" s="277" t="str">
        <f t="shared" si="29"/>
        <v/>
      </c>
      <c r="Q179" s="277" t="str">
        <f>IFERROR(IF(P179=Hjelpeark!$B$4,0,ABS(P179-O179)),"")</f>
        <v/>
      </c>
      <c r="R179" s="226" t="str">
        <f t="shared" si="22"/>
        <v/>
      </c>
      <c r="T179" s="248" t="str">
        <f>IFERROR(_xlfn.XLOOKUP(D179,Prisliste!$C$4:$F$4,Prisliste!$C$28:$F$28)*R179,"")</f>
        <v/>
      </c>
      <c r="U179" s="248" t="str">
        <f>IFERROR(IF(L179=Hjelpeark!$P$14,_xlfn.XLOOKUP(D179,Prisliste!$C$4:$F$4,Prisliste!$C$29:$F$29)*R179,IF(L179=Hjelpeark!$P$15,_xlfn.XLOOKUP(D179,Prisliste!$C$4:$F$4,Prisliste!$C$30:$F$30)*R179,_xlfn.XLOOKUP(D179,Prisliste!$C$4:$F$4,Prisliste!$C$31:$F$31)*R179)),"")</f>
        <v/>
      </c>
    </row>
    <row r="180" spans="1:21" ht="14.4">
      <c r="A180" s="278" t="str">
        <f>IF(A179="","",IF(A179+1&lt;='Prisestimat RAS'!$C$7,'Beregninger RAS'!A179+1,""))</f>
        <v/>
      </c>
      <c r="B180" s="260" t="str">
        <f t="shared" si="23"/>
        <v/>
      </c>
      <c r="C180" s="277" t="str">
        <f t="shared" si="24"/>
        <v/>
      </c>
      <c r="D180" s="260" t="str">
        <f t="shared" si="25"/>
        <v/>
      </c>
      <c r="E180" s="226" t="str">
        <f t="shared" si="27"/>
        <v/>
      </c>
      <c r="F180" s="248" t="str">
        <f t="shared" si="26"/>
        <v/>
      </c>
      <c r="G180" s="246" t="str">
        <f>IF($A180="","",'Prisestimat RAS'!$C$14)</f>
        <v/>
      </c>
      <c r="H180" s="248" t="str" cm="1">
        <f t="array" ref="H180">IF(N180=Hjelpeark!$E$7,_xlfn.XLOOKUP(IF(P180="Naturlig",O180,P180),'Veksttabell FV'!$A$26:$A$42,_xlfn.XLOOKUP('Beregninger RAS'!F180,'Veksttabell FV'!$B$25:$T$25,'Veksttabell FV'!$B$26:$T$42,,-1),,-1)*G180,IF('Beregninger RAS'!N180=Hjelpeark!$D$7,_xlfn.XLOOKUP(IF(P180="Naturlig",O180,P180),'Veksttabell SV'!$A$27:$A$43,_xlfn.XLOOKUP('Beregninger RAS'!F180,'Veksttabell SV'!$B$26:$AU$26,'Veksttabell SV'!$B$27:$AU$43,,-1),,-1)*G180,""))</f>
        <v/>
      </c>
      <c r="I180" s="248" t="str">
        <f t="shared" si="20"/>
        <v/>
      </c>
      <c r="J180" s="264" t="str">
        <f t="shared" si="21"/>
        <v/>
      </c>
      <c r="K180" s="277" t="str">
        <f>IF(A180="","",'Prisestimat RAS'!$C$9)</f>
        <v/>
      </c>
      <c r="L180" s="277" t="str">
        <f>IF(B180="","",'Prisestimat RAS'!$C$10)</f>
        <v/>
      </c>
      <c r="M180" s="277" t="str">
        <f>IF(A180="","",_xlfn.XLOOKUP('Prisestimat RAS'!$C$10,Hjelpeark!$P$14:$P$16,Hjelpeark!$Q$14:$Q$16))</f>
        <v/>
      </c>
      <c r="N180" s="277" t="str">
        <f t="shared" si="28"/>
        <v/>
      </c>
      <c r="O180" s="277" t="str">
        <f>IFERROR(IF(N180=Hjelpeark!$D$7,_xlfn.XLOOKUP('Beregninger RAS'!C180,Hjelpeark!$C$8:$C$19,Hjelpeark!$D$8:$D$19),_xlfn.XLOOKUP('Beregninger RAS'!C180,Hjelpeark!$C$8:$C$19,Hjelpeark!$E$8:$E$19)),"")</f>
        <v/>
      </c>
      <c r="P180" s="277" t="str">
        <f t="shared" si="29"/>
        <v/>
      </c>
      <c r="Q180" s="277" t="str">
        <f>IFERROR(IF(P180=Hjelpeark!$B$4,0,ABS(P180-O180)),"")</f>
        <v/>
      </c>
      <c r="R180" s="226" t="str">
        <f t="shared" si="22"/>
        <v/>
      </c>
      <c r="T180" s="248" t="str">
        <f>IFERROR(_xlfn.XLOOKUP(D180,Prisliste!$C$4:$F$4,Prisliste!$C$28:$F$28)*R180,"")</f>
        <v/>
      </c>
      <c r="U180" s="248" t="str">
        <f>IFERROR(IF(L180=Hjelpeark!$P$14,_xlfn.XLOOKUP(D180,Prisliste!$C$4:$F$4,Prisliste!$C$29:$F$29)*R180,IF(L180=Hjelpeark!$P$15,_xlfn.XLOOKUP(D180,Prisliste!$C$4:$F$4,Prisliste!$C$30:$F$30)*R180,_xlfn.XLOOKUP(D180,Prisliste!$C$4:$F$4,Prisliste!$C$31:$F$31)*R180)),"")</f>
        <v/>
      </c>
    </row>
    <row r="181" spans="1:21" ht="14.4">
      <c r="A181" s="278" t="str">
        <f>IF(A180="","",IF(A180+1&lt;='Prisestimat RAS'!$C$7,'Beregninger RAS'!A180+1,""))</f>
        <v/>
      </c>
      <c r="B181" s="260" t="str">
        <f t="shared" si="23"/>
        <v/>
      </c>
      <c r="C181" s="277" t="str">
        <f t="shared" si="24"/>
        <v/>
      </c>
      <c r="D181" s="260" t="str">
        <f t="shared" si="25"/>
        <v/>
      </c>
      <c r="E181" s="226" t="str">
        <f t="shared" si="27"/>
        <v/>
      </c>
      <c r="F181" s="248" t="str">
        <f t="shared" si="26"/>
        <v/>
      </c>
      <c r="G181" s="246" t="str">
        <f>IF($A181="","",'Prisestimat RAS'!$C$14)</f>
        <v/>
      </c>
      <c r="H181" s="248" t="str" cm="1">
        <f t="array" ref="H181">IF(N181=Hjelpeark!$E$7,_xlfn.XLOOKUP(IF(P181="Naturlig",O181,P181),'Veksttabell FV'!$A$26:$A$42,_xlfn.XLOOKUP('Beregninger RAS'!F181,'Veksttabell FV'!$B$25:$T$25,'Veksttabell FV'!$B$26:$T$42,,-1),,-1)*G181,IF('Beregninger RAS'!N181=Hjelpeark!$D$7,_xlfn.XLOOKUP(IF(P181="Naturlig",O181,P181),'Veksttabell SV'!$A$27:$A$43,_xlfn.XLOOKUP('Beregninger RAS'!F181,'Veksttabell SV'!$B$26:$AU$26,'Veksttabell SV'!$B$27:$AU$43,,-1),,-1)*G181,""))</f>
        <v/>
      </c>
      <c r="I181" s="248" t="str">
        <f t="shared" si="20"/>
        <v/>
      </c>
      <c r="J181" s="264" t="str">
        <f t="shared" si="21"/>
        <v/>
      </c>
      <c r="K181" s="277" t="str">
        <f>IF(A181="","",'Prisestimat RAS'!$C$9)</f>
        <v/>
      </c>
      <c r="L181" s="277" t="str">
        <f>IF(B181="","",'Prisestimat RAS'!$C$10)</f>
        <v/>
      </c>
      <c r="M181" s="277" t="str">
        <f>IF(A181="","",_xlfn.XLOOKUP('Prisestimat RAS'!$C$10,Hjelpeark!$P$14:$P$16,Hjelpeark!$Q$14:$Q$16))</f>
        <v/>
      </c>
      <c r="N181" s="277" t="str">
        <f t="shared" si="28"/>
        <v/>
      </c>
      <c r="O181" s="277" t="str">
        <f>IFERROR(IF(N181=Hjelpeark!$D$7,_xlfn.XLOOKUP('Beregninger RAS'!C181,Hjelpeark!$C$8:$C$19,Hjelpeark!$D$8:$D$19),_xlfn.XLOOKUP('Beregninger RAS'!C181,Hjelpeark!$C$8:$C$19,Hjelpeark!$E$8:$E$19)),"")</f>
        <v/>
      </c>
      <c r="P181" s="277" t="str">
        <f t="shared" si="29"/>
        <v/>
      </c>
      <c r="Q181" s="277" t="str">
        <f>IFERROR(IF(P181=Hjelpeark!$B$4,0,ABS(P181-O181)),"")</f>
        <v/>
      </c>
      <c r="R181" s="226" t="str">
        <f t="shared" si="22"/>
        <v/>
      </c>
      <c r="T181" s="248" t="str">
        <f>IFERROR(_xlfn.XLOOKUP(D181,Prisliste!$C$4:$F$4,Prisliste!$C$28:$F$28)*R181,"")</f>
        <v/>
      </c>
      <c r="U181" s="248" t="str">
        <f>IFERROR(IF(L181=Hjelpeark!$P$14,_xlfn.XLOOKUP(D181,Prisliste!$C$4:$F$4,Prisliste!$C$29:$F$29)*R181,IF(L181=Hjelpeark!$P$15,_xlfn.XLOOKUP(D181,Prisliste!$C$4:$F$4,Prisliste!$C$30:$F$30)*R181,_xlfn.XLOOKUP(D181,Prisliste!$C$4:$F$4,Prisliste!$C$31:$F$31)*R181)),"")</f>
        <v/>
      </c>
    </row>
    <row r="182" spans="1:21" ht="14.4">
      <c r="A182" s="278" t="str">
        <f>IF(A181="","",IF(A181+1&lt;='Prisestimat RAS'!$C$7,'Beregninger RAS'!A181+1,""))</f>
        <v/>
      </c>
      <c r="B182" s="260" t="str">
        <f t="shared" si="23"/>
        <v/>
      </c>
      <c r="C182" s="277" t="str">
        <f t="shared" si="24"/>
        <v/>
      </c>
      <c r="D182" s="260" t="str">
        <f t="shared" si="25"/>
        <v/>
      </c>
      <c r="E182" s="226" t="str">
        <f t="shared" si="27"/>
        <v/>
      </c>
      <c r="F182" s="248" t="str">
        <f t="shared" si="26"/>
        <v/>
      </c>
      <c r="G182" s="246" t="str">
        <f>IF($A182="","",'Prisestimat RAS'!$C$14)</f>
        <v/>
      </c>
      <c r="H182" s="248" t="str" cm="1">
        <f t="array" ref="H182">IF(N182=Hjelpeark!$E$7,_xlfn.XLOOKUP(IF(P182="Naturlig",O182,P182),'Veksttabell FV'!$A$26:$A$42,_xlfn.XLOOKUP('Beregninger RAS'!F182,'Veksttabell FV'!$B$25:$T$25,'Veksttabell FV'!$B$26:$T$42,,-1),,-1)*G182,IF('Beregninger RAS'!N182=Hjelpeark!$D$7,_xlfn.XLOOKUP(IF(P182="Naturlig",O182,P182),'Veksttabell SV'!$A$27:$A$43,_xlfn.XLOOKUP('Beregninger RAS'!F182,'Veksttabell SV'!$B$26:$AU$26,'Veksttabell SV'!$B$27:$AU$43,,-1),,-1)*G182,""))</f>
        <v/>
      </c>
      <c r="I182" s="248" t="str">
        <f t="shared" si="20"/>
        <v/>
      </c>
      <c r="J182" s="264" t="str">
        <f t="shared" si="21"/>
        <v/>
      </c>
      <c r="K182" s="277" t="str">
        <f>IF(A182="","",'Prisestimat RAS'!$C$9)</f>
        <v/>
      </c>
      <c r="L182" s="277" t="str">
        <f>IF(B182="","",'Prisestimat RAS'!$C$10)</f>
        <v/>
      </c>
      <c r="M182" s="277" t="str">
        <f>IF(A182="","",_xlfn.XLOOKUP('Prisestimat RAS'!$C$10,Hjelpeark!$P$14:$P$16,Hjelpeark!$Q$14:$Q$16))</f>
        <v/>
      </c>
      <c r="N182" s="277" t="str">
        <f t="shared" si="28"/>
        <v/>
      </c>
      <c r="O182" s="277" t="str">
        <f>IFERROR(IF(N182=Hjelpeark!$D$7,_xlfn.XLOOKUP('Beregninger RAS'!C182,Hjelpeark!$C$8:$C$19,Hjelpeark!$D$8:$D$19),_xlfn.XLOOKUP('Beregninger RAS'!C182,Hjelpeark!$C$8:$C$19,Hjelpeark!$E$8:$E$19)),"")</f>
        <v/>
      </c>
      <c r="P182" s="277" t="str">
        <f t="shared" si="29"/>
        <v/>
      </c>
      <c r="Q182" s="277" t="str">
        <f>IFERROR(IF(P182=Hjelpeark!$B$4,0,ABS(P182-O182)),"")</f>
        <v/>
      </c>
      <c r="R182" s="226" t="str">
        <f t="shared" si="22"/>
        <v/>
      </c>
      <c r="T182" s="248" t="str">
        <f>IFERROR(_xlfn.XLOOKUP(D182,Prisliste!$C$4:$F$4,Prisliste!$C$28:$F$28)*R182,"")</f>
        <v/>
      </c>
      <c r="U182" s="248" t="str">
        <f>IFERROR(IF(L182=Hjelpeark!$P$14,_xlfn.XLOOKUP(D182,Prisliste!$C$4:$F$4,Prisliste!$C$29:$F$29)*R182,IF(L182=Hjelpeark!$P$15,_xlfn.XLOOKUP(D182,Prisliste!$C$4:$F$4,Prisliste!$C$30:$F$30)*R182,_xlfn.XLOOKUP(D182,Prisliste!$C$4:$F$4,Prisliste!$C$31:$F$31)*R182)),"")</f>
        <v/>
      </c>
    </row>
    <row r="183" spans="1:21" ht="14.4">
      <c r="A183" s="278" t="str">
        <f>IF(A182="","",IF(A182+1&lt;='Prisestimat RAS'!$C$7,'Beregninger RAS'!A182+1,""))</f>
        <v/>
      </c>
      <c r="B183" s="260" t="str">
        <f t="shared" si="23"/>
        <v/>
      </c>
      <c r="C183" s="277" t="str">
        <f t="shared" si="24"/>
        <v/>
      </c>
      <c r="D183" s="260" t="str">
        <f t="shared" si="25"/>
        <v/>
      </c>
      <c r="E183" s="226" t="str">
        <f t="shared" si="27"/>
        <v/>
      </c>
      <c r="F183" s="248" t="str">
        <f t="shared" si="26"/>
        <v/>
      </c>
      <c r="G183" s="246" t="str">
        <f>IF($A183="","",'Prisestimat RAS'!$C$14)</f>
        <v/>
      </c>
      <c r="H183" s="248" t="str" cm="1">
        <f t="array" ref="H183">IF(N183=Hjelpeark!$E$7,_xlfn.XLOOKUP(IF(P183="Naturlig",O183,P183),'Veksttabell FV'!$A$26:$A$42,_xlfn.XLOOKUP('Beregninger RAS'!F183,'Veksttabell FV'!$B$25:$T$25,'Veksttabell FV'!$B$26:$T$42,,-1),,-1)*G183,IF('Beregninger RAS'!N183=Hjelpeark!$D$7,_xlfn.XLOOKUP(IF(P183="Naturlig",O183,P183),'Veksttabell SV'!$A$27:$A$43,_xlfn.XLOOKUP('Beregninger RAS'!F183,'Veksttabell SV'!$B$26:$AU$26,'Veksttabell SV'!$B$27:$AU$43,,-1),,-1)*G183,""))</f>
        <v/>
      </c>
      <c r="I183" s="248" t="str">
        <f t="shared" si="20"/>
        <v/>
      </c>
      <c r="J183" s="264" t="str">
        <f t="shared" si="21"/>
        <v/>
      </c>
      <c r="K183" s="277" t="str">
        <f>IF(A183="","",'Prisestimat RAS'!$C$9)</f>
        <v/>
      </c>
      <c r="L183" s="277" t="str">
        <f>IF(B183="","",'Prisestimat RAS'!$C$10)</f>
        <v/>
      </c>
      <c r="M183" s="277" t="str">
        <f>IF(A183="","",_xlfn.XLOOKUP('Prisestimat RAS'!$C$10,Hjelpeark!$P$14:$P$16,Hjelpeark!$Q$14:$Q$16))</f>
        <v/>
      </c>
      <c r="N183" s="277" t="str">
        <f t="shared" si="28"/>
        <v/>
      </c>
      <c r="O183" s="277" t="str">
        <f>IFERROR(IF(N183=Hjelpeark!$D$7,_xlfn.XLOOKUP('Beregninger RAS'!C183,Hjelpeark!$C$8:$C$19,Hjelpeark!$D$8:$D$19),_xlfn.XLOOKUP('Beregninger RAS'!C183,Hjelpeark!$C$8:$C$19,Hjelpeark!$E$8:$E$19)),"")</f>
        <v/>
      </c>
      <c r="P183" s="277" t="str">
        <f t="shared" si="29"/>
        <v/>
      </c>
      <c r="Q183" s="277" t="str">
        <f>IFERROR(IF(P183=Hjelpeark!$B$4,0,ABS(P183-O183)),"")</f>
        <v/>
      </c>
      <c r="R183" s="226" t="str">
        <f t="shared" si="22"/>
        <v/>
      </c>
      <c r="T183" s="248" t="str">
        <f>IFERROR(_xlfn.XLOOKUP(D183,Prisliste!$C$4:$F$4,Prisliste!$C$28:$F$28)*R183,"")</f>
        <v/>
      </c>
      <c r="U183" s="248" t="str">
        <f>IFERROR(IF(L183=Hjelpeark!$P$14,_xlfn.XLOOKUP(D183,Prisliste!$C$4:$F$4,Prisliste!$C$29:$F$29)*R183,IF(L183=Hjelpeark!$P$15,_xlfn.XLOOKUP(D183,Prisliste!$C$4:$F$4,Prisliste!$C$30:$F$30)*R183,_xlfn.XLOOKUP(D183,Prisliste!$C$4:$F$4,Prisliste!$C$31:$F$31)*R183)),"")</f>
        <v/>
      </c>
    </row>
    <row r="184" spans="1:21" ht="14.4">
      <c r="A184" s="278" t="str">
        <f>IF(A183="","",IF(A183+1&lt;='Prisestimat RAS'!$C$7,'Beregninger RAS'!A183+1,""))</f>
        <v/>
      </c>
      <c r="B184" s="260" t="str">
        <f t="shared" si="23"/>
        <v/>
      </c>
      <c r="C184" s="277" t="str">
        <f t="shared" si="24"/>
        <v/>
      </c>
      <c r="D184" s="260" t="str">
        <f t="shared" si="25"/>
        <v/>
      </c>
      <c r="E184" s="226" t="str">
        <f t="shared" si="27"/>
        <v/>
      </c>
      <c r="F184" s="248" t="str">
        <f t="shared" si="26"/>
        <v/>
      </c>
      <c r="G184" s="246" t="str">
        <f>IF($A184="","",'Prisestimat RAS'!$C$14)</f>
        <v/>
      </c>
      <c r="H184" s="248" t="str" cm="1">
        <f t="array" ref="H184">IF(N184=Hjelpeark!$E$7,_xlfn.XLOOKUP(IF(P184="Naturlig",O184,P184),'Veksttabell FV'!$A$26:$A$42,_xlfn.XLOOKUP('Beregninger RAS'!F184,'Veksttabell FV'!$B$25:$T$25,'Veksttabell FV'!$B$26:$T$42,,-1),,-1)*G184,IF('Beregninger RAS'!N184=Hjelpeark!$D$7,_xlfn.XLOOKUP(IF(P184="Naturlig",O184,P184),'Veksttabell SV'!$A$27:$A$43,_xlfn.XLOOKUP('Beregninger RAS'!F184,'Veksttabell SV'!$B$26:$AU$26,'Veksttabell SV'!$B$27:$AU$43,,-1),,-1)*G184,""))</f>
        <v/>
      </c>
      <c r="I184" s="248" t="str">
        <f t="shared" si="20"/>
        <v/>
      </c>
      <c r="J184" s="264" t="str">
        <f t="shared" si="21"/>
        <v/>
      </c>
      <c r="K184" s="277" t="str">
        <f>IF(A184="","",'Prisestimat RAS'!$C$9)</f>
        <v/>
      </c>
      <c r="L184" s="277" t="str">
        <f>IF(B184="","",'Prisestimat RAS'!$C$10)</f>
        <v/>
      </c>
      <c r="M184" s="277" t="str">
        <f>IF(A184="","",_xlfn.XLOOKUP('Prisestimat RAS'!$C$10,Hjelpeark!$P$14:$P$16,Hjelpeark!$Q$14:$Q$16))</f>
        <v/>
      </c>
      <c r="N184" s="277" t="str">
        <f t="shared" si="28"/>
        <v/>
      </c>
      <c r="O184" s="277" t="str">
        <f>IFERROR(IF(N184=Hjelpeark!$D$7,_xlfn.XLOOKUP('Beregninger RAS'!C184,Hjelpeark!$C$8:$C$19,Hjelpeark!$D$8:$D$19),_xlfn.XLOOKUP('Beregninger RAS'!C184,Hjelpeark!$C$8:$C$19,Hjelpeark!$E$8:$E$19)),"")</f>
        <v/>
      </c>
      <c r="P184" s="277" t="str">
        <f t="shared" si="29"/>
        <v/>
      </c>
      <c r="Q184" s="277" t="str">
        <f>IFERROR(IF(P184=Hjelpeark!$B$4,0,ABS(P184-O184)),"")</f>
        <v/>
      </c>
      <c r="R184" s="226" t="str">
        <f t="shared" si="22"/>
        <v/>
      </c>
      <c r="T184" s="248" t="str">
        <f>IFERROR(_xlfn.XLOOKUP(D184,Prisliste!$C$4:$F$4,Prisliste!$C$28:$F$28)*R184,"")</f>
        <v/>
      </c>
      <c r="U184" s="248" t="str">
        <f>IFERROR(IF(L184=Hjelpeark!$P$14,_xlfn.XLOOKUP(D184,Prisliste!$C$4:$F$4,Prisliste!$C$29:$F$29)*R184,IF(L184=Hjelpeark!$P$15,_xlfn.XLOOKUP(D184,Prisliste!$C$4:$F$4,Prisliste!$C$30:$F$30)*R184,_xlfn.XLOOKUP(D184,Prisliste!$C$4:$F$4,Prisliste!$C$31:$F$31)*R184)),"")</f>
        <v/>
      </c>
    </row>
    <row r="185" spans="1:21" ht="14.4">
      <c r="A185" s="278" t="str">
        <f>IF(A184="","",IF(A184+1&lt;='Prisestimat RAS'!$C$7,'Beregninger RAS'!A184+1,""))</f>
        <v/>
      </c>
      <c r="B185" s="260" t="str">
        <f t="shared" si="23"/>
        <v/>
      </c>
      <c r="C185" s="277" t="str">
        <f t="shared" si="24"/>
        <v/>
      </c>
      <c r="D185" s="260" t="str">
        <f t="shared" si="25"/>
        <v/>
      </c>
      <c r="E185" s="226" t="str">
        <f t="shared" si="27"/>
        <v/>
      </c>
      <c r="F185" s="248" t="str">
        <f t="shared" si="26"/>
        <v/>
      </c>
      <c r="G185" s="246" t="str">
        <f>IF($A185="","",'Prisestimat RAS'!$C$14)</f>
        <v/>
      </c>
      <c r="H185" s="248" t="str" cm="1">
        <f t="array" ref="H185">IF(N185=Hjelpeark!$E$7,_xlfn.XLOOKUP(IF(P185="Naturlig",O185,P185),'Veksttabell FV'!$A$26:$A$42,_xlfn.XLOOKUP('Beregninger RAS'!F185,'Veksttabell FV'!$B$25:$T$25,'Veksttabell FV'!$B$26:$T$42,,-1),,-1)*G185,IF('Beregninger RAS'!N185=Hjelpeark!$D$7,_xlfn.XLOOKUP(IF(P185="Naturlig",O185,P185),'Veksttabell SV'!$A$27:$A$43,_xlfn.XLOOKUP('Beregninger RAS'!F185,'Veksttabell SV'!$B$26:$AU$26,'Veksttabell SV'!$B$27:$AU$43,,-1),,-1)*G185,""))</f>
        <v/>
      </c>
      <c r="I185" s="248" t="str">
        <f t="shared" si="20"/>
        <v/>
      </c>
      <c r="J185" s="264" t="str">
        <f t="shared" si="21"/>
        <v/>
      </c>
      <c r="K185" s="277" t="str">
        <f>IF(A185="","",'Prisestimat RAS'!$C$9)</f>
        <v/>
      </c>
      <c r="L185" s="277" t="str">
        <f>IF(B185="","",'Prisestimat RAS'!$C$10)</f>
        <v/>
      </c>
      <c r="M185" s="277" t="str">
        <f>IF(A185="","",_xlfn.XLOOKUP('Prisestimat RAS'!$C$10,Hjelpeark!$P$14:$P$16,Hjelpeark!$Q$14:$Q$16))</f>
        <v/>
      </c>
      <c r="N185" s="277" t="str">
        <f t="shared" si="28"/>
        <v/>
      </c>
      <c r="O185" s="277" t="str">
        <f>IFERROR(IF(N185=Hjelpeark!$D$7,_xlfn.XLOOKUP('Beregninger RAS'!C185,Hjelpeark!$C$8:$C$19,Hjelpeark!$D$8:$D$19),_xlfn.XLOOKUP('Beregninger RAS'!C185,Hjelpeark!$C$8:$C$19,Hjelpeark!$E$8:$E$19)),"")</f>
        <v/>
      </c>
      <c r="P185" s="277" t="str">
        <f t="shared" si="29"/>
        <v/>
      </c>
      <c r="Q185" s="277" t="str">
        <f>IFERROR(IF(P185=Hjelpeark!$B$4,0,ABS(P185-O185)),"")</f>
        <v/>
      </c>
      <c r="R185" s="226" t="str">
        <f t="shared" si="22"/>
        <v/>
      </c>
      <c r="T185" s="248" t="str">
        <f>IFERROR(_xlfn.XLOOKUP(D185,Prisliste!$C$4:$F$4,Prisliste!$C$28:$F$28)*R185,"")</f>
        <v/>
      </c>
      <c r="U185" s="248" t="str">
        <f>IFERROR(IF(L185=Hjelpeark!$P$14,_xlfn.XLOOKUP(D185,Prisliste!$C$4:$F$4,Prisliste!$C$29:$F$29)*R185,IF(L185=Hjelpeark!$P$15,_xlfn.XLOOKUP(D185,Prisliste!$C$4:$F$4,Prisliste!$C$30:$F$30)*R185,_xlfn.XLOOKUP(D185,Prisliste!$C$4:$F$4,Prisliste!$C$31:$F$31)*R185)),"")</f>
        <v/>
      </c>
    </row>
    <row r="186" spans="1:21" ht="14.4">
      <c r="A186" s="278" t="str">
        <f>IF(A185="","",IF(A185+1&lt;='Prisestimat RAS'!$C$7,'Beregninger RAS'!A185+1,""))</f>
        <v/>
      </c>
      <c r="B186" s="260" t="str">
        <f t="shared" si="23"/>
        <v/>
      </c>
      <c r="C186" s="277" t="str">
        <f t="shared" si="24"/>
        <v/>
      </c>
      <c r="D186" s="260" t="str">
        <f t="shared" si="25"/>
        <v/>
      </c>
      <c r="E186" s="226" t="str">
        <f t="shared" si="27"/>
        <v/>
      </c>
      <c r="F186" s="248" t="str">
        <f t="shared" si="26"/>
        <v/>
      </c>
      <c r="G186" s="246" t="str">
        <f>IF($A186="","",'Prisestimat RAS'!$C$14)</f>
        <v/>
      </c>
      <c r="H186" s="248" t="str" cm="1">
        <f t="array" ref="H186">IF(N186=Hjelpeark!$E$7,_xlfn.XLOOKUP(IF(P186="Naturlig",O186,P186),'Veksttabell FV'!$A$26:$A$42,_xlfn.XLOOKUP('Beregninger RAS'!F186,'Veksttabell FV'!$B$25:$T$25,'Veksttabell FV'!$B$26:$T$42,,-1),,-1)*G186,IF('Beregninger RAS'!N186=Hjelpeark!$D$7,_xlfn.XLOOKUP(IF(P186="Naturlig",O186,P186),'Veksttabell SV'!$A$27:$A$43,_xlfn.XLOOKUP('Beregninger RAS'!F186,'Veksttabell SV'!$B$26:$AU$26,'Veksttabell SV'!$B$27:$AU$43,,-1),,-1)*G186,""))</f>
        <v/>
      </c>
      <c r="I186" s="248" t="str">
        <f t="shared" si="20"/>
        <v/>
      </c>
      <c r="J186" s="264" t="str">
        <f t="shared" si="21"/>
        <v/>
      </c>
      <c r="K186" s="277" t="str">
        <f>IF(A186="","",'Prisestimat RAS'!$C$9)</f>
        <v/>
      </c>
      <c r="L186" s="277" t="str">
        <f>IF(B186="","",'Prisestimat RAS'!$C$10)</f>
        <v/>
      </c>
      <c r="M186" s="277" t="str">
        <f>IF(A186="","",_xlfn.XLOOKUP('Prisestimat RAS'!$C$10,Hjelpeark!$P$14:$P$16,Hjelpeark!$Q$14:$Q$16))</f>
        <v/>
      </c>
      <c r="N186" s="277" t="str">
        <f t="shared" si="28"/>
        <v/>
      </c>
      <c r="O186" s="277" t="str">
        <f>IFERROR(IF(N186=Hjelpeark!$D$7,_xlfn.XLOOKUP('Beregninger RAS'!C186,Hjelpeark!$C$8:$C$19,Hjelpeark!$D$8:$D$19),_xlfn.XLOOKUP('Beregninger RAS'!C186,Hjelpeark!$C$8:$C$19,Hjelpeark!$E$8:$E$19)),"")</f>
        <v/>
      </c>
      <c r="P186" s="277" t="str">
        <f t="shared" si="29"/>
        <v/>
      </c>
      <c r="Q186" s="277" t="str">
        <f>IFERROR(IF(P186=Hjelpeark!$B$4,0,ABS(P186-O186)),"")</f>
        <v/>
      </c>
      <c r="R186" s="226" t="str">
        <f t="shared" si="22"/>
        <v/>
      </c>
      <c r="T186" s="248" t="str">
        <f>IFERROR(_xlfn.XLOOKUP(D186,Prisliste!$C$4:$F$4,Prisliste!$C$28:$F$28)*R186,"")</f>
        <v/>
      </c>
      <c r="U186" s="248" t="str">
        <f>IFERROR(IF(L186=Hjelpeark!$P$14,_xlfn.XLOOKUP(D186,Prisliste!$C$4:$F$4,Prisliste!$C$29:$F$29)*R186,IF(L186=Hjelpeark!$P$15,_xlfn.XLOOKUP(D186,Prisliste!$C$4:$F$4,Prisliste!$C$30:$F$30)*R186,_xlfn.XLOOKUP(D186,Prisliste!$C$4:$F$4,Prisliste!$C$31:$F$31)*R186)),"")</f>
        <v/>
      </c>
    </row>
    <row r="187" spans="1:21" ht="14.4">
      <c r="A187" s="278" t="str">
        <f>IF(A186="","",IF(A186+1&lt;='Prisestimat RAS'!$C$7,'Beregninger RAS'!A186+1,""))</f>
        <v/>
      </c>
      <c r="B187" s="260" t="str">
        <f t="shared" si="23"/>
        <v/>
      </c>
      <c r="C187" s="277" t="str">
        <f t="shared" si="24"/>
        <v/>
      </c>
      <c r="D187" s="260" t="str">
        <f t="shared" si="25"/>
        <v/>
      </c>
      <c r="E187" s="226" t="str">
        <f t="shared" si="27"/>
        <v/>
      </c>
      <c r="F187" s="248" t="str">
        <f t="shared" si="26"/>
        <v/>
      </c>
      <c r="G187" s="246" t="str">
        <f>IF($A187="","",'Prisestimat RAS'!$C$14)</f>
        <v/>
      </c>
      <c r="H187" s="248" t="str" cm="1">
        <f t="array" ref="H187">IF(N187=Hjelpeark!$E$7,_xlfn.XLOOKUP(IF(P187="Naturlig",O187,P187),'Veksttabell FV'!$A$26:$A$42,_xlfn.XLOOKUP('Beregninger RAS'!F187,'Veksttabell FV'!$B$25:$T$25,'Veksttabell FV'!$B$26:$T$42,,-1),,-1)*G187,IF('Beregninger RAS'!N187=Hjelpeark!$D$7,_xlfn.XLOOKUP(IF(P187="Naturlig",O187,P187),'Veksttabell SV'!$A$27:$A$43,_xlfn.XLOOKUP('Beregninger RAS'!F187,'Veksttabell SV'!$B$26:$AU$26,'Veksttabell SV'!$B$27:$AU$43,,-1),,-1)*G187,""))</f>
        <v/>
      </c>
      <c r="I187" s="248" t="str">
        <f t="shared" si="20"/>
        <v/>
      </c>
      <c r="J187" s="264" t="str">
        <f t="shared" si="21"/>
        <v/>
      </c>
      <c r="K187" s="277" t="str">
        <f>IF(A187="","",'Prisestimat RAS'!$C$9)</f>
        <v/>
      </c>
      <c r="L187" s="277" t="str">
        <f>IF(B187="","",'Prisestimat RAS'!$C$10)</f>
        <v/>
      </c>
      <c r="M187" s="277" t="str">
        <f>IF(A187="","",_xlfn.XLOOKUP('Prisestimat RAS'!$C$10,Hjelpeark!$P$14:$P$16,Hjelpeark!$Q$14:$Q$16))</f>
        <v/>
      </c>
      <c r="N187" s="277" t="str">
        <f t="shared" si="28"/>
        <v/>
      </c>
      <c r="O187" s="277" t="str">
        <f>IFERROR(IF(N187=Hjelpeark!$D$7,_xlfn.XLOOKUP('Beregninger RAS'!C187,Hjelpeark!$C$8:$C$19,Hjelpeark!$D$8:$D$19),_xlfn.XLOOKUP('Beregninger RAS'!C187,Hjelpeark!$C$8:$C$19,Hjelpeark!$E$8:$E$19)),"")</f>
        <v/>
      </c>
      <c r="P187" s="277" t="str">
        <f t="shared" si="29"/>
        <v/>
      </c>
      <c r="Q187" s="277" t="str">
        <f>IFERROR(IF(P187=Hjelpeark!$B$4,0,ABS(P187-O187)),"")</f>
        <v/>
      </c>
      <c r="R187" s="226" t="str">
        <f t="shared" si="22"/>
        <v/>
      </c>
      <c r="T187" s="248" t="str">
        <f>IFERROR(_xlfn.XLOOKUP(D187,Prisliste!$C$4:$F$4,Prisliste!$C$28:$F$28)*R187,"")</f>
        <v/>
      </c>
      <c r="U187" s="248" t="str">
        <f>IFERROR(IF(L187=Hjelpeark!$P$14,_xlfn.XLOOKUP(D187,Prisliste!$C$4:$F$4,Prisliste!$C$29:$F$29)*R187,IF(L187=Hjelpeark!$P$15,_xlfn.XLOOKUP(D187,Prisliste!$C$4:$F$4,Prisliste!$C$30:$F$30)*R187,_xlfn.XLOOKUP(D187,Prisliste!$C$4:$F$4,Prisliste!$C$31:$F$31)*R187)),"")</f>
        <v/>
      </c>
    </row>
    <row r="188" spans="1:21" ht="14.4">
      <c r="A188" s="278" t="str">
        <f>IF(A187="","",IF(A187+1&lt;='Prisestimat RAS'!$C$7,'Beregninger RAS'!A187+1,""))</f>
        <v/>
      </c>
      <c r="B188" s="260" t="str">
        <f t="shared" si="23"/>
        <v/>
      </c>
      <c r="C188" s="277" t="str">
        <f t="shared" si="24"/>
        <v/>
      </c>
      <c r="D188" s="260" t="str">
        <f t="shared" si="25"/>
        <v/>
      </c>
      <c r="E188" s="226" t="str">
        <f t="shared" si="27"/>
        <v/>
      </c>
      <c r="F188" s="248" t="str">
        <f t="shared" si="26"/>
        <v/>
      </c>
      <c r="G188" s="246" t="str">
        <f>IF($A188="","",'Prisestimat RAS'!$C$14)</f>
        <v/>
      </c>
      <c r="H188" s="248" t="str" cm="1">
        <f t="array" ref="H188">IF(N188=Hjelpeark!$E$7,_xlfn.XLOOKUP(IF(P188="Naturlig",O188,P188),'Veksttabell FV'!$A$26:$A$42,_xlfn.XLOOKUP('Beregninger RAS'!F188,'Veksttabell FV'!$B$25:$T$25,'Veksttabell FV'!$B$26:$T$42,,-1),,-1)*G188,IF('Beregninger RAS'!N188=Hjelpeark!$D$7,_xlfn.XLOOKUP(IF(P188="Naturlig",O188,P188),'Veksttabell SV'!$A$27:$A$43,_xlfn.XLOOKUP('Beregninger RAS'!F188,'Veksttabell SV'!$B$26:$AU$26,'Veksttabell SV'!$B$27:$AU$43,,-1),,-1)*G188,""))</f>
        <v/>
      </c>
      <c r="I188" s="248" t="str">
        <f t="shared" si="20"/>
        <v/>
      </c>
      <c r="J188" s="264" t="str">
        <f t="shared" si="21"/>
        <v/>
      </c>
      <c r="K188" s="277" t="str">
        <f>IF(A188="","",'Prisestimat RAS'!$C$9)</f>
        <v/>
      </c>
      <c r="L188" s="277" t="str">
        <f>IF(B188="","",'Prisestimat RAS'!$C$10)</f>
        <v/>
      </c>
      <c r="M188" s="277" t="str">
        <f>IF(A188="","",_xlfn.XLOOKUP('Prisestimat RAS'!$C$10,Hjelpeark!$P$14:$P$16,Hjelpeark!$Q$14:$Q$16))</f>
        <v/>
      </c>
      <c r="N188" s="277" t="str">
        <f t="shared" si="28"/>
        <v/>
      </c>
      <c r="O188" s="277" t="str">
        <f>IFERROR(IF(N188=Hjelpeark!$D$7,_xlfn.XLOOKUP('Beregninger RAS'!C188,Hjelpeark!$C$8:$C$19,Hjelpeark!$D$8:$D$19),_xlfn.XLOOKUP('Beregninger RAS'!C188,Hjelpeark!$C$8:$C$19,Hjelpeark!$E$8:$E$19)),"")</f>
        <v/>
      </c>
      <c r="P188" s="277" t="str">
        <f t="shared" si="29"/>
        <v/>
      </c>
      <c r="Q188" s="277" t="str">
        <f>IFERROR(IF(P188=Hjelpeark!$B$4,0,ABS(P188-O188)),"")</f>
        <v/>
      </c>
      <c r="R188" s="226" t="str">
        <f t="shared" si="22"/>
        <v/>
      </c>
      <c r="T188" s="248" t="str">
        <f>IFERROR(_xlfn.XLOOKUP(D188,Prisliste!$C$4:$F$4,Prisliste!$C$28:$F$28)*R188,"")</f>
        <v/>
      </c>
      <c r="U188" s="248" t="str">
        <f>IFERROR(IF(L188=Hjelpeark!$P$14,_xlfn.XLOOKUP(D188,Prisliste!$C$4:$F$4,Prisliste!$C$29:$F$29)*R188,IF(L188=Hjelpeark!$P$15,_xlfn.XLOOKUP(D188,Prisliste!$C$4:$F$4,Prisliste!$C$30:$F$30)*R188,_xlfn.XLOOKUP(D188,Prisliste!$C$4:$F$4,Prisliste!$C$31:$F$31)*R188)),"")</f>
        <v/>
      </c>
    </row>
    <row r="189" spans="1:21" ht="14.4">
      <c r="A189" s="278" t="str">
        <f>IF(A188="","",IF(A188+1&lt;='Prisestimat RAS'!$C$7,'Beregninger RAS'!A188+1,""))</f>
        <v/>
      </c>
      <c r="B189" s="260" t="str">
        <f t="shared" si="23"/>
        <v/>
      </c>
      <c r="C189" s="277" t="str">
        <f t="shared" si="24"/>
        <v/>
      </c>
      <c r="D189" s="260" t="str">
        <f t="shared" si="25"/>
        <v/>
      </c>
      <c r="E189" s="226" t="str">
        <f t="shared" si="27"/>
        <v/>
      </c>
      <c r="F189" s="248" t="str">
        <f t="shared" si="26"/>
        <v/>
      </c>
      <c r="G189" s="246" t="str">
        <f>IF($A189="","",'Prisestimat RAS'!$C$14)</f>
        <v/>
      </c>
      <c r="H189" s="248" t="str" cm="1">
        <f t="array" ref="H189">IF(N189=Hjelpeark!$E$7,_xlfn.XLOOKUP(IF(P189="Naturlig",O189,P189),'Veksttabell FV'!$A$26:$A$42,_xlfn.XLOOKUP('Beregninger RAS'!F189,'Veksttabell FV'!$B$25:$T$25,'Veksttabell FV'!$B$26:$T$42,,-1),,-1)*G189,IF('Beregninger RAS'!N189=Hjelpeark!$D$7,_xlfn.XLOOKUP(IF(P189="Naturlig",O189,P189),'Veksttabell SV'!$A$27:$A$43,_xlfn.XLOOKUP('Beregninger RAS'!F189,'Veksttabell SV'!$B$26:$AU$26,'Veksttabell SV'!$B$27:$AU$43,,-1),,-1)*G189,""))</f>
        <v/>
      </c>
      <c r="I189" s="248" t="str">
        <f t="shared" si="20"/>
        <v/>
      </c>
      <c r="J189" s="264" t="str">
        <f t="shared" si="21"/>
        <v/>
      </c>
      <c r="K189" s="277" t="str">
        <f>IF(A189="","",'Prisestimat RAS'!$C$9)</f>
        <v/>
      </c>
      <c r="L189" s="277" t="str">
        <f>IF(B189="","",'Prisestimat RAS'!$C$10)</f>
        <v/>
      </c>
      <c r="M189" s="277" t="str">
        <f>IF(A189="","",_xlfn.XLOOKUP('Prisestimat RAS'!$C$10,Hjelpeark!$P$14:$P$16,Hjelpeark!$Q$14:$Q$16))</f>
        <v/>
      </c>
      <c r="N189" s="277" t="str">
        <f t="shared" si="28"/>
        <v/>
      </c>
      <c r="O189" s="277" t="str">
        <f>IFERROR(IF(N189=Hjelpeark!$D$7,_xlfn.XLOOKUP('Beregninger RAS'!C189,Hjelpeark!$C$8:$C$19,Hjelpeark!$D$8:$D$19),_xlfn.XLOOKUP('Beregninger RAS'!C189,Hjelpeark!$C$8:$C$19,Hjelpeark!$E$8:$E$19)),"")</f>
        <v/>
      </c>
      <c r="P189" s="277" t="str">
        <f t="shared" si="29"/>
        <v/>
      </c>
      <c r="Q189" s="277" t="str">
        <f>IFERROR(IF(P189=Hjelpeark!$B$4,0,ABS(P189-O189)),"")</f>
        <v/>
      </c>
      <c r="R189" s="226" t="str">
        <f t="shared" si="22"/>
        <v/>
      </c>
      <c r="T189" s="248" t="str">
        <f>IFERROR(_xlfn.XLOOKUP(D189,Prisliste!$C$4:$F$4,Prisliste!$C$28:$F$28)*R189,"")</f>
        <v/>
      </c>
      <c r="U189" s="248" t="str">
        <f>IFERROR(IF(L189=Hjelpeark!$P$14,_xlfn.XLOOKUP(D189,Prisliste!$C$4:$F$4,Prisliste!$C$29:$F$29)*R189,IF(L189=Hjelpeark!$P$15,_xlfn.XLOOKUP(D189,Prisliste!$C$4:$F$4,Prisliste!$C$30:$F$30)*R189,_xlfn.XLOOKUP(D189,Prisliste!$C$4:$F$4,Prisliste!$C$31:$F$31)*R189)),"")</f>
        <v/>
      </c>
    </row>
    <row r="190" spans="1:21" ht="14.4">
      <c r="A190" s="278" t="str">
        <f>IF(A189="","",IF(A189+1&lt;='Prisestimat RAS'!$C$7,'Beregninger RAS'!A189+1,""))</f>
        <v/>
      </c>
      <c r="B190" s="260" t="str">
        <f t="shared" si="23"/>
        <v/>
      </c>
      <c r="C190" s="277" t="str">
        <f t="shared" si="24"/>
        <v/>
      </c>
      <c r="D190" s="260" t="str">
        <f t="shared" si="25"/>
        <v/>
      </c>
      <c r="E190" s="226" t="str">
        <f t="shared" si="27"/>
        <v/>
      </c>
      <c r="F190" s="248" t="str">
        <f t="shared" si="26"/>
        <v/>
      </c>
      <c r="G190" s="246" t="str">
        <f>IF($A190="","",'Prisestimat RAS'!$C$14)</f>
        <v/>
      </c>
      <c r="H190" s="248" t="str" cm="1">
        <f t="array" ref="H190">IF(N190=Hjelpeark!$E$7,_xlfn.XLOOKUP(IF(P190="Naturlig",O190,P190),'Veksttabell FV'!$A$26:$A$42,_xlfn.XLOOKUP('Beregninger RAS'!F190,'Veksttabell FV'!$B$25:$T$25,'Veksttabell FV'!$B$26:$T$42,,-1),,-1)*G190,IF('Beregninger RAS'!N190=Hjelpeark!$D$7,_xlfn.XLOOKUP(IF(P190="Naturlig",O190,P190),'Veksttabell SV'!$A$27:$A$43,_xlfn.XLOOKUP('Beregninger RAS'!F190,'Veksttabell SV'!$B$26:$AU$26,'Veksttabell SV'!$B$27:$AU$43,,-1),,-1)*G190,""))</f>
        <v/>
      </c>
      <c r="I190" s="248" t="str">
        <f t="shared" si="20"/>
        <v/>
      </c>
      <c r="J190" s="264" t="str">
        <f t="shared" si="21"/>
        <v/>
      </c>
      <c r="K190" s="277" t="str">
        <f>IF(A190="","",'Prisestimat RAS'!$C$9)</f>
        <v/>
      </c>
      <c r="L190" s="277" t="str">
        <f>IF(B190="","",'Prisestimat RAS'!$C$10)</f>
        <v/>
      </c>
      <c r="M190" s="277" t="str">
        <f>IF(A190="","",_xlfn.XLOOKUP('Prisestimat RAS'!$C$10,Hjelpeark!$P$14:$P$16,Hjelpeark!$Q$14:$Q$16))</f>
        <v/>
      </c>
      <c r="N190" s="277" t="str">
        <f t="shared" si="28"/>
        <v/>
      </c>
      <c r="O190" s="277" t="str">
        <f>IFERROR(IF(N190=Hjelpeark!$D$7,_xlfn.XLOOKUP('Beregninger RAS'!C190,Hjelpeark!$C$8:$C$19,Hjelpeark!$D$8:$D$19),_xlfn.XLOOKUP('Beregninger RAS'!C190,Hjelpeark!$C$8:$C$19,Hjelpeark!$E$8:$E$19)),"")</f>
        <v/>
      </c>
      <c r="P190" s="277" t="str">
        <f t="shared" si="29"/>
        <v/>
      </c>
      <c r="Q190" s="277" t="str">
        <f>IFERROR(IF(P190=Hjelpeark!$B$4,0,ABS(P190-O190)),"")</f>
        <v/>
      </c>
      <c r="R190" s="226" t="str">
        <f t="shared" si="22"/>
        <v/>
      </c>
      <c r="T190" s="248" t="str">
        <f>IFERROR(_xlfn.XLOOKUP(D190,Prisliste!$C$4:$F$4,Prisliste!$C$28:$F$28)*R190,"")</f>
        <v/>
      </c>
      <c r="U190" s="248" t="str">
        <f>IFERROR(IF(L190=Hjelpeark!$P$14,_xlfn.XLOOKUP(D190,Prisliste!$C$4:$F$4,Prisliste!$C$29:$F$29)*R190,IF(L190=Hjelpeark!$P$15,_xlfn.XLOOKUP(D190,Prisliste!$C$4:$F$4,Prisliste!$C$30:$F$30)*R190,_xlfn.XLOOKUP(D190,Prisliste!$C$4:$F$4,Prisliste!$C$31:$F$31)*R190)),"")</f>
        <v/>
      </c>
    </row>
    <row r="191" spans="1:21" ht="14.4">
      <c r="A191" s="278" t="str">
        <f>IF(A190="","",IF(A190+1&lt;='Prisestimat RAS'!$C$7,'Beregninger RAS'!A190+1,""))</f>
        <v/>
      </c>
      <c r="B191" s="260" t="str">
        <f t="shared" si="23"/>
        <v/>
      </c>
      <c r="C191" s="277" t="str">
        <f t="shared" si="24"/>
        <v/>
      </c>
      <c r="D191" s="260" t="str">
        <f t="shared" si="25"/>
        <v/>
      </c>
      <c r="E191" s="226" t="str">
        <f t="shared" si="27"/>
        <v/>
      </c>
      <c r="F191" s="248" t="str">
        <f t="shared" si="26"/>
        <v/>
      </c>
      <c r="G191" s="246" t="str">
        <f>IF($A191="","",'Prisestimat RAS'!$C$14)</f>
        <v/>
      </c>
      <c r="H191" s="248" t="str" cm="1">
        <f t="array" ref="H191">IF(N191=Hjelpeark!$E$7,_xlfn.XLOOKUP(IF(P191="Naturlig",O191,P191),'Veksttabell FV'!$A$26:$A$42,_xlfn.XLOOKUP('Beregninger RAS'!F191,'Veksttabell FV'!$B$25:$T$25,'Veksttabell FV'!$B$26:$T$42,,-1),,-1)*G191,IF('Beregninger RAS'!N191=Hjelpeark!$D$7,_xlfn.XLOOKUP(IF(P191="Naturlig",O191,P191),'Veksttabell SV'!$A$27:$A$43,_xlfn.XLOOKUP('Beregninger RAS'!F191,'Veksttabell SV'!$B$26:$AU$26,'Veksttabell SV'!$B$27:$AU$43,,-1),,-1)*G191,""))</f>
        <v/>
      </c>
      <c r="I191" s="248" t="str">
        <f t="shared" si="20"/>
        <v/>
      </c>
      <c r="J191" s="264" t="str">
        <f t="shared" si="21"/>
        <v/>
      </c>
      <c r="K191" s="277" t="str">
        <f>IF(A191="","",'Prisestimat RAS'!$C$9)</f>
        <v/>
      </c>
      <c r="L191" s="277" t="str">
        <f>IF(B191="","",'Prisestimat RAS'!$C$10)</f>
        <v/>
      </c>
      <c r="M191" s="277" t="str">
        <f>IF(A191="","",_xlfn.XLOOKUP('Prisestimat RAS'!$C$10,Hjelpeark!$P$14:$P$16,Hjelpeark!$Q$14:$Q$16))</f>
        <v/>
      </c>
      <c r="N191" s="277" t="str">
        <f t="shared" si="28"/>
        <v/>
      </c>
      <c r="O191" s="277" t="str">
        <f>IFERROR(IF(N191=Hjelpeark!$D$7,_xlfn.XLOOKUP('Beregninger RAS'!C191,Hjelpeark!$C$8:$C$19,Hjelpeark!$D$8:$D$19),_xlfn.XLOOKUP('Beregninger RAS'!C191,Hjelpeark!$C$8:$C$19,Hjelpeark!$E$8:$E$19)),"")</f>
        <v/>
      </c>
      <c r="P191" s="277" t="str">
        <f t="shared" si="29"/>
        <v/>
      </c>
      <c r="Q191" s="277" t="str">
        <f>IFERROR(IF(P191=Hjelpeark!$B$4,0,ABS(P191-O191)),"")</f>
        <v/>
      </c>
      <c r="R191" s="226" t="str">
        <f t="shared" si="22"/>
        <v/>
      </c>
      <c r="T191" s="248" t="str">
        <f>IFERROR(_xlfn.XLOOKUP(D191,Prisliste!$C$4:$F$4,Prisliste!$C$28:$F$28)*R191,"")</f>
        <v/>
      </c>
      <c r="U191" s="248" t="str">
        <f>IFERROR(IF(L191=Hjelpeark!$P$14,_xlfn.XLOOKUP(D191,Prisliste!$C$4:$F$4,Prisliste!$C$29:$F$29)*R191,IF(L191=Hjelpeark!$P$15,_xlfn.XLOOKUP(D191,Prisliste!$C$4:$F$4,Prisliste!$C$30:$F$30)*R191,_xlfn.XLOOKUP(D191,Prisliste!$C$4:$F$4,Prisliste!$C$31:$F$31)*R191)),"")</f>
        <v/>
      </c>
    </row>
    <row r="192" spans="1:21" ht="14.4">
      <c r="A192" s="278" t="str">
        <f>IF(A191="","",IF(A191+1&lt;='Prisestimat RAS'!$C$7,'Beregninger RAS'!A191+1,""))</f>
        <v/>
      </c>
      <c r="B192" s="260" t="str">
        <f t="shared" si="23"/>
        <v/>
      </c>
      <c r="C192" s="277" t="str">
        <f t="shared" si="24"/>
        <v/>
      </c>
      <c r="D192" s="260" t="str">
        <f t="shared" si="25"/>
        <v/>
      </c>
      <c r="E192" s="226" t="str">
        <f t="shared" si="27"/>
        <v/>
      </c>
      <c r="F192" s="248" t="str">
        <f t="shared" si="26"/>
        <v/>
      </c>
      <c r="G192" s="246" t="str">
        <f>IF($A192="","",'Prisestimat RAS'!$C$14)</f>
        <v/>
      </c>
      <c r="H192" s="248" t="str" cm="1">
        <f t="array" ref="H192">IF(N192=Hjelpeark!$E$7,_xlfn.XLOOKUP(IF(P192="Naturlig",O192,P192),'Veksttabell FV'!$A$26:$A$42,_xlfn.XLOOKUP('Beregninger RAS'!F192,'Veksttabell FV'!$B$25:$T$25,'Veksttabell FV'!$B$26:$T$42,,-1),,-1)*G192,IF('Beregninger RAS'!N192=Hjelpeark!$D$7,_xlfn.XLOOKUP(IF(P192="Naturlig",O192,P192),'Veksttabell SV'!$A$27:$A$43,_xlfn.XLOOKUP('Beregninger RAS'!F192,'Veksttabell SV'!$B$26:$AU$26,'Veksttabell SV'!$B$27:$AU$43,,-1),,-1)*G192,""))</f>
        <v/>
      </c>
      <c r="I192" s="248" t="str">
        <f t="shared" si="20"/>
        <v/>
      </c>
      <c r="J192" s="264" t="str">
        <f t="shared" si="21"/>
        <v/>
      </c>
      <c r="K192" s="277" t="str">
        <f>IF(A192="","",'Prisestimat RAS'!$C$9)</f>
        <v/>
      </c>
      <c r="L192" s="277" t="str">
        <f>IF(B192="","",'Prisestimat RAS'!$C$10)</f>
        <v/>
      </c>
      <c r="M192" s="277" t="str">
        <f>IF(A192="","",_xlfn.XLOOKUP('Prisestimat RAS'!$C$10,Hjelpeark!$P$14:$P$16,Hjelpeark!$Q$14:$Q$16))</f>
        <v/>
      </c>
      <c r="N192" s="277" t="str">
        <f t="shared" si="28"/>
        <v/>
      </c>
      <c r="O192" s="277" t="str">
        <f>IFERROR(IF(N192=Hjelpeark!$D$7,_xlfn.XLOOKUP('Beregninger RAS'!C192,Hjelpeark!$C$8:$C$19,Hjelpeark!$D$8:$D$19),_xlfn.XLOOKUP('Beregninger RAS'!C192,Hjelpeark!$C$8:$C$19,Hjelpeark!$E$8:$E$19)),"")</f>
        <v/>
      </c>
      <c r="P192" s="277" t="str">
        <f t="shared" si="29"/>
        <v/>
      </c>
      <c r="Q192" s="277" t="str">
        <f>IFERROR(IF(P192=Hjelpeark!$B$4,0,ABS(P192-O192)),"")</f>
        <v/>
      </c>
      <c r="R192" s="226" t="str">
        <f t="shared" si="22"/>
        <v/>
      </c>
      <c r="T192" s="248" t="str">
        <f>IFERROR(_xlfn.XLOOKUP(D192,Prisliste!$C$4:$F$4,Prisliste!$C$28:$F$28)*R192,"")</f>
        <v/>
      </c>
      <c r="U192" s="248" t="str">
        <f>IFERROR(IF(L192=Hjelpeark!$P$14,_xlfn.XLOOKUP(D192,Prisliste!$C$4:$F$4,Prisliste!$C$29:$F$29)*R192,IF(L192=Hjelpeark!$P$15,_xlfn.XLOOKUP(D192,Prisliste!$C$4:$F$4,Prisliste!$C$30:$F$30)*R192,_xlfn.XLOOKUP(D192,Prisliste!$C$4:$F$4,Prisliste!$C$31:$F$31)*R192)),"")</f>
        <v/>
      </c>
    </row>
    <row r="193" spans="1:21" ht="14.4">
      <c r="A193" s="278" t="str">
        <f>IF(A192="","",IF(A192+1&lt;='Prisestimat RAS'!$C$7,'Beregninger RAS'!A192+1,""))</f>
        <v/>
      </c>
      <c r="B193" s="260" t="str">
        <f t="shared" si="23"/>
        <v/>
      </c>
      <c r="C193" s="277" t="str">
        <f t="shared" si="24"/>
        <v/>
      </c>
      <c r="D193" s="260" t="str">
        <f t="shared" si="25"/>
        <v/>
      </c>
      <c r="E193" s="226" t="str">
        <f t="shared" si="27"/>
        <v/>
      </c>
      <c r="F193" s="248" t="str">
        <f t="shared" si="26"/>
        <v/>
      </c>
      <c r="G193" s="246" t="str">
        <f>IF($A193="","",'Prisestimat RAS'!$C$14)</f>
        <v/>
      </c>
      <c r="H193" s="248" t="str" cm="1">
        <f t="array" ref="H193">IF(N193=Hjelpeark!$E$7,_xlfn.XLOOKUP(IF(P193="Naturlig",O193,P193),'Veksttabell FV'!$A$26:$A$42,_xlfn.XLOOKUP('Beregninger RAS'!F193,'Veksttabell FV'!$B$25:$T$25,'Veksttabell FV'!$B$26:$T$42,,-1),,-1)*G193,IF('Beregninger RAS'!N193=Hjelpeark!$D$7,_xlfn.XLOOKUP(IF(P193="Naturlig",O193,P193),'Veksttabell SV'!$A$27:$A$43,_xlfn.XLOOKUP('Beregninger RAS'!F193,'Veksttabell SV'!$B$26:$AU$26,'Veksttabell SV'!$B$27:$AU$43,,-1),,-1)*G193,""))</f>
        <v/>
      </c>
      <c r="I193" s="248" t="str">
        <f t="shared" si="20"/>
        <v/>
      </c>
      <c r="J193" s="264" t="str">
        <f t="shared" si="21"/>
        <v/>
      </c>
      <c r="K193" s="277" t="str">
        <f>IF(A193="","",'Prisestimat RAS'!$C$9)</f>
        <v/>
      </c>
      <c r="L193" s="277" t="str">
        <f>IF(B193="","",'Prisestimat RAS'!$C$10)</f>
        <v/>
      </c>
      <c r="M193" s="277" t="str">
        <f>IF(A193="","",_xlfn.XLOOKUP('Prisestimat RAS'!$C$10,Hjelpeark!$P$14:$P$16,Hjelpeark!$Q$14:$Q$16))</f>
        <v/>
      </c>
      <c r="N193" s="277" t="str">
        <f t="shared" si="28"/>
        <v/>
      </c>
      <c r="O193" s="277" t="str">
        <f>IFERROR(IF(N193=Hjelpeark!$D$7,_xlfn.XLOOKUP('Beregninger RAS'!C193,Hjelpeark!$C$8:$C$19,Hjelpeark!$D$8:$D$19),_xlfn.XLOOKUP('Beregninger RAS'!C193,Hjelpeark!$C$8:$C$19,Hjelpeark!$E$8:$E$19)),"")</f>
        <v/>
      </c>
      <c r="P193" s="277" t="str">
        <f t="shared" si="29"/>
        <v/>
      </c>
      <c r="Q193" s="277" t="str">
        <f>IFERROR(IF(P193=Hjelpeark!$B$4,0,ABS(P193-O193)),"")</f>
        <v/>
      </c>
      <c r="R193" s="226" t="str">
        <f t="shared" si="22"/>
        <v/>
      </c>
      <c r="T193" s="248" t="str">
        <f>IFERROR(_xlfn.XLOOKUP(D193,Prisliste!$C$4:$F$4,Prisliste!$C$28:$F$28)*R193,"")</f>
        <v/>
      </c>
      <c r="U193" s="248" t="str">
        <f>IFERROR(IF(L193=Hjelpeark!$P$14,_xlfn.XLOOKUP(D193,Prisliste!$C$4:$F$4,Prisliste!$C$29:$F$29)*R193,IF(L193=Hjelpeark!$P$15,_xlfn.XLOOKUP(D193,Prisliste!$C$4:$F$4,Prisliste!$C$30:$F$30)*R193,_xlfn.XLOOKUP(D193,Prisliste!$C$4:$F$4,Prisliste!$C$31:$F$31)*R193)),"")</f>
        <v/>
      </c>
    </row>
    <row r="194" spans="1:21" ht="14.4">
      <c r="A194" s="278" t="str">
        <f>IF(A193="","",IF(A193+1&lt;='Prisestimat RAS'!$C$7,'Beregninger RAS'!A193+1,""))</f>
        <v/>
      </c>
      <c r="B194" s="260" t="str">
        <f t="shared" si="23"/>
        <v/>
      </c>
      <c r="C194" s="277" t="str">
        <f t="shared" si="24"/>
        <v/>
      </c>
      <c r="D194" s="260" t="str">
        <f t="shared" si="25"/>
        <v/>
      </c>
      <c r="E194" s="226" t="str">
        <f t="shared" si="27"/>
        <v/>
      </c>
      <c r="F194" s="248" t="str">
        <f t="shared" si="26"/>
        <v/>
      </c>
      <c r="G194" s="246" t="str">
        <f>IF($A194="","",'Prisestimat RAS'!$C$14)</f>
        <v/>
      </c>
      <c r="H194" s="248" t="str" cm="1">
        <f t="array" ref="H194">IF(N194=Hjelpeark!$E$7,_xlfn.XLOOKUP(IF(P194="Naturlig",O194,P194),'Veksttabell FV'!$A$26:$A$42,_xlfn.XLOOKUP('Beregninger RAS'!F194,'Veksttabell FV'!$B$25:$T$25,'Veksttabell FV'!$B$26:$T$42,,-1),,-1)*G194,IF('Beregninger RAS'!N194=Hjelpeark!$D$7,_xlfn.XLOOKUP(IF(P194="Naturlig",O194,P194),'Veksttabell SV'!$A$27:$A$43,_xlfn.XLOOKUP('Beregninger RAS'!F194,'Veksttabell SV'!$B$26:$AU$26,'Veksttabell SV'!$B$27:$AU$43,,-1),,-1)*G194,""))</f>
        <v/>
      </c>
      <c r="I194" s="248" t="str">
        <f t="shared" si="20"/>
        <v/>
      </c>
      <c r="J194" s="264" t="str">
        <f t="shared" si="21"/>
        <v/>
      </c>
      <c r="K194" s="277" t="str">
        <f>IF(A194="","",'Prisestimat RAS'!$C$9)</f>
        <v/>
      </c>
      <c r="L194" s="277" t="str">
        <f>IF(B194="","",'Prisestimat RAS'!$C$10)</f>
        <v/>
      </c>
      <c r="M194" s="277" t="str">
        <f>IF(A194="","",_xlfn.XLOOKUP('Prisestimat RAS'!$C$10,Hjelpeark!$P$14:$P$16,Hjelpeark!$Q$14:$Q$16))</f>
        <v/>
      </c>
      <c r="N194" s="277" t="str">
        <f t="shared" si="28"/>
        <v/>
      </c>
      <c r="O194" s="277" t="str">
        <f>IFERROR(IF(N194=Hjelpeark!$D$7,_xlfn.XLOOKUP('Beregninger RAS'!C194,Hjelpeark!$C$8:$C$19,Hjelpeark!$D$8:$D$19),_xlfn.XLOOKUP('Beregninger RAS'!C194,Hjelpeark!$C$8:$C$19,Hjelpeark!$E$8:$E$19)),"")</f>
        <v/>
      </c>
      <c r="P194" s="277" t="str">
        <f t="shared" si="29"/>
        <v/>
      </c>
      <c r="Q194" s="277" t="str">
        <f>IFERROR(IF(P194=Hjelpeark!$B$4,0,ABS(P194-O194)),"")</f>
        <v/>
      </c>
      <c r="R194" s="226" t="str">
        <f t="shared" si="22"/>
        <v/>
      </c>
      <c r="T194" s="248" t="str">
        <f>IFERROR(_xlfn.XLOOKUP(D194,Prisliste!$C$4:$F$4,Prisliste!$C$28:$F$28)*R194,"")</f>
        <v/>
      </c>
      <c r="U194" s="248" t="str">
        <f>IFERROR(IF(L194=Hjelpeark!$P$14,_xlfn.XLOOKUP(D194,Prisliste!$C$4:$F$4,Prisliste!$C$29:$F$29)*R194,IF(L194=Hjelpeark!$P$15,_xlfn.XLOOKUP(D194,Prisliste!$C$4:$F$4,Prisliste!$C$30:$F$30)*R194,_xlfn.XLOOKUP(D194,Prisliste!$C$4:$F$4,Prisliste!$C$31:$F$31)*R194)),"")</f>
        <v/>
      </c>
    </row>
    <row r="195" spans="1:21" ht="14.4">
      <c r="A195" s="278" t="str">
        <f>IF(A194="","",IF(A194+1&lt;='Prisestimat RAS'!$C$7,'Beregninger RAS'!A194+1,""))</f>
        <v/>
      </c>
      <c r="B195" s="260" t="str">
        <f t="shared" si="23"/>
        <v/>
      </c>
      <c r="C195" s="277" t="str">
        <f t="shared" si="24"/>
        <v/>
      </c>
      <c r="D195" s="260" t="str">
        <f t="shared" si="25"/>
        <v/>
      </c>
      <c r="E195" s="226" t="str">
        <f t="shared" si="27"/>
        <v/>
      </c>
      <c r="F195" s="248" t="str">
        <f t="shared" si="26"/>
        <v/>
      </c>
      <c r="G195" s="246" t="str">
        <f>IF($A195="","",'Prisestimat RAS'!$C$14)</f>
        <v/>
      </c>
      <c r="H195" s="248" t="str" cm="1">
        <f t="array" ref="H195">IF(N195=Hjelpeark!$E$7,_xlfn.XLOOKUP(IF(P195="Naturlig",O195,P195),'Veksttabell FV'!$A$26:$A$42,_xlfn.XLOOKUP('Beregninger RAS'!F195,'Veksttabell FV'!$B$25:$T$25,'Veksttabell FV'!$B$26:$T$42,,-1),,-1)*G195,IF('Beregninger RAS'!N195=Hjelpeark!$D$7,_xlfn.XLOOKUP(IF(P195="Naturlig",O195,P195),'Veksttabell SV'!$A$27:$A$43,_xlfn.XLOOKUP('Beregninger RAS'!F195,'Veksttabell SV'!$B$26:$AU$26,'Veksttabell SV'!$B$27:$AU$43,,-1),,-1)*G195,""))</f>
        <v/>
      </c>
      <c r="I195" s="248" t="str">
        <f t="shared" si="20"/>
        <v/>
      </c>
      <c r="J195" s="264" t="str">
        <f t="shared" si="21"/>
        <v/>
      </c>
      <c r="K195" s="277" t="str">
        <f>IF(A195="","",'Prisestimat RAS'!$C$9)</f>
        <v/>
      </c>
      <c r="L195" s="277" t="str">
        <f>IF(B195="","",'Prisestimat RAS'!$C$10)</f>
        <v/>
      </c>
      <c r="M195" s="277" t="str">
        <f>IF(A195="","",_xlfn.XLOOKUP('Prisestimat RAS'!$C$10,Hjelpeark!$P$14:$P$16,Hjelpeark!$Q$14:$Q$16))</f>
        <v/>
      </c>
      <c r="N195" s="277" t="str">
        <f t="shared" si="28"/>
        <v/>
      </c>
      <c r="O195" s="277" t="str">
        <f>IFERROR(IF(N195=Hjelpeark!$D$7,_xlfn.XLOOKUP('Beregninger RAS'!C195,Hjelpeark!$C$8:$C$19,Hjelpeark!$D$8:$D$19),_xlfn.XLOOKUP('Beregninger RAS'!C195,Hjelpeark!$C$8:$C$19,Hjelpeark!$E$8:$E$19)),"")</f>
        <v/>
      </c>
      <c r="P195" s="277" t="str">
        <f t="shared" si="29"/>
        <v/>
      </c>
      <c r="Q195" s="277" t="str">
        <f>IFERROR(IF(P195=Hjelpeark!$B$4,0,ABS(P195-O195)),"")</f>
        <v/>
      </c>
      <c r="R195" s="226" t="str">
        <f t="shared" si="22"/>
        <v/>
      </c>
      <c r="T195" s="248" t="str">
        <f>IFERROR(_xlfn.XLOOKUP(D195,Prisliste!$C$4:$F$4,Prisliste!$C$28:$F$28)*R195,"")</f>
        <v/>
      </c>
      <c r="U195" s="248" t="str">
        <f>IFERROR(IF(L195=Hjelpeark!$P$14,_xlfn.XLOOKUP(D195,Prisliste!$C$4:$F$4,Prisliste!$C$29:$F$29)*R195,IF(L195=Hjelpeark!$P$15,_xlfn.XLOOKUP(D195,Prisliste!$C$4:$F$4,Prisliste!$C$30:$F$30)*R195,_xlfn.XLOOKUP(D195,Prisliste!$C$4:$F$4,Prisliste!$C$31:$F$31)*R195)),"")</f>
        <v/>
      </c>
    </row>
    <row r="196" spans="1:21" ht="14.4">
      <c r="A196" s="278" t="str">
        <f>IF(A195="","",IF(A195+1&lt;='Prisestimat RAS'!$C$7,'Beregninger RAS'!A195+1,""))</f>
        <v/>
      </c>
      <c r="B196" s="260" t="str">
        <f t="shared" si="23"/>
        <v/>
      </c>
      <c r="C196" s="277" t="str">
        <f t="shared" si="24"/>
        <v/>
      </c>
      <c r="D196" s="260" t="str">
        <f t="shared" si="25"/>
        <v/>
      </c>
      <c r="E196" s="226" t="str">
        <f t="shared" si="27"/>
        <v/>
      </c>
      <c r="F196" s="248" t="str">
        <f t="shared" si="26"/>
        <v/>
      </c>
      <c r="G196" s="246" t="str">
        <f>IF($A196="","",'Prisestimat RAS'!$C$14)</f>
        <v/>
      </c>
      <c r="H196" s="248" t="str" cm="1">
        <f t="array" ref="H196">IF(N196=Hjelpeark!$E$7,_xlfn.XLOOKUP(IF(P196="Naturlig",O196,P196),'Veksttabell FV'!$A$26:$A$42,_xlfn.XLOOKUP('Beregninger RAS'!F196,'Veksttabell FV'!$B$25:$T$25,'Veksttabell FV'!$B$26:$T$42,,-1),,-1)*G196,IF('Beregninger RAS'!N196=Hjelpeark!$D$7,_xlfn.XLOOKUP(IF(P196="Naturlig",O196,P196),'Veksttabell SV'!$A$27:$A$43,_xlfn.XLOOKUP('Beregninger RAS'!F196,'Veksttabell SV'!$B$26:$AU$26,'Veksttabell SV'!$B$27:$AU$43,,-1),,-1)*G196,""))</f>
        <v/>
      </c>
      <c r="I196" s="248" t="str">
        <f t="shared" si="30" ref="I196:I259">IF(A196="","",E196*F196/1000)</f>
        <v/>
      </c>
      <c r="J196" s="264" t="str">
        <f t="shared" si="31" ref="J196:J259">IF(A196="","",I196/(M196/1000)/K196)</f>
        <v/>
      </c>
      <c r="K196" s="277" t="str">
        <f>IF(A196="","",'Prisestimat RAS'!$C$9)</f>
        <v/>
      </c>
      <c r="L196" s="277" t="str">
        <f>IF(B196="","",'Prisestimat RAS'!$C$10)</f>
        <v/>
      </c>
      <c r="M196" s="277" t="str">
        <f>IF(A196="","",_xlfn.XLOOKUP('Prisestimat RAS'!$C$10,Hjelpeark!$P$14:$P$16,Hjelpeark!$Q$14:$Q$16))</f>
        <v/>
      </c>
      <c r="N196" s="277" t="str">
        <f t="shared" si="28"/>
        <v/>
      </c>
      <c r="O196" s="277" t="str">
        <f>IFERROR(IF(N196=Hjelpeark!$D$7,_xlfn.XLOOKUP('Beregninger RAS'!C196,Hjelpeark!$C$8:$C$19,Hjelpeark!$D$8:$D$19),_xlfn.XLOOKUP('Beregninger RAS'!C196,Hjelpeark!$C$8:$C$19,Hjelpeark!$E$8:$E$19)),"")</f>
        <v/>
      </c>
      <c r="P196" s="277" t="str">
        <f t="shared" si="29"/>
        <v/>
      </c>
      <c r="Q196" s="277" t="str">
        <f>IFERROR(IF(P196=Hjelpeark!$B$4,0,ABS(P196-O196)),"")</f>
        <v/>
      </c>
      <c r="R196" s="226" t="str">
        <f t="shared" si="32" ref="R196:R259">K196</f>
        <v/>
      </c>
      <c r="T196" s="248" t="str">
        <f>IFERROR(_xlfn.XLOOKUP(D196,Prisliste!$C$4:$F$4,Prisliste!$C$28:$F$28)*R196,"")</f>
        <v/>
      </c>
      <c r="U196" s="248" t="str">
        <f>IFERROR(IF(L196=Hjelpeark!$P$14,_xlfn.XLOOKUP(D196,Prisliste!$C$4:$F$4,Prisliste!$C$29:$F$29)*R196,IF(L196=Hjelpeark!$P$15,_xlfn.XLOOKUP(D196,Prisliste!$C$4:$F$4,Prisliste!$C$30:$F$30)*R196,_xlfn.XLOOKUP(D196,Prisliste!$C$4:$F$4,Prisliste!$C$31:$F$31)*R196)),"")</f>
        <v/>
      </c>
    </row>
    <row r="197" spans="1:21" ht="14.4">
      <c r="A197" s="278" t="str">
        <f>IF(A196="","",IF(A196+1&lt;='Prisestimat RAS'!$C$7,'Beregninger RAS'!A196+1,""))</f>
        <v/>
      </c>
      <c r="B197" s="260" t="str">
        <f t="shared" si="33" ref="B197:B260">IFERROR(_xlfn.ISOWEEKNUM(A197),"")</f>
        <v/>
      </c>
      <c r="C197" s="277" t="str">
        <f t="shared" si="34" ref="C197:C260">IFERROR(MONTH(A197),"")</f>
        <v/>
      </c>
      <c r="D197" s="260" t="str">
        <f t="shared" si="35" ref="D197:D260">IFERROR(YEAR(A197),"")</f>
        <v/>
      </c>
      <c r="E197" s="226" t="str">
        <f t="shared" si="27"/>
        <v/>
      </c>
      <c r="F197" s="248" t="str">
        <f t="shared" si="36" ref="F197:F260">IF(A197="","",F196+(F196*H196/100))</f>
        <v/>
      </c>
      <c r="G197" s="246" t="str">
        <f>IF($A197="","",'Prisestimat RAS'!$C$14)</f>
        <v/>
      </c>
      <c r="H197" s="248" t="str" cm="1">
        <f t="array" ref="H197">IF(N197=Hjelpeark!$E$7,_xlfn.XLOOKUP(IF(P197="Naturlig",O197,P197),'Veksttabell FV'!$A$26:$A$42,_xlfn.XLOOKUP('Beregninger RAS'!F197,'Veksttabell FV'!$B$25:$T$25,'Veksttabell FV'!$B$26:$T$42,,-1),,-1)*G197,IF('Beregninger RAS'!N197=Hjelpeark!$D$7,_xlfn.XLOOKUP(IF(P197="Naturlig",O197,P197),'Veksttabell SV'!$A$27:$A$43,_xlfn.XLOOKUP('Beregninger RAS'!F197,'Veksttabell SV'!$B$26:$AU$26,'Veksttabell SV'!$B$27:$AU$43,,-1),,-1)*G197,""))</f>
        <v/>
      </c>
      <c r="I197" s="248" t="str">
        <f t="shared" si="30"/>
        <v/>
      </c>
      <c r="J197" s="264" t="str">
        <f t="shared" si="31"/>
        <v/>
      </c>
      <c r="K197" s="277" t="str">
        <f>IF(A197="","",'Prisestimat RAS'!$C$9)</f>
        <v/>
      </c>
      <c r="L197" s="277" t="str">
        <f>IF(B197="","",'Prisestimat RAS'!$C$10)</f>
        <v/>
      </c>
      <c r="M197" s="277" t="str">
        <f>IF(A197="","",_xlfn.XLOOKUP('Prisestimat RAS'!$C$10,Hjelpeark!$P$14:$P$16,Hjelpeark!$Q$14:$Q$16))</f>
        <v/>
      </c>
      <c r="N197" s="277" t="str">
        <f t="shared" si="28"/>
        <v/>
      </c>
      <c r="O197" s="277" t="str">
        <f>IFERROR(IF(N197=Hjelpeark!$D$7,_xlfn.XLOOKUP('Beregninger RAS'!C197,Hjelpeark!$C$8:$C$19,Hjelpeark!$D$8:$D$19),_xlfn.XLOOKUP('Beregninger RAS'!C197,Hjelpeark!$C$8:$C$19,Hjelpeark!$E$8:$E$19)),"")</f>
        <v/>
      </c>
      <c r="P197" s="277" t="str">
        <f t="shared" si="29"/>
        <v/>
      </c>
      <c r="Q197" s="277" t="str">
        <f>IFERROR(IF(P197=Hjelpeark!$B$4,0,ABS(P197-O197)),"")</f>
        <v/>
      </c>
      <c r="R197" s="226" t="str">
        <f t="shared" si="32"/>
        <v/>
      </c>
      <c r="T197" s="248" t="str">
        <f>IFERROR(_xlfn.XLOOKUP(D197,Prisliste!$C$4:$F$4,Prisliste!$C$28:$F$28)*R197,"")</f>
        <v/>
      </c>
      <c r="U197" s="248" t="str">
        <f>IFERROR(IF(L197=Hjelpeark!$P$14,_xlfn.XLOOKUP(D197,Prisliste!$C$4:$F$4,Prisliste!$C$29:$F$29)*R197,IF(L197=Hjelpeark!$P$15,_xlfn.XLOOKUP(D197,Prisliste!$C$4:$F$4,Prisliste!$C$30:$F$30)*R197,_xlfn.XLOOKUP(D197,Prisliste!$C$4:$F$4,Prisliste!$C$31:$F$31)*R197)),"")</f>
        <v/>
      </c>
    </row>
    <row r="198" spans="1:21" ht="14.4">
      <c r="A198" s="278" t="str">
        <f>IF(A197="","",IF(A197+1&lt;='Prisestimat RAS'!$C$7,'Beregninger RAS'!A197+1,""))</f>
        <v/>
      </c>
      <c r="B198" s="260" t="str">
        <f t="shared" si="33"/>
        <v/>
      </c>
      <c r="C198" s="277" t="str">
        <f t="shared" si="34"/>
        <v/>
      </c>
      <c r="D198" s="260" t="str">
        <f t="shared" si="35"/>
        <v/>
      </c>
      <c r="E198" s="226" t="str">
        <f t="shared" si="37" ref="E198:E261">IFERROR(IF(A198="","",E197),"")</f>
        <v/>
      </c>
      <c r="F198" s="248" t="str">
        <f t="shared" si="36"/>
        <v/>
      </c>
      <c r="G198" s="246" t="str">
        <f>IF($A198="","",'Prisestimat RAS'!$C$14)</f>
        <v/>
      </c>
      <c r="H198" s="248" t="str" cm="1">
        <f t="array" ref="H198">IF(N198=Hjelpeark!$E$7,_xlfn.XLOOKUP(IF(P198="Naturlig",O198,P198),'Veksttabell FV'!$A$26:$A$42,_xlfn.XLOOKUP('Beregninger RAS'!F198,'Veksttabell FV'!$B$25:$T$25,'Veksttabell FV'!$B$26:$T$42,,-1),,-1)*G198,IF('Beregninger RAS'!N198=Hjelpeark!$D$7,_xlfn.XLOOKUP(IF(P198="Naturlig",O198,P198),'Veksttabell SV'!$A$27:$A$43,_xlfn.XLOOKUP('Beregninger RAS'!F198,'Veksttabell SV'!$B$26:$AU$26,'Veksttabell SV'!$B$27:$AU$43,,-1),,-1)*G198,""))</f>
        <v/>
      </c>
      <c r="I198" s="248" t="str">
        <f t="shared" si="30"/>
        <v/>
      </c>
      <c r="J198" s="264" t="str">
        <f t="shared" si="31"/>
        <v/>
      </c>
      <c r="K198" s="277" t="str">
        <f>IF(A198="","",'Prisestimat RAS'!$C$9)</f>
        <v/>
      </c>
      <c r="L198" s="277" t="str">
        <f>IF(B198="","",'Prisestimat RAS'!$C$10)</f>
        <v/>
      </c>
      <c r="M198" s="277" t="str">
        <f>IF(A198="","",_xlfn.XLOOKUP('Prisestimat RAS'!$C$10,Hjelpeark!$P$14:$P$16,Hjelpeark!$Q$14:$Q$16))</f>
        <v/>
      </c>
      <c r="N198" s="277" t="str">
        <f t="shared" si="38" ref="N198:N261">IF(A198="","",N197)</f>
        <v/>
      </c>
      <c r="O198" s="277" t="str">
        <f>IFERROR(IF(N198=Hjelpeark!$D$7,_xlfn.XLOOKUP('Beregninger RAS'!C198,Hjelpeark!$C$8:$C$19,Hjelpeark!$D$8:$D$19),_xlfn.XLOOKUP('Beregninger RAS'!C198,Hjelpeark!$C$8:$C$19,Hjelpeark!$E$8:$E$19)),"")</f>
        <v/>
      </c>
      <c r="P198" s="277" t="str">
        <f t="shared" si="39" ref="P198:P261">IF(A198="","",P197)</f>
        <v/>
      </c>
      <c r="Q198" s="277" t="str">
        <f>IFERROR(IF(P198=Hjelpeark!$B$4,0,ABS(P198-O198)),"")</f>
        <v/>
      </c>
      <c r="R198" s="226" t="str">
        <f t="shared" si="32"/>
        <v/>
      </c>
      <c r="T198" s="248" t="str">
        <f>IFERROR(_xlfn.XLOOKUP(D198,Prisliste!$C$4:$F$4,Prisliste!$C$28:$F$28)*R198,"")</f>
        <v/>
      </c>
      <c r="U198" s="248" t="str">
        <f>IFERROR(IF(L198=Hjelpeark!$P$14,_xlfn.XLOOKUP(D198,Prisliste!$C$4:$F$4,Prisliste!$C$29:$F$29)*R198,IF(L198=Hjelpeark!$P$15,_xlfn.XLOOKUP(D198,Prisliste!$C$4:$F$4,Prisliste!$C$30:$F$30)*R198,_xlfn.XLOOKUP(D198,Prisliste!$C$4:$F$4,Prisliste!$C$31:$F$31)*R198)),"")</f>
        <v/>
      </c>
    </row>
    <row r="199" spans="1:21" ht="14.4">
      <c r="A199" s="278" t="str">
        <f>IF(A198="","",IF(A198+1&lt;='Prisestimat RAS'!$C$7,'Beregninger RAS'!A198+1,""))</f>
        <v/>
      </c>
      <c r="B199" s="260" t="str">
        <f t="shared" si="33"/>
        <v/>
      </c>
      <c r="C199" s="277" t="str">
        <f t="shared" si="34"/>
        <v/>
      </c>
      <c r="D199" s="260" t="str">
        <f t="shared" si="35"/>
        <v/>
      </c>
      <c r="E199" s="226" t="str">
        <f t="shared" si="37"/>
        <v/>
      </c>
      <c r="F199" s="248" t="str">
        <f t="shared" si="36"/>
        <v/>
      </c>
      <c r="G199" s="246" t="str">
        <f>IF($A199="","",'Prisestimat RAS'!$C$14)</f>
        <v/>
      </c>
      <c r="H199" s="248" t="str" cm="1">
        <f t="array" ref="H199">IF(N199=Hjelpeark!$E$7,_xlfn.XLOOKUP(IF(P199="Naturlig",O199,P199),'Veksttabell FV'!$A$26:$A$42,_xlfn.XLOOKUP('Beregninger RAS'!F199,'Veksttabell FV'!$B$25:$T$25,'Veksttabell FV'!$B$26:$T$42,,-1),,-1)*G199,IF('Beregninger RAS'!N199=Hjelpeark!$D$7,_xlfn.XLOOKUP(IF(P199="Naturlig",O199,P199),'Veksttabell SV'!$A$27:$A$43,_xlfn.XLOOKUP('Beregninger RAS'!F199,'Veksttabell SV'!$B$26:$AU$26,'Veksttabell SV'!$B$27:$AU$43,,-1),,-1)*G199,""))</f>
        <v/>
      </c>
      <c r="I199" s="248" t="str">
        <f t="shared" si="30"/>
        <v/>
      </c>
      <c r="J199" s="264" t="str">
        <f t="shared" si="31"/>
        <v/>
      </c>
      <c r="K199" s="277" t="str">
        <f>IF(A199="","",'Prisestimat RAS'!$C$9)</f>
        <v/>
      </c>
      <c r="L199" s="277" t="str">
        <f>IF(B199="","",'Prisestimat RAS'!$C$10)</f>
        <v/>
      </c>
      <c r="M199" s="277" t="str">
        <f>IF(A199="","",_xlfn.XLOOKUP('Prisestimat RAS'!$C$10,Hjelpeark!$P$14:$P$16,Hjelpeark!$Q$14:$Q$16))</f>
        <v/>
      </c>
      <c r="N199" s="277" t="str">
        <f t="shared" si="38"/>
        <v/>
      </c>
      <c r="O199" s="277" t="str">
        <f>IFERROR(IF(N199=Hjelpeark!$D$7,_xlfn.XLOOKUP('Beregninger RAS'!C199,Hjelpeark!$C$8:$C$19,Hjelpeark!$D$8:$D$19),_xlfn.XLOOKUP('Beregninger RAS'!C199,Hjelpeark!$C$8:$C$19,Hjelpeark!$E$8:$E$19)),"")</f>
        <v/>
      </c>
      <c r="P199" s="277" t="str">
        <f t="shared" si="39"/>
        <v/>
      </c>
      <c r="Q199" s="277" t="str">
        <f>IFERROR(IF(P199=Hjelpeark!$B$4,0,ABS(P199-O199)),"")</f>
        <v/>
      </c>
      <c r="R199" s="226" t="str">
        <f t="shared" si="32"/>
        <v/>
      </c>
      <c r="T199" s="248" t="str">
        <f>IFERROR(_xlfn.XLOOKUP(D199,Prisliste!$C$4:$F$4,Prisliste!$C$28:$F$28)*R199,"")</f>
        <v/>
      </c>
      <c r="U199" s="248" t="str">
        <f>IFERROR(IF(L199=Hjelpeark!$P$14,_xlfn.XLOOKUP(D199,Prisliste!$C$4:$F$4,Prisliste!$C$29:$F$29)*R199,IF(L199=Hjelpeark!$P$15,_xlfn.XLOOKUP(D199,Prisliste!$C$4:$F$4,Prisliste!$C$30:$F$30)*R199,_xlfn.XLOOKUP(D199,Prisliste!$C$4:$F$4,Prisliste!$C$31:$F$31)*R199)),"")</f>
        <v/>
      </c>
    </row>
    <row r="200" spans="1:21" ht="14.4">
      <c r="A200" s="278" t="str">
        <f>IF(A199="","",IF(A199+1&lt;='Prisestimat RAS'!$C$7,'Beregninger RAS'!A199+1,""))</f>
        <v/>
      </c>
      <c r="B200" s="260" t="str">
        <f t="shared" si="33"/>
        <v/>
      </c>
      <c r="C200" s="277" t="str">
        <f t="shared" si="34"/>
        <v/>
      </c>
      <c r="D200" s="260" t="str">
        <f t="shared" si="35"/>
        <v/>
      </c>
      <c r="E200" s="226" t="str">
        <f t="shared" si="37"/>
        <v/>
      </c>
      <c r="F200" s="248" t="str">
        <f t="shared" si="36"/>
        <v/>
      </c>
      <c r="G200" s="246" t="str">
        <f>IF($A200="","",'Prisestimat RAS'!$C$14)</f>
        <v/>
      </c>
      <c r="H200" s="248" t="str" cm="1">
        <f t="array" ref="H200">IF(N200=Hjelpeark!$E$7,_xlfn.XLOOKUP(IF(P200="Naturlig",O200,P200),'Veksttabell FV'!$A$26:$A$42,_xlfn.XLOOKUP('Beregninger RAS'!F200,'Veksttabell FV'!$B$25:$T$25,'Veksttabell FV'!$B$26:$T$42,,-1),,-1)*G200,IF('Beregninger RAS'!N200=Hjelpeark!$D$7,_xlfn.XLOOKUP(IF(P200="Naturlig",O200,P200),'Veksttabell SV'!$A$27:$A$43,_xlfn.XLOOKUP('Beregninger RAS'!F200,'Veksttabell SV'!$B$26:$AU$26,'Veksttabell SV'!$B$27:$AU$43,,-1),,-1)*G200,""))</f>
        <v/>
      </c>
      <c r="I200" s="248" t="str">
        <f t="shared" si="30"/>
        <v/>
      </c>
      <c r="J200" s="264" t="str">
        <f t="shared" si="31"/>
        <v/>
      </c>
      <c r="K200" s="277" t="str">
        <f>IF(A200="","",'Prisestimat RAS'!$C$9)</f>
        <v/>
      </c>
      <c r="L200" s="277" t="str">
        <f>IF(B200="","",'Prisestimat RAS'!$C$10)</f>
        <v/>
      </c>
      <c r="M200" s="277" t="str">
        <f>IF(A200="","",_xlfn.XLOOKUP('Prisestimat RAS'!$C$10,Hjelpeark!$P$14:$P$16,Hjelpeark!$Q$14:$Q$16))</f>
        <v/>
      </c>
      <c r="N200" s="277" t="str">
        <f t="shared" si="38"/>
        <v/>
      </c>
      <c r="O200" s="277" t="str">
        <f>IFERROR(IF(N200=Hjelpeark!$D$7,_xlfn.XLOOKUP('Beregninger RAS'!C200,Hjelpeark!$C$8:$C$19,Hjelpeark!$D$8:$D$19),_xlfn.XLOOKUP('Beregninger RAS'!C200,Hjelpeark!$C$8:$C$19,Hjelpeark!$E$8:$E$19)),"")</f>
        <v/>
      </c>
      <c r="P200" s="277" t="str">
        <f t="shared" si="39"/>
        <v/>
      </c>
      <c r="Q200" s="277" t="str">
        <f>IFERROR(IF(P200=Hjelpeark!$B$4,0,ABS(P200-O200)),"")</f>
        <v/>
      </c>
      <c r="R200" s="226" t="str">
        <f t="shared" si="32"/>
        <v/>
      </c>
      <c r="T200" s="248" t="str">
        <f>IFERROR(_xlfn.XLOOKUP(D200,Prisliste!$C$4:$F$4,Prisliste!$C$28:$F$28)*R200,"")</f>
        <v/>
      </c>
      <c r="U200" s="248" t="str">
        <f>IFERROR(IF(L200=Hjelpeark!$P$14,_xlfn.XLOOKUP(D200,Prisliste!$C$4:$F$4,Prisliste!$C$29:$F$29)*R200,IF(L200=Hjelpeark!$P$15,_xlfn.XLOOKUP(D200,Prisliste!$C$4:$F$4,Prisliste!$C$30:$F$30)*R200,_xlfn.XLOOKUP(D200,Prisliste!$C$4:$F$4,Prisliste!$C$31:$F$31)*R200)),"")</f>
        <v/>
      </c>
    </row>
    <row r="201" spans="1:21" ht="14.4">
      <c r="A201" s="278" t="str">
        <f>IF(A200="","",IF(A200+1&lt;='Prisestimat RAS'!$C$7,'Beregninger RAS'!A200+1,""))</f>
        <v/>
      </c>
      <c r="B201" s="260" t="str">
        <f t="shared" si="33"/>
        <v/>
      </c>
      <c r="C201" s="277" t="str">
        <f t="shared" si="34"/>
        <v/>
      </c>
      <c r="D201" s="260" t="str">
        <f t="shared" si="35"/>
        <v/>
      </c>
      <c r="E201" s="226" t="str">
        <f t="shared" si="37"/>
        <v/>
      </c>
      <c r="F201" s="248" t="str">
        <f t="shared" si="36"/>
        <v/>
      </c>
      <c r="G201" s="246" t="str">
        <f>IF($A201="","",'Prisestimat RAS'!$C$14)</f>
        <v/>
      </c>
      <c r="H201" s="248" t="str" cm="1">
        <f t="array" ref="H201">IF(N201=Hjelpeark!$E$7,_xlfn.XLOOKUP(IF(P201="Naturlig",O201,P201),'Veksttabell FV'!$A$26:$A$42,_xlfn.XLOOKUP('Beregninger RAS'!F201,'Veksttabell FV'!$B$25:$T$25,'Veksttabell FV'!$B$26:$T$42,,-1),,-1)*G201,IF('Beregninger RAS'!N201=Hjelpeark!$D$7,_xlfn.XLOOKUP(IF(P201="Naturlig",O201,P201),'Veksttabell SV'!$A$27:$A$43,_xlfn.XLOOKUP('Beregninger RAS'!F201,'Veksttabell SV'!$B$26:$AU$26,'Veksttabell SV'!$B$27:$AU$43,,-1),,-1)*G201,""))</f>
        <v/>
      </c>
      <c r="I201" s="248" t="str">
        <f t="shared" si="30"/>
        <v/>
      </c>
      <c r="J201" s="264" t="str">
        <f t="shared" si="31"/>
        <v/>
      </c>
      <c r="K201" s="277" t="str">
        <f>IF(A201="","",'Prisestimat RAS'!$C$9)</f>
        <v/>
      </c>
      <c r="L201" s="277" t="str">
        <f>IF(B201="","",'Prisestimat RAS'!$C$10)</f>
        <v/>
      </c>
      <c r="M201" s="277" t="str">
        <f>IF(A201="","",_xlfn.XLOOKUP('Prisestimat RAS'!$C$10,Hjelpeark!$P$14:$P$16,Hjelpeark!$Q$14:$Q$16))</f>
        <v/>
      </c>
      <c r="N201" s="277" t="str">
        <f t="shared" si="38"/>
        <v/>
      </c>
      <c r="O201" s="277" t="str">
        <f>IFERROR(IF(N201=Hjelpeark!$D$7,_xlfn.XLOOKUP('Beregninger RAS'!C201,Hjelpeark!$C$8:$C$19,Hjelpeark!$D$8:$D$19),_xlfn.XLOOKUP('Beregninger RAS'!C201,Hjelpeark!$C$8:$C$19,Hjelpeark!$E$8:$E$19)),"")</f>
        <v/>
      </c>
      <c r="P201" s="277" t="str">
        <f t="shared" si="39"/>
        <v/>
      </c>
      <c r="Q201" s="277" t="str">
        <f>IFERROR(IF(P201=Hjelpeark!$B$4,0,ABS(P201-O201)),"")</f>
        <v/>
      </c>
      <c r="R201" s="226" t="str">
        <f t="shared" si="32"/>
        <v/>
      </c>
      <c r="T201" s="248" t="str">
        <f>IFERROR(_xlfn.XLOOKUP(D201,Prisliste!$C$4:$F$4,Prisliste!$C$28:$F$28)*R201,"")</f>
        <v/>
      </c>
      <c r="U201" s="248" t="str">
        <f>IFERROR(IF(L201=Hjelpeark!$P$14,_xlfn.XLOOKUP(D201,Prisliste!$C$4:$F$4,Prisliste!$C$29:$F$29)*R201,IF(L201=Hjelpeark!$P$15,_xlfn.XLOOKUP(D201,Prisliste!$C$4:$F$4,Prisliste!$C$30:$F$30)*R201,_xlfn.XLOOKUP(D201,Prisliste!$C$4:$F$4,Prisliste!$C$31:$F$31)*R201)),"")</f>
        <v/>
      </c>
    </row>
    <row r="202" spans="1:21" ht="14.4">
      <c r="A202" s="278" t="str">
        <f>IF(A201="","",IF(A201+1&lt;='Prisestimat RAS'!$C$7,'Beregninger RAS'!A201+1,""))</f>
        <v/>
      </c>
      <c r="B202" s="260" t="str">
        <f t="shared" si="33"/>
        <v/>
      </c>
      <c r="C202" s="277" t="str">
        <f t="shared" si="34"/>
        <v/>
      </c>
      <c r="D202" s="260" t="str">
        <f t="shared" si="35"/>
        <v/>
      </c>
      <c r="E202" s="226" t="str">
        <f t="shared" si="37"/>
        <v/>
      </c>
      <c r="F202" s="248" t="str">
        <f t="shared" si="36"/>
        <v/>
      </c>
      <c r="G202" s="246" t="str">
        <f>IF($A202="","",'Prisestimat RAS'!$C$14)</f>
        <v/>
      </c>
      <c r="H202" s="248" t="str" cm="1">
        <f t="array" ref="H202">IF(N202=Hjelpeark!$E$7,_xlfn.XLOOKUP(IF(P202="Naturlig",O202,P202),'Veksttabell FV'!$A$26:$A$42,_xlfn.XLOOKUP('Beregninger RAS'!F202,'Veksttabell FV'!$B$25:$T$25,'Veksttabell FV'!$B$26:$T$42,,-1),,-1)*G202,IF('Beregninger RAS'!N202=Hjelpeark!$D$7,_xlfn.XLOOKUP(IF(P202="Naturlig",O202,P202),'Veksttabell SV'!$A$27:$A$43,_xlfn.XLOOKUP('Beregninger RAS'!F202,'Veksttabell SV'!$B$26:$AU$26,'Veksttabell SV'!$B$27:$AU$43,,-1),,-1)*G202,""))</f>
        <v/>
      </c>
      <c r="I202" s="248" t="str">
        <f t="shared" si="30"/>
        <v/>
      </c>
      <c r="J202" s="264" t="str">
        <f t="shared" si="31"/>
        <v/>
      </c>
      <c r="K202" s="277" t="str">
        <f>IF(A202="","",'Prisestimat RAS'!$C$9)</f>
        <v/>
      </c>
      <c r="L202" s="277" t="str">
        <f>IF(B202="","",'Prisestimat RAS'!$C$10)</f>
        <v/>
      </c>
      <c r="M202" s="277" t="str">
        <f>IF(A202="","",_xlfn.XLOOKUP('Prisestimat RAS'!$C$10,Hjelpeark!$P$14:$P$16,Hjelpeark!$Q$14:$Q$16))</f>
        <v/>
      </c>
      <c r="N202" s="277" t="str">
        <f t="shared" si="38"/>
        <v/>
      </c>
      <c r="O202" s="277" t="str">
        <f>IFERROR(IF(N202=Hjelpeark!$D$7,_xlfn.XLOOKUP('Beregninger RAS'!C202,Hjelpeark!$C$8:$C$19,Hjelpeark!$D$8:$D$19),_xlfn.XLOOKUP('Beregninger RAS'!C202,Hjelpeark!$C$8:$C$19,Hjelpeark!$E$8:$E$19)),"")</f>
        <v/>
      </c>
      <c r="P202" s="277" t="str">
        <f t="shared" si="39"/>
        <v/>
      </c>
      <c r="Q202" s="277" t="str">
        <f>IFERROR(IF(P202=Hjelpeark!$B$4,0,ABS(P202-O202)),"")</f>
        <v/>
      </c>
      <c r="R202" s="226" t="str">
        <f t="shared" si="32"/>
        <v/>
      </c>
      <c r="T202" s="248" t="str">
        <f>IFERROR(_xlfn.XLOOKUP(D202,Prisliste!$C$4:$F$4,Prisliste!$C$28:$F$28)*R202,"")</f>
        <v/>
      </c>
      <c r="U202" s="248" t="str">
        <f>IFERROR(IF(L202=Hjelpeark!$P$14,_xlfn.XLOOKUP(D202,Prisliste!$C$4:$F$4,Prisliste!$C$29:$F$29)*R202,IF(L202=Hjelpeark!$P$15,_xlfn.XLOOKUP(D202,Prisliste!$C$4:$F$4,Prisliste!$C$30:$F$30)*R202,_xlfn.XLOOKUP(D202,Prisliste!$C$4:$F$4,Prisliste!$C$31:$F$31)*R202)),"")</f>
        <v/>
      </c>
    </row>
    <row r="203" spans="1:21" ht="14.4">
      <c r="A203" s="278" t="str">
        <f>IF(A202="","",IF(A202+1&lt;='Prisestimat RAS'!$C$7,'Beregninger RAS'!A202+1,""))</f>
        <v/>
      </c>
      <c r="B203" s="260" t="str">
        <f t="shared" si="33"/>
        <v/>
      </c>
      <c r="C203" s="277" t="str">
        <f t="shared" si="34"/>
        <v/>
      </c>
      <c r="D203" s="260" t="str">
        <f t="shared" si="35"/>
        <v/>
      </c>
      <c r="E203" s="226" t="str">
        <f t="shared" si="37"/>
        <v/>
      </c>
      <c r="F203" s="248" t="str">
        <f t="shared" si="36"/>
        <v/>
      </c>
      <c r="G203" s="246" t="str">
        <f>IF($A203="","",'Prisestimat RAS'!$C$14)</f>
        <v/>
      </c>
      <c r="H203" s="248" t="str" cm="1">
        <f t="array" ref="H203">IF(N203=Hjelpeark!$E$7,_xlfn.XLOOKUP(IF(P203="Naturlig",O203,P203),'Veksttabell FV'!$A$26:$A$42,_xlfn.XLOOKUP('Beregninger RAS'!F203,'Veksttabell FV'!$B$25:$T$25,'Veksttabell FV'!$B$26:$T$42,,-1),,-1)*G203,IF('Beregninger RAS'!N203=Hjelpeark!$D$7,_xlfn.XLOOKUP(IF(P203="Naturlig",O203,P203),'Veksttabell SV'!$A$27:$A$43,_xlfn.XLOOKUP('Beregninger RAS'!F203,'Veksttabell SV'!$B$26:$AU$26,'Veksttabell SV'!$B$27:$AU$43,,-1),,-1)*G203,""))</f>
        <v/>
      </c>
      <c r="I203" s="248" t="str">
        <f t="shared" si="30"/>
        <v/>
      </c>
      <c r="J203" s="264" t="str">
        <f t="shared" si="31"/>
        <v/>
      </c>
      <c r="K203" s="277" t="str">
        <f>IF(A203="","",'Prisestimat RAS'!$C$9)</f>
        <v/>
      </c>
      <c r="L203" s="277" t="str">
        <f>IF(B203="","",'Prisestimat RAS'!$C$10)</f>
        <v/>
      </c>
      <c r="M203" s="277" t="str">
        <f>IF(A203="","",_xlfn.XLOOKUP('Prisestimat RAS'!$C$10,Hjelpeark!$P$14:$P$16,Hjelpeark!$Q$14:$Q$16))</f>
        <v/>
      </c>
      <c r="N203" s="277" t="str">
        <f t="shared" si="38"/>
        <v/>
      </c>
      <c r="O203" s="277" t="str">
        <f>IFERROR(IF(N203=Hjelpeark!$D$7,_xlfn.XLOOKUP('Beregninger RAS'!C203,Hjelpeark!$C$8:$C$19,Hjelpeark!$D$8:$D$19),_xlfn.XLOOKUP('Beregninger RAS'!C203,Hjelpeark!$C$8:$C$19,Hjelpeark!$E$8:$E$19)),"")</f>
        <v/>
      </c>
      <c r="P203" s="277" t="str">
        <f t="shared" si="39"/>
        <v/>
      </c>
      <c r="Q203" s="277" t="str">
        <f>IFERROR(IF(P203=Hjelpeark!$B$4,0,ABS(P203-O203)),"")</f>
        <v/>
      </c>
      <c r="R203" s="226" t="str">
        <f t="shared" si="32"/>
        <v/>
      </c>
      <c r="T203" s="248" t="str">
        <f>IFERROR(_xlfn.XLOOKUP(D203,Prisliste!$C$4:$F$4,Prisliste!$C$28:$F$28)*R203,"")</f>
        <v/>
      </c>
      <c r="U203" s="248" t="str">
        <f>IFERROR(IF(L203=Hjelpeark!$P$14,_xlfn.XLOOKUP(D203,Prisliste!$C$4:$F$4,Prisliste!$C$29:$F$29)*R203,IF(L203=Hjelpeark!$P$15,_xlfn.XLOOKUP(D203,Prisliste!$C$4:$F$4,Prisliste!$C$30:$F$30)*R203,_xlfn.XLOOKUP(D203,Prisliste!$C$4:$F$4,Prisliste!$C$31:$F$31)*R203)),"")</f>
        <v/>
      </c>
    </row>
    <row r="204" spans="1:21" ht="14.4">
      <c r="A204" s="278" t="str">
        <f>IF(A203="","",IF(A203+1&lt;='Prisestimat RAS'!$C$7,'Beregninger RAS'!A203+1,""))</f>
        <v/>
      </c>
      <c r="B204" s="260" t="str">
        <f t="shared" si="33"/>
        <v/>
      </c>
      <c r="C204" s="277" t="str">
        <f t="shared" si="34"/>
        <v/>
      </c>
      <c r="D204" s="260" t="str">
        <f t="shared" si="35"/>
        <v/>
      </c>
      <c r="E204" s="226" t="str">
        <f t="shared" si="37"/>
        <v/>
      </c>
      <c r="F204" s="248" t="str">
        <f t="shared" si="36"/>
        <v/>
      </c>
      <c r="G204" s="246" t="str">
        <f>IF($A204="","",'Prisestimat RAS'!$C$14)</f>
        <v/>
      </c>
      <c r="H204" s="248" t="str" cm="1">
        <f t="array" ref="H204">IF(N204=Hjelpeark!$E$7,_xlfn.XLOOKUP(IF(P204="Naturlig",O204,P204),'Veksttabell FV'!$A$26:$A$42,_xlfn.XLOOKUP('Beregninger RAS'!F204,'Veksttabell FV'!$B$25:$T$25,'Veksttabell FV'!$B$26:$T$42,,-1),,-1)*G204,IF('Beregninger RAS'!N204=Hjelpeark!$D$7,_xlfn.XLOOKUP(IF(P204="Naturlig",O204,P204),'Veksttabell SV'!$A$27:$A$43,_xlfn.XLOOKUP('Beregninger RAS'!F204,'Veksttabell SV'!$B$26:$AU$26,'Veksttabell SV'!$B$27:$AU$43,,-1),,-1)*G204,""))</f>
        <v/>
      </c>
      <c r="I204" s="248" t="str">
        <f t="shared" si="30"/>
        <v/>
      </c>
      <c r="J204" s="264" t="str">
        <f t="shared" si="31"/>
        <v/>
      </c>
      <c r="K204" s="277" t="str">
        <f>IF(A204="","",'Prisestimat RAS'!$C$9)</f>
        <v/>
      </c>
      <c r="L204" s="277" t="str">
        <f>IF(B204="","",'Prisestimat RAS'!$C$10)</f>
        <v/>
      </c>
      <c r="M204" s="277" t="str">
        <f>IF(A204="","",_xlfn.XLOOKUP('Prisestimat RAS'!$C$10,Hjelpeark!$P$14:$P$16,Hjelpeark!$Q$14:$Q$16))</f>
        <v/>
      </c>
      <c r="N204" s="277" t="str">
        <f t="shared" si="38"/>
        <v/>
      </c>
      <c r="O204" s="277" t="str">
        <f>IFERROR(IF(N204=Hjelpeark!$D$7,_xlfn.XLOOKUP('Beregninger RAS'!C204,Hjelpeark!$C$8:$C$19,Hjelpeark!$D$8:$D$19),_xlfn.XLOOKUP('Beregninger RAS'!C204,Hjelpeark!$C$8:$C$19,Hjelpeark!$E$8:$E$19)),"")</f>
        <v/>
      </c>
      <c r="P204" s="277" t="str">
        <f t="shared" si="39"/>
        <v/>
      </c>
      <c r="Q204" s="277" t="str">
        <f>IFERROR(IF(P204=Hjelpeark!$B$4,0,ABS(P204-O204)),"")</f>
        <v/>
      </c>
      <c r="R204" s="226" t="str">
        <f t="shared" si="32"/>
        <v/>
      </c>
      <c r="T204" s="248" t="str">
        <f>IFERROR(_xlfn.XLOOKUP(D204,Prisliste!$C$4:$F$4,Prisliste!$C$28:$F$28)*R204,"")</f>
        <v/>
      </c>
      <c r="U204" s="248" t="str">
        <f>IFERROR(IF(L204=Hjelpeark!$P$14,_xlfn.XLOOKUP(D204,Prisliste!$C$4:$F$4,Prisliste!$C$29:$F$29)*R204,IF(L204=Hjelpeark!$P$15,_xlfn.XLOOKUP(D204,Prisliste!$C$4:$F$4,Prisliste!$C$30:$F$30)*R204,_xlfn.XLOOKUP(D204,Prisliste!$C$4:$F$4,Prisliste!$C$31:$F$31)*R204)),"")</f>
        <v/>
      </c>
    </row>
    <row r="205" spans="1:21" ht="14.4">
      <c r="A205" s="278" t="str">
        <f>IF(A204="","",IF(A204+1&lt;='Prisestimat RAS'!$C$7,'Beregninger RAS'!A204+1,""))</f>
        <v/>
      </c>
      <c r="B205" s="260" t="str">
        <f t="shared" si="33"/>
        <v/>
      </c>
      <c r="C205" s="277" t="str">
        <f t="shared" si="34"/>
        <v/>
      </c>
      <c r="D205" s="260" t="str">
        <f t="shared" si="35"/>
        <v/>
      </c>
      <c r="E205" s="226" t="str">
        <f t="shared" si="37"/>
        <v/>
      </c>
      <c r="F205" s="248" t="str">
        <f t="shared" si="36"/>
        <v/>
      </c>
      <c r="G205" s="246" t="str">
        <f>IF($A205="","",'Prisestimat RAS'!$C$14)</f>
        <v/>
      </c>
      <c r="H205" s="248" t="str" cm="1">
        <f t="array" ref="H205">IF(N205=Hjelpeark!$E$7,_xlfn.XLOOKUP(IF(P205="Naturlig",O205,P205),'Veksttabell FV'!$A$26:$A$42,_xlfn.XLOOKUP('Beregninger RAS'!F205,'Veksttabell FV'!$B$25:$T$25,'Veksttabell FV'!$B$26:$T$42,,-1),,-1)*G205,IF('Beregninger RAS'!N205=Hjelpeark!$D$7,_xlfn.XLOOKUP(IF(P205="Naturlig",O205,P205),'Veksttabell SV'!$A$27:$A$43,_xlfn.XLOOKUP('Beregninger RAS'!F205,'Veksttabell SV'!$B$26:$AU$26,'Veksttabell SV'!$B$27:$AU$43,,-1),,-1)*G205,""))</f>
        <v/>
      </c>
      <c r="I205" s="248" t="str">
        <f t="shared" si="30"/>
        <v/>
      </c>
      <c r="J205" s="264" t="str">
        <f t="shared" si="31"/>
        <v/>
      </c>
      <c r="K205" s="277" t="str">
        <f>IF(A205="","",'Prisestimat RAS'!$C$9)</f>
        <v/>
      </c>
      <c r="L205" s="277" t="str">
        <f>IF(B205="","",'Prisestimat RAS'!$C$10)</f>
        <v/>
      </c>
      <c r="M205" s="277" t="str">
        <f>IF(A205="","",_xlfn.XLOOKUP('Prisestimat RAS'!$C$10,Hjelpeark!$P$14:$P$16,Hjelpeark!$Q$14:$Q$16))</f>
        <v/>
      </c>
      <c r="N205" s="277" t="str">
        <f t="shared" si="38"/>
        <v/>
      </c>
      <c r="O205" s="277" t="str">
        <f>IFERROR(IF(N205=Hjelpeark!$D$7,_xlfn.XLOOKUP('Beregninger RAS'!C205,Hjelpeark!$C$8:$C$19,Hjelpeark!$D$8:$D$19),_xlfn.XLOOKUP('Beregninger RAS'!C205,Hjelpeark!$C$8:$C$19,Hjelpeark!$E$8:$E$19)),"")</f>
        <v/>
      </c>
      <c r="P205" s="277" t="str">
        <f t="shared" si="39"/>
        <v/>
      </c>
      <c r="Q205" s="277" t="str">
        <f>IFERROR(IF(P205=Hjelpeark!$B$4,0,ABS(P205-O205)),"")</f>
        <v/>
      </c>
      <c r="R205" s="226" t="str">
        <f t="shared" si="32"/>
        <v/>
      </c>
      <c r="T205" s="248" t="str">
        <f>IFERROR(_xlfn.XLOOKUP(D205,Prisliste!$C$4:$F$4,Prisliste!$C$28:$F$28)*R205,"")</f>
        <v/>
      </c>
      <c r="U205" s="248" t="str">
        <f>IFERROR(IF(L205=Hjelpeark!$P$14,_xlfn.XLOOKUP(D205,Prisliste!$C$4:$F$4,Prisliste!$C$29:$F$29)*R205,IF(L205=Hjelpeark!$P$15,_xlfn.XLOOKUP(D205,Prisliste!$C$4:$F$4,Prisliste!$C$30:$F$30)*R205,_xlfn.XLOOKUP(D205,Prisliste!$C$4:$F$4,Prisliste!$C$31:$F$31)*R205)),"")</f>
        <v/>
      </c>
    </row>
    <row r="206" spans="1:21" ht="14.4">
      <c r="A206" s="278" t="str">
        <f>IF(A205="","",IF(A205+1&lt;='Prisestimat RAS'!$C$7,'Beregninger RAS'!A205+1,""))</f>
        <v/>
      </c>
      <c r="B206" s="260" t="str">
        <f t="shared" si="33"/>
        <v/>
      </c>
      <c r="C206" s="277" t="str">
        <f t="shared" si="34"/>
        <v/>
      </c>
      <c r="D206" s="260" t="str">
        <f t="shared" si="35"/>
        <v/>
      </c>
      <c r="E206" s="226" t="str">
        <f t="shared" si="37"/>
        <v/>
      </c>
      <c r="F206" s="248" t="str">
        <f t="shared" si="36"/>
        <v/>
      </c>
      <c r="G206" s="246" t="str">
        <f>IF($A206="","",'Prisestimat RAS'!$C$14)</f>
        <v/>
      </c>
      <c r="H206" s="248" t="str" cm="1">
        <f t="array" ref="H206">IF(N206=Hjelpeark!$E$7,_xlfn.XLOOKUP(IF(P206="Naturlig",O206,P206),'Veksttabell FV'!$A$26:$A$42,_xlfn.XLOOKUP('Beregninger RAS'!F206,'Veksttabell FV'!$B$25:$T$25,'Veksttabell FV'!$B$26:$T$42,,-1),,-1)*G206,IF('Beregninger RAS'!N206=Hjelpeark!$D$7,_xlfn.XLOOKUP(IF(P206="Naturlig",O206,P206),'Veksttabell SV'!$A$27:$A$43,_xlfn.XLOOKUP('Beregninger RAS'!F206,'Veksttabell SV'!$B$26:$AU$26,'Veksttabell SV'!$B$27:$AU$43,,-1),,-1)*G206,""))</f>
        <v/>
      </c>
      <c r="I206" s="248" t="str">
        <f t="shared" si="30"/>
        <v/>
      </c>
      <c r="J206" s="264" t="str">
        <f t="shared" si="31"/>
        <v/>
      </c>
      <c r="K206" s="277" t="str">
        <f>IF(A206="","",'Prisestimat RAS'!$C$9)</f>
        <v/>
      </c>
      <c r="L206" s="277" t="str">
        <f>IF(B206="","",'Prisestimat RAS'!$C$10)</f>
        <v/>
      </c>
      <c r="M206" s="277" t="str">
        <f>IF(A206="","",_xlfn.XLOOKUP('Prisestimat RAS'!$C$10,Hjelpeark!$P$14:$P$16,Hjelpeark!$Q$14:$Q$16))</f>
        <v/>
      </c>
      <c r="N206" s="277" t="str">
        <f t="shared" si="38"/>
        <v/>
      </c>
      <c r="O206" s="277" t="str">
        <f>IFERROR(IF(N206=Hjelpeark!$D$7,_xlfn.XLOOKUP('Beregninger RAS'!C206,Hjelpeark!$C$8:$C$19,Hjelpeark!$D$8:$D$19),_xlfn.XLOOKUP('Beregninger RAS'!C206,Hjelpeark!$C$8:$C$19,Hjelpeark!$E$8:$E$19)),"")</f>
        <v/>
      </c>
      <c r="P206" s="277" t="str">
        <f t="shared" si="39"/>
        <v/>
      </c>
      <c r="Q206" s="277" t="str">
        <f>IFERROR(IF(P206=Hjelpeark!$B$4,0,ABS(P206-O206)),"")</f>
        <v/>
      </c>
      <c r="R206" s="226" t="str">
        <f t="shared" si="32"/>
        <v/>
      </c>
      <c r="T206" s="248" t="str">
        <f>IFERROR(_xlfn.XLOOKUP(D206,Prisliste!$C$4:$F$4,Prisliste!$C$28:$F$28)*R206,"")</f>
        <v/>
      </c>
      <c r="U206" s="248" t="str">
        <f>IFERROR(IF(L206=Hjelpeark!$P$14,_xlfn.XLOOKUP(D206,Prisliste!$C$4:$F$4,Prisliste!$C$29:$F$29)*R206,IF(L206=Hjelpeark!$P$15,_xlfn.XLOOKUP(D206,Prisliste!$C$4:$F$4,Prisliste!$C$30:$F$30)*R206,_xlfn.XLOOKUP(D206,Prisliste!$C$4:$F$4,Prisliste!$C$31:$F$31)*R206)),"")</f>
        <v/>
      </c>
    </row>
    <row r="207" spans="1:21" ht="14.4">
      <c r="A207" s="278" t="str">
        <f>IF(A206="","",IF(A206+1&lt;='Prisestimat RAS'!$C$7,'Beregninger RAS'!A206+1,""))</f>
        <v/>
      </c>
      <c r="B207" s="260" t="str">
        <f t="shared" si="33"/>
        <v/>
      </c>
      <c r="C207" s="277" t="str">
        <f t="shared" si="34"/>
        <v/>
      </c>
      <c r="D207" s="260" t="str">
        <f t="shared" si="35"/>
        <v/>
      </c>
      <c r="E207" s="226" t="str">
        <f t="shared" si="37"/>
        <v/>
      </c>
      <c r="F207" s="248" t="str">
        <f t="shared" si="36"/>
        <v/>
      </c>
      <c r="G207" s="246" t="str">
        <f>IF($A207="","",'Prisestimat RAS'!$C$14)</f>
        <v/>
      </c>
      <c r="H207" s="248" t="str" cm="1">
        <f t="array" ref="H207">IF(N207=Hjelpeark!$E$7,_xlfn.XLOOKUP(IF(P207="Naturlig",O207,P207),'Veksttabell FV'!$A$26:$A$42,_xlfn.XLOOKUP('Beregninger RAS'!F207,'Veksttabell FV'!$B$25:$T$25,'Veksttabell FV'!$B$26:$T$42,,-1),,-1)*G207,IF('Beregninger RAS'!N207=Hjelpeark!$D$7,_xlfn.XLOOKUP(IF(P207="Naturlig",O207,P207),'Veksttabell SV'!$A$27:$A$43,_xlfn.XLOOKUP('Beregninger RAS'!F207,'Veksttabell SV'!$B$26:$AU$26,'Veksttabell SV'!$B$27:$AU$43,,-1),,-1)*G207,""))</f>
        <v/>
      </c>
      <c r="I207" s="248" t="str">
        <f t="shared" si="30"/>
        <v/>
      </c>
      <c r="J207" s="264" t="str">
        <f t="shared" si="31"/>
        <v/>
      </c>
      <c r="K207" s="277" t="str">
        <f>IF(A207="","",'Prisestimat RAS'!$C$9)</f>
        <v/>
      </c>
      <c r="L207" s="277" t="str">
        <f>IF(B207="","",'Prisestimat RAS'!$C$10)</f>
        <v/>
      </c>
      <c r="M207" s="277" t="str">
        <f>IF(A207="","",_xlfn.XLOOKUP('Prisestimat RAS'!$C$10,Hjelpeark!$P$14:$P$16,Hjelpeark!$Q$14:$Q$16))</f>
        <v/>
      </c>
      <c r="N207" s="277" t="str">
        <f t="shared" si="38"/>
        <v/>
      </c>
      <c r="O207" s="277" t="str">
        <f>IFERROR(IF(N207=Hjelpeark!$D$7,_xlfn.XLOOKUP('Beregninger RAS'!C207,Hjelpeark!$C$8:$C$19,Hjelpeark!$D$8:$D$19),_xlfn.XLOOKUP('Beregninger RAS'!C207,Hjelpeark!$C$8:$C$19,Hjelpeark!$E$8:$E$19)),"")</f>
        <v/>
      </c>
      <c r="P207" s="277" t="str">
        <f t="shared" si="39"/>
        <v/>
      </c>
      <c r="Q207" s="277" t="str">
        <f>IFERROR(IF(P207=Hjelpeark!$B$4,0,ABS(P207-O207)),"")</f>
        <v/>
      </c>
      <c r="R207" s="226" t="str">
        <f t="shared" si="32"/>
        <v/>
      </c>
      <c r="T207" s="248" t="str">
        <f>IFERROR(_xlfn.XLOOKUP(D207,Prisliste!$C$4:$F$4,Prisliste!$C$28:$F$28)*R207,"")</f>
        <v/>
      </c>
      <c r="U207" s="248" t="str">
        <f>IFERROR(IF(L207=Hjelpeark!$P$14,_xlfn.XLOOKUP(D207,Prisliste!$C$4:$F$4,Prisliste!$C$29:$F$29)*R207,IF(L207=Hjelpeark!$P$15,_xlfn.XLOOKUP(D207,Prisliste!$C$4:$F$4,Prisliste!$C$30:$F$30)*R207,_xlfn.XLOOKUP(D207,Prisliste!$C$4:$F$4,Prisliste!$C$31:$F$31)*R207)),"")</f>
        <v/>
      </c>
    </row>
    <row r="208" spans="1:21" ht="14.4">
      <c r="A208" s="278" t="str">
        <f>IF(A207="","",IF(A207+1&lt;='Prisestimat RAS'!$C$7,'Beregninger RAS'!A207+1,""))</f>
        <v/>
      </c>
      <c r="B208" s="260" t="str">
        <f t="shared" si="33"/>
        <v/>
      </c>
      <c r="C208" s="277" t="str">
        <f t="shared" si="34"/>
        <v/>
      </c>
      <c r="D208" s="260" t="str">
        <f t="shared" si="35"/>
        <v/>
      </c>
      <c r="E208" s="226" t="str">
        <f t="shared" si="37"/>
        <v/>
      </c>
      <c r="F208" s="248" t="str">
        <f t="shared" si="36"/>
        <v/>
      </c>
      <c r="G208" s="246" t="str">
        <f>IF($A208="","",'Prisestimat RAS'!$C$14)</f>
        <v/>
      </c>
      <c r="H208" s="248" t="str" cm="1">
        <f t="array" ref="H208">IF(N208=Hjelpeark!$E$7,_xlfn.XLOOKUP(IF(P208="Naturlig",O208,P208),'Veksttabell FV'!$A$26:$A$42,_xlfn.XLOOKUP('Beregninger RAS'!F208,'Veksttabell FV'!$B$25:$T$25,'Veksttabell FV'!$B$26:$T$42,,-1),,-1)*G208,IF('Beregninger RAS'!N208=Hjelpeark!$D$7,_xlfn.XLOOKUP(IF(P208="Naturlig",O208,P208),'Veksttabell SV'!$A$27:$A$43,_xlfn.XLOOKUP('Beregninger RAS'!F208,'Veksttabell SV'!$B$26:$AU$26,'Veksttabell SV'!$B$27:$AU$43,,-1),,-1)*G208,""))</f>
        <v/>
      </c>
      <c r="I208" s="248" t="str">
        <f t="shared" si="30"/>
        <v/>
      </c>
      <c r="J208" s="264" t="str">
        <f t="shared" si="31"/>
        <v/>
      </c>
      <c r="K208" s="277" t="str">
        <f>IF(A208="","",'Prisestimat RAS'!$C$9)</f>
        <v/>
      </c>
      <c r="L208" s="277" t="str">
        <f>IF(B208="","",'Prisestimat RAS'!$C$10)</f>
        <v/>
      </c>
      <c r="M208" s="277" t="str">
        <f>IF(A208="","",_xlfn.XLOOKUP('Prisestimat RAS'!$C$10,Hjelpeark!$P$14:$P$16,Hjelpeark!$Q$14:$Q$16))</f>
        <v/>
      </c>
      <c r="N208" s="277" t="str">
        <f t="shared" si="38"/>
        <v/>
      </c>
      <c r="O208" s="277" t="str">
        <f>IFERROR(IF(N208=Hjelpeark!$D$7,_xlfn.XLOOKUP('Beregninger RAS'!C208,Hjelpeark!$C$8:$C$19,Hjelpeark!$D$8:$D$19),_xlfn.XLOOKUP('Beregninger RAS'!C208,Hjelpeark!$C$8:$C$19,Hjelpeark!$E$8:$E$19)),"")</f>
        <v/>
      </c>
      <c r="P208" s="277" t="str">
        <f t="shared" si="39"/>
        <v/>
      </c>
      <c r="Q208" s="277" t="str">
        <f>IFERROR(IF(P208=Hjelpeark!$B$4,0,ABS(P208-O208)),"")</f>
        <v/>
      </c>
      <c r="R208" s="226" t="str">
        <f t="shared" si="32"/>
        <v/>
      </c>
      <c r="T208" s="248" t="str">
        <f>IFERROR(_xlfn.XLOOKUP(D208,Prisliste!$C$4:$F$4,Prisliste!$C$28:$F$28)*R208,"")</f>
        <v/>
      </c>
      <c r="U208" s="248" t="str">
        <f>IFERROR(IF(L208=Hjelpeark!$P$14,_xlfn.XLOOKUP(D208,Prisliste!$C$4:$F$4,Prisliste!$C$29:$F$29)*R208,IF(L208=Hjelpeark!$P$15,_xlfn.XLOOKUP(D208,Prisliste!$C$4:$F$4,Prisliste!$C$30:$F$30)*R208,_xlfn.XLOOKUP(D208,Prisliste!$C$4:$F$4,Prisliste!$C$31:$F$31)*R208)),"")</f>
        <v/>
      </c>
    </row>
    <row r="209" spans="1:21" ht="14.4">
      <c r="A209" s="278" t="str">
        <f>IF(A208="","",IF(A208+1&lt;='Prisestimat RAS'!$C$7,'Beregninger RAS'!A208+1,""))</f>
        <v/>
      </c>
      <c r="B209" s="260" t="str">
        <f t="shared" si="33"/>
        <v/>
      </c>
      <c r="C209" s="277" t="str">
        <f t="shared" si="34"/>
        <v/>
      </c>
      <c r="D209" s="260" t="str">
        <f t="shared" si="35"/>
        <v/>
      </c>
      <c r="E209" s="226" t="str">
        <f t="shared" si="37"/>
        <v/>
      </c>
      <c r="F209" s="248" t="str">
        <f t="shared" si="36"/>
        <v/>
      </c>
      <c r="G209" s="246" t="str">
        <f>IF($A209="","",'Prisestimat RAS'!$C$14)</f>
        <v/>
      </c>
      <c r="H209" s="248" t="str" cm="1">
        <f t="array" ref="H209">IF(N209=Hjelpeark!$E$7,_xlfn.XLOOKUP(IF(P209="Naturlig",O209,P209),'Veksttabell FV'!$A$26:$A$42,_xlfn.XLOOKUP('Beregninger RAS'!F209,'Veksttabell FV'!$B$25:$T$25,'Veksttabell FV'!$B$26:$T$42,,-1),,-1)*G209,IF('Beregninger RAS'!N209=Hjelpeark!$D$7,_xlfn.XLOOKUP(IF(P209="Naturlig",O209,P209),'Veksttabell SV'!$A$27:$A$43,_xlfn.XLOOKUP('Beregninger RAS'!F209,'Veksttabell SV'!$B$26:$AU$26,'Veksttabell SV'!$B$27:$AU$43,,-1),,-1)*G209,""))</f>
        <v/>
      </c>
      <c r="I209" s="248" t="str">
        <f t="shared" si="30"/>
        <v/>
      </c>
      <c r="J209" s="264" t="str">
        <f t="shared" si="31"/>
        <v/>
      </c>
      <c r="K209" s="277" t="str">
        <f>IF(A209="","",'Prisestimat RAS'!$C$9)</f>
        <v/>
      </c>
      <c r="L209" s="277" t="str">
        <f>IF(B209="","",'Prisestimat RAS'!$C$10)</f>
        <v/>
      </c>
      <c r="M209" s="277" t="str">
        <f>IF(A209="","",_xlfn.XLOOKUP('Prisestimat RAS'!$C$10,Hjelpeark!$P$14:$P$16,Hjelpeark!$Q$14:$Q$16))</f>
        <v/>
      </c>
      <c r="N209" s="277" t="str">
        <f t="shared" si="38"/>
        <v/>
      </c>
      <c r="O209" s="277" t="str">
        <f>IFERROR(IF(N209=Hjelpeark!$D$7,_xlfn.XLOOKUP('Beregninger RAS'!C209,Hjelpeark!$C$8:$C$19,Hjelpeark!$D$8:$D$19),_xlfn.XLOOKUP('Beregninger RAS'!C209,Hjelpeark!$C$8:$C$19,Hjelpeark!$E$8:$E$19)),"")</f>
        <v/>
      </c>
      <c r="P209" s="277" t="str">
        <f t="shared" si="39"/>
        <v/>
      </c>
      <c r="Q209" s="277" t="str">
        <f>IFERROR(IF(P209=Hjelpeark!$B$4,0,ABS(P209-O209)),"")</f>
        <v/>
      </c>
      <c r="R209" s="226" t="str">
        <f t="shared" si="32"/>
        <v/>
      </c>
      <c r="T209" s="248" t="str">
        <f>IFERROR(_xlfn.XLOOKUP(D209,Prisliste!$C$4:$F$4,Prisliste!$C$28:$F$28)*R209,"")</f>
        <v/>
      </c>
      <c r="U209" s="248" t="str">
        <f>IFERROR(IF(L209=Hjelpeark!$P$14,_xlfn.XLOOKUP(D209,Prisliste!$C$4:$F$4,Prisliste!$C$29:$F$29)*R209,IF(L209=Hjelpeark!$P$15,_xlfn.XLOOKUP(D209,Prisliste!$C$4:$F$4,Prisliste!$C$30:$F$30)*R209,_xlfn.XLOOKUP(D209,Prisliste!$C$4:$F$4,Prisliste!$C$31:$F$31)*R209)),"")</f>
        <v/>
      </c>
    </row>
    <row r="210" spans="1:21" ht="14.4">
      <c r="A210" s="278" t="str">
        <f>IF(A209="","",IF(A209+1&lt;='Prisestimat RAS'!$C$7,'Beregninger RAS'!A209+1,""))</f>
        <v/>
      </c>
      <c r="B210" s="260" t="str">
        <f t="shared" si="33"/>
        <v/>
      </c>
      <c r="C210" s="277" t="str">
        <f t="shared" si="34"/>
        <v/>
      </c>
      <c r="D210" s="260" t="str">
        <f t="shared" si="35"/>
        <v/>
      </c>
      <c r="E210" s="226" t="str">
        <f t="shared" si="37"/>
        <v/>
      </c>
      <c r="F210" s="248" t="str">
        <f t="shared" si="36"/>
        <v/>
      </c>
      <c r="G210" s="246" t="str">
        <f>IF($A210="","",'Prisestimat RAS'!$C$14)</f>
        <v/>
      </c>
      <c r="H210" s="248" t="str" cm="1">
        <f t="array" ref="H210">IF(N210=Hjelpeark!$E$7,_xlfn.XLOOKUP(IF(P210="Naturlig",O210,P210),'Veksttabell FV'!$A$26:$A$42,_xlfn.XLOOKUP('Beregninger RAS'!F210,'Veksttabell FV'!$B$25:$T$25,'Veksttabell FV'!$B$26:$T$42,,-1),,-1)*G210,IF('Beregninger RAS'!N210=Hjelpeark!$D$7,_xlfn.XLOOKUP(IF(P210="Naturlig",O210,P210),'Veksttabell SV'!$A$27:$A$43,_xlfn.XLOOKUP('Beregninger RAS'!F210,'Veksttabell SV'!$B$26:$AU$26,'Veksttabell SV'!$B$27:$AU$43,,-1),,-1)*G210,""))</f>
        <v/>
      </c>
      <c r="I210" s="248" t="str">
        <f t="shared" si="30"/>
        <v/>
      </c>
      <c r="J210" s="264" t="str">
        <f t="shared" si="31"/>
        <v/>
      </c>
      <c r="K210" s="277" t="str">
        <f>IF(A210="","",'Prisestimat RAS'!$C$9)</f>
        <v/>
      </c>
      <c r="L210" s="277" t="str">
        <f>IF(B210="","",'Prisestimat RAS'!$C$10)</f>
        <v/>
      </c>
      <c r="M210" s="277" t="str">
        <f>IF(A210="","",_xlfn.XLOOKUP('Prisestimat RAS'!$C$10,Hjelpeark!$P$14:$P$16,Hjelpeark!$Q$14:$Q$16))</f>
        <v/>
      </c>
      <c r="N210" s="277" t="str">
        <f t="shared" si="38"/>
        <v/>
      </c>
      <c r="O210" s="277" t="str">
        <f>IFERROR(IF(N210=Hjelpeark!$D$7,_xlfn.XLOOKUP('Beregninger RAS'!C210,Hjelpeark!$C$8:$C$19,Hjelpeark!$D$8:$D$19),_xlfn.XLOOKUP('Beregninger RAS'!C210,Hjelpeark!$C$8:$C$19,Hjelpeark!$E$8:$E$19)),"")</f>
        <v/>
      </c>
      <c r="P210" s="277" t="str">
        <f t="shared" si="39"/>
        <v/>
      </c>
      <c r="Q210" s="277" t="str">
        <f>IFERROR(IF(P210=Hjelpeark!$B$4,0,ABS(P210-O210)),"")</f>
        <v/>
      </c>
      <c r="R210" s="226" t="str">
        <f t="shared" si="32"/>
        <v/>
      </c>
      <c r="T210" s="248" t="str">
        <f>IFERROR(_xlfn.XLOOKUP(D210,Prisliste!$C$4:$F$4,Prisliste!$C$28:$F$28)*R210,"")</f>
        <v/>
      </c>
      <c r="U210" s="248" t="str">
        <f>IFERROR(IF(L210=Hjelpeark!$P$14,_xlfn.XLOOKUP(D210,Prisliste!$C$4:$F$4,Prisliste!$C$29:$F$29)*R210,IF(L210=Hjelpeark!$P$15,_xlfn.XLOOKUP(D210,Prisliste!$C$4:$F$4,Prisliste!$C$30:$F$30)*R210,_xlfn.XLOOKUP(D210,Prisliste!$C$4:$F$4,Prisliste!$C$31:$F$31)*R210)),"")</f>
        <v/>
      </c>
    </row>
    <row r="211" spans="1:21" ht="14.4">
      <c r="A211" s="278" t="str">
        <f>IF(A210="","",IF(A210+1&lt;='Prisestimat RAS'!$C$7,'Beregninger RAS'!A210+1,""))</f>
        <v/>
      </c>
      <c r="B211" s="260" t="str">
        <f t="shared" si="33"/>
        <v/>
      </c>
      <c r="C211" s="277" t="str">
        <f t="shared" si="34"/>
        <v/>
      </c>
      <c r="D211" s="260" t="str">
        <f t="shared" si="35"/>
        <v/>
      </c>
      <c r="E211" s="226" t="str">
        <f t="shared" si="37"/>
        <v/>
      </c>
      <c r="F211" s="248" t="str">
        <f t="shared" si="36"/>
        <v/>
      </c>
      <c r="G211" s="246" t="str">
        <f>IF($A211="","",'Prisestimat RAS'!$C$14)</f>
        <v/>
      </c>
      <c r="H211" s="248" t="str" cm="1">
        <f t="array" ref="H211">IF(N211=Hjelpeark!$E$7,_xlfn.XLOOKUP(IF(P211="Naturlig",O211,P211),'Veksttabell FV'!$A$26:$A$42,_xlfn.XLOOKUP('Beregninger RAS'!F211,'Veksttabell FV'!$B$25:$T$25,'Veksttabell FV'!$B$26:$T$42,,-1),,-1)*G211,IF('Beregninger RAS'!N211=Hjelpeark!$D$7,_xlfn.XLOOKUP(IF(P211="Naturlig",O211,P211),'Veksttabell SV'!$A$27:$A$43,_xlfn.XLOOKUP('Beregninger RAS'!F211,'Veksttabell SV'!$B$26:$AU$26,'Veksttabell SV'!$B$27:$AU$43,,-1),,-1)*G211,""))</f>
        <v/>
      </c>
      <c r="I211" s="248" t="str">
        <f t="shared" si="30"/>
        <v/>
      </c>
      <c r="J211" s="264" t="str">
        <f t="shared" si="31"/>
        <v/>
      </c>
      <c r="K211" s="277" t="str">
        <f>IF(A211="","",'Prisestimat RAS'!$C$9)</f>
        <v/>
      </c>
      <c r="L211" s="277" t="str">
        <f>IF(B211="","",'Prisestimat RAS'!$C$10)</f>
        <v/>
      </c>
      <c r="M211" s="277" t="str">
        <f>IF(A211="","",_xlfn.XLOOKUP('Prisestimat RAS'!$C$10,Hjelpeark!$P$14:$P$16,Hjelpeark!$Q$14:$Q$16))</f>
        <v/>
      </c>
      <c r="N211" s="277" t="str">
        <f t="shared" si="38"/>
        <v/>
      </c>
      <c r="O211" s="277" t="str">
        <f>IFERROR(IF(N211=Hjelpeark!$D$7,_xlfn.XLOOKUP('Beregninger RAS'!C211,Hjelpeark!$C$8:$C$19,Hjelpeark!$D$8:$D$19),_xlfn.XLOOKUP('Beregninger RAS'!C211,Hjelpeark!$C$8:$C$19,Hjelpeark!$E$8:$E$19)),"")</f>
        <v/>
      </c>
      <c r="P211" s="277" t="str">
        <f t="shared" si="39"/>
        <v/>
      </c>
      <c r="Q211" s="277" t="str">
        <f>IFERROR(IF(P211=Hjelpeark!$B$4,0,ABS(P211-O211)),"")</f>
        <v/>
      </c>
      <c r="R211" s="226" t="str">
        <f t="shared" si="32"/>
        <v/>
      </c>
      <c r="T211" s="248" t="str">
        <f>IFERROR(_xlfn.XLOOKUP(D211,Prisliste!$C$4:$F$4,Prisliste!$C$28:$F$28)*R211,"")</f>
        <v/>
      </c>
      <c r="U211" s="248" t="str">
        <f>IFERROR(IF(L211=Hjelpeark!$P$14,_xlfn.XLOOKUP(D211,Prisliste!$C$4:$F$4,Prisliste!$C$29:$F$29)*R211,IF(L211=Hjelpeark!$P$15,_xlfn.XLOOKUP(D211,Prisliste!$C$4:$F$4,Prisliste!$C$30:$F$30)*R211,_xlfn.XLOOKUP(D211,Prisliste!$C$4:$F$4,Prisliste!$C$31:$F$31)*R211)),"")</f>
        <v/>
      </c>
    </row>
    <row r="212" spans="1:21" ht="14.4">
      <c r="A212" s="278" t="str">
        <f>IF(A211="","",IF(A211+1&lt;='Prisestimat RAS'!$C$7,'Beregninger RAS'!A211+1,""))</f>
        <v/>
      </c>
      <c r="B212" s="260" t="str">
        <f t="shared" si="33"/>
        <v/>
      </c>
      <c r="C212" s="277" t="str">
        <f t="shared" si="34"/>
        <v/>
      </c>
      <c r="D212" s="260" t="str">
        <f t="shared" si="35"/>
        <v/>
      </c>
      <c r="E212" s="226" t="str">
        <f t="shared" si="37"/>
        <v/>
      </c>
      <c r="F212" s="248" t="str">
        <f t="shared" si="36"/>
        <v/>
      </c>
      <c r="G212" s="246" t="str">
        <f>IF($A212="","",'Prisestimat RAS'!$C$14)</f>
        <v/>
      </c>
      <c r="H212" s="248" t="str" cm="1">
        <f t="array" ref="H212">IF(N212=Hjelpeark!$E$7,_xlfn.XLOOKUP(IF(P212="Naturlig",O212,P212),'Veksttabell FV'!$A$26:$A$42,_xlfn.XLOOKUP('Beregninger RAS'!F212,'Veksttabell FV'!$B$25:$T$25,'Veksttabell FV'!$B$26:$T$42,,-1),,-1)*G212,IF('Beregninger RAS'!N212=Hjelpeark!$D$7,_xlfn.XLOOKUP(IF(P212="Naturlig",O212,P212),'Veksttabell SV'!$A$27:$A$43,_xlfn.XLOOKUP('Beregninger RAS'!F212,'Veksttabell SV'!$B$26:$AU$26,'Veksttabell SV'!$B$27:$AU$43,,-1),,-1)*G212,""))</f>
        <v/>
      </c>
      <c r="I212" s="248" t="str">
        <f t="shared" si="30"/>
        <v/>
      </c>
      <c r="J212" s="264" t="str">
        <f t="shared" si="31"/>
        <v/>
      </c>
      <c r="K212" s="277" t="str">
        <f>IF(A212="","",'Prisestimat RAS'!$C$9)</f>
        <v/>
      </c>
      <c r="L212" s="277" t="str">
        <f>IF(B212="","",'Prisestimat RAS'!$C$10)</f>
        <v/>
      </c>
      <c r="M212" s="277" t="str">
        <f>IF(A212="","",_xlfn.XLOOKUP('Prisestimat RAS'!$C$10,Hjelpeark!$P$14:$P$16,Hjelpeark!$Q$14:$Q$16))</f>
        <v/>
      </c>
      <c r="N212" s="277" t="str">
        <f t="shared" si="38"/>
        <v/>
      </c>
      <c r="O212" s="277" t="str">
        <f>IFERROR(IF(N212=Hjelpeark!$D$7,_xlfn.XLOOKUP('Beregninger RAS'!C212,Hjelpeark!$C$8:$C$19,Hjelpeark!$D$8:$D$19),_xlfn.XLOOKUP('Beregninger RAS'!C212,Hjelpeark!$C$8:$C$19,Hjelpeark!$E$8:$E$19)),"")</f>
        <v/>
      </c>
      <c r="P212" s="277" t="str">
        <f t="shared" si="39"/>
        <v/>
      </c>
      <c r="Q212" s="277" t="str">
        <f>IFERROR(IF(P212=Hjelpeark!$B$4,0,ABS(P212-O212)),"")</f>
        <v/>
      </c>
      <c r="R212" s="226" t="str">
        <f t="shared" si="32"/>
        <v/>
      </c>
      <c r="T212" s="248" t="str">
        <f>IFERROR(_xlfn.XLOOKUP(D212,Prisliste!$C$4:$F$4,Prisliste!$C$28:$F$28)*R212,"")</f>
        <v/>
      </c>
      <c r="U212" s="248" t="str">
        <f>IFERROR(IF(L212=Hjelpeark!$P$14,_xlfn.XLOOKUP(D212,Prisliste!$C$4:$F$4,Prisliste!$C$29:$F$29)*R212,IF(L212=Hjelpeark!$P$15,_xlfn.XLOOKUP(D212,Prisliste!$C$4:$F$4,Prisliste!$C$30:$F$30)*R212,_xlfn.XLOOKUP(D212,Prisliste!$C$4:$F$4,Prisliste!$C$31:$F$31)*R212)),"")</f>
        <v/>
      </c>
    </row>
    <row r="213" spans="1:21" ht="14.4">
      <c r="A213" s="278" t="str">
        <f>IF(A212="","",IF(A212+1&lt;='Prisestimat RAS'!$C$7,'Beregninger RAS'!A212+1,""))</f>
        <v/>
      </c>
      <c r="B213" s="260" t="str">
        <f t="shared" si="33"/>
        <v/>
      </c>
      <c r="C213" s="277" t="str">
        <f t="shared" si="34"/>
        <v/>
      </c>
      <c r="D213" s="260" t="str">
        <f t="shared" si="35"/>
        <v/>
      </c>
      <c r="E213" s="226" t="str">
        <f t="shared" si="37"/>
        <v/>
      </c>
      <c r="F213" s="248" t="str">
        <f t="shared" si="36"/>
        <v/>
      </c>
      <c r="G213" s="246" t="str">
        <f>IF($A213="","",'Prisestimat RAS'!$C$14)</f>
        <v/>
      </c>
      <c r="H213" s="248" t="str" cm="1">
        <f t="array" ref="H213">IF(N213=Hjelpeark!$E$7,_xlfn.XLOOKUP(IF(P213="Naturlig",O213,P213),'Veksttabell FV'!$A$26:$A$42,_xlfn.XLOOKUP('Beregninger RAS'!F213,'Veksttabell FV'!$B$25:$T$25,'Veksttabell FV'!$B$26:$T$42,,-1),,-1)*G213,IF('Beregninger RAS'!N213=Hjelpeark!$D$7,_xlfn.XLOOKUP(IF(P213="Naturlig",O213,P213),'Veksttabell SV'!$A$27:$A$43,_xlfn.XLOOKUP('Beregninger RAS'!F213,'Veksttabell SV'!$B$26:$AU$26,'Veksttabell SV'!$B$27:$AU$43,,-1),,-1)*G213,""))</f>
        <v/>
      </c>
      <c r="I213" s="248" t="str">
        <f t="shared" si="30"/>
        <v/>
      </c>
      <c r="J213" s="264" t="str">
        <f t="shared" si="31"/>
        <v/>
      </c>
      <c r="K213" s="277" t="str">
        <f>IF(A213="","",'Prisestimat RAS'!$C$9)</f>
        <v/>
      </c>
      <c r="L213" s="277" t="str">
        <f>IF(B213="","",'Prisestimat RAS'!$C$10)</f>
        <v/>
      </c>
      <c r="M213" s="277" t="str">
        <f>IF(A213="","",_xlfn.XLOOKUP('Prisestimat RAS'!$C$10,Hjelpeark!$P$14:$P$16,Hjelpeark!$Q$14:$Q$16))</f>
        <v/>
      </c>
      <c r="N213" s="277" t="str">
        <f t="shared" si="38"/>
        <v/>
      </c>
      <c r="O213" s="277" t="str">
        <f>IFERROR(IF(N213=Hjelpeark!$D$7,_xlfn.XLOOKUP('Beregninger RAS'!C213,Hjelpeark!$C$8:$C$19,Hjelpeark!$D$8:$D$19),_xlfn.XLOOKUP('Beregninger RAS'!C213,Hjelpeark!$C$8:$C$19,Hjelpeark!$E$8:$E$19)),"")</f>
        <v/>
      </c>
      <c r="P213" s="277" t="str">
        <f t="shared" si="39"/>
        <v/>
      </c>
      <c r="Q213" s="277" t="str">
        <f>IFERROR(IF(P213=Hjelpeark!$B$4,0,ABS(P213-O213)),"")</f>
        <v/>
      </c>
      <c r="R213" s="226" t="str">
        <f t="shared" si="32"/>
        <v/>
      </c>
      <c r="T213" s="248" t="str">
        <f>IFERROR(_xlfn.XLOOKUP(D213,Prisliste!$C$4:$F$4,Prisliste!$C$28:$F$28)*R213,"")</f>
        <v/>
      </c>
      <c r="U213" s="248" t="str">
        <f>IFERROR(IF(L213=Hjelpeark!$P$14,_xlfn.XLOOKUP(D213,Prisliste!$C$4:$F$4,Prisliste!$C$29:$F$29)*R213,IF(L213=Hjelpeark!$P$15,_xlfn.XLOOKUP(D213,Prisliste!$C$4:$F$4,Prisliste!$C$30:$F$30)*R213,_xlfn.XLOOKUP(D213,Prisliste!$C$4:$F$4,Prisliste!$C$31:$F$31)*R213)),"")</f>
        <v/>
      </c>
    </row>
    <row r="214" spans="1:21" ht="14.4">
      <c r="A214" s="278" t="str">
        <f>IF(A213="","",IF(A213+1&lt;='Prisestimat RAS'!$C$7,'Beregninger RAS'!A213+1,""))</f>
        <v/>
      </c>
      <c r="B214" s="260" t="str">
        <f t="shared" si="33"/>
        <v/>
      </c>
      <c r="C214" s="277" t="str">
        <f t="shared" si="34"/>
        <v/>
      </c>
      <c r="D214" s="260" t="str">
        <f t="shared" si="35"/>
        <v/>
      </c>
      <c r="E214" s="226" t="str">
        <f t="shared" si="37"/>
        <v/>
      </c>
      <c r="F214" s="248" t="str">
        <f t="shared" si="36"/>
        <v/>
      </c>
      <c r="G214" s="246" t="str">
        <f>IF($A214="","",'Prisestimat RAS'!$C$14)</f>
        <v/>
      </c>
      <c r="H214" s="248" t="str" cm="1">
        <f t="array" ref="H214">IF(N214=Hjelpeark!$E$7,_xlfn.XLOOKUP(IF(P214="Naturlig",O214,P214),'Veksttabell FV'!$A$26:$A$42,_xlfn.XLOOKUP('Beregninger RAS'!F214,'Veksttabell FV'!$B$25:$T$25,'Veksttabell FV'!$B$26:$T$42,,-1),,-1)*G214,IF('Beregninger RAS'!N214=Hjelpeark!$D$7,_xlfn.XLOOKUP(IF(P214="Naturlig",O214,P214),'Veksttabell SV'!$A$27:$A$43,_xlfn.XLOOKUP('Beregninger RAS'!F214,'Veksttabell SV'!$B$26:$AU$26,'Veksttabell SV'!$B$27:$AU$43,,-1),,-1)*G214,""))</f>
        <v/>
      </c>
      <c r="I214" s="248" t="str">
        <f t="shared" si="30"/>
        <v/>
      </c>
      <c r="J214" s="264" t="str">
        <f t="shared" si="31"/>
        <v/>
      </c>
      <c r="K214" s="277" t="str">
        <f>IF(A214="","",'Prisestimat RAS'!$C$9)</f>
        <v/>
      </c>
      <c r="L214" s="277" t="str">
        <f>IF(B214="","",'Prisestimat RAS'!$C$10)</f>
        <v/>
      </c>
      <c r="M214" s="277" t="str">
        <f>IF(A214="","",_xlfn.XLOOKUP('Prisestimat RAS'!$C$10,Hjelpeark!$P$14:$P$16,Hjelpeark!$Q$14:$Q$16))</f>
        <v/>
      </c>
      <c r="N214" s="277" t="str">
        <f t="shared" si="38"/>
        <v/>
      </c>
      <c r="O214" s="277" t="str">
        <f>IFERROR(IF(N214=Hjelpeark!$D$7,_xlfn.XLOOKUP('Beregninger RAS'!C214,Hjelpeark!$C$8:$C$19,Hjelpeark!$D$8:$D$19),_xlfn.XLOOKUP('Beregninger RAS'!C214,Hjelpeark!$C$8:$C$19,Hjelpeark!$E$8:$E$19)),"")</f>
        <v/>
      </c>
      <c r="P214" s="277" t="str">
        <f t="shared" si="39"/>
        <v/>
      </c>
      <c r="Q214" s="277" t="str">
        <f>IFERROR(IF(P214=Hjelpeark!$B$4,0,ABS(P214-O214)),"")</f>
        <v/>
      </c>
      <c r="R214" s="226" t="str">
        <f t="shared" si="32"/>
        <v/>
      </c>
      <c r="T214" s="248" t="str">
        <f>IFERROR(_xlfn.XLOOKUP(D214,Prisliste!$C$4:$F$4,Prisliste!$C$28:$F$28)*R214,"")</f>
        <v/>
      </c>
      <c r="U214" s="248" t="str">
        <f>IFERROR(IF(L214=Hjelpeark!$P$14,_xlfn.XLOOKUP(D214,Prisliste!$C$4:$F$4,Prisliste!$C$29:$F$29)*R214,IF(L214=Hjelpeark!$P$15,_xlfn.XLOOKUP(D214,Prisliste!$C$4:$F$4,Prisliste!$C$30:$F$30)*R214,_xlfn.XLOOKUP(D214,Prisliste!$C$4:$F$4,Prisliste!$C$31:$F$31)*R214)),"")</f>
        <v/>
      </c>
    </row>
    <row r="215" spans="1:21" ht="14.4">
      <c r="A215" s="278" t="str">
        <f>IF(A214="","",IF(A214+1&lt;='Prisestimat RAS'!$C$7,'Beregninger RAS'!A214+1,""))</f>
        <v/>
      </c>
      <c r="B215" s="260" t="str">
        <f t="shared" si="33"/>
        <v/>
      </c>
      <c r="C215" s="277" t="str">
        <f t="shared" si="34"/>
        <v/>
      </c>
      <c r="D215" s="260" t="str">
        <f t="shared" si="35"/>
        <v/>
      </c>
      <c r="E215" s="226" t="str">
        <f t="shared" si="37"/>
        <v/>
      </c>
      <c r="F215" s="248" t="str">
        <f t="shared" si="36"/>
        <v/>
      </c>
      <c r="G215" s="246" t="str">
        <f>IF($A215="","",'Prisestimat RAS'!$C$14)</f>
        <v/>
      </c>
      <c r="H215" s="248" t="str" cm="1">
        <f t="array" ref="H215">IF(N215=Hjelpeark!$E$7,_xlfn.XLOOKUP(IF(P215="Naturlig",O215,P215),'Veksttabell FV'!$A$26:$A$42,_xlfn.XLOOKUP('Beregninger RAS'!F215,'Veksttabell FV'!$B$25:$T$25,'Veksttabell FV'!$B$26:$T$42,,-1),,-1)*G215,IF('Beregninger RAS'!N215=Hjelpeark!$D$7,_xlfn.XLOOKUP(IF(P215="Naturlig",O215,P215),'Veksttabell SV'!$A$27:$A$43,_xlfn.XLOOKUP('Beregninger RAS'!F215,'Veksttabell SV'!$B$26:$AU$26,'Veksttabell SV'!$B$27:$AU$43,,-1),,-1)*G215,""))</f>
        <v/>
      </c>
      <c r="I215" s="248" t="str">
        <f t="shared" si="30"/>
        <v/>
      </c>
      <c r="J215" s="264" t="str">
        <f t="shared" si="31"/>
        <v/>
      </c>
      <c r="K215" s="277" t="str">
        <f>IF(A215="","",'Prisestimat RAS'!$C$9)</f>
        <v/>
      </c>
      <c r="L215" s="277" t="str">
        <f>IF(B215="","",'Prisestimat RAS'!$C$10)</f>
        <v/>
      </c>
      <c r="M215" s="277" t="str">
        <f>IF(A215="","",_xlfn.XLOOKUP('Prisestimat RAS'!$C$10,Hjelpeark!$P$14:$P$16,Hjelpeark!$Q$14:$Q$16))</f>
        <v/>
      </c>
      <c r="N215" s="277" t="str">
        <f t="shared" si="38"/>
        <v/>
      </c>
      <c r="O215" s="277" t="str">
        <f>IFERROR(IF(N215=Hjelpeark!$D$7,_xlfn.XLOOKUP('Beregninger RAS'!C215,Hjelpeark!$C$8:$C$19,Hjelpeark!$D$8:$D$19),_xlfn.XLOOKUP('Beregninger RAS'!C215,Hjelpeark!$C$8:$C$19,Hjelpeark!$E$8:$E$19)),"")</f>
        <v/>
      </c>
      <c r="P215" s="277" t="str">
        <f t="shared" si="39"/>
        <v/>
      </c>
      <c r="Q215" s="277" t="str">
        <f>IFERROR(IF(P215=Hjelpeark!$B$4,0,ABS(P215-O215)),"")</f>
        <v/>
      </c>
      <c r="R215" s="226" t="str">
        <f t="shared" si="32"/>
        <v/>
      </c>
      <c r="T215" s="248" t="str">
        <f>IFERROR(_xlfn.XLOOKUP(D215,Prisliste!$C$4:$F$4,Prisliste!$C$28:$F$28)*R215,"")</f>
        <v/>
      </c>
      <c r="U215" s="248" t="str">
        <f>IFERROR(IF(L215=Hjelpeark!$P$14,_xlfn.XLOOKUP(D215,Prisliste!$C$4:$F$4,Prisliste!$C$29:$F$29)*R215,IF(L215=Hjelpeark!$P$15,_xlfn.XLOOKUP(D215,Prisliste!$C$4:$F$4,Prisliste!$C$30:$F$30)*R215,_xlfn.XLOOKUP(D215,Prisliste!$C$4:$F$4,Prisliste!$C$31:$F$31)*R215)),"")</f>
        <v/>
      </c>
    </row>
    <row r="216" spans="1:21" ht="14.4">
      <c r="A216" s="278" t="str">
        <f>IF(A215="","",IF(A215+1&lt;='Prisestimat RAS'!$C$7,'Beregninger RAS'!A215+1,""))</f>
        <v/>
      </c>
      <c r="B216" s="260" t="str">
        <f t="shared" si="33"/>
        <v/>
      </c>
      <c r="C216" s="277" t="str">
        <f t="shared" si="34"/>
        <v/>
      </c>
      <c r="D216" s="260" t="str">
        <f t="shared" si="35"/>
        <v/>
      </c>
      <c r="E216" s="226" t="str">
        <f t="shared" si="37"/>
        <v/>
      </c>
      <c r="F216" s="248" t="str">
        <f t="shared" si="36"/>
        <v/>
      </c>
      <c r="G216" s="246" t="str">
        <f>IF($A216="","",'Prisestimat RAS'!$C$14)</f>
        <v/>
      </c>
      <c r="H216" s="248" t="str" cm="1">
        <f t="array" ref="H216">IF(N216=Hjelpeark!$E$7,_xlfn.XLOOKUP(IF(P216="Naturlig",O216,P216),'Veksttabell FV'!$A$26:$A$42,_xlfn.XLOOKUP('Beregninger RAS'!F216,'Veksttabell FV'!$B$25:$T$25,'Veksttabell FV'!$B$26:$T$42,,-1),,-1)*G216,IF('Beregninger RAS'!N216=Hjelpeark!$D$7,_xlfn.XLOOKUP(IF(P216="Naturlig",O216,P216),'Veksttabell SV'!$A$27:$A$43,_xlfn.XLOOKUP('Beregninger RAS'!F216,'Veksttabell SV'!$B$26:$AU$26,'Veksttabell SV'!$B$27:$AU$43,,-1),,-1)*G216,""))</f>
        <v/>
      </c>
      <c r="I216" s="248" t="str">
        <f t="shared" si="30"/>
        <v/>
      </c>
      <c r="J216" s="264" t="str">
        <f t="shared" si="31"/>
        <v/>
      </c>
      <c r="K216" s="277" t="str">
        <f>IF(A216="","",'Prisestimat RAS'!$C$9)</f>
        <v/>
      </c>
      <c r="L216" s="277" t="str">
        <f>IF(B216="","",'Prisestimat RAS'!$C$10)</f>
        <v/>
      </c>
      <c r="M216" s="277" t="str">
        <f>IF(A216="","",_xlfn.XLOOKUP('Prisestimat RAS'!$C$10,Hjelpeark!$P$14:$P$16,Hjelpeark!$Q$14:$Q$16))</f>
        <v/>
      </c>
      <c r="N216" s="277" t="str">
        <f t="shared" si="38"/>
        <v/>
      </c>
      <c r="O216" s="277" t="str">
        <f>IFERROR(IF(N216=Hjelpeark!$D$7,_xlfn.XLOOKUP('Beregninger RAS'!C216,Hjelpeark!$C$8:$C$19,Hjelpeark!$D$8:$D$19),_xlfn.XLOOKUP('Beregninger RAS'!C216,Hjelpeark!$C$8:$C$19,Hjelpeark!$E$8:$E$19)),"")</f>
        <v/>
      </c>
      <c r="P216" s="277" t="str">
        <f t="shared" si="39"/>
        <v/>
      </c>
      <c r="Q216" s="277" t="str">
        <f>IFERROR(IF(P216=Hjelpeark!$B$4,0,ABS(P216-O216)),"")</f>
        <v/>
      </c>
      <c r="R216" s="226" t="str">
        <f t="shared" si="32"/>
        <v/>
      </c>
      <c r="T216" s="248" t="str">
        <f>IFERROR(_xlfn.XLOOKUP(D216,Prisliste!$C$4:$F$4,Prisliste!$C$28:$F$28)*R216,"")</f>
        <v/>
      </c>
      <c r="U216" s="248" t="str">
        <f>IFERROR(IF(L216=Hjelpeark!$P$14,_xlfn.XLOOKUP(D216,Prisliste!$C$4:$F$4,Prisliste!$C$29:$F$29)*R216,IF(L216=Hjelpeark!$P$15,_xlfn.XLOOKUP(D216,Prisliste!$C$4:$F$4,Prisliste!$C$30:$F$30)*R216,_xlfn.XLOOKUP(D216,Prisliste!$C$4:$F$4,Prisliste!$C$31:$F$31)*R216)),"")</f>
        <v/>
      </c>
    </row>
    <row r="217" spans="1:21" ht="14.4">
      <c r="A217" s="278" t="str">
        <f>IF(A216="","",IF(A216+1&lt;='Prisestimat RAS'!$C$7,'Beregninger RAS'!A216+1,""))</f>
        <v/>
      </c>
      <c r="B217" s="260" t="str">
        <f t="shared" si="33"/>
        <v/>
      </c>
      <c r="C217" s="277" t="str">
        <f t="shared" si="34"/>
        <v/>
      </c>
      <c r="D217" s="260" t="str">
        <f t="shared" si="35"/>
        <v/>
      </c>
      <c r="E217" s="226" t="str">
        <f t="shared" si="37"/>
        <v/>
      </c>
      <c r="F217" s="248" t="str">
        <f t="shared" si="36"/>
        <v/>
      </c>
      <c r="G217" s="246" t="str">
        <f>IF($A217="","",'Prisestimat RAS'!$C$14)</f>
        <v/>
      </c>
      <c r="H217" s="248" t="str" cm="1">
        <f t="array" ref="H217">IF(N217=Hjelpeark!$E$7,_xlfn.XLOOKUP(IF(P217="Naturlig",O217,P217),'Veksttabell FV'!$A$26:$A$42,_xlfn.XLOOKUP('Beregninger RAS'!F217,'Veksttabell FV'!$B$25:$T$25,'Veksttabell FV'!$B$26:$T$42,,-1),,-1)*G217,IF('Beregninger RAS'!N217=Hjelpeark!$D$7,_xlfn.XLOOKUP(IF(P217="Naturlig",O217,P217),'Veksttabell SV'!$A$27:$A$43,_xlfn.XLOOKUP('Beregninger RAS'!F217,'Veksttabell SV'!$B$26:$AU$26,'Veksttabell SV'!$B$27:$AU$43,,-1),,-1)*G217,""))</f>
        <v/>
      </c>
      <c r="I217" s="248" t="str">
        <f t="shared" si="30"/>
        <v/>
      </c>
      <c r="J217" s="264" t="str">
        <f t="shared" si="31"/>
        <v/>
      </c>
      <c r="K217" s="277" t="str">
        <f>IF(A217="","",'Prisestimat RAS'!$C$9)</f>
        <v/>
      </c>
      <c r="L217" s="277" t="str">
        <f>IF(B217="","",'Prisestimat RAS'!$C$10)</f>
        <v/>
      </c>
      <c r="M217" s="277" t="str">
        <f>IF(A217="","",_xlfn.XLOOKUP('Prisestimat RAS'!$C$10,Hjelpeark!$P$14:$P$16,Hjelpeark!$Q$14:$Q$16))</f>
        <v/>
      </c>
      <c r="N217" s="277" t="str">
        <f t="shared" si="38"/>
        <v/>
      </c>
      <c r="O217" s="277" t="str">
        <f>IFERROR(IF(N217=Hjelpeark!$D$7,_xlfn.XLOOKUP('Beregninger RAS'!C217,Hjelpeark!$C$8:$C$19,Hjelpeark!$D$8:$D$19),_xlfn.XLOOKUP('Beregninger RAS'!C217,Hjelpeark!$C$8:$C$19,Hjelpeark!$E$8:$E$19)),"")</f>
        <v/>
      </c>
      <c r="P217" s="277" t="str">
        <f t="shared" si="39"/>
        <v/>
      </c>
      <c r="Q217" s="277" t="str">
        <f>IFERROR(IF(P217=Hjelpeark!$B$4,0,ABS(P217-O217)),"")</f>
        <v/>
      </c>
      <c r="R217" s="226" t="str">
        <f t="shared" si="32"/>
        <v/>
      </c>
      <c r="T217" s="248" t="str">
        <f>IFERROR(_xlfn.XLOOKUP(D217,Prisliste!$C$4:$F$4,Prisliste!$C$28:$F$28)*R217,"")</f>
        <v/>
      </c>
      <c r="U217" s="248" t="str">
        <f>IFERROR(IF(L217=Hjelpeark!$P$14,_xlfn.XLOOKUP(D217,Prisliste!$C$4:$F$4,Prisliste!$C$29:$F$29)*R217,IF(L217=Hjelpeark!$P$15,_xlfn.XLOOKUP(D217,Prisliste!$C$4:$F$4,Prisliste!$C$30:$F$30)*R217,_xlfn.XLOOKUP(D217,Prisliste!$C$4:$F$4,Prisliste!$C$31:$F$31)*R217)),"")</f>
        <v/>
      </c>
    </row>
    <row r="218" spans="1:21" ht="14.4">
      <c r="A218" s="278" t="str">
        <f>IF(A217="","",IF(A217+1&lt;='Prisestimat RAS'!$C$7,'Beregninger RAS'!A217+1,""))</f>
        <v/>
      </c>
      <c r="B218" s="260" t="str">
        <f t="shared" si="33"/>
        <v/>
      </c>
      <c r="C218" s="277" t="str">
        <f t="shared" si="34"/>
        <v/>
      </c>
      <c r="D218" s="260" t="str">
        <f t="shared" si="35"/>
        <v/>
      </c>
      <c r="E218" s="226" t="str">
        <f t="shared" si="37"/>
        <v/>
      </c>
      <c r="F218" s="248" t="str">
        <f t="shared" si="36"/>
        <v/>
      </c>
      <c r="G218" s="246" t="str">
        <f>IF($A218="","",'Prisestimat RAS'!$C$14)</f>
        <v/>
      </c>
      <c r="H218" s="248" t="str" cm="1">
        <f t="array" ref="H218">IF(N218=Hjelpeark!$E$7,_xlfn.XLOOKUP(IF(P218="Naturlig",O218,P218),'Veksttabell FV'!$A$26:$A$42,_xlfn.XLOOKUP('Beregninger RAS'!F218,'Veksttabell FV'!$B$25:$T$25,'Veksttabell FV'!$B$26:$T$42,,-1),,-1)*G218,IF('Beregninger RAS'!N218=Hjelpeark!$D$7,_xlfn.XLOOKUP(IF(P218="Naturlig",O218,P218),'Veksttabell SV'!$A$27:$A$43,_xlfn.XLOOKUP('Beregninger RAS'!F218,'Veksttabell SV'!$B$26:$AU$26,'Veksttabell SV'!$B$27:$AU$43,,-1),,-1)*G218,""))</f>
        <v/>
      </c>
      <c r="I218" s="248" t="str">
        <f t="shared" si="30"/>
        <v/>
      </c>
      <c r="J218" s="264" t="str">
        <f t="shared" si="31"/>
        <v/>
      </c>
      <c r="K218" s="277" t="str">
        <f>IF(A218="","",'Prisestimat RAS'!$C$9)</f>
        <v/>
      </c>
      <c r="L218" s="277" t="str">
        <f>IF(B218="","",'Prisestimat RAS'!$C$10)</f>
        <v/>
      </c>
      <c r="M218" s="277" t="str">
        <f>IF(A218="","",_xlfn.XLOOKUP('Prisestimat RAS'!$C$10,Hjelpeark!$P$14:$P$16,Hjelpeark!$Q$14:$Q$16))</f>
        <v/>
      </c>
      <c r="N218" s="277" t="str">
        <f t="shared" si="38"/>
        <v/>
      </c>
      <c r="O218" s="277" t="str">
        <f>IFERROR(IF(N218=Hjelpeark!$D$7,_xlfn.XLOOKUP('Beregninger RAS'!C218,Hjelpeark!$C$8:$C$19,Hjelpeark!$D$8:$D$19),_xlfn.XLOOKUP('Beregninger RAS'!C218,Hjelpeark!$C$8:$C$19,Hjelpeark!$E$8:$E$19)),"")</f>
        <v/>
      </c>
      <c r="P218" s="277" t="str">
        <f t="shared" si="39"/>
        <v/>
      </c>
      <c r="Q218" s="277" t="str">
        <f>IFERROR(IF(P218=Hjelpeark!$B$4,0,ABS(P218-O218)),"")</f>
        <v/>
      </c>
      <c r="R218" s="226" t="str">
        <f t="shared" si="32"/>
        <v/>
      </c>
      <c r="T218" s="248" t="str">
        <f>IFERROR(_xlfn.XLOOKUP(D218,Prisliste!$C$4:$F$4,Prisliste!$C$28:$F$28)*R218,"")</f>
        <v/>
      </c>
      <c r="U218" s="248" t="str">
        <f>IFERROR(IF(L218=Hjelpeark!$P$14,_xlfn.XLOOKUP(D218,Prisliste!$C$4:$F$4,Prisliste!$C$29:$F$29)*R218,IF(L218=Hjelpeark!$P$15,_xlfn.XLOOKUP(D218,Prisliste!$C$4:$F$4,Prisliste!$C$30:$F$30)*R218,_xlfn.XLOOKUP(D218,Prisliste!$C$4:$F$4,Prisliste!$C$31:$F$31)*R218)),"")</f>
        <v/>
      </c>
    </row>
    <row r="219" spans="1:21" ht="14.4">
      <c r="A219" s="278" t="str">
        <f>IF(A218="","",IF(A218+1&lt;='Prisestimat RAS'!$C$7,'Beregninger RAS'!A218+1,""))</f>
        <v/>
      </c>
      <c r="B219" s="260" t="str">
        <f t="shared" si="33"/>
        <v/>
      </c>
      <c r="C219" s="277" t="str">
        <f t="shared" si="34"/>
        <v/>
      </c>
      <c r="D219" s="260" t="str">
        <f t="shared" si="35"/>
        <v/>
      </c>
      <c r="E219" s="226" t="str">
        <f t="shared" si="37"/>
        <v/>
      </c>
      <c r="F219" s="248" t="str">
        <f t="shared" si="36"/>
        <v/>
      </c>
      <c r="G219" s="246" t="str">
        <f>IF($A219="","",'Prisestimat RAS'!$C$14)</f>
        <v/>
      </c>
      <c r="H219" s="248" t="str" cm="1">
        <f t="array" ref="H219">IF(N219=Hjelpeark!$E$7,_xlfn.XLOOKUP(IF(P219="Naturlig",O219,P219),'Veksttabell FV'!$A$26:$A$42,_xlfn.XLOOKUP('Beregninger RAS'!F219,'Veksttabell FV'!$B$25:$T$25,'Veksttabell FV'!$B$26:$T$42,,-1),,-1)*G219,IF('Beregninger RAS'!N219=Hjelpeark!$D$7,_xlfn.XLOOKUP(IF(P219="Naturlig",O219,P219),'Veksttabell SV'!$A$27:$A$43,_xlfn.XLOOKUP('Beregninger RAS'!F219,'Veksttabell SV'!$B$26:$AU$26,'Veksttabell SV'!$B$27:$AU$43,,-1),,-1)*G219,""))</f>
        <v/>
      </c>
      <c r="I219" s="248" t="str">
        <f t="shared" si="30"/>
        <v/>
      </c>
      <c r="J219" s="264" t="str">
        <f t="shared" si="31"/>
        <v/>
      </c>
      <c r="K219" s="277" t="str">
        <f>IF(A219="","",'Prisestimat RAS'!$C$9)</f>
        <v/>
      </c>
      <c r="L219" s="277" t="str">
        <f>IF(B219="","",'Prisestimat RAS'!$C$10)</f>
        <v/>
      </c>
      <c r="M219" s="277" t="str">
        <f>IF(A219="","",_xlfn.XLOOKUP('Prisestimat RAS'!$C$10,Hjelpeark!$P$14:$P$16,Hjelpeark!$Q$14:$Q$16))</f>
        <v/>
      </c>
      <c r="N219" s="277" t="str">
        <f t="shared" si="38"/>
        <v/>
      </c>
      <c r="O219" s="277" t="str">
        <f>IFERROR(IF(N219=Hjelpeark!$D$7,_xlfn.XLOOKUP('Beregninger RAS'!C219,Hjelpeark!$C$8:$C$19,Hjelpeark!$D$8:$D$19),_xlfn.XLOOKUP('Beregninger RAS'!C219,Hjelpeark!$C$8:$C$19,Hjelpeark!$E$8:$E$19)),"")</f>
        <v/>
      </c>
      <c r="P219" s="277" t="str">
        <f t="shared" si="39"/>
        <v/>
      </c>
      <c r="Q219" s="277" t="str">
        <f>IFERROR(IF(P219=Hjelpeark!$B$4,0,ABS(P219-O219)),"")</f>
        <v/>
      </c>
      <c r="R219" s="226" t="str">
        <f t="shared" si="32"/>
        <v/>
      </c>
      <c r="T219" s="248" t="str">
        <f>IFERROR(_xlfn.XLOOKUP(D219,Prisliste!$C$4:$F$4,Prisliste!$C$28:$F$28)*R219,"")</f>
        <v/>
      </c>
      <c r="U219" s="248" t="str">
        <f>IFERROR(IF(L219=Hjelpeark!$P$14,_xlfn.XLOOKUP(D219,Prisliste!$C$4:$F$4,Prisliste!$C$29:$F$29)*R219,IF(L219=Hjelpeark!$P$15,_xlfn.XLOOKUP(D219,Prisliste!$C$4:$F$4,Prisliste!$C$30:$F$30)*R219,_xlfn.XLOOKUP(D219,Prisliste!$C$4:$F$4,Prisliste!$C$31:$F$31)*R219)),"")</f>
        <v/>
      </c>
    </row>
    <row r="220" spans="1:21" ht="14.4">
      <c r="A220" s="278" t="str">
        <f>IF(A219="","",IF(A219+1&lt;='Prisestimat RAS'!$C$7,'Beregninger RAS'!A219+1,""))</f>
        <v/>
      </c>
      <c r="B220" s="260" t="str">
        <f t="shared" si="33"/>
        <v/>
      </c>
      <c r="C220" s="277" t="str">
        <f t="shared" si="34"/>
        <v/>
      </c>
      <c r="D220" s="260" t="str">
        <f t="shared" si="35"/>
        <v/>
      </c>
      <c r="E220" s="226" t="str">
        <f t="shared" si="37"/>
        <v/>
      </c>
      <c r="F220" s="248" t="str">
        <f t="shared" si="36"/>
        <v/>
      </c>
      <c r="G220" s="246" t="str">
        <f>IF($A220="","",'Prisestimat RAS'!$C$14)</f>
        <v/>
      </c>
      <c r="H220" s="248" t="str" cm="1">
        <f t="array" ref="H220">IF(N220=Hjelpeark!$E$7,_xlfn.XLOOKUP(IF(P220="Naturlig",O220,P220),'Veksttabell FV'!$A$26:$A$42,_xlfn.XLOOKUP('Beregninger RAS'!F220,'Veksttabell FV'!$B$25:$T$25,'Veksttabell FV'!$B$26:$T$42,,-1),,-1)*G220,IF('Beregninger RAS'!N220=Hjelpeark!$D$7,_xlfn.XLOOKUP(IF(P220="Naturlig",O220,P220),'Veksttabell SV'!$A$27:$A$43,_xlfn.XLOOKUP('Beregninger RAS'!F220,'Veksttabell SV'!$B$26:$AU$26,'Veksttabell SV'!$B$27:$AU$43,,-1),,-1)*G220,""))</f>
        <v/>
      </c>
      <c r="I220" s="248" t="str">
        <f t="shared" si="30"/>
        <v/>
      </c>
      <c r="J220" s="264" t="str">
        <f t="shared" si="31"/>
        <v/>
      </c>
      <c r="K220" s="277" t="str">
        <f>IF(A220="","",'Prisestimat RAS'!$C$9)</f>
        <v/>
      </c>
      <c r="L220" s="277" t="str">
        <f>IF(B220="","",'Prisestimat RAS'!$C$10)</f>
        <v/>
      </c>
      <c r="M220" s="277" t="str">
        <f>IF(A220="","",_xlfn.XLOOKUP('Prisestimat RAS'!$C$10,Hjelpeark!$P$14:$P$16,Hjelpeark!$Q$14:$Q$16))</f>
        <v/>
      </c>
      <c r="N220" s="277" t="str">
        <f t="shared" si="38"/>
        <v/>
      </c>
      <c r="O220" s="277" t="str">
        <f>IFERROR(IF(N220=Hjelpeark!$D$7,_xlfn.XLOOKUP('Beregninger RAS'!C220,Hjelpeark!$C$8:$C$19,Hjelpeark!$D$8:$D$19),_xlfn.XLOOKUP('Beregninger RAS'!C220,Hjelpeark!$C$8:$C$19,Hjelpeark!$E$8:$E$19)),"")</f>
        <v/>
      </c>
      <c r="P220" s="277" t="str">
        <f t="shared" si="39"/>
        <v/>
      </c>
      <c r="Q220" s="277" t="str">
        <f>IFERROR(IF(P220=Hjelpeark!$B$4,0,ABS(P220-O220)),"")</f>
        <v/>
      </c>
      <c r="R220" s="226" t="str">
        <f t="shared" si="32"/>
        <v/>
      </c>
      <c r="T220" s="248" t="str">
        <f>IFERROR(_xlfn.XLOOKUP(D220,Prisliste!$C$4:$F$4,Prisliste!$C$28:$F$28)*R220,"")</f>
        <v/>
      </c>
      <c r="U220" s="248" t="str">
        <f>IFERROR(IF(L220=Hjelpeark!$P$14,_xlfn.XLOOKUP(D220,Prisliste!$C$4:$F$4,Prisliste!$C$29:$F$29)*R220,IF(L220=Hjelpeark!$P$15,_xlfn.XLOOKUP(D220,Prisliste!$C$4:$F$4,Prisliste!$C$30:$F$30)*R220,_xlfn.XLOOKUP(D220,Prisliste!$C$4:$F$4,Prisliste!$C$31:$F$31)*R220)),"")</f>
        <v/>
      </c>
    </row>
    <row r="221" spans="1:21" ht="14.4">
      <c r="A221" s="278" t="str">
        <f>IF(A220="","",IF(A220+1&lt;='Prisestimat RAS'!$C$7,'Beregninger RAS'!A220+1,""))</f>
        <v/>
      </c>
      <c r="B221" s="260" t="str">
        <f t="shared" si="33"/>
        <v/>
      </c>
      <c r="C221" s="277" t="str">
        <f t="shared" si="34"/>
        <v/>
      </c>
      <c r="D221" s="260" t="str">
        <f t="shared" si="35"/>
        <v/>
      </c>
      <c r="E221" s="226" t="str">
        <f t="shared" si="37"/>
        <v/>
      </c>
      <c r="F221" s="248" t="str">
        <f t="shared" si="36"/>
        <v/>
      </c>
      <c r="G221" s="246" t="str">
        <f>IF($A221="","",'Prisestimat RAS'!$C$14)</f>
        <v/>
      </c>
      <c r="H221" s="248" t="str" cm="1">
        <f t="array" ref="H221">IF(N221=Hjelpeark!$E$7,_xlfn.XLOOKUP(IF(P221="Naturlig",O221,P221),'Veksttabell FV'!$A$26:$A$42,_xlfn.XLOOKUP('Beregninger RAS'!F221,'Veksttabell FV'!$B$25:$T$25,'Veksttabell FV'!$B$26:$T$42,,-1),,-1)*G221,IF('Beregninger RAS'!N221=Hjelpeark!$D$7,_xlfn.XLOOKUP(IF(P221="Naturlig",O221,P221),'Veksttabell SV'!$A$27:$A$43,_xlfn.XLOOKUP('Beregninger RAS'!F221,'Veksttabell SV'!$B$26:$AU$26,'Veksttabell SV'!$B$27:$AU$43,,-1),,-1)*G221,""))</f>
        <v/>
      </c>
      <c r="I221" s="248" t="str">
        <f t="shared" si="30"/>
        <v/>
      </c>
      <c r="J221" s="264" t="str">
        <f t="shared" si="31"/>
        <v/>
      </c>
      <c r="K221" s="277" t="str">
        <f>IF(A221="","",'Prisestimat RAS'!$C$9)</f>
        <v/>
      </c>
      <c r="L221" s="277" t="str">
        <f>IF(B221="","",'Prisestimat RAS'!$C$10)</f>
        <v/>
      </c>
      <c r="M221" s="277" t="str">
        <f>IF(A221="","",_xlfn.XLOOKUP('Prisestimat RAS'!$C$10,Hjelpeark!$P$14:$P$16,Hjelpeark!$Q$14:$Q$16))</f>
        <v/>
      </c>
      <c r="N221" s="277" t="str">
        <f t="shared" si="38"/>
        <v/>
      </c>
      <c r="O221" s="277" t="str">
        <f>IFERROR(IF(N221=Hjelpeark!$D$7,_xlfn.XLOOKUP('Beregninger RAS'!C221,Hjelpeark!$C$8:$C$19,Hjelpeark!$D$8:$D$19),_xlfn.XLOOKUP('Beregninger RAS'!C221,Hjelpeark!$C$8:$C$19,Hjelpeark!$E$8:$E$19)),"")</f>
        <v/>
      </c>
      <c r="P221" s="277" t="str">
        <f t="shared" si="39"/>
        <v/>
      </c>
      <c r="Q221" s="277" t="str">
        <f>IFERROR(IF(P221=Hjelpeark!$B$4,0,ABS(P221-O221)),"")</f>
        <v/>
      </c>
      <c r="R221" s="226" t="str">
        <f t="shared" si="32"/>
        <v/>
      </c>
      <c r="T221" s="248" t="str">
        <f>IFERROR(_xlfn.XLOOKUP(D221,Prisliste!$C$4:$F$4,Prisliste!$C$28:$F$28)*R221,"")</f>
        <v/>
      </c>
      <c r="U221" s="248" t="str">
        <f>IFERROR(IF(L221=Hjelpeark!$P$14,_xlfn.XLOOKUP(D221,Prisliste!$C$4:$F$4,Prisliste!$C$29:$F$29)*R221,IF(L221=Hjelpeark!$P$15,_xlfn.XLOOKUP(D221,Prisliste!$C$4:$F$4,Prisliste!$C$30:$F$30)*R221,_xlfn.XLOOKUP(D221,Prisliste!$C$4:$F$4,Prisliste!$C$31:$F$31)*R221)),"")</f>
        <v/>
      </c>
    </row>
    <row r="222" spans="1:21" ht="14.4">
      <c r="A222" s="278" t="str">
        <f>IF(A221="","",IF(A221+1&lt;='Prisestimat RAS'!$C$7,'Beregninger RAS'!A221+1,""))</f>
        <v/>
      </c>
      <c r="B222" s="260" t="str">
        <f t="shared" si="33"/>
        <v/>
      </c>
      <c r="C222" s="277" t="str">
        <f t="shared" si="34"/>
        <v/>
      </c>
      <c r="D222" s="260" t="str">
        <f t="shared" si="35"/>
        <v/>
      </c>
      <c r="E222" s="226" t="str">
        <f t="shared" si="37"/>
        <v/>
      </c>
      <c r="F222" s="248" t="str">
        <f t="shared" si="36"/>
        <v/>
      </c>
      <c r="G222" s="246" t="str">
        <f>IF($A222="","",'Prisestimat RAS'!$C$14)</f>
        <v/>
      </c>
      <c r="H222" s="248" t="str" cm="1">
        <f t="array" ref="H222">IF(N222=Hjelpeark!$E$7,_xlfn.XLOOKUP(IF(P222="Naturlig",O222,P222),'Veksttabell FV'!$A$26:$A$42,_xlfn.XLOOKUP('Beregninger RAS'!F222,'Veksttabell FV'!$B$25:$T$25,'Veksttabell FV'!$B$26:$T$42,,-1),,-1)*G222,IF('Beregninger RAS'!N222=Hjelpeark!$D$7,_xlfn.XLOOKUP(IF(P222="Naturlig",O222,P222),'Veksttabell SV'!$A$27:$A$43,_xlfn.XLOOKUP('Beregninger RAS'!F222,'Veksttabell SV'!$B$26:$AU$26,'Veksttabell SV'!$B$27:$AU$43,,-1),,-1)*G222,""))</f>
        <v/>
      </c>
      <c r="I222" s="248" t="str">
        <f t="shared" si="30"/>
        <v/>
      </c>
      <c r="J222" s="264" t="str">
        <f t="shared" si="31"/>
        <v/>
      </c>
      <c r="K222" s="277" t="str">
        <f>IF(A222="","",'Prisestimat RAS'!$C$9)</f>
        <v/>
      </c>
      <c r="L222" s="277" t="str">
        <f>IF(B222="","",'Prisestimat RAS'!$C$10)</f>
        <v/>
      </c>
      <c r="M222" s="277" t="str">
        <f>IF(A222="","",_xlfn.XLOOKUP('Prisestimat RAS'!$C$10,Hjelpeark!$P$14:$P$16,Hjelpeark!$Q$14:$Q$16))</f>
        <v/>
      </c>
      <c r="N222" s="277" t="str">
        <f t="shared" si="38"/>
        <v/>
      </c>
      <c r="O222" s="277" t="str">
        <f>IFERROR(IF(N222=Hjelpeark!$D$7,_xlfn.XLOOKUP('Beregninger RAS'!C222,Hjelpeark!$C$8:$C$19,Hjelpeark!$D$8:$D$19),_xlfn.XLOOKUP('Beregninger RAS'!C222,Hjelpeark!$C$8:$C$19,Hjelpeark!$E$8:$E$19)),"")</f>
        <v/>
      </c>
      <c r="P222" s="277" t="str">
        <f t="shared" si="39"/>
        <v/>
      </c>
      <c r="Q222" s="277" t="str">
        <f>IFERROR(IF(P222=Hjelpeark!$B$4,0,ABS(P222-O222)),"")</f>
        <v/>
      </c>
      <c r="R222" s="226" t="str">
        <f t="shared" si="32"/>
        <v/>
      </c>
      <c r="T222" s="248" t="str">
        <f>IFERROR(_xlfn.XLOOKUP(D222,Prisliste!$C$4:$F$4,Prisliste!$C$28:$F$28)*R222,"")</f>
        <v/>
      </c>
      <c r="U222" s="248" t="str">
        <f>IFERROR(IF(L222=Hjelpeark!$P$14,_xlfn.XLOOKUP(D222,Prisliste!$C$4:$F$4,Prisliste!$C$29:$F$29)*R222,IF(L222=Hjelpeark!$P$15,_xlfn.XLOOKUP(D222,Prisliste!$C$4:$F$4,Prisliste!$C$30:$F$30)*R222,_xlfn.XLOOKUP(D222,Prisliste!$C$4:$F$4,Prisliste!$C$31:$F$31)*R222)),"")</f>
        <v/>
      </c>
    </row>
    <row r="223" spans="1:21" ht="14.4">
      <c r="A223" s="278" t="str">
        <f>IF(A222="","",IF(A222+1&lt;='Prisestimat RAS'!$C$7,'Beregninger RAS'!A222+1,""))</f>
        <v/>
      </c>
      <c r="B223" s="260" t="str">
        <f t="shared" si="33"/>
        <v/>
      </c>
      <c r="C223" s="277" t="str">
        <f t="shared" si="34"/>
        <v/>
      </c>
      <c r="D223" s="260" t="str">
        <f t="shared" si="35"/>
        <v/>
      </c>
      <c r="E223" s="226" t="str">
        <f t="shared" si="37"/>
        <v/>
      </c>
      <c r="F223" s="248" t="str">
        <f t="shared" si="36"/>
        <v/>
      </c>
      <c r="G223" s="246" t="str">
        <f>IF($A223="","",'Prisestimat RAS'!$C$14)</f>
        <v/>
      </c>
      <c r="H223" s="248" t="str" cm="1">
        <f t="array" ref="H223">IF(N223=Hjelpeark!$E$7,_xlfn.XLOOKUP(IF(P223="Naturlig",O223,P223),'Veksttabell FV'!$A$26:$A$42,_xlfn.XLOOKUP('Beregninger RAS'!F223,'Veksttabell FV'!$B$25:$T$25,'Veksttabell FV'!$B$26:$T$42,,-1),,-1)*G223,IF('Beregninger RAS'!N223=Hjelpeark!$D$7,_xlfn.XLOOKUP(IF(P223="Naturlig",O223,P223),'Veksttabell SV'!$A$27:$A$43,_xlfn.XLOOKUP('Beregninger RAS'!F223,'Veksttabell SV'!$B$26:$AU$26,'Veksttabell SV'!$B$27:$AU$43,,-1),,-1)*G223,""))</f>
        <v/>
      </c>
      <c r="I223" s="248" t="str">
        <f t="shared" si="30"/>
        <v/>
      </c>
      <c r="J223" s="264" t="str">
        <f t="shared" si="31"/>
        <v/>
      </c>
      <c r="K223" s="277" t="str">
        <f>IF(A223="","",'Prisestimat RAS'!$C$9)</f>
        <v/>
      </c>
      <c r="L223" s="277" t="str">
        <f>IF(B223="","",'Prisestimat RAS'!$C$10)</f>
        <v/>
      </c>
      <c r="M223" s="277" t="str">
        <f>IF(A223="","",_xlfn.XLOOKUP('Prisestimat RAS'!$C$10,Hjelpeark!$P$14:$P$16,Hjelpeark!$Q$14:$Q$16))</f>
        <v/>
      </c>
      <c r="N223" s="277" t="str">
        <f t="shared" si="38"/>
        <v/>
      </c>
      <c r="O223" s="277" t="str">
        <f>IFERROR(IF(N223=Hjelpeark!$D$7,_xlfn.XLOOKUP('Beregninger RAS'!C223,Hjelpeark!$C$8:$C$19,Hjelpeark!$D$8:$D$19),_xlfn.XLOOKUP('Beregninger RAS'!C223,Hjelpeark!$C$8:$C$19,Hjelpeark!$E$8:$E$19)),"")</f>
        <v/>
      </c>
      <c r="P223" s="277" t="str">
        <f t="shared" si="39"/>
        <v/>
      </c>
      <c r="Q223" s="277" t="str">
        <f>IFERROR(IF(P223=Hjelpeark!$B$4,0,ABS(P223-O223)),"")</f>
        <v/>
      </c>
      <c r="R223" s="226" t="str">
        <f t="shared" si="32"/>
        <v/>
      </c>
      <c r="T223" s="248" t="str">
        <f>IFERROR(_xlfn.XLOOKUP(D223,Prisliste!$C$4:$F$4,Prisliste!$C$28:$F$28)*R223,"")</f>
        <v/>
      </c>
      <c r="U223" s="248" t="str">
        <f>IFERROR(IF(L223=Hjelpeark!$P$14,_xlfn.XLOOKUP(D223,Prisliste!$C$4:$F$4,Prisliste!$C$29:$F$29)*R223,IF(L223=Hjelpeark!$P$15,_xlfn.XLOOKUP(D223,Prisliste!$C$4:$F$4,Prisliste!$C$30:$F$30)*R223,_xlfn.XLOOKUP(D223,Prisliste!$C$4:$F$4,Prisliste!$C$31:$F$31)*R223)),"")</f>
        <v/>
      </c>
    </row>
    <row r="224" spans="1:21" ht="14.4">
      <c r="A224" s="278" t="str">
        <f>IF(A223="","",IF(A223+1&lt;='Prisestimat RAS'!$C$7,'Beregninger RAS'!A223+1,""))</f>
        <v/>
      </c>
      <c r="B224" s="260" t="str">
        <f t="shared" si="33"/>
        <v/>
      </c>
      <c r="C224" s="277" t="str">
        <f t="shared" si="34"/>
        <v/>
      </c>
      <c r="D224" s="260" t="str">
        <f t="shared" si="35"/>
        <v/>
      </c>
      <c r="E224" s="226" t="str">
        <f t="shared" si="37"/>
        <v/>
      </c>
      <c r="F224" s="248" t="str">
        <f t="shared" si="36"/>
        <v/>
      </c>
      <c r="G224" s="246" t="str">
        <f>IF($A224="","",'Prisestimat RAS'!$C$14)</f>
        <v/>
      </c>
      <c r="H224" s="248" t="str" cm="1">
        <f t="array" ref="H224">IF(N224=Hjelpeark!$E$7,_xlfn.XLOOKUP(IF(P224="Naturlig",O224,P224),'Veksttabell FV'!$A$26:$A$42,_xlfn.XLOOKUP('Beregninger RAS'!F224,'Veksttabell FV'!$B$25:$T$25,'Veksttabell FV'!$B$26:$T$42,,-1),,-1)*G224,IF('Beregninger RAS'!N224=Hjelpeark!$D$7,_xlfn.XLOOKUP(IF(P224="Naturlig",O224,P224),'Veksttabell SV'!$A$27:$A$43,_xlfn.XLOOKUP('Beregninger RAS'!F224,'Veksttabell SV'!$B$26:$AU$26,'Veksttabell SV'!$B$27:$AU$43,,-1),,-1)*G224,""))</f>
        <v/>
      </c>
      <c r="I224" s="248" t="str">
        <f t="shared" si="30"/>
        <v/>
      </c>
      <c r="J224" s="264" t="str">
        <f t="shared" si="31"/>
        <v/>
      </c>
      <c r="K224" s="277" t="str">
        <f>IF(A224="","",'Prisestimat RAS'!$C$9)</f>
        <v/>
      </c>
      <c r="L224" s="277" t="str">
        <f>IF(B224="","",'Prisestimat RAS'!$C$10)</f>
        <v/>
      </c>
      <c r="M224" s="277" t="str">
        <f>IF(A224="","",_xlfn.XLOOKUP('Prisestimat RAS'!$C$10,Hjelpeark!$P$14:$P$16,Hjelpeark!$Q$14:$Q$16))</f>
        <v/>
      </c>
      <c r="N224" s="277" t="str">
        <f t="shared" si="38"/>
        <v/>
      </c>
      <c r="O224" s="277" t="str">
        <f>IFERROR(IF(N224=Hjelpeark!$D$7,_xlfn.XLOOKUP('Beregninger RAS'!C224,Hjelpeark!$C$8:$C$19,Hjelpeark!$D$8:$D$19),_xlfn.XLOOKUP('Beregninger RAS'!C224,Hjelpeark!$C$8:$C$19,Hjelpeark!$E$8:$E$19)),"")</f>
        <v/>
      </c>
      <c r="P224" s="277" t="str">
        <f t="shared" si="39"/>
        <v/>
      </c>
      <c r="Q224" s="277" t="str">
        <f>IFERROR(IF(P224=Hjelpeark!$B$4,0,ABS(P224-O224)),"")</f>
        <v/>
      </c>
      <c r="R224" s="226" t="str">
        <f t="shared" si="32"/>
        <v/>
      </c>
      <c r="T224" s="248" t="str">
        <f>IFERROR(_xlfn.XLOOKUP(D224,Prisliste!$C$4:$F$4,Prisliste!$C$28:$F$28)*R224,"")</f>
        <v/>
      </c>
      <c r="U224" s="248" t="str">
        <f>IFERROR(IF(L224=Hjelpeark!$P$14,_xlfn.XLOOKUP(D224,Prisliste!$C$4:$F$4,Prisliste!$C$29:$F$29)*R224,IF(L224=Hjelpeark!$P$15,_xlfn.XLOOKUP(D224,Prisliste!$C$4:$F$4,Prisliste!$C$30:$F$30)*R224,_xlfn.XLOOKUP(D224,Prisliste!$C$4:$F$4,Prisliste!$C$31:$F$31)*R224)),"")</f>
        <v/>
      </c>
    </row>
    <row r="225" spans="1:21" ht="14.4">
      <c r="A225" s="278" t="str">
        <f>IF(A224="","",IF(A224+1&lt;='Prisestimat RAS'!$C$7,'Beregninger RAS'!A224+1,""))</f>
        <v/>
      </c>
      <c r="B225" s="260" t="str">
        <f t="shared" si="33"/>
        <v/>
      </c>
      <c r="C225" s="277" t="str">
        <f t="shared" si="34"/>
        <v/>
      </c>
      <c r="D225" s="260" t="str">
        <f t="shared" si="35"/>
        <v/>
      </c>
      <c r="E225" s="226" t="str">
        <f t="shared" si="37"/>
        <v/>
      </c>
      <c r="F225" s="248" t="str">
        <f t="shared" si="36"/>
        <v/>
      </c>
      <c r="G225" s="246" t="str">
        <f>IF($A225="","",'Prisestimat RAS'!$C$14)</f>
        <v/>
      </c>
      <c r="H225" s="248" t="str" cm="1">
        <f t="array" ref="H225">IF(N225=Hjelpeark!$E$7,_xlfn.XLOOKUP(IF(P225="Naturlig",O225,P225),'Veksttabell FV'!$A$26:$A$42,_xlfn.XLOOKUP('Beregninger RAS'!F225,'Veksttabell FV'!$B$25:$T$25,'Veksttabell FV'!$B$26:$T$42,,-1),,-1)*G225,IF('Beregninger RAS'!N225=Hjelpeark!$D$7,_xlfn.XLOOKUP(IF(P225="Naturlig",O225,P225),'Veksttabell SV'!$A$27:$A$43,_xlfn.XLOOKUP('Beregninger RAS'!F225,'Veksttabell SV'!$B$26:$AU$26,'Veksttabell SV'!$B$27:$AU$43,,-1),,-1)*G225,""))</f>
        <v/>
      </c>
      <c r="I225" s="248" t="str">
        <f t="shared" si="30"/>
        <v/>
      </c>
      <c r="J225" s="264" t="str">
        <f t="shared" si="31"/>
        <v/>
      </c>
      <c r="K225" s="277" t="str">
        <f>IF(A225="","",'Prisestimat RAS'!$C$9)</f>
        <v/>
      </c>
      <c r="L225" s="277" t="str">
        <f>IF(B225="","",'Prisestimat RAS'!$C$10)</f>
        <v/>
      </c>
      <c r="M225" s="277" t="str">
        <f>IF(A225="","",_xlfn.XLOOKUP('Prisestimat RAS'!$C$10,Hjelpeark!$P$14:$P$16,Hjelpeark!$Q$14:$Q$16))</f>
        <v/>
      </c>
      <c r="N225" s="277" t="str">
        <f t="shared" si="38"/>
        <v/>
      </c>
      <c r="O225" s="277" t="str">
        <f>IFERROR(IF(N225=Hjelpeark!$D$7,_xlfn.XLOOKUP('Beregninger RAS'!C225,Hjelpeark!$C$8:$C$19,Hjelpeark!$D$8:$D$19),_xlfn.XLOOKUP('Beregninger RAS'!C225,Hjelpeark!$C$8:$C$19,Hjelpeark!$E$8:$E$19)),"")</f>
        <v/>
      </c>
      <c r="P225" s="277" t="str">
        <f t="shared" si="39"/>
        <v/>
      </c>
      <c r="Q225" s="277" t="str">
        <f>IFERROR(IF(P225=Hjelpeark!$B$4,0,ABS(P225-O225)),"")</f>
        <v/>
      </c>
      <c r="R225" s="226" t="str">
        <f t="shared" si="32"/>
        <v/>
      </c>
      <c r="T225" s="248" t="str">
        <f>IFERROR(_xlfn.XLOOKUP(D225,Prisliste!$C$4:$F$4,Prisliste!$C$28:$F$28)*R225,"")</f>
        <v/>
      </c>
      <c r="U225" s="248" t="str">
        <f>IFERROR(IF(L225=Hjelpeark!$P$14,_xlfn.XLOOKUP(D225,Prisliste!$C$4:$F$4,Prisliste!$C$29:$F$29)*R225,IF(L225=Hjelpeark!$P$15,_xlfn.XLOOKUP(D225,Prisliste!$C$4:$F$4,Prisliste!$C$30:$F$30)*R225,_xlfn.XLOOKUP(D225,Prisliste!$C$4:$F$4,Prisliste!$C$31:$F$31)*R225)),"")</f>
        <v/>
      </c>
    </row>
    <row r="226" spans="1:21" ht="14.4">
      <c r="A226" s="278" t="str">
        <f>IF(A225="","",IF(A225+1&lt;='Prisestimat RAS'!$C$7,'Beregninger RAS'!A225+1,""))</f>
        <v/>
      </c>
      <c r="B226" s="260" t="str">
        <f t="shared" si="33"/>
        <v/>
      </c>
      <c r="C226" s="277" t="str">
        <f t="shared" si="34"/>
        <v/>
      </c>
      <c r="D226" s="260" t="str">
        <f t="shared" si="35"/>
        <v/>
      </c>
      <c r="E226" s="226" t="str">
        <f t="shared" si="37"/>
        <v/>
      </c>
      <c r="F226" s="248" t="str">
        <f t="shared" si="36"/>
        <v/>
      </c>
      <c r="G226" s="246" t="str">
        <f>IF($A226="","",'Prisestimat RAS'!$C$14)</f>
        <v/>
      </c>
      <c r="H226" s="248" t="str" cm="1">
        <f t="array" ref="H226">IF(N226=Hjelpeark!$E$7,_xlfn.XLOOKUP(IF(P226="Naturlig",O226,P226),'Veksttabell FV'!$A$26:$A$42,_xlfn.XLOOKUP('Beregninger RAS'!F226,'Veksttabell FV'!$B$25:$T$25,'Veksttabell FV'!$B$26:$T$42,,-1),,-1)*G226,IF('Beregninger RAS'!N226=Hjelpeark!$D$7,_xlfn.XLOOKUP(IF(P226="Naturlig",O226,P226),'Veksttabell SV'!$A$27:$A$43,_xlfn.XLOOKUP('Beregninger RAS'!F226,'Veksttabell SV'!$B$26:$AU$26,'Veksttabell SV'!$B$27:$AU$43,,-1),,-1)*G226,""))</f>
        <v/>
      </c>
      <c r="I226" s="248" t="str">
        <f t="shared" si="30"/>
        <v/>
      </c>
      <c r="J226" s="264" t="str">
        <f t="shared" si="31"/>
        <v/>
      </c>
      <c r="K226" s="277" t="str">
        <f>IF(A226="","",'Prisestimat RAS'!$C$9)</f>
        <v/>
      </c>
      <c r="L226" s="277" t="str">
        <f>IF(B226="","",'Prisestimat RAS'!$C$10)</f>
        <v/>
      </c>
      <c r="M226" s="277" t="str">
        <f>IF(A226="","",_xlfn.XLOOKUP('Prisestimat RAS'!$C$10,Hjelpeark!$P$14:$P$16,Hjelpeark!$Q$14:$Q$16))</f>
        <v/>
      </c>
      <c r="N226" s="277" t="str">
        <f t="shared" si="38"/>
        <v/>
      </c>
      <c r="O226" s="277" t="str">
        <f>IFERROR(IF(N226=Hjelpeark!$D$7,_xlfn.XLOOKUP('Beregninger RAS'!C226,Hjelpeark!$C$8:$C$19,Hjelpeark!$D$8:$D$19),_xlfn.XLOOKUP('Beregninger RAS'!C226,Hjelpeark!$C$8:$C$19,Hjelpeark!$E$8:$E$19)),"")</f>
        <v/>
      </c>
      <c r="P226" s="277" t="str">
        <f t="shared" si="39"/>
        <v/>
      </c>
      <c r="Q226" s="277" t="str">
        <f>IFERROR(IF(P226=Hjelpeark!$B$4,0,ABS(P226-O226)),"")</f>
        <v/>
      </c>
      <c r="R226" s="226" t="str">
        <f t="shared" si="32"/>
        <v/>
      </c>
      <c r="T226" s="248" t="str">
        <f>IFERROR(_xlfn.XLOOKUP(D226,Prisliste!$C$4:$F$4,Prisliste!$C$28:$F$28)*R226,"")</f>
        <v/>
      </c>
      <c r="U226" s="248" t="str">
        <f>IFERROR(IF(L226=Hjelpeark!$P$14,_xlfn.XLOOKUP(D226,Prisliste!$C$4:$F$4,Prisliste!$C$29:$F$29)*R226,IF(L226=Hjelpeark!$P$15,_xlfn.XLOOKUP(D226,Prisliste!$C$4:$F$4,Prisliste!$C$30:$F$30)*R226,_xlfn.XLOOKUP(D226,Prisliste!$C$4:$F$4,Prisliste!$C$31:$F$31)*R226)),"")</f>
        <v/>
      </c>
    </row>
    <row r="227" spans="1:21" ht="14.4">
      <c r="A227" s="278" t="str">
        <f>IF(A226="","",IF(A226+1&lt;='Prisestimat RAS'!$C$7,'Beregninger RAS'!A226+1,""))</f>
        <v/>
      </c>
      <c r="B227" s="260" t="str">
        <f t="shared" si="33"/>
        <v/>
      </c>
      <c r="C227" s="277" t="str">
        <f t="shared" si="34"/>
        <v/>
      </c>
      <c r="D227" s="260" t="str">
        <f t="shared" si="35"/>
        <v/>
      </c>
      <c r="E227" s="226" t="str">
        <f t="shared" si="37"/>
        <v/>
      </c>
      <c r="F227" s="248" t="str">
        <f t="shared" si="36"/>
        <v/>
      </c>
      <c r="G227" s="246" t="str">
        <f>IF($A227="","",'Prisestimat RAS'!$C$14)</f>
        <v/>
      </c>
      <c r="H227" s="248" t="str" cm="1">
        <f t="array" ref="H227">IF(N227=Hjelpeark!$E$7,_xlfn.XLOOKUP(IF(P227="Naturlig",O227,P227),'Veksttabell FV'!$A$26:$A$42,_xlfn.XLOOKUP('Beregninger RAS'!F227,'Veksttabell FV'!$B$25:$T$25,'Veksttabell FV'!$B$26:$T$42,,-1),,-1)*G227,IF('Beregninger RAS'!N227=Hjelpeark!$D$7,_xlfn.XLOOKUP(IF(P227="Naturlig",O227,P227),'Veksttabell SV'!$A$27:$A$43,_xlfn.XLOOKUP('Beregninger RAS'!F227,'Veksttabell SV'!$B$26:$AU$26,'Veksttabell SV'!$B$27:$AU$43,,-1),,-1)*G227,""))</f>
        <v/>
      </c>
      <c r="I227" s="248" t="str">
        <f t="shared" si="30"/>
        <v/>
      </c>
      <c r="J227" s="264" t="str">
        <f t="shared" si="31"/>
        <v/>
      </c>
      <c r="K227" s="277" t="str">
        <f>IF(A227="","",'Prisestimat RAS'!$C$9)</f>
        <v/>
      </c>
      <c r="L227" s="277" t="str">
        <f>IF(B227="","",'Prisestimat RAS'!$C$10)</f>
        <v/>
      </c>
      <c r="M227" s="277" t="str">
        <f>IF(A227="","",_xlfn.XLOOKUP('Prisestimat RAS'!$C$10,Hjelpeark!$P$14:$P$16,Hjelpeark!$Q$14:$Q$16))</f>
        <v/>
      </c>
      <c r="N227" s="277" t="str">
        <f t="shared" si="38"/>
        <v/>
      </c>
      <c r="O227" s="277" t="str">
        <f>IFERROR(IF(N227=Hjelpeark!$D$7,_xlfn.XLOOKUP('Beregninger RAS'!C227,Hjelpeark!$C$8:$C$19,Hjelpeark!$D$8:$D$19),_xlfn.XLOOKUP('Beregninger RAS'!C227,Hjelpeark!$C$8:$C$19,Hjelpeark!$E$8:$E$19)),"")</f>
        <v/>
      </c>
      <c r="P227" s="277" t="str">
        <f t="shared" si="39"/>
        <v/>
      </c>
      <c r="Q227" s="277" t="str">
        <f>IFERROR(IF(P227=Hjelpeark!$B$4,0,ABS(P227-O227)),"")</f>
        <v/>
      </c>
      <c r="R227" s="226" t="str">
        <f t="shared" si="32"/>
        <v/>
      </c>
      <c r="T227" s="248" t="str">
        <f>IFERROR(_xlfn.XLOOKUP(D227,Prisliste!$C$4:$F$4,Prisliste!$C$28:$F$28)*R227,"")</f>
        <v/>
      </c>
      <c r="U227" s="248" t="str">
        <f>IFERROR(IF(L227=Hjelpeark!$P$14,_xlfn.XLOOKUP(D227,Prisliste!$C$4:$F$4,Prisliste!$C$29:$F$29)*R227,IF(L227=Hjelpeark!$P$15,_xlfn.XLOOKUP(D227,Prisliste!$C$4:$F$4,Prisliste!$C$30:$F$30)*R227,_xlfn.XLOOKUP(D227,Prisliste!$C$4:$F$4,Prisliste!$C$31:$F$31)*R227)),"")</f>
        <v/>
      </c>
    </row>
    <row r="228" spans="1:21" ht="14.4">
      <c r="A228" s="278" t="str">
        <f>IF(A227="","",IF(A227+1&lt;='Prisestimat RAS'!$C$7,'Beregninger RAS'!A227+1,""))</f>
        <v/>
      </c>
      <c r="B228" s="260" t="str">
        <f t="shared" si="33"/>
        <v/>
      </c>
      <c r="C228" s="277" t="str">
        <f t="shared" si="34"/>
        <v/>
      </c>
      <c r="D228" s="260" t="str">
        <f t="shared" si="35"/>
        <v/>
      </c>
      <c r="E228" s="226" t="str">
        <f t="shared" si="37"/>
        <v/>
      </c>
      <c r="F228" s="248" t="str">
        <f t="shared" si="36"/>
        <v/>
      </c>
      <c r="G228" s="246" t="str">
        <f>IF($A228="","",'Prisestimat RAS'!$C$14)</f>
        <v/>
      </c>
      <c r="H228" s="248" t="str" cm="1">
        <f t="array" ref="H228">IF(N228=Hjelpeark!$E$7,_xlfn.XLOOKUP(IF(P228="Naturlig",O228,P228),'Veksttabell FV'!$A$26:$A$42,_xlfn.XLOOKUP('Beregninger RAS'!F228,'Veksttabell FV'!$B$25:$T$25,'Veksttabell FV'!$B$26:$T$42,,-1),,-1)*G228,IF('Beregninger RAS'!N228=Hjelpeark!$D$7,_xlfn.XLOOKUP(IF(P228="Naturlig",O228,P228),'Veksttabell SV'!$A$27:$A$43,_xlfn.XLOOKUP('Beregninger RAS'!F228,'Veksttabell SV'!$B$26:$AU$26,'Veksttabell SV'!$B$27:$AU$43,,-1),,-1)*G228,""))</f>
        <v/>
      </c>
      <c r="I228" s="248" t="str">
        <f t="shared" si="30"/>
        <v/>
      </c>
      <c r="J228" s="264" t="str">
        <f t="shared" si="31"/>
        <v/>
      </c>
      <c r="K228" s="277" t="str">
        <f>IF(A228="","",'Prisestimat RAS'!$C$9)</f>
        <v/>
      </c>
      <c r="L228" s="277" t="str">
        <f>IF(B228="","",'Prisestimat RAS'!$C$10)</f>
        <v/>
      </c>
      <c r="M228" s="277" t="str">
        <f>IF(A228="","",_xlfn.XLOOKUP('Prisestimat RAS'!$C$10,Hjelpeark!$P$14:$P$16,Hjelpeark!$Q$14:$Q$16))</f>
        <v/>
      </c>
      <c r="N228" s="277" t="str">
        <f t="shared" si="38"/>
        <v/>
      </c>
      <c r="O228" s="277" t="str">
        <f>IFERROR(IF(N228=Hjelpeark!$D$7,_xlfn.XLOOKUP('Beregninger RAS'!C228,Hjelpeark!$C$8:$C$19,Hjelpeark!$D$8:$D$19),_xlfn.XLOOKUP('Beregninger RAS'!C228,Hjelpeark!$C$8:$C$19,Hjelpeark!$E$8:$E$19)),"")</f>
        <v/>
      </c>
      <c r="P228" s="277" t="str">
        <f t="shared" si="39"/>
        <v/>
      </c>
      <c r="Q228" s="277" t="str">
        <f>IFERROR(IF(P228=Hjelpeark!$B$4,0,ABS(P228-O228)),"")</f>
        <v/>
      </c>
      <c r="R228" s="226" t="str">
        <f t="shared" si="32"/>
        <v/>
      </c>
      <c r="T228" s="248" t="str">
        <f>IFERROR(_xlfn.XLOOKUP(D228,Prisliste!$C$4:$F$4,Prisliste!$C$28:$F$28)*R228,"")</f>
        <v/>
      </c>
      <c r="U228" s="248" t="str">
        <f>IFERROR(IF(L228=Hjelpeark!$P$14,_xlfn.XLOOKUP(D228,Prisliste!$C$4:$F$4,Prisliste!$C$29:$F$29)*R228,IF(L228=Hjelpeark!$P$15,_xlfn.XLOOKUP(D228,Prisliste!$C$4:$F$4,Prisliste!$C$30:$F$30)*R228,_xlfn.XLOOKUP(D228,Prisliste!$C$4:$F$4,Prisliste!$C$31:$F$31)*R228)),"")</f>
        <v/>
      </c>
    </row>
    <row r="229" spans="1:21" ht="14.4">
      <c r="A229" s="278" t="str">
        <f>IF(A228="","",IF(A228+1&lt;='Prisestimat RAS'!$C$7,'Beregninger RAS'!A228+1,""))</f>
        <v/>
      </c>
      <c r="B229" s="260" t="str">
        <f t="shared" si="33"/>
        <v/>
      </c>
      <c r="C229" s="277" t="str">
        <f t="shared" si="34"/>
        <v/>
      </c>
      <c r="D229" s="260" t="str">
        <f t="shared" si="35"/>
        <v/>
      </c>
      <c r="E229" s="226" t="str">
        <f t="shared" si="37"/>
        <v/>
      </c>
      <c r="F229" s="248" t="str">
        <f t="shared" si="36"/>
        <v/>
      </c>
      <c r="G229" s="246" t="str">
        <f>IF($A229="","",'Prisestimat RAS'!$C$14)</f>
        <v/>
      </c>
      <c r="H229" s="248" t="str" cm="1">
        <f t="array" ref="H229">IF(N229=Hjelpeark!$E$7,_xlfn.XLOOKUP(IF(P229="Naturlig",O229,P229),'Veksttabell FV'!$A$26:$A$42,_xlfn.XLOOKUP('Beregninger RAS'!F229,'Veksttabell FV'!$B$25:$T$25,'Veksttabell FV'!$B$26:$T$42,,-1),,-1)*G229,IF('Beregninger RAS'!N229=Hjelpeark!$D$7,_xlfn.XLOOKUP(IF(P229="Naturlig",O229,P229),'Veksttabell SV'!$A$27:$A$43,_xlfn.XLOOKUP('Beregninger RAS'!F229,'Veksttabell SV'!$B$26:$AU$26,'Veksttabell SV'!$B$27:$AU$43,,-1),,-1)*G229,""))</f>
        <v/>
      </c>
      <c r="I229" s="248" t="str">
        <f t="shared" si="30"/>
        <v/>
      </c>
      <c r="J229" s="264" t="str">
        <f t="shared" si="31"/>
        <v/>
      </c>
      <c r="K229" s="277" t="str">
        <f>IF(A229="","",'Prisestimat RAS'!$C$9)</f>
        <v/>
      </c>
      <c r="L229" s="277" t="str">
        <f>IF(B229="","",'Prisestimat RAS'!$C$10)</f>
        <v/>
      </c>
      <c r="M229" s="277" t="str">
        <f>IF(A229="","",_xlfn.XLOOKUP('Prisestimat RAS'!$C$10,Hjelpeark!$P$14:$P$16,Hjelpeark!$Q$14:$Q$16))</f>
        <v/>
      </c>
      <c r="N229" s="277" t="str">
        <f t="shared" si="38"/>
        <v/>
      </c>
      <c r="O229" s="277" t="str">
        <f>IFERROR(IF(N229=Hjelpeark!$D$7,_xlfn.XLOOKUP('Beregninger RAS'!C229,Hjelpeark!$C$8:$C$19,Hjelpeark!$D$8:$D$19),_xlfn.XLOOKUP('Beregninger RAS'!C229,Hjelpeark!$C$8:$C$19,Hjelpeark!$E$8:$E$19)),"")</f>
        <v/>
      </c>
      <c r="P229" s="277" t="str">
        <f t="shared" si="39"/>
        <v/>
      </c>
      <c r="Q229" s="277" t="str">
        <f>IFERROR(IF(P229=Hjelpeark!$B$4,0,ABS(P229-O229)),"")</f>
        <v/>
      </c>
      <c r="R229" s="226" t="str">
        <f t="shared" si="32"/>
        <v/>
      </c>
      <c r="T229" s="248" t="str">
        <f>IFERROR(_xlfn.XLOOKUP(D229,Prisliste!$C$4:$F$4,Prisliste!$C$28:$F$28)*R229,"")</f>
        <v/>
      </c>
      <c r="U229" s="248" t="str">
        <f>IFERROR(IF(L229=Hjelpeark!$P$14,_xlfn.XLOOKUP(D229,Prisliste!$C$4:$F$4,Prisliste!$C$29:$F$29)*R229,IF(L229=Hjelpeark!$P$15,_xlfn.XLOOKUP(D229,Prisliste!$C$4:$F$4,Prisliste!$C$30:$F$30)*R229,_xlfn.XLOOKUP(D229,Prisliste!$C$4:$F$4,Prisliste!$C$31:$F$31)*R229)),"")</f>
        <v/>
      </c>
    </row>
    <row r="230" spans="1:21" ht="14.4">
      <c r="A230" s="278" t="str">
        <f>IF(A229="","",IF(A229+1&lt;='Prisestimat RAS'!$C$7,'Beregninger RAS'!A229+1,""))</f>
        <v/>
      </c>
      <c r="B230" s="260" t="str">
        <f t="shared" si="33"/>
        <v/>
      </c>
      <c r="C230" s="277" t="str">
        <f t="shared" si="34"/>
        <v/>
      </c>
      <c r="D230" s="260" t="str">
        <f t="shared" si="35"/>
        <v/>
      </c>
      <c r="E230" s="226" t="str">
        <f t="shared" si="37"/>
        <v/>
      </c>
      <c r="F230" s="248" t="str">
        <f t="shared" si="36"/>
        <v/>
      </c>
      <c r="G230" s="246" t="str">
        <f>IF($A230="","",'Prisestimat RAS'!$C$14)</f>
        <v/>
      </c>
      <c r="H230" s="248" t="str" cm="1">
        <f t="array" ref="H230">IF(N230=Hjelpeark!$E$7,_xlfn.XLOOKUP(IF(P230="Naturlig",O230,P230),'Veksttabell FV'!$A$26:$A$42,_xlfn.XLOOKUP('Beregninger RAS'!F230,'Veksttabell FV'!$B$25:$T$25,'Veksttabell FV'!$B$26:$T$42,,-1),,-1)*G230,IF('Beregninger RAS'!N230=Hjelpeark!$D$7,_xlfn.XLOOKUP(IF(P230="Naturlig",O230,P230),'Veksttabell SV'!$A$27:$A$43,_xlfn.XLOOKUP('Beregninger RAS'!F230,'Veksttabell SV'!$B$26:$AU$26,'Veksttabell SV'!$B$27:$AU$43,,-1),,-1)*G230,""))</f>
        <v/>
      </c>
      <c r="I230" s="248" t="str">
        <f t="shared" si="30"/>
        <v/>
      </c>
      <c r="J230" s="264" t="str">
        <f t="shared" si="31"/>
        <v/>
      </c>
      <c r="K230" s="277" t="str">
        <f>IF(A230="","",'Prisestimat RAS'!$C$9)</f>
        <v/>
      </c>
      <c r="L230" s="277" t="str">
        <f>IF(B230="","",'Prisestimat RAS'!$C$10)</f>
        <v/>
      </c>
      <c r="M230" s="277" t="str">
        <f>IF(A230="","",_xlfn.XLOOKUP('Prisestimat RAS'!$C$10,Hjelpeark!$P$14:$P$16,Hjelpeark!$Q$14:$Q$16))</f>
        <v/>
      </c>
      <c r="N230" s="277" t="str">
        <f t="shared" si="38"/>
        <v/>
      </c>
      <c r="O230" s="277" t="str">
        <f>IFERROR(IF(N230=Hjelpeark!$D$7,_xlfn.XLOOKUP('Beregninger RAS'!C230,Hjelpeark!$C$8:$C$19,Hjelpeark!$D$8:$D$19),_xlfn.XLOOKUP('Beregninger RAS'!C230,Hjelpeark!$C$8:$C$19,Hjelpeark!$E$8:$E$19)),"")</f>
        <v/>
      </c>
      <c r="P230" s="277" t="str">
        <f t="shared" si="39"/>
        <v/>
      </c>
      <c r="Q230" s="277" t="str">
        <f>IFERROR(IF(P230=Hjelpeark!$B$4,0,ABS(P230-O230)),"")</f>
        <v/>
      </c>
      <c r="R230" s="226" t="str">
        <f t="shared" si="32"/>
        <v/>
      </c>
      <c r="T230" s="248" t="str">
        <f>IFERROR(_xlfn.XLOOKUP(D230,Prisliste!$C$4:$F$4,Prisliste!$C$28:$F$28)*R230,"")</f>
        <v/>
      </c>
      <c r="U230" s="248" t="str">
        <f>IFERROR(IF(L230=Hjelpeark!$P$14,_xlfn.XLOOKUP(D230,Prisliste!$C$4:$F$4,Prisliste!$C$29:$F$29)*R230,IF(L230=Hjelpeark!$P$15,_xlfn.XLOOKUP(D230,Prisliste!$C$4:$F$4,Prisliste!$C$30:$F$30)*R230,_xlfn.XLOOKUP(D230,Prisliste!$C$4:$F$4,Prisliste!$C$31:$F$31)*R230)),"")</f>
        <v/>
      </c>
    </row>
    <row r="231" spans="1:21" ht="14.4">
      <c r="A231" s="278" t="str">
        <f>IF(A230="","",IF(A230+1&lt;='Prisestimat RAS'!$C$7,'Beregninger RAS'!A230+1,""))</f>
        <v/>
      </c>
      <c r="B231" s="260" t="str">
        <f t="shared" si="33"/>
        <v/>
      </c>
      <c r="C231" s="277" t="str">
        <f t="shared" si="34"/>
        <v/>
      </c>
      <c r="D231" s="260" t="str">
        <f t="shared" si="35"/>
        <v/>
      </c>
      <c r="E231" s="226" t="str">
        <f t="shared" si="37"/>
        <v/>
      </c>
      <c r="F231" s="248" t="str">
        <f t="shared" si="36"/>
        <v/>
      </c>
      <c r="G231" s="246" t="str">
        <f>IF($A231="","",'Prisestimat RAS'!$C$14)</f>
        <v/>
      </c>
      <c r="H231" s="248" t="str" cm="1">
        <f t="array" ref="H231">IF(N231=Hjelpeark!$E$7,_xlfn.XLOOKUP(IF(P231="Naturlig",O231,P231),'Veksttabell FV'!$A$26:$A$42,_xlfn.XLOOKUP('Beregninger RAS'!F231,'Veksttabell FV'!$B$25:$T$25,'Veksttabell FV'!$B$26:$T$42,,-1),,-1)*G231,IF('Beregninger RAS'!N231=Hjelpeark!$D$7,_xlfn.XLOOKUP(IF(P231="Naturlig",O231,P231),'Veksttabell SV'!$A$27:$A$43,_xlfn.XLOOKUP('Beregninger RAS'!F231,'Veksttabell SV'!$B$26:$AU$26,'Veksttabell SV'!$B$27:$AU$43,,-1),,-1)*G231,""))</f>
        <v/>
      </c>
      <c r="I231" s="248" t="str">
        <f t="shared" si="30"/>
        <v/>
      </c>
      <c r="J231" s="264" t="str">
        <f t="shared" si="31"/>
        <v/>
      </c>
      <c r="K231" s="277" t="str">
        <f>IF(A231="","",'Prisestimat RAS'!$C$9)</f>
        <v/>
      </c>
      <c r="L231" s="277" t="str">
        <f>IF(B231="","",'Prisestimat RAS'!$C$10)</f>
        <v/>
      </c>
      <c r="M231" s="277" t="str">
        <f>IF(A231="","",_xlfn.XLOOKUP('Prisestimat RAS'!$C$10,Hjelpeark!$P$14:$P$16,Hjelpeark!$Q$14:$Q$16))</f>
        <v/>
      </c>
      <c r="N231" s="277" t="str">
        <f t="shared" si="38"/>
        <v/>
      </c>
      <c r="O231" s="277" t="str">
        <f>IFERROR(IF(N231=Hjelpeark!$D$7,_xlfn.XLOOKUP('Beregninger RAS'!C231,Hjelpeark!$C$8:$C$19,Hjelpeark!$D$8:$D$19),_xlfn.XLOOKUP('Beregninger RAS'!C231,Hjelpeark!$C$8:$C$19,Hjelpeark!$E$8:$E$19)),"")</f>
        <v/>
      </c>
      <c r="P231" s="277" t="str">
        <f t="shared" si="39"/>
        <v/>
      </c>
      <c r="Q231" s="277" t="str">
        <f>IFERROR(IF(P231=Hjelpeark!$B$4,0,ABS(P231-O231)),"")</f>
        <v/>
      </c>
      <c r="R231" s="226" t="str">
        <f t="shared" si="32"/>
        <v/>
      </c>
      <c r="T231" s="248" t="str">
        <f>IFERROR(_xlfn.XLOOKUP(D231,Prisliste!$C$4:$F$4,Prisliste!$C$28:$F$28)*R231,"")</f>
        <v/>
      </c>
      <c r="U231" s="248" t="str">
        <f>IFERROR(IF(L231=Hjelpeark!$P$14,_xlfn.XLOOKUP(D231,Prisliste!$C$4:$F$4,Prisliste!$C$29:$F$29)*R231,IF(L231=Hjelpeark!$P$15,_xlfn.XLOOKUP(D231,Prisliste!$C$4:$F$4,Prisliste!$C$30:$F$30)*R231,_xlfn.XLOOKUP(D231,Prisliste!$C$4:$F$4,Prisliste!$C$31:$F$31)*R231)),"")</f>
        <v/>
      </c>
    </row>
    <row r="232" spans="1:21" ht="14.4">
      <c r="A232" s="278" t="str">
        <f>IF(A231="","",IF(A231+1&lt;='Prisestimat RAS'!$C$7,'Beregninger RAS'!A231+1,""))</f>
        <v/>
      </c>
      <c r="B232" s="260" t="str">
        <f t="shared" si="33"/>
        <v/>
      </c>
      <c r="C232" s="277" t="str">
        <f t="shared" si="34"/>
        <v/>
      </c>
      <c r="D232" s="260" t="str">
        <f t="shared" si="35"/>
        <v/>
      </c>
      <c r="E232" s="226" t="str">
        <f t="shared" si="37"/>
        <v/>
      </c>
      <c r="F232" s="248" t="str">
        <f t="shared" si="36"/>
        <v/>
      </c>
      <c r="G232" s="246" t="str">
        <f>IF($A232="","",'Prisestimat RAS'!$C$14)</f>
        <v/>
      </c>
      <c r="H232" s="248" t="str" cm="1">
        <f t="array" ref="H232">IF(N232=Hjelpeark!$E$7,_xlfn.XLOOKUP(IF(P232="Naturlig",O232,P232),'Veksttabell FV'!$A$26:$A$42,_xlfn.XLOOKUP('Beregninger RAS'!F232,'Veksttabell FV'!$B$25:$T$25,'Veksttabell FV'!$B$26:$T$42,,-1),,-1)*G232,IF('Beregninger RAS'!N232=Hjelpeark!$D$7,_xlfn.XLOOKUP(IF(P232="Naturlig",O232,P232),'Veksttabell SV'!$A$27:$A$43,_xlfn.XLOOKUP('Beregninger RAS'!F232,'Veksttabell SV'!$B$26:$AU$26,'Veksttabell SV'!$B$27:$AU$43,,-1),,-1)*G232,""))</f>
        <v/>
      </c>
      <c r="I232" s="248" t="str">
        <f t="shared" si="30"/>
        <v/>
      </c>
      <c r="J232" s="264" t="str">
        <f t="shared" si="31"/>
        <v/>
      </c>
      <c r="K232" s="277" t="str">
        <f>IF(A232="","",'Prisestimat RAS'!$C$9)</f>
        <v/>
      </c>
      <c r="L232" s="277" t="str">
        <f>IF(B232="","",'Prisestimat RAS'!$C$10)</f>
        <v/>
      </c>
      <c r="M232" s="277" t="str">
        <f>IF(A232="","",_xlfn.XLOOKUP('Prisestimat RAS'!$C$10,Hjelpeark!$P$14:$P$16,Hjelpeark!$Q$14:$Q$16))</f>
        <v/>
      </c>
      <c r="N232" s="277" t="str">
        <f t="shared" si="38"/>
        <v/>
      </c>
      <c r="O232" s="277" t="str">
        <f>IFERROR(IF(N232=Hjelpeark!$D$7,_xlfn.XLOOKUP('Beregninger RAS'!C232,Hjelpeark!$C$8:$C$19,Hjelpeark!$D$8:$D$19),_xlfn.XLOOKUP('Beregninger RAS'!C232,Hjelpeark!$C$8:$C$19,Hjelpeark!$E$8:$E$19)),"")</f>
        <v/>
      </c>
      <c r="P232" s="277" t="str">
        <f t="shared" si="39"/>
        <v/>
      </c>
      <c r="Q232" s="277" t="str">
        <f>IFERROR(IF(P232=Hjelpeark!$B$4,0,ABS(P232-O232)),"")</f>
        <v/>
      </c>
      <c r="R232" s="226" t="str">
        <f t="shared" si="32"/>
        <v/>
      </c>
      <c r="T232" s="248" t="str">
        <f>IFERROR(_xlfn.XLOOKUP(D232,Prisliste!$C$4:$F$4,Prisliste!$C$28:$F$28)*R232,"")</f>
        <v/>
      </c>
      <c r="U232" s="248" t="str">
        <f>IFERROR(IF(L232=Hjelpeark!$P$14,_xlfn.XLOOKUP(D232,Prisliste!$C$4:$F$4,Prisliste!$C$29:$F$29)*R232,IF(L232=Hjelpeark!$P$15,_xlfn.XLOOKUP(D232,Prisliste!$C$4:$F$4,Prisliste!$C$30:$F$30)*R232,_xlfn.XLOOKUP(D232,Prisliste!$C$4:$F$4,Prisliste!$C$31:$F$31)*R232)),"")</f>
        <v/>
      </c>
    </row>
    <row r="233" spans="1:21" ht="14.4">
      <c r="A233" s="278" t="str">
        <f>IF(A232="","",IF(A232+1&lt;='Prisestimat RAS'!$C$7,'Beregninger RAS'!A232+1,""))</f>
        <v/>
      </c>
      <c r="B233" s="260" t="str">
        <f t="shared" si="33"/>
        <v/>
      </c>
      <c r="C233" s="277" t="str">
        <f t="shared" si="34"/>
        <v/>
      </c>
      <c r="D233" s="260" t="str">
        <f t="shared" si="35"/>
        <v/>
      </c>
      <c r="E233" s="226" t="str">
        <f t="shared" si="37"/>
        <v/>
      </c>
      <c r="F233" s="248" t="str">
        <f t="shared" si="36"/>
        <v/>
      </c>
      <c r="G233" s="246" t="str">
        <f>IF($A233="","",'Prisestimat RAS'!$C$14)</f>
        <v/>
      </c>
      <c r="H233" s="248" t="str" cm="1">
        <f t="array" ref="H233">IF(N233=Hjelpeark!$E$7,_xlfn.XLOOKUP(IF(P233="Naturlig",O233,P233),'Veksttabell FV'!$A$26:$A$42,_xlfn.XLOOKUP('Beregninger RAS'!F233,'Veksttabell FV'!$B$25:$T$25,'Veksttabell FV'!$B$26:$T$42,,-1),,-1)*G233,IF('Beregninger RAS'!N233=Hjelpeark!$D$7,_xlfn.XLOOKUP(IF(P233="Naturlig",O233,P233),'Veksttabell SV'!$A$27:$A$43,_xlfn.XLOOKUP('Beregninger RAS'!F233,'Veksttabell SV'!$B$26:$AU$26,'Veksttabell SV'!$B$27:$AU$43,,-1),,-1)*G233,""))</f>
        <v/>
      </c>
      <c r="I233" s="248" t="str">
        <f t="shared" si="30"/>
        <v/>
      </c>
      <c r="J233" s="264" t="str">
        <f t="shared" si="31"/>
        <v/>
      </c>
      <c r="K233" s="277" t="str">
        <f>IF(A233="","",'Prisestimat RAS'!$C$9)</f>
        <v/>
      </c>
      <c r="L233" s="277" t="str">
        <f>IF(B233="","",'Prisestimat RAS'!$C$10)</f>
        <v/>
      </c>
      <c r="M233" s="277" t="str">
        <f>IF(A233="","",_xlfn.XLOOKUP('Prisestimat RAS'!$C$10,Hjelpeark!$P$14:$P$16,Hjelpeark!$Q$14:$Q$16))</f>
        <v/>
      </c>
      <c r="N233" s="277" t="str">
        <f t="shared" si="38"/>
        <v/>
      </c>
      <c r="O233" s="277" t="str">
        <f>IFERROR(IF(N233=Hjelpeark!$D$7,_xlfn.XLOOKUP('Beregninger RAS'!C233,Hjelpeark!$C$8:$C$19,Hjelpeark!$D$8:$D$19),_xlfn.XLOOKUP('Beregninger RAS'!C233,Hjelpeark!$C$8:$C$19,Hjelpeark!$E$8:$E$19)),"")</f>
        <v/>
      </c>
      <c r="P233" s="277" t="str">
        <f t="shared" si="39"/>
        <v/>
      </c>
      <c r="Q233" s="277" t="str">
        <f>IFERROR(IF(P233=Hjelpeark!$B$4,0,ABS(P233-O233)),"")</f>
        <v/>
      </c>
      <c r="R233" s="226" t="str">
        <f t="shared" si="32"/>
        <v/>
      </c>
      <c r="T233" s="248" t="str">
        <f>IFERROR(_xlfn.XLOOKUP(D233,Prisliste!$C$4:$F$4,Prisliste!$C$28:$F$28)*R233,"")</f>
        <v/>
      </c>
      <c r="U233" s="248" t="str">
        <f>IFERROR(IF(L233=Hjelpeark!$P$14,_xlfn.XLOOKUP(D233,Prisliste!$C$4:$F$4,Prisliste!$C$29:$F$29)*R233,IF(L233=Hjelpeark!$P$15,_xlfn.XLOOKUP(D233,Prisliste!$C$4:$F$4,Prisliste!$C$30:$F$30)*R233,_xlfn.XLOOKUP(D233,Prisliste!$C$4:$F$4,Prisliste!$C$31:$F$31)*R233)),"")</f>
        <v/>
      </c>
    </row>
    <row r="234" spans="1:21" ht="14.4">
      <c r="A234" s="278" t="str">
        <f>IF(A233="","",IF(A233+1&lt;='Prisestimat RAS'!$C$7,'Beregninger RAS'!A233+1,""))</f>
        <v/>
      </c>
      <c r="B234" s="260" t="str">
        <f t="shared" si="33"/>
        <v/>
      </c>
      <c r="C234" s="277" t="str">
        <f t="shared" si="34"/>
        <v/>
      </c>
      <c r="D234" s="260" t="str">
        <f t="shared" si="35"/>
        <v/>
      </c>
      <c r="E234" s="226" t="str">
        <f t="shared" si="37"/>
        <v/>
      </c>
      <c r="F234" s="248" t="str">
        <f t="shared" si="36"/>
        <v/>
      </c>
      <c r="G234" s="246" t="str">
        <f>IF($A234="","",'Prisestimat RAS'!$C$14)</f>
        <v/>
      </c>
      <c r="H234" s="248" t="str" cm="1">
        <f t="array" ref="H234">IF(N234=Hjelpeark!$E$7,_xlfn.XLOOKUP(IF(P234="Naturlig",O234,P234),'Veksttabell FV'!$A$26:$A$42,_xlfn.XLOOKUP('Beregninger RAS'!F234,'Veksttabell FV'!$B$25:$T$25,'Veksttabell FV'!$B$26:$T$42,,-1),,-1)*G234,IF('Beregninger RAS'!N234=Hjelpeark!$D$7,_xlfn.XLOOKUP(IF(P234="Naturlig",O234,P234),'Veksttabell SV'!$A$27:$A$43,_xlfn.XLOOKUP('Beregninger RAS'!F234,'Veksttabell SV'!$B$26:$AU$26,'Veksttabell SV'!$B$27:$AU$43,,-1),,-1)*G234,""))</f>
        <v/>
      </c>
      <c r="I234" s="248" t="str">
        <f t="shared" si="30"/>
        <v/>
      </c>
      <c r="J234" s="264" t="str">
        <f t="shared" si="31"/>
        <v/>
      </c>
      <c r="K234" s="277" t="str">
        <f>IF(A234="","",'Prisestimat RAS'!$C$9)</f>
        <v/>
      </c>
      <c r="L234" s="277" t="str">
        <f>IF(B234="","",'Prisestimat RAS'!$C$10)</f>
        <v/>
      </c>
      <c r="M234" s="277" t="str">
        <f>IF(A234="","",_xlfn.XLOOKUP('Prisestimat RAS'!$C$10,Hjelpeark!$P$14:$P$16,Hjelpeark!$Q$14:$Q$16))</f>
        <v/>
      </c>
      <c r="N234" s="277" t="str">
        <f t="shared" si="38"/>
        <v/>
      </c>
      <c r="O234" s="277" t="str">
        <f>IFERROR(IF(N234=Hjelpeark!$D$7,_xlfn.XLOOKUP('Beregninger RAS'!C234,Hjelpeark!$C$8:$C$19,Hjelpeark!$D$8:$D$19),_xlfn.XLOOKUP('Beregninger RAS'!C234,Hjelpeark!$C$8:$C$19,Hjelpeark!$E$8:$E$19)),"")</f>
        <v/>
      </c>
      <c r="P234" s="277" t="str">
        <f t="shared" si="39"/>
        <v/>
      </c>
      <c r="Q234" s="277" t="str">
        <f>IFERROR(IF(P234=Hjelpeark!$B$4,0,ABS(P234-O234)),"")</f>
        <v/>
      </c>
      <c r="R234" s="226" t="str">
        <f t="shared" si="32"/>
        <v/>
      </c>
      <c r="T234" s="248" t="str">
        <f>IFERROR(_xlfn.XLOOKUP(D234,Prisliste!$C$4:$F$4,Prisliste!$C$28:$F$28)*R234,"")</f>
        <v/>
      </c>
      <c r="U234" s="248" t="str">
        <f>IFERROR(IF(L234=Hjelpeark!$P$14,_xlfn.XLOOKUP(D234,Prisliste!$C$4:$F$4,Prisliste!$C$29:$F$29)*R234,IF(L234=Hjelpeark!$P$15,_xlfn.XLOOKUP(D234,Prisliste!$C$4:$F$4,Prisliste!$C$30:$F$30)*R234,_xlfn.XLOOKUP(D234,Prisliste!$C$4:$F$4,Prisliste!$C$31:$F$31)*R234)),"")</f>
        <v/>
      </c>
    </row>
    <row r="235" spans="1:21" ht="14.4">
      <c r="A235" s="278" t="str">
        <f>IF(A234="","",IF(A234+1&lt;='Prisestimat RAS'!$C$7,'Beregninger RAS'!A234+1,""))</f>
        <v/>
      </c>
      <c r="B235" s="260" t="str">
        <f t="shared" si="33"/>
        <v/>
      </c>
      <c r="C235" s="277" t="str">
        <f t="shared" si="34"/>
        <v/>
      </c>
      <c r="D235" s="260" t="str">
        <f t="shared" si="35"/>
        <v/>
      </c>
      <c r="E235" s="226" t="str">
        <f t="shared" si="37"/>
        <v/>
      </c>
      <c r="F235" s="248" t="str">
        <f t="shared" si="36"/>
        <v/>
      </c>
      <c r="G235" s="246" t="str">
        <f>IF($A235="","",'Prisestimat RAS'!$C$14)</f>
        <v/>
      </c>
      <c r="H235" s="248" t="str" cm="1">
        <f t="array" ref="H235">IF(N235=Hjelpeark!$E$7,_xlfn.XLOOKUP(IF(P235="Naturlig",O235,P235),'Veksttabell FV'!$A$26:$A$42,_xlfn.XLOOKUP('Beregninger RAS'!F235,'Veksttabell FV'!$B$25:$T$25,'Veksttabell FV'!$B$26:$T$42,,-1),,-1)*G235,IF('Beregninger RAS'!N235=Hjelpeark!$D$7,_xlfn.XLOOKUP(IF(P235="Naturlig",O235,P235),'Veksttabell SV'!$A$27:$A$43,_xlfn.XLOOKUP('Beregninger RAS'!F235,'Veksttabell SV'!$B$26:$AU$26,'Veksttabell SV'!$B$27:$AU$43,,-1),,-1)*G235,""))</f>
        <v/>
      </c>
      <c r="I235" s="248" t="str">
        <f t="shared" si="30"/>
        <v/>
      </c>
      <c r="J235" s="264" t="str">
        <f t="shared" si="31"/>
        <v/>
      </c>
      <c r="K235" s="277" t="str">
        <f>IF(A235="","",'Prisestimat RAS'!$C$9)</f>
        <v/>
      </c>
      <c r="L235" s="277" t="str">
        <f>IF(B235="","",'Prisestimat RAS'!$C$10)</f>
        <v/>
      </c>
      <c r="M235" s="277" t="str">
        <f>IF(A235="","",_xlfn.XLOOKUP('Prisestimat RAS'!$C$10,Hjelpeark!$P$14:$P$16,Hjelpeark!$Q$14:$Q$16))</f>
        <v/>
      </c>
      <c r="N235" s="277" t="str">
        <f t="shared" si="38"/>
        <v/>
      </c>
      <c r="O235" s="277" t="str">
        <f>IFERROR(IF(N235=Hjelpeark!$D$7,_xlfn.XLOOKUP('Beregninger RAS'!C235,Hjelpeark!$C$8:$C$19,Hjelpeark!$D$8:$D$19),_xlfn.XLOOKUP('Beregninger RAS'!C235,Hjelpeark!$C$8:$C$19,Hjelpeark!$E$8:$E$19)),"")</f>
        <v/>
      </c>
      <c r="P235" s="277" t="str">
        <f t="shared" si="39"/>
        <v/>
      </c>
      <c r="Q235" s="277" t="str">
        <f>IFERROR(IF(P235=Hjelpeark!$B$4,0,ABS(P235-O235)),"")</f>
        <v/>
      </c>
      <c r="R235" s="226" t="str">
        <f t="shared" si="32"/>
        <v/>
      </c>
      <c r="T235" s="248" t="str">
        <f>IFERROR(_xlfn.XLOOKUP(D235,Prisliste!$C$4:$F$4,Prisliste!$C$28:$F$28)*R235,"")</f>
        <v/>
      </c>
      <c r="U235" s="248" t="str">
        <f>IFERROR(IF(L235=Hjelpeark!$P$14,_xlfn.XLOOKUP(D235,Prisliste!$C$4:$F$4,Prisliste!$C$29:$F$29)*R235,IF(L235=Hjelpeark!$P$15,_xlfn.XLOOKUP(D235,Prisliste!$C$4:$F$4,Prisliste!$C$30:$F$30)*R235,_xlfn.XLOOKUP(D235,Prisliste!$C$4:$F$4,Prisliste!$C$31:$F$31)*R235)),"")</f>
        <v/>
      </c>
    </row>
    <row r="236" spans="1:21" ht="14.4">
      <c r="A236" s="278" t="str">
        <f>IF(A235="","",IF(A235+1&lt;='Prisestimat RAS'!$C$7,'Beregninger RAS'!A235+1,""))</f>
        <v/>
      </c>
      <c r="B236" s="260" t="str">
        <f t="shared" si="33"/>
        <v/>
      </c>
      <c r="C236" s="277" t="str">
        <f t="shared" si="34"/>
        <v/>
      </c>
      <c r="D236" s="260" t="str">
        <f t="shared" si="35"/>
        <v/>
      </c>
      <c r="E236" s="226" t="str">
        <f t="shared" si="37"/>
        <v/>
      </c>
      <c r="F236" s="248" t="str">
        <f t="shared" si="36"/>
        <v/>
      </c>
      <c r="G236" s="246" t="str">
        <f>IF($A236="","",'Prisestimat RAS'!$C$14)</f>
        <v/>
      </c>
      <c r="H236" s="248" t="str" cm="1">
        <f t="array" ref="H236">IF(N236=Hjelpeark!$E$7,_xlfn.XLOOKUP(IF(P236="Naturlig",O236,P236),'Veksttabell FV'!$A$26:$A$42,_xlfn.XLOOKUP('Beregninger RAS'!F236,'Veksttabell FV'!$B$25:$T$25,'Veksttabell FV'!$B$26:$T$42,,-1),,-1)*G236,IF('Beregninger RAS'!N236=Hjelpeark!$D$7,_xlfn.XLOOKUP(IF(P236="Naturlig",O236,P236),'Veksttabell SV'!$A$27:$A$43,_xlfn.XLOOKUP('Beregninger RAS'!F236,'Veksttabell SV'!$B$26:$AU$26,'Veksttabell SV'!$B$27:$AU$43,,-1),,-1)*G236,""))</f>
        <v/>
      </c>
      <c r="I236" s="248" t="str">
        <f t="shared" si="30"/>
        <v/>
      </c>
      <c r="J236" s="264" t="str">
        <f t="shared" si="31"/>
        <v/>
      </c>
      <c r="K236" s="277" t="str">
        <f>IF(A236="","",'Prisestimat RAS'!$C$9)</f>
        <v/>
      </c>
      <c r="L236" s="277" t="str">
        <f>IF(B236="","",'Prisestimat RAS'!$C$10)</f>
        <v/>
      </c>
      <c r="M236" s="277" t="str">
        <f>IF(A236="","",_xlfn.XLOOKUP('Prisestimat RAS'!$C$10,Hjelpeark!$P$14:$P$16,Hjelpeark!$Q$14:$Q$16))</f>
        <v/>
      </c>
      <c r="N236" s="277" t="str">
        <f t="shared" si="38"/>
        <v/>
      </c>
      <c r="O236" s="277" t="str">
        <f>IFERROR(IF(N236=Hjelpeark!$D$7,_xlfn.XLOOKUP('Beregninger RAS'!C236,Hjelpeark!$C$8:$C$19,Hjelpeark!$D$8:$D$19),_xlfn.XLOOKUP('Beregninger RAS'!C236,Hjelpeark!$C$8:$C$19,Hjelpeark!$E$8:$E$19)),"")</f>
        <v/>
      </c>
      <c r="P236" s="277" t="str">
        <f t="shared" si="39"/>
        <v/>
      </c>
      <c r="Q236" s="277" t="str">
        <f>IFERROR(IF(P236=Hjelpeark!$B$4,0,ABS(P236-O236)),"")</f>
        <v/>
      </c>
      <c r="R236" s="226" t="str">
        <f t="shared" si="32"/>
        <v/>
      </c>
      <c r="T236" s="248" t="str">
        <f>IFERROR(_xlfn.XLOOKUP(D236,Prisliste!$C$4:$F$4,Prisliste!$C$28:$F$28)*R236,"")</f>
        <v/>
      </c>
      <c r="U236" s="248" t="str">
        <f>IFERROR(IF(L236=Hjelpeark!$P$14,_xlfn.XLOOKUP(D236,Prisliste!$C$4:$F$4,Prisliste!$C$29:$F$29)*R236,IF(L236=Hjelpeark!$P$15,_xlfn.XLOOKUP(D236,Prisliste!$C$4:$F$4,Prisliste!$C$30:$F$30)*R236,_xlfn.XLOOKUP(D236,Prisliste!$C$4:$F$4,Prisliste!$C$31:$F$31)*R236)),"")</f>
        <v/>
      </c>
    </row>
    <row r="237" spans="1:21" ht="14.4">
      <c r="A237" s="278" t="str">
        <f>IF(A236="","",IF(A236+1&lt;='Prisestimat RAS'!$C$7,'Beregninger RAS'!A236+1,""))</f>
        <v/>
      </c>
      <c r="B237" s="260" t="str">
        <f t="shared" si="33"/>
        <v/>
      </c>
      <c r="C237" s="277" t="str">
        <f t="shared" si="34"/>
        <v/>
      </c>
      <c r="D237" s="260" t="str">
        <f t="shared" si="35"/>
        <v/>
      </c>
      <c r="E237" s="226" t="str">
        <f t="shared" si="37"/>
        <v/>
      </c>
      <c r="F237" s="248" t="str">
        <f t="shared" si="36"/>
        <v/>
      </c>
      <c r="G237" s="246" t="str">
        <f>IF($A237="","",'Prisestimat RAS'!$C$14)</f>
        <v/>
      </c>
      <c r="H237" s="248" t="str" cm="1">
        <f t="array" ref="H237">IF(N237=Hjelpeark!$E$7,_xlfn.XLOOKUP(IF(P237="Naturlig",O237,P237),'Veksttabell FV'!$A$26:$A$42,_xlfn.XLOOKUP('Beregninger RAS'!F237,'Veksttabell FV'!$B$25:$T$25,'Veksttabell FV'!$B$26:$T$42,,-1),,-1)*G237,IF('Beregninger RAS'!N237=Hjelpeark!$D$7,_xlfn.XLOOKUP(IF(P237="Naturlig",O237,P237),'Veksttabell SV'!$A$27:$A$43,_xlfn.XLOOKUP('Beregninger RAS'!F237,'Veksttabell SV'!$B$26:$AU$26,'Veksttabell SV'!$B$27:$AU$43,,-1),,-1)*G237,""))</f>
        <v/>
      </c>
      <c r="I237" s="248" t="str">
        <f t="shared" si="30"/>
        <v/>
      </c>
      <c r="J237" s="264" t="str">
        <f t="shared" si="31"/>
        <v/>
      </c>
      <c r="K237" s="277" t="str">
        <f>IF(A237="","",'Prisestimat RAS'!$C$9)</f>
        <v/>
      </c>
      <c r="L237" s="277" t="str">
        <f>IF(B237="","",'Prisestimat RAS'!$C$10)</f>
        <v/>
      </c>
      <c r="M237" s="277" t="str">
        <f>IF(A237="","",_xlfn.XLOOKUP('Prisestimat RAS'!$C$10,Hjelpeark!$P$14:$P$16,Hjelpeark!$Q$14:$Q$16))</f>
        <v/>
      </c>
      <c r="N237" s="277" t="str">
        <f t="shared" si="38"/>
        <v/>
      </c>
      <c r="O237" s="277" t="str">
        <f>IFERROR(IF(N237=Hjelpeark!$D$7,_xlfn.XLOOKUP('Beregninger RAS'!C237,Hjelpeark!$C$8:$C$19,Hjelpeark!$D$8:$D$19),_xlfn.XLOOKUP('Beregninger RAS'!C237,Hjelpeark!$C$8:$C$19,Hjelpeark!$E$8:$E$19)),"")</f>
        <v/>
      </c>
      <c r="P237" s="277" t="str">
        <f t="shared" si="39"/>
        <v/>
      </c>
      <c r="Q237" s="277" t="str">
        <f>IFERROR(IF(P237=Hjelpeark!$B$4,0,ABS(P237-O237)),"")</f>
        <v/>
      </c>
      <c r="R237" s="226" t="str">
        <f t="shared" si="32"/>
        <v/>
      </c>
      <c r="T237" s="248" t="str">
        <f>IFERROR(_xlfn.XLOOKUP(D237,Prisliste!$C$4:$F$4,Prisliste!$C$28:$F$28)*R237,"")</f>
        <v/>
      </c>
      <c r="U237" s="248" t="str">
        <f>IFERROR(IF(L237=Hjelpeark!$P$14,_xlfn.XLOOKUP(D237,Prisliste!$C$4:$F$4,Prisliste!$C$29:$F$29)*R237,IF(L237=Hjelpeark!$P$15,_xlfn.XLOOKUP(D237,Prisliste!$C$4:$F$4,Prisliste!$C$30:$F$30)*R237,_xlfn.XLOOKUP(D237,Prisliste!$C$4:$F$4,Prisliste!$C$31:$F$31)*R237)),"")</f>
        <v/>
      </c>
    </row>
    <row r="238" spans="1:21" ht="14.4">
      <c r="A238" s="278" t="str">
        <f>IF(A237="","",IF(A237+1&lt;='Prisestimat RAS'!$C$7,'Beregninger RAS'!A237+1,""))</f>
        <v/>
      </c>
      <c r="B238" s="260" t="str">
        <f t="shared" si="33"/>
        <v/>
      </c>
      <c r="C238" s="277" t="str">
        <f t="shared" si="34"/>
        <v/>
      </c>
      <c r="D238" s="260" t="str">
        <f t="shared" si="35"/>
        <v/>
      </c>
      <c r="E238" s="226" t="str">
        <f t="shared" si="37"/>
        <v/>
      </c>
      <c r="F238" s="248" t="str">
        <f t="shared" si="36"/>
        <v/>
      </c>
      <c r="G238" s="246" t="str">
        <f>IF($A238="","",'Prisestimat RAS'!$C$14)</f>
        <v/>
      </c>
      <c r="H238" s="248" t="str" cm="1">
        <f t="array" ref="H238">IF(N238=Hjelpeark!$E$7,_xlfn.XLOOKUP(IF(P238="Naturlig",O238,P238),'Veksttabell FV'!$A$26:$A$42,_xlfn.XLOOKUP('Beregninger RAS'!F238,'Veksttabell FV'!$B$25:$T$25,'Veksttabell FV'!$B$26:$T$42,,-1),,-1)*G238,IF('Beregninger RAS'!N238=Hjelpeark!$D$7,_xlfn.XLOOKUP(IF(P238="Naturlig",O238,P238),'Veksttabell SV'!$A$27:$A$43,_xlfn.XLOOKUP('Beregninger RAS'!F238,'Veksttabell SV'!$B$26:$AU$26,'Veksttabell SV'!$B$27:$AU$43,,-1),,-1)*G238,""))</f>
        <v/>
      </c>
      <c r="I238" s="248" t="str">
        <f t="shared" si="30"/>
        <v/>
      </c>
      <c r="J238" s="264" t="str">
        <f t="shared" si="31"/>
        <v/>
      </c>
      <c r="K238" s="277" t="str">
        <f>IF(A238="","",'Prisestimat RAS'!$C$9)</f>
        <v/>
      </c>
      <c r="L238" s="277" t="str">
        <f>IF(B238="","",'Prisestimat RAS'!$C$10)</f>
        <v/>
      </c>
      <c r="M238" s="277" t="str">
        <f>IF(A238="","",_xlfn.XLOOKUP('Prisestimat RAS'!$C$10,Hjelpeark!$P$14:$P$16,Hjelpeark!$Q$14:$Q$16))</f>
        <v/>
      </c>
      <c r="N238" s="277" t="str">
        <f t="shared" si="38"/>
        <v/>
      </c>
      <c r="O238" s="277" t="str">
        <f>IFERROR(IF(N238=Hjelpeark!$D$7,_xlfn.XLOOKUP('Beregninger RAS'!C238,Hjelpeark!$C$8:$C$19,Hjelpeark!$D$8:$D$19),_xlfn.XLOOKUP('Beregninger RAS'!C238,Hjelpeark!$C$8:$C$19,Hjelpeark!$E$8:$E$19)),"")</f>
        <v/>
      </c>
      <c r="P238" s="277" t="str">
        <f t="shared" si="39"/>
        <v/>
      </c>
      <c r="Q238" s="277" t="str">
        <f>IFERROR(IF(P238=Hjelpeark!$B$4,0,ABS(P238-O238)),"")</f>
        <v/>
      </c>
      <c r="R238" s="226" t="str">
        <f t="shared" si="32"/>
        <v/>
      </c>
      <c r="T238" s="248" t="str">
        <f>IFERROR(_xlfn.XLOOKUP(D238,Prisliste!$C$4:$F$4,Prisliste!$C$28:$F$28)*R238,"")</f>
        <v/>
      </c>
      <c r="U238" s="248" t="str">
        <f>IFERROR(IF(L238=Hjelpeark!$P$14,_xlfn.XLOOKUP(D238,Prisliste!$C$4:$F$4,Prisliste!$C$29:$F$29)*R238,IF(L238=Hjelpeark!$P$15,_xlfn.XLOOKUP(D238,Prisliste!$C$4:$F$4,Prisliste!$C$30:$F$30)*R238,_xlfn.XLOOKUP(D238,Prisliste!$C$4:$F$4,Prisliste!$C$31:$F$31)*R238)),"")</f>
        <v/>
      </c>
    </row>
    <row r="239" spans="1:21" ht="14.4">
      <c r="A239" s="278" t="str">
        <f>IF(A238="","",IF(A238+1&lt;='Prisestimat RAS'!$C$7,'Beregninger RAS'!A238+1,""))</f>
        <v/>
      </c>
      <c r="B239" s="260" t="str">
        <f t="shared" si="33"/>
        <v/>
      </c>
      <c r="C239" s="277" t="str">
        <f t="shared" si="34"/>
        <v/>
      </c>
      <c r="D239" s="260" t="str">
        <f t="shared" si="35"/>
        <v/>
      </c>
      <c r="E239" s="226" t="str">
        <f t="shared" si="37"/>
        <v/>
      </c>
      <c r="F239" s="248" t="str">
        <f t="shared" si="36"/>
        <v/>
      </c>
      <c r="G239" s="246" t="str">
        <f>IF($A239="","",'Prisestimat RAS'!$C$14)</f>
        <v/>
      </c>
      <c r="H239" s="248" t="str" cm="1">
        <f t="array" ref="H239">IF(N239=Hjelpeark!$E$7,_xlfn.XLOOKUP(IF(P239="Naturlig",O239,P239),'Veksttabell FV'!$A$26:$A$42,_xlfn.XLOOKUP('Beregninger RAS'!F239,'Veksttabell FV'!$B$25:$T$25,'Veksttabell FV'!$B$26:$T$42,,-1),,-1)*G239,IF('Beregninger RAS'!N239=Hjelpeark!$D$7,_xlfn.XLOOKUP(IF(P239="Naturlig",O239,P239),'Veksttabell SV'!$A$27:$A$43,_xlfn.XLOOKUP('Beregninger RAS'!F239,'Veksttabell SV'!$B$26:$AU$26,'Veksttabell SV'!$B$27:$AU$43,,-1),,-1)*G239,""))</f>
        <v/>
      </c>
      <c r="I239" s="248" t="str">
        <f t="shared" si="30"/>
        <v/>
      </c>
      <c r="J239" s="264" t="str">
        <f t="shared" si="31"/>
        <v/>
      </c>
      <c r="K239" s="277" t="str">
        <f>IF(A239="","",'Prisestimat RAS'!$C$9)</f>
        <v/>
      </c>
      <c r="L239" s="277" t="str">
        <f>IF(B239="","",'Prisestimat RAS'!$C$10)</f>
        <v/>
      </c>
      <c r="M239" s="277" t="str">
        <f>IF(A239="","",_xlfn.XLOOKUP('Prisestimat RAS'!$C$10,Hjelpeark!$P$14:$P$16,Hjelpeark!$Q$14:$Q$16))</f>
        <v/>
      </c>
      <c r="N239" s="277" t="str">
        <f t="shared" si="38"/>
        <v/>
      </c>
      <c r="O239" s="277" t="str">
        <f>IFERROR(IF(N239=Hjelpeark!$D$7,_xlfn.XLOOKUP('Beregninger RAS'!C239,Hjelpeark!$C$8:$C$19,Hjelpeark!$D$8:$D$19),_xlfn.XLOOKUP('Beregninger RAS'!C239,Hjelpeark!$C$8:$C$19,Hjelpeark!$E$8:$E$19)),"")</f>
        <v/>
      </c>
      <c r="P239" s="277" t="str">
        <f t="shared" si="39"/>
        <v/>
      </c>
      <c r="Q239" s="277" t="str">
        <f>IFERROR(IF(P239=Hjelpeark!$B$4,0,ABS(P239-O239)),"")</f>
        <v/>
      </c>
      <c r="R239" s="226" t="str">
        <f t="shared" si="32"/>
        <v/>
      </c>
      <c r="T239" s="248" t="str">
        <f>IFERROR(_xlfn.XLOOKUP(D239,Prisliste!$C$4:$F$4,Prisliste!$C$28:$F$28)*R239,"")</f>
        <v/>
      </c>
      <c r="U239" s="248" t="str">
        <f>IFERROR(IF(L239=Hjelpeark!$P$14,_xlfn.XLOOKUP(D239,Prisliste!$C$4:$F$4,Prisliste!$C$29:$F$29)*R239,IF(L239=Hjelpeark!$P$15,_xlfn.XLOOKUP(D239,Prisliste!$C$4:$F$4,Prisliste!$C$30:$F$30)*R239,_xlfn.XLOOKUP(D239,Prisliste!$C$4:$F$4,Prisliste!$C$31:$F$31)*R239)),"")</f>
        <v/>
      </c>
    </row>
    <row r="240" spans="1:21" ht="14.4">
      <c r="A240" s="278" t="str">
        <f>IF(A239="","",IF(A239+1&lt;='Prisestimat RAS'!$C$7,'Beregninger RAS'!A239+1,""))</f>
        <v/>
      </c>
      <c r="B240" s="260" t="str">
        <f t="shared" si="33"/>
        <v/>
      </c>
      <c r="C240" s="277" t="str">
        <f t="shared" si="34"/>
        <v/>
      </c>
      <c r="D240" s="260" t="str">
        <f t="shared" si="35"/>
        <v/>
      </c>
      <c r="E240" s="226" t="str">
        <f t="shared" si="37"/>
        <v/>
      </c>
      <c r="F240" s="248" t="str">
        <f t="shared" si="36"/>
        <v/>
      </c>
      <c r="G240" s="246" t="str">
        <f>IF($A240="","",'Prisestimat RAS'!$C$14)</f>
        <v/>
      </c>
      <c r="H240" s="248" t="str" cm="1">
        <f t="array" ref="H240">IF(N240=Hjelpeark!$E$7,_xlfn.XLOOKUP(IF(P240="Naturlig",O240,P240),'Veksttabell FV'!$A$26:$A$42,_xlfn.XLOOKUP('Beregninger RAS'!F240,'Veksttabell FV'!$B$25:$T$25,'Veksttabell FV'!$B$26:$T$42,,-1),,-1)*G240,IF('Beregninger RAS'!N240=Hjelpeark!$D$7,_xlfn.XLOOKUP(IF(P240="Naturlig",O240,P240),'Veksttabell SV'!$A$27:$A$43,_xlfn.XLOOKUP('Beregninger RAS'!F240,'Veksttabell SV'!$B$26:$AU$26,'Veksttabell SV'!$B$27:$AU$43,,-1),,-1)*G240,""))</f>
        <v/>
      </c>
      <c r="I240" s="248" t="str">
        <f t="shared" si="30"/>
        <v/>
      </c>
      <c r="J240" s="264" t="str">
        <f t="shared" si="31"/>
        <v/>
      </c>
      <c r="K240" s="277" t="str">
        <f>IF(A240="","",'Prisestimat RAS'!$C$9)</f>
        <v/>
      </c>
      <c r="L240" s="277" t="str">
        <f>IF(B240="","",'Prisestimat RAS'!$C$10)</f>
        <v/>
      </c>
      <c r="M240" s="277" t="str">
        <f>IF(A240="","",_xlfn.XLOOKUP('Prisestimat RAS'!$C$10,Hjelpeark!$P$14:$P$16,Hjelpeark!$Q$14:$Q$16))</f>
        <v/>
      </c>
      <c r="N240" s="277" t="str">
        <f t="shared" si="38"/>
        <v/>
      </c>
      <c r="O240" s="277" t="str">
        <f>IFERROR(IF(N240=Hjelpeark!$D$7,_xlfn.XLOOKUP('Beregninger RAS'!C240,Hjelpeark!$C$8:$C$19,Hjelpeark!$D$8:$D$19),_xlfn.XLOOKUP('Beregninger RAS'!C240,Hjelpeark!$C$8:$C$19,Hjelpeark!$E$8:$E$19)),"")</f>
        <v/>
      </c>
      <c r="P240" s="277" t="str">
        <f t="shared" si="39"/>
        <v/>
      </c>
      <c r="Q240" s="277" t="str">
        <f>IFERROR(IF(P240=Hjelpeark!$B$4,0,ABS(P240-O240)),"")</f>
        <v/>
      </c>
      <c r="R240" s="226" t="str">
        <f t="shared" si="32"/>
        <v/>
      </c>
      <c r="T240" s="248" t="str">
        <f>IFERROR(_xlfn.XLOOKUP(D240,Prisliste!$C$4:$F$4,Prisliste!$C$28:$F$28)*R240,"")</f>
        <v/>
      </c>
      <c r="U240" s="248" t="str">
        <f>IFERROR(IF(L240=Hjelpeark!$P$14,_xlfn.XLOOKUP(D240,Prisliste!$C$4:$F$4,Prisliste!$C$29:$F$29)*R240,IF(L240=Hjelpeark!$P$15,_xlfn.XLOOKUP(D240,Prisliste!$C$4:$F$4,Prisliste!$C$30:$F$30)*R240,_xlfn.XLOOKUP(D240,Prisliste!$C$4:$F$4,Prisliste!$C$31:$F$31)*R240)),"")</f>
        <v/>
      </c>
    </row>
    <row r="241" spans="1:21" ht="14.4">
      <c r="A241" s="278" t="str">
        <f>IF(A240="","",IF(A240+1&lt;='Prisestimat RAS'!$C$7,'Beregninger RAS'!A240+1,""))</f>
        <v/>
      </c>
      <c r="B241" s="260" t="str">
        <f t="shared" si="33"/>
        <v/>
      </c>
      <c r="C241" s="277" t="str">
        <f t="shared" si="34"/>
        <v/>
      </c>
      <c r="D241" s="260" t="str">
        <f t="shared" si="35"/>
        <v/>
      </c>
      <c r="E241" s="226" t="str">
        <f t="shared" si="37"/>
        <v/>
      </c>
      <c r="F241" s="248" t="str">
        <f t="shared" si="36"/>
        <v/>
      </c>
      <c r="G241" s="246" t="str">
        <f>IF($A241="","",'Prisestimat RAS'!$C$14)</f>
        <v/>
      </c>
      <c r="H241" s="248" t="str" cm="1">
        <f t="array" ref="H241">IF(N241=Hjelpeark!$E$7,_xlfn.XLOOKUP(IF(P241="Naturlig",O241,P241),'Veksttabell FV'!$A$26:$A$42,_xlfn.XLOOKUP('Beregninger RAS'!F241,'Veksttabell FV'!$B$25:$T$25,'Veksttabell FV'!$B$26:$T$42,,-1),,-1)*G241,IF('Beregninger RAS'!N241=Hjelpeark!$D$7,_xlfn.XLOOKUP(IF(P241="Naturlig",O241,P241),'Veksttabell SV'!$A$27:$A$43,_xlfn.XLOOKUP('Beregninger RAS'!F241,'Veksttabell SV'!$B$26:$AU$26,'Veksttabell SV'!$B$27:$AU$43,,-1),,-1)*G241,""))</f>
        <v/>
      </c>
      <c r="I241" s="248" t="str">
        <f t="shared" si="30"/>
        <v/>
      </c>
      <c r="J241" s="264" t="str">
        <f t="shared" si="31"/>
        <v/>
      </c>
      <c r="K241" s="277" t="str">
        <f>IF(A241="","",'Prisestimat RAS'!$C$9)</f>
        <v/>
      </c>
      <c r="L241" s="277" t="str">
        <f>IF(B241="","",'Prisestimat RAS'!$C$10)</f>
        <v/>
      </c>
      <c r="M241" s="277" t="str">
        <f>IF(A241="","",_xlfn.XLOOKUP('Prisestimat RAS'!$C$10,Hjelpeark!$P$14:$P$16,Hjelpeark!$Q$14:$Q$16))</f>
        <v/>
      </c>
      <c r="N241" s="277" t="str">
        <f t="shared" si="38"/>
        <v/>
      </c>
      <c r="O241" s="277" t="str">
        <f>IFERROR(IF(N241=Hjelpeark!$D$7,_xlfn.XLOOKUP('Beregninger RAS'!C241,Hjelpeark!$C$8:$C$19,Hjelpeark!$D$8:$D$19),_xlfn.XLOOKUP('Beregninger RAS'!C241,Hjelpeark!$C$8:$C$19,Hjelpeark!$E$8:$E$19)),"")</f>
        <v/>
      </c>
      <c r="P241" s="277" t="str">
        <f t="shared" si="39"/>
        <v/>
      </c>
      <c r="Q241" s="277" t="str">
        <f>IFERROR(IF(P241=Hjelpeark!$B$4,0,ABS(P241-O241)),"")</f>
        <v/>
      </c>
      <c r="R241" s="226" t="str">
        <f t="shared" si="32"/>
        <v/>
      </c>
      <c r="T241" s="248" t="str">
        <f>IFERROR(_xlfn.XLOOKUP(D241,Prisliste!$C$4:$F$4,Prisliste!$C$28:$F$28)*R241,"")</f>
        <v/>
      </c>
      <c r="U241" s="248" t="str">
        <f>IFERROR(IF(L241=Hjelpeark!$P$14,_xlfn.XLOOKUP(D241,Prisliste!$C$4:$F$4,Prisliste!$C$29:$F$29)*R241,IF(L241=Hjelpeark!$P$15,_xlfn.XLOOKUP(D241,Prisliste!$C$4:$F$4,Prisliste!$C$30:$F$30)*R241,_xlfn.XLOOKUP(D241,Prisliste!$C$4:$F$4,Prisliste!$C$31:$F$31)*R241)),"")</f>
        <v/>
      </c>
    </row>
    <row r="242" spans="1:21" ht="14.4">
      <c r="A242" s="278" t="str">
        <f>IF(A241="","",IF(A241+1&lt;='Prisestimat RAS'!$C$7,'Beregninger RAS'!A241+1,""))</f>
        <v/>
      </c>
      <c r="B242" s="260" t="str">
        <f t="shared" si="33"/>
        <v/>
      </c>
      <c r="C242" s="277" t="str">
        <f t="shared" si="34"/>
        <v/>
      </c>
      <c r="D242" s="260" t="str">
        <f t="shared" si="35"/>
        <v/>
      </c>
      <c r="E242" s="226" t="str">
        <f t="shared" si="37"/>
        <v/>
      </c>
      <c r="F242" s="248" t="str">
        <f t="shared" si="36"/>
        <v/>
      </c>
      <c r="G242" s="246" t="str">
        <f>IF($A242="","",'Prisestimat RAS'!$C$14)</f>
        <v/>
      </c>
      <c r="H242" s="248" t="str" cm="1">
        <f t="array" ref="H242">IF(N242=Hjelpeark!$E$7,_xlfn.XLOOKUP(IF(P242="Naturlig",O242,P242),'Veksttabell FV'!$A$26:$A$42,_xlfn.XLOOKUP('Beregninger RAS'!F242,'Veksttabell FV'!$B$25:$T$25,'Veksttabell FV'!$B$26:$T$42,,-1),,-1)*G242,IF('Beregninger RAS'!N242=Hjelpeark!$D$7,_xlfn.XLOOKUP(IF(P242="Naturlig",O242,P242),'Veksttabell SV'!$A$27:$A$43,_xlfn.XLOOKUP('Beregninger RAS'!F242,'Veksttabell SV'!$B$26:$AU$26,'Veksttabell SV'!$B$27:$AU$43,,-1),,-1)*G242,""))</f>
        <v/>
      </c>
      <c r="I242" s="248" t="str">
        <f t="shared" si="30"/>
        <v/>
      </c>
      <c r="J242" s="264" t="str">
        <f t="shared" si="31"/>
        <v/>
      </c>
      <c r="K242" s="277" t="str">
        <f>IF(A242="","",'Prisestimat RAS'!$C$9)</f>
        <v/>
      </c>
      <c r="L242" s="277" t="str">
        <f>IF(B242="","",'Prisestimat RAS'!$C$10)</f>
        <v/>
      </c>
      <c r="M242" s="277" t="str">
        <f>IF(A242="","",_xlfn.XLOOKUP('Prisestimat RAS'!$C$10,Hjelpeark!$P$14:$P$16,Hjelpeark!$Q$14:$Q$16))</f>
        <v/>
      </c>
      <c r="N242" s="277" t="str">
        <f t="shared" si="38"/>
        <v/>
      </c>
      <c r="O242" s="277" t="str">
        <f>IFERROR(IF(N242=Hjelpeark!$D$7,_xlfn.XLOOKUP('Beregninger RAS'!C242,Hjelpeark!$C$8:$C$19,Hjelpeark!$D$8:$D$19),_xlfn.XLOOKUP('Beregninger RAS'!C242,Hjelpeark!$C$8:$C$19,Hjelpeark!$E$8:$E$19)),"")</f>
        <v/>
      </c>
      <c r="P242" s="277" t="str">
        <f t="shared" si="39"/>
        <v/>
      </c>
      <c r="Q242" s="277" t="str">
        <f>IFERROR(IF(P242=Hjelpeark!$B$4,0,ABS(P242-O242)),"")</f>
        <v/>
      </c>
      <c r="R242" s="226" t="str">
        <f t="shared" si="32"/>
        <v/>
      </c>
      <c r="T242" s="248" t="str">
        <f>IFERROR(_xlfn.XLOOKUP(D242,Prisliste!$C$4:$F$4,Prisliste!$C$28:$F$28)*R242,"")</f>
        <v/>
      </c>
      <c r="U242" s="248" t="str">
        <f>IFERROR(IF(L242=Hjelpeark!$P$14,_xlfn.XLOOKUP(D242,Prisliste!$C$4:$F$4,Prisliste!$C$29:$F$29)*R242,IF(L242=Hjelpeark!$P$15,_xlfn.XLOOKUP(D242,Prisliste!$C$4:$F$4,Prisliste!$C$30:$F$30)*R242,_xlfn.XLOOKUP(D242,Prisliste!$C$4:$F$4,Prisliste!$C$31:$F$31)*R242)),"")</f>
        <v/>
      </c>
    </row>
    <row r="243" spans="1:21" ht="14.4">
      <c r="A243" s="278" t="str">
        <f>IF(A242="","",IF(A242+1&lt;='Prisestimat RAS'!$C$7,'Beregninger RAS'!A242+1,""))</f>
        <v/>
      </c>
      <c r="B243" s="260" t="str">
        <f t="shared" si="33"/>
        <v/>
      </c>
      <c r="C243" s="277" t="str">
        <f t="shared" si="34"/>
        <v/>
      </c>
      <c r="D243" s="260" t="str">
        <f t="shared" si="35"/>
        <v/>
      </c>
      <c r="E243" s="226" t="str">
        <f t="shared" si="37"/>
        <v/>
      </c>
      <c r="F243" s="248" t="str">
        <f t="shared" si="36"/>
        <v/>
      </c>
      <c r="G243" s="246" t="str">
        <f>IF($A243="","",'Prisestimat RAS'!$C$14)</f>
        <v/>
      </c>
      <c r="H243" s="248" t="str" cm="1">
        <f t="array" ref="H243">IF(N243=Hjelpeark!$E$7,_xlfn.XLOOKUP(IF(P243="Naturlig",O243,P243),'Veksttabell FV'!$A$26:$A$42,_xlfn.XLOOKUP('Beregninger RAS'!F243,'Veksttabell FV'!$B$25:$T$25,'Veksttabell FV'!$B$26:$T$42,,-1),,-1)*G243,IF('Beregninger RAS'!N243=Hjelpeark!$D$7,_xlfn.XLOOKUP(IF(P243="Naturlig",O243,P243),'Veksttabell SV'!$A$27:$A$43,_xlfn.XLOOKUP('Beregninger RAS'!F243,'Veksttabell SV'!$B$26:$AU$26,'Veksttabell SV'!$B$27:$AU$43,,-1),,-1)*G243,""))</f>
        <v/>
      </c>
      <c r="I243" s="248" t="str">
        <f t="shared" si="30"/>
        <v/>
      </c>
      <c r="J243" s="264" t="str">
        <f t="shared" si="31"/>
        <v/>
      </c>
      <c r="K243" s="277" t="str">
        <f>IF(A243="","",'Prisestimat RAS'!$C$9)</f>
        <v/>
      </c>
      <c r="L243" s="277" t="str">
        <f>IF(B243="","",'Prisestimat RAS'!$C$10)</f>
        <v/>
      </c>
      <c r="M243" s="277" t="str">
        <f>IF(A243="","",_xlfn.XLOOKUP('Prisestimat RAS'!$C$10,Hjelpeark!$P$14:$P$16,Hjelpeark!$Q$14:$Q$16))</f>
        <v/>
      </c>
      <c r="N243" s="277" t="str">
        <f t="shared" si="38"/>
        <v/>
      </c>
      <c r="O243" s="277" t="str">
        <f>IFERROR(IF(N243=Hjelpeark!$D$7,_xlfn.XLOOKUP('Beregninger RAS'!C243,Hjelpeark!$C$8:$C$19,Hjelpeark!$D$8:$D$19),_xlfn.XLOOKUP('Beregninger RAS'!C243,Hjelpeark!$C$8:$C$19,Hjelpeark!$E$8:$E$19)),"")</f>
        <v/>
      </c>
      <c r="P243" s="277" t="str">
        <f t="shared" si="39"/>
        <v/>
      </c>
      <c r="Q243" s="277" t="str">
        <f>IFERROR(IF(P243=Hjelpeark!$B$4,0,ABS(P243-O243)),"")</f>
        <v/>
      </c>
      <c r="R243" s="226" t="str">
        <f t="shared" si="32"/>
        <v/>
      </c>
      <c r="T243" s="248" t="str">
        <f>IFERROR(_xlfn.XLOOKUP(D243,Prisliste!$C$4:$F$4,Prisliste!$C$28:$F$28)*R243,"")</f>
        <v/>
      </c>
      <c r="U243" s="248" t="str">
        <f>IFERROR(IF(L243=Hjelpeark!$P$14,_xlfn.XLOOKUP(D243,Prisliste!$C$4:$F$4,Prisliste!$C$29:$F$29)*R243,IF(L243=Hjelpeark!$P$15,_xlfn.XLOOKUP(D243,Prisliste!$C$4:$F$4,Prisliste!$C$30:$F$30)*R243,_xlfn.XLOOKUP(D243,Prisliste!$C$4:$F$4,Prisliste!$C$31:$F$31)*R243)),"")</f>
        <v/>
      </c>
    </row>
    <row r="244" spans="1:21" ht="14.4">
      <c r="A244" s="278" t="str">
        <f>IF(A243="","",IF(A243+1&lt;='Prisestimat RAS'!$C$7,'Beregninger RAS'!A243+1,""))</f>
        <v/>
      </c>
      <c r="B244" s="260" t="str">
        <f t="shared" si="33"/>
        <v/>
      </c>
      <c r="C244" s="277" t="str">
        <f t="shared" si="34"/>
        <v/>
      </c>
      <c r="D244" s="260" t="str">
        <f t="shared" si="35"/>
        <v/>
      </c>
      <c r="E244" s="226" t="str">
        <f t="shared" si="37"/>
        <v/>
      </c>
      <c r="F244" s="248" t="str">
        <f t="shared" si="36"/>
        <v/>
      </c>
      <c r="G244" s="246" t="str">
        <f>IF($A244="","",'Prisestimat RAS'!$C$14)</f>
        <v/>
      </c>
      <c r="H244" s="248" t="str" cm="1">
        <f t="array" ref="H244">IF(N244=Hjelpeark!$E$7,_xlfn.XLOOKUP(IF(P244="Naturlig",O244,P244),'Veksttabell FV'!$A$26:$A$42,_xlfn.XLOOKUP('Beregninger RAS'!F244,'Veksttabell FV'!$B$25:$T$25,'Veksttabell FV'!$B$26:$T$42,,-1),,-1)*G244,IF('Beregninger RAS'!N244=Hjelpeark!$D$7,_xlfn.XLOOKUP(IF(P244="Naturlig",O244,P244),'Veksttabell SV'!$A$27:$A$43,_xlfn.XLOOKUP('Beregninger RAS'!F244,'Veksttabell SV'!$B$26:$AU$26,'Veksttabell SV'!$B$27:$AU$43,,-1),,-1)*G244,""))</f>
        <v/>
      </c>
      <c r="I244" s="248" t="str">
        <f t="shared" si="30"/>
        <v/>
      </c>
      <c r="J244" s="264" t="str">
        <f t="shared" si="31"/>
        <v/>
      </c>
      <c r="K244" s="277" t="str">
        <f>IF(A244="","",'Prisestimat RAS'!$C$9)</f>
        <v/>
      </c>
      <c r="L244" s="277" t="str">
        <f>IF(B244="","",'Prisestimat RAS'!$C$10)</f>
        <v/>
      </c>
      <c r="M244" s="277" t="str">
        <f>IF(A244="","",_xlfn.XLOOKUP('Prisestimat RAS'!$C$10,Hjelpeark!$P$14:$P$16,Hjelpeark!$Q$14:$Q$16))</f>
        <v/>
      </c>
      <c r="N244" s="277" t="str">
        <f t="shared" si="38"/>
        <v/>
      </c>
      <c r="O244" s="277" t="str">
        <f>IFERROR(IF(N244=Hjelpeark!$D$7,_xlfn.XLOOKUP('Beregninger RAS'!C244,Hjelpeark!$C$8:$C$19,Hjelpeark!$D$8:$D$19),_xlfn.XLOOKUP('Beregninger RAS'!C244,Hjelpeark!$C$8:$C$19,Hjelpeark!$E$8:$E$19)),"")</f>
        <v/>
      </c>
      <c r="P244" s="277" t="str">
        <f t="shared" si="39"/>
        <v/>
      </c>
      <c r="Q244" s="277" t="str">
        <f>IFERROR(IF(P244=Hjelpeark!$B$4,0,ABS(P244-O244)),"")</f>
        <v/>
      </c>
      <c r="R244" s="226" t="str">
        <f t="shared" si="32"/>
        <v/>
      </c>
      <c r="T244" s="248" t="str">
        <f>IFERROR(_xlfn.XLOOKUP(D244,Prisliste!$C$4:$F$4,Prisliste!$C$28:$F$28)*R244,"")</f>
        <v/>
      </c>
      <c r="U244" s="248" t="str">
        <f>IFERROR(IF(L244=Hjelpeark!$P$14,_xlfn.XLOOKUP(D244,Prisliste!$C$4:$F$4,Prisliste!$C$29:$F$29)*R244,IF(L244=Hjelpeark!$P$15,_xlfn.XLOOKUP(D244,Prisliste!$C$4:$F$4,Prisliste!$C$30:$F$30)*R244,_xlfn.XLOOKUP(D244,Prisliste!$C$4:$F$4,Prisliste!$C$31:$F$31)*R244)),"")</f>
        <v/>
      </c>
    </row>
    <row r="245" spans="1:21" ht="14.4">
      <c r="A245" s="278" t="str">
        <f>IF(A244="","",IF(A244+1&lt;='Prisestimat RAS'!$C$7,'Beregninger RAS'!A244+1,""))</f>
        <v/>
      </c>
      <c r="B245" s="260" t="str">
        <f t="shared" si="33"/>
        <v/>
      </c>
      <c r="C245" s="277" t="str">
        <f t="shared" si="34"/>
        <v/>
      </c>
      <c r="D245" s="260" t="str">
        <f t="shared" si="35"/>
        <v/>
      </c>
      <c r="E245" s="226" t="str">
        <f t="shared" si="37"/>
        <v/>
      </c>
      <c r="F245" s="248" t="str">
        <f t="shared" si="36"/>
        <v/>
      </c>
      <c r="G245" s="246" t="str">
        <f>IF($A245="","",'Prisestimat RAS'!$C$14)</f>
        <v/>
      </c>
      <c r="H245" s="248" t="str" cm="1">
        <f t="array" ref="H245">IF(N245=Hjelpeark!$E$7,_xlfn.XLOOKUP(IF(P245="Naturlig",O245,P245),'Veksttabell FV'!$A$26:$A$42,_xlfn.XLOOKUP('Beregninger RAS'!F245,'Veksttabell FV'!$B$25:$T$25,'Veksttabell FV'!$B$26:$T$42,,-1),,-1)*G245,IF('Beregninger RAS'!N245=Hjelpeark!$D$7,_xlfn.XLOOKUP(IF(P245="Naturlig",O245,P245),'Veksttabell SV'!$A$27:$A$43,_xlfn.XLOOKUP('Beregninger RAS'!F245,'Veksttabell SV'!$B$26:$AU$26,'Veksttabell SV'!$B$27:$AU$43,,-1),,-1)*G245,""))</f>
        <v/>
      </c>
      <c r="I245" s="248" t="str">
        <f t="shared" si="30"/>
        <v/>
      </c>
      <c r="J245" s="264" t="str">
        <f t="shared" si="31"/>
        <v/>
      </c>
      <c r="K245" s="277" t="str">
        <f>IF(A245="","",'Prisestimat RAS'!$C$9)</f>
        <v/>
      </c>
      <c r="L245" s="277" t="str">
        <f>IF(B245="","",'Prisestimat RAS'!$C$10)</f>
        <v/>
      </c>
      <c r="M245" s="277" t="str">
        <f>IF(A245="","",_xlfn.XLOOKUP('Prisestimat RAS'!$C$10,Hjelpeark!$P$14:$P$16,Hjelpeark!$Q$14:$Q$16))</f>
        <v/>
      </c>
      <c r="N245" s="277" t="str">
        <f t="shared" si="38"/>
        <v/>
      </c>
      <c r="O245" s="277" t="str">
        <f>IFERROR(IF(N245=Hjelpeark!$D$7,_xlfn.XLOOKUP('Beregninger RAS'!C245,Hjelpeark!$C$8:$C$19,Hjelpeark!$D$8:$D$19),_xlfn.XLOOKUP('Beregninger RAS'!C245,Hjelpeark!$C$8:$C$19,Hjelpeark!$E$8:$E$19)),"")</f>
        <v/>
      </c>
      <c r="P245" s="277" t="str">
        <f t="shared" si="39"/>
        <v/>
      </c>
      <c r="Q245" s="277" t="str">
        <f>IFERROR(IF(P245=Hjelpeark!$B$4,0,ABS(P245-O245)),"")</f>
        <v/>
      </c>
      <c r="R245" s="226" t="str">
        <f t="shared" si="32"/>
        <v/>
      </c>
      <c r="T245" s="248" t="str">
        <f>IFERROR(_xlfn.XLOOKUP(D245,Prisliste!$C$4:$F$4,Prisliste!$C$28:$F$28)*R245,"")</f>
        <v/>
      </c>
      <c r="U245" s="248" t="str">
        <f>IFERROR(IF(L245=Hjelpeark!$P$14,_xlfn.XLOOKUP(D245,Prisliste!$C$4:$F$4,Prisliste!$C$29:$F$29)*R245,IF(L245=Hjelpeark!$P$15,_xlfn.XLOOKUP(D245,Prisliste!$C$4:$F$4,Prisliste!$C$30:$F$30)*R245,_xlfn.XLOOKUP(D245,Prisliste!$C$4:$F$4,Prisliste!$C$31:$F$31)*R245)),"")</f>
        <v/>
      </c>
    </row>
    <row r="246" spans="1:21" ht="14.4">
      <c r="A246" s="278" t="str">
        <f>IF(A245="","",IF(A245+1&lt;='Prisestimat RAS'!$C$7,'Beregninger RAS'!A245+1,""))</f>
        <v/>
      </c>
      <c r="B246" s="260" t="str">
        <f t="shared" si="33"/>
        <v/>
      </c>
      <c r="C246" s="277" t="str">
        <f t="shared" si="34"/>
        <v/>
      </c>
      <c r="D246" s="260" t="str">
        <f t="shared" si="35"/>
        <v/>
      </c>
      <c r="E246" s="226" t="str">
        <f t="shared" si="37"/>
        <v/>
      </c>
      <c r="F246" s="248" t="str">
        <f t="shared" si="36"/>
        <v/>
      </c>
      <c r="G246" s="246" t="str">
        <f>IF($A246="","",'Prisestimat RAS'!$C$14)</f>
        <v/>
      </c>
      <c r="H246" s="248" t="str" cm="1">
        <f t="array" ref="H246">IF(N246=Hjelpeark!$E$7,_xlfn.XLOOKUP(IF(P246="Naturlig",O246,P246),'Veksttabell FV'!$A$26:$A$42,_xlfn.XLOOKUP('Beregninger RAS'!F246,'Veksttabell FV'!$B$25:$T$25,'Veksttabell FV'!$B$26:$T$42,,-1),,-1)*G246,IF('Beregninger RAS'!N246=Hjelpeark!$D$7,_xlfn.XLOOKUP(IF(P246="Naturlig",O246,P246),'Veksttabell SV'!$A$27:$A$43,_xlfn.XLOOKUP('Beregninger RAS'!F246,'Veksttabell SV'!$B$26:$AU$26,'Veksttabell SV'!$B$27:$AU$43,,-1),,-1)*G246,""))</f>
        <v/>
      </c>
      <c r="I246" s="248" t="str">
        <f t="shared" si="30"/>
        <v/>
      </c>
      <c r="J246" s="264" t="str">
        <f t="shared" si="31"/>
        <v/>
      </c>
      <c r="K246" s="277" t="str">
        <f>IF(A246="","",'Prisestimat RAS'!$C$9)</f>
        <v/>
      </c>
      <c r="L246" s="277" t="str">
        <f>IF(B246="","",'Prisestimat RAS'!$C$10)</f>
        <v/>
      </c>
      <c r="M246" s="277" t="str">
        <f>IF(A246="","",_xlfn.XLOOKUP('Prisestimat RAS'!$C$10,Hjelpeark!$P$14:$P$16,Hjelpeark!$Q$14:$Q$16))</f>
        <v/>
      </c>
      <c r="N246" s="277" t="str">
        <f t="shared" si="38"/>
        <v/>
      </c>
      <c r="O246" s="277" t="str">
        <f>IFERROR(IF(N246=Hjelpeark!$D$7,_xlfn.XLOOKUP('Beregninger RAS'!C246,Hjelpeark!$C$8:$C$19,Hjelpeark!$D$8:$D$19),_xlfn.XLOOKUP('Beregninger RAS'!C246,Hjelpeark!$C$8:$C$19,Hjelpeark!$E$8:$E$19)),"")</f>
        <v/>
      </c>
      <c r="P246" s="277" t="str">
        <f t="shared" si="39"/>
        <v/>
      </c>
      <c r="Q246" s="277" t="str">
        <f>IFERROR(IF(P246=Hjelpeark!$B$4,0,ABS(P246-O246)),"")</f>
        <v/>
      </c>
      <c r="R246" s="226" t="str">
        <f t="shared" si="32"/>
        <v/>
      </c>
      <c r="T246" s="248" t="str">
        <f>IFERROR(_xlfn.XLOOKUP(D246,Prisliste!$C$4:$F$4,Prisliste!$C$28:$F$28)*R246,"")</f>
        <v/>
      </c>
      <c r="U246" s="248" t="str">
        <f>IFERROR(IF(L246=Hjelpeark!$P$14,_xlfn.XLOOKUP(D246,Prisliste!$C$4:$F$4,Prisliste!$C$29:$F$29)*R246,IF(L246=Hjelpeark!$P$15,_xlfn.XLOOKUP(D246,Prisliste!$C$4:$F$4,Prisliste!$C$30:$F$30)*R246,_xlfn.XLOOKUP(D246,Prisliste!$C$4:$F$4,Prisliste!$C$31:$F$31)*R246)),"")</f>
        <v/>
      </c>
    </row>
    <row r="247" spans="1:21" ht="14.4">
      <c r="A247" s="278" t="str">
        <f>IF(A246="","",IF(A246+1&lt;='Prisestimat RAS'!$C$7,'Beregninger RAS'!A246+1,""))</f>
        <v/>
      </c>
      <c r="B247" s="260" t="str">
        <f t="shared" si="33"/>
        <v/>
      </c>
      <c r="C247" s="277" t="str">
        <f t="shared" si="34"/>
        <v/>
      </c>
      <c r="D247" s="260" t="str">
        <f t="shared" si="35"/>
        <v/>
      </c>
      <c r="E247" s="226" t="str">
        <f t="shared" si="37"/>
        <v/>
      </c>
      <c r="F247" s="248" t="str">
        <f t="shared" si="36"/>
        <v/>
      </c>
      <c r="G247" s="246" t="str">
        <f>IF($A247="","",'Prisestimat RAS'!$C$14)</f>
        <v/>
      </c>
      <c r="H247" s="248" t="str" cm="1">
        <f t="array" ref="H247">IF(N247=Hjelpeark!$E$7,_xlfn.XLOOKUP(IF(P247="Naturlig",O247,P247),'Veksttabell FV'!$A$26:$A$42,_xlfn.XLOOKUP('Beregninger RAS'!F247,'Veksttabell FV'!$B$25:$T$25,'Veksttabell FV'!$B$26:$T$42,,-1),,-1)*G247,IF('Beregninger RAS'!N247=Hjelpeark!$D$7,_xlfn.XLOOKUP(IF(P247="Naturlig",O247,P247),'Veksttabell SV'!$A$27:$A$43,_xlfn.XLOOKUP('Beregninger RAS'!F247,'Veksttabell SV'!$B$26:$AU$26,'Veksttabell SV'!$B$27:$AU$43,,-1),,-1)*G247,""))</f>
        <v/>
      </c>
      <c r="I247" s="248" t="str">
        <f t="shared" si="30"/>
        <v/>
      </c>
      <c r="J247" s="264" t="str">
        <f t="shared" si="31"/>
        <v/>
      </c>
      <c r="K247" s="277" t="str">
        <f>IF(A247="","",'Prisestimat RAS'!$C$9)</f>
        <v/>
      </c>
      <c r="L247" s="277" t="str">
        <f>IF(B247="","",'Prisestimat RAS'!$C$10)</f>
        <v/>
      </c>
      <c r="M247" s="277" t="str">
        <f>IF(A247="","",_xlfn.XLOOKUP('Prisestimat RAS'!$C$10,Hjelpeark!$P$14:$P$16,Hjelpeark!$Q$14:$Q$16))</f>
        <v/>
      </c>
      <c r="N247" s="277" t="str">
        <f t="shared" si="38"/>
        <v/>
      </c>
      <c r="O247" s="277" t="str">
        <f>IFERROR(IF(N247=Hjelpeark!$D$7,_xlfn.XLOOKUP('Beregninger RAS'!C247,Hjelpeark!$C$8:$C$19,Hjelpeark!$D$8:$D$19),_xlfn.XLOOKUP('Beregninger RAS'!C247,Hjelpeark!$C$8:$C$19,Hjelpeark!$E$8:$E$19)),"")</f>
        <v/>
      </c>
      <c r="P247" s="277" t="str">
        <f t="shared" si="39"/>
        <v/>
      </c>
      <c r="Q247" s="277" t="str">
        <f>IFERROR(IF(P247=Hjelpeark!$B$4,0,ABS(P247-O247)),"")</f>
        <v/>
      </c>
      <c r="R247" s="226" t="str">
        <f t="shared" si="32"/>
        <v/>
      </c>
      <c r="T247" s="248" t="str">
        <f>IFERROR(_xlfn.XLOOKUP(D247,Prisliste!$C$4:$F$4,Prisliste!$C$28:$F$28)*R247,"")</f>
        <v/>
      </c>
      <c r="U247" s="248" t="str">
        <f>IFERROR(IF(L247=Hjelpeark!$P$14,_xlfn.XLOOKUP(D247,Prisliste!$C$4:$F$4,Prisliste!$C$29:$F$29)*R247,IF(L247=Hjelpeark!$P$15,_xlfn.XLOOKUP(D247,Prisliste!$C$4:$F$4,Prisliste!$C$30:$F$30)*R247,_xlfn.XLOOKUP(D247,Prisliste!$C$4:$F$4,Prisliste!$C$31:$F$31)*R247)),"")</f>
        <v/>
      </c>
    </row>
    <row r="248" spans="1:21" ht="14.4">
      <c r="A248" s="278" t="str">
        <f>IF(A247="","",IF(A247+1&lt;='Prisestimat RAS'!$C$7,'Beregninger RAS'!A247+1,""))</f>
        <v/>
      </c>
      <c r="B248" s="260" t="str">
        <f t="shared" si="33"/>
        <v/>
      </c>
      <c r="C248" s="277" t="str">
        <f t="shared" si="34"/>
        <v/>
      </c>
      <c r="D248" s="260" t="str">
        <f t="shared" si="35"/>
        <v/>
      </c>
      <c r="E248" s="226" t="str">
        <f t="shared" si="37"/>
        <v/>
      </c>
      <c r="F248" s="248" t="str">
        <f t="shared" si="36"/>
        <v/>
      </c>
      <c r="G248" s="246" t="str">
        <f>IF($A248="","",'Prisestimat RAS'!$C$14)</f>
        <v/>
      </c>
      <c r="H248" s="248" t="str" cm="1">
        <f t="array" ref="H248">IF(N248=Hjelpeark!$E$7,_xlfn.XLOOKUP(IF(P248="Naturlig",O248,P248),'Veksttabell FV'!$A$26:$A$42,_xlfn.XLOOKUP('Beregninger RAS'!F248,'Veksttabell FV'!$B$25:$T$25,'Veksttabell FV'!$B$26:$T$42,,-1),,-1)*G248,IF('Beregninger RAS'!N248=Hjelpeark!$D$7,_xlfn.XLOOKUP(IF(P248="Naturlig",O248,P248),'Veksttabell SV'!$A$27:$A$43,_xlfn.XLOOKUP('Beregninger RAS'!F248,'Veksttabell SV'!$B$26:$AU$26,'Veksttabell SV'!$B$27:$AU$43,,-1),,-1)*G248,""))</f>
        <v/>
      </c>
      <c r="I248" s="248" t="str">
        <f t="shared" si="30"/>
        <v/>
      </c>
      <c r="J248" s="264" t="str">
        <f t="shared" si="31"/>
        <v/>
      </c>
      <c r="K248" s="277" t="str">
        <f>IF(A248="","",'Prisestimat RAS'!$C$9)</f>
        <v/>
      </c>
      <c r="L248" s="277" t="str">
        <f>IF(B248="","",'Prisestimat RAS'!$C$10)</f>
        <v/>
      </c>
      <c r="M248" s="277" t="str">
        <f>IF(A248="","",_xlfn.XLOOKUP('Prisestimat RAS'!$C$10,Hjelpeark!$P$14:$P$16,Hjelpeark!$Q$14:$Q$16))</f>
        <v/>
      </c>
      <c r="N248" s="277" t="str">
        <f t="shared" si="38"/>
        <v/>
      </c>
      <c r="O248" s="277" t="str">
        <f>IFERROR(IF(N248=Hjelpeark!$D$7,_xlfn.XLOOKUP('Beregninger RAS'!C248,Hjelpeark!$C$8:$C$19,Hjelpeark!$D$8:$D$19),_xlfn.XLOOKUP('Beregninger RAS'!C248,Hjelpeark!$C$8:$C$19,Hjelpeark!$E$8:$E$19)),"")</f>
        <v/>
      </c>
      <c r="P248" s="277" t="str">
        <f t="shared" si="39"/>
        <v/>
      </c>
      <c r="Q248" s="277" t="str">
        <f>IFERROR(IF(P248=Hjelpeark!$B$4,0,ABS(P248-O248)),"")</f>
        <v/>
      </c>
      <c r="R248" s="226" t="str">
        <f t="shared" si="32"/>
        <v/>
      </c>
      <c r="T248" s="248" t="str">
        <f>IFERROR(_xlfn.XLOOKUP(D248,Prisliste!$C$4:$F$4,Prisliste!$C$28:$F$28)*R248,"")</f>
        <v/>
      </c>
      <c r="U248" s="248" t="str">
        <f>IFERROR(IF(L248=Hjelpeark!$P$14,_xlfn.XLOOKUP(D248,Prisliste!$C$4:$F$4,Prisliste!$C$29:$F$29)*R248,IF(L248=Hjelpeark!$P$15,_xlfn.XLOOKUP(D248,Prisliste!$C$4:$F$4,Prisliste!$C$30:$F$30)*R248,_xlfn.XLOOKUP(D248,Prisliste!$C$4:$F$4,Prisliste!$C$31:$F$31)*R248)),"")</f>
        <v/>
      </c>
    </row>
    <row r="249" spans="1:21" ht="14.4">
      <c r="A249" s="278" t="str">
        <f>IF(A248="","",IF(A248+1&lt;='Prisestimat RAS'!$C$7,'Beregninger RAS'!A248+1,""))</f>
        <v/>
      </c>
      <c r="B249" s="260" t="str">
        <f t="shared" si="33"/>
        <v/>
      </c>
      <c r="C249" s="277" t="str">
        <f t="shared" si="34"/>
        <v/>
      </c>
      <c r="D249" s="260" t="str">
        <f t="shared" si="35"/>
        <v/>
      </c>
      <c r="E249" s="226" t="str">
        <f t="shared" si="37"/>
        <v/>
      </c>
      <c r="F249" s="248" t="str">
        <f t="shared" si="36"/>
        <v/>
      </c>
      <c r="G249" s="246" t="str">
        <f>IF($A249="","",'Prisestimat RAS'!$C$14)</f>
        <v/>
      </c>
      <c r="H249" s="248" t="str" cm="1">
        <f t="array" ref="H249">IF(N249=Hjelpeark!$E$7,_xlfn.XLOOKUP(IF(P249="Naturlig",O249,P249),'Veksttabell FV'!$A$26:$A$42,_xlfn.XLOOKUP('Beregninger RAS'!F249,'Veksttabell FV'!$B$25:$T$25,'Veksttabell FV'!$B$26:$T$42,,-1),,-1)*G249,IF('Beregninger RAS'!N249=Hjelpeark!$D$7,_xlfn.XLOOKUP(IF(P249="Naturlig",O249,P249),'Veksttabell SV'!$A$27:$A$43,_xlfn.XLOOKUP('Beregninger RAS'!F249,'Veksttabell SV'!$B$26:$AU$26,'Veksttabell SV'!$B$27:$AU$43,,-1),,-1)*G249,""))</f>
        <v/>
      </c>
      <c r="I249" s="248" t="str">
        <f t="shared" si="30"/>
        <v/>
      </c>
      <c r="J249" s="264" t="str">
        <f t="shared" si="31"/>
        <v/>
      </c>
      <c r="K249" s="277" t="str">
        <f>IF(A249="","",'Prisestimat RAS'!$C$9)</f>
        <v/>
      </c>
      <c r="L249" s="277" t="str">
        <f>IF(B249="","",'Prisestimat RAS'!$C$10)</f>
        <v/>
      </c>
      <c r="M249" s="277" t="str">
        <f>IF(A249="","",_xlfn.XLOOKUP('Prisestimat RAS'!$C$10,Hjelpeark!$P$14:$P$16,Hjelpeark!$Q$14:$Q$16))</f>
        <v/>
      </c>
      <c r="N249" s="277" t="str">
        <f t="shared" si="38"/>
        <v/>
      </c>
      <c r="O249" s="277" t="str">
        <f>IFERROR(IF(N249=Hjelpeark!$D$7,_xlfn.XLOOKUP('Beregninger RAS'!C249,Hjelpeark!$C$8:$C$19,Hjelpeark!$D$8:$D$19),_xlfn.XLOOKUP('Beregninger RAS'!C249,Hjelpeark!$C$8:$C$19,Hjelpeark!$E$8:$E$19)),"")</f>
        <v/>
      </c>
      <c r="P249" s="277" t="str">
        <f t="shared" si="39"/>
        <v/>
      </c>
      <c r="Q249" s="277" t="str">
        <f>IFERROR(IF(P249=Hjelpeark!$B$4,0,ABS(P249-O249)),"")</f>
        <v/>
      </c>
      <c r="R249" s="226" t="str">
        <f t="shared" si="32"/>
        <v/>
      </c>
      <c r="T249" s="248" t="str">
        <f>IFERROR(_xlfn.XLOOKUP(D249,Prisliste!$C$4:$F$4,Prisliste!$C$28:$F$28)*R249,"")</f>
        <v/>
      </c>
      <c r="U249" s="248" t="str">
        <f>IFERROR(IF(L249=Hjelpeark!$P$14,_xlfn.XLOOKUP(D249,Prisliste!$C$4:$F$4,Prisliste!$C$29:$F$29)*R249,IF(L249=Hjelpeark!$P$15,_xlfn.XLOOKUP(D249,Prisliste!$C$4:$F$4,Prisliste!$C$30:$F$30)*R249,_xlfn.XLOOKUP(D249,Prisliste!$C$4:$F$4,Prisliste!$C$31:$F$31)*R249)),"")</f>
        <v/>
      </c>
    </row>
    <row r="250" spans="1:21" ht="14.4">
      <c r="A250" s="278" t="str">
        <f>IF(A249="","",IF(A249+1&lt;='Prisestimat RAS'!$C$7,'Beregninger RAS'!A249+1,""))</f>
        <v/>
      </c>
      <c r="B250" s="260" t="str">
        <f t="shared" si="33"/>
        <v/>
      </c>
      <c r="C250" s="277" t="str">
        <f t="shared" si="34"/>
        <v/>
      </c>
      <c r="D250" s="260" t="str">
        <f t="shared" si="35"/>
        <v/>
      </c>
      <c r="E250" s="226" t="str">
        <f t="shared" si="37"/>
        <v/>
      </c>
      <c r="F250" s="248" t="str">
        <f t="shared" si="36"/>
        <v/>
      </c>
      <c r="G250" s="246" t="str">
        <f>IF($A250="","",'Prisestimat RAS'!$C$14)</f>
        <v/>
      </c>
      <c r="H250" s="248" t="str" cm="1">
        <f t="array" ref="H250">IF(N250=Hjelpeark!$E$7,_xlfn.XLOOKUP(IF(P250="Naturlig",O250,P250),'Veksttabell FV'!$A$26:$A$42,_xlfn.XLOOKUP('Beregninger RAS'!F250,'Veksttabell FV'!$B$25:$T$25,'Veksttabell FV'!$B$26:$T$42,,-1),,-1)*G250,IF('Beregninger RAS'!N250=Hjelpeark!$D$7,_xlfn.XLOOKUP(IF(P250="Naturlig",O250,P250),'Veksttabell SV'!$A$27:$A$43,_xlfn.XLOOKUP('Beregninger RAS'!F250,'Veksttabell SV'!$B$26:$AU$26,'Veksttabell SV'!$B$27:$AU$43,,-1),,-1)*G250,""))</f>
        <v/>
      </c>
      <c r="I250" s="248" t="str">
        <f t="shared" si="30"/>
        <v/>
      </c>
      <c r="J250" s="264" t="str">
        <f t="shared" si="31"/>
        <v/>
      </c>
      <c r="K250" s="277" t="str">
        <f>IF(A250="","",'Prisestimat RAS'!$C$9)</f>
        <v/>
      </c>
      <c r="L250" s="277" t="str">
        <f>IF(B250="","",'Prisestimat RAS'!$C$10)</f>
        <v/>
      </c>
      <c r="M250" s="277" t="str">
        <f>IF(A250="","",_xlfn.XLOOKUP('Prisestimat RAS'!$C$10,Hjelpeark!$P$14:$P$16,Hjelpeark!$Q$14:$Q$16))</f>
        <v/>
      </c>
      <c r="N250" s="277" t="str">
        <f t="shared" si="38"/>
        <v/>
      </c>
      <c r="O250" s="277" t="str">
        <f>IFERROR(IF(N250=Hjelpeark!$D$7,_xlfn.XLOOKUP('Beregninger RAS'!C250,Hjelpeark!$C$8:$C$19,Hjelpeark!$D$8:$D$19),_xlfn.XLOOKUP('Beregninger RAS'!C250,Hjelpeark!$C$8:$C$19,Hjelpeark!$E$8:$E$19)),"")</f>
        <v/>
      </c>
      <c r="P250" s="277" t="str">
        <f t="shared" si="39"/>
        <v/>
      </c>
      <c r="Q250" s="277" t="str">
        <f>IFERROR(IF(P250=Hjelpeark!$B$4,0,ABS(P250-O250)),"")</f>
        <v/>
      </c>
      <c r="R250" s="226" t="str">
        <f t="shared" si="32"/>
        <v/>
      </c>
      <c r="T250" s="248" t="str">
        <f>IFERROR(_xlfn.XLOOKUP(D250,Prisliste!$C$4:$F$4,Prisliste!$C$28:$F$28)*R250,"")</f>
        <v/>
      </c>
      <c r="U250" s="248" t="str">
        <f>IFERROR(IF(L250=Hjelpeark!$P$14,_xlfn.XLOOKUP(D250,Prisliste!$C$4:$F$4,Prisliste!$C$29:$F$29)*R250,IF(L250=Hjelpeark!$P$15,_xlfn.XLOOKUP(D250,Prisliste!$C$4:$F$4,Prisliste!$C$30:$F$30)*R250,_xlfn.XLOOKUP(D250,Prisliste!$C$4:$F$4,Prisliste!$C$31:$F$31)*R250)),"")</f>
        <v/>
      </c>
    </row>
    <row r="251" spans="1:21" ht="14.4">
      <c r="A251" s="278" t="str">
        <f>IF(A250="","",IF(A250+1&lt;='Prisestimat RAS'!$C$7,'Beregninger RAS'!A250+1,""))</f>
        <v/>
      </c>
      <c r="B251" s="260" t="str">
        <f t="shared" si="33"/>
        <v/>
      </c>
      <c r="C251" s="277" t="str">
        <f t="shared" si="34"/>
        <v/>
      </c>
      <c r="D251" s="260" t="str">
        <f t="shared" si="35"/>
        <v/>
      </c>
      <c r="E251" s="226" t="str">
        <f t="shared" si="37"/>
        <v/>
      </c>
      <c r="F251" s="248" t="str">
        <f t="shared" si="36"/>
        <v/>
      </c>
      <c r="G251" s="246" t="str">
        <f>IF($A251="","",'Prisestimat RAS'!$C$14)</f>
        <v/>
      </c>
      <c r="H251" s="248" t="str" cm="1">
        <f t="array" ref="H251">IF(N251=Hjelpeark!$E$7,_xlfn.XLOOKUP(IF(P251="Naturlig",O251,P251),'Veksttabell FV'!$A$26:$A$42,_xlfn.XLOOKUP('Beregninger RAS'!F251,'Veksttabell FV'!$B$25:$T$25,'Veksttabell FV'!$B$26:$T$42,,-1),,-1)*G251,IF('Beregninger RAS'!N251=Hjelpeark!$D$7,_xlfn.XLOOKUP(IF(P251="Naturlig",O251,P251),'Veksttabell SV'!$A$27:$A$43,_xlfn.XLOOKUP('Beregninger RAS'!F251,'Veksttabell SV'!$B$26:$AU$26,'Veksttabell SV'!$B$27:$AU$43,,-1),,-1)*G251,""))</f>
        <v/>
      </c>
      <c r="I251" s="248" t="str">
        <f t="shared" si="30"/>
        <v/>
      </c>
      <c r="J251" s="264" t="str">
        <f t="shared" si="31"/>
        <v/>
      </c>
      <c r="K251" s="277" t="str">
        <f>IF(A251="","",'Prisestimat RAS'!$C$9)</f>
        <v/>
      </c>
      <c r="L251" s="277" t="str">
        <f>IF(B251="","",'Prisestimat RAS'!$C$10)</f>
        <v/>
      </c>
      <c r="M251" s="277" t="str">
        <f>IF(A251="","",_xlfn.XLOOKUP('Prisestimat RAS'!$C$10,Hjelpeark!$P$14:$P$16,Hjelpeark!$Q$14:$Q$16))</f>
        <v/>
      </c>
      <c r="N251" s="277" t="str">
        <f t="shared" si="38"/>
        <v/>
      </c>
      <c r="O251" s="277" t="str">
        <f>IFERROR(IF(N251=Hjelpeark!$D$7,_xlfn.XLOOKUP('Beregninger RAS'!C251,Hjelpeark!$C$8:$C$19,Hjelpeark!$D$8:$D$19),_xlfn.XLOOKUP('Beregninger RAS'!C251,Hjelpeark!$C$8:$C$19,Hjelpeark!$E$8:$E$19)),"")</f>
        <v/>
      </c>
      <c r="P251" s="277" t="str">
        <f t="shared" si="39"/>
        <v/>
      </c>
      <c r="Q251" s="277" t="str">
        <f>IFERROR(IF(P251=Hjelpeark!$B$4,0,ABS(P251-O251)),"")</f>
        <v/>
      </c>
      <c r="R251" s="226" t="str">
        <f t="shared" si="32"/>
        <v/>
      </c>
      <c r="T251" s="248" t="str">
        <f>IFERROR(_xlfn.XLOOKUP(D251,Prisliste!$C$4:$F$4,Prisliste!$C$28:$F$28)*R251,"")</f>
        <v/>
      </c>
      <c r="U251" s="248" t="str">
        <f>IFERROR(IF(L251=Hjelpeark!$P$14,_xlfn.XLOOKUP(D251,Prisliste!$C$4:$F$4,Prisliste!$C$29:$F$29)*R251,IF(L251=Hjelpeark!$P$15,_xlfn.XLOOKUP(D251,Prisliste!$C$4:$F$4,Prisliste!$C$30:$F$30)*R251,_xlfn.XLOOKUP(D251,Prisliste!$C$4:$F$4,Prisliste!$C$31:$F$31)*R251)),"")</f>
        <v/>
      </c>
    </row>
    <row r="252" spans="1:21" ht="14.4">
      <c r="A252" s="278" t="str">
        <f>IF(A251="","",IF(A251+1&lt;='Prisestimat RAS'!$C$7,'Beregninger RAS'!A251+1,""))</f>
        <v/>
      </c>
      <c r="B252" s="260" t="str">
        <f t="shared" si="33"/>
        <v/>
      </c>
      <c r="C252" s="277" t="str">
        <f t="shared" si="34"/>
        <v/>
      </c>
      <c r="D252" s="260" t="str">
        <f t="shared" si="35"/>
        <v/>
      </c>
      <c r="E252" s="226" t="str">
        <f t="shared" si="37"/>
        <v/>
      </c>
      <c r="F252" s="248" t="str">
        <f t="shared" si="36"/>
        <v/>
      </c>
      <c r="G252" s="246" t="str">
        <f>IF($A252="","",'Prisestimat RAS'!$C$14)</f>
        <v/>
      </c>
      <c r="H252" s="248" t="str" cm="1">
        <f t="array" ref="H252">IF(N252=Hjelpeark!$E$7,_xlfn.XLOOKUP(IF(P252="Naturlig",O252,P252),'Veksttabell FV'!$A$26:$A$42,_xlfn.XLOOKUP('Beregninger RAS'!F252,'Veksttabell FV'!$B$25:$T$25,'Veksttabell FV'!$B$26:$T$42,,-1),,-1)*G252,IF('Beregninger RAS'!N252=Hjelpeark!$D$7,_xlfn.XLOOKUP(IF(P252="Naturlig",O252,P252),'Veksttabell SV'!$A$27:$A$43,_xlfn.XLOOKUP('Beregninger RAS'!F252,'Veksttabell SV'!$B$26:$AU$26,'Veksttabell SV'!$B$27:$AU$43,,-1),,-1)*G252,""))</f>
        <v/>
      </c>
      <c r="I252" s="248" t="str">
        <f t="shared" si="30"/>
        <v/>
      </c>
      <c r="J252" s="264" t="str">
        <f t="shared" si="31"/>
        <v/>
      </c>
      <c r="K252" s="277" t="str">
        <f>IF(A252="","",'Prisestimat RAS'!$C$9)</f>
        <v/>
      </c>
      <c r="L252" s="277" t="str">
        <f>IF(B252="","",'Prisestimat RAS'!$C$10)</f>
        <v/>
      </c>
      <c r="M252" s="277" t="str">
        <f>IF(A252="","",_xlfn.XLOOKUP('Prisestimat RAS'!$C$10,Hjelpeark!$P$14:$P$16,Hjelpeark!$Q$14:$Q$16))</f>
        <v/>
      </c>
      <c r="N252" s="277" t="str">
        <f t="shared" si="38"/>
        <v/>
      </c>
      <c r="O252" s="277" t="str">
        <f>IFERROR(IF(N252=Hjelpeark!$D$7,_xlfn.XLOOKUP('Beregninger RAS'!C252,Hjelpeark!$C$8:$C$19,Hjelpeark!$D$8:$D$19),_xlfn.XLOOKUP('Beregninger RAS'!C252,Hjelpeark!$C$8:$C$19,Hjelpeark!$E$8:$E$19)),"")</f>
        <v/>
      </c>
      <c r="P252" s="277" t="str">
        <f t="shared" si="39"/>
        <v/>
      </c>
      <c r="Q252" s="277" t="str">
        <f>IFERROR(IF(P252=Hjelpeark!$B$4,0,ABS(P252-O252)),"")</f>
        <v/>
      </c>
      <c r="R252" s="226" t="str">
        <f t="shared" si="32"/>
        <v/>
      </c>
      <c r="T252" s="248" t="str">
        <f>IFERROR(_xlfn.XLOOKUP(D252,Prisliste!$C$4:$F$4,Prisliste!$C$28:$F$28)*R252,"")</f>
        <v/>
      </c>
      <c r="U252" s="248" t="str">
        <f>IFERROR(IF(L252=Hjelpeark!$P$14,_xlfn.XLOOKUP(D252,Prisliste!$C$4:$F$4,Prisliste!$C$29:$F$29)*R252,IF(L252=Hjelpeark!$P$15,_xlfn.XLOOKUP(D252,Prisliste!$C$4:$F$4,Prisliste!$C$30:$F$30)*R252,_xlfn.XLOOKUP(D252,Prisliste!$C$4:$F$4,Prisliste!$C$31:$F$31)*R252)),"")</f>
        <v/>
      </c>
    </row>
    <row r="253" spans="1:21" ht="14.4">
      <c r="A253" s="278" t="str">
        <f>IF(A252="","",IF(A252+1&lt;='Prisestimat RAS'!$C$7,'Beregninger RAS'!A252+1,""))</f>
        <v/>
      </c>
      <c r="B253" s="260" t="str">
        <f t="shared" si="33"/>
        <v/>
      </c>
      <c r="C253" s="277" t="str">
        <f t="shared" si="34"/>
        <v/>
      </c>
      <c r="D253" s="260" t="str">
        <f t="shared" si="35"/>
        <v/>
      </c>
      <c r="E253" s="226" t="str">
        <f t="shared" si="37"/>
        <v/>
      </c>
      <c r="F253" s="248" t="str">
        <f t="shared" si="36"/>
        <v/>
      </c>
      <c r="G253" s="246" t="str">
        <f>IF($A253="","",'Prisestimat RAS'!$C$14)</f>
        <v/>
      </c>
      <c r="H253" s="248" t="str" cm="1">
        <f t="array" ref="H253">IF(N253=Hjelpeark!$E$7,_xlfn.XLOOKUP(IF(P253="Naturlig",O253,P253),'Veksttabell FV'!$A$26:$A$42,_xlfn.XLOOKUP('Beregninger RAS'!F253,'Veksttabell FV'!$B$25:$T$25,'Veksttabell FV'!$B$26:$T$42,,-1),,-1)*G253,IF('Beregninger RAS'!N253=Hjelpeark!$D$7,_xlfn.XLOOKUP(IF(P253="Naturlig",O253,P253),'Veksttabell SV'!$A$27:$A$43,_xlfn.XLOOKUP('Beregninger RAS'!F253,'Veksttabell SV'!$B$26:$AU$26,'Veksttabell SV'!$B$27:$AU$43,,-1),,-1)*G253,""))</f>
        <v/>
      </c>
      <c r="I253" s="248" t="str">
        <f t="shared" si="30"/>
        <v/>
      </c>
      <c r="J253" s="264" t="str">
        <f t="shared" si="31"/>
        <v/>
      </c>
      <c r="K253" s="277" t="str">
        <f>IF(A253="","",'Prisestimat RAS'!$C$9)</f>
        <v/>
      </c>
      <c r="L253" s="277" t="str">
        <f>IF(B253="","",'Prisestimat RAS'!$C$10)</f>
        <v/>
      </c>
      <c r="M253" s="277" t="str">
        <f>IF(A253="","",_xlfn.XLOOKUP('Prisestimat RAS'!$C$10,Hjelpeark!$P$14:$P$16,Hjelpeark!$Q$14:$Q$16))</f>
        <v/>
      </c>
      <c r="N253" s="277" t="str">
        <f t="shared" si="38"/>
        <v/>
      </c>
      <c r="O253" s="277" t="str">
        <f>IFERROR(IF(N253=Hjelpeark!$D$7,_xlfn.XLOOKUP('Beregninger RAS'!C253,Hjelpeark!$C$8:$C$19,Hjelpeark!$D$8:$D$19),_xlfn.XLOOKUP('Beregninger RAS'!C253,Hjelpeark!$C$8:$C$19,Hjelpeark!$E$8:$E$19)),"")</f>
        <v/>
      </c>
      <c r="P253" s="277" t="str">
        <f t="shared" si="39"/>
        <v/>
      </c>
      <c r="Q253" s="277" t="str">
        <f>IFERROR(IF(P253=Hjelpeark!$B$4,0,ABS(P253-O253)),"")</f>
        <v/>
      </c>
      <c r="R253" s="226" t="str">
        <f t="shared" si="32"/>
        <v/>
      </c>
      <c r="T253" s="248" t="str">
        <f>IFERROR(_xlfn.XLOOKUP(D253,Prisliste!$C$4:$F$4,Prisliste!$C$28:$F$28)*R253,"")</f>
        <v/>
      </c>
      <c r="U253" s="248" t="str">
        <f>IFERROR(IF(L253=Hjelpeark!$P$14,_xlfn.XLOOKUP(D253,Prisliste!$C$4:$F$4,Prisliste!$C$29:$F$29)*R253,IF(L253=Hjelpeark!$P$15,_xlfn.XLOOKUP(D253,Prisliste!$C$4:$F$4,Prisliste!$C$30:$F$30)*R253,_xlfn.XLOOKUP(D253,Prisliste!$C$4:$F$4,Prisliste!$C$31:$F$31)*R253)),"")</f>
        <v/>
      </c>
    </row>
    <row r="254" spans="1:21" ht="14.4">
      <c r="A254" s="278" t="str">
        <f>IF(A253="","",IF(A253+1&lt;='Prisestimat RAS'!$C$7,'Beregninger RAS'!A253+1,""))</f>
        <v/>
      </c>
      <c r="B254" s="260" t="str">
        <f t="shared" si="33"/>
        <v/>
      </c>
      <c r="C254" s="277" t="str">
        <f t="shared" si="34"/>
        <v/>
      </c>
      <c r="D254" s="260" t="str">
        <f t="shared" si="35"/>
        <v/>
      </c>
      <c r="E254" s="226" t="str">
        <f t="shared" si="37"/>
        <v/>
      </c>
      <c r="F254" s="248" t="str">
        <f t="shared" si="36"/>
        <v/>
      </c>
      <c r="G254" s="246" t="str">
        <f>IF($A254="","",'Prisestimat RAS'!$C$14)</f>
        <v/>
      </c>
      <c r="H254" s="248" t="str" cm="1">
        <f t="array" ref="H254">IF(N254=Hjelpeark!$E$7,_xlfn.XLOOKUP(IF(P254="Naturlig",O254,P254),'Veksttabell FV'!$A$26:$A$42,_xlfn.XLOOKUP('Beregninger RAS'!F254,'Veksttabell FV'!$B$25:$T$25,'Veksttabell FV'!$B$26:$T$42,,-1),,-1)*G254,IF('Beregninger RAS'!N254=Hjelpeark!$D$7,_xlfn.XLOOKUP(IF(P254="Naturlig",O254,P254),'Veksttabell SV'!$A$27:$A$43,_xlfn.XLOOKUP('Beregninger RAS'!F254,'Veksttabell SV'!$B$26:$AU$26,'Veksttabell SV'!$B$27:$AU$43,,-1),,-1)*G254,""))</f>
        <v/>
      </c>
      <c r="I254" s="248" t="str">
        <f t="shared" si="30"/>
        <v/>
      </c>
      <c r="J254" s="264" t="str">
        <f t="shared" si="31"/>
        <v/>
      </c>
      <c r="K254" s="277" t="str">
        <f>IF(A254="","",'Prisestimat RAS'!$C$9)</f>
        <v/>
      </c>
      <c r="L254" s="277" t="str">
        <f>IF(B254="","",'Prisestimat RAS'!$C$10)</f>
        <v/>
      </c>
      <c r="M254" s="277" t="str">
        <f>IF(A254="","",_xlfn.XLOOKUP('Prisestimat RAS'!$C$10,Hjelpeark!$P$14:$P$16,Hjelpeark!$Q$14:$Q$16))</f>
        <v/>
      </c>
      <c r="N254" s="277" t="str">
        <f t="shared" si="38"/>
        <v/>
      </c>
      <c r="O254" s="277" t="str">
        <f>IFERROR(IF(N254=Hjelpeark!$D$7,_xlfn.XLOOKUP('Beregninger RAS'!C254,Hjelpeark!$C$8:$C$19,Hjelpeark!$D$8:$D$19),_xlfn.XLOOKUP('Beregninger RAS'!C254,Hjelpeark!$C$8:$C$19,Hjelpeark!$E$8:$E$19)),"")</f>
        <v/>
      </c>
      <c r="P254" s="277" t="str">
        <f t="shared" si="39"/>
        <v/>
      </c>
      <c r="Q254" s="277" t="str">
        <f>IFERROR(IF(P254=Hjelpeark!$B$4,0,ABS(P254-O254)),"")</f>
        <v/>
      </c>
      <c r="R254" s="226" t="str">
        <f t="shared" si="32"/>
        <v/>
      </c>
      <c r="T254" s="248" t="str">
        <f>IFERROR(_xlfn.XLOOKUP(D254,Prisliste!$C$4:$F$4,Prisliste!$C$28:$F$28)*R254,"")</f>
        <v/>
      </c>
      <c r="U254" s="248" t="str">
        <f>IFERROR(IF(L254=Hjelpeark!$P$14,_xlfn.XLOOKUP(D254,Prisliste!$C$4:$F$4,Prisliste!$C$29:$F$29)*R254,IF(L254=Hjelpeark!$P$15,_xlfn.XLOOKUP(D254,Prisliste!$C$4:$F$4,Prisliste!$C$30:$F$30)*R254,_xlfn.XLOOKUP(D254,Prisliste!$C$4:$F$4,Prisliste!$C$31:$F$31)*R254)),"")</f>
        <v/>
      </c>
    </row>
    <row r="255" spans="1:21" ht="14.4">
      <c r="A255" s="278" t="str">
        <f>IF(A254="","",IF(A254+1&lt;='Prisestimat RAS'!$C$7,'Beregninger RAS'!A254+1,""))</f>
        <v/>
      </c>
      <c r="B255" s="260" t="str">
        <f t="shared" si="33"/>
        <v/>
      </c>
      <c r="C255" s="277" t="str">
        <f t="shared" si="34"/>
        <v/>
      </c>
      <c r="D255" s="260" t="str">
        <f t="shared" si="35"/>
        <v/>
      </c>
      <c r="E255" s="226" t="str">
        <f t="shared" si="37"/>
        <v/>
      </c>
      <c r="F255" s="248" t="str">
        <f t="shared" si="36"/>
        <v/>
      </c>
      <c r="G255" s="246" t="str">
        <f>IF($A255="","",'Prisestimat RAS'!$C$14)</f>
        <v/>
      </c>
      <c r="H255" s="248" t="str" cm="1">
        <f t="array" ref="H255">IF(N255=Hjelpeark!$E$7,_xlfn.XLOOKUP(IF(P255="Naturlig",O255,P255),'Veksttabell FV'!$A$26:$A$42,_xlfn.XLOOKUP('Beregninger RAS'!F255,'Veksttabell FV'!$B$25:$T$25,'Veksttabell FV'!$B$26:$T$42,,-1),,-1)*G255,IF('Beregninger RAS'!N255=Hjelpeark!$D$7,_xlfn.XLOOKUP(IF(P255="Naturlig",O255,P255),'Veksttabell SV'!$A$27:$A$43,_xlfn.XLOOKUP('Beregninger RAS'!F255,'Veksttabell SV'!$B$26:$AU$26,'Veksttabell SV'!$B$27:$AU$43,,-1),,-1)*G255,""))</f>
        <v/>
      </c>
      <c r="I255" s="248" t="str">
        <f t="shared" si="30"/>
        <v/>
      </c>
      <c r="J255" s="264" t="str">
        <f t="shared" si="31"/>
        <v/>
      </c>
      <c r="K255" s="277" t="str">
        <f>IF(A255="","",'Prisestimat RAS'!$C$9)</f>
        <v/>
      </c>
      <c r="L255" s="277" t="str">
        <f>IF(B255="","",'Prisestimat RAS'!$C$10)</f>
        <v/>
      </c>
      <c r="M255" s="277" t="str">
        <f>IF(A255="","",_xlfn.XLOOKUP('Prisestimat RAS'!$C$10,Hjelpeark!$P$14:$P$16,Hjelpeark!$Q$14:$Q$16))</f>
        <v/>
      </c>
      <c r="N255" s="277" t="str">
        <f t="shared" si="38"/>
        <v/>
      </c>
      <c r="O255" s="277" t="str">
        <f>IFERROR(IF(N255=Hjelpeark!$D$7,_xlfn.XLOOKUP('Beregninger RAS'!C255,Hjelpeark!$C$8:$C$19,Hjelpeark!$D$8:$D$19),_xlfn.XLOOKUP('Beregninger RAS'!C255,Hjelpeark!$C$8:$C$19,Hjelpeark!$E$8:$E$19)),"")</f>
        <v/>
      </c>
      <c r="P255" s="277" t="str">
        <f t="shared" si="39"/>
        <v/>
      </c>
      <c r="Q255" s="277" t="str">
        <f>IFERROR(IF(P255=Hjelpeark!$B$4,0,ABS(P255-O255)),"")</f>
        <v/>
      </c>
      <c r="R255" s="226" t="str">
        <f t="shared" si="32"/>
        <v/>
      </c>
      <c r="T255" s="248" t="str">
        <f>IFERROR(_xlfn.XLOOKUP(D255,Prisliste!$C$4:$F$4,Prisliste!$C$28:$F$28)*R255,"")</f>
        <v/>
      </c>
      <c r="U255" s="248" t="str">
        <f>IFERROR(IF(L255=Hjelpeark!$P$14,_xlfn.XLOOKUP(D255,Prisliste!$C$4:$F$4,Prisliste!$C$29:$F$29)*R255,IF(L255=Hjelpeark!$P$15,_xlfn.XLOOKUP(D255,Prisliste!$C$4:$F$4,Prisliste!$C$30:$F$30)*R255,_xlfn.XLOOKUP(D255,Prisliste!$C$4:$F$4,Prisliste!$C$31:$F$31)*R255)),"")</f>
        <v/>
      </c>
    </row>
    <row r="256" spans="1:21" ht="14.4">
      <c r="A256" s="278" t="str">
        <f>IF(A255="","",IF(A255+1&lt;='Prisestimat RAS'!$C$7,'Beregninger RAS'!A255+1,""))</f>
        <v/>
      </c>
      <c r="B256" s="260" t="str">
        <f t="shared" si="33"/>
        <v/>
      </c>
      <c r="C256" s="277" t="str">
        <f t="shared" si="34"/>
        <v/>
      </c>
      <c r="D256" s="260" t="str">
        <f t="shared" si="35"/>
        <v/>
      </c>
      <c r="E256" s="226" t="str">
        <f t="shared" si="37"/>
        <v/>
      </c>
      <c r="F256" s="248" t="str">
        <f t="shared" si="36"/>
        <v/>
      </c>
      <c r="G256" s="246" t="str">
        <f>IF($A256="","",'Prisestimat RAS'!$C$14)</f>
        <v/>
      </c>
      <c r="H256" s="248" t="str" cm="1">
        <f t="array" ref="H256">IF(N256=Hjelpeark!$E$7,_xlfn.XLOOKUP(IF(P256="Naturlig",O256,P256),'Veksttabell FV'!$A$26:$A$42,_xlfn.XLOOKUP('Beregninger RAS'!F256,'Veksttabell FV'!$B$25:$T$25,'Veksttabell FV'!$B$26:$T$42,,-1),,-1)*G256,IF('Beregninger RAS'!N256=Hjelpeark!$D$7,_xlfn.XLOOKUP(IF(P256="Naturlig",O256,P256),'Veksttabell SV'!$A$27:$A$43,_xlfn.XLOOKUP('Beregninger RAS'!F256,'Veksttabell SV'!$B$26:$AU$26,'Veksttabell SV'!$B$27:$AU$43,,-1),,-1)*G256,""))</f>
        <v/>
      </c>
      <c r="I256" s="248" t="str">
        <f t="shared" si="30"/>
        <v/>
      </c>
      <c r="J256" s="264" t="str">
        <f t="shared" si="31"/>
        <v/>
      </c>
      <c r="K256" s="277" t="str">
        <f>IF(A256="","",'Prisestimat RAS'!$C$9)</f>
        <v/>
      </c>
      <c r="L256" s="277" t="str">
        <f>IF(B256="","",'Prisestimat RAS'!$C$10)</f>
        <v/>
      </c>
      <c r="M256" s="277" t="str">
        <f>IF(A256="","",_xlfn.XLOOKUP('Prisestimat RAS'!$C$10,Hjelpeark!$P$14:$P$16,Hjelpeark!$Q$14:$Q$16))</f>
        <v/>
      </c>
      <c r="N256" s="277" t="str">
        <f t="shared" si="38"/>
        <v/>
      </c>
      <c r="O256" s="277" t="str">
        <f>IFERROR(IF(N256=Hjelpeark!$D$7,_xlfn.XLOOKUP('Beregninger RAS'!C256,Hjelpeark!$C$8:$C$19,Hjelpeark!$D$8:$D$19),_xlfn.XLOOKUP('Beregninger RAS'!C256,Hjelpeark!$C$8:$C$19,Hjelpeark!$E$8:$E$19)),"")</f>
        <v/>
      </c>
      <c r="P256" s="277" t="str">
        <f t="shared" si="39"/>
        <v/>
      </c>
      <c r="Q256" s="277" t="str">
        <f>IFERROR(IF(P256=Hjelpeark!$B$4,0,ABS(P256-O256)),"")</f>
        <v/>
      </c>
      <c r="R256" s="226" t="str">
        <f t="shared" si="32"/>
        <v/>
      </c>
      <c r="T256" s="248" t="str">
        <f>IFERROR(_xlfn.XLOOKUP(D256,Prisliste!$C$4:$F$4,Prisliste!$C$28:$F$28)*R256,"")</f>
        <v/>
      </c>
      <c r="U256" s="248" t="str">
        <f>IFERROR(IF(L256=Hjelpeark!$P$14,_xlfn.XLOOKUP(D256,Prisliste!$C$4:$F$4,Prisliste!$C$29:$F$29)*R256,IF(L256=Hjelpeark!$P$15,_xlfn.XLOOKUP(D256,Prisliste!$C$4:$F$4,Prisliste!$C$30:$F$30)*R256,_xlfn.XLOOKUP(D256,Prisliste!$C$4:$F$4,Prisliste!$C$31:$F$31)*R256)),"")</f>
        <v/>
      </c>
    </row>
    <row r="257" spans="1:21" ht="14.4">
      <c r="A257" s="278" t="str">
        <f>IF(A256="","",IF(A256+1&lt;='Prisestimat RAS'!$C$7,'Beregninger RAS'!A256+1,""))</f>
        <v/>
      </c>
      <c r="B257" s="260" t="str">
        <f t="shared" si="33"/>
        <v/>
      </c>
      <c r="C257" s="277" t="str">
        <f t="shared" si="34"/>
        <v/>
      </c>
      <c r="D257" s="260" t="str">
        <f t="shared" si="35"/>
        <v/>
      </c>
      <c r="E257" s="226" t="str">
        <f t="shared" si="37"/>
        <v/>
      </c>
      <c r="F257" s="248" t="str">
        <f t="shared" si="36"/>
        <v/>
      </c>
      <c r="G257" s="246" t="str">
        <f>IF($A257="","",'Prisestimat RAS'!$C$14)</f>
        <v/>
      </c>
      <c r="H257" s="248" t="str" cm="1">
        <f t="array" ref="H257">IF(N257=Hjelpeark!$E$7,_xlfn.XLOOKUP(IF(P257="Naturlig",O257,P257),'Veksttabell FV'!$A$26:$A$42,_xlfn.XLOOKUP('Beregninger RAS'!F257,'Veksttabell FV'!$B$25:$T$25,'Veksttabell FV'!$B$26:$T$42,,-1),,-1)*G257,IF('Beregninger RAS'!N257=Hjelpeark!$D$7,_xlfn.XLOOKUP(IF(P257="Naturlig",O257,P257),'Veksttabell SV'!$A$27:$A$43,_xlfn.XLOOKUP('Beregninger RAS'!F257,'Veksttabell SV'!$B$26:$AU$26,'Veksttabell SV'!$B$27:$AU$43,,-1),,-1)*G257,""))</f>
        <v/>
      </c>
      <c r="I257" s="248" t="str">
        <f t="shared" si="30"/>
        <v/>
      </c>
      <c r="J257" s="264" t="str">
        <f t="shared" si="31"/>
        <v/>
      </c>
      <c r="K257" s="277" t="str">
        <f>IF(A257="","",'Prisestimat RAS'!$C$9)</f>
        <v/>
      </c>
      <c r="L257" s="277" t="str">
        <f>IF(B257="","",'Prisestimat RAS'!$C$10)</f>
        <v/>
      </c>
      <c r="M257" s="277" t="str">
        <f>IF(A257="","",_xlfn.XLOOKUP('Prisestimat RAS'!$C$10,Hjelpeark!$P$14:$P$16,Hjelpeark!$Q$14:$Q$16))</f>
        <v/>
      </c>
      <c r="N257" s="277" t="str">
        <f t="shared" si="38"/>
        <v/>
      </c>
      <c r="O257" s="277" t="str">
        <f>IFERROR(IF(N257=Hjelpeark!$D$7,_xlfn.XLOOKUP('Beregninger RAS'!C257,Hjelpeark!$C$8:$C$19,Hjelpeark!$D$8:$D$19),_xlfn.XLOOKUP('Beregninger RAS'!C257,Hjelpeark!$C$8:$C$19,Hjelpeark!$E$8:$E$19)),"")</f>
        <v/>
      </c>
      <c r="P257" s="277" t="str">
        <f t="shared" si="39"/>
        <v/>
      </c>
      <c r="Q257" s="277" t="str">
        <f>IFERROR(IF(P257=Hjelpeark!$B$4,0,ABS(P257-O257)),"")</f>
        <v/>
      </c>
      <c r="R257" s="226" t="str">
        <f t="shared" si="32"/>
        <v/>
      </c>
      <c r="T257" s="248" t="str">
        <f>IFERROR(_xlfn.XLOOKUP(D257,Prisliste!$C$4:$F$4,Prisliste!$C$28:$F$28)*R257,"")</f>
        <v/>
      </c>
      <c r="U257" s="248" t="str">
        <f>IFERROR(IF(L257=Hjelpeark!$P$14,_xlfn.XLOOKUP(D257,Prisliste!$C$4:$F$4,Prisliste!$C$29:$F$29)*R257,IF(L257=Hjelpeark!$P$15,_xlfn.XLOOKUP(D257,Prisliste!$C$4:$F$4,Prisliste!$C$30:$F$30)*R257,_xlfn.XLOOKUP(D257,Prisliste!$C$4:$F$4,Prisliste!$C$31:$F$31)*R257)),"")</f>
        <v/>
      </c>
    </row>
    <row r="258" spans="1:21" ht="14.4">
      <c r="A258" s="278" t="str">
        <f>IF(A257="","",IF(A257+1&lt;='Prisestimat RAS'!$C$7,'Beregninger RAS'!A257+1,""))</f>
        <v/>
      </c>
      <c r="B258" s="260" t="str">
        <f t="shared" si="33"/>
        <v/>
      </c>
      <c r="C258" s="277" t="str">
        <f t="shared" si="34"/>
        <v/>
      </c>
      <c r="D258" s="260" t="str">
        <f t="shared" si="35"/>
        <v/>
      </c>
      <c r="E258" s="226" t="str">
        <f t="shared" si="37"/>
        <v/>
      </c>
      <c r="F258" s="248" t="str">
        <f t="shared" si="36"/>
        <v/>
      </c>
      <c r="G258" s="246" t="str">
        <f>IF($A258="","",'Prisestimat RAS'!$C$14)</f>
        <v/>
      </c>
      <c r="H258" s="248" t="str" cm="1">
        <f t="array" ref="H258">IF(N258=Hjelpeark!$E$7,_xlfn.XLOOKUP(IF(P258="Naturlig",O258,P258),'Veksttabell FV'!$A$26:$A$42,_xlfn.XLOOKUP('Beregninger RAS'!F258,'Veksttabell FV'!$B$25:$T$25,'Veksttabell FV'!$B$26:$T$42,,-1),,-1)*G258,IF('Beregninger RAS'!N258=Hjelpeark!$D$7,_xlfn.XLOOKUP(IF(P258="Naturlig",O258,P258),'Veksttabell SV'!$A$27:$A$43,_xlfn.XLOOKUP('Beregninger RAS'!F258,'Veksttabell SV'!$B$26:$AU$26,'Veksttabell SV'!$B$27:$AU$43,,-1),,-1)*G258,""))</f>
        <v/>
      </c>
      <c r="I258" s="248" t="str">
        <f t="shared" si="30"/>
        <v/>
      </c>
      <c r="J258" s="264" t="str">
        <f t="shared" si="31"/>
        <v/>
      </c>
      <c r="K258" s="277" t="str">
        <f>IF(A258="","",'Prisestimat RAS'!$C$9)</f>
        <v/>
      </c>
      <c r="L258" s="277" t="str">
        <f>IF(B258="","",'Prisestimat RAS'!$C$10)</f>
        <v/>
      </c>
      <c r="M258" s="277" t="str">
        <f>IF(A258="","",_xlfn.XLOOKUP('Prisestimat RAS'!$C$10,Hjelpeark!$P$14:$P$16,Hjelpeark!$Q$14:$Q$16))</f>
        <v/>
      </c>
      <c r="N258" s="277" t="str">
        <f t="shared" si="38"/>
        <v/>
      </c>
      <c r="O258" s="277" t="str">
        <f>IFERROR(IF(N258=Hjelpeark!$D$7,_xlfn.XLOOKUP('Beregninger RAS'!C258,Hjelpeark!$C$8:$C$19,Hjelpeark!$D$8:$D$19),_xlfn.XLOOKUP('Beregninger RAS'!C258,Hjelpeark!$C$8:$C$19,Hjelpeark!$E$8:$E$19)),"")</f>
        <v/>
      </c>
      <c r="P258" s="277" t="str">
        <f t="shared" si="39"/>
        <v/>
      </c>
      <c r="Q258" s="277" t="str">
        <f>IFERROR(IF(P258=Hjelpeark!$B$4,0,ABS(P258-O258)),"")</f>
        <v/>
      </c>
      <c r="R258" s="226" t="str">
        <f t="shared" si="32"/>
        <v/>
      </c>
      <c r="T258" s="248" t="str">
        <f>IFERROR(_xlfn.XLOOKUP(D258,Prisliste!$C$4:$F$4,Prisliste!$C$28:$F$28)*R258,"")</f>
        <v/>
      </c>
      <c r="U258" s="248" t="str">
        <f>IFERROR(IF(L258=Hjelpeark!$P$14,_xlfn.XLOOKUP(D258,Prisliste!$C$4:$F$4,Prisliste!$C$29:$F$29)*R258,IF(L258=Hjelpeark!$P$15,_xlfn.XLOOKUP(D258,Prisliste!$C$4:$F$4,Prisliste!$C$30:$F$30)*R258,_xlfn.XLOOKUP(D258,Prisliste!$C$4:$F$4,Prisliste!$C$31:$F$31)*R258)),"")</f>
        <v/>
      </c>
    </row>
    <row r="259" spans="1:21" ht="14.4">
      <c r="A259" s="278" t="str">
        <f>IF(A258="","",IF(A258+1&lt;='Prisestimat RAS'!$C$7,'Beregninger RAS'!A258+1,""))</f>
        <v/>
      </c>
      <c r="B259" s="260" t="str">
        <f t="shared" si="33"/>
        <v/>
      </c>
      <c r="C259" s="277" t="str">
        <f t="shared" si="34"/>
        <v/>
      </c>
      <c r="D259" s="260" t="str">
        <f t="shared" si="35"/>
        <v/>
      </c>
      <c r="E259" s="226" t="str">
        <f t="shared" si="37"/>
        <v/>
      </c>
      <c r="F259" s="248" t="str">
        <f t="shared" si="36"/>
        <v/>
      </c>
      <c r="G259" s="246" t="str">
        <f>IF($A259="","",'Prisestimat RAS'!$C$14)</f>
        <v/>
      </c>
      <c r="H259" s="248" t="str" cm="1">
        <f t="array" ref="H259">IF(N259=Hjelpeark!$E$7,_xlfn.XLOOKUP(IF(P259="Naturlig",O259,P259),'Veksttabell FV'!$A$26:$A$42,_xlfn.XLOOKUP('Beregninger RAS'!F259,'Veksttabell FV'!$B$25:$T$25,'Veksttabell FV'!$B$26:$T$42,,-1),,-1)*G259,IF('Beregninger RAS'!N259=Hjelpeark!$D$7,_xlfn.XLOOKUP(IF(P259="Naturlig",O259,P259),'Veksttabell SV'!$A$27:$A$43,_xlfn.XLOOKUP('Beregninger RAS'!F259,'Veksttabell SV'!$B$26:$AU$26,'Veksttabell SV'!$B$27:$AU$43,,-1),,-1)*G259,""))</f>
        <v/>
      </c>
      <c r="I259" s="248" t="str">
        <f t="shared" si="30"/>
        <v/>
      </c>
      <c r="J259" s="264" t="str">
        <f t="shared" si="31"/>
        <v/>
      </c>
      <c r="K259" s="277" t="str">
        <f>IF(A259="","",'Prisestimat RAS'!$C$9)</f>
        <v/>
      </c>
      <c r="L259" s="277" t="str">
        <f>IF(B259="","",'Prisestimat RAS'!$C$10)</f>
        <v/>
      </c>
      <c r="M259" s="277" t="str">
        <f>IF(A259="","",_xlfn.XLOOKUP('Prisestimat RAS'!$C$10,Hjelpeark!$P$14:$P$16,Hjelpeark!$Q$14:$Q$16))</f>
        <v/>
      </c>
      <c r="N259" s="277" t="str">
        <f t="shared" si="38"/>
        <v/>
      </c>
      <c r="O259" s="277" t="str">
        <f>IFERROR(IF(N259=Hjelpeark!$D$7,_xlfn.XLOOKUP('Beregninger RAS'!C259,Hjelpeark!$C$8:$C$19,Hjelpeark!$D$8:$D$19),_xlfn.XLOOKUP('Beregninger RAS'!C259,Hjelpeark!$C$8:$C$19,Hjelpeark!$E$8:$E$19)),"")</f>
        <v/>
      </c>
      <c r="P259" s="277" t="str">
        <f t="shared" si="39"/>
        <v/>
      </c>
      <c r="Q259" s="277" t="str">
        <f>IFERROR(IF(P259=Hjelpeark!$B$4,0,ABS(P259-O259)),"")</f>
        <v/>
      </c>
      <c r="R259" s="226" t="str">
        <f t="shared" si="32"/>
        <v/>
      </c>
      <c r="T259" s="248" t="str">
        <f>IFERROR(_xlfn.XLOOKUP(D259,Prisliste!$C$4:$F$4,Prisliste!$C$28:$F$28)*R259,"")</f>
        <v/>
      </c>
      <c r="U259" s="248" t="str">
        <f>IFERROR(IF(L259=Hjelpeark!$P$14,_xlfn.XLOOKUP(D259,Prisliste!$C$4:$F$4,Prisliste!$C$29:$F$29)*R259,IF(L259=Hjelpeark!$P$15,_xlfn.XLOOKUP(D259,Prisliste!$C$4:$F$4,Prisliste!$C$30:$F$30)*R259,_xlfn.XLOOKUP(D259,Prisliste!$C$4:$F$4,Prisliste!$C$31:$F$31)*R259)),"")</f>
        <v/>
      </c>
    </row>
    <row r="260" spans="1:21" ht="14.4">
      <c r="A260" s="278" t="str">
        <f>IF(A259="","",IF(A259+1&lt;='Prisestimat RAS'!$C$7,'Beregninger RAS'!A259+1,""))</f>
        <v/>
      </c>
      <c r="B260" s="260" t="str">
        <f t="shared" si="33"/>
        <v/>
      </c>
      <c r="C260" s="277" t="str">
        <f t="shared" si="34"/>
        <v/>
      </c>
      <c r="D260" s="260" t="str">
        <f t="shared" si="35"/>
        <v/>
      </c>
      <c r="E260" s="226" t="str">
        <f t="shared" si="37"/>
        <v/>
      </c>
      <c r="F260" s="248" t="str">
        <f t="shared" si="36"/>
        <v/>
      </c>
      <c r="G260" s="246" t="str">
        <f>IF($A260="","",'Prisestimat RAS'!$C$14)</f>
        <v/>
      </c>
      <c r="H260" s="248" t="str" cm="1">
        <f t="array" ref="H260">IF(N260=Hjelpeark!$E$7,_xlfn.XLOOKUP(IF(P260="Naturlig",O260,P260),'Veksttabell FV'!$A$26:$A$42,_xlfn.XLOOKUP('Beregninger RAS'!F260,'Veksttabell FV'!$B$25:$T$25,'Veksttabell FV'!$B$26:$T$42,,-1),,-1)*G260,IF('Beregninger RAS'!N260=Hjelpeark!$D$7,_xlfn.XLOOKUP(IF(P260="Naturlig",O260,P260),'Veksttabell SV'!$A$27:$A$43,_xlfn.XLOOKUP('Beregninger RAS'!F260,'Veksttabell SV'!$B$26:$AU$26,'Veksttabell SV'!$B$27:$AU$43,,-1),,-1)*G260,""))</f>
        <v/>
      </c>
      <c r="I260" s="248" t="str">
        <f t="shared" si="40" ref="I260:I323">IF(A260="","",E260*F260/1000)</f>
        <v/>
      </c>
      <c r="J260" s="264" t="str">
        <f t="shared" si="41" ref="J260:J323">IF(A260="","",I260/(M260/1000)/K260)</f>
        <v/>
      </c>
      <c r="K260" s="277" t="str">
        <f>IF(A260="","",'Prisestimat RAS'!$C$9)</f>
        <v/>
      </c>
      <c r="L260" s="277" t="str">
        <f>IF(B260="","",'Prisestimat RAS'!$C$10)</f>
        <v/>
      </c>
      <c r="M260" s="277" t="str">
        <f>IF(A260="","",_xlfn.XLOOKUP('Prisestimat RAS'!$C$10,Hjelpeark!$P$14:$P$16,Hjelpeark!$Q$14:$Q$16))</f>
        <v/>
      </c>
      <c r="N260" s="277" t="str">
        <f t="shared" si="38"/>
        <v/>
      </c>
      <c r="O260" s="277" t="str">
        <f>IFERROR(IF(N260=Hjelpeark!$D$7,_xlfn.XLOOKUP('Beregninger RAS'!C260,Hjelpeark!$C$8:$C$19,Hjelpeark!$D$8:$D$19),_xlfn.XLOOKUP('Beregninger RAS'!C260,Hjelpeark!$C$8:$C$19,Hjelpeark!$E$8:$E$19)),"")</f>
        <v/>
      </c>
      <c r="P260" s="277" t="str">
        <f t="shared" si="39"/>
        <v/>
      </c>
      <c r="Q260" s="277" t="str">
        <f>IFERROR(IF(P260=Hjelpeark!$B$4,0,ABS(P260-O260)),"")</f>
        <v/>
      </c>
      <c r="R260" s="226" t="str">
        <f t="shared" si="42" ref="R260:R323">K260</f>
        <v/>
      </c>
      <c r="T260" s="248" t="str">
        <f>IFERROR(_xlfn.XLOOKUP(D260,Prisliste!$C$4:$F$4,Prisliste!$C$28:$F$28)*R260,"")</f>
        <v/>
      </c>
      <c r="U260" s="248" t="str">
        <f>IFERROR(IF(L260=Hjelpeark!$P$14,_xlfn.XLOOKUP(D260,Prisliste!$C$4:$F$4,Prisliste!$C$29:$F$29)*R260,IF(L260=Hjelpeark!$P$15,_xlfn.XLOOKUP(D260,Prisliste!$C$4:$F$4,Prisliste!$C$30:$F$30)*R260,_xlfn.XLOOKUP(D260,Prisliste!$C$4:$F$4,Prisliste!$C$31:$F$31)*R260)),"")</f>
        <v/>
      </c>
    </row>
    <row r="261" spans="1:21" ht="14.4">
      <c r="A261" s="278" t="str">
        <f>IF(A260="","",IF(A260+1&lt;='Prisestimat RAS'!$C$7,'Beregninger RAS'!A260+1,""))</f>
        <v/>
      </c>
      <c r="B261" s="260" t="str">
        <f t="shared" si="43" ref="B261:B324">IFERROR(_xlfn.ISOWEEKNUM(A261),"")</f>
        <v/>
      </c>
      <c r="C261" s="277" t="str">
        <f t="shared" si="44" ref="C261:C324">IFERROR(MONTH(A261),"")</f>
        <v/>
      </c>
      <c r="D261" s="260" t="str">
        <f t="shared" si="45" ref="D261:D324">IFERROR(YEAR(A261),"")</f>
        <v/>
      </c>
      <c r="E261" s="226" t="str">
        <f t="shared" si="37"/>
        <v/>
      </c>
      <c r="F261" s="248" t="str">
        <f t="shared" si="46" ref="F261:F324">IF(A261="","",F260+(F260*H260/100))</f>
        <v/>
      </c>
      <c r="G261" s="246" t="str">
        <f>IF($A261="","",'Prisestimat RAS'!$C$14)</f>
        <v/>
      </c>
      <c r="H261" s="248" t="str" cm="1">
        <f t="array" ref="H261">IF(N261=Hjelpeark!$E$7,_xlfn.XLOOKUP(IF(P261="Naturlig",O261,P261),'Veksttabell FV'!$A$26:$A$42,_xlfn.XLOOKUP('Beregninger RAS'!F261,'Veksttabell FV'!$B$25:$T$25,'Veksttabell FV'!$B$26:$T$42,,-1),,-1)*G261,IF('Beregninger RAS'!N261=Hjelpeark!$D$7,_xlfn.XLOOKUP(IF(P261="Naturlig",O261,P261),'Veksttabell SV'!$A$27:$A$43,_xlfn.XLOOKUP('Beregninger RAS'!F261,'Veksttabell SV'!$B$26:$AU$26,'Veksttabell SV'!$B$27:$AU$43,,-1),,-1)*G261,""))</f>
        <v/>
      </c>
      <c r="I261" s="248" t="str">
        <f t="shared" si="40"/>
        <v/>
      </c>
      <c r="J261" s="264" t="str">
        <f t="shared" si="41"/>
        <v/>
      </c>
      <c r="K261" s="277" t="str">
        <f>IF(A261="","",'Prisestimat RAS'!$C$9)</f>
        <v/>
      </c>
      <c r="L261" s="277" t="str">
        <f>IF(B261="","",'Prisestimat RAS'!$C$10)</f>
        <v/>
      </c>
      <c r="M261" s="277" t="str">
        <f>IF(A261="","",_xlfn.XLOOKUP('Prisestimat RAS'!$C$10,Hjelpeark!$P$14:$P$16,Hjelpeark!$Q$14:$Q$16))</f>
        <v/>
      </c>
      <c r="N261" s="277" t="str">
        <f t="shared" si="38"/>
        <v/>
      </c>
      <c r="O261" s="277" t="str">
        <f>IFERROR(IF(N261=Hjelpeark!$D$7,_xlfn.XLOOKUP('Beregninger RAS'!C261,Hjelpeark!$C$8:$C$19,Hjelpeark!$D$8:$D$19),_xlfn.XLOOKUP('Beregninger RAS'!C261,Hjelpeark!$C$8:$C$19,Hjelpeark!$E$8:$E$19)),"")</f>
        <v/>
      </c>
      <c r="P261" s="277" t="str">
        <f t="shared" si="39"/>
        <v/>
      </c>
      <c r="Q261" s="277" t="str">
        <f>IFERROR(IF(P261=Hjelpeark!$B$4,0,ABS(P261-O261)),"")</f>
        <v/>
      </c>
      <c r="R261" s="226" t="str">
        <f t="shared" si="42"/>
        <v/>
      </c>
      <c r="T261" s="248" t="str">
        <f>IFERROR(_xlfn.XLOOKUP(D261,Prisliste!$C$4:$F$4,Prisliste!$C$28:$F$28)*R261,"")</f>
        <v/>
      </c>
      <c r="U261" s="248" t="str">
        <f>IFERROR(IF(L261=Hjelpeark!$P$14,_xlfn.XLOOKUP(D261,Prisliste!$C$4:$F$4,Prisliste!$C$29:$F$29)*R261,IF(L261=Hjelpeark!$P$15,_xlfn.XLOOKUP(D261,Prisliste!$C$4:$F$4,Prisliste!$C$30:$F$30)*R261,_xlfn.XLOOKUP(D261,Prisliste!$C$4:$F$4,Prisliste!$C$31:$F$31)*R261)),"")</f>
        <v/>
      </c>
    </row>
    <row r="262" spans="1:21" ht="14.4">
      <c r="A262" s="278" t="str">
        <f>IF(A261="","",IF(A261+1&lt;='Prisestimat RAS'!$C$7,'Beregninger RAS'!A261+1,""))</f>
        <v/>
      </c>
      <c r="B262" s="260" t="str">
        <f t="shared" si="43"/>
        <v/>
      </c>
      <c r="C262" s="277" t="str">
        <f t="shared" si="44"/>
        <v/>
      </c>
      <c r="D262" s="260" t="str">
        <f t="shared" si="45"/>
        <v/>
      </c>
      <c r="E262" s="226" t="str">
        <f t="shared" si="47" ref="E262:E325">IFERROR(IF(A262="","",E261),"")</f>
        <v/>
      </c>
      <c r="F262" s="248" t="str">
        <f t="shared" si="46"/>
        <v/>
      </c>
      <c r="G262" s="246" t="str">
        <f>IF($A262="","",'Prisestimat RAS'!$C$14)</f>
        <v/>
      </c>
      <c r="H262" s="248" t="str" cm="1">
        <f t="array" ref="H262">IF(N262=Hjelpeark!$E$7,_xlfn.XLOOKUP(IF(P262="Naturlig",O262,P262),'Veksttabell FV'!$A$26:$A$42,_xlfn.XLOOKUP('Beregninger RAS'!F262,'Veksttabell FV'!$B$25:$T$25,'Veksttabell FV'!$B$26:$T$42,,-1),,-1)*G262,IF('Beregninger RAS'!N262=Hjelpeark!$D$7,_xlfn.XLOOKUP(IF(P262="Naturlig",O262,P262),'Veksttabell SV'!$A$27:$A$43,_xlfn.XLOOKUP('Beregninger RAS'!F262,'Veksttabell SV'!$B$26:$AU$26,'Veksttabell SV'!$B$27:$AU$43,,-1),,-1)*G262,""))</f>
        <v/>
      </c>
      <c r="I262" s="248" t="str">
        <f t="shared" si="40"/>
        <v/>
      </c>
      <c r="J262" s="264" t="str">
        <f t="shared" si="41"/>
        <v/>
      </c>
      <c r="K262" s="277" t="str">
        <f>IF(A262="","",'Prisestimat RAS'!$C$9)</f>
        <v/>
      </c>
      <c r="L262" s="277" t="str">
        <f>IF(B262="","",'Prisestimat RAS'!$C$10)</f>
        <v/>
      </c>
      <c r="M262" s="277" t="str">
        <f>IF(A262="","",_xlfn.XLOOKUP('Prisestimat RAS'!$C$10,Hjelpeark!$P$14:$P$16,Hjelpeark!$Q$14:$Q$16))</f>
        <v/>
      </c>
      <c r="N262" s="277" t="str">
        <f t="shared" si="48" ref="N262:N325">IF(A262="","",N261)</f>
        <v/>
      </c>
      <c r="O262" s="277" t="str">
        <f>IFERROR(IF(N262=Hjelpeark!$D$7,_xlfn.XLOOKUP('Beregninger RAS'!C262,Hjelpeark!$C$8:$C$19,Hjelpeark!$D$8:$D$19),_xlfn.XLOOKUP('Beregninger RAS'!C262,Hjelpeark!$C$8:$C$19,Hjelpeark!$E$8:$E$19)),"")</f>
        <v/>
      </c>
      <c r="P262" s="277" t="str">
        <f t="shared" si="49" ref="P262:P325">IF(A262="","",P261)</f>
        <v/>
      </c>
      <c r="Q262" s="277" t="str">
        <f>IFERROR(IF(P262=Hjelpeark!$B$4,0,ABS(P262-O262)),"")</f>
        <v/>
      </c>
      <c r="R262" s="226" t="str">
        <f t="shared" si="42"/>
        <v/>
      </c>
      <c r="T262" s="248" t="str">
        <f>IFERROR(_xlfn.XLOOKUP(D262,Prisliste!$C$4:$F$4,Prisliste!$C$28:$F$28)*R262,"")</f>
        <v/>
      </c>
      <c r="U262" s="248" t="str">
        <f>IFERROR(IF(L262=Hjelpeark!$P$14,_xlfn.XLOOKUP(D262,Prisliste!$C$4:$F$4,Prisliste!$C$29:$F$29)*R262,IF(L262=Hjelpeark!$P$15,_xlfn.XLOOKUP(D262,Prisliste!$C$4:$F$4,Prisliste!$C$30:$F$30)*R262,_xlfn.XLOOKUP(D262,Prisliste!$C$4:$F$4,Prisliste!$C$31:$F$31)*R262)),"")</f>
        <v/>
      </c>
    </row>
    <row r="263" spans="1:21" ht="14.4">
      <c r="A263" s="278" t="str">
        <f>IF(A262="","",IF(A262+1&lt;='Prisestimat RAS'!$C$7,'Beregninger RAS'!A262+1,""))</f>
        <v/>
      </c>
      <c r="B263" s="260" t="str">
        <f t="shared" si="43"/>
        <v/>
      </c>
      <c r="C263" s="277" t="str">
        <f t="shared" si="44"/>
        <v/>
      </c>
      <c r="D263" s="260" t="str">
        <f t="shared" si="45"/>
        <v/>
      </c>
      <c r="E263" s="226" t="str">
        <f t="shared" si="47"/>
        <v/>
      </c>
      <c r="F263" s="248" t="str">
        <f t="shared" si="46"/>
        <v/>
      </c>
      <c r="G263" s="246" t="str">
        <f>IF($A263="","",'Prisestimat RAS'!$C$14)</f>
        <v/>
      </c>
      <c r="H263" s="248" t="str" cm="1">
        <f t="array" ref="H263">IF(N263=Hjelpeark!$E$7,_xlfn.XLOOKUP(IF(P263="Naturlig",O263,P263),'Veksttabell FV'!$A$26:$A$42,_xlfn.XLOOKUP('Beregninger RAS'!F263,'Veksttabell FV'!$B$25:$T$25,'Veksttabell FV'!$B$26:$T$42,,-1),,-1)*G263,IF('Beregninger RAS'!N263=Hjelpeark!$D$7,_xlfn.XLOOKUP(IF(P263="Naturlig",O263,P263),'Veksttabell SV'!$A$27:$A$43,_xlfn.XLOOKUP('Beregninger RAS'!F263,'Veksttabell SV'!$B$26:$AU$26,'Veksttabell SV'!$B$27:$AU$43,,-1),,-1)*G263,""))</f>
        <v/>
      </c>
      <c r="I263" s="248" t="str">
        <f t="shared" si="40"/>
        <v/>
      </c>
      <c r="J263" s="264" t="str">
        <f t="shared" si="41"/>
        <v/>
      </c>
      <c r="K263" s="277" t="str">
        <f>IF(A263="","",'Prisestimat RAS'!$C$9)</f>
        <v/>
      </c>
      <c r="L263" s="277" t="str">
        <f>IF(B263="","",'Prisestimat RAS'!$C$10)</f>
        <v/>
      </c>
      <c r="M263" s="277" t="str">
        <f>IF(A263="","",_xlfn.XLOOKUP('Prisestimat RAS'!$C$10,Hjelpeark!$P$14:$P$16,Hjelpeark!$Q$14:$Q$16))</f>
        <v/>
      </c>
      <c r="N263" s="277" t="str">
        <f t="shared" si="48"/>
        <v/>
      </c>
      <c r="O263" s="277" t="str">
        <f>IFERROR(IF(N263=Hjelpeark!$D$7,_xlfn.XLOOKUP('Beregninger RAS'!C263,Hjelpeark!$C$8:$C$19,Hjelpeark!$D$8:$D$19),_xlfn.XLOOKUP('Beregninger RAS'!C263,Hjelpeark!$C$8:$C$19,Hjelpeark!$E$8:$E$19)),"")</f>
        <v/>
      </c>
      <c r="P263" s="277" t="str">
        <f t="shared" si="49"/>
        <v/>
      </c>
      <c r="Q263" s="277" t="str">
        <f>IFERROR(IF(P263=Hjelpeark!$B$4,0,ABS(P263-O263)),"")</f>
        <v/>
      </c>
      <c r="R263" s="226" t="str">
        <f t="shared" si="42"/>
        <v/>
      </c>
      <c r="T263" s="248" t="str">
        <f>IFERROR(_xlfn.XLOOKUP(D263,Prisliste!$C$4:$F$4,Prisliste!$C$28:$F$28)*R263,"")</f>
        <v/>
      </c>
      <c r="U263" s="248" t="str">
        <f>IFERROR(IF(L263=Hjelpeark!$P$14,_xlfn.XLOOKUP(D263,Prisliste!$C$4:$F$4,Prisliste!$C$29:$F$29)*R263,IF(L263=Hjelpeark!$P$15,_xlfn.XLOOKUP(D263,Prisliste!$C$4:$F$4,Prisliste!$C$30:$F$30)*R263,_xlfn.XLOOKUP(D263,Prisliste!$C$4:$F$4,Prisliste!$C$31:$F$31)*R263)),"")</f>
        <v/>
      </c>
    </row>
    <row r="264" spans="1:21" ht="14.4">
      <c r="A264" s="278" t="str">
        <f>IF(A263="","",IF(A263+1&lt;='Prisestimat RAS'!$C$7,'Beregninger RAS'!A263+1,""))</f>
        <v/>
      </c>
      <c r="B264" s="260" t="str">
        <f t="shared" si="43"/>
        <v/>
      </c>
      <c r="C264" s="277" t="str">
        <f t="shared" si="44"/>
        <v/>
      </c>
      <c r="D264" s="260" t="str">
        <f t="shared" si="45"/>
        <v/>
      </c>
      <c r="E264" s="226" t="str">
        <f t="shared" si="47"/>
        <v/>
      </c>
      <c r="F264" s="248" t="str">
        <f t="shared" si="46"/>
        <v/>
      </c>
      <c r="G264" s="246" t="str">
        <f>IF($A264="","",'Prisestimat RAS'!$C$14)</f>
        <v/>
      </c>
      <c r="H264" s="248" t="str" cm="1">
        <f t="array" ref="H264">IF(N264=Hjelpeark!$E$7,_xlfn.XLOOKUP(IF(P264="Naturlig",O264,P264),'Veksttabell FV'!$A$26:$A$42,_xlfn.XLOOKUP('Beregninger RAS'!F264,'Veksttabell FV'!$B$25:$T$25,'Veksttabell FV'!$B$26:$T$42,,-1),,-1)*G264,IF('Beregninger RAS'!N264=Hjelpeark!$D$7,_xlfn.XLOOKUP(IF(P264="Naturlig",O264,P264),'Veksttabell SV'!$A$27:$A$43,_xlfn.XLOOKUP('Beregninger RAS'!F264,'Veksttabell SV'!$B$26:$AU$26,'Veksttabell SV'!$B$27:$AU$43,,-1),,-1)*G264,""))</f>
        <v/>
      </c>
      <c r="I264" s="248" t="str">
        <f t="shared" si="40"/>
        <v/>
      </c>
      <c r="J264" s="264" t="str">
        <f t="shared" si="41"/>
        <v/>
      </c>
      <c r="K264" s="277" t="str">
        <f>IF(A264="","",'Prisestimat RAS'!$C$9)</f>
        <v/>
      </c>
      <c r="L264" s="277" t="str">
        <f>IF(B264="","",'Prisestimat RAS'!$C$10)</f>
        <v/>
      </c>
      <c r="M264" s="277" t="str">
        <f>IF(A264="","",_xlfn.XLOOKUP('Prisestimat RAS'!$C$10,Hjelpeark!$P$14:$P$16,Hjelpeark!$Q$14:$Q$16))</f>
        <v/>
      </c>
      <c r="N264" s="277" t="str">
        <f t="shared" si="48"/>
        <v/>
      </c>
      <c r="O264" s="277" t="str">
        <f>IFERROR(IF(N264=Hjelpeark!$D$7,_xlfn.XLOOKUP('Beregninger RAS'!C264,Hjelpeark!$C$8:$C$19,Hjelpeark!$D$8:$D$19),_xlfn.XLOOKUP('Beregninger RAS'!C264,Hjelpeark!$C$8:$C$19,Hjelpeark!$E$8:$E$19)),"")</f>
        <v/>
      </c>
      <c r="P264" s="277" t="str">
        <f t="shared" si="49"/>
        <v/>
      </c>
      <c r="Q264" s="277" t="str">
        <f>IFERROR(IF(P264=Hjelpeark!$B$4,0,ABS(P264-O264)),"")</f>
        <v/>
      </c>
      <c r="R264" s="226" t="str">
        <f t="shared" si="42"/>
        <v/>
      </c>
      <c r="T264" s="248" t="str">
        <f>IFERROR(_xlfn.XLOOKUP(D264,Prisliste!$C$4:$F$4,Prisliste!$C$28:$F$28)*R264,"")</f>
        <v/>
      </c>
      <c r="U264" s="248" t="str">
        <f>IFERROR(IF(L264=Hjelpeark!$P$14,_xlfn.XLOOKUP(D264,Prisliste!$C$4:$F$4,Prisliste!$C$29:$F$29)*R264,IF(L264=Hjelpeark!$P$15,_xlfn.XLOOKUP(D264,Prisliste!$C$4:$F$4,Prisliste!$C$30:$F$30)*R264,_xlfn.XLOOKUP(D264,Prisliste!$C$4:$F$4,Prisliste!$C$31:$F$31)*R264)),"")</f>
        <v/>
      </c>
    </row>
    <row r="265" spans="1:21" ht="14.4">
      <c r="A265" s="278" t="str">
        <f>IF(A264="","",IF(A264+1&lt;='Prisestimat RAS'!$C$7,'Beregninger RAS'!A264+1,""))</f>
        <v/>
      </c>
      <c r="B265" s="260" t="str">
        <f t="shared" si="43"/>
        <v/>
      </c>
      <c r="C265" s="277" t="str">
        <f t="shared" si="44"/>
        <v/>
      </c>
      <c r="D265" s="260" t="str">
        <f t="shared" si="45"/>
        <v/>
      </c>
      <c r="E265" s="226" t="str">
        <f t="shared" si="47"/>
        <v/>
      </c>
      <c r="F265" s="248" t="str">
        <f t="shared" si="46"/>
        <v/>
      </c>
      <c r="G265" s="246" t="str">
        <f>IF($A265="","",'Prisestimat RAS'!$C$14)</f>
        <v/>
      </c>
      <c r="H265" s="248" t="str" cm="1">
        <f t="array" ref="H265">IF(N265=Hjelpeark!$E$7,_xlfn.XLOOKUP(IF(P265="Naturlig",O265,P265),'Veksttabell FV'!$A$26:$A$42,_xlfn.XLOOKUP('Beregninger RAS'!F265,'Veksttabell FV'!$B$25:$T$25,'Veksttabell FV'!$B$26:$T$42,,-1),,-1)*G265,IF('Beregninger RAS'!N265=Hjelpeark!$D$7,_xlfn.XLOOKUP(IF(P265="Naturlig",O265,P265),'Veksttabell SV'!$A$27:$A$43,_xlfn.XLOOKUP('Beregninger RAS'!F265,'Veksttabell SV'!$B$26:$AU$26,'Veksttabell SV'!$B$27:$AU$43,,-1),,-1)*G265,""))</f>
        <v/>
      </c>
      <c r="I265" s="248" t="str">
        <f t="shared" si="40"/>
        <v/>
      </c>
      <c r="J265" s="264" t="str">
        <f t="shared" si="41"/>
        <v/>
      </c>
      <c r="K265" s="277" t="str">
        <f>IF(A265="","",'Prisestimat RAS'!$C$9)</f>
        <v/>
      </c>
      <c r="L265" s="277" t="str">
        <f>IF(B265="","",'Prisestimat RAS'!$C$10)</f>
        <v/>
      </c>
      <c r="M265" s="277" t="str">
        <f>IF(A265="","",_xlfn.XLOOKUP('Prisestimat RAS'!$C$10,Hjelpeark!$P$14:$P$16,Hjelpeark!$Q$14:$Q$16))</f>
        <v/>
      </c>
      <c r="N265" s="277" t="str">
        <f t="shared" si="48"/>
        <v/>
      </c>
      <c r="O265" s="277" t="str">
        <f>IFERROR(IF(N265=Hjelpeark!$D$7,_xlfn.XLOOKUP('Beregninger RAS'!C265,Hjelpeark!$C$8:$C$19,Hjelpeark!$D$8:$D$19),_xlfn.XLOOKUP('Beregninger RAS'!C265,Hjelpeark!$C$8:$C$19,Hjelpeark!$E$8:$E$19)),"")</f>
        <v/>
      </c>
      <c r="P265" s="277" t="str">
        <f t="shared" si="49"/>
        <v/>
      </c>
      <c r="Q265" s="277" t="str">
        <f>IFERROR(IF(P265=Hjelpeark!$B$4,0,ABS(P265-O265)),"")</f>
        <v/>
      </c>
      <c r="R265" s="226" t="str">
        <f t="shared" si="42"/>
        <v/>
      </c>
      <c r="T265" s="248" t="str">
        <f>IFERROR(_xlfn.XLOOKUP(D265,Prisliste!$C$4:$F$4,Prisliste!$C$28:$F$28)*R265,"")</f>
        <v/>
      </c>
      <c r="U265" s="248" t="str">
        <f>IFERROR(IF(L265=Hjelpeark!$P$14,_xlfn.XLOOKUP(D265,Prisliste!$C$4:$F$4,Prisliste!$C$29:$F$29)*R265,IF(L265=Hjelpeark!$P$15,_xlfn.XLOOKUP(D265,Prisliste!$C$4:$F$4,Prisliste!$C$30:$F$30)*R265,_xlfn.XLOOKUP(D265,Prisliste!$C$4:$F$4,Prisliste!$C$31:$F$31)*R265)),"")</f>
        <v/>
      </c>
    </row>
    <row r="266" spans="1:21" ht="14.4">
      <c r="A266" s="278" t="str">
        <f>IF(A265="","",IF(A265+1&lt;='Prisestimat RAS'!$C$7,'Beregninger RAS'!A265+1,""))</f>
        <v/>
      </c>
      <c r="B266" s="260" t="str">
        <f t="shared" si="43"/>
        <v/>
      </c>
      <c r="C266" s="277" t="str">
        <f t="shared" si="44"/>
        <v/>
      </c>
      <c r="D266" s="260" t="str">
        <f t="shared" si="45"/>
        <v/>
      </c>
      <c r="E266" s="226" t="str">
        <f t="shared" si="47"/>
        <v/>
      </c>
      <c r="F266" s="248" t="str">
        <f t="shared" si="46"/>
        <v/>
      </c>
      <c r="G266" s="246" t="str">
        <f>IF($A266="","",'Prisestimat RAS'!$C$14)</f>
        <v/>
      </c>
      <c r="H266" s="248" t="str" cm="1">
        <f t="array" ref="H266">IF(N266=Hjelpeark!$E$7,_xlfn.XLOOKUP(IF(P266="Naturlig",O266,P266),'Veksttabell FV'!$A$26:$A$42,_xlfn.XLOOKUP('Beregninger RAS'!F266,'Veksttabell FV'!$B$25:$T$25,'Veksttabell FV'!$B$26:$T$42,,-1),,-1)*G266,IF('Beregninger RAS'!N266=Hjelpeark!$D$7,_xlfn.XLOOKUP(IF(P266="Naturlig",O266,P266),'Veksttabell SV'!$A$27:$A$43,_xlfn.XLOOKUP('Beregninger RAS'!F266,'Veksttabell SV'!$B$26:$AU$26,'Veksttabell SV'!$B$27:$AU$43,,-1),,-1)*G266,""))</f>
        <v/>
      </c>
      <c r="I266" s="248" t="str">
        <f t="shared" si="40"/>
        <v/>
      </c>
      <c r="J266" s="264" t="str">
        <f t="shared" si="41"/>
        <v/>
      </c>
      <c r="K266" s="277" t="str">
        <f>IF(A266="","",'Prisestimat RAS'!$C$9)</f>
        <v/>
      </c>
      <c r="L266" s="277" t="str">
        <f>IF(B266="","",'Prisestimat RAS'!$C$10)</f>
        <v/>
      </c>
      <c r="M266" s="277" t="str">
        <f>IF(A266="","",_xlfn.XLOOKUP('Prisestimat RAS'!$C$10,Hjelpeark!$P$14:$P$16,Hjelpeark!$Q$14:$Q$16))</f>
        <v/>
      </c>
      <c r="N266" s="277" t="str">
        <f t="shared" si="48"/>
        <v/>
      </c>
      <c r="O266" s="277" t="str">
        <f>IFERROR(IF(N266=Hjelpeark!$D$7,_xlfn.XLOOKUP('Beregninger RAS'!C266,Hjelpeark!$C$8:$C$19,Hjelpeark!$D$8:$D$19),_xlfn.XLOOKUP('Beregninger RAS'!C266,Hjelpeark!$C$8:$C$19,Hjelpeark!$E$8:$E$19)),"")</f>
        <v/>
      </c>
      <c r="P266" s="277" t="str">
        <f t="shared" si="49"/>
        <v/>
      </c>
      <c r="Q266" s="277" t="str">
        <f>IFERROR(IF(P266=Hjelpeark!$B$4,0,ABS(P266-O266)),"")</f>
        <v/>
      </c>
      <c r="R266" s="226" t="str">
        <f t="shared" si="42"/>
        <v/>
      </c>
      <c r="T266" s="248" t="str">
        <f>IFERROR(_xlfn.XLOOKUP(D266,Prisliste!$C$4:$F$4,Prisliste!$C$28:$F$28)*R266,"")</f>
        <v/>
      </c>
      <c r="U266" s="248" t="str">
        <f>IFERROR(IF(L266=Hjelpeark!$P$14,_xlfn.XLOOKUP(D266,Prisliste!$C$4:$F$4,Prisliste!$C$29:$F$29)*R266,IF(L266=Hjelpeark!$P$15,_xlfn.XLOOKUP(D266,Prisliste!$C$4:$F$4,Prisliste!$C$30:$F$30)*R266,_xlfn.XLOOKUP(D266,Prisliste!$C$4:$F$4,Prisliste!$C$31:$F$31)*R266)),"")</f>
        <v/>
      </c>
    </row>
    <row r="267" spans="1:21" ht="14.4">
      <c r="A267" s="278" t="str">
        <f>IF(A266="","",IF(A266+1&lt;='Prisestimat RAS'!$C$7,'Beregninger RAS'!A266+1,""))</f>
        <v/>
      </c>
      <c r="B267" s="260" t="str">
        <f t="shared" si="43"/>
        <v/>
      </c>
      <c r="C267" s="277" t="str">
        <f t="shared" si="44"/>
        <v/>
      </c>
      <c r="D267" s="260" t="str">
        <f t="shared" si="45"/>
        <v/>
      </c>
      <c r="E267" s="226" t="str">
        <f t="shared" si="47"/>
        <v/>
      </c>
      <c r="F267" s="248" t="str">
        <f t="shared" si="46"/>
        <v/>
      </c>
      <c r="G267" s="246" t="str">
        <f>IF($A267="","",'Prisestimat RAS'!$C$14)</f>
        <v/>
      </c>
      <c r="H267" s="248" t="str" cm="1">
        <f t="array" ref="H267">IF(N267=Hjelpeark!$E$7,_xlfn.XLOOKUP(IF(P267="Naturlig",O267,P267),'Veksttabell FV'!$A$26:$A$42,_xlfn.XLOOKUP('Beregninger RAS'!F267,'Veksttabell FV'!$B$25:$T$25,'Veksttabell FV'!$B$26:$T$42,,-1),,-1)*G267,IF('Beregninger RAS'!N267=Hjelpeark!$D$7,_xlfn.XLOOKUP(IF(P267="Naturlig",O267,P267),'Veksttabell SV'!$A$27:$A$43,_xlfn.XLOOKUP('Beregninger RAS'!F267,'Veksttabell SV'!$B$26:$AU$26,'Veksttabell SV'!$B$27:$AU$43,,-1),,-1)*G267,""))</f>
        <v/>
      </c>
      <c r="I267" s="248" t="str">
        <f t="shared" si="40"/>
        <v/>
      </c>
      <c r="J267" s="264" t="str">
        <f t="shared" si="41"/>
        <v/>
      </c>
      <c r="K267" s="277" t="str">
        <f>IF(A267="","",'Prisestimat RAS'!$C$9)</f>
        <v/>
      </c>
      <c r="L267" s="277" t="str">
        <f>IF(B267="","",'Prisestimat RAS'!$C$10)</f>
        <v/>
      </c>
      <c r="M267" s="277" t="str">
        <f>IF(A267="","",_xlfn.XLOOKUP('Prisestimat RAS'!$C$10,Hjelpeark!$P$14:$P$16,Hjelpeark!$Q$14:$Q$16))</f>
        <v/>
      </c>
      <c r="N267" s="277" t="str">
        <f t="shared" si="48"/>
        <v/>
      </c>
      <c r="O267" s="277" t="str">
        <f>IFERROR(IF(N267=Hjelpeark!$D$7,_xlfn.XLOOKUP('Beregninger RAS'!C267,Hjelpeark!$C$8:$C$19,Hjelpeark!$D$8:$D$19),_xlfn.XLOOKUP('Beregninger RAS'!C267,Hjelpeark!$C$8:$C$19,Hjelpeark!$E$8:$E$19)),"")</f>
        <v/>
      </c>
      <c r="P267" s="277" t="str">
        <f t="shared" si="49"/>
        <v/>
      </c>
      <c r="Q267" s="277" t="str">
        <f>IFERROR(IF(P267=Hjelpeark!$B$4,0,ABS(P267-O267)),"")</f>
        <v/>
      </c>
      <c r="R267" s="226" t="str">
        <f t="shared" si="42"/>
        <v/>
      </c>
      <c r="T267" s="248" t="str">
        <f>IFERROR(_xlfn.XLOOKUP(D267,Prisliste!$C$4:$F$4,Prisliste!$C$28:$F$28)*R267,"")</f>
        <v/>
      </c>
      <c r="U267" s="248" t="str">
        <f>IFERROR(IF(L267=Hjelpeark!$P$14,_xlfn.XLOOKUP(D267,Prisliste!$C$4:$F$4,Prisliste!$C$29:$F$29)*R267,IF(L267=Hjelpeark!$P$15,_xlfn.XLOOKUP(D267,Prisliste!$C$4:$F$4,Prisliste!$C$30:$F$30)*R267,_xlfn.XLOOKUP(D267,Prisliste!$C$4:$F$4,Prisliste!$C$31:$F$31)*R267)),"")</f>
        <v/>
      </c>
    </row>
    <row r="268" spans="1:21" ht="14.4">
      <c r="A268" s="278" t="str">
        <f>IF(A267="","",IF(A267+1&lt;='Prisestimat RAS'!$C$7,'Beregninger RAS'!A267+1,""))</f>
        <v/>
      </c>
      <c r="B268" s="260" t="str">
        <f t="shared" si="43"/>
        <v/>
      </c>
      <c r="C268" s="277" t="str">
        <f t="shared" si="44"/>
        <v/>
      </c>
      <c r="D268" s="260" t="str">
        <f t="shared" si="45"/>
        <v/>
      </c>
      <c r="E268" s="226" t="str">
        <f t="shared" si="47"/>
        <v/>
      </c>
      <c r="F268" s="248" t="str">
        <f t="shared" si="46"/>
        <v/>
      </c>
      <c r="G268" s="246" t="str">
        <f>IF($A268="","",'Prisestimat RAS'!$C$14)</f>
        <v/>
      </c>
      <c r="H268" s="248" t="str" cm="1">
        <f t="array" ref="H268">IF(N268=Hjelpeark!$E$7,_xlfn.XLOOKUP(IF(P268="Naturlig",O268,P268),'Veksttabell FV'!$A$26:$A$42,_xlfn.XLOOKUP('Beregninger RAS'!F268,'Veksttabell FV'!$B$25:$T$25,'Veksttabell FV'!$B$26:$T$42,,-1),,-1)*G268,IF('Beregninger RAS'!N268=Hjelpeark!$D$7,_xlfn.XLOOKUP(IF(P268="Naturlig",O268,P268),'Veksttabell SV'!$A$27:$A$43,_xlfn.XLOOKUP('Beregninger RAS'!F268,'Veksttabell SV'!$B$26:$AU$26,'Veksttabell SV'!$B$27:$AU$43,,-1),,-1)*G268,""))</f>
        <v/>
      </c>
      <c r="I268" s="248" t="str">
        <f t="shared" si="40"/>
        <v/>
      </c>
      <c r="J268" s="264" t="str">
        <f t="shared" si="41"/>
        <v/>
      </c>
      <c r="K268" s="277" t="str">
        <f>IF(A268="","",'Prisestimat RAS'!$C$9)</f>
        <v/>
      </c>
      <c r="L268" s="277" t="str">
        <f>IF(B268="","",'Prisestimat RAS'!$C$10)</f>
        <v/>
      </c>
      <c r="M268" s="277" t="str">
        <f>IF(A268="","",_xlfn.XLOOKUP('Prisestimat RAS'!$C$10,Hjelpeark!$P$14:$P$16,Hjelpeark!$Q$14:$Q$16))</f>
        <v/>
      </c>
      <c r="N268" s="277" t="str">
        <f t="shared" si="48"/>
        <v/>
      </c>
      <c r="O268" s="277" t="str">
        <f>IFERROR(IF(N268=Hjelpeark!$D$7,_xlfn.XLOOKUP('Beregninger RAS'!C268,Hjelpeark!$C$8:$C$19,Hjelpeark!$D$8:$D$19),_xlfn.XLOOKUP('Beregninger RAS'!C268,Hjelpeark!$C$8:$C$19,Hjelpeark!$E$8:$E$19)),"")</f>
        <v/>
      </c>
      <c r="P268" s="277" t="str">
        <f t="shared" si="49"/>
        <v/>
      </c>
      <c r="Q268" s="277" t="str">
        <f>IFERROR(IF(P268=Hjelpeark!$B$4,0,ABS(P268-O268)),"")</f>
        <v/>
      </c>
      <c r="R268" s="226" t="str">
        <f t="shared" si="42"/>
        <v/>
      </c>
      <c r="T268" s="248" t="str">
        <f>IFERROR(_xlfn.XLOOKUP(D268,Prisliste!$C$4:$F$4,Prisliste!$C$28:$F$28)*R268,"")</f>
        <v/>
      </c>
      <c r="U268" s="248" t="str">
        <f>IFERROR(IF(L268=Hjelpeark!$P$14,_xlfn.XLOOKUP(D268,Prisliste!$C$4:$F$4,Prisliste!$C$29:$F$29)*R268,IF(L268=Hjelpeark!$P$15,_xlfn.XLOOKUP(D268,Prisliste!$C$4:$F$4,Prisliste!$C$30:$F$30)*R268,_xlfn.XLOOKUP(D268,Prisliste!$C$4:$F$4,Prisliste!$C$31:$F$31)*R268)),"")</f>
        <v/>
      </c>
    </row>
    <row r="269" spans="1:21" ht="14.4">
      <c r="A269" s="278" t="str">
        <f>IF(A268="","",IF(A268+1&lt;='Prisestimat RAS'!$C$7,'Beregninger RAS'!A268+1,""))</f>
        <v/>
      </c>
      <c r="B269" s="260" t="str">
        <f t="shared" si="43"/>
        <v/>
      </c>
      <c r="C269" s="277" t="str">
        <f t="shared" si="44"/>
        <v/>
      </c>
      <c r="D269" s="260" t="str">
        <f t="shared" si="45"/>
        <v/>
      </c>
      <c r="E269" s="226" t="str">
        <f t="shared" si="47"/>
        <v/>
      </c>
      <c r="F269" s="248" t="str">
        <f t="shared" si="46"/>
        <v/>
      </c>
      <c r="G269" s="246" t="str">
        <f>IF($A269="","",'Prisestimat RAS'!$C$14)</f>
        <v/>
      </c>
      <c r="H269" s="248" t="str" cm="1">
        <f t="array" ref="H269">IF(N269=Hjelpeark!$E$7,_xlfn.XLOOKUP(IF(P269="Naturlig",O269,P269),'Veksttabell FV'!$A$26:$A$42,_xlfn.XLOOKUP('Beregninger RAS'!F269,'Veksttabell FV'!$B$25:$T$25,'Veksttabell FV'!$B$26:$T$42,,-1),,-1)*G269,IF('Beregninger RAS'!N269=Hjelpeark!$D$7,_xlfn.XLOOKUP(IF(P269="Naturlig",O269,P269),'Veksttabell SV'!$A$27:$A$43,_xlfn.XLOOKUP('Beregninger RAS'!F269,'Veksttabell SV'!$B$26:$AU$26,'Veksttabell SV'!$B$27:$AU$43,,-1),,-1)*G269,""))</f>
        <v/>
      </c>
      <c r="I269" s="248" t="str">
        <f t="shared" si="40"/>
        <v/>
      </c>
      <c r="J269" s="264" t="str">
        <f t="shared" si="41"/>
        <v/>
      </c>
      <c r="K269" s="277" t="str">
        <f>IF(A269="","",'Prisestimat RAS'!$C$9)</f>
        <v/>
      </c>
      <c r="L269" s="277" t="str">
        <f>IF(B269="","",'Prisestimat RAS'!$C$10)</f>
        <v/>
      </c>
      <c r="M269" s="277" t="str">
        <f>IF(A269="","",_xlfn.XLOOKUP('Prisestimat RAS'!$C$10,Hjelpeark!$P$14:$P$16,Hjelpeark!$Q$14:$Q$16))</f>
        <v/>
      </c>
      <c r="N269" s="277" t="str">
        <f t="shared" si="48"/>
        <v/>
      </c>
      <c r="O269" s="277" t="str">
        <f>IFERROR(IF(N269=Hjelpeark!$D$7,_xlfn.XLOOKUP('Beregninger RAS'!C269,Hjelpeark!$C$8:$C$19,Hjelpeark!$D$8:$D$19),_xlfn.XLOOKUP('Beregninger RAS'!C269,Hjelpeark!$C$8:$C$19,Hjelpeark!$E$8:$E$19)),"")</f>
        <v/>
      </c>
      <c r="P269" s="277" t="str">
        <f t="shared" si="49"/>
        <v/>
      </c>
      <c r="Q269" s="277" t="str">
        <f>IFERROR(IF(P269=Hjelpeark!$B$4,0,ABS(P269-O269)),"")</f>
        <v/>
      </c>
      <c r="R269" s="226" t="str">
        <f t="shared" si="42"/>
        <v/>
      </c>
      <c r="T269" s="248" t="str">
        <f>IFERROR(_xlfn.XLOOKUP(D269,Prisliste!$C$4:$F$4,Prisliste!$C$28:$F$28)*R269,"")</f>
        <v/>
      </c>
      <c r="U269" s="248" t="str">
        <f>IFERROR(IF(L269=Hjelpeark!$P$14,_xlfn.XLOOKUP(D269,Prisliste!$C$4:$F$4,Prisliste!$C$29:$F$29)*R269,IF(L269=Hjelpeark!$P$15,_xlfn.XLOOKUP(D269,Prisliste!$C$4:$F$4,Prisliste!$C$30:$F$30)*R269,_xlfn.XLOOKUP(D269,Prisliste!$C$4:$F$4,Prisliste!$C$31:$F$31)*R269)),"")</f>
        <v/>
      </c>
    </row>
    <row r="270" spans="1:21" ht="14.4">
      <c r="A270" s="278" t="str">
        <f>IF(A269="","",IF(A269+1&lt;='Prisestimat RAS'!$C$7,'Beregninger RAS'!A269+1,""))</f>
        <v/>
      </c>
      <c r="B270" s="260" t="str">
        <f t="shared" si="43"/>
        <v/>
      </c>
      <c r="C270" s="277" t="str">
        <f t="shared" si="44"/>
        <v/>
      </c>
      <c r="D270" s="260" t="str">
        <f t="shared" si="45"/>
        <v/>
      </c>
      <c r="E270" s="226" t="str">
        <f t="shared" si="47"/>
        <v/>
      </c>
      <c r="F270" s="248" t="str">
        <f t="shared" si="46"/>
        <v/>
      </c>
      <c r="G270" s="246" t="str">
        <f>IF($A270="","",'Prisestimat RAS'!$C$14)</f>
        <v/>
      </c>
      <c r="H270" s="248" t="str" cm="1">
        <f t="array" ref="H270">IF(N270=Hjelpeark!$E$7,_xlfn.XLOOKUP(IF(P270="Naturlig",O270,P270),'Veksttabell FV'!$A$26:$A$42,_xlfn.XLOOKUP('Beregninger RAS'!F270,'Veksttabell FV'!$B$25:$T$25,'Veksttabell FV'!$B$26:$T$42,,-1),,-1)*G270,IF('Beregninger RAS'!N270=Hjelpeark!$D$7,_xlfn.XLOOKUP(IF(P270="Naturlig",O270,P270),'Veksttabell SV'!$A$27:$A$43,_xlfn.XLOOKUP('Beregninger RAS'!F270,'Veksttabell SV'!$B$26:$AU$26,'Veksttabell SV'!$B$27:$AU$43,,-1),,-1)*G270,""))</f>
        <v/>
      </c>
      <c r="I270" s="248" t="str">
        <f t="shared" si="40"/>
        <v/>
      </c>
      <c r="J270" s="264" t="str">
        <f t="shared" si="41"/>
        <v/>
      </c>
      <c r="K270" s="277" t="str">
        <f>IF(A270="","",'Prisestimat RAS'!$C$9)</f>
        <v/>
      </c>
      <c r="L270" s="277" t="str">
        <f>IF(B270="","",'Prisestimat RAS'!$C$10)</f>
        <v/>
      </c>
      <c r="M270" s="277" t="str">
        <f>IF(A270="","",_xlfn.XLOOKUP('Prisestimat RAS'!$C$10,Hjelpeark!$P$14:$P$16,Hjelpeark!$Q$14:$Q$16))</f>
        <v/>
      </c>
      <c r="N270" s="277" t="str">
        <f t="shared" si="48"/>
        <v/>
      </c>
      <c r="O270" s="277" t="str">
        <f>IFERROR(IF(N270=Hjelpeark!$D$7,_xlfn.XLOOKUP('Beregninger RAS'!C270,Hjelpeark!$C$8:$C$19,Hjelpeark!$D$8:$D$19),_xlfn.XLOOKUP('Beregninger RAS'!C270,Hjelpeark!$C$8:$C$19,Hjelpeark!$E$8:$E$19)),"")</f>
        <v/>
      </c>
      <c r="P270" s="277" t="str">
        <f t="shared" si="49"/>
        <v/>
      </c>
      <c r="Q270" s="277" t="str">
        <f>IFERROR(IF(P270=Hjelpeark!$B$4,0,ABS(P270-O270)),"")</f>
        <v/>
      </c>
      <c r="R270" s="226" t="str">
        <f t="shared" si="42"/>
        <v/>
      </c>
      <c r="T270" s="248" t="str">
        <f>IFERROR(_xlfn.XLOOKUP(D270,Prisliste!$C$4:$F$4,Prisliste!$C$28:$F$28)*R270,"")</f>
        <v/>
      </c>
      <c r="U270" s="248" t="str">
        <f>IFERROR(IF(L270=Hjelpeark!$P$14,_xlfn.XLOOKUP(D270,Prisliste!$C$4:$F$4,Prisliste!$C$29:$F$29)*R270,IF(L270=Hjelpeark!$P$15,_xlfn.XLOOKUP(D270,Prisliste!$C$4:$F$4,Prisliste!$C$30:$F$30)*R270,_xlfn.XLOOKUP(D270,Prisliste!$C$4:$F$4,Prisliste!$C$31:$F$31)*R270)),"")</f>
        <v/>
      </c>
    </row>
    <row r="271" spans="1:21" ht="14.4">
      <c r="A271" s="278" t="str">
        <f>IF(A270="","",IF(A270+1&lt;='Prisestimat RAS'!$C$7,'Beregninger RAS'!A270+1,""))</f>
        <v/>
      </c>
      <c r="B271" s="260" t="str">
        <f t="shared" si="43"/>
        <v/>
      </c>
      <c r="C271" s="277" t="str">
        <f t="shared" si="44"/>
        <v/>
      </c>
      <c r="D271" s="260" t="str">
        <f t="shared" si="45"/>
        <v/>
      </c>
      <c r="E271" s="226" t="str">
        <f t="shared" si="47"/>
        <v/>
      </c>
      <c r="F271" s="248" t="str">
        <f t="shared" si="46"/>
        <v/>
      </c>
      <c r="G271" s="246" t="str">
        <f>IF($A271="","",'Prisestimat RAS'!$C$14)</f>
        <v/>
      </c>
      <c r="H271" s="248" t="str" cm="1">
        <f t="array" ref="H271">IF(N271=Hjelpeark!$E$7,_xlfn.XLOOKUP(IF(P271="Naturlig",O271,P271),'Veksttabell FV'!$A$26:$A$42,_xlfn.XLOOKUP('Beregninger RAS'!F271,'Veksttabell FV'!$B$25:$T$25,'Veksttabell FV'!$B$26:$T$42,,-1),,-1)*G271,IF('Beregninger RAS'!N271=Hjelpeark!$D$7,_xlfn.XLOOKUP(IF(P271="Naturlig",O271,P271),'Veksttabell SV'!$A$27:$A$43,_xlfn.XLOOKUP('Beregninger RAS'!F271,'Veksttabell SV'!$B$26:$AU$26,'Veksttabell SV'!$B$27:$AU$43,,-1),,-1)*G271,""))</f>
        <v/>
      </c>
      <c r="I271" s="248" t="str">
        <f t="shared" si="40"/>
        <v/>
      </c>
      <c r="J271" s="264" t="str">
        <f t="shared" si="41"/>
        <v/>
      </c>
      <c r="K271" s="277" t="str">
        <f>IF(A271="","",'Prisestimat RAS'!$C$9)</f>
        <v/>
      </c>
      <c r="L271" s="277" t="str">
        <f>IF(B271="","",'Prisestimat RAS'!$C$10)</f>
        <v/>
      </c>
      <c r="M271" s="277" t="str">
        <f>IF(A271="","",_xlfn.XLOOKUP('Prisestimat RAS'!$C$10,Hjelpeark!$P$14:$P$16,Hjelpeark!$Q$14:$Q$16))</f>
        <v/>
      </c>
      <c r="N271" s="277" t="str">
        <f t="shared" si="48"/>
        <v/>
      </c>
      <c r="O271" s="277" t="str">
        <f>IFERROR(IF(N271=Hjelpeark!$D$7,_xlfn.XLOOKUP('Beregninger RAS'!C271,Hjelpeark!$C$8:$C$19,Hjelpeark!$D$8:$D$19),_xlfn.XLOOKUP('Beregninger RAS'!C271,Hjelpeark!$C$8:$C$19,Hjelpeark!$E$8:$E$19)),"")</f>
        <v/>
      </c>
      <c r="P271" s="277" t="str">
        <f t="shared" si="49"/>
        <v/>
      </c>
      <c r="Q271" s="277" t="str">
        <f>IFERROR(IF(P271=Hjelpeark!$B$4,0,ABS(P271-O271)),"")</f>
        <v/>
      </c>
      <c r="R271" s="226" t="str">
        <f t="shared" si="42"/>
        <v/>
      </c>
      <c r="T271" s="248" t="str">
        <f>IFERROR(_xlfn.XLOOKUP(D271,Prisliste!$C$4:$F$4,Prisliste!$C$28:$F$28)*R271,"")</f>
        <v/>
      </c>
      <c r="U271" s="248" t="str">
        <f>IFERROR(IF(L271=Hjelpeark!$P$14,_xlfn.XLOOKUP(D271,Prisliste!$C$4:$F$4,Prisliste!$C$29:$F$29)*R271,IF(L271=Hjelpeark!$P$15,_xlfn.XLOOKUP(D271,Prisliste!$C$4:$F$4,Prisliste!$C$30:$F$30)*R271,_xlfn.XLOOKUP(D271,Prisliste!$C$4:$F$4,Prisliste!$C$31:$F$31)*R271)),"")</f>
        <v/>
      </c>
    </row>
    <row r="272" spans="1:21" ht="14.4">
      <c r="A272" s="278" t="str">
        <f>IF(A271="","",IF(A271+1&lt;='Prisestimat RAS'!$C$7,'Beregninger RAS'!A271+1,""))</f>
        <v/>
      </c>
      <c r="B272" s="260" t="str">
        <f t="shared" si="43"/>
        <v/>
      </c>
      <c r="C272" s="277" t="str">
        <f t="shared" si="44"/>
        <v/>
      </c>
      <c r="D272" s="260" t="str">
        <f t="shared" si="45"/>
        <v/>
      </c>
      <c r="E272" s="226" t="str">
        <f t="shared" si="47"/>
        <v/>
      </c>
      <c r="F272" s="248" t="str">
        <f t="shared" si="46"/>
        <v/>
      </c>
      <c r="G272" s="246" t="str">
        <f>IF($A272="","",'Prisestimat RAS'!$C$14)</f>
        <v/>
      </c>
      <c r="H272" s="248" t="str" cm="1">
        <f t="array" ref="H272">IF(N272=Hjelpeark!$E$7,_xlfn.XLOOKUP(IF(P272="Naturlig",O272,P272),'Veksttabell FV'!$A$26:$A$42,_xlfn.XLOOKUP('Beregninger RAS'!F272,'Veksttabell FV'!$B$25:$T$25,'Veksttabell FV'!$B$26:$T$42,,-1),,-1)*G272,IF('Beregninger RAS'!N272=Hjelpeark!$D$7,_xlfn.XLOOKUP(IF(P272="Naturlig",O272,P272),'Veksttabell SV'!$A$27:$A$43,_xlfn.XLOOKUP('Beregninger RAS'!F272,'Veksttabell SV'!$B$26:$AU$26,'Veksttabell SV'!$B$27:$AU$43,,-1),,-1)*G272,""))</f>
        <v/>
      </c>
      <c r="I272" s="248" t="str">
        <f t="shared" si="40"/>
        <v/>
      </c>
      <c r="J272" s="264" t="str">
        <f t="shared" si="41"/>
        <v/>
      </c>
      <c r="K272" s="277" t="str">
        <f>IF(A272="","",'Prisestimat RAS'!$C$9)</f>
        <v/>
      </c>
      <c r="L272" s="277" t="str">
        <f>IF(B272="","",'Prisestimat RAS'!$C$10)</f>
        <v/>
      </c>
      <c r="M272" s="277" t="str">
        <f>IF(A272="","",_xlfn.XLOOKUP('Prisestimat RAS'!$C$10,Hjelpeark!$P$14:$P$16,Hjelpeark!$Q$14:$Q$16))</f>
        <v/>
      </c>
      <c r="N272" s="277" t="str">
        <f t="shared" si="48"/>
        <v/>
      </c>
      <c r="O272" s="277" t="str">
        <f>IFERROR(IF(N272=Hjelpeark!$D$7,_xlfn.XLOOKUP('Beregninger RAS'!C272,Hjelpeark!$C$8:$C$19,Hjelpeark!$D$8:$D$19),_xlfn.XLOOKUP('Beregninger RAS'!C272,Hjelpeark!$C$8:$C$19,Hjelpeark!$E$8:$E$19)),"")</f>
        <v/>
      </c>
      <c r="P272" s="277" t="str">
        <f t="shared" si="49"/>
        <v/>
      </c>
      <c r="Q272" s="277" t="str">
        <f>IFERROR(IF(P272=Hjelpeark!$B$4,0,ABS(P272-O272)),"")</f>
        <v/>
      </c>
      <c r="R272" s="226" t="str">
        <f t="shared" si="42"/>
        <v/>
      </c>
      <c r="T272" s="248" t="str">
        <f>IFERROR(_xlfn.XLOOKUP(D272,Prisliste!$C$4:$F$4,Prisliste!$C$28:$F$28)*R272,"")</f>
        <v/>
      </c>
      <c r="U272" s="248" t="str">
        <f>IFERROR(IF(L272=Hjelpeark!$P$14,_xlfn.XLOOKUP(D272,Prisliste!$C$4:$F$4,Prisliste!$C$29:$F$29)*R272,IF(L272=Hjelpeark!$P$15,_xlfn.XLOOKUP(D272,Prisliste!$C$4:$F$4,Prisliste!$C$30:$F$30)*R272,_xlfn.XLOOKUP(D272,Prisliste!$C$4:$F$4,Prisliste!$C$31:$F$31)*R272)),"")</f>
        <v/>
      </c>
    </row>
    <row r="273" spans="1:21" ht="14.4">
      <c r="A273" s="278" t="str">
        <f>IF(A272="","",IF(A272+1&lt;='Prisestimat RAS'!$C$7,'Beregninger RAS'!A272+1,""))</f>
        <v/>
      </c>
      <c r="B273" s="260" t="str">
        <f t="shared" si="43"/>
        <v/>
      </c>
      <c r="C273" s="277" t="str">
        <f t="shared" si="44"/>
        <v/>
      </c>
      <c r="D273" s="260" t="str">
        <f t="shared" si="45"/>
        <v/>
      </c>
      <c r="E273" s="226" t="str">
        <f t="shared" si="47"/>
        <v/>
      </c>
      <c r="F273" s="248" t="str">
        <f t="shared" si="46"/>
        <v/>
      </c>
      <c r="G273" s="246" t="str">
        <f>IF($A273="","",'Prisestimat RAS'!$C$14)</f>
        <v/>
      </c>
      <c r="H273" s="248" t="str" cm="1">
        <f t="array" ref="H273">IF(N273=Hjelpeark!$E$7,_xlfn.XLOOKUP(IF(P273="Naturlig",O273,P273),'Veksttabell FV'!$A$26:$A$42,_xlfn.XLOOKUP('Beregninger RAS'!F273,'Veksttabell FV'!$B$25:$T$25,'Veksttabell FV'!$B$26:$T$42,,-1),,-1)*G273,IF('Beregninger RAS'!N273=Hjelpeark!$D$7,_xlfn.XLOOKUP(IF(P273="Naturlig",O273,P273),'Veksttabell SV'!$A$27:$A$43,_xlfn.XLOOKUP('Beregninger RAS'!F273,'Veksttabell SV'!$B$26:$AU$26,'Veksttabell SV'!$B$27:$AU$43,,-1),,-1)*G273,""))</f>
        <v/>
      </c>
      <c r="I273" s="248" t="str">
        <f t="shared" si="40"/>
        <v/>
      </c>
      <c r="J273" s="264" t="str">
        <f t="shared" si="41"/>
        <v/>
      </c>
      <c r="K273" s="277" t="str">
        <f>IF(A273="","",'Prisestimat RAS'!$C$9)</f>
        <v/>
      </c>
      <c r="L273" s="277" t="str">
        <f>IF(B273="","",'Prisestimat RAS'!$C$10)</f>
        <v/>
      </c>
      <c r="M273" s="277" t="str">
        <f>IF(A273="","",_xlfn.XLOOKUP('Prisestimat RAS'!$C$10,Hjelpeark!$P$14:$P$16,Hjelpeark!$Q$14:$Q$16))</f>
        <v/>
      </c>
      <c r="N273" s="277" t="str">
        <f t="shared" si="48"/>
        <v/>
      </c>
      <c r="O273" s="277" t="str">
        <f>IFERROR(IF(N273=Hjelpeark!$D$7,_xlfn.XLOOKUP('Beregninger RAS'!C273,Hjelpeark!$C$8:$C$19,Hjelpeark!$D$8:$D$19),_xlfn.XLOOKUP('Beregninger RAS'!C273,Hjelpeark!$C$8:$C$19,Hjelpeark!$E$8:$E$19)),"")</f>
        <v/>
      </c>
      <c r="P273" s="277" t="str">
        <f t="shared" si="49"/>
        <v/>
      </c>
      <c r="Q273" s="277" t="str">
        <f>IFERROR(IF(P273=Hjelpeark!$B$4,0,ABS(P273-O273)),"")</f>
        <v/>
      </c>
      <c r="R273" s="226" t="str">
        <f t="shared" si="42"/>
        <v/>
      </c>
      <c r="T273" s="248" t="str">
        <f>IFERROR(_xlfn.XLOOKUP(D273,Prisliste!$C$4:$F$4,Prisliste!$C$28:$F$28)*R273,"")</f>
        <v/>
      </c>
      <c r="U273" s="248" t="str">
        <f>IFERROR(IF(L273=Hjelpeark!$P$14,_xlfn.XLOOKUP(D273,Prisliste!$C$4:$F$4,Prisliste!$C$29:$F$29)*R273,IF(L273=Hjelpeark!$P$15,_xlfn.XLOOKUP(D273,Prisliste!$C$4:$F$4,Prisliste!$C$30:$F$30)*R273,_xlfn.XLOOKUP(D273,Prisliste!$C$4:$F$4,Prisliste!$C$31:$F$31)*R273)),"")</f>
        <v/>
      </c>
    </row>
    <row r="274" spans="1:21" ht="14.4">
      <c r="A274" s="278" t="str">
        <f>IF(A273="","",IF(A273+1&lt;='Prisestimat RAS'!$C$7,'Beregninger RAS'!A273+1,""))</f>
        <v/>
      </c>
      <c r="B274" s="260" t="str">
        <f t="shared" si="43"/>
        <v/>
      </c>
      <c r="C274" s="277" t="str">
        <f t="shared" si="44"/>
        <v/>
      </c>
      <c r="D274" s="260" t="str">
        <f t="shared" si="45"/>
        <v/>
      </c>
      <c r="E274" s="226" t="str">
        <f t="shared" si="47"/>
        <v/>
      </c>
      <c r="F274" s="248" t="str">
        <f t="shared" si="46"/>
        <v/>
      </c>
      <c r="G274" s="246" t="str">
        <f>IF($A274="","",'Prisestimat RAS'!$C$14)</f>
        <v/>
      </c>
      <c r="H274" s="248" t="str" cm="1">
        <f t="array" ref="H274">IF(N274=Hjelpeark!$E$7,_xlfn.XLOOKUP(IF(P274="Naturlig",O274,P274),'Veksttabell FV'!$A$26:$A$42,_xlfn.XLOOKUP('Beregninger RAS'!F274,'Veksttabell FV'!$B$25:$T$25,'Veksttabell FV'!$B$26:$T$42,,-1),,-1)*G274,IF('Beregninger RAS'!N274=Hjelpeark!$D$7,_xlfn.XLOOKUP(IF(P274="Naturlig",O274,P274),'Veksttabell SV'!$A$27:$A$43,_xlfn.XLOOKUP('Beregninger RAS'!F274,'Veksttabell SV'!$B$26:$AU$26,'Veksttabell SV'!$B$27:$AU$43,,-1),,-1)*G274,""))</f>
        <v/>
      </c>
      <c r="I274" s="248" t="str">
        <f t="shared" si="40"/>
        <v/>
      </c>
      <c r="J274" s="264" t="str">
        <f t="shared" si="41"/>
        <v/>
      </c>
      <c r="K274" s="277" t="str">
        <f>IF(A274="","",'Prisestimat RAS'!$C$9)</f>
        <v/>
      </c>
      <c r="L274" s="277" t="str">
        <f>IF(B274="","",'Prisestimat RAS'!$C$10)</f>
        <v/>
      </c>
      <c r="M274" s="277" t="str">
        <f>IF(A274="","",_xlfn.XLOOKUP('Prisestimat RAS'!$C$10,Hjelpeark!$P$14:$P$16,Hjelpeark!$Q$14:$Q$16))</f>
        <v/>
      </c>
      <c r="N274" s="277" t="str">
        <f t="shared" si="48"/>
        <v/>
      </c>
      <c r="O274" s="277" t="str">
        <f>IFERROR(IF(N274=Hjelpeark!$D$7,_xlfn.XLOOKUP('Beregninger RAS'!C274,Hjelpeark!$C$8:$C$19,Hjelpeark!$D$8:$D$19),_xlfn.XLOOKUP('Beregninger RAS'!C274,Hjelpeark!$C$8:$C$19,Hjelpeark!$E$8:$E$19)),"")</f>
        <v/>
      </c>
      <c r="P274" s="277" t="str">
        <f t="shared" si="49"/>
        <v/>
      </c>
      <c r="Q274" s="277" t="str">
        <f>IFERROR(IF(P274=Hjelpeark!$B$4,0,ABS(P274-O274)),"")</f>
        <v/>
      </c>
      <c r="R274" s="226" t="str">
        <f t="shared" si="42"/>
        <v/>
      </c>
      <c r="T274" s="248" t="str">
        <f>IFERROR(_xlfn.XLOOKUP(D274,Prisliste!$C$4:$F$4,Prisliste!$C$28:$F$28)*R274,"")</f>
        <v/>
      </c>
      <c r="U274" s="248" t="str">
        <f>IFERROR(IF(L274=Hjelpeark!$P$14,_xlfn.XLOOKUP(D274,Prisliste!$C$4:$F$4,Prisliste!$C$29:$F$29)*R274,IF(L274=Hjelpeark!$P$15,_xlfn.XLOOKUP(D274,Prisliste!$C$4:$F$4,Prisliste!$C$30:$F$30)*R274,_xlfn.XLOOKUP(D274,Prisliste!$C$4:$F$4,Prisliste!$C$31:$F$31)*R274)),"")</f>
        <v/>
      </c>
    </row>
    <row r="275" spans="1:21" ht="14.4">
      <c r="A275" s="278" t="str">
        <f>IF(A274="","",IF(A274+1&lt;='Prisestimat RAS'!$C$7,'Beregninger RAS'!A274+1,""))</f>
        <v/>
      </c>
      <c r="B275" s="260" t="str">
        <f t="shared" si="43"/>
        <v/>
      </c>
      <c r="C275" s="277" t="str">
        <f t="shared" si="44"/>
        <v/>
      </c>
      <c r="D275" s="260" t="str">
        <f t="shared" si="45"/>
        <v/>
      </c>
      <c r="E275" s="226" t="str">
        <f t="shared" si="47"/>
        <v/>
      </c>
      <c r="F275" s="248" t="str">
        <f t="shared" si="46"/>
        <v/>
      </c>
      <c r="G275" s="246" t="str">
        <f>IF($A275="","",'Prisestimat RAS'!$C$14)</f>
        <v/>
      </c>
      <c r="H275" s="248" t="str" cm="1">
        <f t="array" ref="H275">IF(N275=Hjelpeark!$E$7,_xlfn.XLOOKUP(IF(P275="Naturlig",O275,P275),'Veksttabell FV'!$A$26:$A$42,_xlfn.XLOOKUP('Beregninger RAS'!F275,'Veksttabell FV'!$B$25:$T$25,'Veksttabell FV'!$B$26:$T$42,,-1),,-1)*G275,IF('Beregninger RAS'!N275=Hjelpeark!$D$7,_xlfn.XLOOKUP(IF(P275="Naturlig",O275,P275),'Veksttabell SV'!$A$27:$A$43,_xlfn.XLOOKUP('Beregninger RAS'!F275,'Veksttabell SV'!$B$26:$AU$26,'Veksttabell SV'!$B$27:$AU$43,,-1),,-1)*G275,""))</f>
        <v/>
      </c>
      <c r="I275" s="248" t="str">
        <f t="shared" si="40"/>
        <v/>
      </c>
      <c r="J275" s="264" t="str">
        <f t="shared" si="41"/>
        <v/>
      </c>
      <c r="K275" s="277" t="str">
        <f>IF(A275="","",'Prisestimat RAS'!$C$9)</f>
        <v/>
      </c>
      <c r="L275" s="277" t="str">
        <f>IF(B275="","",'Prisestimat RAS'!$C$10)</f>
        <v/>
      </c>
      <c r="M275" s="277" t="str">
        <f>IF(A275="","",_xlfn.XLOOKUP('Prisestimat RAS'!$C$10,Hjelpeark!$P$14:$P$16,Hjelpeark!$Q$14:$Q$16))</f>
        <v/>
      </c>
      <c r="N275" s="277" t="str">
        <f t="shared" si="48"/>
        <v/>
      </c>
      <c r="O275" s="277" t="str">
        <f>IFERROR(IF(N275=Hjelpeark!$D$7,_xlfn.XLOOKUP('Beregninger RAS'!C275,Hjelpeark!$C$8:$C$19,Hjelpeark!$D$8:$D$19),_xlfn.XLOOKUP('Beregninger RAS'!C275,Hjelpeark!$C$8:$C$19,Hjelpeark!$E$8:$E$19)),"")</f>
        <v/>
      </c>
      <c r="P275" s="277" t="str">
        <f t="shared" si="49"/>
        <v/>
      </c>
      <c r="Q275" s="277" t="str">
        <f>IFERROR(IF(P275=Hjelpeark!$B$4,0,ABS(P275-O275)),"")</f>
        <v/>
      </c>
      <c r="R275" s="226" t="str">
        <f t="shared" si="42"/>
        <v/>
      </c>
      <c r="T275" s="248" t="str">
        <f>IFERROR(_xlfn.XLOOKUP(D275,Prisliste!$C$4:$F$4,Prisliste!$C$28:$F$28)*R275,"")</f>
        <v/>
      </c>
      <c r="U275" s="248" t="str">
        <f>IFERROR(IF(L275=Hjelpeark!$P$14,_xlfn.XLOOKUP(D275,Prisliste!$C$4:$F$4,Prisliste!$C$29:$F$29)*R275,IF(L275=Hjelpeark!$P$15,_xlfn.XLOOKUP(D275,Prisliste!$C$4:$F$4,Prisliste!$C$30:$F$30)*R275,_xlfn.XLOOKUP(D275,Prisliste!$C$4:$F$4,Prisliste!$C$31:$F$31)*R275)),"")</f>
        <v/>
      </c>
    </row>
    <row r="276" spans="1:21" ht="14.4">
      <c r="A276" s="278" t="str">
        <f>IF(A275="","",IF(A275+1&lt;='Prisestimat RAS'!$C$7,'Beregninger RAS'!A275+1,""))</f>
        <v/>
      </c>
      <c r="B276" s="260" t="str">
        <f t="shared" si="43"/>
        <v/>
      </c>
      <c r="C276" s="277" t="str">
        <f t="shared" si="44"/>
        <v/>
      </c>
      <c r="D276" s="260" t="str">
        <f t="shared" si="45"/>
        <v/>
      </c>
      <c r="E276" s="226" t="str">
        <f t="shared" si="47"/>
        <v/>
      </c>
      <c r="F276" s="248" t="str">
        <f t="shared" si="46"/>
        <v/>
      </c>
      <c r="G276" s="246" t="str">
        <f>IF($A276="","",'Prisestimat RAS'!$C$14)</f>
        <v/>
      </c>
      <c r="H276" s="248" t="str" cm="1">
        <f t="array" ref="H276">IF(N276=Hjelpeark!$E$7,_xlfn.XLOOKUP(IF(P276="Naturlig",O276,P276),'Veksttabell FV'!$A$26:$A$42,_xlfn.XLOOKUP('Beregninger RAS'!F276,'Veksttabell FV'!$B$25:$T$25,'Veksttabell FV'!$B$26:$T$42,,-1),,-1)*G276,IF('Beregninger RAS'!N276=Hjelpeark!$D$7,_xlfn.XLOOKUP(IF(P276="Naturlig",O276,P276),'Veksttabell SV'!$A$27:$A$43,_xlfn.XLOOKUP('Beregninger RAS'!F276,'Veksttabell SV'!$B$26:$AU$26,'Veksttabell SV'!$B$27:$AU$43,,-1),,-1)*G276,""))</f>
        <v/>
      </c>
      <c r="I276" s="248" t="str">
        <f t="shared" si="40"/>
        <v/>
      </c>
      <c r="J276" s="264" t="str">
        <f t="shared" si="41"/>
        <v/>
      </c>
      <c r="K276" s="277" t="str">
        <f>IF(A276="","",'Prisestimat RAS'!$C$9)</f>
        <v/>
      </c>
      <c r="L276" s="277" t="str">
        <f>IF(B276="","",'Prisestimat RAS'!$C$10)</f>
        <v/>
      </c>
      <c r="M276" s="277" t="str">
        <f>IF(A276="","",_xlfn.XLOOKUP('Prisestimat RAS'!$C$10,Hjelpeark!$P$14:$P$16,Hjelpeark!$Q$14:$Q$16))</f>
        <v/>
      </c>
      <c r="N276" s="277" t="str">
        <f t="shared" si="48"/>
        <v/>
      </c>
      <c r="O276" s="277" t="str">
        <f>IFERROR(IF(N276=Hjelpeark!$D$7,_xlfn.XLOOKUP('Beregninger RAS'!C276,Hjelpeark!$C$8:$C$19,Hjelpeark!$D$8:$D$19),_xlfn.XLOOKUP('Beregninger RAS'!C276,Hjelpeark!$C$8:$C$19,Hjelpeark!$E$8:$E$19)),"")</f>
        <v/>
      </c>
      <c r="P276" s="277" t="str">
        <f t="shared" si="49"/>
        <v/>
      </c>
      <c r="Q276" s="277" t="str">
        <f>IFERROR(IF(P276=Hjelpeark!$B$4,0,ABS(P276-O276)),"")</f>
        <v/>
      </c>
      <c r="R276" s="226" t="str">
        <f t="shared" si="42"/>
        <v/>
      </c>
      <c r="T276" s="248" t="str">
        <f>IFERROR(_xlfn.XLOOKUP(D276,Prisliste!$C$4:$F$4,Prisliste!$C$28:$F$28)*R276,"")</f>
        <v/>
      </c>
      <c r="U276" s="248" t="str">
        <f>IFERROR(IF(L276=Hjelpeark!$P$14,_xlfn.XLOOKUP(D276,Prisliste!$C$4:$F$4,Prisliste!$C$29:$F$29)*R276,IF(L276=Hjelpeark!$P$15,_xlfn.XLOOKUP(D276,Prisliste!$C$4:$F$4,Prisliste!$C$30:$F$30)*R276,_xlfn.XLOOKUP(D276,Prisliste!$C$4:$F$4,Prisliste!$C$31:$F$31)*R276)),"")</f>
        <v/>
      </c>
    </row>
    <row r="277" spans="1:21" ht="14.4">
      <c r="A277" s="278" t="str">
        <f>IF(A276="","",IF(A276+1&lt;='Prisestimat RAS'!$C$7,'Beregninger RAS'!A276+1,""))</f>
        <v/>
      </c>
      <c r="B277" s="260" t="str">
        <f t="shared" si="43"/>
        <v/>
      </c>
      <c r="C277" s="277" t="str">
        <f t="shared" si="44"/>
        <v/>
      </c>
      <c r="D277" s="260" t="str">
        <f t="shared" si="45"/>
        <v/>
      </c>
      <c r="E277" s="226" t="str">
        <f t="shared" si="47"/>
        <v/>
      </c>
      <c r="F277" s="248" t="str">
        <f t="shared" si="46"/>
        <v/>
      </c>
      <c r="G277" s="246" t="str">
        <f>IF($A277="","",'Prisestimat RAS'!$C$14)</f>
        <v/>
      </c>
      <c r="H277" s="248" t="str" cm="1">
        <f t="array" ref="H277">IF(N277=Hjelpeark!$E$7,_xlfn.XLOOKUP(IF(P277="Naturlig",O277,P277),'Veksttabell FV'!$A$26:$A$42,_xlfn.XLOOKUP('Beregninger RAS'!F277,'Veksttabell FV'!$B$25:$T$25,'Veksttabell FV'!$B$26:$T$42,,-1),,-1)*G277,IF('Beregninger RAS'!N277=Hjelpeark!$D$7,_xlfn.XLOOKUP(IF(P277="Naturlig",O277,P277),'Veksttabell SV'!$A$27:$A$43,_xlfn.XLOOKUP('Beregninger RAS'!F277,'Veksttabell SV'!$B$26:$AU$26,'Veksttabell SV'!$B$27:$AU$43,,-1),,-1)*G277,""))</f>
        <v/>
      </c>
      <c r="I277" s="248" t="str">
        <f t="shared" si="40"/>
        <v/>
      </c>
      <c r="J277" s="264" t="str">
        <f t="shared" si="41"/>
        <v/>
      </c>
      <c r="K277" s="277" t="str">
        <f>IF(A277="","",'Prisestimat RAS'!$C$9)</f>
        <v/>
      </c>
      <c r="L277" s="277" t="str">
        <f>IF(B277="","",'Prisestimat RAS'!$C$10)</f>
        <v/>
      </c>
      <c r="M277" s="277" t="str">
        <f>IF(A277="","",_xlfn.XLOOKUP('Prisestimat RAS'!$C$10,Hjelpeark!$P$14:$P$16,Hjelpeark!$Q$14:$Q$16))</f>
        <v/>
      </c>
      <c r="N277" s="277" t="str">
        <f t="shared" si="48"/>
        <v/>
      </c>
      <c r="O277" s="277" t="str">
        <f>IFERROR(IF(N277=Hjelpeark!$D$7,_xlfn.XLOOKUP('Beregninger RAS'!C277,Hjelpeark!$C$8:$C$19,Hjelpeark!$D$8:$D$19),_xlfn.XLOOKUP('Beregninger RAS'!C277,Hjelpeark!$C$8:$C$19,Hjelpeark!$E$8:$E$19)),"")</f>
        <v/>
      </c>
      <c r="P277" s="277" t="str">
        <f t="shared" si="49"/>
        <v/>
      </c>
      <c r="Q277" s="277" t="str">
        <f>IFERROR(IF(P277=Hjelpeark!$B$4,0,ABS(P277-O277)),"")</f>
        <v/>
      </c>
      <c r="R277" s="226" t="str">
        <f t="shared" si="42"/>
        <v/>
      </c>
      <c r="T277" s="248" t="str">
        <f>IFERROR(_xlfn.XLOOKUP(D277,Prisliste!$C$4:$F$4,Prisliste!$C$28:$F$28)*R277,"")</f>
        <v/>
      </c>
      <c r="U277" s="248" t="str">
        <f>IFERROR(IF(L277=Hjelpeark!$P$14,_xlfn.XLOOKUP(D277,Prisliste!$C$4:$F$4,Prisliste!$C$29:$F$29)*R277,IF(L277=Hjelpeark!$P$15,_xlfn.XLOOKUP(D277,Prisliste!$C$4:$F$4,Prisliste!$C$30:$F$30)*R277,_xlfn.XLOOKUP(D277,Prisliste!$C$4:$F$4,Prisliste!$C$31:$F$31)*R277)),"")</f>
        <v/>
      </c>
    </row>
    <row r="278" spans="1:21" ht="14.4">
      <c r="A278" s="278" t="str">
        <f>IF(A277="","",IF(A277+1&lt;='Prisestimat RAS'!$C$7,'Beregninger RAS'!A277+1,""))</f>
        <v/>
      </c>
      <c r="B278" s="260" t="str">
        <f t="shared" si="43"/>
        <v/>
      </c>
      <c r="C278" s="277" t="str">
        <f t="shared" si="44"/>
        <v/>
      </c>
      <c r="D278" s="260" t="str">
        <f t="shared" si="45"/>
        <v/>
      </c>
      <c r="E278" s="226" t="str">
        <f t="shared" si="47"/>
        <v/>
      </c>
      <c r="F278" s="248" t="str">
        <f t="shared" si="46"/>
        <v/>
      </c>
      <c r="G278" s="246" t="str">
        <f>IF($A278="","",'Prisestimat RAS'!$C$14)</f>
        <v/>
      </c>
      <c r="H278" s="248" t="str" cm="1">
        <f t="array" ref="H278">IF(N278=Hjelpeark!$E$7,_xlfn.XLOOKUP(IF(P278="Naturlig",O278,P278),'Veksttabell FV'!$A$26:$A$42,_xlfn.XLOOKUP('Beregninger RAS'!F278,'Veksttabell FV'!$B$25:$T$25,'Veksttabell FV'!$B$26:$T$42,,-1),,-1)*G278,IF('Beregninger RAS'!N278=Hjelpeark!$D$7,_xlfn.XLOOKUP(IF(P278="Naturlig",O278,P278),'Veksttabell SV'!$A$27:$A$43,_xlfn.XLOOKUP('Beregninger RAS'!F278,'Veksttabell SV'!$B$26:$AU$26,'Veksttabell SV'!$B$27:$AU$43,,-1),,-1)*G278,""))</f>
        <v/>
      </c>
      <c r="I278" s="248" t="str">
        <f t="shared" si="40"/>
        <v/>
      </c>
      <c r="J278" s="264" t="str">
        <f t="shared" si="41"/>
        <v/>
      </c>
      <c r="K278" s="277" t="str">
        <f>IF(A278="","",'Prisestimat RAS'!$C$9)</f>
        <v/>
      </c>
      <c r="L278" s="277" t="str">
        <f>IF(B278="","",'Prisestimat RAS'!$C$10)</f>
        <v/>
      </c>
      <c r="M278" s="277" t="str">
        <f>IF(A278="","",_xlfn.XLOOKUP('Prisestimat RAS'!$C$10,Hjelpeark!$P$14:$P$16,Hjelpeark!$Q$14:$Q$16))</f>
        <v/>
      </c>
      <c r="N278" s="277" t="str">
        <f t="shared" si="48"/>
        <v/>
      </c>
      <c r="O278" s="277" t="str">
        <f>IFERROR(IF(N278=Hjelpeark!$D$7,_xlfn.XLOOKUP('Beregninger RAS'!C278,Hjelpeark!$C$8:$C$19,Hjelpeark!$D$8:$D$19),_xlfn.XLOOKUP('Beregninger RAS'!C278,Hjelpeark!$C$8:$C$19,Hjelpeark!$E$8:$E$19)),"")</f>
        <v/>
      </c>
      <c r="P278" s="277" t="str">
        <f t="shared" si="49"/>
        <v/>
      </c>
      <c r="Q278" s="277" t="str">
        <f>IFERROR(IF(P278=Hjelpeark!$B$4,0,ABS(P278-O278)),"")</f>
        <v/>
      </c>
      <c r="R278" s="226" t="str">
        <f t="shared" si="42"/>
        <v/>
      </c>
      <c r="T278" s="248" t="str">
        <f>IFERROR(_xlfn.XLOOKUP(D278,Prisliste!$C$4:$F$4,Prisliste!$C$28:$F$28)*R278,"")</f>
        <v/>
      </c>
      <c r="U278" s="248" t="str">
        <f>IFERROR(IF(L278=Hjelpeark!$P$14,_xlfn.XLOOKUP(D278,Prisliste!$C$4:$F$4,Prisliste!$C$29:$F$29)*R278,IF(L278=Hjelpeark!$P$15,_xlfn.XLOOKUP(D278,Prisliste!$C$4:$F$4,Prisliste!$C$30:$F$30)*R278,_xlfn.XLOOKUP(D278,Prisliste!$C$4:$F$4,Prisliste!$C$31:$F$31)*R278)),"")</f>
        <v/>
      </c>
    </row>
    <row r="279" spans="1:21" ht="14.4">
      <c r="A279" s="278" t="str">
        <f>IF(A278="","",IF(A278+1&lt;='Prisestimat RAS'!$C$7,'Beregninger RAS'!A278+1,""))</f>
        <v/>
      </c>
      <c r="B279" s="260" t="str">
        <f t="shared" si="43"/>
        <v/>
      </c>
      <c r="C279" s="277" t="str">
        <f t="shared" si="44"/>
        <v/>
      </c>
      <c r="D279" s="260" t="str">
        <f t="shared" si="45"/>
        <v/>
      </c>
      <c r="E279" s="226" t="str">
        <f t="shared" si="47"/>
        <v/>
      </c>
      <c r="F279" s="248" t="str">
        <f t="shared" si="46"/>
        <v/>
      </c>
      <c r="G279" s="246" t="str">
        <f>IF($A279="","",'Prisestimat RAS'!$C$14)</f>
        <v/>
      </c>
      <c r="H279" s="248" t="str" cm="1">
        <f t="array" ref="H279">IF(N279=Hjelpeark!$E$7,_xlfn.XLOOKUP(IF(P279="Naturlig",O279,P279),'Veksttabell FV'!$A$26:$A$42,_xlfn.XLOOKUP('Beregninger RAS'!F279,'Veksttabell FV'!$B$25:$T$25,'Veksttabell FV'!$B$26:$T$42,,-1),,-1)*G279,IF('Beregninger RAS'!N279=Hjelpeark!$D$7,_xlfn.XLOOKUP(IF(P279="Naturlig",O279,P279),'Veksttabell SV'!$A$27:$A$43,_xlfn.XLOOKUP('Beregninger RAS'!F279,'Veksttabell SV'!$B$26:$AU$26,'Veksttabell SV'!$B$27:$AU$43,,-1),,-1)*G279,""))</f>
        <v/>
      </c>
      <c r="I279" s="248" t="str">
        <f t="shared" si="40"/>
        <v/>
      </c>
      <c r="J279" s="264" t="str">
        <f t="shared" si="41"/>
        <v/>
      </c>
      <c r="K279" s="277" t="str">
        <f>IF(A279="","",'Prisestimat RAS'!$C$9)</f>
        <v/>
      </c>
      <c r="L279" s="277" t="str">
        <f>IF(B279="","",'Prisestimat RAS'!$C$10)</f>
        <v/>
      </c>
      <c r="M279" s="277" t="str">
        <f>IF(A279="","",_xlfn.XLOOKUP('Prisestimat RAS'!$C$10,Hjelpeark!$P$14:$P$16,Hjelpeark!$Q$14:$Q$16))</f>
        <v/>
      </c>
      <c r="N279" s="277" t="str">
        <f t="shared" si="48"/>
        <v/>
      </c>
      <c r="O279" s="277" t="str">
        <f>IFERROR(IF(N279=Hjelpeark!$D$7,_xlfn.XLOOKUP('Beregninger RAS'!C279,Hjelpeark!$C$8:$C$19,Hjelpeark!$D$8:$D$19),_xlfn.XLOOKUP('Beregninger RAS'!C279,Hjelpeark!$C$8:$C$19,Hjelpeark!$E$8:$E$19)),"")</f>
        <v/>
      </c>
      <c r="P279" s="277" t="str">
        <f t="shared" si="49"/>
        <v/>
      </c>
      <c r="Q279" s="277" t="str">
        <f>IFERROR(IF(P279=Hjelpeark!$B$4,0,ABS(P279-O279)),"")</f>
        <v/>
      </c>
      <c r="R279" s="226" t="str">
        <f t="shared" si="42"/>
        <v/>
      </c>
      <c r="T279" s="248" t="str">
        <f>IFERROR(_xlfn.XLOOKUP(D279,Prisliste!$C$4:$F$4,Prisliste!$C$28:$F$28)*R279,"")</f>
        <v/>
      </c>
      <c r="U279" s="248" t="str">
        <f>IFERROR(IF(L279=Hjelpeark!$P$14,_xlfn.XLOOKUP(D279,Prisliste!$C$4:$F$4,Prisliste!$C$29:$F$29)*R279,IF(L279=Hjelpeark!$P$15,_xlfn.XLOOKUP(D279,Prisliste!$C$4:$F$4,Prisliste!$C$30:$F$30)*R279,_xlfn.XLOOKUP(D279,Prisliste!$C$4:$F$4,Prisliste!$C$31:$F$31)*R279)),"")</f>
        <v/>
      </c>
    </row>
    <row r="280" spans="1:21" ht="14.4">
      <c r="A280" s="278" t="str">
        <f>IF(A279="","",IF(A279+1&lt;='Prisestimat RAS'!$C$7,'Beregninger RAS'!A279+1,""))</f>
        <v/>
      </c>
      <c r="B280" s="260" t="str">
        <f t="shared" si="43"/>
        <v/>
      </c>
      <c r="C280" s="277" t="str">
        <f t="shared" si="44"/>
        <v/>
      </c>
      <c r="D280" s="260" t="str">
        <f t="shared" si="45"/>
        <v/>
      </c>
      <c r="E280" s="226" t="str">
        <f t="shared" si="47"/>
        <v/>
      </c>
      <c r="F280" s="248" t="str">
        <f t="shared" si="46"/>
        <v/>
      </c>
      <c r="G280" s="246" t="str">
        <f>IF($A280="","",'Prisestimat RAS'!$C$14)</f>
        <v/>
      </c>
      <c r="H280" s="248" t="str" cm="1">
        <f t="array" ref="H280">IF(N280=Hjelpeark!$E$7,_xlfn.XLOOKUP(IF(P280="Naturlig",O280,P280),'Veksttabell FV'!$A$26:$A$42,_xlfn.XLOOKUP('Beregninger RAS'!F280,'Veksttabell FV'!$B$25:$T$25,'Veksttabell FV'!$B$26:$T$42,,-1),,-1)*G280,IF('Beregninger RAS'!N280=Hjelpeark!$D$7,_xlfn.XLOOKUP(IF(P280="Naturlig",O280,P280),'Veksttabell SV'!$A$27:$A$43,_xlfn.XLOOKUP('Beregninger RAS'!F280,'Veksttabell SV'!$B$26:$AU$26,'Veksttabell SV'!$B$27:$AU$43,,-1),,-1)*G280,""))</f>
        <v/>
      </c>
      <c r="I280" s="248" t="str">
        <f t="shared" si="40"/>
        <v/>
      </c>
      <c r="J280" s="264" t="str">
        <f t="shared" si="41"/>
        <v/>
      </c>
      <c r="K280" s="277" t="str">
        <f>IF(A280="","",'Prisestimat RAS'!$C$9)</f>
        <v/>
      </c>
      <c r="L280" s="277" t="str">
        <f>IF(B280="","",'Prisestimat RAS'!$C$10)</f>
        <v/>
      </c>
      <c r="M280" s="277" t="str">
        <f>IF(A280="","",_xlfn.XLOOKUP('Prisestimat RAS'!$C$10,Hjelpeark!$P$14:$P$16,Hjelpeark!$Q$14:$Q$16))</f>
        <v/>
      </c>
      <c r="N280" s="277" t="str">
        <f t="shared" si="48"/>
        <v/>
      </c>
      <c r="O280" s="277" t="str">
        <f>IFERROR(IF(N280=Hjelpeark!$D$7,_xlfn.XLOOKUP('Beregninger RAS'!C280,Hjelpeark!$C$8:$C$19,Hjelpeark!$D$8:$D$19),_xlfn.XLOOKUP('Beregninger RAS'!C280,Hjelpeark!$C$8:$C$19,Hjelpeark!$E$8:$E$19)),"")</f>
        <v/>
      </c>
      <c r="P280" s="277" t="str">
        <f t="shared" si="49"/>
        <v/>
      </c>
      <c r="Q280" s="277" t="str">
        <f>IFERROR(IF(P280=Hjelpeark!$B$4,0,ABS(P280-O280)),"")</f>
        <v/>
      </c>
      <c r="R280" s="226" t="str">
        <f t="shared" si="42"/>
        <v/>
      </c>
      <c r="T280" s="248" t="str">
        <f>IFERROR(_xlfn.XLOOKUP(D280,Prisliste!$C$4:$F$4,Prisliste!$C$28:$F$28)*R280,"")</f>
        <v/>
      </c>
      <c r="U280" s="248" t="str">
        <f>IFERROR(IF(L280=Hjelpeark!$P$14,_xlfn.XLOOKUP(D280,Prisliste!$C$4:$F$4,Prisliste!$C$29:$F$29)*R280,IF(L280=Hjelpeark!$P$15,_xlfn.XLOOKUP(D280,Prisliste!$C$4:$F$4,Prisliste!$C$30:$F$30)*R280,_xlfn.XLOOKUP(D280,Prisliste!$C$4:$F$4,Prisliste!$C$31:$F$31)*R280)),"")</f>
        <v/>
      </c>
    </row>
    <row r="281" spans="1:21" ht="14.4">
      <c r="A281" s="278" t="str">
        <f>IF(A280="","",IF(A280+1&lt;='Prisestimat RAS'!$C$7,'Beregninger RAS'!A280+1,""))</f>
        <v/>
      </c>
      <c r="B281" s="260" t="str">
        <f t="shared" si="43"/>
        <v/>
      </c>
      <c r="C281" s="277" t="str">
        <f t="shared" si="44"/>
        <v/>
      </c>
      <c r="D281" s="260" t="str">
        <f t="shared" si="45"/>
        <v/>
      </c>
      <c r="E281" s="226" t="str">
        <f t="shared" si="47"/>
        <v/>
      </c>
      <c r="F281" s="248" t="str">
        <f t="shared" si="46"/>
        <v/>
      </c>
      <c r="G281" s="246" t="str">
        <f>IF($A281="","",'Prisestimat RAS'!$C$14)</f>
        <v/>
      </c>
      <c r="H281" s="248" t="str" cm="1">
        <f t="array" ref="H281">IF(N281=Hjelpeark!$E$7,_xlfn.XLOOKUP(IF(P281="Naturlig",O281,P281),'Veksttabell FV'!$A$26:$A$42,_xlfn.XLOOKUP('Beregninger RAS'!F281,'Veksttabell FV'!$B$25:$T$25,'Veksttabell FV'!$B$26:$T$42,,-1),,-1)*G281,IF('Beregninger RAS'!N281=Hjelpeark!$D$7,_xlfn.XLOOKUP(IF(P281="Naturlig",O281,P281),'Veksttabell SV'!$A$27:$A$43,_xlfn.XLOOKUP('Beregninger RAS'!F281,'Veksttabell SV'!$B$26:$AU$26,'Veksttabell SV'!$B$27:$AU$43,,-1),,-1)*G281,""))</f>
        <v/>
      </c>
      <c r="I281" s="248" t="str">
        <f t="shared" si="40"/>
        <v/>
      </c>
      <c r="J281" s="264" t="str">
        <f t="shared" si="41"/>
        <v/>
      </c>
      <c r="K281" s="277" t="str">
        <f>IF(A281="","",'Prisestimat RAS'!$C$9)</f>
        <v/>
      </c>
      <c r="L281" s="277" t="str">
        <f>IF(B281="","",'Prisestimat RAS'!$C$10)</f>
        <v/>
      </c>
      <c r="M281" s="277" t="str">
        <f>IF(A281="","",_xlfn.XLOOKUP('Prisestimat RAS'!$C$10,Hjelpeark!$P$14:$P$16,Hjelpeark!$Q$14:$Q$16))</f>
        <v/>
      </c>
      <c r="N281" s="277" t="str">
        <f t="shared" si="48"/>
        <v/>
      </c>
      <c r="O281" s="277" t="str">
        <f>IFERROR(IF(N281=Hjelpeark!$D$7,_xlfn.XLOOKUP('Beregninger RAS'!C281,Hjelpeark!$C$8:$C$19,Hjelpeark!$D$8:$D$19),_xlfn.XLOOKUP('Beregninger RAS'!C281,Hjelpeark!$C$8:$C$19,Hjelpeark!$E$8:$E$19)),"")</f>
        <v/>
      </c>
      <c r="P281" s="277" t="str">
        <f t="shared" si="49"/>
        <v/>
      </c>
      <c r="Q281" s="277" t="str">
        <f>IFERROR(IF(P281=Hjelpeark!$B$4,0,ABS(P281-O281)),"")</f>
        <v/>
      </c>
      <c r="R281" s="226" t="str">
        <f t="shared" si="42"/>
        <v/>
      </c>
      <c r="T281" s="248" t="str">
        <f>IFERROR(_xlfn.XLOOKUP(D281,Prisliste!$C$4:$F$4,Prisliste!$C$28:$F$28)*R281,"")</f>
        <v/>
      </c>
      <c r="U281" s="248" t="str">
        <f>IFERROR(IF(L281=Hjelpeark!$P$14,_xlfn.XLOOKUP(D281,Prisliste!$C$4:$F$4,Prisliste!$C$29:$F$29)*R281,IF(L281=Hjelpeark!$P$15,_xlfn.XLOOKUP(D281,Prisliste!$C$4:$F$4,Prisliste!$C$30:$F$30)*R281,_xlfn.XLOOKUP(D281,Prisliste!$C$4:$F$4,Prisliste!$C$31:$F$31)*R281)),"")</f>
        <v/>
      </c>
    </row>
    <row r="282" spans="1:21" ht="14.4">
      <c r="A282" s="278" t="str">
        <f>IF(A281="","",IF(A281+1&lt;='Prisestimat RAS'!$C$7,'Beregninger RAS'!A281+1,""))</f>
        <v/>
      </c>
      <c r="B282" s="260" t="str">
        <f t="shared" si="43"/>
        <v/>
      </c>
      <c r="C282" s="277" t="str">
        <f t="shared" si="44"/>
        <v/>
      </c>
      <c r="D282" s="260" t="str">
        <f t="shared" si="45"/>
        <v/>
      </c>
      <c r="E282" s="226" t="str">
        <f t="shared" si="47"/>
        <v/>
      </c>
      <c r="F282" s="248" t="str">
        <f t="shared" si="46"/>
        <v/>
      </c>
      <c r="G282" s="246" t="str">
        <f>IF($A282="","",'Prisestimat RAS'!$C$14)</f>
        <v/>
      </c>
      <c r="H282" s="248" t="str" cm="1">
        <f t="array" ref="H282">IF(N282=Hjelpeark!$E$7,_xlfn.XLOOKUP(IF(P282="Naturlig",O282,P282),'Veksttabell FV'!$A$26:$A$42,_xlfn.XLOOKUP('Beregninger RAS'!F282,'Veksttabell FV'!$B$25:$T$25,'Veksttabell FV'!$B$26:$T$42,,-1),,-1)*G282,IF('Beregninger RAS'!N282=Hjelpeark!$D$7,_xlfn.XLOOKUP(IF(P282="Naturlig",O282,P282),'Veksttabell SV'!$A$27:$A$43,_xlfn.XLOOKUP('Beregninger RAS'!F282,'Veksttabell SV'!$B$26:$AU$26,'Veksttabell SV'!$B$27:$AU$43,,-1),,-1)*G282,""))</f>
        <v/>
      </c>
      <c r="I282" s="248" t="str">
        <f t="shared" si="40"/>
        <v/>
      </c>
      <c r="J282" s="264" t="str">
        <f t="shared" si="41"/>
        <v/>
      </c>
      <c r="K282" s="277" t="str">
        <f>IF(A282="","",'Prisestimat RAS'!$C$9)</f>
        <v/>
      </c>
      <c r="L282" s="277" t="str">
        <f>IF(B282="","",'Prisestimat RAS'!$C$10)</f>
        <v/>
      </c>
      <c r="M282" s="277" t="str">
        <f>IF(A282="","",_xlfn.XLOOKUP('Prisestimat RAS'!$C$10,Hjelpeark!$P$14:$P$16,Hjelpeark!$Q$14:$Q$16))</f>
        <v/>
      </c>
      <c r="N282" s="277" t="str">
        <f t="shared" si="48"/>
        <v/>
      </c>
      <c r="O282" s="277" t="str">
        <f>IFERROR(IF(N282=Hjelpeark!$D$7,_xlfn.XLOOKUP('Beregninger RAS'!C282,Hjelpeark!$C$8:$C$19,Hjelpeark!$D$8:$D$19),_xlfn.XLOOKUP('Beregninger RAS'!C282,Hjelpeark!$C$8:$C$19,Hjelpeark!$E$8:$E$19)),"")</f>
        <v/>
      </c>
      <c r="P282" s="277" t="str">
        <f t="shared" si="49"/>
        <v/>
      </c>
      <c r="Q282" s="277" t="str">
        <f>IFERROR(IF(P282=Hjelpeark!$B$4,0,ABS(P282-O282)),"")</f>
        <v/>
      </c>
      <c r="R282" s="226" t="str">
        <f t="shared" si="42"/>
        <v/>
      </c>
      <c r="T282" s="248" t="str">
        <f>IFERROR(_xlfn.XLOOKUP(D282,Prisliste!$C$4:$F$4,Prisliste!$C$28:$F$28)*R282,"")</f>
        <v/>
      </c>
      <c r="U282" s="248" t="str">
        <f>IFERROR(IF(L282=Hjelpeark!$P$14,_xlfn.XLOOKUP(D282,Prisliste!$C$4:$F$4,Prisliste!$C$29:$F$29)*R282,IF(L282=Hjelpeark!$P$15,_xlfn.XLOOKUP(D282,Prisliste!$C$4:$F$4,Prisliste!$C$30:$F$30)*R282,_xlfn.XLOOKUP(D282,Prisliste!$C$4:$F$4,Prisliste!$C$31:$F$31)*R282)),"")</f>
        <v/>
      </c>
    </row>
    <row r="283" spans="1:21" ht="14.4">
      <c r="A283" s="278" t="str">
        <f>IF(A282="","",IF(A282+1&lt;='Prisestimat RAS'!$C$7,'Beregninger RAS'!A282+1,""))</f>
        <v/>
      </c>
      <c r="B283" s="260" t="str">
        <f t="shared" si="43"/>
        <v/>
      </c>
      <c r="C283" s="277" t="str">
        <f t="shared" si="44"/>
        <v/>
      </c>
      <c r="D283" s="260" t="str">
        <f t="shared" si="45"/>
        <v/>
      </c>
      <c r="E283" s="226" t="str">
        <f t="shared" si="47"/>
        <v/>
      </c>
      <c r="F283" s="248" t="str">
        <f t="shared" si="46"/>
        <v/>
      </c>
      <c r="G283" s="246" t="str">
        <f>IF($A283="","",'Prisestimat RAS'!$C$14)</f>
        <v/>
      </c>
      <c r="H283" s="248" t="str" cm="1">
        <f t="array" ref="H283">IF(N283=Hjelpeark!$E$7,_xlfn.XLOOKUP(IF(P283="Naturlig",O283,P283),'Veksttabell FV'!$A$26:$A$42,_xlfn.XLOOKUP('Beregninger RAS'!F283,'Veksttabell FV'!$B$25:$T$25,'Veksttabell FV'!$B$26:$T$42,,-1),,-1)*G283,IF('Beregninger RAS'!N283=Hjelpeark!$D$7,_xlfn.XLOOKUP(IF(P283="Naturlig",O283,P283),'Veksttabell SV'!$A$27:$A$43,_xlfn.XLOOKUP('Beregninger RAS'!F283,'Veksttabell SV'!$B$26:$AU$26,'Veksttabell SV'!$B$27:$AU$43,,-1),,-1)*G283,""))</f>
        <v/>
      </c>
      <c r="I283" s="248" t="str">
        <f t="shared" si="40"/>
        <v/>
      </c>
      <c r="J283" s="264" t="str">
        <f t="shared" si="41"/>
        <v/>
      </c>
      <c r="K283" s="277" t="str">
        <f>IF(A283="","",'Prisestimat RAS'!$C$9)</f>
        <v/>
      </c>
      <c r="L283" s="277" t="str">
        <f>IF(B283="","",'Prisestimat RAS'!$C$10)</f>
        <v/>
      </c>
      <c r="M283" s="277" t="str">
        <f>IF(A283="","",_xlfn.XLOOKUP('Prisestimat RAS'!$C$10,Hjelpeark!$P$14:$P$16,Hjelpeark!$Q$14:$Q$16))</f>
        <v/>
      </c>
      <c r="N283" s="277" t="str">
        <f t="shared" si="48"/>
        <v/>
      </c>
      <c r="O283" s="277" t="str">
        <f>IFERROR(IF(N283=Hjelpeark!$D$7,_xlfn.XLOOKUP('Beregninger RAS'!C283,Hjelpeark!$C$8:$C$19,Hjelpeark!$D$8:$D$19),_xlfn.XLOOKUP('Beregninger RAS'!C283,Hjelpeark!$C$8:$C$19,Hjelpeark!$E$8:$E$19)),"")</f>
        <v/>
      </c>
      <c r="P283" s="277" t="str">
        <f t="shared" si="49"/>
        <v/>
      </c>
      <c r="Q283" s="277" t="str">
        <f>IFERROR(IF(P283=Hjelpeark!$B$4,0,ABS(P283-O283)),"")</f>
        <v/>
      </c>
      <c r="R283" s="226" t="str">
        <f t="shared" si="42"/>
        <v/>
      </c>
      <c r="T283" s="248" t="str">
        <f>IFERROR(_xlfn.XLOOKUP(D283,Prisliste!$C$4:$F$4,Prisliste!$C$28:$F$28)*R283,"")</f>
        <v/>
      </c>
      <c r="U283" s="248" t="str">
        <f>IFERROR(IF(L283=Hjelpeark!$P$14,_xlfn.XLOOKUP(D283,Prisliste!$C$4:$F$4,Prisliste!$C$29:$F$29)*R283,IF(L283=Hjelpeark!$P$15,_xlfn.XLOOKUP(D283,Prisliste!$C$4:$F$4,Prisliste!$C$30:$F$30)*R283,_xlfn.XLOOKUP(D283,Prisliste!$C$4:$F$4,Prisliste!$C$31:$F$31)*R283)),"")</f>
        <v/>
      </c>
    </row>
    <row r="284" spans="1:21" ht="14.4">
      <c r="A284" s="278" t="str">
        <f>IF(A283="","",IF(A283+1&lt;='Prisestimat RAS'!$C$7,'Beregninger RAS'!A283+1,""))</f>
        <v/>
      </c>
      <c r="B284" s="260" t="str">
        <f t="shared" si="43"/>
        <v/>
      </c>
      <c r="C284" s="277" t="str">
        <f t="shared" si="44"/>
        <v/>
      </c>
      <c r="D284" s="260" t="str">
        <f t="shared" si="45"/>
        <v/>
      </c>
      <c r="E284" s="226" t="str">
        <f t="shared" si="47"/>
        <v/>
      </c>
      <c r="F284" s="248" t="str">
        <f t="shared" si="46"/>
        <v/>
      </c>
      <c r="G284" s="246" t="str">
        <f>IF($A284="","",'Prisestimat RAS'!$C$14)</f>
        <v/>
      </c>
      <c r="H284" s="248" t="str" cm="1">
        <f t="array" ref="H284">IF(N284=Hjelpeark!$E$7,_xlfn.XLOOKUP(IF(P284="Naturlig",O284,P284),'Veksttabell FV'!$A$26:$A$42,_xlfn.XLOOKUP('Beregninger RAS'!F284,'Veksttabell FV'!$B$25:$T$25,'Veksttabell FV'!$B$26:$T$42,,-1),,-1)*G284,IF('Beregninger RAS'!N284=Hjelpeark!$D$7,_xlfn.XLOOKUP(IF(P284="Naturlig",O284,P284),'Veksttabell SV'!$A$27:$A$43,_xlfn.XLOOKUP('Beregninger RAS'!F284,'Veksttabell SV'!$B$26:$AU$26,'Veksttabell SV'!$B$27:$AU$43,,-1),,-1)*G284,""))</f>
        <v/>
      </c>
      <c r="I284" s="248" t="str">
        <f t="shared" si="40"/>
        <v/>
      </c>
      <c r="J284" s="264" t="str">
        <f t="shared" si="41"/>
        <v/>
      </c>
      <c r="K284" s="277" t="str">
        <f>IF(A284="","",'Prisestimat RAS'!$C$9)</f>
        <v/>
      </c>
      <c r="L284" s="277" t="str">
        <f>IF(B284="","",'Prisestimat RAS'!$C$10)</f>
        <v/>
      </c>
      <c r="M284" s="277" t="str">
        <f>IF(A284="","",_xlfn.XLOOKUP('Prisestimat RAS'!$C$10,Hjelpeark!$P$14:$P$16,Hjelpeark!$Q$14:$Q$16))</f>
        <v/>
      </c>
      <c r="N284" s="277" t="str">
        <f t="shared" si="48"/>
        <v/>
      </c>
      <c r="O284" s="277" t="str">
        <f>IFERROR(IF(N284=Hjelpeark!$D$7,_xlfn.XLOOKUP('Beregninger RAS'!C284,Hjelpeark!$C$8:$C$19,Hjelpeark!$D$8:$D$19),_xlfn.XLOOKUP('Beregninger RAS'!C284,Hjelpeark!$C$8:$C$19,Hjelpeark!$E$8:$E$19)),"")</f>
        <v/>
      </c>
      <c r="P284" s="277" t="str">
        <f t="shared" si="49"/>
        <v/>
      </c>
      <c r="Q284" s="277" t="str">
        <f>IFERROR(IF(P284=Hjelpeark!$B$4,0,ABS(P284-O284)),"")</f>
        <v/>
      </c>
      <c r="R284" s="226" t="str">
        <f t="shared" si="42"/>
        <v/>
      </c>
      <c r="T284" s="248" t="str">
        <f>IFERROR(_xlfn.XLOOKUP(D284,Prisliste!$C$4:$F$4,Prisliste!$C$28:$F$28)*R284,"")</f>
        <v/>
      </c>
      <c r="U284" s="248" t="str">
        <f>IFERROR(IF(L284=Hjelpeark!$P$14,_xlfn.XLOOKUP(D284,Prisliste!$C$4:$F$4,Prisliste!$C$29:$F$29)*R284,IF(L284=Hjelpeark!$P$15,_xlfn.XLOOKUP(D284,Prisliste!$C$4:$F$4,Prisliste!$C$30:$F$30)*R284,_xlfn.XLOOKUP(D284,Prisliste!$C$4:$F$4,Prisliste!$C$31:$F$31)*R284)),"")</f>
        <v/>
      </c>
    </row>
    <row r="285" spans="1:21" ht="14.4">
      <c r="A285" s="278" t="str">
        <f>IF(A284="","",IF(A284+1&lt;='Prisestimat RAS'!$C$7,'Beregninger RAS'!A284+1,""))</f>
        <v/>
      </c>
      <c r="B285" s="260" t="str">
        <f t="shared" si="43"/>
        <v/>
      </c>
      <c r="C285" s="277" t="str">
        <f t="shared" si="44"/>
        <v/>
      </c>
      <c r="D285" s="260" t="str">
        <f t="shared" si="45"/>
        <v/>
      </c>
      <c r="E285" s="226" t="str">
        <f t="shared" si="47"/>
        <v/>
      </c>
      <c r="F285" s="248" t="str">
        <f t="shared" si="46"/>
        <v/>
      </c>
      <c r="G285" s="246" t="str">
        <f>IF($A285="","",'Prisestimat RAS'!$C$14)</f>
        <v/>
      </c>
      <c r="H285" s="248" t="str" cm="1">
        <f t="array" ref="H285">IF(N285=Hjelpeark!$E$7,_xlfn.XLOOKUP(IF(P285="Naturlig",O285,P285),'Veksttabell FV'!$A$26:$A$42,_xlfn.XLOOKUP('Beregninger RAS'!F285,'Veksttabell FV'!$B$25:$T$25,'Veksttabell FV'!$B$26:$T$42,,-1),,-1)*G285,IF('Beregninger RAS'!N285=Hjelpeark!$D$7,_xlfn.XLOOKUP(IF(P285="Naturlig",O285,P285),'Veksttabell SV'!$A$27:$A$43,_xlfn.XLOOKUP('Beregninger RAS'!F285,'Veksttabell SV'!$B$26:$AU$26,'Veksttabell SV'!$B$27:$AU$43,,-1),,-1)*G285,""))</f>
        <v/>
      </c>
      <c r="I285" s="248" t="str">
        <f t="shared" si="40"/>
        <v/>
      </c>
      <c r="J285" s="264" t="str">
        <f t="shared" si="41"/>
        <v/>
      </c>
      <c r="K285" s="277" t="str">
        <f>IF(A285="","",'Prisestimat RAS'!$C$9)</f>
        <v/>
      </c>
      <c r="L285" s="277" t="str">
        <f>IF(B285="","",'Prisestimat RAS'!$C$10)</f>
        <v/>
      </c>
      <c r="M285" s="277" t="str">
        <f>IF(A285="","",_xlfn.XLOOKUP('Prisestimat RAS'!$C$10,Hjelpeark!$P$14:$P$16,Hjelpeark!$Q$14:$Q$16))</f>
        <v/>
      </c>
      <c r="N285" s="277" t="str">
        <f t="shared" si="48"/>
        <v/>
      </c>
      <c r="O285" s="277" t="str">
        <f>IFERROR(IF(N285=Hjelpeark!$D$7,_xlfn.XLOOKUP('Beregninger RAS'!C285,Hjelpeark!$C$8:$C$19,Hjelpeark!$D$8:$D$19),_xlfn.XLOOKUP('Beregninger RAS'!C285,Hjelpeark!$C$8:$C$19,Hjelpeark!$E$8:$E$19)),"")</f>
        <v/>
      </c>
      <c r="P285" s="277" t="str">
        <f t="shared" si="49"/>
        <v/>
      </c>
      <c r="Q285" s="277" t="str">
        <f>IFERROR(IF(P285=Hjelpeark!$B$4,0,ABS(P285-O285)),"")</f>
        <v/>
      </c>
      <c r="R285" s="226" t="str">
        <f t="shared" si="42"/>
        <v/>
      </c>
      <c r="T285" s="248" t="str">
        <f>IFERROR(_xlfn.XLOOKUP(D285,Prisliste!$C$4:$F$4,Prisliste!$C$28:$F$28)*R285,"")</f>
        <v/>
      </c>
      <c r="U285" s="248" t="str">
        <f>IFERROR(IF(L285=Hjelpeark!$P$14,_xlfn.XLOOKUP(D285,Prisliste!$C$4:$F$4,Prisliste!$C$29:$F$29)*R285,IF(L285=Hjelpeark!$P$15,_xlfn.XLOOKUP(D285,Prisliste!$C$4:$F$4,Prisliste!$C$30:$F$30)*R285,_xlfn.XLOOKUP(D285,Prisliste!$C$4:$F$4,Prisliste!$C$31:$F$31)*R285)),"")</f>
        <v/>
      </c>
    </row>
    <row r="286" spans="1:21" ht="14.4">
      <c r="A286" s="278" t="str">
        <f>IF(A285="","",IF(A285+1&lt;='Prisestimat RAS'!$C$7,'Beregninger RAS'!A285+1,""))</f>
        <v/>
      </c>
      <c r="B286" s="260" t="str">
        <f t="shared" si="43"/>
        <v/>
      </c>
      <c r="C286" s="277" t="str">
        <f t="shared" si="44"/>
        <v/>
      </c>
      <c r="D286" s="260" t="str">
        <f t="shared" si="45"/>
        <v/>
      </c>
      <c r="E286" s="226" t="str">
        <f t="shared" si="47"/>
        <v/>
      </c>
      <c r="F286" s="248" t="str">
        <f t="shared" si="46"/>
        <v/>
      </c>
      <c r="G286" s="246" t="str">
        <f>IF($A286="","",'Prisestimat RAS'!$C$14)</f>
        <v/>
      </c>
      <c r="H286" s="248" t="str" cm="1">
        <f t="array" ref="H286">IF(N286=Hjelpeark!$E$7,_xlfn.XLOOKUP(IF(P286="Naturlig",O286,P286),'Veksttabell FV'!$A$26:$A$42,_xlfn.XLOOKUP('Beregninger RAS'!F286,'Veksttabell FV'!$B$25:$T$25,'Veksttabell FV'!$B$26:$T$42,,-1),,-1)*G286,IF('Beregninger RAS'!N286=Hjelpeark!$D$7,_xlfn.XLOOKUP(IF(P286="Naturlig",O286,P286),'Veksttabell SV'!$A$27:$A$43,_xlfn.XLOOKUP('Beregninger RAS'!F286,'Veksttabell SV'!$B$26:$AU$26,'Veksttabell SV'!$B$27:$AU$43,,-1),,-1)*G286,""))</f>
        <v/>
      </c>
      <c r="I286" s="248" t="str">
        <f t="shared" si="40"/>
        <v/>
      </c>
      <c r="J286" s="264" t="str">
        <f t="shared" si="41"/>
        <v/>
      </c>
      <c r="K286" s="277" t="str">
        <f>IF(A286="","",'Prisestimat RAS'!$C$9)</f>
        <v/>
      </c>
      <c r="L286" s="277" t="str">
        <f>IF(B286="","",'Prisestimat RAS'!$C$10)</f>
        <v/>
      </c>
      <c r="M286" s="277" t="str">
        <f>IF(A286="","",_xlfn.XLOOKUP('Prisestimat RAS'!$C$10,Hjelpeark!$P$14:$P$16,Hjelpeark!$Q$14:$Q$16))</f>
        <v/>
      </c>
      <c r="N286" s="277" t="str">
        <f t="shared" si="48"/>
        <v/>
      </c>
      <c r="O286" s="277" t="str">
        <f>IFERROR(IF(N286=Hjelpeark!$D$7,_xlfn.XLOOKUP('Beregninger RAS'!C286,Hjelpeark!$C$8:$C$19,Hjelpeark!$D$8:$D$19),_xlfn.XLOOKUP('Beregninger RAS'!C286,Hjelpeark!$C$8:$C$19,Hjelpeark!$E$8:$E$19)),"")</f>
        <v/>
      </c>
      <c r="P286" s="277" t="str">
        <f t="shared" si="49"/>
        <v/>
      </c>
      <c r="Q286" s="277" t="str">
        <f>IFERROR(IF(P286=Hjelpeark!$B$4,0,ABS(P286-O286)),"")</f>
        <v/>
      </c>
      <c r="R286" s="226" t="str">
        <f t="shared" si="42"/>
        <v/>
      </c>
      <c r="T286" s="248" t="str">
        <f>IFERROR(_xlfn.XLOOKUP(D286,Prisliste!$C$4:$F$4,Prisliste!$C$28:$F$28)*R286,"")</f>
        <v/>
      </c>
      <c r="U286" s="248" t="str">
        <f>IFERROR(IF(L286=Hjelpeark!$P$14,_xlfn.XLOOKUP(D286,Prisliste!$C$4:$F$4,Prisliste!$C$29:$F$29)*R286,IF(L286=Hjelpeark!$P$15,_xlfn.XLOOKUP(D286,Prisliste!$C$4:$F$4,Prisliste!$C$30:$F$30)*R286,_xlfn.XLOOKUP(D286,Prisliste!$C$4:$F$4,Prisliste!$C$31:$F$31)*R286)),"")</f>
        <v/>
      </c>
    </row>
    <row r="287" spans="1:21" ht="14.4">
      <c r="A287" s="278" t="str">
        <f>IF(A286="","",IF(A286+1&lt;='Prisestimat RAS'!$C$7,'Beregninger RAS'!A286+1,""))</f>
        <v/>
      </c>
      <c r="B287" s="260" t="str">
        <f t="shared" si="43"/>
        <v/>
      </c>
      <c r="C287" s="277" t="str">
        <f t="shared" si="44"/>
        <v/>
      </c>
      <c r="D287" s="260" t="str">
        <f t="shared" si="45"/>
        <v/>
      </c>
      <c r="E287" s="226" t="str">
        <f t="shared" si="47"/>
        <v/>
      </c>
      <c r="F287" s="248" t="str">
        <f t="shared" si="46"/>
        <v/>
      </c>
      <c r="G287" s="246" t="str">
        <f>IF($A287="","",'Prisestimat RAS'!$C$14)</f>
        <v/>
      </c>
      <c r="H287" s="248" t="str" cm="1">
        <f t="array" ref="H287">IF(N287=Hjelpeark!$E$7,_xlfn.XLOOKUP(IF(P287="Naturlig",O287,P287),'Veksttabell FV'!$A$26:$A$42,_xlfn.XLOOKUP('Beregninger RAS'!F287,'Veksttabell FV'!$B$25:$T$25,'Veksttabell FV'!$B$26:$T$42,,-1),,-1)*G287,IF('Beregninger RAS'!N287=Hjelpeark!$D$7,_xlfn.XLOOKUP(IF(P287="Naturlig",O287,P287),'Veksttabell SV'!$A$27:$A$43,_xlfn.XLOOKUP('Beregninger RAS'!F287,'Veksttabell SV'!$B$26:$AU$26,'Veksttabell SV'!$B$27:$AU$43,,-1),,-1)*G287,""))</f>
        <v/>
      </c>
      <c r="I287" s="248" t="str">
        <f t="shared" si="40"/>
        <v/>
      </c>
      <c r="J287" s="264" t="str">
        <f t="shared" si="41"/>
        <v/>
      </c>
      <c r="K287" s="277" t="str">
        <f>IF(A287="","",'Prisestimat RAS'!$C$9)</f>
        <v/>
      </c>
      <c r="L287" s="277" t="str">
        <f>IF(B287="","",'Prisestimat RAS'!$C$10)</f>
        <v/>
      </c>
      <c r="M287" s="277" t="str">
        <f>IF(A287="","",_xlfn.XLOOKUP('Prisestimat RAS'!$C$10,Hjelpeark!$P$14:$P$16,Hjelpeark!$Q$14:$Q$16))</f>
        <v/>
      </c>
      <c r="N287" s="277" t="str">
        <f t="shared" si="48"/>
        <v/>
      </c>
      <c r="O287" s="277" t="str">
        <f>IFERROR(IF(N287=Hjelpeark!$D$7,_xlfn.XLOOKUP('Beregninger RAS'!C287,Hjelpeark!$C$8:$C$19,Hjelpeark!$D$8:$D$19),_xlfn.XLOOKUP('Beregninger RAS'!C287,Hjelpeark!$C$8:$C$19,Hjelpeark!$E$8:$E$19)),"")</f>
        <v/>
      </c>
      <c r="P287" s="277" t="str">
        <f t="shared" si="49"/>
        <v/>
      </c>
      <c r="Q287" s="277" t="str">
        <f>IFERROR(IF(P287=Hjelpeark!$B$4,0,ABS(P287-O287)),"")</f>
        <v/>
      </c>
      <c r="R287" s="226" t="str">
        <f t="shared" si="42"/>
        <v/>
      </c>
      <c r="T287" s="248" t="str">
        <f>IFERROR(_xlfn.XLOOKUP(D287,Prisliste!$C$4:$F$4,Prisliste!$C$28:$F$28)*R287,"")</f>
        <v/>
      </c>
      <c r="U287" s="248" t="str">
        <f>IFERROR(IF(L287=Hjelpeark!$P$14,_xlfn.XLOOKUP(D287,Prisliste!$C$4:$F$4,Prisliste!$C$29:$F$29)*R287,IF(L287=Hjelpeark!$P$15,_xlfn.XLOOKUP(D287,Prisliste!$C$4:$F$4,Prisliste!$C$30:$F$30)*R287,_xlfn.XLOOKUP(D287,Prisliste!$C$4:$F$4,Prisliste!$C$31:$F$31)*R287)),"")</f>
        <v/>
      </c>
    </row>
    <row r="288" spans="1:21" ht="14.4">
      <c r="A288" s="278" t="str">
        <f>IF(A287="","",IF(A287+1&lt;='Prisestimat RAS'!$C$7,'Beregninger RAS'!A287+1,""))</f>
        <v/>
      </c>
      <c r="B288" s="260" t="str">
        <f t="shared" si="43"/>
        <v/>
      </c>
      <c r="C288" s="277" t="str">
        <f t="shared" si="44"/>
        <v/>
      </c>
      <c r="D288" s="260" t="str">
        <f t="shared" si="45"/>
        <v/>
      </c>
      <c r="E288" s="226" t="str">
        <f t="shared" si="47"/>
        <v/>
      </c>
      <c r="F288" s="248" t="str">
        <f t="shared" si="46"/>
        <v/>
      </c>
      <c r="G288" s="246" t="str">
        <f>IF($A288="","",'Prisestimat RAS'!$C$14)</f>
        <v/>
      </c>
      <c r="H288" s="248" t="str" cm="1">
        <f t="array" ref="H288">IF(N288=Hjelpeark!$E$7,_xlfn.XLOOKUP(IF(P288="Naturlig",O288,P288),'Veksttabell FV'!$A$26:$A$42,_xlfn.XLOOKUP('Beregninger RAS'!F288,'Veksttabell FV'!$B$25:$T$25,'Veksttabell FV'!$B$26:$T$42,,-1),,-1)*G288,IF('Beregninger RAS'!N288=Hjelpeark!$D$7,_xlfn.XLOOKUP(IF(P288="Naturlig",O288,P288),'Veksttabell SV'!$A$27:$A$43,_xlfn.XLOOKUP('Beregninger RAS'!F288,'Veksttabell SV'!$B$26:$AU$26,'Veksttabell SV'!$B$27:$AU$43,,-1),,-1)*G288,""))</f>
        <v/>
      </c>
      <c r="I288" s="248" t="str">
        <f t="shared" si="40"/>
        <v/>
      </c>
      <c r="J288" s="264" t="str">
        <f t="shared" si="41"/>
        <v/>
      </c>
      <c r="K288" s="277" t="str">
        <f>IF(A288="","",'Prisestimat RAS'!$C$9)</f>
        <v/>
      </c>
      <c r="L288" s="277" t="str">
        <f>IF(B288="","",'Prisestimat RAS'!$C$10)</f>
        <v/>
      </c>
      <c r="M288" s="277" t="str">
        <f>IF(A288="","",_xlfn.XLOOKUP('Prisestimat RAS'!$C$10,Hjelpeark!$P$14:$P$16,Hjelpeark!$Q$14:$Q$16))</f>
        <v/>
      </c>
      <c r="N288" s="277" t="str">
        <f t="shared" si="48"/>
        <v/>
      </c>
      <c r="O288" s="277" t="str">
        <f>IFERROR(IF(N288=Hjelpeark!$D$7,_xlfn.XLOOKUP('Beregninger RAS'!C288,Hjelpeark!$C$8:$C$19,Hjelpeark!$D$8:$D$19),_xlfn.XLOOKUP('Beregninger RAS'!C288,Hjelpeark!$C$8:$C$19,Hjelpeark!$E$8:$E$19)),"")</f>
        <v/>
      </c>
      <c r="P288" s="277" t="str">
        <f t="shared" si="49"/>
        <v/>
      </c>
      <c r="Q288" s="277" t="str">
        <f>IFERROR(IF(P288=Hjelpeark!$B$4,0,ABS(P288-O288)),"")</f>
        <v/>
      </c>
      <c r="R288" s="226" t="str">
        <f t="shared" si="42"/>
        <v/>
      </c>
      <c r="T288" s="248" t="str">
        <f>IFERROR(_xlfn.XLOOKUP(D288,Prisliste!$C$4:$F$4,Prisliste!$C$28:$F$28)*R288,"")</f>
        <v/>
      </c>
      <c r="U288" s="248" t="str">
        <f>IFERROR(IF(L288=Hjelpeark!$P$14,_xlfn.XLOOKUP(D288,Prisliste!$C$4:$F$4,Prisliste!$C$29:$F$29)*R288,IF(L288=Hjelpeark!$P$15,_xlfn.XLOOKUP(D288,Prisliste!$C$4:$F$4,Prisliste!$C$30:$F$30)*R288,_xlfn.XLOOKUP(D288,Prisliste!$C$4:$F$4,Prisliste!$C$31:$F$31)*R288)),"")</f>
        <v/>
      </c>
    </row>
    <row r="289" spans="1:21" ht="14.4">
      <c r="A289" s="278" t="str">
        <f>IF(A288="","",IF(A288+1&lt;='Prisestimat RAS'!$C$7,'Beregninger RAS'!A288+1,""))</f>
        <v/>
      </c>
      <c r="B289" s="260" t="str">
        <f t="shared" si="43"/>
        <v/>
      </c>
      <c r="C289" s="277" t="str">
        <f t="shared" si="44"/>
        <v/>
      </c>
      <c r="D289" s="260" t="str">
        <f t="shared" si="45"/>
        <v/>
      </c>
      <c r="E289" s="226" t="str">
        <f t="shared" si="47"/>
        <v/>
      </c>
      <c r="F289" s="248" t="str">
        <f t="shared" si="46"/>
        <v/>
      </c>
      <c r="G289" s="246" t="str">
        <f>IF($A289="","",'Prisestimat RAS'!$C$14)</f>
        <v/>
      </c>
      <c r="H289" s="248" t="str" cm="1">
        <f t="array" ref="H289">IF(N289=Hjelpeark!$E$7,_xlfn.XLOOKUP(IF(P289="Naturlig",O289,P289),'Veksttabell FV'!$A$26:$A$42,_xlfn.XLOOKUP('Beregninger RAS'!F289,'Veksttabell FV'!$B$25:$T$25,'Veksttabell FV'!$B$26:$T$42,,-1),,-1)*G289,IF('Beregninger RAS'!N289=Hjelpeark!$D$7,_xlfn.XLOOKUP(IF(P289="Naturlig",O289,P289),'Veksttabell SV'!$A$27:$A$43,_xlfn.XLOOKUP('Beregninger RAS'!F289,'Veksttabell SV'!$B$26:$AU$26,'Veksttabell SV'!$B$27:$AU$43,,-1),,-1)*G289,""))</f>
        <v/>
      </c>
      <c r="I289" s="248" t="str">
        <f t="shared" si="40"/>
        <v/>
      </c>
      <c r="J289" s="264" t="str">
        <f t="shared" si="41"/>
        <v/>
      </c>
      <c r="K289" s="277" t="str">
        <f>IF(A289="","",'Prisestimat RAS'!$C$9)</f>
        <v/>
      </c>
      <c r="L289" s="277" t="str">
        <f>IF(B289="","",'Prisestimat RAS'!$C$10)</f>
        <v/>
      </c>
      <c r="M289" s="277" t="str">
        <f>IF(A289="","",_xlfn.XLOOKUP('Prisestimat RAS'!$C$10,Hjelpeark!$P$14:$P$16,Hjelpeark!$Q$14:$Q$16))</f>
        <v/>
      </c>
      <c r="N289" s="277" t="str">
        <f t="shared" si="48"/>
        <v/>
      </c>
      <c r="O289" s="277" t="str">
        <f>IFERROR(IF(N289=Hjelpeark!$D$7,_xlfn.XLOOKUP('Beregninger RAS'!C289,Hjelpeark!$C$8:$C$19,Hjelpeark!$D$8:$D$19),_xlfn.XLOOKUP('Beregninger RAS'!C289,Hjelpeark!$C$8:$C$19,Hjelpeark!$E$8:$E$19)),"")</f>
        <v/>
      </c>
      <c r="P289" s="277" t="str">
        <f t="shared" si="49"/>
        <v/>
      </c>
      <c r="Q289" s="277" t="str">
        <f>IFERROR(IF(P289=Hjelpeark!$B$4,0,ABS(P289-O289)),"")</f>
        <v/>
      </c>
      <c r="R289" s="226" t="str">
        <f t="shared" si="42"/>
        <v/>
      </c>
      <c r="T289" s="248" t="str">
        <f>IFERROR(_xlfn.XLOOKUP(D289,Prisliste!$C$4:$F$4,Prisliste!$C$28:$F$28)*R289,"")</f>
        <v/>
      </c>
      <c r="U289" s="248" t="str">
        <f>IFERROR(IF(L289=Hjelpeark!$P$14,_xlfn.XLOOKUP(D289,Prisliste!$C$4:$F$4,Prisliste!$C$29:$F$29)*R289,IF(L289=Hjelpeark!$P$15,_xlfn.XLOOKUP(D289,Prisliste!$C$4:$F$4,Prisliste!$C$30:$F$30)*R289,_xlfn.XLOOKUP(D289,Prisliste!$C$4:$F$4,Prisliste!$C$31:$F$31)*R289)),"")</f>
        <v/>
      </c>
    </row>
    <row r="290" spans="1:21" ht="14.4">
      <c r="A290" s="278" t="str">
        <f>IF(A289="","",IF(A289+1&lt;='Prisestimat RAS'!$C$7,'Beregninger RAS'!A289+1,""))</f>
        <v/>
      </c>
      <c r="B290" s="260" t="str">
        <f t="shared" si="43"/>
        <v/>
      </c>
      <c r="C290" s="277" t="str">
        <f t="shared" si="44"/>
        <v/>
      </c>
      <c r="D290" s="260" t="str">
        <f t="shared" si="45"/>
        <v/>
      </c>
      <c r="E290" s="226" t="str">
        <f t="shared" si="47"/>
        <v/>
      </c>
      <c r="F290" s="248" t="str">
        <f t="shared" si="46"/>
        <v/>
      </c>
      <c r="G290" s="246" t="str">
        <f>IF($A290="","",'Prisestimat RAS'!$C$14)</f>
        <v/>
      </c>
      <c r="H290" s="248" t="str" cm="1">
        <f t="array" ref="H290">IF(N290=Hjelpeark!$E$7,_xlfn.XLOOKUP(IF(P290="Naturlig",O290,P290),'Veksttabell FV'!$A$26:$A$42,_xlfn.XLOOKUP('Beregninger RAS'!F290,'Veksttabell FV'!$B$25:$T$25,'Veksttabell FV'!$B$26:$T$42,,-1),,-1)*G290,IF('Beregninger RAS'!N290=Hjelpeark!$D$7,_xlfn.XLOOKUP(IF(P290="Naturlig",O290,P290),'Veksttabell SV'!$A$27:$A$43,_xlfn.XLOOKUP('Beregninger RAS'!F290,'Veksttabell SV'!$B$26:$AU$26,'Veksttabell SV'!$B$27:$AU$43,,-1),,-1)*G290,""))</f>
        <v/>
      </c>
      <c r="I290" s="248" t="str">
        <f t="shared" si="40"/>
        <v/>
      </c>
      <c r="J290" s="264" t="str">
        <f t="shared" si="41"/>
        <v/>
      </c>
      <c r="K290" s="277" t="str">
        <f>IF(A290="","",'Prisestimat RAS'!$C$9)</f>
        <v/>
      </c>
      <c r="L290" s="277" t="str">
        <f>IF(B290="","",'Prisestimat RAS'!$C$10)</f>
        <v/>
      </c>
      <c r="M290" s="277" t="str">
        <f>IF(A290="","",_xlfn.XLOOKUP('Prisestimat RAS'!$C$10,Hjelpeark!$P$14:$P$16,Hjelpeark!$Q$14:$Q$16))</f>
        <v/>
      </c>
      <c r="N290" s="277" t="str">
        <f t="shared" si="48"/>
        <v/>
      </c>
      <c r="O290" s="277" t="str">
        <f>IFERROR(IF(N290=Hjelpeark!$D$7,_xlfn.XLOOKUP('Beregninger RAS'!C290,Hjelpeark!$C$8:$C$19,Hjelpeark!$D$8:$D$19),_xlfn.XLOOKUP('Beregninger RAS'!C290,Hjelpeark!$C$8:$C$19,Hjelpeark!$E$8:$E$19)),"")</f>
        <v/>
      </c>
      <c r="P290" s="277" t="str">
        <f t="shared" si="49"/>
        <v/>
      </c>
      <c r="Q290" s="277" t="str">
        <f>IFERROR(IF(P290=Hjelpeark!$B$4,0,ABS(P290-O290)),"")</f>
        <v/>
      </c>
      <c r="R290" s="226" t="str">
        <f t="shared" si="42"/>
        <v/>
      </c>
      <c r="T290" s="248" t="str">
        <f>IFERROR(_xlfn.XLOOKUP(D290,Prisliste!$C$4:$F$4,Prisliste!$C$28:$F$28)*R290,"")</f>
        <v/>
      </c>
      <c r="U290" s="248" t="str">
        <f>IFERROR(IF(L290=Hjelpeark!$P$14,_xlfn.XLOOKUP(D290,Prisliste!$C$4:$F$4,Prisliste!$C$29:$F$29)*R290,IF(L290=Hjelpeark!$P$15,_xlfn.XLOOKUP(D290,Prisliste!$C$4:$F$4,Prisliste!$C$30:$F$30)*R290,_xlfn.XLOOKUP(D290,Prisliste!$C$4:$F$4,Prisliste!$C$31:$F$31)*R290)),"")</f>
        <v/>
      </c>
    </row>
    <row r="291" spans="1:21" ht="14.4">
      <c r="A291" s="278" t="str">
        <f>IF(A290="","",IF(A290+1&lt;='Prisestimat RAS'!$C$7,'Beregninger RAS'!A290+1,""))</f>
        <v/>
      </c>
      <c r="B291" s="260" t="str">
        <f t="shared" si="43"/>
        <v/>
      </c>
      <c r="C291" s="277" t="str">
        <f t="shared" si="44"/>
        <v/>
      </c>
      <c r="D291" s="260" t="str">
        <f t="shared" si="45"/>
        <v/>
      </c>
      <c r="E291" s="226" t="str">
        <f t="shared" si="47"/>
        <v/>
      </c>
      <c r="F291" s="248" t="str">
        <f t="shared" si="46"/>
        <v/>
      </c>
      <c r="G291" s="246" t="str">
        <f>IF($A291="","",'Prisestimat RAS'!$C$14)</f>
        <v/>
      </c>
      <c r="H291" s="248" t="str" cm="1">
        <f t="array" ref="H291">IF(N291=Hjelpeark!$E$7,_xlfn.XLOOKUP(IF(P291="Naturlig",O291,P291),'Veksttabell FV'!$A$26:$A$42,_xlfn.XLOOKUP('Beregninger RAS'!F291,'Veksttabell FV'!$B$25:$T$25,'Veksttabell FV'!$B$26:$T$42,,-1),,-1)*G291,IF('Beregninger RAS'!N291=Hjelpeark!$D$7,_xlfn.XLOOKUP(IF(P291="Naturlig",O291,P291),'Veksttabell SV'!$A$27:$A$43,_xlfn.XLOOKUP('Beregninger RAS'!F291,'Veksttabell SV'!$B$26:$AU$26,'Veksttabell SV'!$B$27:$AU$43,,-1),,-1)*G291,""))</f>
        <v/>
      </c>
      <c r="I291" s="248" t="str">
        <f t="shared" si="40"/>
        <v/>
      </c>
      <c r="J291" s="264" t="str">
        <f t="shared" si="41"/>
        <v/>
      </c>
      <c r="K291" s="277" t="str">
        <f>IF(A291="","",'Prisestimat RAS'!$C$9)</f>
        <v/>
      </c>
      <c r="L291" s="277" t="str">
        <f>IF(B291="","",'Prisestimat RAS'!$C$10)</f>
        <v/>
      </c>
      <c r="M291" s="277" t="str">
        <f>IF(A291="","",_xlfn.XLOOKUP('Prisestimat RAS'!$C$10,Hjelpeark!$P$14:$P$16,Hjelpeark!$Q$14:$Q$16))</f>
        <v/>
      </c>
      <c r="N291" s="277" t="str">
        <f t="shared" si="48"/>
        <v/>
      </c>
      <c r="O291" s="277" t="str">
        <f>IFERROR(IF(N291=Hjelpeark!$D$7,_xlfn.XLOOKUP('Beregninger RAS'!C291,Hjelpeark!$C$8:$C$19,Hjelpeark!$D$8:$D$19),_xlfn.XLOOKUP('Beregninger RAS'!C291,Hjelpeark!$C$8:$C$19,Hjelpeark!$E$8:$E$19)),"")</f>
        <v/>
      </c>
      <c r="P291" s="277" t="str">
        <f t="shared" si="49"/>
        <v/>
      </c>
      <c r="Q291" s="277" t="str">
        <f>IFERROR(IF(P291=Hjelpeark!$B$4,0,ABS(P291-O291)),"")</f>
        <v/>
      </c>
      <c r="R291" s="226" t="str">
        <f t="shared" si="42"/>
        <v/>
      </c>
      <c r="T291" s="248" t="str">
        <f>IFERROR(_xlfn.XLOOKUP(D291,Prisliste!$C$4:$F$4,Prisliste!$C$28:$F$28)*R291,"")</f>
        <v/>
      </c>
      <c r="U291" s="248" t="str">
        <f>IFERROR(IF(L291=Hjelpeark!$P$14,_xlfn.XLOOKUP(D291,Prisliste!$C$4:$F$4,Prisliste!$C$29:$F$29)*R291,IF(L291=Hjelpeark!$P$15,_xlfn.XLOOKUP(D291,Prisliste!$C$4:$F$4,Prisliste!$C$30:$F$30)*R291,_xlfn.XLOOKUP(D291,Prisliste!$C$4:$F$4,Prisliste!$C$31:$F$31)*R291)),"")</f>
        <v/>
      </c>
    </row>
    <row r="292" spans="1:21" ht="14.4">
      <c r="A292" s="278" t="str">
        <f>IF(A291="","",IF(A291+1&lt;='Prisestimat RAS'!$C$7,'Beregninger RAS'!A291+1,""))</f>
        <v/>
      </c>
      <c r="B292" s="260" t="str">
        <f t="shared" si="43"/>
        <v/>
      </c>
      <c r="C292" s="277" t="str">
        <f t="shared" si="44"/>
        <v/>
      </c>
      <c r="D292" s="260" t="str">
        <f t="shared" si="45"/>
        <v/>
      </c>
      <c r="E292" s="226" t="str">
        <f t="shared" si="47"/>
        <v/>
      </c>
      <c r="F292" s="248" t="str">
        <f t="shared" si="46"/>
        <v/>
      </c>
      <c r="G292" s="246" t="str">
        <f>IF($A292="","",'Prisestimat RAS'!$C$14)</f>
        <v/>
      </c>
      <c r="H292" s="248" t="str" cm="1">
        <f t="array" ref="H292">IF(N292=Hjelpeark!$E$7,_xlfn.XLOOKUP(IF(P292="Naturlig",O292,P292),'Veksttabell FV'!$A$26:$A$42,_xlfn.XLOOKUP('Beregninger RAS'!F292,'Veksttabell FV'!$B$25:$T$25,'Veksttabell FV'!$B$26:$T$42,,-1),,-1)*G292,IF('Beregninger RAS'!N292=Hjelpeark!$D$7,_xlfn.XLOOKUP(IF(P292="Naturlig",O292,P292),'Veksttabell SV'!$A$27:$A$43,_xlfn.XLOOKUP('Beregninger RAS'!F292,'Veksttabell SV'!$B$26:$AU$26,'Veksttabell SV'!$B$27:$AU$43,,-1),,-1)*G292,""))</f>
        <v/>
      </c>
      <c r="I292" s="248" t="str">
        <f t="shared" si="40"/>
        <v/>
      </c>
      <c r="J292" s="264" t="str">
        <f t="shared" si="41"/>
        <v/>
      </c>
      <c r="K292" s="277" t="str">
        <f>IF(A292="","",'Prisestimat RAS'!$C$9)</f>
        <v/>
      </c>
      <c r="L292" s="277" t="str">
        <f>IF(B292="","",'Prisestimat RAS'!$C$10)</f>
        <v/>
      </c>
      <c r="M292" s="277" t="str">
        <f>IF(A292="","",_xlfn.XLOOKUP('Prisestimat RAS'!$C$10,Hjelpeark!$P$14:$P$16,Hjelpeark!$Q$14:$Q$16))</f>
        <v/>
      </c>
      <c r="N292" s="277" t="str">
        <f t="shared" si="48"/>
        <v/>
      </c>
      <c r="O292" s="277" t="str">
        <f>IFERROR(IF(N292=Hjelpeark!$D$7,_xlfn.XLOOKUP('Beregninger RAS'!C292,Hjelpeark!$C$8:$C$19,Hjelpeark!$D$8:$D$19),_xlfn.XLOOKUP('Beregninger RAS'!C292,Hjelpeark!$C$8:$C$19,Hjelpeark!$E$8:$E$19)),"")</f>
        <v/>
      </c>
      <c r="P292" s="277" t="str">
        <f t="shared" si="49"/>
        <v/>
      </c>
      <c r="Q292" s="277" t="str">
        <f>IFERROR(IF(P292=Hjelpeark!$B$4,0,ABS(P292-O292)),"")</f>
        <v/>
      </c>
      <c r="R292" s="226" t="str">
        <f t="shared" si="42"/>
        <v/>
      </c>
      <c r="T292" s="248" t="str">
        <f>IFERROR(_xlfn.XLOOKUP(D292,Prisliste!$C$4:$F$4,Prisliste!$C$28:$F$28)*R292,"")</f>
        <v/>
      </c>
      <c r="U292" s="248" t="str">
        <f>IFERROR(IF(L292=Hjelpeark!$P$14,_xlfn.XLOOKUP(D292,Prisliste!$C$4:$F$4,Prisliste!$C$29:$F$29)*R292,IF(L292=Hjelpeark!$P$15,_xlfn.XLOOKUP(D292,Prisliste!$C$4:$F$4,Prisliste!$C$30:$F$30)*R292,_xlfn.XLOOKUP(D292,Prisliste!$C$4:$F$4,Prisliste!$C$31:$F$31)*R292)),"")</f>
        <v/>
      </c>
    </row>
    <row r="293" spans="1:21" ht="14.4">
      <c r="A293" s="278" t="str">
        <f>IF(A292="","",IF(A292+1&lt;='Prisestimat RAS'!$C$7,'Beregninger RAS'!A292+1,""))</f>
        <v/>
      </c>
      <c r="B293" s="260" t="str">
        <f t="shared" si="43"/>
        <v/>
      </c>
      <c r="C293" s="277" t="str">
        <f t="shared" si="44"/>
        <v/>
      </c>
      <c r="D293" s="260" t="str">
        <f t="shared" si="45"/>
        <v/>
      </c>
      <c r="E293" s="226" t="str">
        <f t="shared" si="47"/>
        <v/>
      </c>
      <c r="F293" s="248" t="str">
        <f t="shared" si="46"/>
        <v/>
      </c>
      <c r="G293" s="246" t="str">
        <f>IF($A293="","",'Prisestimat RAS'!$C$14)</f>
        <v/>
      </c>
      <c r="H293" s="248" t="str" cm="1">
        <f t="array" ref="H293">IF(N293=Hjelpeark!$E$7,_xlfn.XLOOKUP(IF(P293="Naturlig",O293,P293),'Veksttabell FV'!$A$26:$A$42,_xlfn.XLOOKUP('Beregninger RAS'!F293,'Veksttabell FV'!$B$25:$T$25,'Veksttabell FV'!$B$26:$T$42,,-1),,-1)*G293,IF('Beregninger RAS'!N293=Hjelpeark!$D$7,_xlfn.XLOOKUP(IF(P293="Naturlig",O293,P293),'Veksttabell SV'!$A$27:$A$43,_xlfn.XLOOKUP('Beregninger RAS'!F293,'Veksttabell SV'!$B$26:$AU$26,'Veksttabell SV'!$B$27:$AU$43,,-1),,-1)*G293,""))</f>
        <v/>
      </c>
      <c r="I293" s="248" t="str">
        <f t="shared" si="40"/>
        <v/>
      </c>
      <c r="J293" s="264" t="str">
        <f t="shared" si="41"/>
        <v/>
      </c>
      <c r="K293" s="277" t="str">
        <f>IF(A293="","",'Prisestimat RAS'!$C$9)</f>
        <v/>
      </c>
      <c r="L293" s="277" t="str">
        <f>IF(B293="","",'Prisestimat RAS'!$C$10)</f>
        <v/>
      </c>
      <c r="M293" s="277" t="str">
        <f>IF(A293="","",_xlfn.XLOOKUP('Prisestimat RAS'!$C$10,Hjelpeark!$P$14:$P$16,Hjelpeark!$Q$14:$Q$16))</f>
        <v/>
      </c>
      <c r="N293" s="277" t="str">
        <f t="shared" si="48"/>
        <v/>
      </c>
      <c r="O293" s="277" t="str">
        <f>IFERROR(IF(N293=Hjelpeark!$D$7,_xlfn.XLOOKUP('Beregninger RAS'!C293,Hjelpeark!$C$8:$C$19,Hjelpeark!$D$8:$D$19),_xlfn.XLOOKUP('Beregninger RAS'!C293,Hjelpeark!$C$8:$C$19,Hjelpeark!$E$8:$E$19)),"")</f>
        <v/>
      </c>
      <c r="P293" s="277" t="str">
        <f t="shared" si="49"/>
        <v/>
      </c>
      <c r="Q293" s="277" t="str">
        <f>IFERROR(IF(P293=Hjelpeark!$B$4,0,ABS(P293-O293)),"")</f>
        <v/>
      </c>
      <c r="R293" s="226" t="str">
        <f t="shared" si="42"/>
        <v/>
      </c>
      <c r="T293" s="248" t="str">
        <f>IFERROR(_xlfn.XLOOKUP(D293,Prisliste!$C$4:$F$4,Prisliste!$C$28:$F$28)*R293,"")</f>
        <v/>
      </c>
      <c r="U293" s="248" t="str">
        <f>IFERROR(IF(L293=Hjelpeark!$P$14,_xlfn.XLOOKUP(D293,Prisliste!$C$4:$F$4,Prisliste!$C$29:$F$29)*R293,IF(L293=Hjelpeark!$P$15,_xlfn.XLOOKUP(D293,Prisliste!$C$4:$F$4,Prisliste!$C$30:$F$30)*R293,_xlfn.XLOOKUP(D293,Prisliste!$C$4:$F$4,Prisliste!$C$31:$F$31)*R293)),"")</f>
        <v/>
      </c>
    </row>
    <row r="294" spans="1:21" ht="14.4">
      <c r="A294" s="278" t="str">
        <f>IF(A293="","",IF(A293+1&lt;='Prisestimat RAS'!$C$7,'Beregninger RAS'!A293+1,""))</f>
        <v/>
      </c>
      <c r="B294" s="260" t="str">
        <f t="shared" si="43"/>
        <v/>
      </c>
      <c r="C294" s="277" t="str">
        <f t="shared" si="44"/>
        <v/>
      </c>
      <c r="D294" s="260" t="str">
        <f t="shared" si="45"/>
        <v/>
      </c>
      <c r="E294" s="226" t="str">
        <f t="shared" si="47"/>
        <v/>
      </c>
      <c r="F294" s="248" t="str">
        <f t="shared" si="46"/>
        <v/>
      </c>
      <c r="G294" s="246" t="str">
        <f>IF($A294="","",'Prisestimat RAS'!$C$14)</f>
        <v/>
      </c>
      <c r="H294" s="248" t="str" cm="1">
        <f t="array" ref="H294">IF(N294=Hjelpeark!$E$7,_xlfn.XLOOKUP(IF(P294="Naturlig",O294,P294),'Veksttabell FV'!$A$26:$A$42,_xlfn.XLOOKUP('Beregninger RAS'!F294,'Veksttabell FV'!$B$25:$T$25,'Veksttabell FV'!$B$26:$T$42,,-1),,-1)*G294,IF('Beregninger RAS'!N294=Hjelpeark!$D$7,_xlfn.XLOOKUP(IF(P294="Naturlig",O294,P294),'Veksttabell SV'!$A$27:$A$43,_xlfn.XLOOKUP('Beregninger RAS'!F294,'Veksttabell SV'!$B$26:$AU$26,'Veksttabell SV'!$B$27:$AU$43,,-1),,-1)*G294,""))</f>
        <v/>
      </c>
      <c r="I294" s="248" t="str">
        <f t="shared" si="40"/>
        <v/>
      </c>
      <c r="J294" s="264" t="str">
        <f t="shared" si="41"/>
        <v/>
      </c>
      <c r="K294" s="277" t="str">
        <f>IF(A294="","",'Prisestimat RAS'!$C$9)</f>
        <v/>
      </c>
      <c r="L294" s="277" t="str">
        <f>IF(B294="","",'Prisestimat RAS'!$C$10)</f>
        <v/>
      </c>
      <c r="M294" s="277" t="str">
        <f>IF(A294="","",_xlfn.XLOOKUP('Prisestimat RAS'!$C$10,Hjelpeark!$P$14:$P$16,Hjelpeark!$Q$14:$Q$16))</f>
        <v/>
      </c>
      <c r="N294" s="277" t="str">
        <f t="shared" si="48"/>
        <v/>
      </c>
      <c r="O294" s="277" t="str">
        <f>IFERROR(IF(N294=Hjelpeark!$D$7,_xlfn.XLOOKUP('Beregninger RAS'!C294,Hjelpeark!$C$8:$C$19,Hjelpeark!$D$8:$D$19),_xlfn.XLOOKUP('Beregninger RAS'!C294,Hjelpeark!$C$8:$C$19,Hjelpeark!$E$8:$E$19)),"")</f>
        <v/>
      </c>
      <c r="P294" s="277" t="str">
        <f t="shared" si="49"/>
        <v/>
      </c>
      <c r="Q294" s="277" t="str">
        <f>IFERROR(IF(P294=Hjelpeark!$B$4,0,ABS(P294-O294)),"")</f>
        <v/>
      </c>
      <c r="R294" s="226" t="str">
        <f t="shared" si="42"/>
        <v/>
      </c>
      <c r="T294" s="248" t="str">
        <f>IFERROR(_xlfn.XLOOKUP(D294,Prisliste!$C$4:$F$4,Prisliste!$C$28:$F$28)*R294,"")</f>
        <v/>
      </c>
      <c r="U294" s="248" t="str">
        <f>IFERROR(IF(L294=Hjelpeark!$P$14,_xlfn.XLOOKUP(D294,Prisliste!$C$4:$F$4,Prisliste!$C$29:$F$29)*R294,IF(L294=Hjelpeark!$P$15,_xlfn.XLOOKUP(D294,Prisliste!$C$4:$F$4,Prisliste!$C$30:$F$30)*R294,_xlfn.XLOOKUP(D294,Prisliste!$C$4:$F$4,Prisliste!$C$31:$F$31)*R294)),"")</f>
        <v/>
      </c>
    </row>
    <row r="295" spans="1:21" ht="14.4">
      <c r="A295" s="278" t="str">
        <f>IF(A294="","",IF(A294+1&lt;='Prisestimat RAS'!$C$7,'Beregninger RAS'!A294+1,""))</f>
        <v/>
      </c>
      <c r="B295" s="260" t="str">
        <f t="shared" si="43"/>
        <v/>
      </c>
      <c r="C295" s="277" t="str">
        <f t="shared" si="44"/>
        <v/>
      </c>
      <c r="D295" s="260" t="str">
        <f t="shared" si="45"/>
        <v/>
      </c>
      <c r="E295" s="226" t="str">
        <f t="shared" si="47"/>
        <v/>
      </c>
      <c r="F295" s="248" t="str">
        <f t="shared" si="46"/>
        <v/>
      </c>
      <c r="G295" s="246" t="str">
        <f>IF($A295="","",'Prisestimat RAS'!$C$14)</f>
        <v/>
      </c>
      <c r="H295" s="248" t="str" cm="1">
        <f t="array" ref="H295">IF(N295=Hjelpeark!$E$7,_xlfn.XLOOKUP(IF(P295="Naturlig",O295,P295),'Veksttabell FV'!$A$26:$A$42,_xlfn.XLOOKUP('Beregninger RAS'!F295,'Veksttabell FV'!$B$25:$T$25,'Veksttabell FV'!$B$26:$T$42,,-1),,-1)*G295,IF('Beregninger RAS'!N295=Hjelpeark!$D$7,_xlfn.XLOOKUP(IF(P295="Naturlig",O295,P295),'Veksttabell SV'!$A$27:$A$43,_xlfn.XLOOKUP('Beregninger RAS'!F295,'Veksttabell SV'!$B$26:$AU$26,'Veksttabell SV'!$B$27:$AU$43,,-1),,-1)*G295,""))</f>
        <v/>
      </c>
      <c r="I295" s="248" t="str">
        <f t="shared" si="40"/>
        <v/>
      </c>
      <c r="J295" s="264" t="str">
        <f t="shared" si="41"/>
        <v/>
      </c>
      <c r="K295" s="277" t="str">
        <f>IF(A295="","",'Prisestimat RAS'!$C$9)</f>
        <v/>
      </c>
      <c r="L295" s="277" t="str">
        <f>IF(B295="","",'Prisestimat RAS'!$C$10)</f>
        <v/>
      </c>
      <c r="M295" s="277" t="str">
        <f>IF(A295="","",_xlfn.XLOOKUP('Prisestimat RAS'!$C$10,Hjelpeark!$P$14:$P$16,Hjelpeark!$Q$14:$Q$16))</f>
        <v/>
      </c>
      <c r="N295" s="277" t="str">
        <f t="shared" si="48"/>
        <v/>
      </c>
      <c r="O295" s="277" t="str">
        <f>IFERROR(IF(N295=Hjelpeark!$D$7,_xlfn.XLOOKUP('Beregninger RAS'!C295,Hjelpeark!$C$8:$C$19,Hjelpeark!$D$8:$D$19),_xlfn.XLOOKUP('Beregninger RAS'!C295,Hjelpeark!$C$8:$C$19,Hjelpeark!$E$8:$E$19)),"")</f>
        <v/>
      </c>
      <c r="P295" s="277" t="str">
        <f t="shared" si="49"/>
        <v/>
      </c>
      <c r="Q295" s="277" t="str">
        <f>IFERROR(IF(P295=Hjelpeark!$B$4,0,ABS(P295-O295)),"")</f>
        <v/>
      </c>
      <c r="R295" s="226" t="str">
        <f t="shared" si="42"/>
        <v/>
      </c>
      <c r="T295" s="248" t="str">
        <f>IFERROR(_xlfn.XLOOKUP(D295,Prisliste!$C$4:$F$4,Prisliste!$C$28:$F$28)*R295,"")</f>
        <v/>
      </c>
      <c r="U295" s="248" t="str">
        <f>IFERROR(IF(L295=Hjelpeark!$P$14,_xlfn.XLOOKUP(D295,Prisliste!$C$4:$F$4,Prisliste!$C$29:$F$29)*R295,IF(L295=Hjelpeark!$P$15,_xlfn.XLOOKUP(D295,Prisliste!$C$4:$F$4,Prisliste!$C$30:$F$30)*R295,_xlfn.XLOOKUP(D295,Prisliste!$C$4:$F$4,Prisliste!$C$31:$F$31)*R295)),"")</f>
        <v/>
      </c>
    </row>
    <row r="296" spans="1:21" ht="14.4">
      <c r="A296" s="278" t="str">
        <f>IF(A295="","",IF(A295+1&lt;='Prisestimat RAS'!$C$7,'Beregninger RAS'!A295+1,""))</f>
        <v/>
      </c>
      <c r="B296" s="260" t="str">
        <f t="shared" si="43"/>
        <v/>
      </c>
      <c r="C296" s="277" t="str">
        <f t="shared" si="44"/>
        <v/>
      </c>
      <c r="D296" s="260" t="str">
        <f t="shared" si="45"/>
        <v/>
      </c>
      <c r="E296" s="226" t="str">
        <f t="shared" si="47"/>
        <v/>
      </c>
      <c r="F296" s="248" t="str">
        <f t="shared" si="46"/>
        <v/>
      </c>
      <c r="G296" s="246" t="str">
        <f>IF($A296="","",'Prisestimat RAS'!$C$14)</f>
        <v/>
      </c>
      <c r="H296" s="248" t="str" cm="1">
        <f t="array" ref="H296">IF(N296=Hjelpeark!$E$7,_xlfn.XLOOKUP(IF(P296="Naturlig",O296,P296),'Veksttabell FV'!$A$26:$A$42,_xlfn.XLOOKUP('Beregninger RAS'!F296,'Veksttabell FV'!$B$25:$T$25,'Veksttabell FV'!$B$26:$T$42,,-1),,-1)*G296,IF('Beregninger RAS'!N296=Hjelpeark!$D$7,_xlfn.XLOOKUP(IF(P296="Naturlig",O296,P296),'Veksttabell SV'!$A$27:$A$43,_xlfn.XLOOKUP('Beregninger RAS'!F296,'Veksttabell SV'!$B$26:$AU$26,'Veksttabell SV'!$B$27:$AU$43,,-1),,-1)*G296,""))</f>
        <v/>
      </c>
      <c r="I296" s="248" t="str">
        <f t="shared" si="40"/>
        <v/>
      </c>
      <c r="J296" s="264" t="str">
        <f t="shared" si="41"/>
        <v/>
      </c>
      <c r="K296" s="277" t="str">
        <f>IF(A296="","",'Prisestimat RAS'!$C$9)</f>
        <v/>
      </c>
      <c r="L296" s="277" t="str">
        <f>IF(B296="","",'Prisestimat RAS'!$C$10)</f>
        <v/>
      </c>
      <c r="M296" s="277" t="str">
        <f>IF(A296="","",_xlfn.XLOOKUP('Prisestimat RAS'!$C$10,Hjelpeark!$P$14:$P$16,Hjelpeark!$Q$14:$Q$16))</f>
        <v/>
      </c>
      <c r="N296" s="277" t="str">
        <f t="shared" si="48"/>
        <v/>
      </c>
      <c r="O296" s="277" t="str">
        <f>IFERROR(IF(N296=Hjelpeark!$D$7,_xlfn.XLOOKUP('Beregninger RAS'!C296,Hjelpeark!$C$8:$C$19,Hjelpeark!$D$8:$D$19),_xlfn.XLOOKUP('Beregninger RAS'!C296,Hjelpeark!$C$8:$C$19,Hjelpeark!$E$8:$E$19)),"")</f>
        <v/>
      </c>
      <c r="P296" s="277" t="str">
        <f t="shared" si="49"/>
        <v/>
      </c>
      <c r="Q296" s="277" t="str">
        <f>IFERROR(IF(P296=Hjelpeark!$B$4,0,ABS(P296-O296)),"")</f>
        <v/>
      </c>
      <c r="R296" s="226" t="str">
        <f t="shared" si="42"/>
        <v/>
      </c>
      <c r="T296" s="248" t="str">
        <f>IFERROR(_xlfn.XLOOKUP(D296,Prisliste!$C$4:$F$4,Prisliste!$C$28:$F$28)*R296,"")</f>
        <v/>
      </c>
      <c r="U296" s="248" t="str">
        <f>IFERROR(IF(L296=Hjelpeark!$P$14,_xlfn.XLOOKUP(D296,Prisliste!$C$4:$F$4,Prisliste!$C$29:$F$29)*R296,IF(L296=Hjelpeark!$P$15,_xlfn.XLOOKUP(D296,Prisliste!$C$4:$F$4,Prisliste!$C$30:$F$30)*R296,_xlfn.XLOOKUP(D296,Prisliste!$C$4:$F$4,Prisliste!$C$31:$F$31)*R296)),"")</f>
        <v/>
      </c>
    </row>
    <row r="297" spans="1:21" ht="14.4">
      <c r="A297" s="278" t="str">
        <f>IF(A296="","",IF(A296+1&lt;='Prisestimat RAS'!$C$7,'Beregninger RAS'!A296+1,""))</f>
        <v/>
      </c>
      <c r="B297" s="260" t="str">
        <f t="shared" si="43"/>
        <v/>
      </c>
      <c r="C297" s="277" t="str">
        <f t="shared" si="44"/>
        <v/>
      </c>
      <c r="D297" s="260" t="str">
        <f t="shared" si="45"/>
        <v/>
      </c>
      <c r="E297" s="226" t="str">
        <f t="shared" si="47"/>
        <v/>
      </c>
      <c r="F297" s="248" t="str">
        <f t="shared" si="46"/>
        <v/>
      </c>
      <c r="G297" s="246" t="str">
        <f>IF($A297="","",'Prisestimat RAS'!$C$14)</f>
        <v/>
      </c>
      <c r="H297" s="248" t="str" cm="1">
        <f t="array" ref="H297">IF(N297=Hjelpeark!$E$7,_xlfn.XLOOKUP(IF(P297="Naturlig",O297,P297),'Veksttabell FV'!$A$26:$A$42,_xlfn.XLOOKUP('Beregninger RAS'!F297,'Veksttabell FV'!$B$25:$T$25,'Veksttabell FV'!$B$26:$T$42,,-1),,-1)*G297,IF('Beregninger RAS'!N297=Hjelpeark!$D$7,_xlfn.XLOOKUP(IF(P297="Naturlig",O297,P297),'Veksttabell SV'!$A$27:$A$43,_xlfn.XLOOKUP('Beregninger RAS'!F297,'Veksttabell SV'!$B$26:$AU$26,'Veksttabell SV'!$B$27:$AU$43,,-1),,-1)*G297,""))</f>
        <v/>
      </c>
      <c r="I297" s="248" t="str">
        <f t="shared" si="40"/>
        <v/>
      </c>
      <c r="J297" s="264" t="str">
        <f t="shared" si="41"/>
        <v/>
      </c>
      <c r="K297" s="277" t="str">
        <f>IF(A297="","",'Prisestimat RAS'!$C$9)</f>
        <v/>
      </c>
      <c r="L297" s="277" t="str">
        <f>IF(B297="","",'Prisestimat RAS'!$C$10)</f>
        <v/>
      </c>
      <c r="M297" s="277" t="str">
        <f>IF(A297="","",_xlfn.XLOOKUP('Prisestimat RAS'!$C$10,Hjelpeark!$P$14:$P$16,Hjelpeark!$Q$14:$Q$16))</f>
        <v/>
      </c>
      <c r="N297" s="277" t="str">
        <f t="shared" si="48"/>
        <v/>
      </c>
      <c r="O297" s="277" t="str">
        <f>IFERROR(IF(N297=Hjelpeark!$D$7,_xlfn.XLOOKUP('Beregninger RAS'!C297,Hjelpeark!$C$8:$C$19,Hjelpeark!$D$8:$D$19),_xlfn.XLOOKUP('Beregninger RAS'!C297,Hjelpeark!$C$8:$C$19,Hjelpeark!$E$8:$E$19)),"")</f>
        <v/>
      </c>
      <c r="P297" s="277" t="str">
        <f t="shared" si="49"/>
        <v/>
      </c>
      <c r="Q297" s="277" t="str">
        <f>IFERROR(IF(P297=Hjelpeark!$B$4,0,ABS(P297-O297)),"")</f>
        <v/>
      </c>
      <c r="R297" s="226" t="str">
        <f t="shared" si="42"/>
        <v/>
      </c>
      <c r="T297" s="248" t="str">
        <f>IFERROR(_xlfn.XLOOKUP(D297,Prisliste!$C$4:$F$4,Prisliste!$C$28:$F$28)*R297,"")</f>
        <v/>
      </c>
      <c r="U297" s="248" t="str">
        <f>IFERROR(IF(L297=Hjelpeark!$P$14,_xlfn.XLOOKUP(D297,Prisliste!$C$4:$F$4,Prisliste!$C$29:$F$29)*R297,IF(L297=Hjelpeark!$P$15,_xlfn.XLOOKUP(D297,Prisliste!$C$4:$F$4,Prisliste!$C$30:$F$30)*R297,_xlfn.XLOOKUP(D297,Prisliste!$C$4:$F$4,Prisliste!$C$31:$F$31)*R297)),"")</f>
        <v/>
      </c>
    </row>
    <row r="298" spans="1:21" ht="14.4">
      <c r="A298" s="278" t="str">
        <f>IF(A297="","",IF(A297+1&lt;='Prisestimat RAS'!$C$7,'Beregninger RAS'!A297+1,""))</f>
        <v/>
      </c>
      <c r="B298" s="260" t="str">
        <f t="shared" si="43"/>
        <v/>
      </c>
      <c r="C298" s="277" t="str">
        <f t="shared" si="44"/>
        <v/>
      </c>
      <c r="D298" s="260" t="str">
        <f t="shared" si="45"/>
        <v/>
      </c>
      <c r="E298" s="226" t="str">
        <f t="shared" si="47"/>
        <v/>
      </c>
      <c r="F298" s="248" t="str">
        <f t="shared" si="46"/>
        <v/>
      </c>
      <c r="G298" s="246" t="str">
        <f>IF($A298="","",'Prisestimat RAS'!$C$14)</f>
        <v/>
      </c>
      <c r="H298" s="248" t="str" cm="1">
        <f t="array" ref="H298">IF(N298=Hjelpeark!$E$7,_xlfn.XLOOKUP(IF(P298="Naturlig",O298,P298),'Veksttabell FV'!$A$26:$A$42,_xlfn.XLOOKUP('Beregninger RAS'!F298,'Veksttabell FV'!$B$25:$T$25,'Veksttabell FV'!$B$26:$T$42,,-1),,-1)*G298,IF('Beregninger RAS'!N298=Hjelpeark!$D$7,_xlfn.XLOOKUP(IF(P298="Naturlig",O298,P298),'Veksttabell SV'!$A$27:$A$43,_xlfn.XLOOKUP('Beregninger RAS'!F298,'Veksttabell SV'!$B$26:$AU$26,'Veksttabell SV'!$B$27:$AU$43,,-1),,-1)*G298,""))</f>
        <v/>
      </c>
      <c r="I298" s="248" t="str">
        <f t="shared" si="40"/>
        <v/>
      </c>
      <c r="J298" s="264" t="str">
        <f t="shared" si="41"/>
        <v/>
      </c>
      <c r="K298" s="277" t="str">
        <f>IF(A298="","",'Prisestimat RAS'!$C$9)</f>
        <v/>
      </c>
      <c r="L298" s="277" t="str">
        <f>IF(B298="","",'Prisestimat RAS'!$C$10)</f>
        <v/>
      </c>
      <c r="M298" s="277" t="str">
        <f>IF(A298="","",_xlfn.XLOOKUP('Prisestimat RAS'!$C$10,Hjelpeark!$P$14:$P$16,Hjelpeark!$Q$14:$Q$16))</f>
        <v/>
      </c>
      <c r="N298" s="277" t="str">
        <f t="shared" si="48"/>
        <v/>
      </c>
      <c r="O298" s="277" t="str">
        <f>IFERROR(IF(N298=Hjelpeark!$D$7,_xlfn.XLOOKUP('Beregninger RAS'!C298,Hjelpeark!$C$8:$C$19,Hjelpeark!$D$8:$D$19),_xlfn.XLOOKUP('Beregninger RAS'!C298,Hjelpeark!$C$8:$C$19,Hjelpeark!$E$8:$E$19)),"")</f>
        <v/>
      </c>
      <c r="P298" s="277" t="str">
        <f t="shared" si="49"/>
        <v/>
      </c>
      <c r="Q298" s="277" t="str">
        <f>IFERROR(IF(P298=Hjelpeark!$B$4,0,ABS(P298-O298)),"")</f>
        <v/>
      </c>
      <c r="R298" s="226" t="str">
        <f t="shared" si="42"/>
        <v/>
      </c>
      <c r="T298" s="248" t="str">
        <f>IFERROR(_xlfn.XLOOKUP(D298,Prisliste!$C$4:$F$4,Prisliste!$C$28:$F$28)*R298,"")</f>
        <v/>
      </c>
      <c r="U298" s="248" t="str">
        <f>IFERROR(IF(L298=Hjelpeark!$P$14,_xlfn.XLOOKUP(D298,Prisliste!$C$4:$F$4,Prisliste!$C$29:$F$29)*R298,IF(L298=Hjelpeark!$P$15,_xlfn.XLOOKUP(D298,Prisliste!$C$4:$F$4,Prisliste!$C$30:$F$30)*R298,_xlfn.XLOOKUP(D298,Prisliste!$C$4:$F$4,Prisliste!$C$31:$F$31)*R298)),"")</f>
        <v/>
      </c>
    </row>
    <row r="299" spans="1:21" ht="14.4">
      <c r="A299" s="278" t="str">
        <f>IF(A298="","",IF(A298+1&lt;='Prisestimat RAS'!$C$7,'Beregninger RAS'!A298+1,""))</f>
        <v/>
      </c>
      <c r="B299" s="260" t="str">
        <f t="shared" si="43"/>
        <v/>
      </c>
      <c r="C299" s="277" t="str">
        <f t="shared" si="44"/>
        <v/>
      </c>
      <c r="D299" s="260" t="str">
        <f t="shared" si="45"/>
        <v/>
      </c>
      <c r="E299" s="226" t="str">
        <f t="shared" si="47"/>
        <v/>
      </c>
      <c r="F299" s="248" t="str">
        <f t="shared" si="46"/>
        <v/>
      </c>
      <c r="G299" s="246" t="str">
        <f>IF($A299="","",'Prisestimat RAS'!$C$14)</f>
        <v/>
      </c>
      <c r="H299" s="248" t="str" cm="1">
        <f t="array" ref="H299">IF(N299=Hjelpeark!$E$7,_xlfn.XLOOKUP(IF(P299="Naturlig",O299,P299),'Veksttabell FV'!$A$26:$A$42,_xlfn.XLOOKUP('Beregninger RAS'!F299,'Veksttabell FV'!$B$25:$T$25,'Veksttabell FV'!$B$26:$T$42,,-1),,-1)*G299,IF('Beregninger RAS'!N299=Hjelpeark!$D$7,_xlfn.XLOOKUP(IF(P299="Naturlig",O299,P299),'Veksttabell SV'!$A$27:$A$43,_xlfn.XLOOKUP('Beregninger RAS'!F299,'Veksttabell SV'!$B$26:$AU$26,'Veksttabell SV'!$B$27:$AU$43,,-1),,-1)*G299,""))</f>
        <v/>
      </c>
      <c r="I299" s="248" t="str">
        <f t="shared" si="40"/>
        <v/>
      </c>
      <c r="J299" s="264" t="str">
        <f t="shared" si="41"/>
        <v/>
      </c>
      <c r="K299" s="277" t="str">
        <f>IF(A299="","",'Prisestimat RAS'!$C$9)</f>
        <v/>
      </c>
      <c r="L299" s="277" t="str">
        <f>IF(B299="","",'Prisestimat RAS'!$C$10)</f>
        <v/>
      </c>
      <c r="M299" s="277" t="str">
        <f>IF(A299="","",_xlfn.XLOOKUP('Prisestimat RAS'!$C$10,Hjelpeark!$P$14:$P$16,Hjelpeark!$Q$14:$Q$16))</f>
        <v/>
      </c>
      <c r="N299" s="277" t="str">
        <f t="shared" si="48"/>
        <v/>
      </c>
      <c r="O299" s="277" t="str">
        <f>IFERROR(IF(N299=Hjelpeark!$D$7,_xlfn.XLOOKUP('Beregninger RAS'!C299,Hjelpeark!$C$8:$C$19,Hjelpeark!$D$8:$D$19),_xlfn.XLOOKUP('Beregninger RAS'!C299,Hjelpeark!$C$8:$C$19,Hjelpeark!$E$8:$E$19)),"")</f>
        <v/>
      </c>
      <c r="P299" s="277" t="str">
        <f t="shared" si="49"/>
        <v/>
      </c>
      <c r="Q299" s="277" t="str">
        <f>IFERROR(IF(P299=Hjelpeark!$B$4,0,ABS(P299-O299)),"")</f>
        <v/>
      </c>
      <c r="R299" s="226" t="str">
        <f t="shared" si="42"/>
        <v/>
      </c>
      <c r="T299" s="248" t="str">
        <f>IFERROR(_xlfn.XLOOKUP(D299,Prisliste!$C$4:$F$4,Prisliste!$C$28:$F$28)*R299,"")</f>
        <v/>
      </c>
      <c r="U299" s="248" t="str">
        <f>IFERROR(IF(L299=Hjelpeark!$P$14,_xlfn.XLOOKUP(D299,Prisliste!$C$4:$F$4,Prisliste!$C$29:$F$29)*R299,IF(L299=Hjelpeark!$P$15,_xlfn.XLOOKUP(D299,Prisliste!$C$4:$F$4,Prisliste!$C$30:$F$30)*R299,_xlfn.XLOOKUP(D299,Prisliste!$C$4:$F$4,Prisliste!$C$31:$F$31)*R299)),"")</f>
        <v/>
      </c>
    </row>
    <row r="300" spans="1:21" ht="14.4">
      <c r="A300" s="278" t="str">
        <f>IF(A299="","",IF(A299+1&lt;='Prisestimat RAS'!$C$7,'Beregninger RAS'!A299+1,""))</f>
        <v/>
      </c>
      <c r="B300" s="260" t="str">
        <f t="shared" si="43"/>
        <v/>
      </c>
      <c r="C300" s="277" t="str">
        <f t="shared" si="44"/>
        <v/>
      </c>
      <c r="D300" s="260" t="str">
        <f t="shared" si="45"/>
        <v/>
      </c>
      <c r="E300" s="226" t="str">
        <f t="shared" si="47"/>
        <v/>
      </c>
      <c r="F300" s="248" t="str">
        <f t="shared" si="46"/>
        <v/>
      </c>
      <c r="G300" s="246" t="str">
        <f>IF($A300="","",'Prisestimat RAS'!$C$14)</f>
        <v/>
      </c>
      <c r="H300" s="248" t="str" cm="1">
        <f t="array" ref="H300">IF(N300=Hjelpeark!$E$7,_xlfn.XLOOKUP(IF(P300="Naturlig",O300,P300),'Veksttabell FV'!$A$26:$A$42,_xlfn.XLOOKUP('Beregninger RAS'!F300,'Veksttabell FV'!$B$25:$T$25,'Veksttabell FV'!$B$26:$T$42,,-1),,-1)*G300,IF('Beregninger RAS'!N300=Hjelpeark!$D$7,_xlfn.XLOOKUP(IF(P300="Naturlig",O300,P300),'Veksttabell SV'!$A$27:$A$43,_xlfn.XLOOKUP('Beregninger RAS'!F300,'Veksttabell SV'!$B$26:$AU$26,'Veksttabell SV'!$B$27:$AU$43,,-1),,-1)*G300,""))</f>
        <v/>
      </c>
      <c r="I300" s="248" t="str">
        <f t="shared" si="40"/>
        <v/>
      </c>
      <c r="J300" s="264" t="str">
        <f t="shared" si="41"/>
        <v/>
      </c>
      <c r="K300" s="277" t="str">
        <f>IF(A300="","",'Prisestimat RAS'!$C$9)</f>
        <v/>
      </c>
      <c r="L300" s="277" t="str">
        <f>IF(B300="","",'Prisestimat RAS'!$C$10)</f>
        <v/>
      </c>
      <c r="M300" s="277" t="str">
        <f>IF(A300="","",_xlfn.XLOOKUP('Prisestimat RAS'!$C$10,Hjelpeark!$P$14:$P$16,Hjelpeark!$Q$14:$Q$16))</f>
        <v/>
      </c>
      <c r="N300" s="277" t="str">
        <f t="shared" si="48"/>
        <v/>
      </c>
      <c r="O300" s="277" t="str">
        <f>IFERROR(IF(N300=Hjelpeark!$D$7,_xlfn.XLOOKUP('Beregninger RAS'!C300,Hjelpeark!$C$8:$C$19,Hjelpeark!$D$8:$D$19),_xlfn.XLOOKUP('Beregninger RAS'!C300,Hjelpeark!$C$8:$C$19,Hjelpeark!$E$8:$E$19)),"")</f>
        <v/>
      </c>
      <c r="P300" s="277" t="str">
        <f t="shared" si="49"/>
        <v/>
      </c>
      <c r="Q300" s="277" t="str">
        <f>IFERROR(IF(P300=Hjelpeark!$B$4,0,ABS(P300-O300)),"")</f>
        <v/>
      </c>
      <c r="R300" s="226" t="str">
        <f t="shared" si="42"/>
        <v/>
      </c>
      <c r="T300" s="248" t="str">
        <f>IFERROR(_xlfn.XLOOKUP(D300,Prisliste!$C$4:$F$4,Prisliste!$C$28:$F$28)*R300,"")</f>
        <v/>
      </c>
      <c r="U300" s="248" t="str">
        <f>IFERROR(IF(L300=Hjelpeark!$P$14,_xlfn.XLOOKUP(D300,Prisliste!$C$4:$F$4,Prisliste!$C$29:$F$29)*R300,IF(L300=Hjelpeark!$P$15,_xlfn.XLOOKUP(D300,Prisliste!$C$4:$F$4,Prisliste!$C$30:$F$30)*R300,_xlfn.XLOOKUP(D300,Prisliste!$C$4:$F$4,Prisliste!$C$31:$F$31)*R300)),"")</f>
        <v/>
      </c>
    </row>
    <row r="301" spans="1:21" ht="14.4">
      <c r="A301" s="278" t="str">
        <f>IF(A300="","",IF(A300+1&lt;='Prisestimat RAS'!$C$7,'Beregninger RAS'!A300+1,""))</f>
        <v/>
      </c>
      <c r="B301" s="260" t="str">
        <f t="shared" si="43"/>
        <v/>
      </c>
      <c r="C301" s="277" t="str">
        <f t="shared" si="44"/>
        <v/>
      </c>
      <c r="D301" s="260" t="str">
        <f t="shared" si="45"/>
        <v/>
      </c>
      <c r="E301" s="226" t="str">
        <f t="shared" si="47"/>
        <v/>
      </c>
      <c r="F301" s="248" t="str">
        <f t="shared" si="46"/>
        <v/>
      </c>
      <c r="G301" s="246" t="str">
        <f>IF($A301="","",'Prisestimat RAS'!$C$14)</f>
        <v/>
      </c>
      <c r="H301" s="248" t="str" cm="1">
        <f t="array" ref="H301">IF(N301=Hjelpeark!$E$7,_xlfn.XLOOKUP(IF(P301="Naturlig",O301,P301),'Veksttabell FV'!$A$26:$A$42,_xlfn.XLOOKUP('Beregninger RAS'!F301,'Veksttabell FV'!$B$25:$T$25,'Veksttabell FV'!$B$26:$T$42,,-1),,-1)*G301,IF('Beregninger RAS'!N301=Hjelpeark!$D$7,_xlfn.XLOOKUP(IF(P301="Naturlig",O301,P301),'Veksttabell SV'!$A$27:$A$43,_xlfn.XLOOKUP('Beregninger RAS'!F301,'Veksttabell SV'!$B$26:$AU$26,'Veksttabell SV'!$B$27:$AU$43,,-1),,-1)*G301,""))</f>
        <v/>
      </c>
      <c r="I301" s="248" t="str">
        <f t="shared" si="40"/>
        <v/>
      </c>
      <c r="J301" s="264" t="str">
        <f t="shared" si="41"/>
        <v/>
      </c>
      <c r="K301" s="277" t="str">
        <f>IF(A301="","",'Prisestimat RAS'!$C$9)</f>
        <v/>
      </c>
      <c r="L301" s="277" t="str">
        <f>IF(B301="","",'Prisestimat RAS'!$C$10)</f>
        <v/>
      </c>
      <c r="M301" s="277" t="str">
        <f>IF(A301="","",_xlfn.XLOOKUP('Prisestimat RAS'!$C$10,Hjelpeark!$P$14:$P$16,Hjelpeark!$Q$14:$Q$16))</f>
        <v/>
      </c>
      <c r="N301" s="277" t="str">
        <f t="shared" si="48"/>
        <v/>
      </c>
      <c r="O301" s="277" t="str">
        <f>IFERROR(IF(N301=Hjelpeark!$D$7,_xlfn.XLOOKUP('Beregninger RAS'!C301,Hjelpeark!$C$8:$C$19,Hjelpeark!$D$8:$D$19),_xlfn.XLOOKUP('Beregninger RAS'!C301,Hjelpeark!$C$8:$C$19,Hjelpeark!$E$8:$E$19)),"")</f>
        <v/>
      </c>
      <c r="P301" s="277" t="str">
        <f t="shared" si="49"/>
        <v/>
      </c>
      <c r="Q301" s="277" t="str">
        <f>IFERROR(IF(P301=Hjelpeark!$B$4,0,ABS(P301-O301)),"")</f>
        <v/>
      </c>
      <c r="R301" s="226" t="str">
        <f t="shared" si="42"/>
        <v/>
      </c>
      <c r="T301" s="248" t="str">
        <f>IFERROR(_xlfn.XLOOKUP(D301,Prisliste!$C$4:$F$4,Prisliste!$C$28:$F$28)*R301,"")</f>
        <v/>
      </c>
      <c r="U301" s="248" t="str">
        <f>IFERROR(IF(L301=Hjelpeark!$P$14,_xlfn.XLOOKUP(D301,Prisliste!$C$4:$F$4,Prisliste!$C$29:$F$29)*R301,IF(L301=Hjelpeark!$P$15,_xlfn.XLOOKUP(D301,Prisliste!$C$4:$F$4,Prisliste!$C$30:$F$30)*R301,_xlfn.XLOOKUP(D301,Prisliste!$C$4:$F$4,Prisliste!$C$31:$F$31)*R301)),"")</f>
        <v/>
      </c>
    </row>
    <row r="302" spans="1:21" ht="14.4">
      <c r="A302" s="278" t="str">
        <f>IF(A301="","",IF(A301+1&lt;='Prisestimat RAS'!$C$7,'Beregninger RAS'!A301+1,""))</f>
        <v/>
      </c>
      <c r="B302" s="260" t="str">
        <f t="shared" si="43"/>
        <v/>
      </c>
      <c r="C302" s="277" t="str">
        <f t="shared" si="44"/>
        <v/>
      </c>
      <c r="D302" s="260" t="str">
        <f t="shared" si="45"/>
        <v/>
      </c>
      <c r="E302" s="226" t="str">
        <f t="shared" si="47"/>
        <v/>
      </c>
      <c r="F302" s="248" t="str">
        <f t="shared" si="46"/>
        <v/>
      </c>
      <c r="G302" s="246" t="str">
        <f>IF($A302="","",'Prisestimat RAS'!$C$14)</f>
        <v/>
      </c>
      <c r="H302" s="248" t="str" cm="1">
        <f t="array" ref="H302">IF(N302=Hjelpeark!$E$7,_xlfn.XLOOKUP(IF(P302="Naturlig",O302,P302),'Veksttabell FV'!$A$26:$A$42,_xlfn.XLOOKUP('Beregninger RAS'!F302,'Veksttabell FV'!$B$25:$T$25,'Veksttabell FV'!$B$26:$T$42,,-1),,-1)*G302,IF('Beregninger RAS'!N302=Hjelpeark!$D$7,_xlfn.XLOOKUP(IF(P302="Naturlig",O302,P302),'Veksttabell SV'!$A$27:$A$43,_xlfn.XLOOKUP('Beregninger RAS'!F302,'Veksttabell SV'!$B$26:$AU$26,'Veksttabell SV'!$B$27:$AU$43,,-1),,-1)*G302,""))</f>
        <v/>
      </c>
      <c r="I302" s="248" t="str">
        <f t="shared" si="40"/>
        <v/>
      </c>
      <c r="J302" s="264" t="str">
        <f t="shared" si="41"/>
        <v/>
      </c>
      <c r="K302" s="277" t="str">
        <f>IF(A302="","",'Prisestimat RAS'!$C$9)</f>
        <v/>
      </c>
      <c r="L302" s="277" t="str">
        <f>IF(B302="","",'Prisestimat RAS'!$C$10)</f>
        <v/>
      </c>
      <c r="M302" s="277" t="str">
        <f>IF(A302="","",_xlfn.XLOOKUP('Prisestimat RAS'!$C$10,Hjelpeark!$P$14:$P$16,Hjelpeark!$Q$14:$Q$16))</f>
        <v/>
      </c>
      <c r="N302" s="277" t="str">
        <f t="shared" si="48"/>
        <v/>
      </c>
      <c r="O302" s="277" t="str">
        <f>IFERROR(IF(N302=Hjelpeark!$D$7,_xlfn.XLOOKUP('Beregninger RAS'!C302,Hjelpeark!$C$8:$C$19,Hjelpeark!$D$8:$D$19),_xlfn.XLOOKUP('Beregninger RAS'!C302,Hjelpeark!$C$8:$C$19,Hjelpeark!$E$8:$E$19)),"")</f>
        <v/>
      </c>
      <c r="P302" s="277" t="str">
        <f t="shared" si="49"/>
        <v/>
      </c>
      <c r="Q302" s="277" t="str">
        <f>IFERROR(IF(P302=Hjelpeark!$B$4,0,ABS(P302-O302)),"")</f>
        <v/>
      </c>
      <c r="R302" s="226" t="str">
        <f t="shared" si="42"/>
        <v/>
      </c>
      <c r="T302" s="248" t="str">
        <f>IFERROR(_xlfn.XLOOKUP(D302,Prisliste!$C$4:$F$4,Prisliste!$C$28:$F$28)*R302,"")</f>
        <v/>
      </c>
      <c r="U302" s="248" t="str">
        <f>IFERROR(IF(L302=Hjelpeark!$P$14,_xlfn.XLOOKUP(D302,Prisliste!$C$4:$F$4,Prisliste!$C$29:$F$29)*R302,IF(L302=Hjelpeark!$P$15,_xlfn.XLOOKUP(D302,Prisliste!$C$4:$F$4,Prisliste!$C$30:$F$30)*R302,_xlfn.XLOOKUP(D302,Prisliste!$C$4:$F$4,Prisliste!$C$31:$F$31)*R302)),"")</f>
        <v/>
      </c>
    </row>
    <row r="303" spans="1:21" ht="14.4">
      <c r="A303" s="278" t="str">
        <f>IF(A302="","",IF(A302+1&lt;='Prisestimat RAS'!$C$7,'Beregninger RAS'!A302+1,""))</f>
        <v/>
      </c>
      <c r="B303" s="260" t="str">
        <f t="shared" si="43"/>
        <v/>
      </c>
      <c r="C303" s="277" t="str">
        <f t="shared" si="44"/>
        <v/>
      </c>
      <c r="D303" s="260" t="str">
        <f t="shared" si="45"/>
        <v/>
      </c>
      <c r="E303" s="226" t="str">
        <f t="shared" si="47"/>
        <v/>
      </c>
      <c r="F303" s="248" t="str">
        <f t="shared" si="46"/>
        <v/>
      </c>
      <c r="G303" s="246" t="str">
        <f>IF($A303="","",'Prisestimat RAS'!$C$14)</f>
        <v/>
      </c>
      <c r="H303" s="248" t="str" cm="1">
        <f t="array" ref="H303">IF(N303=Hjelpeark!$E$7,_xlfn.XLOOKUP(IF(P303="Naturlig",O303,P303),'Veksttabell FV'!$A$26:$A$42,_xlfn.XLOOKUP('Beregninger RAS'!F303,'Veksttabell FV'!$B$25:$T$25,'Veksttabell FV'!$B$26:$T$42,,-1),,-1)*G303,IF('Beregninger RAS'!N303=Hjelpeark!$D$7,_xlfn.XLOOKUP(IF(P303="Naturlig",O303,P303),'Veksttabell SV'!$A$27:$A$43,_xlfn.XLOOKUP('Beregninger RAS'!F303,'Veksttabell SV'!$B$26:$AU$26,'Veksttabell SV'!$B$27:$AU$43,,-1),,-1)*G303,""))</f>
        <v/>
      </c>
      <c r="I303" s="248" t="str">
        <f t="shared" si="40"/>
        <v/>
      </c>
      <c r="J303" s="264" t="str">
        <f t="shared" si="41"/>
        <v/>
      </c>
      <c r="K303" s="277" t="str">
        <f>IF(A303="","",'Prisestimat RAS'!$C$9)</f>
        <v/>
      </c>
      <c r="L303" s="277" t="str">
        <f>IF(B303="","",'Prisestimat RAS'!$C$10)</f>
        <v/>
      </c>
      <c r="M303" s="277" t="str">
        <f>IF(A303="","",_xlfn.XLOOKUP('Prisestimat RAS'!$C$10,Hjelpeark!$P$14:$P$16,Hjelpeark!$Q$14:$Q$16))</f>
        <v/>
      </c>
      <c r="N303" s="277" t="str">
        <f t="shared" si="48"/>
        <v/>
      </c>
      <c r="O303" s="277" t="str">
        <f>IFERROR(IF(N303=Hjelpeark!$D$7,_xlfn.XLOOKUP('Beregninger RAS'!C303,Hjelpeark!$C$8:$C$19,Hjelpeark!$D$8:$D$19),_xlfn.XLOOKUP('Beregninger RAS'!C303,Hjelpeark!$C$8:$C$19,Hjelpeark!$E$8:$E$19)),"")</f>
        <v/>
      </c>
      <c r="P303" s="277" t="str">
        <f t="shared" si="49"/>
        <v/>
      </c>
      <c r="Q303" s="277" t="str">
        <f>IFERROR(IF(P303=Hjelpeark!$B$4,0,ABS(P303-O303)),"")</f>
        <v/>
      </c>
      <c r="R303" s="226" t="str">
        <f t="shared" si="42"/>
        <v/>
      </c>
      <c r="T303" s="248" t="str">
        <f>IFERROR(_xlfn.XLOOKUP(D303,Prisliste!$C$4:$F$4,Prisliste!$C$28:$F$28)*R303,"")</f>
        <v/>
      </c>
      <c r="U303" s="248" t="str">
        <f>IFERROR(IF(L303=Hjelpeark!$P$14,_xlfn.XLOOKUP(D303,Prisliste!$C$4:$F$4,Prisliste!$C$29:$F$29)*R303,IF(L303=Hjelpeark!$P$15,_xlfn.XLOOKUP(D303,Prisliste!$C$4:$F$4,Prisliste!$C$30:$F$30)*R303,_xlfn.XLOOKUP(D303,Prisliste!$C$4:$F$4,Prisliste!$C$31:$F$31)*R303)),"")</f>
        <v/>
      </c>
    </row>
    <row r="304" spans="1:21" ht="14.4">
      <c r="A304" s="278" t="str">
        <f>IF(A303="","",IF(A303+1&lt;='Prisestimat RAS'!$C$7,'Beregninger RAS'!A303+1,""))</f>
        <v/>
      </c>
      <c r="B304" s="260" t="str">
        <f t="shared" si="43"/>
        <v/>
      </c>
      <c r="C304" s="277" t="str">
        <f t="shared" si="44"/>
        <v/>
      </c>
      <c r="D304" s="260" t="str">
        <f t="shared" si="45"/>
        <v/>
      </c>
      <c r="E304" s="226" t="str">
        <f t="shared" si="47"/>
        <v/>
      </c>
      <c r="F304" s="248" t="str">
        <f t="shared" si="46"/>
        <v/>
      </c>
      <c r="G304" s="246" t="str">
        <f>IF($A304="","",'Prisestimat RAS'!$C$14)</f>
        <v/>
      </c>
      <c r="H304" s="248" t="str" cm="1">
        <f t="array" ref="H304">IF(N304=Hjelpeark!$E$7,_xlfn.XLOOKUP(IF(P304="Naturlig",O304,P304),'Veksttabell FV'!$A$26:$A$42,_xlfn.XLOOKUP('Beregninger RAS'!F304,'Veksttabell FV'!$B$25:$T$25,'Veksttabell FV'!$B$26:$T$42,,-1),,-1)*G304,IF('Beregninger RAS'!N304=Hjelpeark!$D$7,_xlfn.XLOOKUP(IF(P304="Naturlig",O304,P304),'Veksttabell SV'!$A$27:$A$43,_xlfn.XLOOKUP('Beregninger RAS'!F304,'Veksttabell SV'!$B$26:$AU$26,'Veksttabell SV'!$B$27:$AU$43,,-1),,-1)*G304,""))</f>
        <v/>
      </c>
      <c r="I304" s="248" t="str">
        <f t="shared" si="40"/>
        <v/>
      </c>
      <c r="J304" s="264" t="str">
        <f t="shared" si="41"/>
        <v/>
      </c>
      <c r="K304" s="277" t="str">
        <f>IF(A304="","",'Prisestimat RAS'!$C$9)</f>
        <v/>
      </c>
      <c r="L304" s="277" t="str">
        <f>IF(B304="","",'Prisestimat RAS'!$C$10)</f>
        <v/>
      </c>
      <c r="M304" s="277" t="str">
        <f>IF(A304="","",_xlfn.XLOOKUP('Prisestimat RAS'!$C$10,Hjelpeark!$P$14:$P$16,Hjelpeark!$Q$14:$Q$16))</f>
        <v/>
      </c>
      <c r="N304" s="277" t="str">
        <f t="shared" si="48"/>
        <v/>
      </c>
      <c r="O304" s="277" t="str">
        <f>IFERROR(IF(N304=Hjelpeark!$D$7,_xlfn.XLOOKUP('Beregninger RAS'!C304,Hjelpeark!$C$8:$C$19,Hjelpeark!$D$8:$D$19),_xlfn.XLOOKUP('Beregninger RAS'!C304,Hjelpeark!$C$8:$C$19,Hjelpeark!$E$8:$E$19)),"")</f>
        <v/>
      </c>
      <c r="P304" s="277" t="str">
        <f t="shared" si="49"/>
        <v/>
      </c>
      <c r="Q304" s="277" t="str">
        <f>IFERROR(IF(P304=Hjelpeark!$B$4,0,ABS(P304-O304)),"")</f>
        <v/>
      </c>
      <c r="R304" s="226" t="str">
        <f t="shared" si="42"/>
        <v/>
      </c>
      <c r="T304" s="248" t="str">
        <f>IFERROR(_xlfn.XLOOKUP(D304,Prisliste!$C$4:$F$4,Prisliste!$C$28:$F$28)*R304,"")</f>
        <v/>
      </c>
      <c r="U304" s="248" t="str">
        <f>IFERROR(IF(L304=Hjelpeark!$P$14,_xlfn.XLOOKUP(D304,Prisliste!$C$4:$F$4,Prisliste!$C$29:$F$29)*R304,IF(L304=Hjelpeark!$P$15,_xlfn.XLOOKUP(D304,Prisliste!$C$4:$F$4,Prisliste!$C$30:$F$30)*R304,_xlfn.XLOOKUP(D304,Prisliste!$C$4:$F$4,Prisliste!$C$31:$F$31)*R304)),"")</f>
        <v/>
      </c>
    </row>
    <row r="305" spans="1:21" ht="14.4">
      <c r="A305" s="278" t="str">
        <f>IF(A304="","",IF(A304+1&lt;='Prisestimat RAS'!$C$7,'Beregninger RAS'!A304+1,""))</f>
        <v/>
      </c>
      <c r="B305" s="260" t="str">
        <f t="shared" si="43"/>
        <v/>
      </c>
      <c r="C305" s="277" t="str">
        <f t="shared" si="44"/>
        <v/>
      </c>
      <c r="D305" s="260" t="str">
        <f t="shared" si="45"/>
        <v/>
      </c>
      <c r="E305" s="226" t="str">
        <f t="shared" si="47"/>
        <v/>
      </c>
      <c r="F305" s="248" t="str">
        <f t="shared" si="46"/>
        <v/>
      </c>
      <c r="G305" s="246" t="str">
        <f>IF($A305="","",'Prisestimat RAS'!$C$14)</f>
        <v/>
      </c>
      <c r="H305" s="248" t="str" cm="1">
        <f t="array" ref="H305">IF(N305=Hjelpeark!$E$7,_xlfn.XLOOKUP(IF(P305="Naturlig",O305,P305),'Veksttabell FV'!$A$26:$A$42,_xlfn.XLOOKUP('Beregninger RAS'!F305,'Veksttabell FV'!$B$25:$T$25,'Veksttabell FV'!$B$26:$T$42,,-1),,-1)*G305,IF('Beregninger RAS'!N305=Hjelpeark!$D$7,_xlfn.XLOOKUP(IF(P305="Naturlig",O305,P305),'Veksttabell SV'!$A$27:$A$43,_xlfn.XLOOKUP('Beregninger RAS'!F305,'Veksttabell SV'!$B$26:$AU$26,'Veksttabell SV'!$B$27:$AU$43,,-1),,-1)*G305,""))</f>
        <v/>
      </c>
      <c r="I305" s="248" t="str">
        <f t="shared" si="40"/>
        <v/>
      </c>
      <c r="J305" s="264" t="str">
        <f t="shared" si="41"/>
        <v/>
      </c>
      <c r="K305" s="277" t="str">
        <f>IF(A305="","",'Prisestimat RAS'!$C$9)</f>
        <v/>
      </c>
      <c r="L305" s="277" t="str">
        <f>IF(B305="","",'Prisestimat RAS'!$C$10)</f>
        <v/>
      </c>
      <c r="M305" s="277" t="str">
        <f>IF(A305="","",_xlfn.XLOOKUP('Prisestimat RAS'!$C$10,Hjelpeark!$P$14:$P$16,Hjelpeark!$Q$14:$Q$16))</f>
        <v/>
      </c>
      <c r="N305" s="277" t="str">
        <f t="shared" si="48"/>
        <v/>
      </c>
      <c r="O305" s="277" t="str">
        <f>IFERROR(IF(N305=Hjelpeark!$D$7,_xlfn.XLOOKUP('Beregninger RAS'!C305,Hjelpeark!$C$8:$C$19,Hjelpeark!$D$8:$D$19),_xlfn.XLOOKUP('Beregninger RAS'!C305,Hjelpeark!$C$8:$C$19,Hjelpeark!$E$8:$E$19)),"")</f>
        <v/>
      </c>
      <c r="P305" s="277" t="str">
        <f t="shared" si="49"/>
        <v/>
      </c>
      <c r="Q305" s="277" t="str">
        <f>IFERROR(IF(P305=Hjelpeark!$B$4,0,ABS(P305-O305)),"")</f>
        <v/>
      </c>
      <c r="R305" s="226" t="str">
        <f t="shared" si="42"/>
        <v/>
      </c>
      <c r="T305" s="248" t="str">
        <f>IFERROR(_xlfn.XLOOKUP(D305,Prisliste!$C$4:$F$4,Prisliste!$C$28:$F$28)*R305,"")</f>
        <v/>
      </c>
      <c r="U305" s="248" t="str">
        <f>IFERROR(IF(L305=Hjelpeark!$P$14,_xlfn.XLOOKUP(D305,Prisliste!$C$4:$F$4,Prisliste!$C$29:$F$29)*R305,IF(L305=Hjelpeark!$P$15,_xlfn.XLOOKUP(D305,Prisliste!$C$4:$F$4,Prisliste!$C$30:$F$30)*R305,_xlfn.XLOOKUP(D305,Prisliste!$C$4:$F$4,Prisliste!$C$31:$F$31)*R305)),"")</f>
        <v/>
      </c>
    </row>
    <row r="306" spans="1:21" ht="14.4">
      <c r="A306" s="278" t="str">
        <f>IF(A305="","",IF(A305+1&lt;='Prisestimat RAS'!$C$7,'Beregninger RAS'!A305+1,""))</f>
        <v/>
      </c>
      <c r="B306" s="260" t="str">
        <f t="shared" si="43"/>
        <v/>
      </c>
      <c r="C306" s="277" t="str">
        <f t="shared" si="44"/>
        <v/>
      </c>
      <c r="D306" s="260" t="str">
        <f t="shared" si="45"/>
        <v/>
      </c>
      <c r="E306" s="226" t="str">
        <f t="shared" si="47"/>
        <v/>
      </c>
      <c r="F306" s="248" t="str">
        <f t="shared" si="46"/>
        <v/>
      </c>
      <c r="G306" s="246" t="str">
        <f>IF($A306="","",'Prisestimat RAS'!$C$14)</f>
        <v/>
      </c>
      <c r="H306" s="248" t="str" cm="1">
        <f t="array" ref="H306">IF(N306=Hjelpeark!$E$7,_xlfn.XLOOKUP(IF(P306="Naturlig",O306,P306),'Veksttabell FV'!$A$26:$A$42,_xlfn.XLOOKUP('Beregninger RAS'!F306,'Veksttabell FV'!$B$25:$T$25,'Veksttabell FV'!$B$26:$T$42,,-1),,-1)*G306,IF('Beregninger RAS'!N306=Hjelpeark!$D$7,_xlfn.XLOOKUP(IF(P306="Naturlig",O306,P306),'Veksttabell SV'!$A$27:$A$43,_xlfn.XLOOKUP('Beregninger RAS'!F306,'Veksttabell SV'!$B$26:$AU$26,'Veksttabell SV'!$B$27:$AU$43,,-1),,-1)*G306,""))</f>
        <v/>
      </c>
      <c r="I306" s="248" t="str">
        <f t="shared" si="40"/>
        <v/>
      </c>
      <c r="J306" s="264" t="str">
        <f t="shared" si="41"/>
        <v/>
      </c>
      <c r="K306" s="277" t="str">
        <f>IF(A306="","",'Prisestimat RAS'!$C$9)</f>
        <v/>
      </c>
      <c r="L306" s="277" t="str">
        <f>IF(B306="","",'Prisestimat RAS'!$C$10)</f>
        <v/>
      </c>
      <c r="M306" s="277" t="str">
        <f>IF(A306="","",_xlfn.XLOOKUP('Prisestimat RAS'!$C$10,Hjelpeark!$P$14:$P$16,Hjelpeark!$Q$14:$Q$16))</f>
        <v/>
      </c>
      <c r="N306" s="277" t="str">
        <f t="shared" si="48"/>
        <v/>
      </c>
      <c r="O306" s="277" t="str">
        <f>IFERROR(IF(N306=Hjelpeark!$D$7,_xlfn.XLOOKUP('Beregninger RAS'!C306,Hjelpeark!$C$8:$C$19,Hjelpeark!$D$8:$D$19),_xlfn.XLOOKUP('Beregninger RAS'!C306,Hjelpeark!$C$8:$C$19,Hjelpeark!$E$8:$E$19)),"")</f>
        <v/>
      </c>
      <c r="P306" s="277" t="str">
        <f t="shared" si="49"/>
        <v/>
      </c>
      <c r="Q306" s="277" t="str">
        <f>IFERROR(IF(P306=Hjelpeark!$B$4,0,ABS(P306-O306)),"")</f>
        <v/>
      </c>
      <c r="R306" s="226" t="str">
        <f t="shared" si="42"/>
        <v/>
      </c>
      <c r="T306" s="248" t="str">
        <f>IFERROR(_xlfn.XLOOKUP(D306,Prisliste!$C$4:$F$4,Prisliste!$C$28:$F$28)*R306,"")</f>
        <v/>
      </c>
      <c r="U306" s="248" t="str">
        <f>IFERROR(IF(L306=Hjelpeark!$P$14,_xlfn.XLOOKUP(D306,Prisliste!$C$4:$F$4,Prisliste!$C$29:$F$29)*R306,IF(L306=Hjelpeark!$P$15,_xlfn.XLOOKUP(D306,Prisliste!$C$4:$F$4,Prisliste!$C$30:$F$30)*R306,_xlfn.XLOOKUP(D306,Prisliste!$C$4:$F$4,Prisliste!$C$31:$F$31)*R306)),"")</f>
        <v/>
      </c>
    </row>
    <row r="307" spans="1:21" ht="14.4">
      <c r="A307" s="278" t="str">
        <f>IF(A306="","",IF(A306+1&lt;='Prisestimat RAS'!$C$7,'Beregninger RAS'!A306+1,""))</f>
        <v/>
      </c>
      <c r="B307" s="260" t="str">
        <f t="shared" si="43"/>
        <v/>
      </c>
      <c r="C307" s="277" t="str">
        <f t="shared" si="44"/>
        <v/>
      </c>
      <c r="D307" s="260" t="str">
        <f t="shared" si="45"/>
        <v/>
      </c>
      <c r="E307" s="226" t="str">
        <f t="shared" si="47"/>
        <v/>
      </c>
      <c r="F307" s="248" t="str">
        <f t="shared" si="46"/>
        <v/>
      </c>
      <c r="G307" s="246" t="str">
        <f>IF($A307="","",'Prisestimat RAS'!$C$14)</f>
        <v/>
      </c>
      <c r="H307" s="248" t="str" cm="1">
        <f t="array" ref="H307">IF(N307=Hjelpeark!$E$7,_xlfn.XLOOKUP(IF(P307="Naturlig",O307,P307),'Veksttabell FV'!$A$26:$A$42,_xlfn.XLOOKUP('Beregninger RAS'!F307,'Veksttabell FV'!$B$25:$T$25,'Veksttabell FV'!$B$26:$T$42,,-1),,-1)*G307,IF('Beregninger RAS'!N307=Hjelpeark!$D$7,_xlfn.XLOOKUP(IF(P307="Naturlig",O307,P307),'Veksttabell SV'!$A$27:$A$43,_xlfn.XLOOKUP('Beregninger RAS'!F307,'Veksttabell SV'!$B$26:$AU$26,'Veksttabell SV'!$B$27:$AU$43,,-1),,-1)*G307,""))</f>
        <v/>
      </c>
      <c r="I307" s="248" t="str">
        <f t="shared" si="40"/>
        <v/>
      </c>
      <c r="J307" s="264" t="str">
        <f t="shared" si="41"/>
        <v/>
      </c>
      <c r="K307" s="277" t="str">
        <f>IF(A307="","",'Prisestimat RAS'!$C$9)</f>
        <v/>
      </c>
      <c r="L307" s="277" t="str">
        <f>IF(B307="","",'Prisestimat RAS'!$C$10)</f>
        <v/>
      </c>
      <c r="M307" s="277" t="str">
        <f>IF(A307="","",_xlfn.XLOOKUP('Prisestimat RAS'!$C$10,Hjelpeark!$P$14:$P$16,Hjelpeark!$Q$14:$Q$16))</f>
        <v/>
      </c>
      <c r="N307" s="277" t="str">
        <f t="shared" si="48"/>
        <v/>
      </c>
      <c r="O307" s="277" t="str">
        <f>IFERROR(IF(N307=Hjelpeark!$D$7,_xlfn.XLOOKUP('Beregninger RAS'!C307,Hjelpeark!$C$8:$C$19,Hjelpeark!$D$8:$D$19),_xlfn.XLOOKUP('Beregninger RAS'!C307,Hjelpeark!$C$8:$C$19,Hjelpeark!$E$8:$E$19)),"")</f>
        <v/>
      </c>
      <c r="P307" s="277" t="str">
        <f t="shared" si="49"/>
        <v/>
      </c>
      <c r="Q307" s="277" t="str">
        <f>IFERROR(IF(P307=Hjelpeark!$B$4,0,ABS(P307-O307)),"")</f>
        <v/>
      </c>
      <c r="R307" s="226" t="str">
        <f t="shared" si="42"/>
        <v/>
      </c>
      <c r="T307" s="248" t="str">
        <f>IFERROR(_xlfn.XLOOKUP(D307,Prisliste!$C$4:$F$4,Prisliste!$C$28:$F$28)*R307,"")</f>
        <v/>
      </c>
      <c r="U307" s="248" t="str">
        <f>IFERROR(IF(L307=Hjelpeark!$P$14,_xlfn.XLOOKUP(D307,Prisliste!$C$4:$F$4,Prisliste!$C$29:$F$29)*R307,IF(L307=Hjelpeark!$P$15,_xlfn.XLOOKUP(D307,Prisliste!$C$4:$F$4,Prisliste!$C$30:$F$30)*R307,_xlfn.XLOOKUP(D307,Prisliste!$C$4:$F$4,Prisliste!$C$31:$F$31)*R307)),"")</f>
        <v/>
      </c>
    </row>
    <row r="308" spans="1:21" ht="14.4">
      <c r="A308" s="278" t="str">
        <f>IF(A307="","",IF(A307+1&lt;='Prisestimat RAS'!$C$7,'Beregninger RAS'!A307+1,""))</f>
        <v/>
      </c>
      <c r="B308" s="260" t="str">
        <f t="shared" si="43"/>
        <v/>
      </c>
      <c r="C308" s="277" t="str">
        <f t="shared" si="44"/>
        <v/>
      </c>
      <c r="D308" s="260" t="str">
        <f t="shared" si="45"/>
        <v/>
      </c>
      <c r="E308" s="226" t="str">
        <f t="shared" si="47"/>
        <v/>
      </c>
      <c r="F308" s="248" t="str">
        <f t="shared" si="46"/>
        <v/>
      </c>
      <c r="G308" s="246" t="str">
        <f>IF($A308="","",'Prisestimat RAS'!$C$14)</f>
        <v/>
      </c>
      <c r="H308" s="248" t="str" cm="1">
        <f t="array" ref="H308">IF(N308=Hjelpeark!$E$7,_xlfn.XLOOKUP(IF(P308="Naturlig",O308,P308),'Veksttabell FV'!$A$26:$A$42,_xlfn.XLOOKUP('Beregninger RAS'!F308,'Veksttabell FV'!$B$25:$T$25,'Veksttabell FV'!$B$26:$T$42,,-1),,-1)*G308,IF('Beregninger RAS'!N308=Hjelpeark!$D$7,_xlfn.XLOOKUP(IF(P308="Naturlig",O308,P308),'Veksttabell SV'!$A$27:$A$43,_xlfn.XLOOKUP('Beregninger RAS'!F308,'Veksttabell SV'!$B$26:$AU$26,'Veksttabell SV'!$B$27:$AU$43,,-1),,-1)*G308,""))</f>
        <v/>
      </c>
      <c r="I308" s="248" t="str">
        <f t="shared" si="40"/>
        <v/>
      </c>
      <c r="J308" s="264" t="str">
        <f t="shared" si="41"/>
        <v/>
      </c>
      <c r="K308" s="277" t="str">
        <f>IF(A308="","",'Prisestimat RAS'!$C$9)</f>
        <v/>
      </c>
      <c r="L308" s="277" t="str">
        <f>IF(B308="","",'Prisestimat RAS'!$C$10)</f>
        <v/>
      </c>
      <c r="M308" s="277" t="str">
        <f>IF(A308="","",_xlfn.XLOOKUP('Prisestimat RAS'!$C$10,Hjelpeark!$P$14:$P$16,Hjelpeark!$Q$14:$Q$16))</f>
        <v/>
      </c>
      <c r="N308" s="277" t="str">
        <f t="shared" si="48"/>
        <v/>
      </c>
      <c r="O308" s="277" t="str">
        <f>IFERROR(IF(N308=Hjelpeark!$D$7,_xlfn.XLOOKUP('Beregninger RAS'!C308,Hjelpeark!$C$8:$C$19,Hjelpeark!$D$8:$D$19),_xlfn.XLOOKUP('Beregninger RAS'!C308,Hjelpeark!$C$8:$C$19,Hjelpeark!$E$8:$E$19)),"")</f>
        <v/>
      </c>
      <c r="P308" s="277" t="str">
        <f t="shared" si="49"/>
        <v/>
      </c>
      <c r="Q308" s="277" t="str">
        <f>IFERROR(IF(P308=Hjelpeark!$B$4,0,ABS(P308-O308)),"")</f>
        <v/>
      </c>
      <c r="R308" s="226" t="str">
        <f t="shared" si="42"/>
        <v/>
      </c>
      <c r="T308" s="248" t="str">
        <f>IFERROR(_xlfn.XLOOKUP(D308,Prisliste!$C$4:$F$4,Prisliste!$C$28:$F$28)*R308,"")</f>
        <v/>
      </c>
      <c r="U308" s="248" t="str">
        <f>IFERROR(IF(L308=Hjelpeark!$P$14,_xlfn.XLOOKUP(D308,Prisliste!$C$4:$F$4,Prisliste!$C$29:$F$29)*R308,IF(L308=Hjelpeark!$P$15,_xlfn.XLOOKUP(D308,Prisliste!$C$4:$F$4,Prisliste!$C$30:$F$30)*R308,_xlfn.XLOOKUP(D308,Prisliste!$C$4:$F$4,Prisliste!$C$31:$F$31)*R308)),"")</f>
        <v/>
      </c>
    </row>
    <row r="309" spans="1:21" ht="14.4">
      <c r="A309" s="278" t="str">
        <f>IF(A308="","",IF(A308+1&lt;='Prisestimat RAS'!$C$7,'Beregninger RAS'!A308+1,""))</f>
        <v/>
      </c>
      <c r="B309" s="260" t="str">
        <f t="shared" si="43"/>
        <v/>
      </c>
      <c r="C309" s="277" t="str">
        <f t="shared" si="44"/>
        <v/>
      </c>
      <c r="D309" s="260" t="str">
        <f t="shared" si="45"/>
        <v/>
      </c>
      <c r="E309" s="226" t="str">
        <f t="shared" si="47"/>
        <v/>
      </c>
      <c r="F309" s="248" t="str">
        <f t="shared" si="46"/>
        <v/>
      </c>
      <c r="G309" s="246" t="str">
        <f>IF($A309="","",'Prisestimat RAS'!$C$14)</f>
        <v/>
      </c>
      <c r="H309" s="248" t="str" cm="1">
        <f t="array" ref="H309">IF(N309=Hjelpeark!$E$7,_xlfn.XLOOKUP(IF(P309="Naturlig",O309,P309),'Veksttabell FV'!$A$26:$A$42,_xlfn.XLOOKUP('Beregninger RAS'!F309,'Veksttabell FV'!$B$25:$T$25,'Veksttabell FV'!$B$26:$T$42,,-1),,-1)*G309,IF('Beregninger RAS'!N309=Hjelpeark!$D$7,_xlfn.XLOOKUP(IF(P309="Naturlig",O309,P309),'Veksttabell SV'!$A$27:$A$43,_xlfn.XLOOKUP('Beregninger RAS'!F309,'Veksttabell SV'!$B$26:$AU$26,'Veksttabell SV'!$B$27:$AU$43,,-1),,-1)*G309,""))</f>
        <v/>
      </c>
      <c r="I309" s="248" t="str">
        <f t="shared" si="40"/>
        <v/>
      </c>
      <c r="J309" s="264" t="str">
        <f t="shared" si="41"/>
        <v/>
      </c>
      <c r="K309" s="277" t="str">
        <f>IF(A309="","",'Prisestimat RAS'!$C$9)</f>
        <v/>
      </c>
      <c r="L309" s="277" t="str">
        <f>IF(B309="","",'Prisestimat RAS'!$C$10)</f>
        <v/>
      </c>
      <c r="M309" s="277" t="str">
        <f>IF(A309="","",_xlfn.XLOOKUP('Prisestimat RAS'!$C$10,Hjelpeark!$P$14:$P$16,Hjelpeark!$Q$14:$Q$16))</f>
        <v/>
      </c>
      <c r="N309" s="277" t="str">
        <f t="shared" si="48"/>
        <v/>
      </c>
      <c r="O309" s="277" t="str">
        <f>IFERROR(IF(N309=Hjelpeark!$D$7,_xlfn.XLOOKUP('Beregninger RAS'!C309,Hjelpeark!$C$8:$C$19,Hjelpeark!$D$8:$D$19),_xlfn.XLOOKUP('Beregninger RAS'!C309,Hjelpeark!$C$8:$C$19,Hjelpeark!$E$8:$E$19)),"")</f>
        <v/>
      </c>
      <c r="P309" s="277" t="str">
        <f t="shared" si="49"/>
        <v/>
      </c>
      <c r="Q309" s="277" t="str">
        <f>IFERROR(IF(P309=Hjelpeark!$B$4,0,ABS(P309-O309)),"")</f>
        <v/>
      </c>
      <c r="R309" s="226" t="str">
        <f t="shared" si="42"/>
        <v/>
      </c>
      <c r="T309" s="248" t="str">
        <f>IFERROR(_xlfn.XLOOKUP(D309,Prisliste!$C$4:$F$4,Prisliste!$C$28:$F$28)*R309,"")</f>
        <v/>
      </c>
      <c r="U309" s="248" t="str">
        <f>IFERROR(IF(L309=Hjelpeark!$P$14,_xlfn.XLOOKUP(D309,Prisliste!$C$4:$F$4,Prisliste!$C$29:$F$29)*R309,IF(L309=Hjelpeark!$P$15,_xlfn.XLOOKUP(D309,Prisliste!$C$4:$F$4,Prisliste!$C$30:$F$30)*R309,_xlfn.XLOOKUP(D309,Prisliste!$C$4:$F$4,Prisliste!$C$31:$F$31)*R309)),"")</f>
        <v/>
      </c>
    </row>
    <row r="310" spans="1:21" ht="14.4">
      <c r="A310" s="278" t="str">
        <f>IF(A309="","",IF(A309+1&lt;='Prisestimat RAS'!$C$7,'Beregninger RAS'!A309+1,""))</f>
        <v/>
      </c>
      <c r="B310" s="260" t="str">
        <f t="shared" si="43"/>
        <v/>
      </c>
      <c r="C310" s="277" t="str">
        <f t="shared" si="44"/>
        <v/>
      </c>
      <c r="D310" s="260" t="str">
        <f t="shared" si="45"/>
        <v/>
      </c>
      <c r="E310" s="226" t="str">
        <f t="shared" si="47"/>
        <v/>
      </c>
      <c r="F310" s="248" t="str">
        <f t="shared" si="46"/>
        <v/>
      </c>
      <c r="G310" s="246" t="str">
        <f>IF($A310="","",'Prisestimat RAS'!$C$14)</f>
        <v/>
      </c>
      <c r="H310" s="248" t="str" cm="1">
        <f t="array" ref="H310">IF(N310=Hjelpeark!$E$7,_xlfn.XLOOKUP(IF(P310="Naturlig",O310,P310),'Veksttabell FV'!$A$26:$A$42,_xlfn.XLOOKUP('Beregninger RAS'!F310,'Veksttabell FV'!$B$25:$T$25,'Veksttabell FV'!$B$26:$T$42,,-1),,-1)*G310,IF('Beregninger RAS'!N310=Hjelpeark!$D$7,_xlfn.XLOOKUP(IF(P310="Naturlig",O310,P310),'Veksttabell SV'!$A$27:$A$43,_xlfn.XLOOKUP('Beregninger RAS'!F310,'Veksttabell SV'!$B$26:$AU$26,'Veksttabell SV'!$B$27:$AU$43,,-1),,-1)*G310,""))</f>
        <v/>
      </c>
      <c r="I310" s="248" t="str">
        <f t="shared" si="40"/>
        <v/>
      </c>
      <c r="J310" s="264" t="str">
        <f t="shared" si="41"/>
        <v/>
      </c>
      <c r="K310" s="277" t="str">
        <f>IF(A310="","",'Prisestimat RAS'!$C$9)</f>
        <v/>
      </c>
      <c r="L310" s="277" t="str">
        <f>IF(B310="","",'Prisestimat RAS'!$C$10)</f>
        <v/>
      </c>
      <c r="M310" s="277" t="str">
        <f>IF(A310="","",_xlfn.XLOOKUP('Prisestimat RAS'!$C$10,Hjelpeark!$P$14:$P$16,Hjelpeark!$Q$14:$Q$16))</f>
        <v/>
      </c>
      <c r="N310" s="277" t="str">
        <f t="shared" si="48"/>
        <v/>
      </c>
      <c r="O310" s="277" t="str">
        <f>IFERROR(IF(N310=Hjelpeark!$D$7,_xlfn.XLOOKUP('Beregninger RAS'!C310,Hjelpeark!$C$8:$C$19,Hjelpeark!$D$8:$D$19),_xlfn.XLOOKUP('Beregninger RAS'!C310,Hjelpeark!$C$8:$C$19,Hjelpeark!$E$8:$E$19)),"")</f>
        <v/>
      </c>
      <c r="P310" s="277" t="str">
        <f t="shared" si="49"/>
        <v/>
      </c>
      <c r="Q310" s="277" t="str">
        <f>IFERROR(IF(P310=Hjelpeark!$B$4,0,ABS(P310-O310)),"")</f>
        <v/>
      </c>
      <c r="R310" s="226" t="str">
        <f t="shared" si="42"/>
        <v/>
      </c>
      <c r="T310" s="248" t="str">
        <f>IFERROR(_xlfn.XLOOKUP(D310,Prisliste!$C$4:$F$4,Prisliste!$C$28:$F$28)*R310,"")</f>
        <v/>
      </c>
      <c r="U310" s="248" t="str">
        <f>IFERROR(IF(L310=Hjelpeark!$P$14,_xlfn.XLOOKUP(D310,Prisliste!$C$4:$F$4,Prisliste!$C$29:$F$29)*R310,IF(L310=Hjelpeark!$P$15,_xlfn.XLOOKUP(D310,Prisliste!$C$4:$F$4,Prisliste!$C$30:$F$30)*R310,_xlfn.XLOOKUP(D310,Prisliste!$C$4:$F$4,Prisliste!$C$31:$F$31)*R310)),"")</f>
        <v/>
      </c>
    </row>
    <row r="311" spans="1:21" ht="14.4">
      <c r="A311" s="278" t="str">
        <f>IF(A310="","",IF(A310+1&lt;='Prisestimat RAS'!$C$7,'Beregninger RAS'!A310+1,""))</f>
        <v/>
      </c>
      <c r="B311" s="260" t="str">
        <f t="shared" si="43"/>
        <v/>
      </c>
      <c r="C311" s="277" t="str">
        <f t="shared" si="44"/>
        <v/>
      </c>
      <c r="D311" s="260" t="str">
        <f t="shared" si="45"/>
        <v/>
      </c>
      <c r="E311" s="226" t="str">
        <f t="shared" si="47"/>
        <v/>
      </c>
      <c r="F311" s="248" t="str">
        <f t="shared" si="46"/>
        <v/>
      </c>
      <c r="G311" s="246" t="str">
        <f>IF($A311="","",'Prisestimat RAS'!$C$14)</f>
        <v/>
      </c>
      <c r="H311" s="248" t="str" cm="1">
        <f t="array" ref="H311">IF(N311=Hjelpeark!$E$7,_xlfn.XLOOKUP(IF(P311="Naturlig",O311,P311),'Veksttabell FV'!$A$26:$A$42,_xlfn.XLOOKUP('Beregninger RAS'!F311,'Veksttabell FV'!$B$25:$T$25,'Veksttabell FV'!$B$26:$T$42,,-1),,-1)*G311,IF('Beregninger RAS'!N311=Hjelpeark!$D$7,_xlfn.XLOOKUP(IF(P311="Naturlig",O311,P311),'Veksttabell SV'!$A$27:$A$43,_xlfn.XLOOKUP('Beregninger RAS'!F311,'Veksttabell SV'!$B$26:$AU$26,'Veksttabell SV'!$B$27:$AU$43,,-1),,-1)*G311,""))</f>
        <v/>
      </c>
      <c r="I311" s="248" t="str">
        <f t="shared" si="40"/>
        <v/>
      </c>
      <c r="J311" s="264" t="str">
        <f t="shared" si="41"/>
        <v/>
      </c>
      <c r="K311" s="277" t="str">
        <f>IF(A311="","",'Prisestimat RAS'!$C$9)</f>
        <v/>
      </c>
      <c r="L311" s="277" t="str">
        <f>IF(B311="","",'Prisestimat RAS'!$C$10)</f>
        <v/>
      </c>
      <c r="M311" s="277" t="str">
        <f>IF(A311="","",_xlfn.XLOOKUP('Prisestimat RAS'!$C$10,Hjelpeark!$P$14:$P$16,Hjelpeark!$Q$14:$Q$16))</f>
        <v/>
      </c>
      <c r="N311" s="277" t="str">
        <f t="shared" si="48"/>
        <v/>
      </c>
      <c r="O311" s="277" t="str">
        <f>IFERROR(IF(N311=Hjelpeark!$D$7,_xlfn.XLOOKUP('Beregninger RAS'!C311,Hjelpeark!$C$8:$C$19,Hjelpeark!$D$8:$D$19),_xlfn.XLOOKUP('Beregninger RAS'!C311,Hjelpeark!$C$8:$C$19,Hjelpeark!$E$8:$E$19)),"")</f>
        <v/>
      </c>
      <c r="P311" s="277" t="str">
        <f t="shared" si="49"/>
        <v/>
      </c>
      <c r="Q311" s="277" t="str">
        <f>IFERROR(IF(P311=Hjelpeark!$B$4,0,ABS(P311-O311)),"")</f>
        <v/>
      </c>
      <c r="R311" s="226" t="str">
        <f t="shared" si="42"/>
        <v/>
      </c>
      <c r="T311" s="248" t="str">
        <f>IFERROR(_xlfn.XLOOKUP(D311,Prisliste!$C$4:$F$4,Prisliste!$C$28:$F$28)*R311,"")</f>
        <v/>
      </c>
      <c r="U311" s="248" t="str">
        <f>IFERROR(IF(L311=Hjelpeark!$P$14,_xlfn.XLOOKUP(D311,Prisliste!$C$4:$F$4,Prisliste!$C$29:$F$29)*R311,IF(L311=Hjelpeark!$P$15,_xlfn.XLOOKUP(D311,Prisliste!$C$4:$F$4,Prisliste!$C$30:$F$30)*R311,_xlfn.XLOOKUP(D311,Prisliste!$C$4:$F$4,Prisliste!$C$31:$F$31)*R311)),"")</f>
        <v/>
      </c>
    </row>
    <row r="312" spans="1:21" ht="14.4">
      <c r="A312" s="278" t="str">
        <f>IF(A311="","",IF(A311+1&lt;='Prisestimat RAS'!$C$7,'Beregninger RAS'!A311+1,""))</f>
        <v/>
      </c>
      <c r="B312" s="260" t="str">
        <f t="shared" si="43"/>
        <v/>
      </c>
      <c r="C312" s="277" t="str">
        <f t="shared" si="44"/>
        <v/>
      </c>
      <c r="D312" s="260" t="str">
        <f t="shared" si="45"/>
        <v/>
      </c>
      <c r="E312" s="226" t="str">
        <f t="shared" si="47"/>
        <v/>
      </c>
      <c r="F312" s="248" t="str">
        <f t="shared" si="46"/>
        <v/>
      </c>
      <c r="G312" s="246" t="str">
        <f>IF($A312="","",'Prisestimat RAS'!$C$14)</f>
        <v/>
      </c>
      <c r="H312" s="248" t="str" cm="1">
        <f t="array" ref="H312">IF(N312=Hjelpeark!$E$7,_xlfn.XLOOKUP(IF(P312="Naturlig",O312,P312),'Veksttabell FV'!$A$26:$A$42,_xlfn.XLOOKUP('Beregninger RAS'!F312,'Veksttabell FV'!$B$25:$T$25,'Veksttabell FV'!$B$26:$T$42,,-1),,-1)*G312,IF('Beregninger RAS'!N312=Hjelpeark!$D$7,_xlfn.XLOOKUP(IF(P312="Naturlig",O312,P312),'Veksttabell SV'!$A$27:$A$43,_xlfn.XLOOKUP('Beregninger RAS'!F312,'Veksttabell SV'!$B$26:$AU$26,'Veksttabell SV'!$B$27:$AU$43,,-1),,-1)*G312,""))</f>
        <v/>
      </c>
      <c r="I312" s="248" t="str">
        <f t="shared" si="40"/>
        <v/>
      </c>
      <c r="J312" s="264" t="str">
        <f t="shared" si="41"/>
        <v/>
      </c>
      <c r="K312" s="277" t="str">
        <f>IF(A312="","",'Prisestimat RAS'!$C$9)</f>
        <v/>
      </c>
      <c r="L312" s="277" t="str">
        <f>IF(B312="","",'Prisestimat RAS'!$C$10)</f>
        <v/>
      </c>
      <c r="M312" s="277" t="str">
        <f>IF(A312="","",_xlfn.XLOOKUP('Prisestimat RAS'!$C$10,Hjelpeark!$P$14:$P$16,Hjelpeark!$Q$14:$Q$16))</f>
        <v/>
      </c>
      <c r="N312" s="277" t="str">
        <f t="shared" si="48"/>
        <v/>
      </c>
      <c r="O312" s="277" t="str">
        <f>IFERROR(IF(N312=Hjelpeark!$D$7,_xlfn.XLOOKUP('Beregninger RAS'!C312,Hjelpeark!$C$8:$C$19,Hjelpeark!$D$8:$D$19),_xlfn.XLOOKUP('Beregninger RAS'!C312,Hjelpeark!$C$8:$C$19,Hjelpeark!$E$8:$E$19)),"")</f>
        <v/>
      </c>
      <c r="P312" s="277" t="str">
        <f t="shared" si="49"/>
        <v/>
      </c>
      <c r="Q312" s="277" t="str">
        <f>IFERROR(IF(P312=Hjelpeark!$B$4,0,ABS(P312-O312)),"")</f>
        <v/>
      </c>
      <c r="R312" s="226" t="str">
        <f t="shared" si="42"/>
        <v/>
      </c>
      <c r="T312" s="248" t="str">
        <f>IFERROR(_xlfn.XLOOKUP(D312,Prisliste!$C$4:$F$4,Prisliste!$C$28:$F$28)*R312,"")</f>
        <v/>
      </c>
      <c r="U312" s="248" t="str">
        <f>IFERROR(IF(L312=Hjelpeark!$P$14,_xlfn.XLOOKUP(D312,Prisliste!$C$4:$F$4,Prisliste!$C$29:$F$29)*R312,IF(L312=Hjelpeark!$P$15,_xlfn.XLOOKUP(D312,Prisliste!$C$4:$F$4,Prisliste!$C$30:$F$30)*R312,_xlfn.XLOOKUP(D312,Prisliste!$C$4:$F$4,Prisliste!$C$31:$F$31)*R312)),"")</f>
        <v/>
      </c>
    </row>
    <row r="313" spans="1:21" ht="14.4">
      <c r="A313" s="278" t="str">
        <f>IF(A312="","",IF(A312+1&lt;='Prisestimat RAS'!$C$7,'Beregninger RAS'!A312+1,""))</f>
        <v/>
      </c>
      <c r="B313" s="260" t="str">
        <f t="shared" si="43"/>
        <v/>
      </c>
      <c r="C313" s="277" t="str">
        <f t="shared" si="44"/>
        <v/>
      </c>
      <c r="D313" s="260" t="str">
        <f t="shared" si="45"/>
        <v/>
      </c>
      <c r="E313" s="226" t="str">
        <f t="shared" si="47"/>
        <v/>
      </c>
      <c r="F313" s="248" t="str">
        <f t="shared" si="46"/>
        <v/>
      </c>
      <c r="G313" s="246" t="str">
        <f>IF($A313="","",'Prisestimat RAS'!$C$14)</f>
        <v/>
      </c>
      <c r="H313" s="248" t="str" cm="1">
        <f t="array" ref="H313">IF(N313=Hjelpeark!$E$7,_xlfn.XLOOKUP(IF(P313="Naturlig",O313,P313),'Veksttabell FV'!$A$26:$A$42,_xlfn.XLOOKUP('Beregninger RAS'!F313,'Veksttabell FV'!$B$25:$T$25,'Veksttabell FV'!$B$26:$T$42,,-1),,-1)*G313,IF('Beregninger RAS'!N313=Hjelpeark!$D$7,_xlfn.XLOOKUP(IF(P313="Naturlig",O313,P313),'Veksttabell SV'!$A$27:$A$43,_xlfn.XLOOKUP('Beregninger RAS'!F313,'Veksttabell SV'!$B$26:$AU$26,'Veksttabell SV'!$B$27:$AU$43,,-1),,-1)*G313,""))</f>
        <v/>
      </c>
      <c r="I313" s="248" t="str">
        <f t="shared" si="40"/>
        <v/>
      </c>
      <c r="J313" s="264" t="str">
        <f t="shared" si="41"/>
        <v/>
      </c>
      <c r="K313" s="277" t="str">
        <f>IF(A313="","",'Prisestimat RAS'!$C$9)</f>
        <v/>
      </c>
      <c r="L313" s="277" t="str">
        <f>IF(B313="","",'Prisestimat RAS'!$C$10)</f>
        <v/>
      </c>
      <c r="M313" s="277" t="str">
        <f>IF(A313="","",_xlfn.XLOOKUP('Prisestimat RAS'!$C$10,Hjelpeark!$P$14:$P$16,Hjelpeark!$Q$14:$Q$16))</f>
        <v/>
      </c>
      <c r="N313" s="277" t="str">
        <f t="shared" si="48"/>
        <v/>
      </c>
      <c r="O313" s="277" t="str">
        <f>IFERROR(IF(N313=Hjelpeark!$D$7,_xlfn.XLOOKUP('Beregninger RAS'!C313,Hjelpeark!$C$8:$C$19,Hjelpeark!$D$8:$D$19),_xlfn.XLOOKUP('Beregninger RAS'!C313,Hjelpeark!$C$8:$C$19,Hjelpeark!$E$8:$E$19)),"")</f>
        <v/>
      </c>
      <c r="P313" s="277" t="str">
        <f t="shared" si="49"/>
        <v/>
      </c>
      <c r="Q313" s="277" t="str">
        <f>IFERROR(IF(P313=Hjelpeark!$B$4,0,ABS(P313-O313)),"")</f>
        <v/>
      </c>
      <c r="R313" s="226" t="str">
        <f t="shared" si="42"/>
        <v/>
      </c>
      <c r="T313" s="248" t="str">
        <f>IFERROR(_xlfn.XLOOKUP(D313,Prisliste!$C$4:$F$4,Prisliste!$C$28:$F$28)*R313,"")</f>
        <v/>
      </c>
      <c r="U313" s="248" t="str">
        <f>IFERROR(IF(L313=Hjelpeark!$P$14,_xlfn.XLOOKUP(D313,Prisliste!$C$4:$F$4,Prisliste!$C$29:$F$29)*R313,IF(L313=Hjelpeark!$P$15,_xlfn.XLOOKUP(D313,Prisliste!$C$4:$F$4,Prisliste!$C$30:$F$30)*R313,_xlfn.XLOOKUP(D313,Prisliste!$C$4:$F$4,Prisliste!$C$31:$F$31)*R313)),"")</f>
        <v/>
      </c>
    </row>
    <row r="314" spans="1:21" ht="14.4">
      <c r="A314" s="278" t="str">
        <f>IF(A313="","",IF(A313+1&lt;='Prisestimat RAS'!$C$7,'Beregninger RAS'!A313+1,""))</f>
        <v/>
      </c>
      <c r="B314" s="260" t="str">
        <f t="shared" si="43"/>
        <v/>
      </c>
      <c r="C314" s="277" t="str">
        <f t="shared" si="44"/>
        <v/>
      </c>
      <c r="D314" s="260" t="str">
        <f t="shared" si="45"/>
        <v/>
      </c>
      <c r="E314" s="226" t="str">
        <f t="shared" si="47"/>
        <v/>
      </c>
      <c r="F314" s="248" t="str">
        <f t="shared" si="46"/>
        <v/>
      </c>
      <c r="G314" s="246" t="str">
        <f>IF($A314="","",'Prisestimat RAS'!$C$14)</f>
        <v/>
      </c>
      <c r="H314" s="248" t="str" cm="1">
        <f t="array" ref="H314">IF(N314=Hjelpeark!$E$7,_xlfn.XLOOKUP(IF(P314="Naturlig",O314,P314),'Veksttabell FV'!$A$26:$A$42,_xlfn.XLOOKUP('Beregninger RAS'!F314,'Veksttabell FV'!$B$25:$T$25,'Veksttabell FV'!$B$26:$T$42,,-1),,-1)*G314,IF('Beregninger RAS'!N314=Hjelpeark!$D$7,_xlfn.XLOOKUP(IF(P314="Naturlig",O314,P314),'Veksttabell SV'!$A$27:$A$43,_xlfn.XLOOKUP('Beregninger RAS'!F314,'Veksttabell SV'!$B$26:$AU$26,'Veksttabell SV'!$B$27:$AU$43,,-1),,-1)*G314,""))</f>
        <v/>
      </c>
      <c r="I314" s="248" t="str">
        <f t="shared" si="40"/>
        <v/>
      </c>
      <c r="J314" s="264" t="str">
        <f t="shared" si="41"/>
        <v/>
      </c>
      <c r="K314" s="277" t="str">
        <f>IF(A314="","",'Prisestimat RAS'!$C$9)</f>
        <v/>
      </c>
      <c r="L314" s="277" t="str">
        <f>IF(B314="","",'Prisestimat RAS'!$C$10)</f>
        <v/>
      </c>
      <c r="M314" s="277" t="str">
        <f>IF(A314="","",_xlfn.XLOOKUP('Prisestimat RAS'!$C$10,Hjelpeark!$P$14:$P$16,Hjelpeark!$Q$14:$Q$16))</f>
        <v/>
      </c>
      <c r="N314" s="277" t="str">
        <f t="shared" si="48"/>
        <v/>
      </c>
      <c r="O314" s="277" t="str">
        <f>IFERROR(IF(N314=Hjelpeark!$D$7,_xlfn.XLOOKUP('Beregninger RAS'!C314,Hjelpeark!$C$8:$C$19,Hjelpeark!$D$8:$D$19),_xlfn.XLOOKUP('Beregninger RAS'!C314,Hjelpeark!$C$8:$C$19,Hjelpeark!$E$8:$E$19)),"")</f>
        <v/>
      </c>
      <c r="P314" s="277" t="str">
        <f t="shared" si="49"/>
        <v/>
      </c>
      <c r="Q314" s="277" t="str">
        <f>IFERROR(IF(P314=Hjelpeark!$B$4,0,ABS(P314-O314)),"")</f>
        <v/>
      </c>
      <c r="R314" s="226" t="str">
        <f t="shared" si="42"/>
        <v/>
      </c>
      <c r="T314" s="248" t="str">
        <f>IFERROR(_xlfn.XLOOKUP(D314,Prisliste!$C$4:$F$4,Prisliste!$C$28:$F$28)*R314,"")</f>
        <v/>
      </c>
      <c r="U314" s="248" t="str">
        <f>IFERROR(IF(L314=Hjelpeark!$P$14,_xlfn.XLOOKUP(D314,Prisliste!$C$4:$F$4,Prisliste!$C$29:$F$29)*R314,IF(L314=Hjelpeark!$P$15,_xlfn.XLOOKUP(D314,Prisliste!$C$4:$F$4,Prisliste!$C$30:$F$30)*R314,_xlfn.XLOOKUP(D314,Prisliste!$C$4:$F$4,Prisliste!$C$31:$F$31)*R314)),"")</f>
        <v/>
      </c>
    </row>
    <row r="315" spans="1:21" ht="14.4">
      <c r="A315" s="278" t="str">
        <f>IF(A314="","",IF(A314+1&lt;='Prisestimat RAS'!$C$7,'Beregninger RAS'!A314+1,""))</f>
        <v/>
      </c>
      <c r="B315" s="260" t="str">
        <f t="shared" si="43"/>
        <v/>
      </c>
      <c r="C315" s="277" t="str">
        <f t="shared" si="44"/>
        <v/>
      </c>
      <c r="D315" s="260" t="str">
        <f t="shared" si="45"/>
        <v/>
      </c>
      <c r="E315" s="226" t="str">
        <f t="shared" si="47"/>
        <v/>
      </c>
      <c r="F315" s="248" t="str">
        <f t="shared" si="46"/>
        <v/>
      </c>
      <c r="G315" s="246" t="str">
        <f>IF($A315="","",'Prisestimat RAS'!$C$14)</f>
        <v/>
      </c>
      <c r="H315" s="248" t="str" cm="1">
        <f t="array" ref="H315">IF(N315=Hjelpeark!$E$7,_xlfn.XLOOKUP(IF(P315="Naturlig",O315,P315),'Veksttabell FV'!$A$26:$A$42,_xlfn.XLOOKUP('Beregninger RAS'!F315,'Veksttabell FV'!$B$25:$T$25,'Veksttabell FV'!$B$26:$T$42,,-1),,-1)*G315,IF('Beregninger RAS'!N315=Hjelpeark!$D$7,_xlfn.XLOOKUP(IF(P315="Naturlig",O315,P315),'Veksttabell SV'!$A$27:$A$43,_xlfn.XLOOKUP('Beregninger RAS'!F315,'Veksttabell SV'!$B$26:$AU$26,'Veksttabell SV'!$B$27:$AU$43,,-1),,-1)*G315,""))</f>
        <v/>
      </c>
      <c r="I315" s="248" t="str">
        <f t="shared" si="40"/>
        <v/>
      </c>
      <c r="J315" s="264" t="str">
        <f t="shared" si="41"/>
        <v/>
      </c>
      <c r="K315" s="277" t="str">
        <f>IF(A315="","",'Prisestimat RAS'!$C$9)</f>
        <v/>
      </c>
      <c r="L315" s="277" t="str">
        <f>IF(B315="","",'Prisestimat RAS'!$C$10)</f>
        <v/>
      </c>
      <c r="M315" s="277" t="str">
        <f>IF(A315="","",_xlfn.XLOOKUP('Prisestimat RAS'!$C$10,Hjelpeark!$P$14:$P$16,Hjelpeark!$Q$14:$Q$16))</f>
        <v/>
      </c>
      <c r="N315" s="277" t="str">
        <f t="shared" si="48"/>
        <v/>
      </c>
      <c r="O315" s="277" t="str">
        <f>IFERROR(IF(N315=Hjelpeark!$D$7,_xlfn.XLOOKUP('Beregninger RAS'!C315,Hjelpeark!$C$8:$C$19,Hjelpeark!$D$8:$D$19),_xlfn.XLOOKUP('Beregninger RAS'!C315,Hjelpeark!$C$8:$C$19,Hjelpeark!$E$8:$E$19)),"")</f>
        <v/>
      </c>
      <c r="P315" s="277" t="str">
        <f t="shared" si="49"/>
        <v/>
      </c>
      <c r="Q315" s="277" t="str">
        <f>IFERROR(IF(P315=Hjelpeark!$B$4,0,ABS(P315-O315)),"")</f>
        <v/>
      </c>
      <c r="R315" s="226" t="str">
        <f t="shared" si="42"/>
        <v/>
      </c>
      <c r="T315" s="248" t="str">
        <f>IFERROR(_xlfn.XLOOKUP(D315,Prisliste!$C$4:$F$4,Prisliste!$C$28:$F$28)*R315,"")</f>
        <v/>
      </c>
      <c r="U315" s="248" t="str">
        <f>IFERROR(IF(L315=Hjelpeark!$P$14,_xlfn.XLOOKUP(D315,Prisliste!$C$4:$F$4,Prisliste!$C$29:$F$29)*R315,IF(L315=Hjelpeark!$P$15,_xlfn.XLOOKUP(D315,Prisliste!$C$4:$F$4,Prisliste!$C$30:$F$30)*R315,_xlfn.XLOOKUP(D315,Prisliste!$C$4:$F$4,Prisliste!$C$31:$F$31)*R315)),"")</f>
        <v/>
      </c>
    </row>
    <row r="316" spans="1:21" ht="14.4">
      <c r="A316" s="278" t="str">
        <f>IF(A315="","",IF(A315+1&lt;='Prisestimat RAS'!$C$7,'Beregninger RAS'!A315+1,""))</f>
        <v/>
      </c>
      <c r="B316" s="260" t="str">
        <f t="shared" si="43"/>
        <v/>
      </c>
      <c r="C316" s="277" t="str">
        <f t="shared" si="44"/>
        <v/>
      </c>
      <c r="D316" s="260" t="str">
        <f t="shared" si="45"/>
        <v/>
      </c>
      <c r="E316" s="226" t="str">
        <f t="shared" si="47"/>
        <v/>
      </c>
      <c r="F316" s="248" t="str">
        <f t="shared" si="46"/>
        <v/>
      </c>
      <c r="G316" s="246" t="str">
        <f>IF($A316="","",'Prisestimat RAS'!$C$14)</f>
        <v/>
      </c>
      <c r="H316" s="248" t="str" cm="1">
        <f t="array" ref="H316">IF(N316=Hjelpeark!$E$7,_xlfn.XLOOKUP(IF(P316="Naturlig",O316,P316),'Veksttabell FV'!$A$26:$A$42,_xlfn.XLOOKUP('Beregninger RAS'!F316,'Veksttabell FV'!$B$25:$T$25,'Veksttabell FV'!$B$26:$T$42,,-1),,-1)*G316,IF('Beregninger RAS'!N316=Hjelpeark!$D$7,_xlfn.XLOOKUP(IF(P316="Naturlig",O316,P316),'Veksttabell SV'!$A$27:$A$43,_xlfn.XLOOKUP('Beregninger RAS'!F316,'Veksttabell SV'!$B$26:$AU$26,'Veksttabell SV'!$B$27:$AU$43,,-1),,-1)*G316,""))</f>
        <v/>
      </c>
      <c r="I316" s="248" t="str">
        <f t="shared" si="40"/>
        <v/>
      </c>
      <c r="J316" s="264" t="str">
        <f t="shared" si="41"/>
        <v/>
      </c>
      <c r="K316" s="277" t="str">
        <f>IF(A316="","",'Prisestimat RAS'!$C$9)</f>
        <v/>
      </c>
      <c r="L316" s="277" t="str">
        <f>IF(B316="","",'Prisestimat RAS'!$C$10)</f>
        <v/>
      </c>
      <c r="M316" s="277" t="str">
        <f>IF(A316="","",_xlfn.XLOOKUP('Prisestimat RAS'!$C$10,Hjelpeark!$P$14:$P$16,Hjelpeark!$Q$14:$Q$16))</f>
        <v/>
      </c>
      <c r="N316" s="277" t="str">
        <f t="shared" si="48"/>
        <v/>
      </c>
      <c r="O316" s="277" t="str">
        <f>IFERROR(IF(N316=Hjelpeark!$D$7,_xlfn.XLOOKUP('Beregninger RAS'!C316,Hjelpeark!$C$8:$C$19,Hjelpeark!$D$8:$D$19),_xlfn.XLOOKUP('Beregninger RAS'!C316,Hjelpeark!$C$8:$C$19,Hjelpeark!$E$8:$E$19)),"")</f>
        <v/>
      </c>
      <c r="P316" s="277" t="str">
        <f t="shared" si="49"/>
        <v/>
      </c>
      <c r="Q316" s="277" t="str">
        <f>IFERROR(IF(P316=Hjelpeark!$B$4,0,ABS(P316-O316)),"")</f>
        <v/>
      </c>
      <c r="R316" s="226" t="str">
        <f t="shared" si="42"/>
        <v/>
      </c>
      <c r="T316" s="248" t="str">
        <f>IFERROR(_xlfn.XLOOKUP(D316,Prisliste!$C$4:$F$4,Prisliste!$C$28:$F$28)*R316,"")</f>
        <v/>
      </c>
      <c r="U316" s="248" t="str">
        <f>IFERROR(IF(L316=Hjelpeark!$P$14,_xlfn.XLOOKUP(D316,Prisliste!$C$4:$F$4,Prisliste!$C$29:$F$29)*R316,IF(L316=Hjelpeark!$P$15,_xlfn.XLOOKUP(D316,Prisliste!$C$4:$F$4,Prisliste!$C$30:$F$30)*R316,_xlfn.XLOOKUP(D316,Prisliste!$C$4:$F$4,Prisliste!$C$31:$F$31)*R316)),"")</f>
        <v/>
      </c>
    </row>
    <row r="317" spans="1:21" ht="14.4">
      <c r="A317" s="278" t="str">
        <f>IF(A316="","",IF(A316+1&lt;='Prisestimat RAS'!$C$7,'Beregninger RAS'!A316+1,""))</f>
        <v/>
      </c>
      <c r="B317" s="260" t="str">
        <f t="shared" si="43"/>
        <v/>
      </c>
      <c r="C317" s="277" t="str">
        <f t="shared" si="44"/>
        <v/>
      </c>
      <c r="D317" s="260" t="str">
        <f t="shared" si="45"/>
        <v/>
      </c>
      <c r="E317" s="226" t="str">
        <f t="shared" si="47"/>
        <v/>
      </c>
      <c r="F317" s="248" t="str">
        <f t="shared" si="46"/>
        <v/>
      </c>
      <c r="G317" s="246" t="str">
        <f>IF($A317="","",'Prisestimat RAS'!$C$14)</f>
        <v/>
      </c>
      <c r="H317" s="248" t="str" cm="1">
        <f t="array" ref="H317">IF(N317=Hjelpeark!$E$7,_xlfn.XLOOKUP(IF(P317="Naturlig",O317,P317),'Veksttabell FV'!$A$26:$A$42,_xlfn.XLOOKUP('Beregninger RAS'!F317,'Veksttabell FV'!$B$25:$T$25,'Veksttabell FV'!$B$26:$T$42,,-1),,-1)*G317,IF('Beregninger RAS'!N317=Hjelpeark!$D$7,_xlfn.XLOOKUP(IF(P317="Naturlig",O317,P317),'Veksttabell SV'!$A$27:$A$43,_xlfn.XLOOKUP('Beregninger RAS'!F317,'Veksttabell SV'!$B$26:$AU$26,'Veksttabell SV'!$B$27:$AU$43,,-1),,-1)*G317,""))</f>
        <v/>
      </c>
      <c r="I317" s="248" t="str">
        <f t="shared" si="40"/>
        <v/>
      </c>
      <c r="J317" s="264" t="str">
        <f t="shared" si="41"/>
        <v/>
      </c>
      <c r="K317" s="277" t="str">
        <f>IF(A317="","",'Prisestimat RAS'!$C$9)</f>
        <v/>
      </c>
      <c r="L317" s="277" t="str">
        <f>IF(B317="","",'Prisestimat RAS'!$C$10)</f>
        <v/>
      </c>
      <c r="M317" s="277" t="str">
        <f>IF(A317="","",_xlfn.XLOOKUP('Prisestimat RAS'!$C$10,Hjelpeark!$P$14:$P$16,Hjelpeark!$Q$14:$Q$16))</f>
        <v/>
      </c>
      <c r="N317" s="277" t="str">
        <f t="shared" si="48"/>
        <v/>
      </c>
      <c r="O317" s="277" t="str">
        <f>IFERROR(IF(N317=Hjelpeark!$D$7,_xlfn.XLOOKUP('Beregninger RAS'!C317,Hjelpeark!$C$8:$C$19,Hjelpeark!$D$8:$D$19),_xlfn.XLOOKUP('Beregninger RAS'!C317,Hjelpeark!$C$8:$C$19,Hjelpeark!$E$8:$E$19)),"")</f>
        <v/>
      </c>
      <c r="P317" s="277" t="str">
        <f t="shared" si="49"/>
        <v/>
      </c>
      <c r="Q317" s="277" t="str">
        <f>IFERROR(IF(P317=Hjelpeark!$B$4,0,ABS(P317-O317)),"")</f>
        <v/>
      </c>
      <c r="R317" s="226" t="str">
        <f t="shared" si="42"/>
        <v/>
      </c>
      <c r="T317" s="248" t="str">
        <f>IFERROR(_xlfn.XLOOKUP(D317,Prisliste!$C$4:$F$4,Prisliste!$C$28:$F$28)*R317,"")</f>
        <v/>
      </c>
      <c r="U317" s="248" t="str">
        <f>IFERROR(IF(L317=Hjelpeark!$P$14,_xlfn.XLOOKUP(D317,Prisliste!$C$4:$F$4,Prisliste!$C$29:$F$29)*R317,IF(L317=Hjelpeark!$P$15,_xlfn.XLOOKUP(D317,Prisliste!$C$4:$F$4,Prisliste!$C$30:$F$30)*R317,_xlfn.XLOOKUP(D317,Prisliste!$C$4:$F$4,Prisliste!$C$31:$F$31)*R317)),"")</f>
        <v/>
      </c>
    </row>
    <row r="318" spans="1:21" ht="14.4">
      <c r="A318" s="278" t="str">
        <f>IF(A317="","",IF(A317+1&lt;='Prisestimat RAS'!$C$7,'Beregninger RAS'!A317+1,""))</f>
        <v/>
      </c>
      <c r="B318" s="260" t="str">
        <f t="shared" si="43"/>
        <v/>
      </c>
      <c r="C318" s="277" t="str">
        <f t="shared" si="44"/>
        <v/>
      </c>
      <c r="D318" s="260" t="str">
        <f t="shared" si="45"/>
        <v/>
      </c>
      <c r="E318" s="226" t="str">
        <f t="shared" si="47"/>
        <v/>
      </c>
      <c r="F318" s="248" t="str">
        <f t="shared" si="46"/>
        <v/>
      </c>
      <c r="G318" s="246" t="str">
        <f>IF($A318="","",'Prisestimat RAS'!$C$14)</f>
        <v/>
      </c>
      <c r="H318" s="248" t="str" cm="1">
        <f t="array" ref="H318">IF(N318=Hjelpeark!$E$7,_xlfn.XLOOKUP(IF(P318="Naturlig",O318,P318),'Veksttabell FV'!$A$26:$A$42,_xlfn.XLOOKUP('Beregninger RAS'!F318,'Veksttabell FV'!$B$25:$T$25,'Veksttabell FV'!$B$26:$T$42,,-1),,-1)*G318,IF('Beregninger RAS'!N318=Hjelpeark!$D$7,_xlfn.XLOOKUP(IF(P318="Naturlig",O318,P318),'Veksttabell SV'!$A$27:$A$43,_xlfn.XLOOKUP('Beregninger RAS'!F318,'Veksttabell SV'!$B$26:$AU$26,'Veksttabell SV'!$B$27:$AU$43,,-1),,-1)*G318,""))</f>
        <v/>
      </c>
      <c r="I318" s="248" t="str">
        <f t="shared" si="40"/>
        <v/>
      </c>
      <c r="J318" s="264" t="str">
        <f t="shared" si="41"/>
        <v/>
      </c>
      <c r="K318" s="277" t="str">
        <f>IF(A318="","",'Prisestimat RAS'!$C$9)</f>
        <v/>
      </c>
      <c r="L318" s="277" t="str">
        <f>IF(B318="","",'Prisestimat RAS'!$C$10)</f>
        <v/>
      </c>
      <c r="M318" s="277" t="str">
        <f>IF(A318="","",_xlfn.XLOOKUP('Prisestimat RAS'!$C$10,Hjelpeark!$P$14:$P$16,Hjelpeark!$Q$14:$Q$16))</f>
        <v/>
      </c>
      <c r="N318" s="277" t="str">
        <f t="shared" si="48"/>
        <v/>
      </c>
      <c r="O318" s="277" t="str">
        <f>IFERROR(IF(N318=Hjelpeark!$D$7,_xlfn.XLOOKUP('Beregninger RAS'!C318,Hjelpeark!$C$8:$C$19,Hjelpeark!$D$8:$D$19),_xlfn.XLOOKUP('Beregninger RAS'!C318,Hjelpeark!$C$8:$C$19,Hjelpeark!$E$8:$E$19)),"")</f>
        <v/>
      </c>
      <c r="P318" s="277" t="str">
        <f t="shared" si="49"/>
        <v/>
      </c>
      <c r="Q318" s="277" t="str">
        <f>IFERROR(IF(P318=Hjelpeark!$B$4,0,ABS(P318-O318)),"")</f>
        <v/>
      </c>
      <c r="R318" s="226" t="str">
        <f t="shared" si="42"/>
        <v/>
      </c>
      <c r="T318" s="248" t="str">
        <f>IFERROR(_xlfn.XLOOKUP(D318,Prisliste!$C$4:$F$4,Prisliste!$C$28:$F$28)*R318,"")</f>
        <v/>
      </c>
      <c r="U318" s="248" t="str">
        <f>IFERROR(IF(L318=Hjelpeark!$P$14,_xlfn.XLOOKUP(D318,Prisliste!$C$4:$F$4,Prisliste!$C$29:$F$29)*R318,IF(L318=Hjelpeark!$P$15,_xlfn.XLOOKUP(D318,Prisliste!$C$4:$F$4,Prisliste!$C$30:$F$30)*R318,_xlfn.XLOOKUP(D318,Prisliste!$C$4:$F$4,Prisliste!$C$31:$F$31)*R318)),"")</f>
        <v/>
      </c>
    </row>
    <row r="319" spans="1:21" ht="14.4">
      <c r="A319" s="278" t="str">
        <f>IF(A318="","",IF(A318+1&lt;='Prisestimat RAS'!$C$7,'Beregninger RAS'!A318+1,""))</f>
        <v/>
      </c>
      <c r="B319" s="260" t="str">
        <f t="shared" si="43"/>
        <v/>
      </c>
      <c r="C319" s="277" t="str">
        <f t="shared" si="44"/>
        <v/>
      </c>
      <c r="D319" s="260" t="str">
        <f t="shared" si="45"/>
        <v/>
      </c>
      <c r="E319" s="226" t="str">
        <f t="shared" si="47"/>
        <v/>
      </c>
      <c r="F319" s="248" t="str">
        <f t="shared" si="46"/>
        <v/>
      </c>
      <c r="G319" s="246" t="str">
        <f>IF($A319="","",'Prisestimat RAS'!$C$14)</f>
        <v/>
      </c>
      <c r="H319" s="248" t="str" cm="1">
        <f t="array" ref="H319">IF(N319=Hjelpeark!$E$7,_xlfn.XLOOKUP(IF(P319="Naturlig",O319,P319),'Veksttabell FV'!$A$26:$A$42,_xlfn.XLOOKUP('Beregninger RAS'!F319,'Veksttabell FV'!$B$25:$T$25,'Veksttabell FV'!$B$26:$T$42,,-1),,-1)*G319,IF('Beregninger RAS'!N319=Hjelpeark!$D$7,_xlfn.XLOOKUP(IF(P319="Naturlig",O319,P319),'Veksttabell SV'!$A$27:$A$43,_xlfn.XLOOKUP('Beregninger RAS'!F319,'Veksttabell SV'!$B$26:$AU$26,'Veksttabell SV'!$B$27:$AU$43,,-1),,-1)*G319,""))</f>
        <v/>
      </c>
      <c r="I319" s="248" t="str">
        <f t="shared" si="40"/>
        <v/>
      </c>
      <c r="J319" s="264" t="str">
        <f t="shared" si="41"/>
        <v/>
      </c>
      <c r="K319" s="277" t="str">
        <f>IF(A319="","",'Prisestimat RAS'!$C$9)</f>
        <v/>
      </c>
      <c r="L319" s="277" t="str">
        <f>IF(B319="","",'Prisestimat RAS'!$C$10)</f>
        <v/>
      </c>
      <c r="M319" s="277" t="str">
        <f>IF(A319="","",_xlfn.XLOOKUP('Prisestimat RAS'!$C$10,Hjelpeark!$P$14:$P$16,Hjelpeark!$Q$14:$Q$16))</f>
        <v/>
      </c>
      <c r="N319" s="277" t="str">
        <f t="shared" si="48"/>
        <v/>
      </c>
      <c r="O319" s="277" t="str">
        <f>IFERROR(IF(N319=Hjelpeark!$D$7,_xlfn.XLOOKUP('Beregninger RAS'!C319,Hjelpeark!$C$8:$C$19,Hjelpeark!$D$8:$D$19),_xlfn.XLOOKUP('Beregninger RAS'!C319,Hjelpeark!$C$8:$C$19,Hjelpeark!$E$8:$E$19)),"")</f>
        <v/>
      </c>
      <c r="P319" s="277" t="str">
        <f t="shared" si="49"/>
        <v/>
      </c>
      <c r="Q319" s="277" t="str">
        <f>IFERROR(IF(P319=Hjelpeark!$B$4,0,ABS(P319-O319)),"")</f>
        <v/>
      </c>
      <c r="R319" s="226" t="str">
        <f t="shared" si="42"/>
        <v/>
      </c>
      <c r="T319" s="248" t="str">
        <f>IFERROR(_xlfn.XLOOKUP(D319,Prisliste!$C$4:$F$4,Prisliste!$C$28:$F$28)*R319,"")</f>
        <v/>
      </c>
      <c r="U319" s="248" t="str">
        <f>IFERROR(IF(L319=Hjelpeark!$P$14,_xlfn.XLOOKUP(D319,Prisliste!$C$4:$F$4,Prisliste!$C$29:$F$29)*R319,IF(L319=Hjelpeark!$P$15,_xlfn.XLOOKUP(D319,Prisliste!$C$4:$F$4,Prisliste!$C$30:$F$30)*R319,_xlfn.XLOOKUP(D319,Prisliste!$C$4:$F$4,Prisliste!$C$31:$F$31)*R319)),"")</f>
        <v/>
      </c>
    </row>
    <row r="320" spans="1:21" ht="14.4">
      <c r="A320" s="278" t="str">
        <f>IF(A319="","",IF(A319+1&lt;='Prisestimat RAS'!$C$7,'Beregninger RAS'!A319+1,""))</f>
        <v/>
      </c>
      <c r="B320" s="260" t="str">
        <f t="shared" si="43"/>
        <v/>
      </c>
      <c r="C320" s="277" t="str">
        <f t="shared" si="44"/>
        <v/>
      </c>
      <c r="D320" s="260" t="str">
        <f t="shared" si="45"/>
        <v/>
      </c>
      <c r="E320" s="226" t="str">
        <f t="shared" si="47"/>
        <v/>
      </c>
      <c r="F320" s="248" t="str">
        <f t="shared" si="46"/>
        <v/>
      </c>
      <c r="G320" s="246" t="str">
        <f>IF($A320="","",'Prisestimat RAS'!$C$14)</f>
        <v/>
      </c>
      <c r="H320" s="248" t="str" cm="1">
        <f t="array" ref="H320">IF(N320=Hjelpeark!$E$7,_xlfn.XLOOKUP(IF(P320="Naturlig",O320,P320),'Veksttabell FV'!$A$26:$A$42,_xlfn.XLOOKUP('Beregninger RAS'!F320,'Veksttabell FV'!$B$25:$T$25,'Veksttabell FV'!$B$26:$T$42,,-1),,-1)*G320,IF('Beregninger RAS'!N320=Hjelpeark!$D$7,_xlfn.XLOOKUP(IF(P320="Naturlig",O320,P320),'Veksttabell SV'!$A$27:$A$43,_xlfn.XLOOKUP('Beregninger RAS'!F320,'Veksttabell SV'!$B$26:$AU$26,'Veksttabell SV'!$B$27:$AU$43,,-1),,-1)*G320,""))</f>
        <v/>
      </c>
      <c r="I320" s="248" t="str">
        <f t="shared" si="40"/>
        <v/>
      </c>
      <c r="J320" s="264" t="str">
        <f t="shared" si="41"/>
        <v/>
      </c>
      <c r="K320" s="277" t="str">
        <f>IF(A320="","",'Prisestimat RAS'!$C$9)</f>
        <v/>
      </c>
      <c r="L320" s="277" t="str">
        <f>IF(B320="","",'Prisestimat RAS'!$C$10)</f>
        <v/>
      </c>
      <c r="M320" s="277" t="str">
        <f>IF(A320="","",_xlfn.XLOOKUP('Prisestimat RAS'!$C$10,Hjelpeark!$P$14:$P$16,Hjelpeark!$Q$14:$Q$16))</f>
        <v/>
      </c>
      <c r="N320" s="277" t="str">
        <f t="shared" si="48"/>
        <v/>
      </c>
      <c r="O320" s="277" t="str">
        <f>IFERROR(IF(N320=Hjelpeark!$D$7,_xlfn.XLOOKUP('Beregninger RAS'!C320,Hjelpeark!$C$8:$C$19,Hjelpeark!$D$8:$D$19),_xlfn.XLOOKUP('Beregninger RAS'!C320,Hjelpeark!$C$8:$C$19,Hjelpeark!$E$8:$E$19)),"")</f>
        <v/>
      </c>
      <c r="P320" s="277" t="str">
        <f t="shared" si="49"/>
        <v/>
      </c>
      <c r="Q320" s="277" t="str">
        <f>IFERROR(IF(P320=Hjelpeark!$B$4,0,ABS(P320-O320)),"")</f>
        <v/>
      </c>
      <c r="R320" s="226" t="str">
        <f t="shared" si="42"/>
        <v/>
      </c>
      <c r="T320" s="248" t="str">
        <f>IFERROR(_xlfn.XLOOKUP(D320,Prisliste!$C$4:$F$4,Prisliste!$C$28:$F$28)*R320,"")</f>
        <v/>
      </c>
      <c r="U320" s="248" t="str">
        <f>IFERROR(IF(L320=Hjelpeark!$P$14,_xlfn.XLOOKUP(D320,Prisliste!$C$4:$F$4,Prisliste!$C$29:$F$29)*R320,IF(L320=Hjelpeark!$P$15,_xlfn.XLOOKUP(D320,Prisliste!$C$4:$F$4,Prisliste!$C$30:$F$30)*R320,_xlfn.XLOOKUP(D320,Prisliste!$C$4:$F$4,Prisliste!$C$31:$F$31)*R320)),"")</f>
        <v/>
      </c>
    </row>
    <row r="321" spans="1:21" ht="14.4">
      <c r="A321" s="278" t="str">
        <f>IF(A320="","",IF(A320+1&lt;='Prisestimat RAS'!$C$7,'Beregninger RAS'!A320+1,""))</f>
        <v/>
      </c>
      <c r="B321" s="260" t="str">
        <f t="shared" si="43"/>
        <v/>
      </c>
      <c r="C321" s="277" t="str">
        <f t="shared" si="44"/>
        <v/>
      </c>
      <c r="D321" s="260" t="str">
        <f t="shared" si="45"/>
        <v/>
      </c>
      <c r="E321" s="226" t="str">
        <f t="shared" si="47"/>
        <v/>
      </c>
      <c r="F321" s="248" t="str">
        <f t="shared" si="46"/>
        <v/>
      </c>
      <c r="G321" s="246" t="str">
        <f>IF($A321="","",'Prisestimat RAS'!$C$14)</f>
        <v/>
      </c>
      <c r="H321" s="248" t="str" cm="1">
        <f t="array" ref="H321">IF(N321=Hjelpeark!$E$7,_xlfn.XLOOKUP(IF(P321="Naturlig",O321,P321),'Veksttabell FV'!$A$26:$A$42,_xlfn.XLOOKUP('Beregninger RAS'!F321,'Veksttabell FV'!$B$25:$T$25,'Veksttabell FV'!$B$26:$T$42,,-1),,-1)*G321,IF('Beregninger RAS'!N321=Hjelpeark!$D$7,_xlfn.XLOOKUP(IF(P321="Naturlig",O321,P321),'Veksttabell SV'!$A$27:$A$43,_xlfn.XLOOKUP('Beregninger RAS'!F321,'Veksttabell SV'!$B$26:$AU$26,'Veksttabell SV'!$B$27:$AU$43,,-1),,-1)*G321,""))</f>
        <v/>
      </c>
      <c r="I321" s="248" t="str">
        <f t="shared" si="40"/>
        <v/>
      </c>
      <c r="J321" s="264" t="str">
        <f t="shared" si="41"/>
        <v/>
      </c>
      <c r="K321" s="277" t="str">
        <f>IF(A321="","",'Prisestimat RAS'!$C$9)</f>
        <v/>
      </c>
      <c r="L321" s="277" t="str">
        <f>IF(B321="","",'Prisestimat RAS'!$C$10)</f>
        <v/>
      </c>
      <c r="M321" s="277" t="str">
        <f>IF(A321="","",_xlfn.XLOOKUP('Prisestimat RAS'!$C$10,Hjelpeark!$P$14:$P$16,Hjelpeark!$Q$14:$Q$16))</f>
        <v/>
      </c>
      <c r="N321" s="277" t="str">
        <f t="shared" si="48"/>
        <v/>
      </c>
      <c r="O321" s="277" t="str">
        <f>IFERROR(IF(N321=Hjelpeark!$D$7,_xlfn.XLOOKUP('Beregninger RAS'!C321,Hjelpeark!$C$8:$C$19,Hjelpeark!$D$8:$D$19),_xlfn.XLOOKUP('Beregninger RAS'!C321,Hjelpeark!$C$8:$C$19,Hjelpeark!$E$8:$E$19)),"")</f>
        <v/>
      </c>
      <c r="P321" s="277" t="str">
        <f t="shared" si="49"/>
        <v/>
      </c>
      <c r="Q321" s="277" t="str">
        <f>IFERROR(IF(P321=Hjelpeark!$B$4,0,ABS(P321-O321)),"")</f>
        <v/>
      </c>
      <c r="R321" s="226" t="str">
        <f t="shared" si="42"/>
        <v/>
      </c>
      <c r="T321" s="248" t="str">
        <f>IFERROR(_xlfn.XLOOKUP(D321,Prisliste!$C$4:$F$4,Prisliste!$C$28:$F$28)*R321,"")</f>
        <v/>
      </c>
      <c r="U321" s="248" t="str">
        <f>IFERROR(IF(L321=Hjelpeark!$P$14,_xlfn.XLOOKUP(D321,Prisliste!$C$4:$F$4,Prisliste!$C$29:$F$29)*R321,IF(L321=Hjelpeark!$P$15,_xlfn.XLOOKUP(D321,Prisliste!$C$4:$F$4,Prisliste!$C$30:$F$30)*R321,_xlfn.XLOOKUP(D321,Prisliste!$C$4:$F$4,Prisliste!$C$31:$F$31)*R321)),"")</f>
        <v/>
      </c>
    </row>
    <row r="322" spans="1:21" ht="14.4">
      <c r="A322" s="278" t="str">
        <f>IF(A321="","",IF(A321+1&lt;='Prisestimat RAS'!$C$7,'Beregninger RAS'!A321+1,""))</f>
        <v/>
      </c>
      <c r="B322" s="260" t="str">
        <f t="shared" si="43"/>
        <v/>
      </c>
      <c r="C322" s="277" t="str">
        <f t="shared" si="44"/>
        <v/>
      </c>
      <c r="D322" s="260" t="str">
        <f t="shared" si="45"/>
        <v/>
      </c>
      <c r="E322" s="226" t="str">
        <f t="shared" si="47"/>
        <v/>
      </c>
      <c r="F322" s="248" t="str">
        <f t="shared" si="46"/>
        <v/>
      </c>
      <c r="G322" s="246" t="str">
        <f>IF($A322="","",'Prisestimat RAS'!$C$14)</f>
        <v/>
      </c>
      <c r="H322" s="248" t="str" cm="1">
        <f t="array" ref="H322">IF(N322=Hjelpeark!$E$7,_xlfn.XLOOKUP(IF(P322="Naturlig",O322,P322),'Veksttabell FV'!$A$26:$A$42,_xlfn.XLOOKUP('Beregninger RAS'!F322,'Veksttabell FV'!$B$25:$T$25,'Veksttabell FV'!$B$26:$T$42,,-1),,-1)*G322,IF('Beregninger RAS'!N322=Hjelpeark!$D$7,_xlfn.XLOOKUP(IF(P322="Naturlig",O322,P322),'Veksttabell SV'!$A$27:$A$43,_xlfn.XLOOKUP('Beregninger RAS'!F322,'Veksttabell SV'!$B$26:$AU$26,'Veksttabell SV'!$B$27:$AU$43,,-1),,-1)*G322,""))</f>
        <v/>
      </c>
      <c r="I322" s="248" t="str">
        <f t="shared" si="40"/>
        <v/>
      </c>
      <c r="J322" s="264" t="str">
        <f t="shared" si="41"/>
        <v/>
      </c>
      <c r="K322" s="277" t="str">
        <f>IF(A322="","",'Prisestimat RAS'!$C$9)</f>
        <v/>
      </c>
      <c r="L322" s="277" t="str">
        <f>IF(B322="","",'Prisestimat RAS'!$C$10)</f>
        <v/>
      </c>
      <c r="M322" s="277" t="str">
        <f>IF(A322="","",_xlfn.XLOOKUP('Prisestimat RAS'!$C$10,Hjelpeark!$P$14:$P$16,Hjelpeark!$Q$14:$Q$16))</f>
        <v/>
      </c>
      <c r="N322" s="277" t="str">
        <f t="shared" si="48"/>
        <v/>
      </c>
      <c r="O322" s="277" t="str">
        <f>IFERROR(IF(N322=Hjelpeark!$D$7,_xlfn.XLOOKUP('Beregninger RAS'!C322,Hjelpeark!$C$8:$C$19,Hjelpeark!$D$8:$D$19),_xlfn.XLOOKUP('Beregninger RAS'!C322,Hjelpeark!$C$8:$C$19,Hjelpeark!$E$8:$E$19)),"")</f>
        <v/>
      </c>
      <c r="P322" s="277" t="str">
        <f t="shared" si="49"/>
        <v/>
      </c>
      <c r="Q322" s="277" t="str">
        <f>IFERROR(IF(P322=Hjelpeark!$B$4,0,ABS(P322-O322)),"")</f>
        <v/>
      </c>
      <c r="R322" s="226" t="str">
        <f t="shared" si="42"/>
        <v/>
      </c>
      <c r="T322" s="248" t="str">
        <f>IFERROR(_xlfn.XLOOKUP(D322,Prisliste!$C$4:$F$4,Prisliste!$C$28:$F$28)*R322,"")</f>
        <v/>
      </c>
      <c r="U322" s="248" t="str">
        <f>IFERROR(IF(L322=Hjelpeark!$P$14,_xlfn.XLOOKUP(D322,Prisliste!$C$4:$F$4,Prisliste!$C$29:$F$29)*R322,IF(L322=Hjelpeark!$P$15,_xlfn.XLOOKUP(D322,Prisliste!$C$4:$F$4,Prisliste!$C$30:$F$30)*R322,_xlfn.XLOOKUP(D322,Prisliste!$C$4:$F$4,Prisliste!$C$31:$F$31)*R322)),"")</f>
        <v/>
      </c>
    </row>
    <row r="323" spans="1:21" ht="14.4">
      <c r="A323" s="278" t="str">
        <f>IF(A322="","",IF(A322+1&lt;='Prisestimat RAS'!$C$7,'Beregninger RAS'!A322+1,""))</f>
        <v/>
      </c>
      <c r="B323" s="260" t="str">
        <f t="shared" si="43"/>
        <v/>
      </c>
      <c r="C323" s="277" t="str">
        <f t="shared" si="44"/>
        <v/>
      </c>
      <c r="D323" s="260" t="str">
        <f t="shared" si="45"/>
        <v/>
      </c>
      <c r="E323" s="226" t="str">
        <f t="shared" si="47"/>
        <v/>
      </c>
      <c r="F323" s="248" t="str">
        <f t="shared" si="46"/>
        <v/>
      </c>
      <c r="G323" s="246" t="str">
        <f>IF($A323="","",'Prisestimat RAS'!$C$14)</f>
        <v/>
      </c>
      <c r="H323" s="248" t="str" cm="1">
        <f t="array" ref="H323">IF(N323=Hjelpeark!$E$7,_xlfn.XLOOKUP(IF(P323="Naturlig",O323,P323),'Veksttabell FV'!$A$26:$A$42,_xlfn.XLOOKUP('Beregninger RAS'!F323,'Veksttabell FV'!$B$25:$T$25,'Veksttabell FV'!$B$26:$T$42,,-1),,-1)*G323,IF('Beregninger RAS'!N323=Hjelpeark!$D$7,_xlfn.XLOOKUP(IF(P323="Naturlig",O323,P323),'Veksttabell SV'!$A$27:$A$43,_xlfn.XLOOKUP('Beregninger RAS'!F323,'Veksttabell SV'!$B$26:$AU$26,'Veksttabell SV'!$B$27:$AU$43,,-1),,-1)*G323,""))</f>
        <v/>
      </c>
      <c r="I323" s="248" t="str">
        <f t="shared" si="40"/>
        <v/>
      </c>
      <c r="J323" s="264" t="str">
        <f t="shared" si="41"/>
        <v/>
      </c>
      <c r="K323" s="277" t="str">
        <f>IF(A323="","",'Prisestimat RAS'!$C$9)</f>
        <v/>
      </c>
      <c r="L323" s="277" t="str">
        <f>IF(B323="","",'Prisestimat RAS'!$C$10)</f>
        <v/>
      </c>
      <c r="M323" s="277" t="str">
        <f>IF(A323="","",_xlfn.XLOOKUP('Prisestimat RAS'!$C$10,Hjelpeark!$P$14:$P$16,Hjelpeark!$Q$14:$Q$16))</f>
        <v/>
      </c>
      <c r="N323" s="277" t="str">
        <f t="shared" si="48"/>
        <v/>
      </c>
      <c r="O323" s="277" t="str">
        <f>IFERROR(IF(N323=Hjelpeark!$D$7,_xlfn.XLOOKUP('Beregninger RAS'!C323,Hjelpeark!$C$8:$C$19,Hjelpeark!$D$8:$D$19),_xlfn.XLOOKUP('Beregninger RAS'!C323,Hjelpeark!$C$8:$C$19,Hjelpeark!$E$8:$E$19)),"")</f>
        <v/>
      </c>
      <c r="P323" s="277" t="str">
        <f t="shared" si="49"/>
        <v/>
      </c>
      <c r="Q323" s="277" t="str">
        <f>IFERROR(IF(P323=Hjelpeark!$B$4,0,ABS(P323-O323)),"")</f>
        <v/>
      </c>
      <c r="R323" s="226" t="str">
        <f t="shared" si="42"/>
        <v/>
      </c>
      <c r="T323" s="248" t="str">
        <f>IFERROR(_xlfn.XLOOKUP(D323,Prisliste!$C$4:$F$4,Prisliste!$C$28:$F$28)*R323,"")</f>
        <v/>
      </c>
      <c r="U323" s="248" t="str">
        <f>IFERROR(IF(L323=Hjelpeark!$P$14,_xlfn.XLOOKUP(D323,Prisliste!$C$4:$F$4,Prisliste!$C$29:$F$29)*R323,IF(L323=Hjelpeark!$P$15,_xlfn.XLOOKUP(D323,Prisliste!$C$4:$F$4,Prisliste!$C$30:$F$30)*R323,_xlfn.XLOOKUP(D323,Prisliste!$C$4:$F$4,Prisliste!$C$31:$F$31)*R323)),"")</f>
        <v/>
      </c>
    </row>
    <row r="324" spans="1:21" ht="14.4">
      <c r="A324" s="278" t="str">
        <f>IF(A323="","",IF(A323+1&lt;='Prisestimat RAS'!$C$7,'Beregninger RAS'!A323+1,""))</f>
        <v/>
      </c>
      <c r="B324" s="260" t="str">
        <f t="shared" si="43"/>
        <v/>
      </c>
      <c r="C324" s="277" t="str">
        <f t="shared" si="44"/>
        <v/>
      </c>
      <c r="D324" s="260" t="str">
        <f t="shared" si="45"/>
        <v/>
      </c>
      <c r="E324" s="226" t="str">
        <f t="shared" si="47"/>
        <v/>
      </c>
      <c r="F324" s="248" t="str">
        <f t="shared" si="46"/>
        <v/>
      </c>
      <c r="G324" s="246" t="str">
        <f>IF($A324="","",'Prisestimat RAS'!$C$14)</f>
        <v/>
      </c>
      <c r="H324" s="248" t="str" cm="1">
        <f t="array" ref="H324">IF(N324=Hjelpeark!$E$7,_xlfn.XLOOKUP(IF(P324="Naturlig",O324,P324),'Veksttabell FV'!$A$26:$A$42,_xlfn.XLOOKUP('Beregninger RAS'!F324,'Veksttabell FV'!$B$25:$T$25,'Veksttabell FV'!$B$26:$T$42,,-1),,-1)*G324,IF('Beregninger RAS'!N324=Hjelpeark!$D$7,_xlfn.XLOOKUP(IF(P324="Naturlig",O324,P324),'Veksttabell SV'!$A$27:$A$43,_xlfn.XLOOKUP('Beregninger RAS'!F324,'Veksttabell SV'!$B$26:$AU$26,'Veksttabell SV'!$B$27:$AU$43,,-1),,-1)*G324,""))</f>
        <v/>
      </c>
      <c r="I324" s="248" t="str">
        <f t="shared" si="50" ref="I324:I387">IF(A324="","",E324*F324/1000)</f>
        <v/>
      </c>
      <c r="J324" s="264" t="str">
        <f t="shared" si="51" ref="J324:J387">IF(A324="","",I324/(M324/1000)/K324)</f>
        <v/>
      </c>
      <c r="K324" s="277" t="str">
        <f>IF(A324="","",'Prisestimat RAS'!$C$9)</f>
        <v/>
      </c>
      <c r="L324" s="277" t="str">
        <f>IF(B324="","",'Prisestimat RAS'!$C$10)</f>
        <v/>
      </c>
      <c r="M324" s="277" t="str">
        <f>IF(A324="","",_xlfn.XLOOKUP('Prisestimat RAS'!$C$10,Hjelpeark!$P$14:$P$16,Hjelpeark!$Q$14:$Q$16))</f>
        <v/>
      </c>
      <c r="N324" s="277" t="str">
        <f t="shared" si="48"/>
        <v/>
      </c>
      <c r="O324" s="277" t="str">
        <f>IFERROR(IF(N324=Hjelpeark!$D$7,_xlfn.XLOOKUP('Beregninger RAS'!C324,Hjelpeark!$C$8:$C$19,Hjelpeark!$D$8:$D$19),_xlfn.XLOOKUP('Beregninger RAS'!C324,Hjelpeark!$C$8:$C$19,Hjelpeark!$E$8:$E$19)),"")</f>
        <v/>
      </c>
      <c r="P324" s="277" t="str">
        <f t="shared" si="49"/>
        <v/>
      </c>
      <c r="Q324" s="277" t="str">
        <f>IFERROR(IF(P324=Hjelpeark!$B$4,0,ABS(P324-O324)),"")</f>
        <v/>
      </c>
      <c r="R324" s="226" t="str">
        <f t="shared" si="52" ref="R324:R387">K324</f>
        <v/>
      </c>
      <c r="T324" s="248" t="str">
        <f>IFERROR(_xlfn.XLOOKUP(D324,Prisliste!$C$4:$F$4,Prisliste!$C$28:$F$28)*R324,"")</f>
        <v/>
      </c>
      <c r="U324" s="248" t="str">
        <f>IFERROR(IF(L324=Hjelpeark!$P$14,_xlfn.XLOOKUP(D324,Prisliste!$C$4:$F$4,Prisliste!$C$29:$F$29)*R324,IF(L324=Hjelpeark!$P$15,_xlfn.XLOOKUP(D324,Prisliste!$C$4:$F$4,Prisliste!$C$30:$F$30)*R324,_xlfn.XLOOKUP(D324,Prisliste!$C$4:$F$4,Prisliste!$C$31:$F$31)*R324)),"")</f>
        <v/>
      </c>
    </row>
    <row r="325" spans="1:21" ht="14.4">
      <c r="A325" s="278" t="str">
        <f>IF(A324="","",IF(A324+1&lt;='Prisestimat RAS'!$C$7,'Beregninger RAS'!A324+1,""))</f>
        <v/>
      </c>
      <c r="B325" s="260" t="str">
        <f t="shared" si="53" ref="B325:B388">IFERROR(_xlfn.ISOWEEKNUM(A325),"")</f>
        <v/>
      </c>
      <c r="C325" s="277" t="str">
        <f t="shared" si="54" ref="C325:C388">IFERROR(MONTH(A325),"")</f>
        <v/>
      </c>
      <c r="D325" s="260" t="str">
        <f t="shared" si="55" ref="D325:D388">IFERROR(YEAR(A325),"")</f>
        <v/>
      </c>
      <c r="E325" s="226" t="str">
        <f t="shared" si="47"/>
        <v/>
      </c>
      <c r="F325" s="248" t="str">
        <f t="shared" si="56" ref="F325:F388">IF(A325="","",F324+(F324*H324/100))</f>
        <v/>
      </c>
      <c r="G325" s="246" t="str">
        <f>IF($A325="","",'Prisestimat RAS'!$C$14)</f>
        <v/>
      </c>
      <c r="H325" s="248" t="str" cm="1">
        <f t="array" ref="H325">IF(N325=Hjelpeark!$E$7,_xlfn.XLOOKUP(IF(P325="Naturlig",O325,P325),'Veksttabell FV'!$A$26:$A$42,_xlfn.XLOOKUP('Beregninger RAS'!F325,'Veksttabell FV'!$B$25:$T$25,'Veksttabell FV'!$B$26:$T$42,,-1),,-1)*G325,IF('Beregninger RAS'!N325=Hjelpeark!$D$7,_xlfn.XLOOKUP(IF(P325="Naturlig",O325,P325),'Veksttabell SV'!$A$27:$A$43,_xlfn.XLOOKUP('Beregninger RAS'!F325,'Veksttabell SV'!$B$26:$AU$26,'Veksttabell SV'!$B$27:$AU$43,,-1),,-1)*G325,""))</f>
        <v/>
      </c>
      <c r="I325" s="248" t="str">
        <f t="shared" si="50"/>
        <v/>
      </c>
      <c r="J325" s="264" t="str">
        <f t="shared" si="51"/>
        <v/>
      </c>
      <c r="K325" s="277" t="str">
        <f>IF(A325="","",'Prisestimat RAS'!$C$9)</f>
        <v/>
      </c>
      <c r="L325" s="277" t="str">
        <f>IF(B325="","",'Prisestimat RAS'!$C$10)</f>
        <v/>
      </c>
      <c r="M325" s="277" t="str">
        <f>IF(A325="","",_xlfn.XLOOKUP('Prisestimat RAS'!$C$10,Hjelpeark!$P$14:$P$16,Hjelpeark!$Q$14:$Q$16))</f>
        <v/>
      </c>
      <c r="N325" s="277" t="str">
        <f t="shared" si="48"/>
        <v/>
      </c>
      <c r="O325" s="277" t="str">
        <f>IFERROR(IF(N325=Hjelpeark!$D$7,_xlfn.XLOOKUP('Beregninger RAS'!C325,Hjelpeark!$C$8:$C$19,Hjelpeark!$D$8:$D$19),_xlfn.XLOOKUP('Beregninger RAS'!C325,Hjelpeark!$C$8:$C$19,Hjelpeark!$E$8:$E$19)),"")</f>
        <v/>
      </c>
      <c r="P325" s="277" t="str">
        <f t="shared" si="49"/>
        <v/>
      </c>
      <c r="Q325" s="277" t="str">
        <f>IFERROR(IF(P325=Hjelpeark!$B$4,0,ABS(P325-O325)),"")</f>
        <v/>
      </c>
      <c r="R325" s="226" t="str">
        <f t="shared" si="52"/>
        <v/>
      </c>
      <c r="T325" s="248" t="str">
        <f>IFERROR(_xlfn.XLOOKUP(D325,Prisliste!$C$4:$F$4,Prisliste!$C$28:$F$28)*R325,"")</f>
        <v/>
      </c>
      <c r="U325" s="248" t="str">
        <f>IFERROR(IF(L325=Hjelpeark!$P$14,_xlfn.XLOOKUP(D325,Prisliste!$C$4:$F$4,Prisliste!$C$29:$F$29)*R325,IF(L325=Hjelpeark!$P$15,_xlfn.XLOOKUP(D325,Prisliste!$C$4:$F$4,Prisliste!$C$30:$F$30)*R325,_xlfn.XLOOKUP(D325,Prisliste!$C$4:$F$4,Prisliste!$C$31:$F$31)*R325)),"")</f>
        <v/>
      </c>
    </row>
    <row r="326" spans="1:21" ht="14.4">
      <c r="A326" s="278" t="str">
        <f>IF(A325="","",IF(A325+1&lt;='Prisestimat RAS'!$C$7,'Beregninger RAS'!A325+1,""))</f>
        <v/>
      </c>
      <c r="B326" s="260" t="str">
        <f t="shared" si="53"/>
        <v/>
      </c>
      <c r="C326" s="277" t="str">
        <f t="shared" si="54"/>
        <v/>
      </c>
      <c r="D326" s="260" t="str">
        <f t="shared" si="55"/>
        <v/>
      </c>
      <c r="E326" s="226" t="str">
        <f t="shared" si="57" ref="E326:E389">IFERROR(IF(A326="","",E325),"")</f>
        <v/>
      </c>
      <c r="F326" s="248" t="str">
        <f t="shared" si="56"/>
        <v/>
      </c>
      <c r="G326" s="246" t="str">
        <f>IF($A326="","",'Prisestimat RAS'!$C$14)</f>
        <v/>
      </c>
      <c r="H326" s="248" t="str" cm="1">
        <f t="array" ref="H326">IF(N326=Hjelpeark!$E$7,_xlfn.XLOOKUP(IF(P326="Naturlig",O326,P326),'Veksttabell FV'!$A$26:$A$42,_xlfn.XLOOKUP('Beregninger RAS'!F326,'Veksttabell FV'!$B$25:$T$25,'Veksttabell FV'!$B$26:$T$42,,-1),,-1)*G326,IF('Beregninger RAS'!N326=Hjelpeark!$D$7,_xlfn.XLOOKUP(IF(P326="Naturlig",O326,P326),'Veksttabell SV'!$A$27:$A$43,_xlfn.XLOOKUP('Beregninger RAS'!F326,'Veksttabell SV'!$B$26:$AU$26,'Veksttabell SV'!$B$27:$AU$43,,-1),,-1)*G326,""))</f>
        <v/>
      </c>
      <c r="I326" s="248" t="str">
        <f t="shared" si="50"/>
        <v/>
      </c>
      <c r="J326" s="264" t="str">
        <f t="shared" si="51"/>
        <v/>
      </c>
      <c r="K326" s="277" t="str">
        <f>IF(A326="","",'Prisestimat RAS'!$C$9)</f>
        <v/>
      </c>
      <c r="L326" s="277" t="str">
        <f>IF(B326="","",'Prisestimat RAS'!$C$10)</f>
        <v/>
      </c>
      <c r="M326" s="277" t="str">
        <f>IF(A326="","",_xlfn.XLOOKUP('Prisestimat RAS'!$C$10,Hjelpeark!$P$14:$P$16,Hjelpeark!$Q$14:$Q$16))</f>
        <v/>
      </c>
      <c r="N326" s="277" t="str">
        <f t="shared" si="58" ref="N326:N389">IF(A326="","",N325)</f>
        <v/>
      </c>
      <c r="O326" s="277" t="str">
        <f>IFERROR(IF(N326=Hjelpeark!$D$7,_xlfn.XLOOKUP('Beregninger RAS'!C326,Hjelpeark!$C$8:$C$19,Hjelpeark!$D$8:$D$19),_xlfn.XLOOKUP('Beregninger RAS'!C326,Hjelpeark!$C$8:$C$19,Hjelpeark!$E$8:$E$19)),"")</f>
        <v/>
      </c>
      <c r="P326" s="277" t="str">
        <f t="shared" si="59" ref="P326:P389">IF(A326="","",P325)</f>
        <v/>
      </c>
      <c r="Q326" s="277" t="str">
        <f>IFERROR(IF(P326=Hjelpeark!$B$4,0,ABS(P326-O326)),"")</f>
        <v/>
      </c>
      <c r="R326" s="226" t="str">
        <f t="shared" si="52"/>
        <v/>
      </c>
      <c r="T326" s="248" t="str">
        <f>IFERROR(_xlfn.XLOOKUP(D326,Prisliste!$C$4:$F$4,Prisliste!$C$28:$F$28)*R326,"")</f>
        <v/>
      </c>
      <c r="U326" s="248" t="str">
        <f>IFERROR(IF(L326=Hjelpeark!$P$14,_xlfn.XLOOKUP(D326,Prisliste!$C$4:$F$4,Prisliste!$C$29:$F$29)*R326,IF(L326=Hjelpeark!$P$15,_xlfn.XLOOKUP(D326,Prisliste!$C$4:$F$4,Prisliste!$C$30:$F$30)*R326,_xlfn.XLOOKUP(D326,Prisliste!$C$4:$F$4,Prisliste!$C$31:$F$31)*R326)),"")</f>
        <v/>
      </c>
    </row>
    <row r="327" spans="1:21" ht="14.4">
      <c r="A327" s="278" t="str">
        <f>IF(A326="","",IF(A326+1&lt;='Prisestimat RAS'!$C$7,'Beregninger RAS'!A326+1,""))</f>
        <v/>
      </c>
      <c r="B327" s="260" t="str">
        <f t="shared" si="53"/>
        <v/>
      </c>
      <c r="C327" s="277" t="str">
        <f t="shared" si="54"/>
        <v/>
      </c>
      <c r="D327" s="260" t="str">
        <f t="shared" si="55"/>
        <v/>
      </c>
      <c r="E327" s="226" t="str">
        <f t="shared" si="57"/>
        <v/>
      </c>
      <c r="F327" s="248" t="str">
        <f t="shared" si="56"/>
        <v/>
      </c>
      <c r="G327" s="246" t="str">
        <f>IF($A327="","",'Prisestimat RAS'!$C$14)</f>
        <v/>
      </c>
      <c r="H327" s="248" t="str" cm="1">
        <f t="array" ref="H327">IF(N327=Hjelpeark!$E$7,_xlfn.XLOOKUP(IF(P327="Naturlig",O327,P327),'Veksttabell FV'!$A$26:$A$42,_xlfn.XLOOKUP('Beregninger RAS'!F327,'Veksttabell FV'!$B$25:$T$25,'Veksttabell FV'!$B$26:$T$42,,-1),,-1)*G327,IF('Beregninger RAS'!N327=Hjelpeark!$D$7,_xlfn.XLOOKUP(IF(P327="Naturlig",O327,P327),'Veksttabell SV'!$A$27:$A$43,_xlfn.XLOOKUP('Beregninger RAS'!F327,'Veksttabell SV'!$B$26:$AU$26,'Veksttabell SV'!$B$27:$AU$43,,-1),,-1)*G327,""))</f>
        <v/>
      </c>
      <c r="I327" s="248" t="str">
        <f t="shared" si="50"/>
        <v/>
      </c>
      <c r="J327" s="264" t="str">
        <f t="shared" si="51"/>
        <v/>
      </c>
      <c r="K327" s="277" t="str">
        <f>IF(A327="","",'Prisestimat RAS'!$C$9)</f>
        <v/>
      </c>
      <c r="L327" s="277" t="str">
        <f>IF(B327="","",'Prisestimat RAS'!$C$10)</f>
        <v/>
      </c>
      <c r="M327" s="277" t="str">
        <f>IF(A327="","",_xlfn.XLOOKUP('Prisestimat RAS'!$C$10,Hjelpeark!$P$14:$P$16,Hjelpeark!$Q$14:$Q$16))</f>
        <v/>
      </c>
      <c r="N327" s="277" t="str">
        <f t="shared" si="58"/>
        <v/>
      </c>
      <c r="O327" s="277" t="str">
        <f>IFERROR(IF(N327=Hjelpeark!$D$7,_xlfn.XLOOKUP('Beregninger RAS'!C327,Hjelpeark!$C$8:$C$19,Hjelpeark!$D$8:$D$19),_xlfn.XLOOKUP('Beregninger RAS'!C327,Hjelpeark!$C$8:$C$19,Hjelpeark!$E$8:$E$19)),"")</f>
        <v/>
      </c>
      <c r="P327" s="277" t="str">
        <f t="shared" si="59"/>
        <v/>
      </c>
      <c r="Q327" s="277" t="str">
        <f>IFERROR(IF(P327=Hjelpeark!$B$4,0,ABS(P327-O327)),"")</f>
        <v/>
      </c>
      <c r="R327" s="226" t="str">
        <f t="shared" si="52"/>
        <v/>
      </c>
      <c r="T327" s="248" t="str">
        <f>IFERROR(_xlfn.XLOOKUP(D327,Prisliste!$C$4:$F$4,Prisliste!$C$28:$F$28)*R327,"")</f>
        <v/>
      </c>
      <c r="U327" s="248" t="str">
        <f>IFERROR(IF(L327=Hjelpeark!$P$14,_xlfn.XLOOKUP(D327,Prisliste!$C$4:$F$4,Prisliste!$C$29:$F$29)*R327,IF(L327=Hjelpeark!$P$15,_xlfn.XLOOKUP(D327,Prisliste!$C$4:$F$4,Prisliste!$C$30:$F$30)*R327,_xlfn.XLOOKUP(D327,Prisliste!$C$4:$F$4,Prisliste!$C$31:$F$31)*R327)),"")</f>
        <v/>
      </c>
    </row>
    <row r="328" spans="1:21" ht="14.4">
      <c r="A328" s="278" t="str">
        <f>IF(A327="","",IF(A327+1&lt;='Prisestimat RAS'!$C$7,'Beregninger RAS'!A327+1,""))</f>
        <v/>
      </c>
      <c r="B328" s="260" t="str">
        <f t="shared" si="53"/>
        <v/>
      </c>
      <c r="C328" s="277" t="str">
        <f t="shared" si="54"/>
        <v/>
      </c>
      <c r="D328" s="260" t="str">
        <f t="shared" si="55"/>
        <v/>
      </c>
      <c r="E328" s="226" t="str">
        <f t="shared" si="57"/>
        <v/>
      </c>
      <c r="F328" s="248" t="str">
        <f t="shared" si="56"/>
        <v/>
      </c>
      <c r="G328" s="246" t="str">
        <f>IF($A328="","",'Prisestimat RAS'!$C$14)</f>
        <v/>
      </c>
      <c r="H328" s="248" t="str" cm="1">
        <f t="array" ref="H328">IF(N328=Hjelpeark!$E$7,_xlfn.XLOOKUP(IF(P328="Naturlig",O328,P328),'Veksttabell FV'!$A$26:$A$42,_xlfn.XLOOKUP('Beregninger RAS'!F328,'Veksttabell FV'!$B$25:$T$25,'Veksttabell FV'!$B$26:$T$42,,-1),,-1)*G328,IF('Beregninger RAS'!N328=Hjelpeark!$D$7,_xlfn.XLOOKUP(IF(P328="Naturlig",O328,P328),'Veksttabell SV'!$A$27:$A$43,_xlfn.XLOOKUP('Beregninger RAS'!F328,'Veksttabell SV'!$B$26:$AU$26,'Veksttabell SV'!$B$27:$AU$43,,-1),,-1)*G328,""))</f>
        <v/>
      </c>
      <c r="I328" s="248" t="str">
        <f t="shared" si="50"/>
        <v/>
      </c>
      <c r="J328" s="264" t="str">
        <f t="shared" si="51"/>
        <v/>
      </c>
      <c r="K328" s="277" t="str">
        <f>IF(A328="","",'Prisestimat RAS'!$C$9)</f>
        <v/>
      </c>
      <c r="L328" s="277" t="str">
        <f>IF(B328="","",'Prisestimat RAS'!$C$10)</f>
        <v/>
      </c>
      <c r="M328" s="277" t="str">
        <f>IF(A328="","",_xlfn.XLOOKUP('Prisestimat RAS'!$C$10,Hjelpeark!$P$14:$P$16,Hjelpeark!$Q$14:$Q$16))</f>
        <v/>
      </c>
      <c r="N328" s="277" t="str">
        <f t="shared" si="58"/>
        <v/>
      </c>
      <c r="O328" s="277" t="str">
        <f>IFERROR(IF(N328=Hjelpeark!$D$7,_xlfn.XLOOKUP('Beregninger RAS'!C328,Hjelpeark!$C$8:$C$19,Hjelpeark!$D$8:$D$19),_xlfn.XLOOKUP('Beregninger RAS'!C328,Hjelpeark!$C$8:$C$19,Hjelpeark!$E$8:$E$19)),"")</f>
        <v/>
      </c>
      <c r="P328" s="277" t="str">
        <f t="shared" si="59"/>
        <v/>
      </c>
      <c r="Q328" s="277" t="str">
        <f>IFERROR(IF(P328=Hjelpeark!$B$4,0,ABS(P328-O328)),"")</f>
        <v/>
      </c>
      <c r="R328" s="226" t="str">
        <f t="shared" si="52"/>
        <v/>
      </c>
      <c r="T328" s="248" t="str">
        <f>IFERROR(_xlfn.XLOOKUP(D328,Prisliste!$C$4:$F$4,Prisliste!$C$28:$F$28)*R328,"")</f>
        <v/>
      </c>
      <c r="U328" s="248" t="str">
        <f>IFERROR(IF(L328=Hjelpeark!$P$14,_xlfn.XLOOKUP(D328,Prisliste!$C$4:$F$4,Prisliste!$C$29:$F$29)*R328,IF(L328=Hjelpeark!$P$15,_xlfn.XLOOKUP(D328,Prisliste!$C$4:$F$4,Prisliste!$C$30:$F$30)*R328,_xlfn.XLOOKUP(D328,Prisliste!$C$4:$F$4,Prisliste!$C$31:$F$31)*R328)),"")</f>
        <v/>
      </c>
    </row>
    <row r="329" spans="1:21" ht="14.4">
      <c r="A329" s="278" t="str">
        <f>IF(A328="","",IF(A328+1&lt;='Prisestimat RAS'!$C$7,'Beregninger RAS'!A328+1,""))</f>
        <v/>
      </c>
      <c r="B329" s="260" t="str">
        <f t="shared" si="53"/>
        <v/>
      </c>
      <c r="C329" s="277" t="str">
        <f t="shared" si="54"/>
        <v/>
      </c>
      <c r="D329" s="260" t="str">
        <f t="shared" si="55"/>
        <v/>
      </c>
      <c r="E329" s="226" t="str">
        <f t="shared" si="57"/>
        <v/>
      </c>
      <c r="F329" s="248" t="str">
        <f t="shared" si="56"/>
        <v/>
      </c>
      <c r="G329" s="246" t="str">
        <f>IF($A329="","",'Prisestimat RAS'!$C$14)</f>
        <v/>
      </c>
      <c r="H329" s="248" t="str" cm="1">
        <f t="array" ref="H329">IF(N329=Hjelpeark!$E$7,_xlfn.XLOOKUP(IF(P329="Naturlig",O329,P329),'Veksttabell FV'!$A$26:$A$42,_xlfn.XLOOKUP('Beregninger RAS'!F329,'Veksttabell FV'!$B$25:$T$25,'Veksttabell FV'!$B$26:$T$42,,-1),,-1)*G329,IF('Beregninger RAS'!N329=Hjelpeark!$D$7,_xlfn.XLOOKUP(IF(P329="Naturlig",O329,P329),'Veksttabell SV'!$A$27:$A$43,_xlfn.XLOOKUP('Beregninger RAS'!F329,'Veksttabell SV'!$B$26:$AU$26,'Veksttabell SV'!$B$27:$AU$43,,-1),,-1)*G329,""))</f>
        <v/>
      </c>
      <c r="I329" s="248" t="str">
        <f t="shared" si="50"/>
        <v/>
      </c>
      <c r="J329" s="264" t="str">
        <f t="shared" si="51"/>
        <v/>
      </c>
      <c r="K329" s="277" t="str">
        <f>IF(A329="","",'Prisestimat RAS'!$C$9)</f>
        <v/>
      </c>
      <c r="L329" s="277" t="str">
        <f>IF(B329="","",'Prisestimat RAS'!$C$10)</f>
        <v/>
      </c>
      <c r="M329" s="277" t="str">
        <f>IF(A329="","",_xlfn.XLOOKUP('Prisestimat RAS'!$C$10,Hjelpeark!$P$14:$P$16,Hjelpeark!$Q$14:$Q$16))</f>
        <v/>
      </c>
      <c r="N329" s="277" t="str">
        <f t="shared" si="58"/>
        <v/>
      </c>
      <c r="O329" s="277" t="str">
        <f>IFERROR(IF(N329=Hjelpeark!$D$7,_xlfn.XLOOKUP('Beregninger RAS'!C329,Hjelpeark!$C$8:$C$19,Hjelpeark!$D$8:$D$19),_xlfn.XLOOKUP('Beregninger RAS'!C329,Hjelpeark!$C$8:$C$19,Hjelpeark!$E$8:$E$19)),"")</f>
        <v/>
      </c>
      <c r="P329" s="277" t="str">
        <f t="shared" si="59"/>
        <v/>
      </c>
      <c r="Q329" s="277" t="str">
        <f>IFERROR(IF(P329=Hjelpeark!$B$4,0,ABS(P329-O329)),"")</f>
        <v/>
      </c>
      <c r="R329" s="226" t="str">
        <f t="shared" si="52"/>
        <v/>
      </c>
      <c r="T329" s="248" t="str">
        <f>IFERROR(_xlfn.XLOOKUP(D329,Prisliste!$C$4:$F$4,Prisliste!$C$28:$F$28)*R329,"")</f>
        <v/>
      </c>
      <c r="U329" s="248" t="str">
        <f>IFERROR(IF(L329=Hjelpeark!$P$14,_xlfn.XLOOKUP(D329,Prisliste!$C$4:$F$4,Prisliste!$C$29:$F$29)*R329,IF(L329=Hjelpeark!$P$15,_xlfn.XLOOKUP(D329,Prisliste!$C$4:$F$4,Prisliste!$C$30:$F$30)*R329,_xlfn.XLOOKUP(D329,Prisliste!$C$4:$F$4,Prisliste!$C$31:$F$31)*R329)),"")</f>
        <v/>
      </c>
    </row>
    <row r="330" spans="1:21" ht="14.4">
      <c r="A330" s="278" t="str">
        <f>IF(A329="","",IF(A329+1&lt;='Prisestimat RAS'!$C$7,'Beregninger RAS'!A329+1,""))</f>
        <v/>
      </c>
      <c r="B330" s="260" t="str">
        <f t="shared" si="53"/>
        <v/>
      </c>
      <c r="C330" s="277" t="str">
        <f t="shared" si="54"/>
        <v/>
      </c>
      <c r="D330" s="260" t="str">
        <f t="shared" si="55"/>
        <v/>
      </c>
      <c r="E330" s="226" t="str">
        <f t="shared" si="57"/>
        <v/>
      </c>
      <c r="F330" s="248" t="str">
        <f t="shared" si="56"/>
        <v/>
      </c>
      <c r="G330" s="246" t="str">
        <f>IF($A330="","",'Prisestimat RAS'!$C$14)</f>
        <v/>
      </c>
      <c r="H330" s="248" t="str" cm="1">
        <f t="array" ref="H330">IF(N330=Hjelpeark!$E$7,_xlfn.XLOOKUP(IF(P330="Naturlig",O330,P330),'Veksttabell FV'!$A$26:$A$42,_xlfn.XLOOKUP('Beregninger RAS'!F330,'Veksttabell FV'!$B$25:$T$25,'Veksttabell FV'!$B$26:$T$42,,-1),,-1)*G330,IF('Beregninger RAS'!N330=Hjelpeark!$D$7,_xlfn.XLOOKUP(IF(P330="Naturlig",O330,P330),'Veksttabell SV'!$A$27:$A$43,_xlfn.XLOOKUP('Beregninger RAS'!F330,'Veksttabell SV'!$B$26:$AU$26,'Veksttabell SV'!$B$27:$AU$43,,-1),,-1)*G330,""))</f>
        <v/>
      </c>
      <c r="I330" s="248" t="str">
        <f t="shared" si="50"/>
        <v/>
      </c>
      <c r="J330" s="264" t="str">
        <f t="shared" si="51"/>
        <v/>
      </c>
      <c r="K330" s="277" t="str">
        <f>IF(A330="","",'Prisestimat RAS'!$C$9)</f>
        <v/>
      </c>
      <c r="L330" s="277" t="str">
        <f>IF(B330="","",'Prisestimat RAS'!$C$10)</f>
        <v/>
      </c>
      <c r="M330" s="277" t="str">
        <f>IF(A330="","",_xlfn.XLOOKUP('Prisestimat RAS'!$C$10,Hjelpeark!$P$14:$P$16,Hjelpeark!$Q$14:$Q$16))</f>
        <v/>
      </c>
      <c r="N330" s="277" t="str">
        <f t="shared" si="58"/>
        <v/>
      </c>
      <c r="O330" s="277" t="str">
        <f>IFERROR(IF(N330=Hjelpeark!$D$7,_xlfn.XLOOKUP('Beregninger RAS'!C330,Hjelpeark!$C$8:$C$19,Hjelpeark!$D$8:$D$19),_xlfn.XLOOKUP('Beregninger RAS'!C330,Hjelpeark!$C$8:$C$19,Hjelpeark!$E$8:$E$19)),"")</f>
        <v/>
      </c>
      <c r="P330" s="277" t="str">
        <f t="shared" si="59"/>
        <v/>
      </c>
      <c r="Q330" s="277" t="str">
        <f>IFERROR(IF(P330=Hjelpeark!$B$4,0,ABS(P330-O330)),"")</f>
        <v/>
      </c>
      <c r="R330" s="226" t="str">
        <f t="shared" si="52"/>
        <v/>
      </c>
      <c r="T330" s="248" t="str">
        <f>IFERROR(_xlfn.XLOOKUP(D330,Prisliste!$C$4:$F$4,Prisliste!$C$28:$F$28)*R330,"")</f>
        <v/>
      </c>
      <c r="U330" s="248" t="str">
        <f>IFERROR(IF(L330=Hjelpeark!$P$14,_xlfn.XLOOKUP(D330,Prisliste!$C$4:$F$4,Prisliste!$C$29:$F$29)*R330,IF(L330=Hjelpeark!$P$15,_xlfn.XLOOKUP(D330,Prisliste!$C$4:$F$4,Prisliste!$C$30:$F$30)*R330,_xlfn.XLOOKUP(D330,Prisliste!$C$4:$F$4,Prisliste!$C$31:$F$31)*R330)),"")</f>
        <v/>
      </c>
    </row>
    <row r="331" spans="1:21" ht="14.4">
      <c r="A331" s="278" t="str">
        <f>IF(A330="","",IF(A330+1&lt;='Prisestimat RAS'!$C$7,'Beregninger RAS'!A330+1,""))</f>
        <v/>
      </c>
      <c r="B331" s="260" t="str">
        <f t="shared" si="53"/>
        <v/>
      </c>
      <c r="C331" s="277" t="str">
        <f t="shared" si="54"/>
        <v/>
      </c>
      <c r="D331" s="260" t="str">
        <f t="shared" si="55"/>
        <v/>
      </c>
      <c r="E331" s="226" t="str">
        <f t="shared" si="57"/>
        <v/>
      </c>
      <c r="F331" s="248" t="str">
        <f t="shared" si="56"/>
        <v/>
      </c>
      <c r="G331" s="246" t="str">
        <f>IF($A331="","",'Prisestimat RAS'!$C$14)</f>
        <v/>
      </c>
      <c r="H331" s="248" t="str" cm="1">
        <f t="array" ref="H331">IF(N331=Hjelpeark!$E$7,_xlfn.XLOOKUP(IF(P331="Naturlig",O331,P331),'Veksttabell FV'!$A$26:$A$42,_xlfn.XLOOKUP('Beregninger RAS'!F331,'Veksttabell FV'!$B$25:$T$25,'Veksttabell FV'!$B$26:$T$42,,-1),,-1)*G331,IF('Beregninger RAS'!N331=Hjelpeark!$D$7,_xlfn.XLOOKUP(IF(P331="Naturlig",O331,P331),'Veksttabell SV'!$A$27:$A$43,_xlfn.XLOOKUP('Beregninger RAS'!F331,'Veksttabell SV'!$B$26:$AU$26,'Veksttabell SV'!$B$27:$AU$43,,-1),,-1)*G331,""))</f>
        <v/>
      </c>
      <c r="I331" s="248" t="str">
        <f t="shared" si="50"/>
        <v/>
      </c>
      <c r="J331" s="264" t="str">
        <f t="shared" si="51"/>
        <v/>
      </c>
      <c r="K331" s="277" t="str">
        <f>IF(A331="","",'Prisestimat RAS'!$C$9)</f>
        <v/>
      </c>
      <c r="L331" s="277" t="str">
        <f>IF(B331="","",'Prisestimat RAS'!$C$10)</f>
        <v/>
      </c>
      <c r="M331" s="277" t="str">
        <f>IF(A331="","",_xlfn.XLOOKUP('Prisestimat RAS'!$C$10,Hjelpeark!$P$14:$P$16,Hjelpeark!$Q$14:$Q$16))</f>
        <v/>
      </c>
      <c r="N331" s="277" t="str">
        <f t="shared" si="58"/>
        <v/>
      </c>
      <c r="O331" s="277" t="str">
        <f>IFERROR(IF(N331=Hjelpeark!$D$7,_xlfn.XLOOKUP('Beregninger RAS'!C331,Hjelpeark!$C$8:$C$19,Hjelpeark!$D$8:$D$19),_xlfn.XLOOKUP('Beregninger RAS'!C331,Hjelpeark!$C$8:$C$19,Hjelpeark!$E$8:$E$19)),"")</f>
        <v/>
      </c>
      <c r="P331" s="277" t="str">
        <f t="shared" si="59"/>
        <v/>
      </c>
      <c r="Q331" s="277" t="str">
        <f>IFERROR(IF(P331=Hjelpeark!$B$4,0,ABS(P331-O331)),"")</f>
        <v/>
      </c>
      <c r="R331" s="226" t="str">
        <f t="shared" si="52"/>
        <v/>
      </c>
      <c r="T331" s="248" t="str">
        <f>IFERROR(_xlfn.XLOOKUP(D331,Prisliste!$C$4:$F$4,Prisliste!$C$28:$F$28)*R331,"")</f>
        <v/>
      </c>
      <c r="U331" s="248" t="str">
        <f>IFERROR(IF(L331=Hjelpeark!$P$14,_xlfn.XLOOKUP(D331,Prisliste!$C$4:$F$4,Prisliste!$C$29:$F$29)*R331,IF(L331=Hjelpeark!$P$15,_xlfn.XLOOKUP(D331,Prisliste!$C$4:$F$4,Prisliste!$C$30:$F$30)*R331,_xlfn.XLOOKUP(D331,Prisliste!$C$4:$F$4,Prisliste!$C$31:$F$31)*R331)),"")</f>
        <v/>
      </c>
    </row>
    <row r="332" spans="1:21" ht="14.4">
      <c r="A332" s="278" t="str">
        <f>IF(A331="","",IF(A331+1&lt;='Prisestimat RAS'!$C$7,'Beregninger RAS'!A331+1,""))</f>
        <v/>
      </c>
      <c r="B332" s="260" t="str">
        <f t="shared" si="53"/>
        <v/>
      </c>
      <c r="C332" s="277" t="str">
        <f t="shared" si="54"/>
        <v/>
      </c>
      <c r="D332" s="260" t="str">
        <f t="shared" si="55"/>
        <v/>
      </c>
      <c r="E332" s="226" t="str">
        <f t="shared" si="57"/>
        <v/>
      </c>
      <c r="F332" s="248" t="str">
        <f t="shared" si="56"/>
        <v/>
      </c>
      <c r="G332" s="246" t="str">
        <f>IF($A332="","",'Prisestimat RAS'!$C$14)</f>
        <v/>
      </c>
      <c r="H332" s="248" t="str" cm="1">
        <f t="array" ref="H332">IF(N332=Hjelpeark!$E$7,_xlfn.XLOOKUP(IF(P332="Naturlig",O332,P332),'Veksttabell FV'!$A$26:$A$42,_xlfn.XLOOKUP('Beregninger RAS'!F332,'Veksttabell FV'!$B$25:$T$25,'Veksttabell FV'!$B$26:$T$42,,-1),,-1)*G332,IF('Beregninger RAS'!N332=Hjelpeark!$D$7,_xlfn.XLOOKUP(IF(P332="Naturlig",O332,P332),'Veksttabell SV'!$A$27:$A$43,_xlfn.XLOOKUP('Beregninger RAS'!F332,'Veksttabell SV'!$B$26:$AU$26,'Veksttabell SV'!$B$27:$AU$43,,-1),,-1)*G332,""))</f>
        <v/>
      </c>
      <c r="I332" s="248" t="str">
        <f t="shared" si="50"/>
        <v/>
      </c>
      <c r="J332" s="264" t="str">
        <f t="shared" si="51"/>
        <v/>
      </c>
      <c r="K332" s="277" t="str">
        <f>IF(A332="","",'Prisestimat RAS'!$C$9)</f>
        <v/>
      </c>
      <c r="L332" s="277" t="str">
        <f>IF(B332="","",'Prisestimat RAS'!$C$10)</f>
        <v/>
      </c>
      <c r="M332" s="277" t="str">
        <f>IF(A332="","",_xlfn.XLOOKUP('Prisestimat RAS'!$C$10,Hjelpeark!$P$14:$P$16,Hjelpeark!$Q$14:$Q$16))</f>
        <v/>
      </c>
      <c r="N332" s="277" t="str">
        <f t="shared" si="58"/>
        <v/>
      </c>
      <c r="O332" s="277" t="str">
        <f>IFERROR(IF(N332=Hjelpeark!$D$7,_xlfn.XLOOKUP('Beregninger RAS'!C332,Hjelpeark!$C$8:$C$19,Hjelpeark!$D$8:$D$19),_xlfn.XLOOKUP('Beregninger RAS'!C332,Hjelpeark!$C$8:$C$19,Hjelpeark!$E$8:$E$19)),"")</f>
        <v/>
      </c>
      <c r="P332" s="277" t="str">
        <f t="shared" si="59"/>
        <v/>
      </c>
      <c r="Q332" s="277" t="str">
        <f>IFERROR(IF(P332=Hjelpeark!$B$4,0,ABS(P332-O332)),"")</f>
        <v/>
      </c>
      <c r="R332" s="226" t="str">
        <f t="shared" si="52"/>
        <v/>
      </c>
      <c r="T332" s="248" t="str">
        <f>IFERROR(_xlfn.XLOOKUP(D332,Prisliste!$C$4:$F$4,Prisliste!$C$28:$F$28)*R332,"")</f>
        <v/>
      </c>
      <c r="U332" s="248" t="str">
        <f>IFERROR(IF(L332=Hjelpeark!$P$14,_xlfn.XLOOKUP(D332,Prisliste!$C$4:$F$4,Prisliste!$C$29:$F$29)*R332,IF(L332=Hjelpeark!$P$15,_xlfn.XLOOKUP(D332,Prisliste!$C$4:$F$4,Prisliste!$C$30:$F$30)*R332,_xlfn.XLOOKUP(D332,Prisliste!$C$4:$F$4,Prisliste!$C$31:$F$31)*R332)),"")</f>
        <v/>
      </c>
    </row>
    <row r="333" spans="1:21" ht="14.4">
      <c r="A333" s="278" t="str">
        <f>IF(A332="","",IF(A332+1&lt;='Prisestimat RAS'!$C$7,'Beregninger RAS'!A332+1,""))</f>
        <v/>
      </c>
      <c r="B333" s="260" t="str">
        <f t="shared" si="53"/>
        <v/>
      </c>
      <c r="C333" s="277" t="str">
        <f t="shared" si="54"/>
        <v/>
      </c>
      <c r="D333" s="260" t="str">
        <f t="shared" si="55"/>
        <v/>
      </c>
      <c r="E333" s="226" t="str">
        <f t="shared" si="57"/>
        <v/>
      </c>
      <c r="F333" s="248" t="str">
        <f t="shared" si="56"/>
        <v/>
      </c>
      <c r="G333" s="246" t="str">
        <f>IF($A333="","",'Prisestimat RAS'!$C$14)</f>
        <v/>
      </c>
      <c r="H333" s="248" t="str" cm="1">
        <f t="array" ref="H333">IF(N333=Hjelpeark!$E$7,_xlfn.XLOOKUP(IF(P333="Naturlig",O333,P333),'Veksttabell FV'!$A$26:$A$42,_xlfn.XLOOKUP('Beregninger RAS'!F333,'Veksttabell FV'!$B$25:$T$25,'Veksttabell FV'!$B$26:$T$42,,-1),,-1)*G333,IF('Beregninger RAS'!N333=Hjelpeark!$D$7,_xlfn.XLOOKUP(IF(P333="Naturlig",O333,P333),'Veksttabell SV'!$A$27:$A$43,_xlfn.XLOOKUP('Beregninger RAS'!F333,'Veksttabell SV'!$B$26:$AU$26,'Veksttabell SV'!$B$27:$AU$43,,-1),,-1)*G333,""))</f>
        <v/>
      </c>
      <c r="I333" s="248" t="str">
        <f t="shared" si="50"/>
        <v/>
      </c>
      <c r="J333" s="264" t="str">
        <f t="shared" si="51"/>
        <v/>
      </c>
      <c r="K333" s="277" t="str">
        <f>IF(A333="","",'Prisestimat RAS'!$C$9)</f>
        <v/>
      </c>
      <c r="L333" s="277" t="str">
        <f>IF(B333="","",'Prisestimat RAS'!$C$10)</f>
        <v/>
      </c>
      <c r="M333" s="277" t="str">
        <f>IF(A333="","",_xlfn.XLOOKUP('Prisestimat RAS'!$C$10,Hjelpeark!$P$14:$P$16,Hjelpeark!$Q$14:$Q$16))</f>
        <v/>
      </c>
      <c r="N333" s="277" t="str">
        <f t="shared" si="58"/>
        <v/>
      </c>
      <c r="O333" s="277" t="str">
        <f>IFERROR(IF(N333=Hjelpeark!$D$7,_xlfn.XLOOKUP('Beregninger RAS'!C333,Hjelpeark!$C$8:$C$19,Hjelpeark!$D$8:$D$19),_xlfn.XLOOKUP('Beregninger RAS'!C333,Hjelpeark!$C$8:$C$19,Hjelpeark!$E$8:$E$19)),"")</f>
        <v/>
      </c>
      <c r="P333" s="277" t="str">
        <f t="shared" si="59"/>
        <v/>
      </c>
      <c r="Q333" s="277" t="str">
        <f>IFERROR(IF(P333=Hjelpeark!$B$4,0,ABS(P333-O333)),"")</f>
        <v/>
      </c>
      <c r="R333" s="226" t="str">
        <f t="shared" si="52"/>
        <v/>
      </c>
      <c r="T333" s="248" t="str">
        <f>IFERROR(_xlfn.XLOOKUP(D333,Prisliste!$C$4:$F$4,Prisliste!$C$28:$F$28)*R333,"")</f>
        <v/>
      </c>
      <c r="U333" s="248" t="str">
        <f>IFERROR(IF(L333=Hjelpeark!$P$14,_xlfn.XLOOKUP(D333,Prisliste!$C$4:$F$4,Prisliste!$C$29:$F$29)*R333,IF(L333=Hjelpeark!$P$15,_xlfn.XLOOKUP(D333,Prisliste!$C$4:$F$4,Prisliste!$C$30:$F$30)*R333,_xlfn.XLOOKUP(D333,Prisliste!$C$4:$F$4,Prisliste!$C$31:$F$31)*R333)),"")</f>
        <v/>
      </c>
    </row>
    <row r="334" spans="1:21" ht="14.4">
      <c r="A334" s="278" t="str">
        <f>IF(A333="","",IF(A333+1&lt;='Prisestimat RAS'!$C$7,'Beregninger RAS'!A333+1,""))</f>
        <v/>
      </c>
      <c r="B334" s="260" t="str">
        <f t="shared" si="53"/>
        <v/>
      </c>
      <c r="C334" s="277" t="str">
        <f t="shared" si="54"/>
        <v/>
      </c>
      <c r="D334" s="260" t="str">
        <f t="shared" si="55"/>
        <v/>
      </c>
      <c r="E334" s="226" t="str">
        <f t="shared" si="57"/>
        <v/>
      </c>
      <c r="F334" s="248" t="str">
        <f t="shared" si="56"/>
        <v/>
      </c>
      <c r="G334" s="246" t="str">
        <f>IF($A334="","",'Prisestimat RAS'!$C$14)</f>
        <v/>
      </c>
      <c r="H334" s="248" t="str" cm="1">
        <f t="array" ref="H334">IF(N334=Hjelpeark!$E$7,_xlfn.XLOOKUP(IF(P334="Naturlig",O334,P334),'Veksttabell FV'!$A$26:$A$42,_xlfn.XLOOKUP('Beregninger RAS'!F334,'Veksttabell FV'!$B$25:$T$25,'Veksttabell FV'!$B$26:$T$42,,-1),,-1)*G334,IF('Beregninger RAS'!N334=Hjelpeark!$D$7,_xlfn.XLOOKUP(IF(P334="Naturlig",O334,P334),'Veksttabell SV'!$A$27:$A$43,_xlfn.XLOOKUP('Beregninger RAS'!F334,'Veksttabell SV'!$B$26:$AU$26,'Veksttabell SV'!$B$27:$AU$43,,-1),,-1)*G334,""))</f>
        <v/>
      </c>
      <c r="I334" s="248" t="str">
        <f t="shared" si="50"/>
        <v/>
      </c>
      <c r="J334" s="264" t="str">
        <f t="shared" si="51"/>
        <v/>
      </c>
      <c r="K334" s="277" t="str">
        <f>IF(A334="","",'Prisestimat RAS'!$C$9)</f>
        <v/>
      </c>
      <c r="L334" s="277" t="str">
        <f>IF(B334="","",'Prisestimat RAS'!$C$10)</f>
        <v/>
      </c>
      <c r="M334" s="277" t="str">
        <f>IF(A334="","",_xlfn.XLOOKUP('Prisestimat RAS'!$C$10,Hjelpeark!$P$14:$P$16,Hjelpeark!$Q$14:$Q$16))</f>
        <v/>
      </c>
      <c r="N334" s="277" t="str">
        <f t="shared" si="58"/>
        <v/>
      </c>
      <c r="O334" s="277" t="str">
        <f>IFERROR(IF(N334=Hjelpeark!$D$7,_xlfn.XLOOKUP('Beregninger RAS'!C334,Hjelpeark!$C$8:$C$19,Hjelpeark!$D$8:$D$19),_xlfn.XLOOKUP('Beregninger RAS'!C334,Hjelpeark!$C$8:$C$19,Hjelpeark!$E$8:$E$19)),"")</f>
        <v/>
      </c>
      <c r="P334" s="277" t="str">
        <f t="shared" si="59"/>
        <v/>
      </c>
      <c r="Q334" s="277" t="str">
        <f>IFERROR(IF(P334=Hjelpeark!$B$4,0,ABS(P334-O334)),"")</f>
        <v/>
      </c>
      <c r="R334" s="226" t="str">
        <f t="shared" si="52"/>
        <v/>
      </c>
      <c r="T334" s="248" t="str">
        <f>IFERROR(_xlfn.XLOOKUP(D334,Prisliste!$C$4:$F$4,Prisliste!$C$28:$F$28)*R334,"")</f>
        <v/>
      </c>
      <c r="U334" s="248" t="str">
        <f>IFERROR(IF(L334=Hjelpeark!$P$14,_xlfn.XLOOKUP(D334,Prisliste!$C$4:$F$4,Prisliste!$C$29:$F$29)*R334,IF(L334=Hjelpeark!$P$15,_xlfn.XLOOKUP(D334,Prisliste!$C$4:$F$4,Prisliste!$C$30:$F$30)*R334,_xlfn.XLOOKUP(D334,Prisliste!$C$4:$F$4,Prisliste!$C$31:$F$31)*R334)),"")</f>
        <v/>
      </c>
    </row>
    <row r="335" spans="1:21" ht="14.4">
      <c r="A335" s="278" t="str">
        <f>IF(A334="","",IF(A334+1&lt;='Prisestimat RAS'!$C$7,'Beregninger RAS'!A334+1,""))</f>
        <v/>
      </c>
      <c r="B335" s="260" t="str">
        <f t="shared" si="53"/>
        <v/>
      </c>
      <c r="C335" s="277" t="str">
        <f t="shared" si="54"/>
        <v/>
      </c>
      <c r="D335" s="260" t="str">
        <f t="shared" si="55"/>
        <v/>
      </c>
      <c r="E335" s="226" t="str">
        <f t="shared" si="57"/>
        <v/>
      </c>
      <c r="F335" s="248" t="str">
        <f t="shared" si="56"/>
        <v/>
      </c>
      <c r="G335" s="246" t="str">
        <f>IF($A335="","",'Prisestimat RAS'!$C$14)</f>
        <v/>
      </c>
      <c r="H335" s="248" t="str" cm="1">
        <f t="array" ref="H335">IF(N335=Hjelpeark!$E$7,_xlfn.XLOOKUP(IF(P335="Naturlig",O335,P335),'Veksttabell FV'!$A$26:$A$42,_xlfn.XLOOKUP('Beregninger RAS'!F335,'Veksttabell FV'!$B$25:$T$25,'Veksttabell FV'!$B$26:$T$42,,-1),,-1)*G335,IF('Beregninger RAS'!N335=Hjelpeark!$D$7,_xlfn.XLOOKUP(IF(P335="Naturlig",O335,P335),'Veksttabell SV'!$A$27:$A$43,_xlfn.XLOOKUP('Beregninger RAS'!F335,'Veksttabell SV'!$B$26:$AU$26,'Veksttabell SV'!$B$27:$AU$43,,-1),,-1)*G335,""))</f>
        <v/>
      </c>
      <c r="I335" s="248" t="str">
        <f t="shared" si="50"/>
        <v/>
      </c>
      <c r="J335" s="264" t="str">
        <f t="shared" si="51"/>
        <v/>
      </c>
      <c r="K335" s="277" t="str">
        <f>IF(A335="","",'Prisestimat RAS'!$C$9)</f>
        <v/>
      </c>
      <c r="L335" s="277" t="str">
        <f>IF(B335="","",'Prisestimat RAS'!$C$10)</f>
        <v/>
      </c>
      <c r="M335" s="277" t="str">
        <f>IF(A335="","",_xlfn.XLOOKUP('Prisestimat RAS'!$C$10,Hjelpeark!$P$14:$P$16,Hjelpeark!$Q$14:$Q$16))</f>
        <v/>
      </c>
      <c r="N335" s="277" t="str">
        <f t="shared" si="58"/>
        <v/>
      </c>
      <c r="O335" s="277" t="str">
        <f>IFERROR(IF(N335=Hjelpeark!$D$7,_xlfn.XLOOKUP('Beregninger RAS'!C335,Hjelpeark!$C$8:$C$19,Hjelpeark!$D$8:$D$19),_xlfn.XLOOKUP('Beregninger RAS'!C335,Hjelpeark!$C$8:$C$19,Hjelpeark!$E$8:$E$19)),"")</f>
        <v/>
      </c>
      <c r="P335" s="277" t="str">
        <f t="shared" si="59"/>
        <v/>
      </c>
      <c r="Q335" s="277" t="str">
        <f>IFERROR(IF(P335=Hjelpeark!$B$4,0,ABS(P335-O335)),"")</f>
        <v/>
      </c>
      <c r="R335" s="226" t="str">
        <f t="shared" si="52"/>
        <v/>
      </c>
      <c r="T335" s="248" t="str">
        <f>IFERROR(_xlfn.XLOOKUP(D335,Prisliste!$C$4:$F$4,Prisliste!$C$28:$F$28)*R335,"")</f>
        <v/>
      </c>
      <c r="U335" s="248" t="str">
        <f>IFERROR(IF(L335=Hjelpeark!$P$14,_xlfn.XLOOKUP(D335,Prisliste!$C$4:$F$4,Prisliste!$C$29:$F$29)*R335,IF(L335=Hjelpeark!$P$15,_xlfn.XLOOKUP(D335,Prisliste!$C$4:$F$4,Prisliste!$C$30:$F$30)*R335,_xlfn.XLOOKUP(D335,Prisliste!$C$4:$F$4,Prisliste!$C$31:$F$31)*R335)),"")</f>
        <v/>
      </c>
    </row>
    <row r="336" spans="1:21" ht="14.4">
      <c r="A336" s="278" t="str">
        <f>IF(A335="","",IF(A335+1&lt;='Prisestimat RAS'!$C$7,'Beregninger RAS'!A335+1,""))</f>
        <v/>
      </c>
      <c r="B336" s="260" t="str">
        <f t="shared" si="53"/>
        <v/>
      </c>
      <c r="C336" s="277" t="str">
        <f t="shared" si="54"/>
        <v/>
      </c>
      <c r="D336" s="260" t="str">
        <f t="shared" si="55"/>
        <v/>
      </c>
      <c r="E336" s="226" t="str">
        <f t="shared" si="57"/>
        <v/>
      </c>
      <c r="F336" s="248" t="str">
        <f t="shared" si="56"/>
        <v/>
      </c>
      <c r="G336" s="246" t="str">
        <f>IF($A336="","",'Prisestimat RAS'!$C$14)</f>
        <v/>
      </c>
      <c r="H336" s="248" t="str" cm="1">
        <f t="array" ref="H336">IF(N336=Hjelpeark!$E$7,_xlfn.XLOOKUP(IF(P336="Naturlig",O336,P336),'Veksttabell FV'!$A$26:$A$42,_xlfn.XLOOKUP('Beregninger RAS'!F336,'Veksttabell FV'!$B$25:$T$25,'Veksttabell FV'!$B$26:$T$42,,-1),,-1)*G336,IF('Beregninger RAS'!N336=Hjelpeark!$D$7,_xlfn.XLOOKUP(IF(P336="Naturlig",O336,P336),'Veksttabell SV'!$A$27:$A$43,_xlfn.XLOOKUP('Beregninger RAS'!F336,'Veksttabell SV'!$B$26:$AU$26,'Veksttabell SV'!$B$27:$AU$43,,-1),,-1)*G336,""))</f>
        <v/>
      </c>
      <c r="I336" s="248" t="str">
        <f t="shared" si="50"/>
        <v/>
      </c>
      <c r="J336" s="264" t="str">
        <f t="shared" si="51"/>
        <v/>
      </c>
      <c r="K336" s="277" t="str">
        <f>IF(A336="","",'Prisestimat RAS'!$C$9)</f>
        <v/>
      </c>
      <c r="L336" s="277" t="str">
        <f>IF(B336="","",'Prisestimat RAS'!$C$10)</f>
        <v/>
      </c>
      <c r="M336" s="277" t="str">
        <f>IF(A336="","",_xlfn.XLOOKUP('Prisestimat RAS'!$C$10,Hjelpeark!$P$14:$P$16,Hjelpeark!$Q$14:$Q$16))</f>
        <v/>
      </c>
      <c r="N336" s="277" t="str">
        <f t="shared" si="58"/>
        <v/>
      </c>
      <c r="O336" s="277" t="str">
        <f>IFERROR(IF(N336=Hjelpeark!$D$7,_xlfn.XLOOKUP('Beregninger RAS'!C336,Hjelpeark!$C$8:$C$19,Hjelpeark!$D$8:$D$19),_xlfn.XLOOKUP('Beregninger RAS'!C336,Hjelpeark!$C$8:$C$19,Hjelpeark!$E$8:$E$19)),"")</f>
        <v/>
      </c>
      <c r="P336" s="277" t="str">
        <f t="shared" si="59"/>
        <v/>
      </c>
      <c r="Q336" s="277" t="str">
        <f>IFERROR(IF(P336=Hjelpeark!$B$4,0,ABS(P336-O336)),"")</f>
        <v/>
      </c>
      <c r="R336" s="226" t="str">
        <f t="shared" si="52"/>
        <v/>
      </c>
      <c r="T336" s="248" t="str">
        <f>IFERROR(_xlfn.XLOOKUP(D336,Prisliste!$C$4:$F$4,Prisliste!$C$28:$F$28)*R336,"")</f>
        <v/>
      </c>
      <c r="U336" s="248" t="str">
        <f>IFERROR(IF(L336=Hjelpeark!$P$14,_xlfn.XLOOKUP(D336,Prisliste!$C$4:$F$4,Prisliste!$C$29:$F$29)*R336,IF(L336=Hjelpeark!$P$15,_xlfn.XLOOKUP(D336,Prisliste!$C$4:$F$4,Prisliste!$C$30:$F$30)*R336,_xlfn.XLOOKUP(D336,Prisliste!$C$4:$F$4,Prisliste!$C$31:$F$31)*R336)),"")</f>
        <v/>
      </c>
    </row>
    <row r="337" spans="1:21" ht="14.4">
      <c r="A337" s="278" t="str">
        <f>IF(A336="","",IF(A336+1&lt;='Prisestimat RAS'!$C$7,'Beregninger RAS'!A336+1,""))</f>
        <v/>
      </c>
      <c r="B337" s="260" t="str">
        <f t="shared" si="53"/>
        <v/>
      </c>
      <c r="C337" s="277" t="str">
        <f t="shared" si="54"/>
        <v/>
      </c>
      <c r="D337" s="260" t="str">
        <f t="shared" si="55"/>
        <v/>
      </c>
      <c r="E337" s="226" t="str">
        <f t="shared" si="57"/>
        <v/>
      </c>
      <c r="F337" s="248" t="str">
        <f t="shared" si="56"/>
        <v/>
      </c>
      <c r="G337" s="246" t="str">
        <f>IF($A337="","",'Prisestimat RAS'!$C$14)</f>
        <v/>
      </c>
      <c r="H337" s="248" t="str" cm="1">
        <f t="array" ref="H337">IF(N337=Hjelpeark!$E$7,_xlfn.XLOOKUP(IF(P337="Naturlig",O337,P337),'Veksttabell FV'!$A$26:$A$42,_xlfn.XLOOKUP('Beregninger RAS'!F337,'Veksttabell FV'!$B$25:$T$25,'Veksttabell FV'!$B$26:$T$42,,-1),,-1)*G337,IF('Beregninger RAS'!N337=Hjelpeark!$D$7,_xlfn.XLOOKUP(IF(P337="Naturlig",O337,P337),'Veksttabell SV'!$A$27:$A$43,_xlfn.XLOOKUP('Beregninger RAS'!F337,'Veksttabell SV'!$B$26:$AU$26,'Veksttabell SV'!$B$27:$AU$43,,-1),,-1)*G337,""))</f>
        <v/>
      </c>
      <c r="I337" s="248" t="str">
        <f t="shared" si="50"/>
        <v/>
      </c>
      <c r="J337" s="264" t="str">
        <f t="shared" si="51"/>
        <v/>
      </c>
      <c r="K337" s="277" t="str">
        <f>IF(A337="","",'Prisestimat RAS'!$C$9)</f>
        <v/>
      </c>
      <c r="L337" s="277" t="str">
        <f>IF(B337="","",'Prisestimat RAS'!$C$10)</f>
        <v/>
      </c>
      <c r="M337" s="277" t="str">
        <f>IF(A337="","",_xlfn.XLOOKUP('Prisestimat RAS'!$C$10,Hjelpeark!$P$14:$P$16,Hjelpeark!$Q$14:$Q$16))</f>
        <v/>
      </c>
      <c r="N337" s="277" t="str">
        <f t="shared" si="58"/>
        <v/>
      </c>
      <c r="O337" s="277" t="str">
        <f>IFERROR(IF(N337=Hjelpeark!$D$7,_xlfn.XLOOKUP('Beregninger RAS'!C337,Hjelpeark!$C$8:$C$19,Hjelpeark!$D$8:$D$19),_xlfn.XLOOKUP('Beregninger RAS'!C337,Hjelpeark!$C$8:$C$19,Hjelpeark!$E$8:$E$19)),"")</f>
        <v/>
      </c>
      <c r="P337" s="277" t="str">
        <f t="shared" si="59"/>
        <v/>
      </c>
      <c r="Q337" s="277" t="str">
        <f>IFERROR(IF(P337=Hjelpeark!$B$4,0,ABS(P337-O337)),"")</f>
        <v/>
      </c>
      <c r="R337" s="226" t="str">
        <f t="shared" si="52"/>
        <v/>
      </c>
      <c r="T337" s="248" t="str">
        <f>IFERROR(_xlfn.XLOOKUP(D337,Prisliste!$C$4:$F$4,Prisliste!$C$28:$F$28)*R337,"")</f>
        <v/>
      </c>
      <c r="U337" s="248" t="str">
        <f>IFERROR(IF(L337=Hjelpeark!$P$14,_xlfn.XLOOKUP(D337,Prisliste!$C$4:$F$4,Prisliste!$C$29:$F$29)*R337,IF(L337=Hjelpeark!$P$15,_xlfn.XLOOKUP(D337,Prisliste!$C$4:$F$4,Prisliste!$C$30:$F$30)*R337,_xlfn.XLOOKUP(D337,Prisliste!$C$4:$F$4,Prisliste!$C$31:$F$31)*R337)),"")</f>
        <v/>
      </c>
    </row>
    <row r="338" spans="1:21" ht="14.4">
      <c r="A338" s="278" t="str">
        <f>IF(A337="","",IF(A337+1&lt;='Prisestimat RAS'!$C$7,'Beregninger RAS'!A337+1,""))</f>
        <v/>
      </c>
      <c r="B338" s="260" t="str">
        <f t="shared" si="53"/>
        <v/>
      </c>
      <c r="C338" s="277" t="str">
        <f t="shared" si="54"/>
        <v/>
      </c>
      <c r="D338" s="260" t="str">
        <f t="shared" si="55"/>
        <v/>
      </c>
      <c r="E338" s="226" t="str">
        <f t="shared" si="57"/>
        <v/>
      </c>
      <c r="F338" s="248" t="str">
        <f t="shared" si="56"/>
        <v/>
      </c>
      <c r="G338" s="246" t="str">
        <f>IF($A338="","",'Prisestimat RAS'!$C$14)</f>
        <v/>
      </c>
      <c r="H338" s="248" t="str" cm="1">
        <f t="array" ref="H338">IF(N338=Hjelpeark!$E$7,_xlfn.XLOOKUP(IF(P338="Naturlig",O338,P338),'Veksttabell FV'!$A$26:$A$42,_xlfn.XLOOKUP('Beregninger RAS'!F338,'Veksttabell FV'!$B$25:$T$25,'Veksttabell FV'!$B$26:$T$42,,-1),,-1)*G338,IF('Beregninger RAS'!N338=Hjelpeark!$D$7,_xlfn.XLOOKUP(IF(P338="Naturlig",O338,P338),'Veksttabell SV'!$A$27:$A$43,_xlfn.XLOOKUP('Beregninger RAS'!F338,'Veksttabell SV'!$B$26:$AU$26,'Veksttabell SV'!$B$27:$AU$43,,-1),,-1)*G338,""))</f>
        <v/>
      </c>
      <c r="I338" s="248" t="str">
        <f t="shared" si="50"/>
        <v/>
      </c>
      <c r="J338" s="264" t="str">
        <f t="shared" si="51"/>
        <v/>
      </c>
      <c r="K338" s="277" t="str">
        <f>IF(A338="","",'Prisestimat RAS'!$C$9)</f>
        <v/>
      </c>
      <c r="L338" s="277" t="str">
        <f>IF(B338="","",'Prisestimat RAS'!$C$10)</f>
        <v/>
      </c>
      <c r="M338" s="277" t="str">
        <f>IF(A338="","",_xlfn.XLOOKUP('Prisestimat RAS'!$C$10,Hjelpeark!$P$14:$P$16,Hjelpeark!$Q$14:$Q$16))</f>
        <v/>
      </c>
      <c r="N338" s="277" t="str">
        <f t="shared" si="58"/>
        <v/>
      </c>
      <c r="O338" s="277" t="str">
        <f>IFERROR(IF(N338=Hjelpeark!$D$7,_xlfn.XLOOKUP('Beregninger RAS'!C338,Hjelpeark!$C$8:$C$19,Hjelpeark!$D$8:$D$19),_xlfn.XLOOKUP('Beregninger RAS'!C338,Hjelpeark!$C$8:$C$19,Hjelpeark!$E$8:$E$19)),"")</f>
        <v/>
      </c>
      <c r="P338" s="277" t="str">
        <f t="shared" si="59"/>
        <v/>
      </c>
      <c r="Q338" s="277" t="str">
        <f>IFERROR(IF(P338=Hjelpeark!$B$4,0,ABS(P338-O338)),"")</f>
        <v/>
      </c>
      <c r="R338" s="226" t="str">
        <f t="shared" si="52"/>
        <v/>
      </c>
      <c r="T338" s="248" t="str">
        <f>IFERROR(_xlfn.XLOOKUP(D338,Prisliste!$C$4:$F$4,Prisliste!$C$28:$F$28)*R338,"")</f>
        <v/>
      </c>
      <c r="U338" s="248" t="str">
        <f>IFERROR(IF(L338=Hjelpeark!$P$14,_xlfn.XLOOKUP(D338,Prisliste!$C$4:$F$4,Prisliste!$C$29:$F$29)*R338,IF(L338=Hjelpeark!$P$15,_xlfn.XLOOKUP(D338,Prisliste!$C$4:$F$4,Prisliste!$C$30:$F$30)*R338,_xlfn.XLOOKUP(D338,Prisliste!$C$4:$F$4,Prisliste!$C$31:$F$31)*R338)),"")</f>
        <v/>
      </c>
    </row>
    <row r="339" spans="1:21" ht="14.4">
      <c r="A339" s="278" t="str">
        <f>IF(A338="","",IF(A338+1&lt;='Prisestimat RAS'!$C$7,'Beregninger RAS'!A338+1,""))</f>
        <v/>
      </c>
      <c r="B339" s="260" t="str">
        <f t="shared" si="53"/>
        <v/>
      </c>
      <c r="C339" s="277" t="str">
        <f t="shared" si="54"/>
        <v/>
      </c>
      <c r="D339" s="260" t="str">
        <f t="shared" si="55"/>
        <v/>
      </c>
      <c r="E339" s="226" t="str">
        <f t="shared" si="57"/>
        <v/>
      </c>
      <c r="F339" s="248" t="str">
        <f t="shared" si="56"/>
        <v/>
      </c>
      <c r="G339" s="246" t="str">
        <f>IF($A339="","",'Prisestimat RAS'!$C$14)</f>
        <v/>
      </c>
      <c r="H339" s="248" t="str" cm="1">
        <f t="array" ref="H339">IF(N339=Hjelpeark!$E$7,_xlfn.XLOOKUP(IF(P339="Naturlig",O339,P339),'Veksttabell FV'!$A$26:$A$42,_xlfn.XLOOKUP('Beregninger RAS'!F339,'Veksttabell FV'!$B$25:$T$25,'Veksttabell FV'!$B$26:$T$42,,-1),,-1)*G339,IF('Beregninger RAS'!N339=Hjelpeark!$D$7,_xlfn.XLOOKUP(IF(P339="Naturlig",O339,P339),'Veksttabell SV'!$A$27:$A$43,_xlfn.XLOOKUP('Beregninger RAS'!F339,'Veksttabell SV'!$B$26:$AU$26,'Veksttabell SV'!$B$27:$AU$43,,-1),,-1)*G339,""))</f>
        <v/>
      </c>
      <c r="I339" s="248" t="str">
        <f t="shared" si="50"/>
        <v/>
      </c>
      <c r="J339" s="264" t="str">
        <f t="shared" si="51"/>
        <v/>
      </c>
      <c r="K339" s="277" t="str">
        <f>IF(A339="","",'Prisestimat RAS'!$C$9)</f>
        <v/>
      </c>
      <c r="L339" s="277" t="str">
        <f>IF(B339="","",'Prisestimat RAS'!$C$10)</f>
        <v/>
      </c>
      <c r="M339" s="277" t="str">
        <f>IF(A339="","",_xlfn.XLOOKUP('Prisestimat RAS'!$C$10,Hjelpeark!$P$14:$P$16,Hjelpeark!$Q$14:$Q$16))</f>
        <v/>
      </c>
      <c r="N339" s="277" t="str">
        <f t="shared" si="58"/>
        <v/>
      </c>
      <c r="O339" s="277" t="str">
        <f>IFERROR(IF(N339=Hjelpeark!$D$7,_xlfn.XLOOKUP('Beregninger RAS'!C339,Hjelpeark!$C$8:$C$19,Hjelpeark!$D$8:$D$19),_xlfn.XLOOKUP('Beregninger RAS'!C339,Hjelpeark!$C$8:$C$19,Hjelpeark!$E$8:$E$19)),"")</f>
        <v/>
      </c>
      <c r="P339" s="277" t="str">
        <f t="shared" si="59"/>
        <v/>
      </c>
      <c r="Q339" s="277" t="str">
        <f>IFERROR(IF(P339=Hjelpeark!$B$4,0,ABS(P339-O339)),"")</f>
        <v/>
      </c>
      <c r="R339" s="226" t="str">
        <f t="shared" si="52"/>
        <v/>
      </c>
      <c r="T339" s="248" t="str">
        <f>IFERROR(_xlfn.XLOOKUP(D339,Prisliste!$C$4:$F$4,Prisliste!$C$28:$F$28)*R339,"")</f>
        <v/>
      </c>
      <c r="U339" s="248" t="str">
        <f>IFERROR(IF(L339=Hjelpeark!$P$14,_xlfn.XLOOKUP(D339,Prisliste!$C$4:$F$4,Prisliste!$C$29:$F$29)*R339,IF(L339=Hjelpeark!$P$15,_xlfn.XLOOKUP(D339,Prisliste!$C$4:$F$4,Prisliste!$C$30:$F$30)*R339,_xlfn.XLOOKUP(D339,Prisliste!$C$4:$F$4,Prisliste!$C$31:$F$31)*R339)),"")</f>
        <v/>
      </c>
    </row>
    <row r="340" spans="1:21" ht="14.4">
      <c r="A340" s="278" t="str">
        <f>IF(A339="","",IF(A339+1&lt;='Prisestimat RAS'!$C$7,'Beregninger RAS'!A339+1,""))</f>
        <v/>
      </c>
      <c r="B340" s="260" t="str">
        <f t="shared" si="53"/>
        <v/>
      </c>
      <c r="C340" s="277" t="str">
        <f t="shared" si="54"/>
        <v/>
      </c>
      <c r="D340" s="260" t="str">
        <f t="shared" si="55"/>
        <v/>
      </c>
      <c r="E340" s="226" t="str">
        <f t="shared" si="57"/>
        <v/>
      </c>
      <c r="F340" s="248" t="str">
        <f t="shared" si="56"/>
        <v/>
      </c>
      <c r="G340" s="246" t="str">
        <f>IF($A340="","",'Prisestimat RAS'!$C$14)</f>
        <v/>
      </c>
      <c r="H340" s="248" t="str" cm="1">
        <f t="array" ref="H340">IF(N340=Hjelpeark!$E$7,_xlfn.XLOOKUP(IF(P340="Naturlig",O340,P340),'Veksttabell FV'!$A$26:$A$42,_xlfn.XLOOKUP('Beregninger RAS'!F340,'Veksttabell FV'!$B$25:$T$25,'Veksttabell FV'!$B$26:$T$42,,-1),,-1)*G340,IF('Beregninger RAS'!N340=Hjelpeark!$D$7,_xlfn.XLOOKUP(IF(P340="Naturlig",O340,P340),'Veksttabell SV'!$A$27:$A$43,_xlfn.XLOOKUP('Beregninger RAS'!F340,'Veksttabell SV'!$B$26:$AU$26,'Veksttabell SV'!$B$27:$AU$43,,-1),,-1)*G340,""))</f>
        <v/>
      </c>
      <c r="I340" s="248" t="str">
        <f t="shared" si="50"/>
        <v/>
      </c>
      <c r="J340" s="264" t="str">
        <f t="shared" si="51"/>
        <v/>
      </c>
      <c r="K340" s="277" t="str">
        <f>IF(A340="","",'Prisestimat RAS'!$C$9)</f>
        <v/>
      </c>
      <c r="L340" s="277" t="str">
        <f>IF(B340="","",'Prisestimat RAS'!$C$10)</f>
        <v/>
      </c>
      <c r="M340" s="277" t="str">
        <f>IF(A340="","",_xlfn.XLOOKUP('Prisestimat RAS'!$C$10,Hjelpeark!$P$14:$P$16,Hjelpeark!$Q$14:$Q$16))</f>
        <v/>
      </c>
      <c r="N340" s="277" t="str">
        <f t="shared" si="58"/>
        <v/>
      </c>
      <c r="O340" s="277" t="str">
        <f>IFERROR(IF(N340=Hjelpeark!$D$7,_xlfn.XLOOKUP('Beregninger RAS'!C340,Hjelpeark!$C$8:$C$19,Hjelpeark!$D$8:$D$19),_xlfn.XLOOKUP('Beregninger RAS'!C340,Hjelpeark!$C$8:$C$19,Hjelpeark!$E$8:$E$19)),"")</f>
        <v/>
      </c>
      <c r="P340" s="277" t="str">
        <f t="shared" si="59"/>
        <v/>
      </c>
      <c r="Q340" s="277" t="str">
        <f>IFERROR(IF(P340=Hjelpeark!$B$4,0,ABS(P340-O340)),"")</f>
        <v/>
      </c>
      <c r="R340" s="226" t="str">
        <f t="shared" si="52"/>
        <v/>
      </c>
      <c r="T340" s="248" t="str">
        <f>IFERROR(_xlfn.XLOOKUP(D340,Prisliste!$C$4:$F$4,Prisliste!$C$28:$F$28)*R340,"")</f>
        <v/>
      </c>
      <c r="U340" s="248" t="str">
        <f>IFERROR(IF(L340=Hjelpeark!$P$14,_xlfn.XLOOKUP(D340,Prisliste!$C$4:$F$4,Prisliste!$C$29:$F$29)*R340,IF(L340=Hjelpeark!$P$15,_xlfn.XLOOKUP(D340,Prisliste!$C$4:$F$4,Prisliste!$C$30:$F$30)*R340,_xlfn.XLOOKUP(D340,Prisliste!$C$4:$F$4,Prisliste!$C$31:$F$31)*R340)),"")</f>
        <v/>
      </c>
    </row>
    <row r="341" spans="1:21" ht="14.4">
      <c r="A341" s="278" t="str">
        <f>IF(A340="","",IF(A340+1&lt;='Prisestimat RAS'!$C$7,'Beregninger RAS'!A340+1,""))</f>
        <v/>
      </c>
      <c r="B341" s="260" t="str">
        <f t="shared" si="53"/>
        <v/>
      </c>
      <c r="C341" s="277" t="str">
        <f t="shared" si="54"/>
        <v/>
      </c>
      <c r="D341" s="260" t="str">
        <f t="shared" si="55"/>
        <v/>
      </c>
      <c r="E341" s="226" t="str">
        <f t="shared" si="57"/>
        <v/>
      </c>
      <c r="F341" s="248" t="str">
        <f t="shared" si="56"/>
        <v/>
      </c>
      <c r="G341" s="246" t="str">
        <f>IF($A341="","",'Prisestimat RAS'!$C$14)</f>
        <v/>
      </c>
      <c r="H341" s="248" t="str" cm="1">
        <f t="array" ref="H341">IF(N341=Hjelpeark!$E$7,_xlfn.XLOOKUP(IF(P341="Naturlig",O341,P341),'Veksttabell FV'!$A$26:$A$42,_xlfn.XLOOKUP('Beregninger RAS'!F341,'Veksttabell FV'!$B$25:$T$25,'Veksttabell FV'!$B$26:$T$42,,-1),,-1)*G341,IF('Beregninger RAS'!N341=Hjelpeark!$D$7,_xlfn.XLOOKUP(IF(P341="Naturlig",O341,P341),'Veksttabell SV'!$A$27:$A$43,_xlfn.XLOOKUP('Beregninger RAS'!F341,'Veksttabell SV'!$B$26:$AU$26,'Veksttabell SV'!$B$27:$AU$43,,-1),,-1)*G341,""))</f>
        <v/>
      </c>
      <c r="I341" s="248" t="str">
        <f t="shared" si="50"/>
        <v/>
      </c>
      <c r="J341" s="264" t="str">
        <f t="shared" si="51"/>
        <v/>
      </c>
      <c r="K341" s="277" t="str">
        <f>IF(A341="","",'Prisestimat RAS'!$C$9)</f>
        <v/>
      </c>
      <c r="L341" s="277" t="str">
        <f>IF(B341="","",'Prisestimat RAS'!$C$10)</f>
        <v/>
      </c>
      <c r="M341" s="277" t="str">
        <f>IF(A341="","",_xlfn.XLOOKUP('Prisestimat RAS'!$C$10,Hjelpeark!$P$14:$P$16,Hjelpeark!$Q$14:$Q$16))</f>
        <v/>
      </c>
      <c r="N341" s="277" t="str">
        <f t="shared" si="58"/>
        <v/>
      </c>
      <c r="O341" s="277" t="str">
        <f>IFERROR(IF(N341=Hjelpeark!$D$7,_xlfn.XLOOKUP('Beregninger RAS'!C341,Hjelpeark!$C$8:$C$19,Hjelpeark!$D$8:$D$19),_xlfn.XLOOKUP('Beregninger RAS'!C341,Hjelpeark!$C$8:$C$19,Hjelpeark!$E$8:$E$19)),"")</f>
        <v/>
      </c>
      <c r="P341" s="277" t="str">
        <f t="shared" si="59"/>
        <v/>
      </c>
      <c r="Q341" s="277" t="str">
        <f>IFERROR(IF(P341=Hjelpeark!$B$4,0,ABS(P341-O341)),"")</f>
        <v/>
      </c>
      <c r="R341" s="226" t="str">
        <f t="shared" si="52"/>
        <v/>
      </c>
      <c r="T341" s="248" t="str">
        <f>IFERROR(_xlfn.XLOOKUP(D341,Prisliste!$C$4:$F$4,Prisliste!$C$28:$F$28)*R341,"")</f>
        <v/>
      </c>
      <c r="U341" s="248" t="str">
        <f>IFERROR(IF(L341=Hjelpeark!$P$14,_xlfn.XLOOKUP(D341,Prisliste!$C$4:$F$4,Prisliste!$C$29:$F$29)*R341,IF(L341=Hjelpeark!$P$15,_xlfn.XLOOKUP(D341,Prisliste!$C$4:$F$4,Prisliste!$C$30:$F$30)*R341,_xlfn.XLOOKUP(D341,Prisliste!$C$4:$F$4,Prisliste!$C$31:$F$31)*R341)),"")</f>
        <v/>
      </c>
    </row>
    <row r="342" spans="1:21" ht="14.4">
      <c r="A342" s="278" t="str">
        <f>IF(A341="","",IF(A341+1&lt;='Prisestimat RAS'!$C$7,'Beregninger RAS'!A341+1,""))</f>
        <v/>
      </c>
      <c r="B342" s="260" t="str">
        <f t="shared" si="53"/>
        <v/>
      </c>
      <c r="C342" s="277" t="str">
        <f t="shared" si="54"/>
        <v/>
      </c>
      <c r="D342" s="260" t="str">
        <f t="shared" si="55"/>
        <v/>
      </c>
      <c r="E342" s="226" t="str">
        <f t="shared" si="57"/>
        <v/>
      </c>
      <c r="F342" s="248" t="str">
        <f t="shared" si="56"/>
        <v/>
      </c>
      <c r="G342" s="246" t="str">
        <f>IF($A342="","",'Prisestimat RAS'!$C$14)</f>
        <v/>
      </c>
      <c r="H342" s="248" t="str" cm="1">
        <f t="array" ref="H342">IF(N342=Hjelpeark!$E$7,_xlfn.XLOOKUP(IF(P342="Naturlig",O342,P342),'Veksttabell FV'!$A$26:$A$42,_xlfn.XLOOKUP('Beregninger RAS'!F342,'Veksttabell FV'!$B$25:$T$25,'Veksttabell FV'!$B$26:$T$42,,-1),,-1)*G342,IF('Beregninger RAS'!N342=Hjelpeark!$D$7,_xlfn.XLOOKUP(IF(P342="Naturlig",O342,P342),'Veksttabell SV'!$A$27:$A$43,_xlfn.XLOOKUP('Beregninger RAS'!F342,'Veksttabell SV'!$B$26:$AU$26,'Veksttabell SV'!$B$27:$AU$43,,-1),,-1)*G342,""))</f>
        <v/>
      </c>
      <c r="I342" s="248" t="str">
        <f t="shared" si="50"/>
        <v/>
      </c>
      <c r="J342" s="264" t="str">
        <f t="shared" si="51"/>
        <v/>
      </c>
      <c r="K342" s="277" t="str">
        <f>IF(A342="","",'Prisestimat RAS'!$C$9)</f>
        <v/>
      </c>
      <c r="L342" s="277" t="str">
        <f>IF(B342="","",'Prisestimat RAS'!$C$10)</f>
        <v/>
      </c>
      <c r="M342" s="277" t="str">
        <f>IF(A342="","",_xlfn.XLOOKUP('Prisestimat RAS'!$C$10,Hjelpeark!$P$14:$P$16,Hjelpeark!$Q$14:$Q$16))</f>
        <v/>
      </c>
      <c r="N342" s="277" t="str">
        <f t="shared" si="58"/>
        <v/>
      </c>
      <c r="O342" s="277" t="str">
        <f>IFERROR(IF(N342=Hjelpeark!$D$7,_xlfn.XLOOKUP('Beregninger RAS'!C342,Hjelpeark!$C$8:$C$19,Hjelpeark!$D$8:$D$19),_xlfn.XLOOKUP('Beregninger RAS'!C342,Hjelpeark!$C$8:$C$19,Hjelpeark!$E$8:$E$19)),"")</f>
        <v/>
      </c>
      <c r="P342" s="277" t="str">
        <f t="shared" si="59"/>
        <v/>
      </c>
      <c r="Q342" s="277" t="str">
        <f>IFERROR(IF(P342=Hjelpeark!$B$4,0,ABS(P342-O342)),"")</f>
        <v/>
      </c>
      <c r="R342" s="226" t="str">
        <f t="shared" si="52"/>
        <v/>
      </c>
      <c r="T342" s="248" t="str">
        <f>IFERROR(_xlfn.XLOOKUP(D342,Prisliste!$C$4:$F$4,Prisliste!$C$28:$F$28)*R342,"")</f>
        <v/>
      </c>
      <c r="U342" s="248" t="str">
        <f>IFERROR(IF(L342=Hjelpeark!$P$14,_xlfn.XLOOKUP(D342,Prisliste!$C$4:$F$4,Prisliste!$C$29:$F$29)*R342,IF(L342=Hjelpeark!$P$15,_xlfn.XLOOKUP(D342,Prisliste!$C$4:$F$4,Prisliste!$C$30:$F$30)*R342,_xlfn.XLOOKUP(D342,Prisliste!$C$4:$F$4,Prisliste!$C$31:$F$31)*R342)),"")</f>
        <v/>
      </c>
    </row>
    <row r="343" spans="1:21" ht="14.4">
      <c r="A343" s="278" t="str">
        <f>IF(A342="","",IF(A342+1&lt;='Prisestimat RAS'!$C$7,'Beregninger RAS'!A342+1,""))</f>
        <v/>
      </c>
      <c r="B343" s="260" t="str">
        <f t="shared" si="53"/>
        <v/>
      </c>
      <c r="C343" s="277" t="str">
        <f t="shared" si="54"/>
        <v/>
      </c>
      <c r="D343" s="260" t="str">
        <f t="shared" si="55"/>
        <v/>
      </c>
      <c r="E343" s="226" t="str">
        <f t="shared" si="57"/>
        <v/>
      </c>
      <c r="F343" s="248" t="str">
        <f t="shared" si="56"/>
        <v/>
      </c>
      <c r="G343" s="246" t="str">
        <f>IF($A343="","",'Prisestimat RAS'!$C$14)</f>
        <v/>
      </c>
      <c r="H343" s="248" t="str" cm="1">
        <f t="array" ref="H343">IF(N343=Hjelpeark!$E$7,_xlfn.XLOOKUP(IF(P343="Naturlig",O343,P343),'Veksttabell FV'!$A$26:$A$42,_xlfn.XLOOKUP('Beregninger RAS'!F343,'Veksttabell FV'!$B$25:$T$25,'Veksttabell FV'!$B$26:$T$42,,-1),,-1)*G343,IF('Beregninger RAS'!N343=Hjelpeark!$D$7,_xlfn.XLOOKUP(IF(P343="Naturlig",O343,P343),'Veksttabell SV'!$A$27:$A$43,_xlfn.XLOOKUP('Beregninger RAS'!F343,'Veksttabell SV'!$B$26:$AU$26,'Veksttabell SV'!$B$27:$AU$43,,-1),,-1)*G343,""))</f>
        <v/>
      </c>
      <c r="I343" s="248" t="str">
        <f t="shared" si="50"/>
        <v/>
      </c>
      <c r="J343" s="264" t="str">
        <f t="shared" si="51"/>
        <v/>
      </c>
      <c r="K343" s="277" t="str">
        <f>IF(A343="","",'Prisestimat RAS'!$C$9)</f>
        <v/>
      </c>
      <c r="L343" s="277" t="str">
        <f>IF(B343="","",'Prisestimat RAS'!$C$10)</f>
        <v/>
      </c>
      <c r="M343" s="277" t="str">
        <f>IF(A343="","",_xlfn.XLOOKUP('Prisestimat RAS'!$C$10,Hjelpeark!$P$14:$P$16,Hjelpeark!$Q$14:$Q$16))</f>
        <v/>
      </c>
      <c r="N343" s="277" t="str">
        <f t="shared" si="58"/>
        <v/>
      </c>
      <c r="O343" s="277" t="str">
        <f>IFERROR(IF(N343=Hjelpeark!$D$7,_xlfn.XLOOKUP('Beregninger RAS'!C343,Hjelpeark!$C$8:$C$19,Hjelpeark!$D$8:$D$19),_xlfn.XLOOKUP('Beregninger RAS'!C343,Hjelpeark!$C$8:$C$19,Hjelpeark!$E$8:$E$19)),"")</f>
        <v/>
      </c>
      <c r="P343" s="277" t="str">
        <f t="shared" si="59"/>
        <v/>
      </c>
      <c r="Q343" s="277" t="str">
        <f>IFERROR(IF(P343=Hjelpeark!$B$4,0,ABS(P343-O343)),"")</f>
        <v/>
      </c>
      <c r="R343" s="226" t="str">
        <f t="shared" si="52"/>
        <v/>
      </c>
      <c r="T343" s="248" t="str">
        <f>IFERROR(_xlfn.XLOOKUP(D343,Prisliste!$C$4:$F$4,Prisliste!$C$28:$F$28)*R343,"")</f>
        <v/>
      </c>
      <c r="U343" s="248" t="str">
        <f>IFERROR(IF(L343=Hjelpeark!$P$14,_xlfn.XLOOKUP(D343,Prisliste!$C$4:$F$4,Prisliste!$C$29:$F$29)*R343,IF(L343=Hjelpeark!$P$15,_xlfn.XLOOKUP(D343,Prisliste!$C$4:$F$4,Prisliste!$C$30:$F$30)*R343,_xlfn.XLOOKUP(D343,Prisliste!$C$4:$F$4,Prisliste!$C$31:$F$31)*R343)),"")</f>
        <v/>
      </c>
    </row>
    <row r="344" spans="1:21" ht="14.4">
      <c r="A344" s="278" t="str">
        <f>IF(A343="","",IF(A343+1&lt;='Prisestimat RAS'!$C$7,'Beregninger RAS'!A343+1,""))</f>
        <v/>
      </c>
      <c r="B344" s="260" t="str">
        <f t="shared" si="53"/>
        <v/>
      </c>
      <c r="C344" s="277" t="str">
        <f t="shared" si="54"/>
        <v/>
      </c>
      <c r="D344" s="260" t="str">
        <f t="shared" si="55"/>
        <v/>
      </c>
      <c r="E344" s="226" t="str">
        <f t="shared" si="57"/>
        <v/>
      </c>
      <c r="F344" s="248" t="str">
        <f t="shared" si="56"/>
        <v/>
      </c>
      <c r="G344" s="246" t="str">
        <f>IF($A344="","",'Prisestimat RAS'!$C$14)</f>
        <v/>
      </c>
      <c r="H344" s="248" t="str" cm="1">
        <f t="array" ref="H344">IF(N344=Hjelpeark!$E$7,_xlfn.XLOOKUP(IF(P344="Naturlig",O344,P344),'Veksttabell FV'!$A$26:$A$42,_xlfn.XLOOKUP('Beregninger RAS'!F344,'Veksttabell FV'!$B$25:$T$25,'Veksttabell FV'!$B$26:$T$42,,-1),,-1)*G344,IF('Beregninger RAS'!N344=Hjelpeark!$D$7,_xlfn.XLOOKUP(IF(P344="Naturlig",O344,P344),'Veksttabell SV'!$A$27:$A$43,_xlfn.XLOOKUP('Beregninger RAS'!F344,'Veksttabell SV'!$B$26:$AU$26,'Veksttabell SV'!$B$27:$AU$43,,-1),,-1)*G344,""))</f>
        <v/>
      </c>
      <c r="I344" s="248" t="str">
        <f t="shared" si="50"/>
        <v/>
      </c>
      <c r="J344" s="264" t="str">
        <f t="shared" si="51"/>
        <v/>
      </c>
      <c r="K344" s="277" t="str">
        <f>IF(A344="","",'Prisestimat RAS'!$C$9)</f>
        <v/>
      </c>
      <c r="L344" s="277" t="str">
        <f>IF(B344="","",'Prisestimat RAS'!$C$10)</f>
        <v/>
      </c>
      <c r="M344" s="277" t="str">
        <f>IF(A344="","",_xlfn.XLOOKUP('Prisestimat RAS'!$C$10,Hjelpeark!$P$14:$P$16,Hjelpeark!$Q$14:$Q$16))</f>
        <v/>
      </c>
      <c r="N344" s="277" t="str">
        <f t="shared" si="58"/>
        <v/>
      </c>
      <c r="O344" s="277" t="str">
        <f>IFERROR(IF(N344=Hjelpeark!$D$7,_xlfn.XLOOKUP('Beregninger RAS'!C344,Hjelpeark!$C$8:$C$19,Hjelpeark!$D$8:$D$19),_xlfn.XLOOKUP('Beregninger RAS'!C344,Hjelpeark!$C$8:$C$19,Hjelpeark!$E$8:$E$19)),"")</f>
        <v/>
      </c>
      <c r="P344" s="277" t="str">
        <f t="shared" si="59"/>
        <v/>
      </c>
      <c r="Q344" s="277" t="str">
        <f>IFERROR(IF(P344=Hjelpeark!$B$4,0,ABS(P344-O344)),"")</f>
        <v/>
      </c>
      <c r="R344" s="226" t="str">
        <f t="shared" si="52"/>
        <v/>
      </c>
      <c r="T344" s="248" t="str">
        <f>IFERROR(_xlfn.XLOOKUP(D344,Prisliste!$C$4:$F$4,Prisliste!$C$28:$F$28)*R344,"")</f>
        <v/>
      </c>
      <c r="U344" s="248" t="str">
        <f>IFERROR(IF(L344=Hjelpeark!$P$14,_xlfn.XLOOKUP(D344,Prisliste!$C$4:$F$4,Prisliste!$C$29:$F$29)*R344,IF(L344=Hjelpeark!$P$15,_xlfn.XLOOKUP(D344,Prisliste!$C$4:$F$4,Prisliste!$C$30:$F$30)*R344,_xlfn.XLOOKUP(D344,Prisliste!$C$4:$F$4,Prisliste!$C$31:$F$31)*R344)),"")</f>
        <v/>
      </c>
    </row>
    <row r="345" spans="1:21" ht="14.4">
      <c r="A345" s="278" t="str">
        <f>IF(A344="","",IF(A344+1&lt;='Prisestimat RAS'!$C$7,'Beregninger RAS'!A344+1,""))</f>
        <v/>
      </c>
      <c r="B345" s="260" t="str">
        <f t="shared" si="53"/>
        <v/>
      </c>
      <c r="C345" s="277" t="str">
        <f t="shared" si="54"/>
        <v/>
      </c>
      <c r="D345" s="260" t="str">
        <f t="shared" si="55"/>
        <v/>
      </c>
      <c r="E345" s="226" t="str">
        <f t="shared" si="57"/>
        <v/>
      </c>
      <c r="F345" s="248" t="str">
        <f t="shared" si="56"/>
        <v/>
      </c>
      <c r="G345" s="246" t="str">
        <f>IF($A345="","",'Prisestimat RAS'!$C$14)</f>
        <v/>
      </c>
      <c r="H345" s="248" t="str" cm="1">
        <f t="array" ref="H345">IF(N345=Hjelpeark!$E$7,_xlfn.XLOOKUP(IF(P345="Naturlig",O345,P345),'Veksttabell FV'!$A$26:$A$42,_xlfn.XLOOKUP('Beregninger RAS'!F345,'Veksttabell FV'!$B$25:$T$25,'Veksttabell FV'!$B$26:$T$42,,-1),,-1)*G345,IF('Beregninger RAS'!N345=Hjelpeark!$D$7,_xlfn.XLOOKUP(IF(P345="Naturlig",O345,P345),'Veksttabell SV'!$A$27:$A$43,_xlfn.XLOOKUP('Beregninger RAS'!F345,'Veksttabell SV'!$B$26:$AU$26,'Veksttabell SV'!$B$27:$AU$43,,-1),,-1)*G345,""))</f>
        <v/>
      </c>
      <c r="I345" s="248" t="str">
        <f t="shared" si="50"/>
        <v/>
      </c>
      <c r="J345" s="264" t="str">
        <f t="shared" si="51"/>
        <v/>
      </c>
      <c r="K345" s="277" t="str">
        <f>IF(A345="","",'Prisestimat RAS'!$C$9)</f>
        <v/>
      </c>
      <c r="L345" s="277" t="str">
        <f>IF(B345="","",'Prisestimat RAS'!$C$10)</f>
        <v/>
      </c>
      <c r="M345" s="277" t="str">
        <f>IF(A345="","",_xlfn.XLOOKUP('Prisestimat RAS'!$C$10,Hjelpeark!$P$14:$P$16,Hjelpeark!$Q$14:$Q$16))</f>
        <v/>
      </c>
      <c r="N345" s="277" t="str">
        <f t="shared" si="58"/>
        <v/>
      </c>
      <c r="O345" s="277" t="str">
        <f>IFERROR(IF(N345=Hjelpeark!$D$7,_xlfn.XLOOKUP('Beregninger RAS'!C345,Hjelpeark!$C$8:$C$19,Hjelpeark!$D$8:$D$19),_xlfn.XLOOKUP('Beregninger RAS'!C345,Hjelpeark!$C$8:$C$19,Hjelpeark!$E$8:$E$19)),"")</f>
        <v/>
      </c>
      <c r="P345" s="277" t="str">
        <f t="shared" si="59"/>
        <v/>
      </c>
      <c r="Q345" s="277" t="str">
        <f>IFERROR(IF(P345=Hjelpeark!$B$4,0,ABS(P345-O345)),"")</f>
        <v/>
      </c>
      <c r="R345" s="226" t="str">
        <f t="shared" si="52"/>
        <v/>
      </c>
      <c r="T345" s="248" t="str">
        <f>IFERROR(_xlfn.XLOOKUP(D345,Prisliste!$C$4:$F$4,Prisliste!$C$28:$F$28)*R345,"")</f>
        <v/>
      </c>
      <c r="U345" s="248" t="str">
        <f>IFERROR(IF(L345=Hjelpeark!$P$14,_xlfn.XLOOKUP(D345,Prisliste!$C$4:$F$4,Prisliste!$C$29:$F$29)*R345,IF(L345=Hjelpeark!$P$15,_xlfn.XLOOKUP(D345,Prisliste!$C$4:$F$4,Prisliste!$C$30:$F$30)*R345,_xlfn.XLOOKUP(D345,Prisliste!$C$4:$F$4,Prisliste!$C$31:$F$31)*R345)),"")</f>
        <v/>
      </c>
    </row>
    <row r="346" spans="1:21" ht="14.4">
      <c r="A346" s="278" t="str">
        <f>IF(A345="","",IF(A345+1&lt;='Prisestimat RAS'!$C$7,'Beregninger RAS'!A345+1,""))</f>
        <v/>
      </c>
      <c r="B346" s="260" t="str">
        <f t="shared" si="53"/>
        <v/>
      </c>
      <c r="C346" s="277" t="str">
        <f t="shared" si="54"/>
        <v/>
      </c>
      <c r="D346" s="260" t="str">
        <f t="shared" si="55"/>
        <v/>
      </c>
      <c r="E346" s="226" t="str">
        <f t="shared" si="57"/>
        <v/>
      </c>
      <c r="F346" s="248" t="str">
        <f t="shared" si="56"/>
        <v/>
      </c>
      <c r="G346" s="246" t="str">
        <f>IF($A346="","",'Prisestimat RAS'!$C$14)</f>
        <v/>
      </c>
      <c r="H346" s="248" t="str" cm="1">
        <f t="array" ref="H346">IF(N346=Hjelpeark!$E$7,_xlfn.XLOOKUP(IF(P346="Naturlig",O346,P346),'Veksttabell FV'!$A$26:$A$42,_xlfn.XLOOKUP('Beregninger RAS'!F346,'Veksttabell FV'!$B$25:$T$25,'Veksttabell FV'!$B$26:$T$42,,-1),,-1)*G346,IF('Beregninger RAS'!N346=Hjelpeark!$D$7,_xlfn.XLOOKUP(IF(P346="Naturlig",O346,P346),'Veksttabell SV'!$A$27:$A$43,_xlfn.XLOOKUP('Beregninger RAS'!F346,'Veksttabell SV'!$B$26:$AU$26,'Veksttabell SV'!$B$27:$AU$43,,-1),,-1)*G346,""))</f>
        <v/>
      </c>
      <c r="I346" s="248" t="str">
        <f t="shared" si="50"/>
        <v/>
      </c>
      <c r="J346" s="264" t="str">
        <f t="shared" si="51"/>
        <v/>
      </c>
      <c r="K346" s="277" t="str">
        <f>IF(A346="","",'Prisestimat RAS'!$C$9)</f>
        <v/>
      </c>
      <c r="L346" s="277" t="str">
        <f>IF(B346="","",'Prisestimat RAS'!$C$10)</f>
        <v/>
      </c>
      <c r="M346" s="277" t="str">
        <f>IF(A346="","",_xlfn.XLOOKUP('Prisestimat RAS'!$C$10,Hjelpeark!$P$14:$P$16,Hjelpeark!$Q$14:$Q$16))</f>
        <v/>
      </c>
      <c r="N346" s="277" t="str">
        <f t="shared" si="58"/>
        <v/>
      </c>
      <c r="O346" s="277" t="str">
        <f>IFERROR(IF(N346=Hjelpeark!$D$7,_xlfn.XLOOKUP('Beregninger RAS'!C346,Hjelpeark!$C$8:$C$19,Hjelpeark!$D$8:$D$19),_xlfn.XLOOKUP('Beregninger RAS'!C346,Hjelpeark!$C$8:$C$19,Hjelpeark!$E$8:$E$19)),"")</f>
        <v/>
      </c>
      <c r="P346" s="277" t="str">
        <f t="shared" si="59"/>
        <v/>
      </c>
      <c r="Q346" s="277" t="str">
        <f>IFERROR(IF(P346=Hjelpeark!$B$4,0,ABS(P346-O346)),"")</f>
        <v/>
      </c>
      <c r="R346" s="226" t="str">
        <f t="shared" si="52"/>
        <v/>
      </c>
      <c r="T346" s="248" t="str">
        <f>IFERROR(_xlfn.XLOOKUP(D346,Prisliste!$C$4:$F$4,Prisliste!$C$28:$F$28)*R346,"")</f>
        <v/>
      </c>
      <c r="U346" s="248" t="str">
        <f>IFERROR(IF(L346=Hjelpeark!$P$14,_xlfn.XLOOKUP(D346,Prisliste!$C$4:$F$4,Prisliste!$C$29:$F$29)*R346,IF(L346=Hjelpeark!$P$15,_xlfn.XLOOKUP(D346,Prisliste!$C$4:$F$4,Prisliste!$C$30:$F$30)*R346,_xlfn.XLOOKUP(D346,Prisliste!$C$4:$F$4,Prisliste!$C$31:$F$31)*R346)),"")</f>
        <v/>
      </c>
    </row>
    <row r="347" spans="1:21" ht="14.4">
      <c r="A347" s="278" t="str">
        <f>IF(A346="","",IF(A346+1&lt;='Prisestimat RAS'!$C$7,'Beregninger RAS'!A346+1,""))</f>
        <v/>
      </c>
      <c r="B347" s="260" t="str">
        <f t="shared" si="53"/>
        <v/>
      </c>
      <c r="C347" s="277" t="str">
        <f t="shared" si="54"/>
        <v/>
      </c>
      <c r="D347" s="260" t="str">
        <f t="shared" si="55"/>
        <v/>
      </c>
      <c r="E347" s="226" t="str">
        <f t="shared" si="57"/>
        <v/>
      </c>
      <c r="F347" s="248" t="str">
        <f t="shared" si="56"/>
        <v/>
      </c>
      <c r="G347" s="246" t="str">
        <f>IF($A347="","",'Prisestimat RAS'!$C$14)</f>
        <v/>
      </c>
      <c r="H347" s="248" t="str" cm="1">
        <f t="array" ref="H347">IF(N347=Hjelpeark!$E$7,_xlfn.XLOOKUP(IF(P347="Naturlig",O347,P347),'Veksttabell FV'!$A$26:$A$42,_xlfn.XLOOKUP('Beregninger RAS'!F347,'Veksttabell FV'!$B$25:$T$25,'Veksttabell FV'!$B$26:$T$42,,-1),,-1)*G347,IF('Beregninger RAS'!N347=Hjelpeark!$D$7,_xlfn.XLOOKUP(IF(P347="Naturlig",O347,P347),'Veksttabell SV'!$A$27:$A$43,_xlfn.XLOOKUP('Beregninger RAS'!F347,'Veksttabell SV'!$B$26:$AU$26,'Veksttabell SV'!$B$27:$AU$43,,-1),,-1)*G347,""))</f>
        <v/>
      </c>
      <c r="I347" s="248" t="str">
        <f t="shared" si="50"/>
        <v/>
      </c>
      <c r="J347" s="264" t="str">
        <f t="shared" si="51"/>
        <v/>
      </c>
      <c r="K347" s="277" t="str">
        <f>IF(A347="","",'Prisestimat RAS'!$C$9)</f>
        <v/>
      </c>
      <c r="L347" s="277" t="str">
        <f>IF(B347="","",'Prisestimat RAS'!$C$10)</f>
        <v/>
      </c>
      <c r="M347" s="277" t="str">
        <f>IF(A347="","",_xlfn.XLOOKUP('Prisestimat RAS'!$C$10,Hjelpeark!$P$14:$P$16,Hjelpeark!$Q$14:$Q$16))</f>
        <v/>
      </c>
      <c r="N347" s="277" t="str">
        <f t="shared" si="58"/>
        <v/>
      </c>
      <c r="O347" s="277" t="str">
        <f>IFERROR(IF(N347=Hjelpeark!$D$7,_xlfn.XLOOKUP('Beregninger RAS'!C347,Hjelpeark!$C$8:$C$19,Hjelpeark!$D$8:$D$19),_xlfn.XLOOKUP('Beregninger RAS'!C347,Hjelpeark!$C$8:$C$19,Hjelpeark!$E$8:$E$19)),"")</f>
        <v/>
      </c>
      <c r="P347" s="277" t="str">
        <f t="shared" si="59"/>
        <v/>
      </c>
      <c r="Q347" s="277" t="str">
        <f>IFERROR(IF(P347=Hjelpeark!$B$4,0,ABS(P347-O347)),"")</f>
        <v/>
      </c>
      <c r="R347" s="226" t="str">
        <f t="shared" si="52"/>
        <v/>
      </c>
      <c r="T347" s="248" t="str">
        <f>IFERROR(_xlfn.XLOOKUP(D347,Prisliste!$C$4:$F$4,Prisliste!$C$28:$F$28)*R347,"")</f>
        <v/>
      </c>
      <c r="U347" s="248" t="str">
        <f>IFERROR(IF(L347=Hjelpeark!$P$14,_xlfn.XLOOKUP(D347,Prisliste!$C$4:$F$4,Prisliste!$C$29:$F$29)*R347,IF(L347=Hjelpeark!$P$15,_xlfn.XLOOKUP(D347,Prisliste!$C$4:$F$4,Prisliste!$C$30:$F$30)*R347,_xlfn.XLOOKUP(D347,Prisliste!$C$4:$F$4,Prisliste!$C$31:$F$31)*R347)),"")</f>
        <v/>
      </c>
    </row>
    <row r="348" spans="1:21" ht="14.4">
      <c r="A348" s="278" t="str">
        <f>IF(A347="","",IF(A347+1&lt;='Prisestimat RAS'!$C$7,'Beregninger RAS'!A347+1,""))</f>
        <v/>
      </c>
      <c r="B348" s="260" t="str">
        <f t="shared" si="53"/>
        <v/>
      </c>
      <c r="C348" s="277" t="str">
        <f t="shared" si="54"/>
        <v/>
      </c>
      <c r="D348" s="260" t="str">
        <f t="shared" si="55"/>
        <v/>
      </c>
      <c r="E348" s="226" t="str">
        <f t="shared" si="57"/>
        <v/>
      </c>
      <c r="F348" s="248" t="str">
        <f t="shared" si="56"/>
        <v/>
      </c>
      <c r="G348" s="246" t="str">
        <f>IF($A348="","",'Prisestimat RAS'!$C$14)</f>
        <v/>
      </c>
      <c r="H348" s="248" t="str" cm="1">
        <f t="array" ref="H348">IF(N348=Hjelpeark!$E$7,_xlfn.XLOOKUP(IF(P348="Naturlig",O348,P348),'Veksttabell FV'!$A$26:$A$42,_xlfn.XLOOKUP('Beregninger RAS'!F348,'Veksttabell FV'!$B$25:$T$25,'Veksttabell FV'!$B$26:$T$42,,-1),,-1)*G348,IF('Beregninger RAS'!N348=Hjelpeark!$D$7,_xlfn.XLOOKUP(IF(P348="Naturlig",O348,P348),'Veksttabell SV'!$A$27:$A$43,_xlfn.XLOOKUP('Beregninger RAS'!F348,'Veksttabell SV'!$B$26:$AU$26,'Veksttabell SV'!$B$27:$AU$43,,-1),,-1)*G348,""))</f>
        <v/>
      </c>
      <c r="I348" s="248" t="str">
        <f t="shared" si="50"/>
        <v/>
      </c>
      <c r="J348" s="264" t="str">
        <f t="shared" si="51"/>
        <v/>
      </c>
      <c r="K348" s="277" t="str">
        <f>IF(A348="","",'Prisestimat RAS'!$C$9)</f>
        <v/>
      </c>
      <c r="L348" s="277" t="str">
        <f>IF(B348="","",'Prisestimat RAS'!$C$10)</f>
        <v/>
      </c>
      <c r="M348" s="277" t="str">
        <f>IF(A348="","",_xlfn.XLOOKUP('Prisestimat RAS'!$C$10,Hjelpeark!$P$14:$P$16,Hjelpeark!$Q$14:$Q$16))</f>
        <v/>
      </c>
      <c r="N348" s="277" t="str">
        <f t="shared" si="58"/>
        <v/>
      </c>
      <c r="O348" s="277" t="str">
        <f>IFERROR(IF(N348=Hjelpeark!$D$7,_xlfn.XLOOKUP('Beregninger RAS'!C348,Hjelpeark!$C$8:$C$19,Hjelpeark!$D$8:$D$19),_xlfn.XLOOKUP('Beregninger RAS'!C348,Hjelpeark!$C$8:$C$19,Hjelpeark!$E$8:$E$19)),"")</f>
        <v/>
      </c>
      <c r="P348" s="277" t="str">
        <f t="shared" si="59"/>
        <v/>
      </c>
      <c r="Q348" s="277" t="str">
        <f>IFERROR(IF(P348=Hjelpeark!$B$4,0,ABS(P348-O348)),"")</f>
        <v/>
      </c>
      <c r="R348" s="226" t="str">
        <f t="shared" si="52"/>
        <v/>
      </c>
      <c r="T348" s="248" t="str">
        <f>IFERROR(_xlfn.XLOOKUP(D348,Prisliste!$C$4:$F$4,Prisliste!$C$28:$F$28)*R348,"")</f>
        <v/>
      </c>
      <c r="U348" s="248" t="str">
        <f>IFERROR(IF(L348=Hjelpeark!$P$14,_xlfn.XLOOKUP(D348,Prisliste!$C$4:$F$4,Prisliste!$C$29:$F$29)*R348,IF(L348=Hjelpeark!$P$15,_xlfn.XLOOKUP(D348,Prisliste!$C$4:$F$4,Prisliste!$C$30:$F$30)*R348,_xlfn.XLOOKUP(D348,Prisliste!$C$4:$F$4,Prisliste!$C$31:$F$31)*R348)),"")</f>
        <v/>
      </c>
    </row>
    <row r="349" spans="1:21" ht="14.4">
      <c r="A349" s="278" t="str">
        <f>IF(A348="","",IF(A348+1&lt;='Prisestimat RAS'!$C$7,'Beregninger RAS'!A348+1,""))</f>
        <v/>
      </c>
      <c r="B349" s="260" t="str">
        <f t="shared" si="53"/>
        <v/>
      </c>
      <c r="C349" s="277" t="str">
        <f t="shared" si="54"/>
        <v/>
      </c>
      <c r="D349" s="260" t="str">
        <f t="shared" si="55"/>
        <v/>
      </c>
      <c r="E349" s="226" t="str">
        <f t="shared" si="57"/>
        <v/>
      </c>
      <c r="F349" s="248" t="str">
        <f t="shared" si="56"/>
        <v/>
      </c>
      <c r="G349" s="246" t="str">
        <f>IF($A349="","",'Prisestimat RAS'!$C$14)</f>
        <v/>
      </c>
      <c r="H349" s="248" t="str" cm="1">
        <f t="array" ref="H349">IF(N349=Hjelpeark!$E$7,_xlfn.XLOOKUP(IF(P349="Naturlig",O349,P349),'Veksttabell FV'!$A$26:$A$42,_xlfn.XLOOKUP('Beregninger RAS'!F349,'Veksttabell FV'!$B$25:$T$25,'Veksttabell FV'!$B$26:$T$42,,-1),,-1)*G349,IF('Beregninger RAS'!N349=Hjelpeark!$D$7,_xlfn.XLOOKUP(IF(P349="Naturlig",O349,P349),'Veksttabell SV'!$A$27:$A$43,_xlfn.XLOOKUP('Beregninger RAS'!F349,'Veksttabell SV'!$B$26:$AU$26,'Veksttabell SV'!$B$27:$AU$43,,-1),,-1)*G349,""))</f>
        <v/>
      </c>
      <c r="I349" s="248" t="str">
        <f t="shared" si="50"/>
        <v/>
      </c>
      <c r="J349" s="264" t="str">
        <f t="shared" si="51"/>
        <v/>
      </c>
      <c r="K349" s="277" t="str">
        <f>IF(A349="","",'Prisestimat RAS'!$C$9)</f>
        <v/>
      </c>
      <c r="L349" s="277" t="str">
        <f>IF(B349="","",'Prisestimat RAS'!$C$10)</f>
        <v/>
      </c>
      <c r="M349" s="277" t="str">
        <f>IF(A349="","",_xlfn.XLOOKUP('Prisestimat RAS'!$C$10,Hjelpeark!$P$14:$P$16,Hjelpeark!$Q$14:$Q$16))</f>
        <v/>
      </c>
      <c r="N349" s="277" t="str">
        <f t="shared" si="58"/>
        <v/>
      </c>
      <c r="O349" s="277" t="str">
        <f>IFERROR(IF(N349=Hjelpeark!$D$7,_xlfn.XLOOKUP('Beregninger RAS'!C349,Hjelpeark!$C$8:$C$19,Hjelpeark!$D$8:$D$19),_xlfn.XLOOKUP('Beregninger RAS'!C349,Hjelpeark!$C$8:$C$19,Hjelpeark!$E$8:$E$19)),"")</f>
        <v/>
      </c>
      <c r="P349" s="277" t="str">
        <f t="shared" si="59"/>
        <v/>
      </c>
      <c r="Q349" s="277" t="str">
        <f>IFERROR(IF(P349=Hjelpeark!$B$4,0,ABS(P349-O349)),"")</f>
        <v/>
      </c>
      <c r="R349" s="226" t="str">
        <f t="shared" si="52"/>
        <v/>
      </c>
      <c r="T349" s="248" t="str">
        <f>IFERROR(_xlfn.XLOOKUP(D349,Prisliste!$C$4:$F$4,Prisliste!$C$28:$F$28)*R349,"")</f>
        <v/>
      </c>
      <c r="U349" s="248" t="str">
        <f>IFERROR(IF(L349=Hjelpeark!$P$14,_xlfn.XLOOKUP(D349,Prisliste!$C$4:$F$4,Prisliste!$C$29:$F$29)*R349,IF(L349=Hjelpeark!$P$15,_xlfn.XLOOKUP(D349,Prisliste!$C$4:$F$4,Prisliste!$C$30:$F$30)*R349,_xlfn.XLOOKUP(D349,Prisliste!$C$4:$F$4,Prisliste!$C$31:$F$31)*R349)),"")</f>
        <v/>
      </c>
    </row>
    <row r="350" spans="1:21" ht="14.4">
      <c r="A350" s="278" t="str">
        <f>IF(A349="","",IF(A349+1&lt;='Prisestimat RAS'!$C$7,'Beregninger RAS'!A349+1,""))</f>
        <v/>
      </c>
      <c r="B350" s="260" t="str">
        <f t="shared" si="53"/>
        <v/>
      </c>
      <c r="C350" s="277" t="str">
        <f t="shared" si="54"/>
        <v/>
      </c>
      <c r="D350" s="260" t="str">
        <f t="shared" si="55"/>
        <v/>
      </c>
      <c r="E350" s="226" t="str">
        <f t="shared" si="57"/>
        <v/>
      </c>
      <c r="F350" s="248" t="str">
        <f t="shared" si="56"/>
        <v/>
      </c>
      <c r="G350" s="246" t="str">
        <f>IF($A350="","",'Prisestimat RAS'!$C$14)</f>
        <v/>
      </c>
      <c r="H350" s="248" t="str" cm="1">
        <f t="array" ref="H350">IF(N350=Hjelpeark!$E$7,_xlfn.XLOOKUP(IF(P350="Naturlig",O350,P350),'Veksttabell FV'!$A$26:$A$42,_xlfn.XLOOKUP('Beregninger RAS'!F350,'Veksttabell FV'!$B$25:$T$25,'Veksttabell FV'!$B$26:$T$42,,-1),,-1)*G350,IF('Beregninger RAS'!N350=Hjelpeark!$D$7,_xlfn.XLOOKUP(IF(P350="Naturlig",O350,P350),'Veksttabell SV'!$A$27:$A$43,_xlfn.XLOOKUP('Beregninger RAS'!F350,'Veksttabell SV'!$B$26:$AU$26,'Veksttabell SV'!$B$27:$AU$43,,-1),,-1)*G350,""))</f>
        <v/>
      </c>
      <c r="I350" s="248" t="str">
        <f t="shared" si="50"/>
        <v/>
      </c>
      <c r="J350" s="264" t="str">
        <f t="shared" si="51"/>
        <v/>
      </c>
      <c r="K350" s="277" t="str">
        <f>IF(A350="","",'Prisestimat RAS'!$C$9)</f>
        <v/>
      </c>
      <c r="L350" s="277" t="str">
        <f>IF(B350="","",'Prisestimat RAS'!$C$10)</f>
        <v/>
      </c>
      <c r="M350" s="277" t="str">
        <f>IF(A350="","",_xlfn.XLOOKUP('Prisestimat RAS'!$C$10,Hjelpeark!$P$14:$P$16,Hjelpeark!$Q$14:$Q$16))</f>
        <v/>
      </c>
      <c r="N350" s="277" t="str">
        <f t="shared" si="58"/>
        <v/>
      </c>
      <c r="O350" s="277" t="str">
        <f>IFERROR(IF(N350=Hjelpeark!$D$7,_xlfn.XLOOKUP('Beregninger RAS'!C350,Hjelpeark!$C$8:$C$19,Hjelpeark!$D$8:$D$19),_xlfn.XLOOKUP('Beregninger RAS'!C350,Hjelpeark!$C$8:$C$19,Hjelpeark!$E$8:$E$19)),"")</f>
        <v/>
      </c>
      <c r="P350" s="277" t="str">
        <f t="shared" si="59"/>
        <v/>
      </c>
      <c r="Q350" s="277" t="str">
        <f>IFERROR(IF(P350=Hjelpeark!$B$4,0,ABS(P350-O350)),"")</f>
        <v/>
      </c>
      <c r="R350" s="226" t="str">
        <f t="shared" si="52"/>
        <v/>
      </c>
      <c r="T350" s="248" t="str">
        <f>IFERROR(_xlfn.XLOOKUP(D350,Prisliste!$C$4:$F$4,Prisliste!$C$28:$F$28)*R350,"")</f>
        <v/>
      </c>
      <c r="U350" s="248" t="str">
        <f>IFERROR(IF(L350=Hjelpeark!$P$14,_xlfn.XLOOKUP(D350,Prisliste!$C$4:$F$4,Prisliste!$C$29:$F$29)*R350,IF(L350=Hjelpeark!$P$15,_xlfn.XLOOKUP(D350,Prisliste!$C$4:$F$4,Prisliste!$C$30:$F$30)*R350,_xlfn.XLOOKUP(D350,Prisliste!$C$4:$F$4,Prisliste!$C$31:$F$31)*R350)),"")</f>
        <v/>
      </c>
    </row>
    <row r="351" spans="1:21" ht="14.4">
      <c r="A351" s="278" t="str">
        <f>IF(A350="","",IF(A350+1&lt;='Prisestimat RAS'!$C$7,'Beregninger RAS'!A350+1,""))</f>
        <v/>
      </c>
      <c r="B351" s="260" t="str">
        <f t="shared" si="53"/>
        <v/>
      </c>
      <c r="C351" s="277" t="str">
        <f t="shared" si="54"/>
        <v/>
      </c>
      <c r="D351" s="260" t="str">
        <f t="shared" si="55"/>
        <v/>
      </c>
      <c r="E351" s="226" t="str">
        <f t="shared" si="57"/>
        <v/>
      </c>
      <c r="F351" s="248" t="str">
        <f t="shared" si="56"/>
        <v/>
      </c>
      <c r="G351" s="246" t="str">
        <f>IF($A351="","",'Prisestimat RAS'!$C$14)</f>
        <v/>
      </c>
      <c r="H351" s="248" t="str" cm="1">
        <f t="array" ref="H351">IF(N351=Hjelpeark!$E$7,_xlfn.XLOOKUP(IF(P351="Naturlig",O351,P351),'Veksttabell FV'!$A$26:$A$42,_xlfn.XLOOKUP('Beregninger RAS'!F351,'Veksttabell FV'!$B$25:$T$25,'Veksttabell FV'!$B$26:$T$42,,-1),,-1)*G351,IF('Beregninger RAS'!N351=Hjelpeark!$D$7,_xlfn.XLOOKUP(IF(P351="Naturlig",O351,P351),'Veksttabell SV'!$A$27:$A$43,_xlfn.XLOOKUP('Beregninger RAS'!F351,'Veksttabell SV'!$B$26:$AU$26,'Veksttabell SV'!$B$27:$AU$43,,-1),,-1)*G351,""))</f>
        <v/>
      </c>
      <c r="I351" s="248" t="str">
        <f t="shared" si="50"/>
        <v/>
      </c>
      <c r="J351" s="264" t="str">
        <f t="shared" si="51"/>
        <v/>
      </c>
      <c r="K351" s="277" t="str">
        <f>IF(A351="","",'Prisestimat RAS'!$C$9)</f>
        <v/>
      </c>
      <c r="L351" s="277" t="str">
        <f>IF(B351="","",'Prisestimat RAS'!$C$10)</f>
        <v/>
      </c>
      <c r="M351" s="277" t="str">
        <f>IF(A351="","",_xlfn.XLOOKUP('Prisestimat RAS'!$C$10,Hjelpeark!$P$14:$P$16,Hjelpeark!$Q$14:$Q$16))</f>
        <v/>
      </c>
      <c r="N351" s="277" t="str">
        <f t="shared" si="58"/>
        <v/>
      </c>
      <c r="O351" s="277" t="str">
        <f>IFERROR(IF(N351=Hjelpeark!$D$7,_xlfn.XLOOKUP('Beregninger RAS'!C351,Hjelpeark!$C$8:$C$19,Hjelpeark!$D$8:$D$19),_xlfn.XLOOKUP('Beregninger RAS'!C351,Hjelpeark!$C$8:$C$19,Hjelpeark!$E$8:$E$19)),"")</f>
        <v/>
      </c>
      <c r="P351" s="277" t="str">
        <f t="shared" si="59"/>
        <v/>
      </c>
      <c r="Q351" s="277" t="str">
        <f>IFERROR(IF(P351=Hjelpeark!$B$4,0,ABS(P351-O351)),"")</f>
        <v/>
      </c>
      <c r="R351" s="226" t="str">
        <f t="shared" si="52"/>
        <v/>
      </c>
      <c r="T351" s="248" t="str">
        <f>IFERROR(_xlfn.XLOOKUP(D351,Prisliste!$C$4:$F$4,Prisliste!$C$28:$F$28)*R351,"")</f>
        <v/>
      </c>
      <c r="U351" s="248" t="str">
        <f>IFERROR(IF(L351=Hjelpeark!$P$14,_xlfn.XLOOKUP(D351,Prisliste!$C$4:$F$4,Prisliste!$C$29:$F$29)*R351,IF(L351=Hjelpeark!$P$15,_xlfn.XLOOKUP(D351,Prisliste!$C$4:$F$4,Prisliste!$C$30:$F$30)*R351,_xlfn.XLOOKUP(D351,Prisliste!$C$4:$F$4,Prisliste!$C$31:$F$31)*R351)),"")</f>
        <v/>
      </c>
    </row>
    <row r="352" spans="1:21" ht="14.4">
      <c r="A352" s="278" t="str">
        <f>IF(A351="","",IF(A351+1&lt;='Prisestimat RAS'!$C$7,'Beregninger RAS'!A351+1,""))</f>
        <v/>
      </c>
      <c r="B352" s="260" t="str">
        <f t="shared" si="53"/>
        <v/>
      </c>
      <c r="C352" s="277" t="str">
        <f t="shared" si="54"/>
        <v/>
      </c>
      <c r="D352" s="260" t="str">
        <f t="shared" si="55"/>
        <v/>
      </c>
      <c r="E352" s="226" t="str">
        <f t="shared" si="57"/>
        <v/>
      </c>
      <c r="F352" s="248" t="str">
        <f t="shared" si="56"/>
        <v/>
      </c>
      <c r="G352" s="246" t="str">
        <f>IF($A352="","",'Prisestimat RAS'!$C$14)</f>
        <v/>
      </c>
      <c r="H352" s="248" t="str" cm="1">
        <f t="array" ref="H352">IF(N352=Hjelpeark!$E$7,_xlfn.XLOOKUP(IF(P352="Naturlig",O352,P352),'Veksttabell FV'!$A$26:$A$42,_xlfn.XLOOKUP('Beregninger RAS'!F352,'Veksttabell FV'!$B$25:$T$25,'Veksttabell FV'!$B$26:$T$42,,-1),,-1)*G352,IF('Beregninger RAS'!N352=Hjelpeark!$D$7,_xlfn.XLOOKUP(IF(P352="Naturlig",O352,P352),'Veksttabell SV'!$A$27:$A$43,_xlfn.XLOOKUP('Beregninger RAS'!F352,'Veksttabell SV'!$B$26:$AU$26,'Veksttabell SV'!$B$27:$AU$43,,-1),,-1)*G352,""))</f>
        <v/>
      </c>
      <c r="I352" s="248" t="str">
        <f t="shared" si="50"/>
        <v/>
      </c>
      <c r="J352" s="264" t="str">
        <f t="shared" si="51"/>
        <v/>
      </c>
      <c r="K352" s="277" t="str">
        <f>IF(A352="","",'Prisestimat RAS'!$C$9)</f>
        <v/>
      </c>
      <c r="L352" s="277" t="str">
        <f>IF(B352="","",'Prisestimat RAS'!$C$10)</f>
        <v/>
      </c>
      <c r="M352" s="277" t="str">
        <f>IF(A352="","",_xlfn.XLOOKUP('Prisestimat RAS'!$C$10,Hjelpeark!$P$14:$P$16,Hjelpeark!$Q$14:$Q$16))</f>
        <v/>
      </c>
      <c r="N352" s="277" t="str">
        <f t="shared" si="58"/>
        <v/>
      </c>
      <c r="O352" s="277" t="str">
        <f>IFERROR(IF(N352=Hjelpeark!$D$7,_xlfn.XLOOKUP('Beregninger RAS'!C352,Hjelpeark!$C$8:$C$19,Hjelpeark!$D$8:$D$19),_xlfn.XLOOKUP('Beregninger RAS'!C352,Hjelpeark!$C$8:$C$19,Hjelpeark!$E$8:$E$19)),"")</f>
        <v/>
      </c>
      <c r="P352" s="277" t="str">
        <f t="shared" si="59"/>
        <v/>
      </c>
      <c r="Q352" s="277" t="str">
        <f>IFERROR(IF(P352=Hjelpeark!$B$4,0,ABS(P352-O352)),"")</f>
        <v/>
      </c>
      <c r="R352" s="226" t="str">
        <f t="shared" si="52"/>
        <v/>
      </c>
      <c r="T352" s="248" t="str">
        <f>IFERROR(_xlfn.XLOOKUP(D352,Prisliste!$C$4:$F$4,Prisliste!$C$28:$F$28)*R352,"")</f>
        <v/>
      </c>
      <c r="U352" s="248" t="str">
        <f>IFERROR(IF(L352=Hjelpeark!$P$14,_xlfn.XLOOKUP(D352,Prisliste!$C$4:$F$4,Prisliste!$C$29:$F$29)*R352,IF(L352=Hjelpeark!$P$15,_xlfn.XLOOKUP(D352,Prisliste!$C$4:$F$4,Prisliste!$C$30:$F$30)*R352,_xlfn.XLOOKUP(D352,Prisliste!$C$4:$F$4,Prisliste!$C$31:$F$31)*R352)),"")</f>
        <v/>
      </c>
    </row>
    <row r="353" spans="1:21" ht="14.4">
      <c r="A353" s="278" t="str">
        <f>IF(A352="","",IF(A352+1&lt;='Prisestimat RAS'!$C$7,'Beregninger RAS'!A352+1,""))</f>
        <v/>
      </c>
      <c r="B353" s="260" t="str">
        <f t="shared" si="53"/>
        <v/>
      </c>
      <c r="C353" s="277" t="str">
        <f t="shared" si="54"/>
        <v/>
      </c>
      <c r="D353" s="260" t="str">
        <f t="shared" si="55"/>
        <v/>
      </c>
      <c r="E353" s="226" t="str">
        <f t="shared" si="57"/>
        <v/>
      </c>
      <c r="F353" s="248" t="str">
        <f t="shared" si="56"/>
        <v/>
      </c>
      <c r="G353" s="246" t="str">
        <f>IF($A353="","",'Prisestimat RAS'!$C$14)</f>
        <v/>
      </c>
      <c r="H353" s="248" t="str" cm="1">
        <f t="array" ref="H353">IF(N353=Hjelpeark!$E$7,_xlfn.XLOOKUP(IF(P353="Naturlig",O353,P353),'Veksttabell FV'!$A$26:$A$42,_xlfn.XLOOKUP('Beregninger RAS'!F353,'Veksttabell FV'!$B$25:$T$25,'Veksttabell FV'!$B$26:$T$42,,-1),,-1)*G353,IF('Beregninger RAS'!N353=Hjelpeark!$D$7,_xlfn.XLOOKUP(IF(P353="Naturlig",O353,P353),'Veksttabell SV'!$A$27:$A$43,_xlfn.XLOOKUP('Beregninger RAS'!F353,'Veksttabell SV'!$B$26:$AU$26,'Veksttabell SV'!$B$27:$AU$43,,-1),,-1)*G353,""))</f>
        <v/>
      </c>
      <c r="I353" s="248" t="str">
        <f t="shared" si="50"/>
        <v/>
      </c>
      <c r="J353" s="264" t="str">
        <f t="shared" si="51"/>
        <v/>
      </c>
      <c r="K353" s="277" t="str">
        <f>IF(A353="","",'Prisestimat RAS'!$C$9)</f>
        <v/>
      </c>
      <c r="L353" s="277" t="str">
        <f>IF(B353="","",'Prisestimat RAS'!$C$10)</f>
        <v/>
      </c>
      <c r="M353" s="277" t="str">
        <f>IF(A353="","",_xlfn.XLOOKUP('Prisestimat RAS'!$C$10,Hjelpeark!$P$14:$P$16,Hjelpeark!$Q$14:$Q$16))</f>
        <v/>
      </c>
      <c r="N353" s="277" t="str">
        <f t="shared" si="58"/>
        <v/>
      </c>
      <c r="O353" s="277" t="str">
        <f>IFERROR(IF(N353=Hjelpeark!$D$7,_xlfn.XLOOKUP('Beregninger RAS'!C353,Hjelpeark!$C$8:$C$19,Hjelpeark!$D$8:$D$19),_xlfn.XLOOKUP('Beregninger RAS'!C353,Hjelpeark!$C$8:$C$19,Hjelpeark!$E$8:$E$19)),"")</f>
        <v/>
      </c>
      <c r="P353" s="277" t="str">
        <f t="shared" si="59"/>
        <v/>
      </c>
      <c r="Q353" s="277" t="str">
        <f>IFERROR(IF(P353=Hjelpeark!$B$4,0,ABS(P353-O353)),"")</f>
        <v/>
      </c>
      <c r="R353" s="226" t="str">
        <f t="shared" si="52"/>
        <v/>
      </c>
      <c r="T353" s="248" t="str">
        <f>IFERROR(_xlfn.XLOOKUP(D353,Prisliste!$C$4:$F$4,Prisliste!$C$28:$F$28)*R353,"")</f>
        <v/>
      </c>
      <c r="U353" s="248" t="str">
        <f>IFERROR(IF(L353=Hjelpeark!$P$14,_xlfn.XLOOKUP(D353,Prisliste!$C$4:$F$4,Prisliste!$C$29:$F$29)*R353,IF(L353=Hjelpeark!$P$15,_xlfn.XLOOKUP(D353,Prisliste!$C$4:$F$4,Prisliste!$C$30:$F$30)*R353,_xlfn.XLOOKUP(D353,Prisliste!$C$4:$F$4,Prisliste!$C$31:$F$31)*R353)),"")</f>
        <v/>
      </c>
    </row>
    <row r="354" spans="1:21" ht="14.4">
      <c r="A354" s="278" t="str">
        <f>IF(A353="","",IF(A353+1&lt;='Prisestimat RAS'!$C$7,'Beregninger RAS'!A353+1,""))</f>
        <v/>
      </c>
      <c r="B354" s="260" t="str">
        <f t="shared" si="53"/>
        <v/>
      </c>
      <c r="C354" s="277" t="str">
        <f t="shared" si="54"/>
        <v/>
      </c>
      <c r="D354" s="260" t="str">
        <f t="shared" si="55"/>
        <v/>
      </c>
      <c r="E354" s="226" t="str">
        <f t="shared" si="57"/>
        <v/>
      </c>
      <c r="F354" s="248" t="str">
        <f t="shared" si="56"/>
        <v/>
      </c>
      <c r="G354" s="246" t="str">
        <f>IF($A354="","",'Prisestimat RAS'!$C$14)</f>
        <v/>
      </c>
      <c r="H354" s="248" t="str" cm="1">
        <f t="array" ref="H354">IF(N354=Hjelpeark!$E$7,_xlfn.XLOOKUP(IF(P354="Naturlig",O354,P354),'Veksttabell FV'!$A$26:$A$42,_xlfn.XLOOKUP('Beregninger RAS'!F354,'Veksttabell FV'!$B$25:$T$25,'Veksttabell FV'!$B$26:$T$42,,-1),,-1)*G354,IF('Beregninger RAS'!N354=Hjelpeark!$D$7,_xlfn.XLOOKUP(IF(P354="Naturlig",O354,P354),'Veksttabell SV'!$A$27:$A$43,_xlfn.XLOOKUP('Beregninger RAS'!F354,'Veksttabell SV'!$B$26:$AU$26,'Veksttabell SV'!$B$27:$AU$43,,-1),,-1)*G354,""))</f>
        <v/>
      </c>
      <c r="I354" s="248" t="str">
        <f t="shared" si="50"/>
        <v/>
      </c>
      <c r="J354" s="264" t="str">
        <f t="shared" si="51"/>
        <v/>
      </c>
      <c r="K354" s="277" t="str">
        <f>IF(A354="","",'Prisestimat RAS'!$C$9)</f>
        <v/>
      </c>
      <c r="L354" s="277" t="str">
        <f>IF(B354="","",'Prisestimat RAS'!$C$10)</f>
        <v/>
      </c>
      <c r="M354" s="277" t="str">
        <f>IF(A354="","",_xlfn.XLOOKUP('Prisestimat RAS'!$C$10,Hjelpeark!$P$14:$P$16,Hjelpeark!$Q$14:$Q$16))</f>
        <v/>
      </c>
      <c r="N354" s="277" t="str">
        <f t="shared" si="58"/>
        <v/>
      </c>
      <c r="O354" s="277" t="str">
        <f>IFERROR(IF(N354=Hjelpeark!$D$7,_xlfn.XLOOKUP('Beregninger RAS'!C354,Hjelpeark!$C$8:$C$19,Hjelpeark!$D$8:$D$19),_xlfn.XLOOKUP('Beregninger RAS'!C354,Hjelpeark!$C$8:$C$19,Hjelpeark!$E$8:$E$19)),"")</f>
        <v/>
      </c>
      <c r="P354" s="277" t="str">
        <f t="shared" si="59"/>
        <v/>
      </c>
      <c r="Q354" s="277" t="str">
        <f>IFERROR(IF(P354=Hjelpeark!$B$4,0,ABS(P354-O354)),"")</f>
        <v/>
      </c>
      <c r="R354" s="226" t="str">
        <f t="shared" si="52"/>
        <v/>
      </c>
      <c r="T354" s="248" t="str">
        <f>IFERROR(_xlfn.XLOOKUP(D354,Prisliste!$C$4:$F$4,Prisliste!$C$28:$F$28)*R354,"")</f>
        <v/>
      </c>
      <c r="U354" s="248" t="str">
        <f>IFERROR(IF(L354=Hjelpeark!$P$14,_xlfn.XLOOKUP(D354,Prisliste!$C$4:$F$4,Prisliste!$C$29:$F$29)*R354,IF(L354=Hjelpeark!$P$15,_xlfn.XLOOKUP(D354,Prisliste!$C$4:$F$4,Prisliste!$C$30:$F$30)*R354,_xlfn.XLOOKUP(D354,Prisliste!$C$4:$F$4,Prisliste!$C$31:$F$31)*R354)),"")</f>
        <v/>
      </c>
    </row>
    <row r="355" spans="1:21" ht="14.4">
      <c r="A355" s="278" t="str">
        <f>IF(A354="","",IF(A354+1&lt;='Prisestimat RAS'!$C$7,'Beregninger RAS'!A354+1,""))</f>
        <v/>
      </c>
      <c r="B355" s="260" t="str">
        <f t="shared" si="53"/>
        <v/>
      </c>
      <c r="C355" s="277" t="str">
        <f t="shared" si="54"/>
        <v/>
      </c>
      <c r="D355" s="260" t="str">
        <f t="shared" si="55"/>
        <v/>
      </c>
      <c r="E355" s="226" t="str">
        <f t="shared" si="57"/>
        <v/>
      </c>
      <c r="F355" s="248" t="str">
        <f t="shared" si="56"/>
        <v/>
      </c>
      <c r="G355" s="246" t="str">
        <f>IF($A355="","",'Prisestimat RAS'!$C$14)</f>
        <v/>
      </c>
      <c r="H355" s="248" t="str" cm="1">
        <f t="array" ref="H355">IF(N355=Hjelpeark!$E$7,_xlfn.XLOOKUP(IF(P355="Naturlig",O355,P355),'Veksttabell FV'!$A$26:$A$42,_xlfn.XLOOKUP('Beregninger RAS'!F355,'Veksttabell FV'!$B$25:$T$25,'Veksttabell FV'!$B$26:$T$42,,-1),,-1)*G355,IF('Beregninger RAS'!N355=Hjelpeark!$D$7,_xlfn.XLOOKUP(IF(P355="Naturlig",O355,P355),'Veksttabell SV'!$A$27:$A$43,_xlfn.XLOOKUP('Beregninger RAS'!F355,'Veksttabell SV'!$B$26:$AU$26,'Veksttabell SV'!$B$27:$AU$43,,-1),,-1)*G355,""))</f>
        <v/>
      </c>
      <c r="I355" s="248" t="str">
        <f t="shared" si="50"/>
        <v/>
      </c>
      <c r="J355" s="264" t="str">
        <f t="shared" si="51"/>
        <v/>
      </c>
      <c r="K355" s="277" t="str">
        <f>IF(A355="","",'Prisestimat RAS'!$C$9)</f>
        <v/>
      </c>
      <c r="L355" s="277" t="str">
        <f>IF(B355="","",'Prisestimat RAS'!$C$10)</f>
        <v/>
      </c>
      <c r="M355" s="277" t="str">
        <f>IF(A355="","",_xlfn.XLOOKUP('Prisestimat RAS'!$C$10,Hjelpeark!$P$14:$P$16,Hjelpeark!$Q$14:$Q$16))</f>
        <v/>
      </c>
      <c r="N355" s="277" t="str">
        <f t="shared" si="58"/>
        <v/>
      </c>
      <c r="O355" s="277" t="str">
        <f>IFERROR(IF(N355=Hjelpeark!$D$7,_xlfn.XLOOKUP('Beregninger RAS'!C355,Hjelpeark!$C$8:$C$19,Hjelpeark!$D$8:$D$19),_xlfn.XLOOKUP('Beregninger RAS'!C355,Hjelpeark!$C$8:$C$19,Hjelpeark!$E$8:$E$19)),"")</f>
        <v/>
      </c>
      <c r="P355" s="277" t="str">
        <f t="shared" si="59"/>
        <v/>
      </c>
      <c r="Q355" s="277" t="str">
        <f>IFERROR(IF(P355=Hjelpeark!$B$4,0,ABS(P355-O355)),"")</f>
        <v/>
      </c>
      <c r="R355" s="226" t="str">
        <f t="shared" si="52"/>
        <v/>
      </c>
      <c r="T355" s="248" t="str">
        <f>IFERROR(_xlfn.XLOOKUP(D355,Prisliste!$C$4:$F$4,Prisliste!$C$28:$F$28)*R355,"")</f>
        <v/>
      </c>
      <c r="U355" s="248" t="str">
        <f>IFERROR(IF(L355=Hjelpeark!$P$14,_xlfn.XLOOKUP(D355,Prisliste!$C$4:$F$4,Prisliste!$C$29:$F$29)*R355,IF(L355=Hjelpeark!$P$15,_xlfn.XLOOKUP(D355,Prisliste!$C$4:$F$4,Prisliste!$C$30:$F$30)*R355,_xlfn.XLOOKUP(D355,Prisliste!$C$4:$F$4,Prisliste!$C$31:$F$31)*R355)),"")</f>
        <v/>
      </c>
    </row>
    <row r="356" spans="1:21" ht="14.4">
      <c r="A356" s="278" t="str">
        <f>IF(A355="","",IF(A355+1&lt;='Prisestimat RAS'!$C$7,'Beregninger RAS'!A355+1,""))</f>
        <v/>
      </c>
      <c r="B356" s="260" t="str">
        <f t="shared" si="53"/>
        <v/>
      </c>
      <c r="C356" s="277" t="str">
        <f t="shared" si="54"/>
        <v/>
      </c>
      <c r="D356" s="260" t="str">
        <f t="shared" si="55"/>
        <v/>
      </c>
      <c r="E356" s="226" t="str">
        <f t="shared" si="57"/>
        <v/>
      </c>
      <c r="F356" s="248" t="str">
        <f t="shared" si="56"/>
        <v/>
      </c>
      <c r="G356" s="246" t="str">
        <f>IF($A356="","",'Prisestimat RAS'!$C$14)</f>
        <v/>
      </c>
      <c r="H356" s="248" t="str" cm="1">
        <f t="array" ref="H356">IF(N356=Hjelpeark!$E$7,_xlfn.XLOOKUP(IF(P356="Naturlig",O356,P356),'Veksttabell FV'!$A$26:$A$42,_xlfn.XLOOKUP('Beregninger RAS'!F356,'Veksttabell FV'!$B$25:$T$25,'Veksttabell FV'!$B$26:$T$42,,-1),,-1)*G356,IF('Beregninger RAS'!N356=Hjelpeark!$D$7,_xlfn.XLOOKUP(IF(P356="Naturlig",O356,P356),'Veksttabell SV'!$A$27:$A$43,_xlfn.XLOOKUP('Beregninger RAS'!F356,'Veksttabell SV'!$B$26:$AU$26,'Veksttabell SV'!$B$27:$AU$43,,-1),,-1)*G356,""))</f>
        <v/>
      </c>
      <c r="I356" s="248" t="str">
        <f t="shared" si="50"/>
        <v/>
      </c>
      <c r="J356" s="264" t="str">
        <f t="shared" si="51"/>
        <v/>
      </c>
      <c r="K356" s="277" t="str">
        <f>IF(A356="","",'Prisestimat RAS'!$C$9)</f>
        <v/>
      </c>
      <c r="L356" s="277" t="str">
        <f>IF(B356="","",'Prisestimat RAS'!$C$10)</f>
        <v/>
      </c>
      <c r="M356" s="277" t="str">
        <f>IF(A356="","",_xlfn.XLOOKUP('Prisestimat RAS'!$C$10,Hjelpeark!$P$14:$P$16,Hjelpeark!$Q$14:$Q$16))</f>
        <v/>
      </c>
      <c r="N356" s="277" t="str">
        <f t="shared" si="58"/>
        <v/>
      </c>
      <c r="O356" s="277" t="str">
        <f>IFERROR(IF(N356=Hjelpeark!$D$7,_xlfn.XLOOKUP('Beregninger RAS'!C356,Hjelpeark!$C$8:$C$19,Hjelpeark!$D$8:$D$19),_xlfn.XLOOKUP('Beregninger RAS'!C356,Hjelpeark!$C$8:$C$19,Hjelpeark!$E$8:$E$19)),"")</f>
        <v/>
      </c>
      <c r="P356" s="277" t="str">
        <f t="shared" si="59"/>
        <v/>
      </c>
      <c r="Q356" s="277" t="str">
        <f>IFERROR(IF(P356=Hjelpeark!$B$4,0,ABS(P356-O356)),"")</f>
        <v/>
      </c>
      <c r="R356" s="226" t="str">
        <f t="shared" si="52"/>
        <v/>
      </c>
      <c r="T356" s="248" t="str">
        <f>IFERROR(_xlfn.XLOOKUP(D356,Prisliste!$C$4:$F$4,Prisliste!$C$28:$F$28)*R356,"")</f>
        <v/>
      </c>
      <c r="U356" s="248" t="str">
        <f>IFERROR(IF(L356=Hjelpeark!$P$14,_xlfn.XLOOKUP(D356,Prisliste!$C$4:$F$4,Prisliste!$C$29:$F$29)*R356,IF(L356=Hjelpeark!$P$15,_xlfn.XLOOKUP(D356,Prisliste!$C$4:$F$4,Prisliste!$C$30:$F$30)*R356,_xlfn.XLOOKUP(D356,Prisliste!$C$4:$F$4,Prisliste!$C$31:$F$31)*R356)),"")</f>
        <v/>
      </c>
    </row>
    <row r="357" spans="1:21" ht="14.4">
      <c r="A357" s="278" t="str">
        <f>IF(A356="","",IF(A356+1&lt;='Prisestimat RAS'!$C$7,'Beregninger RAS'!A356+1,""))</f>
        <v/>
      </c>
      <c r="B357" s="260" t="str">
        <f t="shared" si="53"/>
        <v/>
      </c>
      <c r="C357" s="277" t="str">
        <f t="shared" si="54"/>
        <v/>
      </c>
      <c r="D357" s="260" t="str">
        <f t="shared" si="55"/>
        <v/>
      </c>
      <c r="E357" s="226" t="str">
        <f t="shared" si="57"/>
        <v/>
      </c>
      <c r="F357" s="248" t="str">
        <f t="shared" si="56"/>
        <v/>
      </c>
      <c r="G357" s="246" t="str">
        <f>IF($A357="","",'Prisestimat RAS'!$C$14)</f>
        <v/>
      </c>
      <c r="H357" s="248" t="str" cm="1">
        <f t="array" ref="H357">IF(N357=Hjelpeark!$E$7,_xlfn.XLOOKUP(IF(P357="Naturlig",O357,P357),'Veksttabell FV'!$A$26:$A$42,_xlfn.XLOOKUP('Beregninger RAS'!F357,'Veksttabell FV'!$B$25:$T$25,'Veksttabell FV'!$B$26:$T$42,,-1),,-1)*G357,IF('Beregninger RAS'!N357=Hjelpeark!$D$7,_xlfn.XLOOKUP(IF(P357="Naturlig",O357,P357),'Veksttabell SV'!$A$27:$A$43,_xlfn.XLOOKUP('Beregninger RAS'!F357,'Veksttabell SV'!$B$26:$AU$26,'Veksttabell SV'!$B$27:$AU$43,,-1),,-1)*G357,""))</f>
        <v/>
      </c>
      <c r="I357" s="248" t="str">
        <f t="shared" si="50"/>
        <v/>
      </c>
      <c r="J357" s="264" t="str">
        <f t="shared" si="51"/>
        <v/>
      </c>
      <c r="K357" s="277" t="str">
        <f>IF(A357="","",'Prisestimat RAS'!$C$9)</f>
        <v/>
      </c>
      <c r="L357" s="277" t="str">
        <f>IF(B357="","",'Prisestimat RAS'!$C$10)</f>
        <v/>
      </c>
      <c r="M357" s="277" t="str">
        <f>IF(A357="","",_xlfn.XLOOKUP('Prisestimat RAS'!$C$10,Hjelpeark!$P$14:$P$16,Hjelpeark!$Q$14:$Q$16))</f>
        <v/>
      </c>
      <c r="N357" s="277" t="str">
        <f t="shared" si="58"/>
        <v/>
      </c>
      <c r="O357" s="277" t="str">
        <f>IFERROR(IF(N357=Hjelpeark!$D$7,_xlfn.XLOOKUP('Beregninger RAS'!C357,Hjelpeark!$C$8:$C$19,Hjelpeark!$D$8:$D$19),_xlfn.XLOOKUP('Beregninger RAS'!C357,Hjelpeark!$C$8:$C$19,Hjelpeark!$E$8:$E$19)),"")</f>
        <v/>
      </c>
      <c r="P357" s="277" t="str">
        <f t="shared" si="59"/>
        <v/>
      </c>
      <c r="Q357" s="277" t="str">
        <f>IFERROR(IF(P357=Hjelpeark!$B$4,0,ABS(P357-O357)),"")</f>
        <v/>
      </c>
      <c r="R357" s="226" t="str">
        <f t="shared" si="52"/>
        <v/>
      </c>
      <c r="T357" s="248" t="str">
        <f>IFERROR(_xlfn.XLOOKUP(D357,Prisliste!$C$4:$F$4,Prisliste!$C$28:$F$28)*R357,"")</f>
        <v/>
      </c>
      <c r="U357" s="248" t="str">
        <f>IFERROR(IF(L357=Hjelpeark!$P$14,_xlfn.XLOOKUP(D357,Prisliste!$C$4:$F$4,Prisliste!$C$29:$F$29)*R357,IF(L357=Hjelpeark!$P$15,_xlfn.XLOOKUP(D357,Prisliste!$C$4:$F$4,Prisliste!$C$30:$F$30)*R357,_xlfn.XLOOKUP(D357,Prisliste!$C$4:$F$4,Prisliste!$C$31:$F$31)*R357)),"")</f>
        <v/>
      </c>
    </row>
    <row r="358" spans="1:21" ht="14.4">
      <c r="A358" s="278" t="str">
        <f>IF(A357="","",IF(A357+1&lt;='Prisestimat RAS'!$C$7,'Beregninger RAS'!A357+1,""))</f>
        <v/>
      </c>
      <c r="B358" s="260" t="str">
        <f t="shared" si="53"/>
        <v/>
      </c>
      <c r="C358" s="277" t="str">
        <f t="shared" si="54"/>
        <v/>
      </c>
      <c r="D358" s="260" t="str">
        <f t="shared" si="55"/>
        <v/>
      </c>
      <c r="E358" s="226" t="str">
        <f t="shared" si="57"/>
        <v/>
      </c>
      <c r="F358" s="248" t="str">
        <f t="shared" si="56"/>
        <v/>
      </c>
      <c r="G358" s="246" t="str">
        <f>IF($A358="","",'Prisestimat RAS'!$C$14)</f>
        <v/>
      </c>
      <c r="H358" s="248" t="str" cm="1">
        <f t="array" ref="H358">IF(N358=Hjelpeark!$E$7,_xlfn.XLOOKUP(IF(P358="Naturlig",O358,P358),'Veksttabell FV'!$A$26:$A$42,_xlfn.XLOOKUP('Beregninger RAS'!F358,'Veksttabell FV'!$B$25:$T$25,'Veksttabell FV'!$B$26:$T$42,,-1),,-1)*G358,IF('Beregninger RAS'!N358=Hjelpeark!$D$7,_xlfn.XLOOKUP(IF(P358="Naturlig",O358,P358),'Veksttabell SV'!$A$27:$A$43,_xlfn.XLOOKUP('Beregninger RAS'!F358,'Veksttabell SV'!$B$26:$AU$26,'Veksttabell SV'!$B$27:$AU$43,,-1),,-1)*G358,""))</f>
        <v/>
      </c>
      <c r="I358" s="248" t="str">
        <f t="shared" si="50"/>
        <v/>
      </c>
      <c r="J358" s="264" t="str">
        <f t="shared" si="51"/>
        <v/>
      </c>
      <c r="K358" s="277" t="str">
        <f>IF(A358="","",'Prisestimat RAS'!$C$9)</f>
        <v/>
      </c>
      <c r="L358" s="277" t="str">
        <f>IF(B358="","",'Prisestimat RAS'!$C$10)</f>
        <v/>
      </c>
      <c r="M358" s="277" t="str">
        <f>IF(A358="","",_xlfn.XLOOKUP('Prisestimat RAS'!$C$10,Hjelpeark!$P$14:$P$16,Hjelpeark!$Q$14:$Q$16))</f>
        <v/>
      </c>
      <c r="N358" s="277" t="str">
        <f t="shared" si="58"/>
        <v/>
      </c>
      <c r="O358" s="277" t="str">
        <f>IFERROR(IF(N358=Hjelpeark!$D$7,_xlfn.XLOOKUP('Beregninger RAS'!C358,Hjelpeark!$C$8:$C$19,Hjelpeark!$D$8:$D$19),_xlfn.XLOOKUP('Beregninger RAS'!C358,Hjelpeark!$C$8:$C$19,Hjelpeark!$E$8:$E$19)),"")</f>
        <v/>
      </c>
      <c r="P358" s="277" t="str">
        <f t="shared" si="59"/>
        <v/>
      </c>
      <c r="Q358" s="277" t="str">
        <f>IFERROR(IF(P358=Hjelpeark!$B$4,0,ABS(P358-O358)),"")</f>
        <v/>
      </c>
      <c r="R358" s="226" t="str">
        <f t="shared" si="52"/>
        <v/>
      </c>
      <c r="T358" s="248" t="str">
        <f>IFERROR(_xlfn.XLOOKUP(D358,Prisliste!$C$4:$F$4,Prisliste!$C$28:$F$28)*R358,"")</f>
        <v/>
      </c>
      <c r="U358" s="248" t="str">
        <f>IFERROR(IF(L358=Hjelpeark!$P$14,_xlfn.XLOOKUP(D358,Prisliste!$C$4:$F$4,Prisliste!$C$29:$F$29)*R358,IF(L358=Hjelpeark!$P$15,_xlfn.XLOOKUP(D358,Prisliste!$C$4:$F$4,Prisliste!$C$30:$F$30)*R358,_xlfn.XLOOKUP(D358,Prisliste!$C$4:$F$4,Prisliste!$C$31:$F$31)*R358)),"")</f>
        <v/>
      </c>
    </row>
    <row r="359" spans="1:21" ht="14.4">
      <c r="A359" s="278" t="str">
        <f>IF(A358="","",IF(A358+1&lt;='Prisestimat RAS'!$C$7,'Beregninger RAS'!A358+1,""))</f>
        <v/>
      </c>
      <c r="B359" s="260" t="str">
        <f t="shared" si="53"/>
        <v/>
      </c>
      <c r="C359" s="277" t="str">
        <f t="shared" si="54"/>
        <v/>
      </c>
      <c r="D359" s="260" t="str">
        <f t="shared" si="55"/>
        <v/>
      </c>
      <c r="E359" s="226" t="str">
        <f t="shared" si="57"/>
        <v/>
      </c>
      <c r="F359" s="248" t="str">
        <f t="shared" si="56"/>
        <v/>
      </c>
      <c r="G359" s="246" t="str">
        <f>IF($A359="","",'Prisestimat RAS'!$C$14)</f>
        <v/>
      </c>
      <c r="H359" s="248" t="str" cm="1">
        <f t="array" ref="H359">IF(N359=Hjelpeark!$E$7,_xlfn.XLOOKUP(IF(P359="Naturlig",O359,P359),'Veksttabell FV'!$A$26:$A$42,_xlfn.XLOOKUP('Beregninger RAS'!F359,'Veksttabell FV'!$B$25:$T$25,'Veksttabell FV'!$B$26:$T$42,,-1),,-1)*G359,IF('Beregninger RAS'!N359=Hjelpeark!$D$7,_xlfn.XLOOKUP(IF(P359="Naturlig",O359,P359),'Veksttabell SV'!$A$27:$A$43,_xlfn.XLOOKUP('Beregninger RAS'!F359,'Veksttabell SV'!$B$26:$AU$26,'Veksttabell SV'!$B$27:$AU$43,,-1),,-1)*G359,""))</f>
        <v/>
      </c>
      <c r="I359" s="248" t="str">
        <f t="shared" si="50"/>
        <v/>
      </c>
      <c r="J359" s="264" t="str">
        <f t="shared" si="51"/>
        <v/>
      </c>
      <c r="K359" s="277" t="str">
        <f>IF(A359="","",'Prisestimat RAS'!$C$9)</f>
        <v/>
      </c>
      <c r="L359" s="277" t="str">
        <f>IF(B359="","",'Prisestimat RAS'!$C$10)</f>
        <v/>
      </c>
      <c r="M359" s="277" t="str">
        <f>IF(A359="","",_xlfn.XLOOKUP('Prisestimat RAS'!$C$10,Hjelpeark!$P$14:$P$16,Hjelpeark!$Q$14:$Q$16))</f>
        <v/>
      </c>
      <c r="N359" s="277" t="str">
        <f t="shared" si="58"/>
        <v/>
      </c>
      <c r="O359" s="277" t="str">
        <f>IFERROR(IF(N359=Hjelpeark!$D$7,_xlfn.XLOOKUP('Beregninger RAS'!C359,Hjelpeark!$C$8:$C$19,Hjelpeark!$D$8:$D$19),_xlfn.XLOOKUP('Beregninger RAS'!C359,Hjelpeark!$C$8:$C$19,Hjelpeark!$E$8:$E$19)),"")</f>
        <v/>
      </c>
      <c r="P359" s="277" t="str">
        <f t="shared" si="59"/>
        <v/>
      </c>
      <c r="Q359" s="277" t="str">
        <f>IFERROR(IF(P359=Hjelpeark!$B$4,0,ABS(P359-O359)),"")</f>
        <v/>
      </c>
      <c r="R359" s="226" t="str">
        <f t="shared" si="52"/>
        <v/>
      </c>
      <c r="T359" s="248" t="str">
        <f>IFERROR(_xlfn.XLOOKUP(D359,Prisliste!$C$4:$F$4,Prisliste!$C$28:$F$28)*R359,"")</f>
        <v/>
      </c>
      <c r="U359" s="248" t="str">
        <f>IFERROR(IF(L359=Hjelpeark!$P$14,_xlfn.XLOOKUP(D359,Prisliste!$C$4:$F$4,Prisliste!$C$29:$F$29)*R359,IF(L359=Hjelpeark!$P$15,_xlfn.XLOOKUP(D359,Prisliste!$C$4:$F$4,Prisliste!$C$30:$F$30)*R359,_xlfn.XLOOKUP(D359,Prisliste!$C$4:$F$4,Prisliste!$C$31:$F$31)*R359)),"")</f>
        <v/>
      </c>
    </row>
    <row r="360" spans="1:21" ht="14.4">
      <c r="A360" s="278" t="str">
        <f>IF(A359="","",IF(A359+1&lt;='Prisestimat RAS'!$C$7,'Beregninger RAS'!A359+1,""))</f>
        <v/>
      </c>
      <c r="B360" s="260" t="str">
        <f t="shared" si="53"/>
        <v/>
      </c>
      <c r="C360" s="277" t="str">
        <f t="shared" si="54"/>
        <v/>
      </c>
      <c r="D360" s="260" t="str">
        <f t="shared" si="55"/>
        <v/>
      </c>
      <c r="E360" s="226" t="str">
        <f t="shared" si="57"/>
        <v/>
      </c>
      <c r="F360" s="248" t="str">
        <f t="shared" si="56"/>
        <v/>
      </c>
      <c r="G360" s="246" t="str">
        <f>IF($A360="","",'Prisestimat RAS'!$C$14)</f>
        <v/>
      </c>
      <c r="H360" s="248" t="str" cm="1">
        <f t="array" ref="H360">IF(N360=Hjelpeark!$E$7,_xlfn.XLOOKUP(IF(P360="Naturlig",O360,P360),'Veksttabell FV'!$A$26:$A$42,_xlfn.XLOOKUP('Beregninger RAS'!F360,'Veksttabell FV'!$B$25:$T$25,'Veksttabell FV'!$B$26:$T$42,,-1),,-1)*G360,IF('Beregninger RAS'!N360=Hjelpeark!$D$7,_xlfn.XLOOKUP(IF(P360="Naturlig",O360,P360),'Veksttabell SV'!$A$27:$A$43,_xlfn.XLOOKUP('Beregninger RAS'!F360,'Veksttabell SV'!$B$26:$AU$26,'Veksttabell SV'!$B$27:$AU$43,,-1),,-1)*G360,""))</f>
        <v/>
      </c>
      <c r="I360" s="248" t="str">
        <f t="shared" si="50"/>
        <v/>
      </c>
      <c r="J360" s="264" t="str">
        <f t="shared" si="51"/>
        <v/>
      </c>
      <c r="K360" s="277" t="str">
        <f>IF(A360="","",'Prisestimat RAS'!$C$9)</f>
        <v/>
      </c>
      <c r="L360" s="277" t="str">
        <f>IF(B360="","",'Prisestimat RAS'!$C$10)</f>
        <v/>
      </c>
      <c r="M360" s="277" t="str">
        <f>IF(A360="","",_xlfn.XLOOKUP('Prisestimat RAS'!$C$10,Hjelpeark!$P$14:$P$16,Hjelpeark!$Q$14:$Q$16))</f>
        <v/>
      </c>
      <c r="N360" s="277" t="str">
        <f t="shared" si="58"/>
        <v/>
      </c>
      <c r="O360" s="277" t="str">
        <f>IFERROR(IF(N360=Hjelpeark!$D$7,_xlfn.XLOOKUP('Beregninger RAS'!C360,Hjelpeark!$C$8:$C$19,Hjelpeark!$D$8:$D$19),_xlfn.XLOOKUP('Beregninger RAS'!C360,Hjelpeark!$C$8:$C$19,Hjelpeark!$E$8:$E$19)),"")</f>
        <v/>
      </c>
      <c r="P360" s="277" t="str">
        <f t="shared" si="59"/>
        <v/>
      </c>
      <c r="Q360" s="277" t="str">
        <f>IFERROR(IF(P360=Hjelpeark!$B$4,0,ABS(P360-O360)),"")</f>
        <v/>
      </c>
      <c r="R360" s="226" t="str">
        <f t="shared" si="52"/>
        <v/>
      </c>
      <c r="T360" s="248" t="str">
        <f>IFERROR(_xlfn.XLOOKUP(D360,Prisliste!$C$4:$F$4,Prisliste!$C$28:$F$28)*R360,"")</f>
        <v/>
      </c>
      <c r="U360" s="248" t="str">
        <f>IFERROR(IF(L360=Hjelpeark!$P$14,_xlfn.XLOOKUP(D360,Prisliste!$C$4:$F$4,Prisliste!$C$29:$F$29)*R360,IF(L360=Hjelpeark!$P$15,_xlfn.XLOOKUP(D360,Prisliste!$C$4:$F$4,Prisliste!$C$30:$F$30)*R360,_xlfn.XLOOKUP(D360,Prisliste!$C$4:$F$4,Prisliste!$C$31:$F$31)*R360)),"")</f>
        <v/>
      </c>
    </row>
    <row r="361" spans="1:21" ht="14.4">
      <c r="A361" s="278" t="str">
        <f>IF(A360="","",IF(A360+1&lt;='Prisestimat RAS'!$C$7,'Beregninger RAS'!A360+1,""))</f>
        <v/>
      </c>
      <c r="B361" s="260" t="str">
        <f t="shared" si="53"/>
        <v/>
      </c>
      <c r="C361" s="277" t="str">
        <f t="shared" si="54"/>
        <v/>
      </c>
      <c r="D361" s="260" t="str">
        <f t="shared" si="55"/>
        <v/>
      </c>
      <c r="E361" s="226" t="str">
        <f t="shared" si="57"/>
        <v/>
      </c>
      <c r="F361" s="248" t="str">
        <f t="shared" si="56"/>
        <v/>
      </c>
      <c r="G361" s="246" t="str">
        <f>IF($A361="","",'Prisestimat RAS'!$C$14)</f>
        <v/>
      </c>
      <c r="H361" s="248" t="str" cm="1">
        <f t="array" ref="H361">IF(N361=Hjelpeark!$E$7,_xlfn.XLOOKUP(IF(P361="Naturlig",O361,P361),'Veksttabell FV'!$A$26:$A$42,_xlfn.XLOOKUP('Beregninger RAS'!F361,'Veksttabell FV'!$B$25:$T$25,'Veksttabell FV'!$B$26:$T$42,,-1),,-1)*G361,IF('Beregninger RAS'!N361=Hjelpeark!$D$7,_xlfn.XLOOKUP(IF(P361="Naturlig",O361,P361),'Veksttabell SV'!$A$27:$A$43,_xlfn.XLOOKUP('Beregninger RAS'!F361,'Veksttabell SV'!$B$26:$AU$26,'Veksttabell SV'!$B$27:$AU$43,,-1),,-1)*G361,""))</f>
        <v/>
      </c>
      <c r="I361" s="248" t="str">
        <f t="shared" si="50"/>
        <v/>
      </c>
      <c r="J361" s="264" t="str">
        <f t="shared" si="51"/>
        <v/>
      </c>
      <c r="K361" s="277" t="str">
        <f>IF(A361="","",'Prisestimat RAS'!$C$9)</f>
        <v/>
      </c>
      <c r="L361" s="277" t="str">
        <f>IF(B361="","",'Prisestimat RAS'!$C$10)</f>
        <v/>
      </c>
      <c r="M361" s="277" t="str">
        <f>IF(A361="","",_xlfn.XLOOKUP('Prisestimat RAS'!$C$10,Hjelpeark!$P$14:$P$16,Hjelpeark!$Q$14:$Q$16))</f>
        <v/>
      </c>
      <c r="N361" s="277" t="str">
        <f t="shared" si="58"/>
        <v/>
      </c>
      <c r="O361" s="277" t="str">
        <f>IFERROR(IF(N361=Hjelpeark!$D$7,_xlfn.XLOOKUP('Beregninger RAS'!C361,Hjelpeark!$C$8:$C$19,Hjelpeark!$D$8:$D$19),_xlfn.XLOOKUP('Beregninger RAS'!C361,Hjelpeark!$C$8:$C$19,Hjelpeark!$E$8:$E$19)),"")</f>
        <v/>
      </c>
      <c r="P361" s="277" t="str">
        <f t="shared" si="59"/>
        <v/>
      </c>
      <c r="Q361" s="277" t="str">
        <f>IFERROR(IF(P361=Hjelpeark!$B$4,0,ABS(P361-O361)),"")</f>
        <v/>
      </c>
      <c r="R361" s="226" t="str">
        <f t="shared" si="52"/>
        <v/>
      </c>
      <c r="T361" s="248" t="str">
        <f>IFERROR(_xlfn.XLOOKUP(D361,Prisliste!$C$4:$F$4,Prisliste!$C$28:$F$28)*R361,"")</f>
        <v/>
      </c>
      <c r="U361" s="248" t="str">
        <f>IFERROR(IF(L361=Hjelpeark!$P$14,_xlfn.XLOOKUP(D361,Prisliste!$C$4:$F$4,Prisliste!$C$29:$F$29)*R361,IF(L361=Hjelpeark!$P$15,_xlfn.XLOOKUP(D361,Prisliste!$C$4:$F$4,Prisliste!$C$30:$F$30)*R361,_xlfn.XLOOKUP(D361,Prisliste!$C$4:$F$4,Prisliste!$C$31:$F$31)*R361)),"")</f>
        <v/>
      </c>
    </row>
    <row r="362" spans="1:21" ht="14.4">
      <c r="A362" s="278" t="str">
        <f>IF(A361="","",IF(A361+1&lt;='Prisestimat RAS'!$C$7,'Beregninger RAS'!A361+1,""))</f>
        <v/>
      </c>
      <c r="B362" s="260" t="str">
        <f t="shared" si="53"/>
        <v/>
      </c>
      <c r="C362" s="277" t="str">
        <f t="shared" si="54"/>
        <v/>
      </c>
      <c r="D362" s="260" t="str">
        <f t="shared" si="55"/>
        <v/>
      </c>
      <c r="E362" s="226" t="str">
        <f t="shared" si="57"/>
        <v/>
      </c>
      <c r="F362" s="248" t="str">
        <f t="shared" si="56"/>
        <v/>
      </c>
      <c r="G362" s="246" t="str">
        <f>IF($A362="","",'Prisestimat RAS'!$C$14)</f>
        <v/>
      </c>
      <c r="H362" s="248" t="str" cm="1">
        <f t="array" ref="H362">IF(N362=Hjelpeark!$E$7,_xlfn.XLOOKUP(IF(P362="Naturlig",O362,P362),'Veksttabell FV'!$A$26:$A$42,_xlfn.XLOOKUP('Beregninger RAS'!F362,'Veksttabell FV'!$B$25:$T$25,'Veksttabell FV'!$B$26:$T$42,,-1),,-1)*G362,IF('Beregninger RAS'!N362=Hjelpeark!$D$7,_xlfn.XLOOKUP(IF(P362="Naturlig",O362,P362),'Veksttabell SV'!$A$27:$A$43,_xlfn.XLOOKUP('Beregninger RAS'!F362,'Veksttabell SV'!$B$26:$AU$26,'Veksttabell SV'!$B$27:$AU$43,,-1),,-1)*G362,""))</f>
        <v/>
      </c>
      <c r="I362" s="248" t="str">
        <f t="shared" si="50"/>
        <v/>
      </c>
      <c r="J362" s="264" t="str">
        <f t="shared" si="51"/>
        <v/>
      </c>
      <c r="K362" s="277" t="str">
        <f>IF(A362="","",'Prisestimat RAS'!$C$9)</f>
        <v/>
      </c>
      <c r="L362" s="277" t="str">
        <f>IF(B362="","",'Prisestimat RAS'!$C$10)</f>
        <v/>
      </c>
      <c r="M362" s="277" t="str">
        <f>IF(A362="","",_xlfn.XLOOKUP('Prisestimat RAS'!$C$10,Hjelpeark!$P$14:$P$16,Hjelpeark!$Q$14:$Q$16))</f>
        <v/>
      </c>
      <c r="N362" s="277" t="str">
        <f t="shared" si="58"/>
        <v/>
      </c>
      <c r="O362" s="277" t="str">
        <f>IFERROR(IF(N362=Hjelpeark!$D$7,_xlfn.XLOOKUP('Beregninger RAS'!C362,Hjelpeark!$C$8:$C$19,Hjelpeark!$D$8:$D$19),_xlfn.XLOOKUP('Beregninger RAS'!C362,Hjelpeark!$C$8:$C$19,Hjelpeark!$E$8:$E$19)),"")</f>
        <v/>
      </c>
      <c r="P362" s="277" t="str">
        <f t="shared" si="59"/>
        <v/>
      </c>
      <c r="Q362" s="277" t="str">
        <f>IFERROR(IF(P362=Hjelpeark!$B$4,0,ABS(P362-O362)),"")</f>
        <v/>
      </c>
      <c r="R362" s="226" t="str">
        <f t="shared" si="52"/>
        <v/>
      </c>
      <c r="T362" s="248" t="str">
        <f>IFERROR(_xlfn.XLOOKUP(D362,Prisliste!$C$4:$F$4,Prisliste!$C$28:$F$28)*R362,"")</f>
        <v/>
      </c>
      <c r="U362" s="248" t="str">
        <f>IFERROR(IF(L362=Hjelpeark!$P$14,_xlfn.XLOOKUP(D362,Prisliste!$C$4:$F$4,Prisliste!$C$29:$F$29)*R362,IF(L362=Hjelpeark!$P$15,_xlfn.XLOOKUP(D362,Prisliste!$C$4:$F$4,Prisliste!$C$30:$F$30)*R362,_xlfn.XLOOKUP(D362,Prisliste!$C$4:$F$4,Prisliste!$C$31:$F$31)*R362)),"")</f>
        <v/>
      </c>
    </row>
    <row r="363" spans="1:21" ht="14.4">
      <c r="A363" s="278" t="str">
        <f>IF(A362="","",IF(A362+1&lt;='Prisestimat RAS'!$C$7,'Beregninger RAS'!A362+1,""))</f>
        <v/>
      </c>
      <c r="B363" s="260" t="str">
        <f t="shared" si="53"/>
        <v/>
      </c>
      <c r="C363" s="277" t="str">
        <f t="shared" si="54"/>
        <v/>
      </c>
      <c r="D363" s="260" t="str">
        <f t="shared" si="55"/>
        <v/>
      </c>
      <c r="E363" s="226" t="str">
        <f t="shared" si="57"/>
        <v/>
      </c>
      <c r="F363" s="248" t="str">
        <f t="shared" si="56"/>
        <v/>
      </c>
      <c r="G363" s="246" t="str">
        <f>IF($A363="","",'Prisestimat RAS'!$C$14)</f>
        <v/>
      </c>
      <c r="H363" s="248" t="str" cm="1">
        <f t="array" ref="H363">IF(N363=Hjelpeark!$E$7,_xlfn.XLOOKUP(IF(P363="Naturlig",O363,P363),'Veksttabell FV'!$A$26:$A$42,_xlfn.XLOOKUP('Beregninger RAS'!F363,'Veksttabell FV'!$B$25:$T$25,'Veksttabell FV'!$B$26:$T$42,,-1),,-1)*G363,IF('Beregninger RAS'!N363=Hjelpeark!$D$7,_xlfn.XLOOKUP(IF(P363="Naturlig",O363,P363),'Veksttabell SV'!$A$27:$A$43,_xlfn.XLOOKUP('Beregninger RAS'!F363,'Veksttabell SV'!$B$26:$AU$26,'Veksttabell SV'!$B$27:$AU$43,,-1),,-1)*G363,""))</f>
        <v/>
      </c>
      <c r="I363" s="248" t="str">
        <f t="shared" si="50"/>
        <v/>
      </c>
      <c r="J363" s="264" t="str">
        <f t="shared" si="51"/>
        <v/>
      </c>
      <c r="K363" s="277" t="str">
        <f>IF(A363="","",'Prisestimat RAS'!$C$9)</f>
        <v/>
      </c>
      <c r="L363" s="277" t="str">
        <f>IF(B363="","",'Prisestimat RAS'!$C$10)</f>
        <v/>
      </c>
      <c r="M363" s="277" t="str">
        <f>IF(A363="","",_xlfn.XLOOKUP('Prisestimat RAS'!$C$10,Hjelpeark!$P$14:$P$16,Hjelpeark!$Q$14:$Q$16))</f>
        <v/>
      </c>
      <c r="N363" s="277" t="str">
        <f t="shared" si="58"/>
        <v/>
      </c>
      <c r="O363" s="277" t="str">
        <f>IFERROR(IF(N363=Hjelpeark!$D$7,_xlfn.XLOOKUP('Beregninger RAS'!C363,Hjelpeark!$C$8:$C$19,Hjelpeark!$D$8:$D$19),_xlfn.XLOOKUP('Beregninger RAS'!C363,Hjelpeark!$C$8:$C$19,Hjelpeark!$E$8:$E$19)),"")</f>
        <v/>
      </c>
      <c r="P363" s="277" t="str">
        <f t="shared" si="59"/>
        <v/>
      </c>
      <c r="Q363" s="277" t="str">
        <f>IFERROR(IF(P363=Hjelpeark!$B$4,0,ABS(P363-O363)),"")</f>
        <v/>
      </c>
      <c r="R363" s="226" t="str">
        <f t="shared" si="52"/>
        <v/>
      </c>
      <c r="T363" s="248" t="str">
        <f>IFERROR(_xlfn.XLOOKUP(D363,Prisliste!$C$4:$F$4,Prisliste!$C$28:$F$28)*R363,"")</f>
        <v/>
      </c>
      <c r="U363" s="248" t="str">
        <f>IFERROR(IF(L363=Hjelpeark!$P$14,_xlfn.XLOOKUP(D363,Prisliste!$C$4:$F$4,Prisliste!$C$29:$F$29)*R363,IF(L363=Hjelpeark!$P$15,_xlfn.XLOOKUP(D363,Prisliste!$C$4:$F$4,Prisliste!$C$30:$F$30)*R363,_xlfn.XLOOKUP(D363,Prisliste!$C$4:$F$4,Prisliste!$C$31:$F$31)*R363)),"")</f>
        <v/>
      </c>
    </row>
    <row r="364" spans="1:21" ht="14.4">
      <c r="A364" s="278" t="str">
        <f>IF(A363="","",IF(A363+1&lt;='Prisestimat RAS'!$C$7,'Beregninger RAS'!A363+1,""))</f>
        <v/>
      </c>
      <c r="B364" s="260" t="str">
        <f t="shared" si="53"/>
        <v/>
      </c>
      <c r="C364" s="277" t="str">
        <f t="shared" si="54"/>
        <v/>
      </c>
      <c r="D364" s="260" t="str">
        <f t="shared" si="55"/>
        <v/>
      </c>
      <c r="E364" s="226" t="str">
        <f t="shared" si="57"/>
        <v/>
      </c>
      <c r="F364" s="248" t="str">
        <f t="shared" si="56"/>
        <v/>
      </c>
      <c r="G364" s="246" t="str">
        <f>IF($A364="","",'Prisestimat RAS'!$C$14)</f>
        <v/>
      </c>
      <c r="H364" s="248" t="str" cm="1">
        <f t="array" ref="H364">IF(N364=Hjelpeark!$E$7,_xlfn.XLOOKUP(IF(P364="Naturlig",O364,P364),'Veksttabell FV'!$A$26:$A$42,_xlfn.XLOOKUP('Beregninger RAS'!F364,'Veksttabell FV'!$B$25:$T$25,'Veksttabell FV'!$B$26:$T$42,,-1),,-1)*G364,IF('Beregninger RAS'!N364=Hjelpeark!$D$7,_xlfn.XLOOKUP(IF(P364="Naturlig",O364,P364),'Veksttabell SV'!$A$27:$A$43,_xlfn.XLOOKUP('Beregninger RAS'!F364,'Veksttabell SV'!$B$26:$AU$26,'Veksttabell SV'!$B$27:$AU$43,,-1),,-1)*G364,""))</f>
        <v/>
      </c>
      <c r="I364" s="248" t="str">
        <f t="shared" si="50"/>
        <v/>
      </c>
      <c r="J364" s="264" t="str">
        <f t="shared" si="51"/>
        <v/>
      </c>
      <c r="K364" s="277" t="str">
        <f>IF(A364="","",'Prisestimat RAS'!$C$9)</f>
        <v/>
      </c>
      <c r="L364" s="277" t="str">
        <f>IF(B364="","",'Prisestimat RAS'!$C$10)</f>
        <v/>
      </c>
      <c r="M364" s="277" t="str">
        <f>IF(A364="","",_xlfn.XLOOKUP('Prisestimat RAS'!$C$10,Hjelpeark!$P$14:$P$16,Hjelpeark!$Q$14:$Q$16))</f>
        <v/>
      </c>
      <c r="N364" s="277" t="str">
        <f t="shared" si="58"/>
        <v/>
      </c>
      <c r="O364" s="277" t="str">
        <f>IFERROR(IF(N364=Hjelpeark!$D$7,_xlfn.XLOOKUP('Beregninger RAS'!C364,Hjelpeark!$C$8:$C$19,Hjelpeark!$D$8:$D$19),_xlfn.XLOOKUP('Beregninger RAS'!C364,Hjelpeark!$C$8:$C$19,Hjelpeark!$E$8:$E$19)),"")</f>
        <v/>
      </c>
      <c r="P364" s="277" t="str">
        <f t="shared" si="59"/>
        <v/>
      </c>
      <c r="Q364" s="277" t="str">
        <f>IFERROR(IF(P364=Hjelpeark!$B$4,0,ABS(P364-O364)),"")</f>
        <v/>
      </c>
      <c r="R364" s="226" t="str">
        <f t="shared" si="52"/>
        <v/>
      </c>
      <c r="T364" s="248" t="str">
        <f>IFERROR(_xlfn.XLOOKUP(D364,Prisliste!$C$4:$F$4,Prisliste!$C$28:$F$28)*R364,"")</f>
        <v/>
      </c>
      <c r="U364" s="248" t="str">
        <f>IFERROR(IF(L364=Hjelpeark!$P$14,_xlfn.XLOOKUP(D364,Prisliste!$C$4:$F$4,Prisliste!$C$29:$F$29)*R364,IF(L364=Hjelpeark!$P$15,_xlfn.XLOOKUP(D364,Prisliste!$C$4:$F$4,Prisliste!$C$30:$F$30)*R364,_xlfn.XLOOKUP(D364,Prisliste!$C$4:$F$4,Prisliste!$C$31:$F$31)*R364)),"")</f>
        <v/>
      </c>
    </row>
    <row r="365" spans="1:21" ht="14.4">
      <c r="A365" s="278" t="str">
        <f>IF(A364="","",IF(A364+1&lt;='Prisestimat RAS'!$C$7,'Beregninger RAS'!A364+1,""))</f>
        <v/>
      </c>
      <c r="B365" s="260" t="str">
        <f t="shared" si="53"/>
        <v/>
      </c>
      <c r="C365" s="277" t="str">
        <f t="shared" si="54"/>
        <v/>
      </c>
      <c r="D365" s="260" t="str">
        <f t="shared" si="55"/>
        <v/>
      </c>
      <c r="E365" s="226" t="str">
        <f t="shared" si="57"/>
        <v/>
      </c>
      <c r="F365" s="248" t="str">
        <f t="shared" si="56"/>
        <v/>
      </c>
      <c r="G365" s="246" t="str">
        <f>IF($A365="","",'Prisestimat RAS'!$C$14)</f>
        <v/>
      </c>
      <c r="H365" s="248" t="str" cm="1">
        <f t="array" ref="H365">IF(N365=Hjelpeark!$E$7,_xlfn.XLOOKUP(IF(P365="Naturlig",O365,P365),'Veksttabell FV'!$A$26:$A$42,_xlfn.XLOOKUP('Beregninger RAS'!F365,'Veksttabell FV'!$B$25:$T$25,'Veksttabell FV'!$B$26:$T$42,,-1),,-1)*G365,IF('Beregninger RAS'!N365=Hjelpeark!$D$7,_xlfn.XLOOKUP(IF(P365="Naturlig",O365,P365),'Veksttabell SV'!$A$27:$A$43,_xlfn.XLOOKUP('Beregninger RAS'!F365,'Veksttabell SV'!$B$26:$AU$26,'Veksttabell SV'!$B$27:$AU$43,,-1),,-1)*G365,""))</f>
        <v/>
      </c>
      <c r="I365" s="248" t="str">
        <f t="shared" si="50"/>
        <v/>
      </c>
      <c r="J365" s="264" t="str">
        <f t="shared" si="51"/>
        <v/>
      </c>
      <c r="K365" s="277" t="str">
        <f>IF(A365="","",'Prisestimat RAS'!$C$9)</f>
        <v/>
      </c>
      <c r="L365" s="277" t="str">
        <f>IF(B365="","",'Prisestimat RAS'!$C$10)</f>
        <v/>
      </c>
      <c r="M365" s="277" t="str">
        <f>IF(A365="","",_xlfn.XLOOKUP('Prisestimat RAS'!$C$10,Hjelpeark!$P$14:$P$16,Hjelpeark!$Q$14:$Q$16))</f>
        <v/>
      </c>
      <c r="N365" s="277" t="str">
        <f t="shared" si="58"/>
        <v/>
      </c>
      <c r="O365" s="277" t="str">
        <f>IFERROR(IF(N365=Hjelpeark!$D$7,_xlfn.XLOOKUP('Beregninger RAS'!C365,Hjelpeark!$C$8:$C$19,Hjelpeark!$D$8:$D$19),_xlfn.XLOOKUP('Beregninger RAS'!C365,Hjelpeark!$C$8:$C$19,Hjelpeark!$E$8:$E$19)),"")</f>
        <v/>
      </c>
      <c r="P365" s="277" t="str">
        <f t="shared" si="59"/>
        <v/>
      </c>
      <c r="Q365" s="277" t="str">
        <f>IFERROR(IF(P365=Hjelpeark!$B$4,0,ABS(P365-O365)),"")</f>
        <v/>
      </c>
      <c r="R365" s="226" t="str">
        <f t="shared" si="52"/>
        <v/>
      </c>
      <c r="T365" s="248" t="str">
        <f>IFERROR(_xlfn.XLOOKUP(D365,Prisliste!$C$4:$F$4,Prisliste!$C$28:$F$28)*R365,"")</f>
        <v/>
      </c>
      <c r="U365" s="248" t="str">
        <f>IFERROR(IF(L365=Hjelpeark!$P$14,_xlfn.XLOOKUP(D365,Prisliste!$C$4:$F$4,Prisliste!$C$29:$F$29)*R365,IF(L365=Hjelpeark!$P$15,_xlfn.XLOOKUP(D365,Prisliste!$C$4:$F$4,Prisliste!$C$30:$F$30)*R365,_xlfn.XLOOKUP(D365,Prisliste!$C$4:$F$4,Prisliste!$C$31:$F$31)*R365)),"")</f>
        <v/>
      </c>
    </row>
    <row r="366" spans="1:21" ht="14.4">
      <c r="A366" s="278" t="str">
        <f>IF(A365="","",IF(A365+1&lt;='Prisestimat RAS'!$C$7,'Beregninger RAS'!A365+1,""))</f>
        <v/>
      </c>
      <c r="B366" s="260" t="str">
        <f t="shared" si="53"/>
        <v/>
      </c>
      <c r="C366" s="277" t="str">
        <f t="shared" si="54"/>
        <v/>
      </c>
      <c r="D366" s="260" t="str">
        <f t="shared" si="55"/>
        <v/>
      </c>
      <c r="E366" s="226" t="str">
        <f t="shared" si="57"/>
        <v/>
      </c>
      <c r="F366" s="248" t="str">
        <f t="shared" si="56"/>
        <v/>
      </c>
      <c r="G366" s="246" t="str">
        <f>IF($A366="","",'Prisestimat RAS'!$C$14)</f>
        <v/>
      </c>
      <c r="H366" s="248" t="str" cm="1">
        <f t="array" ref="H366">IF(N366=Hjelpeark!$E$7,_xlfn.XLOOKUP(IF(P366="Naturlig",O366,P366),'Veksttabell FV'!$A$26:$A$42,_xlfn.XLOOKUP('Beregninger RAS'!F366,'Veksttabell FV'!$B$25:$T$25,'Veksttabell FV'!$B$26:$T$42,,-1),,-1)*G366,IF('Beregninger RAS'!N366=Hjelpeark!$D$7,_xlfn.XLOOKUP(IF(P366="Naturlig",O366,P366),'Veksttabell SV'!$A$27:$A$43,_xlfn.XLOOKUP('Beregninger RAS'!F366,'Veksttabell SV'!$B$26:$AU$26,'Veksttabell SV'!$B$27:$AU$43,,-1),,-1)*G366,""))</f>
        <v/>
      </c>
      <c r="I366" s="248" t="str">
        <f t="shared" si="50"/>
        <v/>
      </c>
      <c r="J366" s="264" t="str">
        <f t="shared" si="51"/>
        <v/>
      </c>
      <c r="K366" s="277" t="str">
        <f>IF(A366="","",'Prisestimat RAS'!$C$9)</f>
        <v/>
      </c>
      <c r="L366" s="277" t="str">
        <f>IF(B366="","",'Prisestimat RAS'!$C$10)</f>
        <v/>
      </c>
      <c r="M366" s="277" t="str">
        <f>IF(A366="","",_xlfn.XLOOKUP('Prisestimat RAS'!$C$10,Hjelpeark!$P$14:$P$16,Hjelpeark!$Q$14:$Q$16))</f>
        <v/>
      </c>
      <c r="N366" s="277" t="str">
        <f t="shared" si="58"/>
        <v/>
      </c>
      <c r="O366" s="277" t="str">
        <f>IFERROR(IF(N366=Hjelpeark!$D$7,_xlfn.XLOOKUP('Beregninger RAS'!C366,Hjelpeark!$C$8:$C$19,Hjelpeark!$D$8:$D$19),_xlfn.XLOOKUP('Beregninger RAS'!C366,Hjelpeark!$C$8:$C$19,Hjelpeark!$E$8:$E$19)),"")</f>
        <v/>
      </c>
      <c r="P366" s="277" t="str">
        <f t="shared" si="59"/>
        <v/>
      </c>
      <c r="Q366" s="277" t="str">
        <f>IFERROR(IF(P366=Hjelpeark!$B$4,0,ABS(P366-O366)),"")</f>
        <v/>
      </c>
      <c r="R366" s="226" t="str">
        <f t="shared" si="52"/>
        <v/>
      </c>
      <c r="T366" s="248" t="str">
        <f>IFERROR(_xlfn.XLOOKUP(D366,Prisliste!$C$4:$F$4,Prisliste!$C$28:$F$28)*R366,"")</f>
        <v/>
      </c>
      <c r="U366" s="248" t="str">
        <f>IFERROR(IF(L366=Hjelpeark!$P$14,_xlfn.XLOOKUP(D366,Prisliste!$C$4:$F$4,Prisliste!$C$29:$F$29)*R366,IF(L366=Hjelpeark!$P$15,_xlfn.XLOOKUP(D366,Prisliste!$C$4:$F$4,Prisliste!$C$30:$F$30)*R366,_xlfn.XLOOKUP(D366,Prisliste!$C$4:$F$4,Prisliste!$C$31:$F$31)*R366)),"")</f>
        <v/>
      </c>
    </row>
    <row r="367" spans="1:21" ht="14.4">
      <c r="A367" s="278" t="str">
        <f>IF(A366="","",IF(A366+1&lt;='Prisestimat RAS'!$C$7,'Beregninger RAS'!A366+1,""))</f>
        <v/>
      </c>
      <c r="B367" s="260" t="str">
        <f t="shared" si="53"/>
        <v/>
      </c>
      <c r="C367" s="277" t="str">
        <f t="shared" si="54"/>
        <v/>
      </c>
      <c r="D367" s="260" t="str">
        <f t="shared" si="55"/>
        <v/>
      </c>
      <c r="E367" s="226" t="str">
        <f t="shared" si="57"/>
        <v/>
      </c>
      <c r="F367" s="248" t="str">
        <f t="shared" si="56"/>
        <v/>
      </c>
      <c r="G367" s="246" t="str">
        <f>IF($A367="","",'Prisestimat RAS'!$C$14)</f>
        <v/>
      </c>
      <c r="H367" s="248" t="str" cm="1">
        <f t="array" ref="H367">IF(N367=Hjelpeark!$E$7,_xlfn.XLOOKUP(IF(P367="Naturlig",O367,P367),'Veksttabell FV'!$A$26:$A$42,_xlfn.XLOOKUP('Beregninger RAS'!F367,'Veksttabell FV'!$B$25:$T$25,'Veksttabell FV'!$B$26:$T$42,,-1),,-1)*G367,IF('Beregninger RAS'!N367=Hjelpeark!$D$7,_xlfn.XLOOKUP(IF(P367="Naturlig",O367,P367),'Veksttabell SV'!$A$27:$A$43,_xlfn.XLOOKUP('Beregninger RAS'!F367,'Veksttabell SV'!$B$26:$AU$26,'Veksttabell SV'!$B$27:$AU$43,,-1),,-1)*G367,""))</f>
        <v/>
      </c>
      <c r="I367" s="248" t="str">
        <f t="shared" si="50"/>
        <v/>
      </c>
      <c r="J367" s="264" t="str">
        <f t="shared" si="51"/>
        <v/>
      </c>
      <c r="K367" s="277" t="str">
        <f>IF(A367="","",'Prisestimat RAS'!$C$9)</f>
        <v/>
      </c>
      <c r="L367" s="277" t="str">
        <f>IF(B367="","",'Prisestimat RAS'!$C$10)</f>
        <v/>
      </c>
      <c r="M367" s="277" t="str">
        <f>IF(A367="","",_xlfn.XLOOKUP('Prisestimat RAS'!$C$10,Hjelpeark!$P$14:$P$16,Hjelpeark!$Q$14:$Q$16))</f>
        <v/>
      </c>
      <c r="N367" s="277" t="str">
        <f t="shared" si="58"/>
        <v/>
      </c>
      <c r="O367" s="277" t="str">
        <f>IFERROR(IF(N367=Hjelpeark!$D$7,_xlfn.XLOOKUP('Beregninger RAS'!C367,Hjelpeark!$C$8:$C$19,Hjelpeark!$D$8:$D$19),_xlfn.XLOOKUP('Beregninger RAS'!C367,Hjelpeark!$C$8:$C$19,Hjelpeark!$E$8:$E$19)),"")</f>
        <v/>
      </c>
      <c r="P367" s="277" t="str">
        <f t="shared" si="59"/>
        <v/>
      </c>
      <c r="Q367" s="277" t="str">
        <f>IFERROR(IF(P367=Hjelpeark!$B$4,0,ABS(P367-O367)),"")</f>
        <v/>
      </c>
      <c r="R367" s="226" t="str">
        <f t="shared" si="52"/>
        <v/>
      </c>
      <c r="T367" s="248" t="str">
        <f>IFERROR(_xlfn.XLOOKUP(D367,Prisliste!$C$4:$F$4,Prisliste!$C$28:$F$28)*R367,"")</f>
        <v/>
      </c>
      <c r="U367" s="248" t="str">
        <f>IFERROR(IF(L367=Hjelpeark!$P$14,_xlfn.XLOOKUP(D367,Prisliste!$C$4:$F$4,Prisliste!$C$29:$F$29)*R367,IF(L367=Hjelpeark!$P$15,_xlfn.XLOOKUP(D367,Prisliste!$C$4:$F$4,Prisliste!$C$30:$F$30)*R367,_xlfn.XLOOKUP(D367,Prisliste!$C$4:$F$4,Prisliste!$C$31:$F$31)*R367)),"")</f>
        <v/>
      </c>
    </row>
    <row r="368" spans="1:21" ht="14.4">
      <c r="A368" s="278" t="str">
        <f>IF(A367="","",IF(A367+1&lt;='Prisestimat RAS'!$C$7,'Beregninger RAS'!A367+1,""))</f>
        <v/>
      </c>
      <c r="B368" s="260" t="str">
        <f t="shared" si="53"/>
        <v/>
      </c>
      <c r="C368" s="277" t="str">
        <f t="shared" si="54"/>
        <v/>
      </c>
      <c r="D368" s="260" t="str">
        <f t="shared" si="55"/>
        <v/>
      </c>
      <c r="E368" s="226" t="str">
        <f t="shared" si="57"/>
        <v/>
      </c>
      <c r="F368" s="248" t="str">
        <f t="shared" si="56"/>
        <v/>
      </c>
      <c r="G368" s="246" t="str">
        <f>IF($A368="","",'Prisestimat RAS'!$C$14)</f>
        <v/>
      </c>
      <c r="H368" s="248" t="str" cm="1">
        <f t="array" ref="H368">IF(N368=Hjelpeark!$E$7,_xlfn.XLOOKUP(IF(P368="Naturlig",O368,P368),'Veksttabell FV'!$A$26:$A$42,_xlfn.XLOOKUP('Beregninger RAS'!F368,'Veksttabell FV'!$B$25:$T$25,'Veksttabell FV'!$B$26:$T$42,,-1),,-1)*G368,IF('Beregninger RAS'!N368=Hjelpeark!$D$7,_xlfn.XLOOKUP(IF(P368="Naturlig",O368,P368),'Veksttabell SV'!$A$27:$A$43,_xlfn.XLOOKUP('Beregninger RAS'!F368,'Veksttabell SV'!$B$26:$AU$26,'Veksttabell SV'!$B$27:$AU$43,,-1),,-1)*G368,""))</f>
        <v/>
      </c>
      <c r="I368" s="248" t="str">
        <f t="shared" si="50"/>
        <v/>
      </c>
      <c r="J368" s="264" t="str">
        <f t="shared" si="51"/>
        <v/>
      </c>
      <c r="K368" s="277" t="str">
        <f>IF(A368="","",'Prisestimat RAS'!$C$9)</f>
        <v/>
      </c>
      <c r="L368" s="277" t="str">
        <f>IF(B368="","",'Prisestimat RAS'!$C$10)</f>
        <v/>
      </c>
      <c r="M368" s="277" t="str">
        <f>IF(A368="","",_xlfn.XLOOKUP('Prisestimat RAS'!$C$10,Hjelpeark!$P$14:$P$16,Hjelpeark!$Q$14:$Q$16))</f>
        <v/>
      </c>
      <c r="N368" s="277" t="str">
        <f t="shared" si="58"/>
        <v/>
      </c>
      <c r="O368" s="277" t="str">
        <f>IFERROR(IF(N368=Hjelpeark!$D$7,_xlfn.XLOOKUP('Beregninger RAS'!C368,Hjelpeark!$C$8:$C$19,Hjelpeark!$D$8:$D$19),_xlfn.XLOOKUP('Beregninger RAS'!C368,Hjelpeark!$C$8:$C$19,Hjelpeark!$E$8:$E$19)),"")</f>
        <v/>
      </c>
      <c r="P368" s="277" t="str">
        <f t="shared" si="59"/>
        <v/>
      </c>
      <c r="Q368" s="277" t="str">
        <f>IFERROR(IF(P368=Hjelpeark!$B$4,0,ABS(P368-O368)),"")</f>
        <v/>
      </c>
      <c r="R368" s="226" t="str">
        <f t="shared" si="52"/>
        <v/>
      </c>
      <c r="T368" s="248" t="str">
        <f>IFERROR(_xlfn.XLOOKUP(D368,Prisliste!$C$4:$F$4,Prisliste!$C$28:$F$28)*R368,"")</f>
        <v/>
      </c>
      <c r="U368" s="248" t="str">
        <f>IFERROR(IF(L368=Hjelpeark!$P$14,_xlfn.XLOOKUP(D368,Prisliste!$C$4:$F$4,Prisliste!$C$29:$F$29)*R368,IF(L368=Hjelpeark!$P$15,_xlfn.XLOOKUP(D368,Prisliste!$C$4:$F$4,Prisliste!$C$30:$F$30)*R368,_xlfn.XLOOKUP(D368,Prisliste!$C$4:$F$4,Prisliste!$C$31:$F$31)*R368)),"")</f>
        <v/>
      </c>
    </row>
    <row r="369" spans="1:21" ht="14.4">
      <c r="A369" s="278" t="str">
        <f>IF(A368="","",IF(A368+1&lt;='Prisestimat RAS'!$C$7,'Beregninger RAS'!A368+1,""))</f>
        <v/>
      </c>
      <c r="B369" s="260" t="str">
        <f t="shared" si="53"/>
        <v/>
      </c>
      <c r="C369" s="277" t="str">
        <f t="shared" si="54"/>
        <v/>
      </c>
      <c r="D369" s="260" t="str">
        <f t="shared" si="55"/>
        <v/>
      </c>
      <c r="E369" s="226" t="str">
        <f t="shared" si="57"/>
        <v/>
      </c>
      <c r="F369" s="248" t="str">
        <f t="shared" si="56"/>
        <v/>
      </c>
      <c r="G369" s="246" t="str">
        <f>IF($A369="","",'Prisestimat RAS'!$C$14)</f>
        <v/>
      </c>
      <c r="H369" s="248" t="str" cm="1">
        <f t="array" ref="H369">IF(N369=Hjelpeark!$E$7,_xlfn.XLOOKUP(IF(P369="Naturlig",O369,P369),'Veksttabell FV'!$A$26:$A$42,_xlfn.XLOOKUP('Beregninger RAS'!F369,'Veksttabell FV'!$B$25:$T$25,'Veksttabell FV'!$B$26:$T$42,,-1),,-1)*G369,IF('Beregninger RAS'!N369=Hjelpeark!$D$7,_xlfn.XLOOKUP(IF(P369="Naturlig",O369,P369),'Veksttabell SV'!$A$27:$A$43,_xlfn.XLOOKUP('Beregninger RAS'!F369,'Veksttabell SV'!$B$26:$AU$26,'Veksttabell SV'!$B$27:$AU$43,,-1),,-1)*G369,""))</f>
        <v/>
      </c>
      <c r="I369" s="248" t="str">
        <f t="shared" si="50"/>
        <v/>
      </c>
      <c r="J369" s="264" t="str">
        <f t="shared" si="51"/>
        <v/>
      </c>
      <c r="K369" s="277" t="str">
        <f>IF(A369="","",'Prisestimat RAS'!$C$9)</f>
        <v/>
      </c>
      <c r="L369" s="277" t="str">
        <f>IF(B369="","",'Prisestimat RAS'!$C$10)</f>
        <v/>
      </c>
      <c r="M369" s="277" t="str">
        <f>IF(A369="","",_xlfn.XLOOKUP('Prisestimat RAS'!$C$10,Hjelpeark!$P$14:$P$16,Hjelpeark!$Q$14:$Q$16))</f>
        <v/>
      </c>
      <c r="N369" s="277" t="str">
        <f t="shared" si="58"/>
        <v/>
      </c>
      <c r="O369" s="277" t="str">
        <f>IFERROR(IF(N369=Hjelpeark!$D$7,_xlfn.XLOOKUP('Beregninger RAS'!C369,Hjelpeark!$C$8:$C$19,Hjelpeark!$D$8:$D$19),_xlfn.XLOOKUP('Beregninger RAS'!C369,Hjelpeark!$C$8:$C$19,Hjelpeark!$E$8:$E$19)),"")</f>
        <v/>
      </c>
      <c r="P369" s="277" t="str">
        <f t="shared" si="59"/>
        <v/>
      </c>
      <c r="Q369" s="277" t="str">
        <f>IFERROR(IF(P369=Hjelpeark!$B$4,0,ABS(P369-O369)),"")</f>
        <v/>
      </c>
      <c r="R369" s="226" t="str">
        <f t="shared" si="52"/>
        <v/>
      </c>
      <c r="T369" s="248" t="str">
        <f>IFERROR(_xlfn.XLOOKUP(D369,Prisliste!$C$4:$F$4,Prisliste!$C$28:$F$28)*R369,"")</f>
        <v/>
      </c>
      <c r="U369" s="248" t="str">
        <f>IFERROR(IF(L369=Hjelpeark!$P$14,_xlfn.XLOOKUP(D369,Prisliste!$C$4:$F$4,Prisliste!$C$29:$F$29)*R369,IF(L369=Hjelpeark!$P$15,_xlfn.XLOOKUP(D369,Prisliste!$C$4:$F$4,Prisliste!$C$30:$F$30)*R369,_xlfn.XLOOKUP(D369,Prisliste!$C$4:$F$4,Prisliste!$C$31:$F$31)*R369)),"")</f>
        <v/>
      </c>
    </row>
    <row r="370" spans="1:21" ht="14.4">
      <c r="A370" s="278" t="str">
        <f>IF(A369="","",IF(A369+1&lt;='Prisestimat RAS'!$C$7,'Beregninger RAS'!A369+1,""))</f>
        <v/>
      </c>
      <c r="B370" s="260" t="str">
        <f t="shared" si="53"/>
        <v/>
      </c>
      <c r="C370" s="277" t="str">
        <f t="shared" si="54"/>
        <v/>
      </c>
      <c r="D370" s="260" t="str">
        <f t="shared" si="55"/>
        <v/>
      </c>
      <c r="E370" s="226" t="str">
        <f t="shared" si="57"/>
        <v/>
      </c>
      <c r="F370" s="248" t="str">
        <f t="shared" si="56"/>
        <v/>
      </c>
      <c r="G370" s="246" t="str">
        <f>IF($A370="","",'Prisestimat RAS'!$C$14)</f>
        <v/>
      </c>
      <c r="H370" s="248" t="str" cm="1">
        <f t="array" ref="H370">IF(N370=Hjelpeark!$E$7,_xlfn.XLOOKUP(IF(P370="Naturlig",O370,P370),'Veksttabell FV'!$A$26:$A$42,_xlfn.XLOOKUP('Beregninger RAS'!F370,'Veksttabell FV'!$B$25:$T$25,'Veksttabell FV'!$B$26:$T$42,,-1),,-1)*G370,IF('Beregninger RAS'!N370=Hjelpeark!$D$7,_xlfn.XLOOKUP(IF(P370="Naturlig",O370,P370),'Veksttabell SV'!$A$27:$A$43,_xlfn.XLOOKUP('Beregninger RAS'!F370,'Veksttabell SV'!$B$26:$AU$26,'Veksttabell SV'!$B$27:$AU$43,,-1),,-1)*G370,""))</f>
        <v/>
      </c>
      <c r="I370" s="248" t="str">
        <f t="shared" si="50"/>
        <v/>
      </c>
      <c r="J370" s="264" t="str">
        <f t="shared" si="51"/>
        <v/>
      </c>
      <c r="K370" s="277" t="str">
        <f>IF(A370="","",'Prisestimat RAS'!$C$9)</f>
        <v/>
      </c>
      <c r="L370" s="277" t="str">
        <f>IF(B370="","",'Prisestimat RAS'!$C$10)</f>
        <v/>
      </c>
      <c r="M370" s="277" t="str">
        <f>IF(A370="","",_xlfn.XLOOKUP('Prisestimat RAS'!$C$10,Hjelpeark!$P$14:$P$16,Hjelpeark!$Q$14:$Q$16))</f>
        <v/>
      </c>
      <c r="N370" s="277" t="str">
        <f t="shared" si="58"/>
        <v/>
      </c>
      <c r="O370" s="277" t="str">
        <f>IFERROR(IF(N370=Hjelpeark!$D$7,_xlfn.XLOOKUP('Beregninger RAS'!C370,Hjelpeark!$C$8:$C$19,Hjelpeark!$D$8:$D$19),_xlfn.XLOOKUP('Beregninger RAS'!C370,Hjelpeark!$C$8:$C$19,Hjelpeark!$E$8:$E$19)),"")</f>
        <v/>
      </c>
      <c r="P370" s="277" t="str">
        <f t="shared" si="59"/>
        <v/>
      </c>
      <c r="Q370" s="277" t="str">
        <f>IFERROR(IF(P370=Hjelpeark!$B$4,0,ABS(P370-O370)),"")</f>
        <v/>
      </c>
      <c r="R370" s="226" t="str">
        <f t="shared" si="52"/>
        <v/>
      </c>
      <c r="T370" s="248" t="str">
        <f>IFERROR(_xlfn.XLOOKUP(D370,Prisliste!$C$4:$F$4,Prisliste!$C$28:$F$28)*R370,"")</f>
        <v/>
      </c>
      <c r="U370" s="248" t="str">
        <f>IFERROR(IF(L370=Hjelpeark!$P$14,_xlfn.XLOOKUP(D370,Prisliste!$C$4:$F$4,Prisliste!$C$29:$F$29)*R370,IF(L370=Hjelpeark!$P$15,_xlfn.XLOOKUP(D370,Prisliste!$C$4:$F$4,Prisliste!$C$30:$F$30)*R370,_xlfn.XLOOKUP(D370,Prisliste!$C$4:$F$4,Prisliste!$C$31:$F$31)*R370)),"")</f>
        <v/>
      </c>
    </row>
    <row r="371" spans="1:21" ht="14.4">
      <c r="A371" s="278" t="str">
        <f>IF(A370="","",IF(A370+1&lt;='Prisestimat RAS'!$C$7,'Beregninger RAS'!A370+1,""))</f>
        <v/>
      </c>
      <c r="B371" s="260" t="str">
        <f t="shared" si="53"/>
        <v/>
      </c>
      <c r="C371" s="277" t="str">
        <f t="shared" si="54"/>
        <v/>
      </c>
      <c r="D371" s="260" t="str">
        <f t="shared" si="55"/>
        <v/>
      </c>
      <c r="E371" s="226" t="str">
        <f t="shared" si="57"/>
        <v/>
      </c>
      <c r="F371" s="248" t="str">
        <f t="shared" si="56"/>
        <v/>
      </c>
      <c r="G371" s="246" t="str">
        <f>IF($A371="","",'Prisestimat RAS'!$C$14)</f>
        <v/>
      </c>
      <c r="H371" s="248" t="str" cm="1">
        <f t="array" ref="H371">IF(N371=Hjelpeark!$E$7,_xlfn.XLOOKUP(IF(P371="Naturlig",O371,P371),'Veksttabell FV'!$A$26:$A$42,_xlfn.XLOOKUP('Beregninger RAS'!F371,'Veksttabell FV'!$B$25:$T$25,'Veksttabell FV'!$B$26:$T$42,,-1),,-1)*G371,IF('Beregninger RAS'!N371=Hjelpeark!$D$7,_xlfn.XLOOKUP(IF(P371="Naturlig",O371,P371),'Veksttabell SV'!$A$27:$A$43,_xlfn.XLOOKUP('Beregninger RAS'!F371,'Veksttabell SV'!$B$26:$AU$26,'Veksttabell SV'!$B$27:$AU$43,,-1),,-1)*G371,""))</f>
        <v/>
      </c>
      <c r="I371" s="248" t="str">
        <f t="shared" si="50"/>
        <v/>
      </c>
      <c r="J371" s="264" t="str">
        <f t="shared" si="51"/>
        <v/>
      </c>
      <c r="K371" s="277" t="str">
        <f>IF(A371="","",'Prisestimat RAS'!$C$9)</f>
        <v/>
      </c>
      <c r="L371" s="277" t="str">
        <f>IF(B371="","",'Prisestimat RAS'!$C$10)</f>
        <v/>
      </c>
      <c r="M371" s="277" t="str">
        <f>IF(A371="","",_xlfn.XLOOKUP('Prisestimat RAS'!$C$10,Hjelpeark!$P$14:$P$16,Hjelpeark!$Q$14:$Q$16))</f>
        <v/>
      </c>
      <c r="N371" s="277" t="str">
        <f t="shared" si="58"/>
        <v/>
      </c>
      <c r="O371" s="277" t="str">
        <f>IFERROR(IF(N371=Hjelpeark!$D$7,_xlfn.XLOOKUP('Beregninger RAS'!C371,Hjelpeark!$C$8:$C$19,Hjelpeark!$D$8:$D$19),_xlfn.XLOOKUP('Beregninger RAS'!C371,Hjelpeark!$C$8:$C$19,Hjelpeark!$E$8:$E$19)),"")</f>
        <v/>
      </c>
      <c r="P371" s="277" t="str">
        <f t="shared" si="59"/>
        <v/>
      </c>
      <c r="Q371" s="277" t="str">
        <f>IFERROR(IF(P371=Hjelpeark!$B$4,0,ABS(P371-O371)),"")</f>
        <v/>
      </c>
      <c r="R371" s="226" t="str">
        <f t="shared" si="52"/>
        <v/>
      </c>
      <c r="T371" s="248" t="str">
        <f>IFERROR(_xlfn.XLOOKUP(D371,Prisliste!$C$4:$F$4,Prisliste!$C$28:$F$28)*R371,"")</f>
        <v/>
      </c>
      <c r="U371" s="248" t="str">
        <f>IFERROR(IF(L371=Hjelpeark!$P$14,_xlfn.XLOOKUP(D371,Prisliste!$C$4:$F$4,Prisliste!$C$29:$F$29)*R371,IF(L371=Hjelpeark!$P$15,_xlfn.XLOOKUP(D371,Prisliste!$C$4:$F$4,Prisliste!$C$30:$F$30)*R371,_xlfn.XLOOKUP(D371,Prisliste!$C$4:$F$4,Prisliste!$C$31:$F$31)*R371)),"")</f>
        <v/>
      </c>
    </row>
    <row r="372" spans="1:21" ht="14.4">
      <c r="A372" s="278" t="str">
        <f>IF(A371="","",IF(A371+1&lt;='Prisestimat RAS'!$C$7,'Beregninger RAS'!A371+1,""))</f>
        <v/>
      </c>
      <c r="B372" s="260" t="str">
        <f t="shared" si="53"/>
        <v/>
      </c>
      <c r="C372" s="277" t="str">
        <f t="shared" si="54"/>
        <v/>
      </c>
      <c r="D372" s="260" t="str">
        <f t="shared" si="55"/>
        <v/>
      </c>
      <c r="E372" s="226" t="str">
        <f t="shared" si="57"/>
        <v/>
      </c>
      <c r="F372" s="248" t="str">
        <f t="shared" si="56"/>
        <v/>
      </c>
      <c r="G372" s="246" t="str">
        <f>IF($A372="","",'Prisestimat RAS'!$C$14)</f>
        <v/>
      </c>
      <c r="H372" s="248" t="str" cm="1">
        <f t="array" ref="H372">IF(N372=Hjelpeark!$E$7,_xlfn.XLOOKUP(IF(P372="Naturlig",O372,P372),'Veksttabell FV'!$A$26:$A$42,_xlfn.XLOOKUP('Beregninger RAS'!F372,'Veksttabell FV'!$B$25:$T$25,'Veksttabell FV'!$B$26:$T$42,,-1),,-1)*G372,IF('Beregninger RAS'!N372=Hjelpeark!$D$7,_xlfn.XLOOKUP(IF(P372="Naturlig",O372,P372),'Veksttabell SV'!$A$27:$A$43,_xlfn.XLOOKUP('Beregninger RAS'!F372,'Veksttabell SV'!$B$26:$AU$26,'Veksttabell SV'!$B$27:$AU$43,,-1),,-1)*G372,""))</f>
        <v/>
      </c>
      <c r="I372" s="248" t="str">
        <f t="shared" si="50"/>
        <v/>
      </c>
      <c r="J372" s="264" t="str">
        <f t="shared" si="51"/>
        <v/>
      </c>
      <c r="K372" s="277" t="str">
        <f>IF(A372="","",'Prisestimat RAS'!$C$9)</f>
        <v/>
      </c>
      <c r="L372" s="277" t="str">
        <f>IF(B372="","",'Prisestimat RAS'!$C$10)</f>
        <v/>
      </c>
      <c r="M372" s="277" t="str">
        <f>IF(A372="","",_xlfn.XLOOKUP('Prisestimat RAS'!$C$10,Hjelpeark!$P$14:$P$16,Hjelpeark!$Q$14:$Q$16))</f>
        <v/>
      </c>
      <c r="N372" s="277" t="str">
        <f t="shared" si="58"/>
        <v/>
      </c>
      <c r="O372" s="277" t="str">
        <f>IFERROR(IF(N372=Hjelpeark!$D$7,_xlfn.XLOOKUP('Beregninger RAS'!C372,Hjelpeark!$C$8:$C$19,Hjelpeark!$D$8:$D$19),_xlfn.XLOOKUP('Beregninger RAS'!C372,Hjelpeark!$C$8:$C$19,Hjelpeark!$E$8:$E$19)),"")</f>
        <v/>
      </c>
      <c r="P372" s="277" t="str">
        <f t="shared" si="59"/>
        <v/>
      </c>
      <c r="Q372" s="277" t="str">
        <f>IFERROR(IF(P372=Hjelpeark!$B$4,0,ABS(P372-O372)),"")</f>
        <v/>
      </c>
      <c r="R372" s="226" t="str">
        <f t="shared" si="52"/>
        <v/>
      </c>
      <c r="T372" s="248" t="str">
        <f>IFERROR(_xlfn.XLOOKUP(D372,Prisliste!$C$4:$F$4,Prisliste!$C$28:$F$28)*R372,"")</f>
        <v/>
      </c>
      <c r="U372" s="248" t="str">
        <f>IFERROR(IF(L372=Hjelpeark!$P$14,_xlfn.XLOOKUP(D372,Prisliste!$C$4:$F$4,Prisliste!$C$29:$F$29)*R372,IF(L372=Hjelpeark!$P$15,_xlfn.XLOOKUP(D372,Prisliste!$C$4:$F$4,Prisliste!$C$30:$F$30)*R372,_xlfn.XLOOKUP(D372,Prisliste!$C$4:$F$4,Prisliste!$C$31:$F$31)*R372)),"")</f>
        <v/>
      </c>
    </row>
    <row r="373" spans="1:21" ht="14.4">
      <c r="A373" s="278" t="str">
        <f>IF(A372="","",IF(A372+1&lt;='Prisestimat RAS'!$C$7,'Beregninger RAS'!A372+1,""))</f>
        <v/>
      </c>
      <c r="B373" s="260" t="str">
        <f t="shared" si="53"/>
        <v/>
      </c>
      <c r="C373" s="277" t="str">
        <f t="shared" si="54"/>
        <v/>
      </c>
      <c r="D373" s="260" t="str">
        <f t="shared" si="55"/>
        <v/>
      </c>
      <c r="E373" s="226" t="str">
        <f t="shared" si="57"/>
        <v/>
      </c>
      <c r="F373" s="248" t="str">
        <f t="shared" si="56"/>
        <v/>
      </c>
      <c r="G373" s="246" t="str">
        <f>IF($A373="","",'Prisestimat RAS'!$C$14)</f>
        <v/>
      </c>
      <c r="H373" s="248" t="str" cm="1">
        <f t="array" ref="H373">IF(N373=Hjelpeark!$E$7,_xlfn.XLOOKUP(IF(P373="Naturlig",O373,P373),'Veksttabell FV'!$A$26:$A$42,_xlfn.XLOOKUP('Beregninger RAS'!F373,'Veksttabell FV'!$B$25:$T$25,'Veksttabell FV'!$B$26:$T$42,,-1),,-1)*G373,IF('Beregninger RAS'!N373=Hjelpeark!$D$7,_xlfn.XLOOKUP(IF(P373="Naturlig",O373,P373),'Veksttabell SV'!$A$27:$A$43,_xlfn.XLOOKUP('Beregninger RAS'!F373,'Veksttabell SV'!$B$26:$AU$26,'Veksttabell SV'!$B$27:$AU$43,,-1),,-1)*G373,""))</f>
        <v/>
      </c>
      <c r="I373" s="248" t="str">
        <f t="shared" si="50"/>
        <v/>
      </c>
      <c r="J373" s="264" t="str">
        <f t="shared" si="51"/>
        <v/>
      </c>
      <c r="K373" s="277" t="str">
        <f>IF(A373="","",'Prisestimat RAS'!$C$9)</f>
        <v/>
      </c>
      <c r="L373" s="277" t="str">
        <f>IF(B373="","",'Prisestimat RAS'!$C$10)</f>
        <v/>
      </c>
      <c r="M373" s="277" t="str">
        <f>IF(A373="","",_xlfn.XLOOKUP('Prisestimat RAS'!$C$10,Hjelpeark!$P$14:$P$16,Hjelpeark!$Q$14:$Q$16))</f>
        <v/>
      </c>
      <c r="N373" s="277" t="str">
        <f t="shared" si="58"/>
        <v/>
      </c>
      <c r="O373" s="277" t="str">
        <f>IFERROR(IF(N373=Hjelpeark!$D$7,_xlfn.XLOOKUP('Beregninger RAS'!C373,Hjelpeark!$C$8:$C$19,Hjelpeark!$D$8:$D$19),_xlfn.XLOOKUP('Beregninger RAS'!C373,Hjelpeark!$C$8:$C$19,Hjelpeark!$E$8:$E$19)),"")</f>
        <v/>
      </c>
      <c r="P373" s="277" t="str">
        <f t="shared" si="59"/>
        <v/>
      </c>
      <c r="Q373" s="277" t="str">
        <f>IFERROR(IF(P373=Hjelpeark!$B$4,0,ABS(P373-O373)),"")</f>
        <v/>
      </c>
      <c r="R373" s="226" t="str">
        <f t="shared" si="52"/>
        <v/>
      </c>
      <c r="T373" s="248" t="str">
        <f>IFERROR(_xlfn.XLOOKUP(D373,Prisliste!$C$4:$F$4,Prisliste!$C$28:$F$28)*R373,"")</f>
        <v/>
      </c>
      <c r="U373" s="248" t="str">
        <f>IFERROR(IF(L373=Hjelpeark!$P$14,_xlfn.XLOOKUP(D373,Prisliste!$C$4:$F$4,Prisliste!$C$29:$F$29)*R373,IF(L373=Hjelpeark!$P$15,_xlfn.XLOOKUP(D373,Prisliste!$C$4:$F$4,Prisliste!$C$30:$F$30)*R373,_xlfn.XLOOKUP(D373,Prisliste!$C$4:$F$4,Prisliste!$C$31:$F$31)*R373)),"")</f>
        <v/>
      </c>
    </row>
    <row r="374" spans="1:21" ht="14.4">
      <c r="A374" s="278" t="str">
        <f>IF(A373="","",IF(A373+1&lt;='Prisestimat RAS'!$C$7,'Beregninger RAS'!A373+1,""))</f>
        <v/>
      </c>
      <c r="B374" s="260" t="str">
        <f t="shared" si="53"/>
        <v/>
      </c>
      <c r="C374" s="277" t="str">
        <f t="shared" si="54"/>
        <v/>
      </c>
      <c r="D374" s="260" t="str">
        <f t="shared" si="55"/>
        <v/>
      </c>
      <c r="E374" s="226" t="str">
        <f t="shared" si="57"/>
        <v/>
      </c>
      <c r="F374" s="248" t="str">
        <f t="shared" si="56"/>
        <v/>
      </c>
      <c r="G374" s="246" t="str">
        <f>IF($A374="","",'Prisestimat RAS'!$C$14)</f>
        <v/>
      </c>
      <c r="H374" s="248" t="str" cm="1">
        <f t="array" ref="H374">IF(N374=Hjelpeark!$E$7,_xlfn.XLOOKUP(IF(P374="Naturlig",O374,P374),'Veksttabell FV'!$A$26:$A$42,_xlfn.XLOOKUP('Beregninger RAS'!F374,'Veksttabell FV'!$B$25:$T$25,'Veksttabell FV'!$B$26:$T$42,,-1),,-1)*G374,IF('Beregninger RAS'!N374=Hjelpeark!$D$7,_xlfn.XLOOKUP(IF(P374="Naturlig",O374,P374),'Veksttabell SV'!$A$27:$A$43,_xlfn.XLOOKUP('Beregninger RAS'!F374,'Veksttabell SV'!$B$26:$AU$26,'Veksttabell SV'!$B$27:$AU$43,,-1),,-1)*G374,""))</f>
        <v/>
      </c>
      <c r="I374" s="248" t="str">
        <f t="shared" si="50"/>
        <v/>
      </c>
      <c r="J374" s="264" t="str">
        <f t="shared" si="51"/>
        <v/>
      </c>
      <c r="K374" s="277" t="str">
        <f>IF(A374="","",'Prisestimat RAS'!$C$9)</f>
        <v/>
      </c>
      <c r="L374" s="277" t="str">
        <f>IF(B374="","",'Prisestimat RAS'!$C$10)</f>
        <v/>
      </c>
      <c r="M374" s="277" t="str">
        <f>IF(A374="","",_xlfn.XLOOKUP('Prisestimat RAS'!$C$10,Hjelpeark!$P$14:$P$16,Hjelpeark!$Q$14:$Q$16))</f>
        <v/>
      </c>
      <c r="N374" s="277" t="str">
        <f t="shared" si="58"/>
        <v/>
      </c>
      <c r="O374" s="277" t="str">
        <f>IFERROR(IF(N374=Hjelpeark!$D$7,_xlfn.XLOOKUP('Beregninger RAS'!C374,Hjelpeark!$C$8:$C$19,Hjelpeark!$D$8:$D$19),_xlfn.XLOOKUP('Beregninger RAS'!C374,Hjelpeark!$C$8:$C$19,Hjelpeark!$E$8:$E$19)),"")</f>
        <v/>
      </c>
      <c r="P374" s="277" t="str">
        <f t="shared" si="59"/>
        <v/>
      </c>
      <c r="Q374" s="277" t="str">
        <f>IFERROR(IF(P374=Hjelpeark!$B$4,0,ABS(P374-O374)),"")</f>
        <v/>
      </c>
      <c r="R374" s="226" t="str">
        <f t="shared" si="52"/>
        <v/>
      </c>
      <c r="T374" s="248" t="str">
        <f>IFERROR(_xlfn.XLOOKUP(D374,Prisliste!$C$4:$F$4,Prisliste!$C$28:$F$28)*R374,"")</f>
        <v/>
      </c>
      <c r="U374" s="248" t="str">
        <f>IFERROR(IF(L374=Hjelpeark!$P$14,_xlfn.XLOOKUP(D374,Prisliste!$C$4:$F$4,Prisliste!$C$29:$F$29)*R374,IF(L374=Hjelpeark!$P$15,_xlfn.XLOOKUP(D374,Prisliste!$C$4:$F$4,Prisliste!$C$30:$F$30)*R374,_xlfn.XLOOKUP(D374,Prisliste!$C$4:$F$4,Prisliste!$C$31:$F$31)*R374)),"")</f>
        <v/>
      </c>
    </row>
    <row r="375" spans="1:21" ht="14.4">
      <c r="A375" s="278" t="str">
        <f>IF(A374="","",IF(A374+1&lt;='Prisestimat RAS'!$C$7,'Beregninger RAS'!A374+1,""))</f>
        <v/>
      </c>
      <c r="B375" s="260" t="str">
        <f t="shared" si="53"/>
        <v/>
      </c>
      <c r="C375" s="277" t="str">
        <f t="shared" si="54"/>
        <v/>
      </c>
      <c r="D375" s="260" t="str">
        <f t="shared" si="55"/>
        <v/>
      </c>
      <c r="E375" s="226" t="str">
        <f t="shared" si="57"/>
        <v/>
      </c>
      <c r="F375" s="248" t="str">
        <f t="shared" si="56"/>
        <v/>
      </c>
      <c r="G375" s="246" t="str">
        <f>IF($A375="","",'Prisestimat RAS'!$C$14)</f>
        <v/>
      </c>
      <c r="H375" s="248" t="str" cm="1">
        <f t="array" ref="H375">IF(N375=Hjelpeark!$E$7,_xlfn.XLOOKUP(IF(P375="Naturlig",O375,P375),'Veksttabell FV'!$A$26:$A$42,_xlfn.XLOOKUP('Beregninger RAS'!F375,'Veksttabell FV'!$B$25:$T$25,'Veksttabell FV'!$B$26:$T$42,,-1),,-1)*G375,IF('Beregninger RAS'!N375=Hjelpeark!$D$7,_xlfn.XLOOKUP(IF(P375="Naturlig",O375,P375),'Veksttabell SV'!$A$27:$A$43,_xlfn.XLOOKUP('Beregninger RAS'!F375,'Veksttabell SV'!$B$26:$AU$26,'Veksttabell SV'!$B$27:$AU$43,,-1),,-1)*G375,""))</f>
        <v/>
      </c>
      <c r="I375" s="248" t="str">
        <f t="shared" si="50"/>
        <v/>
      </c>
      <c r="J375" s="264" t="str">
        <f t="shared" si="51"/>
        <v/>
      </c>
      <c r="K375" s="277" t="str">
        <f>IF(A375="","",'Prisestimat RAS'!$C$9)</f>
        <v/>
      </c>
      <c r="L375" s="277" t="str">
        <f>IF(B375="","",'Prisestimat RAS'!$C$10)</f>
        <v/>
      </c>
      <c r="M375" s="277" t="str">
        <f>IF(A375="","",_xlfn.XLOOKUP('Prisestimat RAS'!$C$10,Hjelpeark!$P$14:$P$16,Hjelpeark!$Q$14:$Q$16))</f>
        <v/>
      </c>
      <c r="N375" s="277" t="str">
        <f t="shared" si="58"/>
        <v/>
      </c>
      <c r="O375" s="277" t="str">
        <f>IFERROR(IF(N375=Hjelpeark!$D$7,_xlfn.XLOOKUP('Beregninger RAS'!C375,Hjelpeark!$C$8:$C$19,Hjelpeark!$D$8:$D$19),_xlfn.XLOOKUP('Beregninger RAS'!C375,Hjelpeark!$C$8:$C$19,Hjelpeark!$E$8:$E$19)),"")</f>
        <v/>
      </c>
      <c r="P375" s="277" t="str">
        <f t="shared" si="59"/>
        <v/>
      </c>
      <c r="Q375" s="277" t="str">
        <f>IFERROR(IF(P375=Hjelpeark!$B$4,0,ABS(P375-O375)),"")</f>
        <v/>
      </c>
      <c r="R375" s="226" t="str">
        <f t="shared" si="52"/>
        <v/>
      </c>
      <c r="T375" s="248" t="str">
        <f>IFERROR(_xlfn.XLOOKUP(D375,Prisliste!$C$4:$F$4,Prisliste!$C$28:$F$28)*R375,"")</f>
        <v/>
      </c>
      <c r="U375" s="248" t="str">
        <f>IFERROR(IF(L375=Hjelpeark!$P$14,_xlfn.XLOOKUP(D375,Prisliste!$C$4:$F$4,Prisliste!$C$29:$F$29)*R375,IF(L375=Hjelpeark!$P$15,_xlfn.XLOOKUP(D375,Prisliste!$C$4:$F$4,Prisliste!$C$30:$F$30)*R375,_xlfn.XLOOKUP(D375,Prisliste!$C$4:$F$4,Prisliste!$C$31:$F$31)*R375)),"")</f>
        <v/>
      </c>
    </row>
    <row r="376" spans="1:21" ht="14.4">
      <c r="A376" s="278" t="str">
        <f>IF(A375="","",IF(A375+1&lt;='Prisestimat RAS'!$C$7,'Beregninger RAS'!A375+1,""))</f>
        <v/>
      </c>
      <c r="B376" s="260" t="str">
        <f t="shared" si="53"/>
        <v/>
      </c>
      <c r="C376" s="277" t="str">
        <f t="shared" si="54"/>
        <v/>
      </c>
      <c r="D376" s="260" t="str">
        <f t="shared" si="55"/>
        <v/>
      </c>
      <c r="E376" s="226" t="str">
        <f t="shared" si="57"/>
        <v/>
      </c>
      <c r="F376" s="248" t="str">
        <f t="shared" si="56"/>
        <v/>
      </c>
      <c r="G376" s="246" t="str">
        <f>IF($A376="","",'Prisestimat RAS'!$C$14)</f>
        <v/>
      </c>
      <c r="H376" s="248" t="str" cm="1">
        <f t="array" ref="H376">IF(N376=Hjelpeark!$E$7,_xlfn.XLOOKUP(IF(P376="Naturlig",O376,P376),'Veksttabell FV'!$A$26:$A$42,_xlfn.XLOOKUP('Beregninger RAS'!F376,'Veksttabell FV'!$B$25:$T$25,'Veksttabell FV'!$B$26:$T$42,,-1),,-1)*G376,IF('Beregninger RAS'!N376=Hjelpeark!$D$7,_xlfn.XLOOKUP(IF(P376="Naturlig",O376,P376),'Veksttabell SV'!$A$27:$A$43,_xlfn.XLOOKUP('Beregninger RAS'!F376,'Veksttabell SV'!$B$26:$AU$26,'Veksttabell SV'!$B$27:$AU$43,,-1),,-1)*G376,""))</f>
        <v/>
      </c>
      <c r="I376" s="248" t="str">
        <f t="shared" si="50"/>
        <v/>
      </c>
      <c r="J376" s="264" t="str">
        <f t="shared" si="51"/>
        <v/>
      </c>
      <c r="K376" s="277" t="str">
        <f>IF(A376="","",'Prisestimat RAS'!$C$9)</f>
        <v/>
      </c>
      <c r="L376" s="277" t="str">
        <f>IF(B376="","",'Prisestimat RAS'!$C$10)</f>
        <v/>
      </c>
      <c r="M376" s="277" t="str">
        <f>IF(A376="","",_xlfn.XLOOKUP('Prisestimat RAS'!$C$10,Hjelpeark!$P$14:$P$16,Hjelpeark!$Q$14:$Q$16))</f>
        <v/>
      </c>
      <c r="N376" s="277" t="str">
        <f t="shared" si="58"/>
        <v/>
      </c>
      <c r="O376" s="277" t="str">
        <f>IFERROR(IF(N376=Hjelpeark!$D$7,_xlfn.XLOOKUP('Beregninger RAS'!C376,Hjelpeark!$C$8:$C$19,Hjelpeark!$D$8:$D$19),_xlfn.XLOOKUP('Beregninger RAS'!C376,Hjelpeark!$C$8:$C$19,Hjelpeark!$E$8:$E$19)),"")</f>
        <v/>
      </c>
      <c r="P376" s="277" t="str">
        <f t="shared" si="59"/>
        <v/>
      </c>
      <c r="Q376" s="277" t="str">
        <f>IFERROR(IF(P376=Hjelpeark!$B$4,0,ABS(P376-O376)),"")</f>
        <v/>
      </c>
      <c r="R376" s="226" t="str">
        <f t="shared" si="52"/>
        <v/>
      </c>
      <c r="T376" s="248" t="str">
        <f>IFERROR(_xlfn.XLOOKUP(D376,Prisliste!$C$4:$F$4,Prisliste!$C$28:$F$28)*R376,"")</f>
        <v/>
      </c>
      <c r="U376" s="248" t="str">
        <f>IFERROR(IF(L376=Hjelpeark!$P$14,_xlfn.XLOOKUP(D376,Prisliste!$C$4:$F$4,Prisliste!$C$29:$F$29)*R376,IF(L376=Hjelpeark!$P$15,_xlfn.XLOOKUP(D376,Prisliste!$C$4:$F$4,Prisliste!$C$30:$F$30)*R376,_xlfn.XLOOKUP(D376,Prisliste!$C$4:$F$4,Prisliste!$C$31:$F$31)*R376)),"")</f>
        <v/>
      </c>
    </row>
    <row r="377" spans="1:21" ht="14.4">
      <c r="A377" s="278" t="str">
        <f>IF(A376="","",IF(A376+1&lt;='Prisestimat RAS'!$C$7,'Beregninger RAS'!A376+1,""))</f>
        <v/>
      </c>
      <c r="B377" s="260" t="str">
        <f t="shared" si="53"/>
        <v/>
      </c>
      <c r="C377" s="277" t="str">
        <f t="shared" si="54"/>
        <v/>
      </c>
      <c r="D377" s="260" t="str">
        <f t="shared" si="55"/>
        <v/>
      </c>
      <c r="E377" s="226" t="str">
        <f t="shared" si="57"/>
        <v/>
      </c>
      <c r="F377" s="248" t="str">
        <f t="shared" si="56"/>
        <v/>
      </c>
      <c r="G377" s="246" t="str">
        <f>IF($A377="","",'Prisestimat RAS'!$C$14)</f>
        <v/>
      </c>
      <c r="H377" s="248" t="str" cm="1">
        <f t="array" ref="H377">IF(N377=Hjelpeark!$E$7,_xlfn.XLOOKUP(IF(P377="Naturlig",O377,P377),'Veksttabell FV'!$A$26:$A$42,_xlfn.XLOOKUP('Beregninger RAS'!F377,'Veksttabell FV'!$B$25:$T$25,'Veksttabell FV'!$B$26:$T$42,,-1),,-1)*G377,IF('Beregninger RAS'!N377=Hjelpeark!$D$7,_xlfn.XLOOKUP(IF(P377="Naturlig",O377,P377),'Veksttabell SV'!$A$27:$A$43,_xlfn.XLOOKUP('Beregninger RAS'!F377,'Veksttabell SV'!$B$26:$AU$26,'Veksttabell SV'!$B$27:$AU$43,,-1),,-1)*G377,""))</f>
        <v/>
      </c>
      <c r="I377" s="248" t="str">
        <f t="shared" si="50"/>
        <v/>
      </c>
      <c r="J377" s="264" t="str">
        <f t="shared" si="51"/>
        <v/>
      </c>
      <c r="K377" s="277" t="str">
        <f>IF(A377="","",'Prisestimat RAS'!$C$9)</f>
        <v/>
      </c>
      <c r="L377" s="277" t="str">
        <f>IF(B377="","",'Prisestimat RAS'!$C$10)</f>
        <v/>
      </c>
      <c r="M377" s="277" t="str">
        <f>IF(A377="","",_xlfn.XLOOKUP('Prisestimat RAS'!$C$10,Hjelpeark!$P$14:$P$16,Hjelpeark!$Q$14:$Q$16))</f>
        <v/>
      </c>
      <c r="N377" s="277" t="str">
        <f t="shared" si="58"/>
        <v/>
      </c>
      <c r="O377" s="277" t="str">
        <f>IFERROR(IF(N377=Hjelpeark!$D$7,_xlfn.XLOOKUP('Beregninger RAS'!C377,Hjelpeark!$C$8:$C$19,Hjelpeark!$D$8:$D$19),_xlfn.XLOOKUP('Beregninger RAS'!C377,Hjelpeark!$C$8:$C$19,Hjelpeark!$E$8:$E$19)),"")</f>
        <v/>
      </c>
      <c r="P377" s="277" t="str">
        <f t="shared" si="59"/>
        <v/>
      </c>
      <c r="Q377" s="277" t="str">
        <f>IFERROR(IF(P377=Hjelpeark!$B$4,0,ABS(P377-O377)),"")</f>
        <v/>
      </c>
      <c r="R377" s="226" t="str">
        <f t="shared" si="52"/>
        <v/>
      </c>
      <c r="T377" s="248" t="str">
        <f>IFERROR(_xlfn.XLOOKUP(D377,Prisliste!$C$4:$F$4,Prisliste!$C$28:$F$28)*R377,"")</f>
        <v/>
      </c>
      <c r="U377" s="248" t="str">
        <f>IFERROR(IF(L377=Hjelpeark!$P$14,_xlfn.XLOOKUP(D377,Prisliste!$C$4:$F$4,Prisliste!$C$29:$F$29)*R377,IF(L377=Hjelpeark!$P$15,_xlfn.XLOOKUP(D377,Prisliste!$C$4:$F$4,Prisliste!$C$30:$F$30)*R377,_xlfn.XLOOKUP(D377,Prisliste!$C$4:$F$4,Prisliste!$C$31:$F$31)*R377)),"")</f>
        <v/>
      </c>
    </row>
    <row r="378" spans="1:21" ht="14.4">
      <c r="A378" s="278" t="str">
        <f>IF(A377="","",IF(A377+1&lt;='Prisestimat RAS'!$C$7,'Beregninger RAS'!A377+1,""))</f>
        <v/>
      </c>
      <c r="B378" s="260" t="str">
        <f t="shared" si="53"/>
        <v/>
      </c>
      <c r="C378" s="277" t="str">
        <f t="shared" si="54"/>
        <v/>
      </c>
      <c r="D378" s="260" t="str">
        <f t="shared" si="55"/>
        <v/>
      </c>
      <c r="E378" s="226" t="str">
        <f t="shared" si="57"/>
        <v/>
      </c>
      <c r="F378" s="248" t="str">
        <f t="shared" si="56"/>
        <v/>
      </c>
      <c r="G378" s="246" t="str">
        <f>IF($A378="","",'Prisestimat RAS'!$C$14)</f>
        <v/>
      </c>
      <c r="H378" s="248" t="str" cm="1">
        <f t="array" ref="H378">IF(N378=Hjelpeark!$E$7,_xlfn.XLOOKUP(IF(P378="Naturlig",O378,P378),'Veksttabell FV'!$A$26:$A$42,_xlfn.XLOOKUP('Beregninger RAS'!F378,'Veksttabell FV'!$B$25:$T$25,'Veksttabell FV'!$B$26:$T$42,,-1),,-1)*G378,IF('Beregninger RAS'!N378=Hjelpeark!$D$7,_xlfn.XLOOKUP(IF(P378="Naturlig",O378,P378),'Veksttabell SV'!$A$27:$A$43,_xlfn.XLOOKUP('Beregninger RAS'!F378,'Veksttabell SV'!$B$26:$AU$26,'Veksttabell SV'!$B$27:$AU$43,,-1),,-1)*G378,""))</f>
        <v/>
      </c>
      <c r="I378" s="248" t="str">
        <f t="shared" si="50"/>
        <v/>
      </c>
      <c r="J378" s="264" t="str">
        <f t="shared" si="51"/>
        <v/>
      </c>
      <c r="K378" s="277" t="str">
        <f>IF(A378="","",'Prisestimat RAS'!$C$9)</f>
        <v/>
      </c>
      <c r="L378" s="277" t="str">
        <f>IF(B378="","",'Prisestimat RAS'!$C$10)</f>
        <v/>
      </c>
      <c r="M378" s="277" t="str">
        <f>IF(A378="","",_xlfn.XLOOKUP('Prisestimat RAS'!$C$10,Hjelpeark!$P$14:$P$16,Hjelpeark!$Q$14:$Q$16))</f>
        <v/>
      </c>
      <c r="N378" s="277" t="str">
        <f t="shared" si="58"/>
        <v/>
      </c>
      <c r="O378" s="277" t="str">
        <f>IFERROR(IF(N378=Hjelpeark!$D$7,_xlfn.XLOOKUP('Beregninger RAS'!C378,Hjelpeark!$C$8:$C$19,Hjelpeark!$D$8:$D$19),_xlfn.XLOOKUP('Beregninger RAS'!C378,Hjelpeark!$C$8:$C$19,Hjelpeark!$E$8:$E$19)),"")</f>
        <v/>
      </c>
      <c r="P378" s="277" t="str">
        <f t="shared" si="59"/>
        <v/>
      </c>
      <c r="Q378" s="277" t="str">
        <f>IFERROR(IF(P378=Hjelpeark!$B$4,0,ABS(P378-O378)),"")</f>
        <v/>
      </c>
      <c r="R378" s="226" t="str">
        <f t="shared" si="52"/>
        <v/>
      </c>
      <c r="T378" s="248" t="str">
        <f>IFERROR(_xlfn.XLOOKUP(D378,Prisliste!$C$4:$F$4,Prisliste!$C$28:$F$28)*R378,"")</f>
        <v/>
      </c>
      <c r="U378" s="248" t="str">
        <f>IFERROR(IF(L378=Hjelpeark!$P$14,_xlfn.XLOOKUP(D378,Prisliste!$C$4:$F$4,Prisliste!$C$29:$F$29)*R378,IF(L378=Hjelpeark!$P$15,_xlfn.XLOOKUP(D378,Prisliste!$C$4:$F$4,Prisliste!$C$30:$F$30)*R378,_xlfn.XLOOKUP(D378,Prisliste!$C$4:$F$4,Prisliste!$C$31:$F$31)*R378)),"")</f>
        <v/>
      </c>
    </row>
    <row r="379" spans="1:21" ht="14.4">
      <c r="A379" s="278" t="str">
        <f>IF(A378="","",IF(A378+1&lt;='Prisestimat RAS'!$C$7,'Beregninger RAS'!A378+1,""))</f>
        <v/>
      </c>
      <c r="B379" s="260" t="str">
        <f t="shared" si="53"/>
        <v/>
      </c>
      <c r="C379" s="277" t="str">
        <f t="shared" si="54"/>
        <v/>
      </c>
      <c r="D379" s="260" t="str">
        <f t="shared" si="55"/>
        <v/>
      </c>
      <c r="E379" s="226" t="str">
        <f t="shared" si="57"/>
        <v/>
      </c>
      <c r="F379" s="248" t="str">
        <f t="shared" si="56"/>
        <v/>
      </c>
      <c r="G379" s="246" t="str">
        <f>IF($A379="","",'Prisestimat RAS'!$C$14)</f>
        <v/>
      </c>
      <c r="H379" s="248" t="str" cm="1">
        <f t="array" ref="H379">IF(N379=Hjelpeark!$E$7,_xlfn.XLOOKUP(IF(P379="Naturlig",O379,P379),'Veksttabell FV'!$A$26:$A$42,_xlfn.XLOOKUP('Beregninger RAS'!F379,'Veksttabell FV'!$B$25:$T$25,'Veksttabell FV'!$B$26:$T$42,,-1),,-1)*G379,IF('Beregninger RAS'!N379=Hjelpeark!$D$7,_xlfn.XLOOKUP(IF(P379="Naturlig",O379,P379),'Veksttabell SV'!$A$27:$A$43,_xlfn.XLOOKUP('Beregninger RAS'!F379,'Veksttabell SV'!$B$26:$AU$26,'Veksttabell SV'!$B$27:$AU$43,,-1),,-1)*G379,""))</f>
        <v/>
      </c>
      <c r="I379" s="248" t="str">
        <f t="shared" si="50"/>
        <v/>
      </c>
      <c r="J379" s="264" t="str">
        <f t="shared" si="51"/>
        <v/>
      </c>
      <c r="K379" s="277" t="str">
        <f>IF(A379="","",'Prisestimat RAS'!$C$9)</f>
        <v/>
      </c>
      <c r="L379" s="277" t="str">
        <f>IF(B379="","",'Prisestimat RAS'!$C$10)</f>
        <v/>
      </c>
      <c r="M379" s="277" t="str">
        <f>IF(A379="","",_xlfn.XLOOKUP('Prisestimat RAS'!$C$10,Hjelpeark!$P$14:$P$16,Hjelpeark!$Q$14:$Q$16))</f>
        <v/>
      </c>
      <c r="N379" s="277" t="str">
        <f t="shared" si="58"/>
        <v/>
      </c>
      <c r="O379" s="277" t="str">
        <f>IFERROR(IF(N379=Hjelpeark!$D$7,_xlfn.XLOOKUP('Beregninger RAS'!C379,Hjelpeark!$C$8:$C$19,Hjelpeark!$D$8:$D$19),_xlfn.XLOOKUP('Beregninger RAS'!C379,Hjelpeark!$C$8:$C$19,Hjelpeark!$E$8:$E$19)),"")</f>
        <v/>
      </c>
      <c r="P379" s="277" t="str">
        <f t="shared" si="59"/>
        <v/>
      </c>
      <c r="Q379" s="277" t="str">
        <f>IFERROR(IF(P379=Hjelpeark!$B$4,0,ABS(P379-O379)),"")</f>
        <v/>
      </c>
      <c r="R379" s="226" t="str">
        <f t="shared" si="52"/>
        <v/>
      </c>
      <c r="T379" s="248" t="str">
        <f>IFERROR(_xlfn.XLOOKUP(D379,Prisliste!$C$4:$F$4,Prisliste!$C$28:$F$28)*R379,"")</f>
        <v/>
      </c>
      <c r="U379" s="248" t="str">
        <f>IFERROR(IF(L379=Hjelpeark!$P$14,_xlfn.XLOOKUP(D379,Prisliste!$C$4:$F$4,Prisliste!$C$29:$F$29)*R379,IF(L379=Hjelpeark!$P$15,_xlfn.XLOOKUP(D379,Prisliste!$C$4:$F$4,Prisliste!$C$30:$F$30)*R379,_xlfn.XLOOKUP(D379,Prisliste!$C$4:$F$4,Prisliste!$C$31:$F$31)*R379)),"")</f>
        <v/>
      </c>
    </row>
    <row r="380" spans="1:21" ht="14.4">
      <c r="A380" s="278" t="str">
        <f>IF(A379="","",IF(A379+1&lt;='Prisestimat RAS'!$C$7,'Beregninger RAS'!A379+1,""))</f>
        <v/>
      </c>
      <c r="B380" s="260" t="str">
        <f t="shared" si="53"/>
        <v/>
      </c>
      <c r="C380" s="277" t="str">
        <f t="shared" si="54"/>
        <v/>
      </c>
      <c r="D380" s="260" t="str">
        <f t="shared" si="55"/>
        <v/>
      </c>
      <c r="E380" s="226" t="str">
        <f t="shared" si="57"/>
        <v/>
      </c>
      <c r="F380" s="248" t="str">
        <f t="shared" si="56"/>
        <v/>
      </c>
      <c r="G380" s="246" t="str">
        <f>IF($A380="","",'Prisestimat RAS'!$C$14)</f>
        <v/>
      </c>
      <c r="H380" s="248" t="str" cm="1">
        <f t="array" ref="H380">IF(N380=Hjelpeark!$E$7,_xlfn.XLOOKUP(IF(P380="Naturlig",O380,P380),'Veksttabell FV'!$A$26:$A$42,_xlfn.XLOOKUP('Beregninger RAS'!F380,'Veksttabell FV'!$B$25:$T$25,'Veksttabell FV'!$B$26:$T$42,,-1),,-1)*G380,IF('Beregninger RAS'!N380=Hjelpeark!$D$7,_xlfn.XLOOKUP(IF(P380="Naturlig",O380,P380),'Veksttabell SV'!$A$27:$A$43,_xlfn.XLOOKUP('Beregninger RAS'!F380,'Veksttabell SV'!$B$26:$AU$26,'Veksttabell SV'!$B$27:$AU$43,,-1),,-1)*G380,""))</f>
        <v/>
      </c>
      <c r="I380" s="248" t="str">
        <f t="shared" si="50"/>
        <v/>
      </c>
      <c r="J380" s="264" t="str">
        <f t="shared" si="51"/>
        <v/>
      </c>
      <c r="K380" s="277" t="str">
        <f>IF(A380="","",'Prisestimat RAS'!$C$9)</f>
        <v/>
      </c>
      <c r="L380" s="277" t="str">
        <f>IF(B380="","",'Prisestimat RAS'!$C$10)</f>
        <v/>
      </c>
      <c r="M380" s="277" t="str">
        <f>IF(A380="","",_xlfn.XLOOKUP('Prisestimat RAS'!$C$10,Hjelpeark!$P$14:$P$16,Hjelpeark!$Q$14:$Q$16))</f>
        <v/>
      </c>
      <c r="N380" s="277" t="str">
        <f t="shared" si="58"/>
        <v/>
      </c>
      <c r="O380" s="277" t="str">
        <f>IFERROR(IF(N380=Hjelpeark!$D$7,_xlfn.XLOOKUP('Beregninger RAS'!C380,Hjelpeark!$C$8:$C$19,Hjelpeark!$D$8:$D$19),_xlfn.XLOOKUP('Beregninger RAS'!C380,Hjelpeark!$C$8:$C$19,Hjelpeark!$E$8:$E$19)),"")</f>
        <v/>
      </c>
      <c r="P380" s="277" t="str">
        <f t="shared" si="59"/>
        <v/>
      </c>
      <c r="Q380" s="277" t="str">
        <f>IFERROR(IF(P380=Hjelpeark!$B$4,0,ABS(P380-O380)),"")</f>
        <v/>
      </c>
      <c r="R380" s="226" t="str">
        <f t="shared" si="52"/>
        <v/>
      </c>
      <c r="T380" s="248" t="str">
        <f>IFERROR(_xlfn.XLOOKUP(D380,Prisliste!$C$4:$F$4,Prisliste!$C$28:$F$28)*R380,"")</f>
        <v/>
      </c>
      <c r="U380" s="248" t="str">
        <f>IFERROR(IF(L380=Hjelpeark!$P$14,_xlfn.XLOOKUP(D380,Prisliste!$C$4:$F$4,Prisliste!$C$29:$F$29)*R380,IF(L380=Hjelpeark!$P$15,_xlfn.XLOOKUP(D380,Prisliste!$C$4:$F$4,Prisliste!$C$30:$F$30)*R380,_xlfn.XLOOKUP(D380,Prisliste!$C$4:$F$4,Prisliste!$C$31:$F$31)*R380)),"")</f>
        <v/>
      </c>
    </row>
    <row r="381" spans="1:21" ht="14.4">
      <c r="A381" s="278" t="str">
        <f>IF(A380="","",IF(A380+1&lt;='Prisestimat RAS'!$C$7,'Beregninger RAS'!A380+1,""))</f>
        <v/>
      </c>
      <c r="B381" s="260" t="str">
        <f t="shared" si="53"/>
        <v/>
      </c>
      <c r="C381" s="277" t="str">
        <f t="shared" si="54"/>
        <v/>
      </c>
      <c r="D381" s="260" t="str">
        <f t="shared" si="55"/>
        <v/>
      </c>
      <c r="E381" s="226" t="str">
        <f t="shared" si="57"/>
        <v/>
      </c>
      <c r="F381" s="248" t="str">
        <f t="shared" si="56"/>
        <v/>
      </c>
      <c r="G381" s="246" t="str">
        <f>IF($A381="","",'Prisestimat RAS'!$C$14)</f>
        <v/>
      </c>
      <c r="H381" s="248" t="str" cm="1">
        <f t="array" ref="H381">IF(N381=Hjelpeark!$E$7,_xlfn.XLOOKUP(IF(P381="Naturlig",O381,P381),'Veksttabell FV'!$A$26:$A$42,_xlfn.XLOOKUP('Beregninger RAS'!F381,'Veksttabell FV'!$B$25:$T$25,'Veksttabell FV'!$B$26:$T$42,,-1),,-1)*G381,IF('Beregninger RAS'!N381=Hjelpeark!$D$7,_xlfn.XLOOKUP(IF(P381="Naturlig",O381,P381),'Veksttabell SV'!$A$27:$A$43,_xlfn.XLOOKUP('Beregninger RAS'!F381,'Veksttabell SV'!$B$26:$AU$26,'Veksttabell SV'!$B$27:$AU$43,,-1),,-1)*G381,""))</f>
        <v/>
      </c>
      <c r="I381" s="248" t="str">
        <f t="shared" si="50"/>
        <v/>
      </c>
      <c r="J381" s="264" t="str">
        <f t="shared" si="51"/>
        <v/>
      </c>
      <c r="K381" s="277" t="str">
        <f>IF(A381="","",'Prisestimat RAS'!$C$9)</f>
        <v/>
      </c>
      <c r="L381" s="277" t="str">
        <f>IF(B381="","",'Prisestimat RAS'!$C$10)</f>
        <v/>
      </c>
      <c r="M381" s="277" t="str">
        <f>IF(A381="","",_xlfn.XLOOKUP('Prisestimat RAS'!$C$10,Hjelpeark!$P$14:$P$16,Hjelpeark!$Q$14:$Q$16))</f>
        <v/>
      </c>
      <c r="N381" s="277" t="str">
        <f t="shared" si="58"/>
        <v/>
      </c>
      <c r="O381" s="277" t="str">
        <f>IFERROR(IF(N381=Hjelpeark!$D$7,_xlfn.XLOOKUP('Beregninger RAS'!C381,Hjelpeark!$C$8:$C$19,Hjelpeark!$D$8:$D$19),_xlfn.XLOOKUP('Beregninger RAS'!C381,Hjelpeark!$C$8:$C$19,Hjelpeark!$E$8:$E$19)),"")</f>
        <v/>
      </c>
      <c r="P381" s="277" t="str">
        <f t="shared" si="59"/>
        <v/>
      </c>
      <c r="Q381" s="277" t="str">
        <f>IFERROR(IF(P381=Hjelpeark!$B$4,0,ABS(P381-O381)),"")</f>
        <v/>
      </c>
      <c r="R381" s="226" t="str">
        <f t="shared" si="52"/>
        <v/>
      </c>
      <c r="T381" s="248" t="str">
        <f>IFERROR(_xlfn.XLOOKUP(D381,Prisliste!$C$4:$F$4,Prisliste!$C$28:$F$28)*R381,"")</f>
        <v/>
      </c>
      <c r="U381" s="248" t="str">
        <f>IFERROR(IF(L381=Hjelpeark!$P$14,_xlfn.XLOOKUP(D381,Prisliste!$C$4:$F$4,Prisliste!$C$29:$F$29)*R381,IF(L381=Hjelpeark!$P$15,_xlfn.XLOOKUP(D381,Prisliste!$C$4:$F$4,Prisliste!$C$30:$F$30)*R381,_xlfn.XLOOKUP(D381,Prisliste!$C$4:$F$4,Prisliste!$C$31:$F$31)*R381)),"")</f>
        <v/>
      </c>
    </row>
    <row r="382" spans="1:21" ht="14.4">
      <c r="A382" s="278" t="str">
        <f>IF(A381="","",IF(A381+1&lt;='Prisestimat RAS'!$C$7,'Beregninger RAS'!A381+1,""))</f>
        <v/>
      </c>
      <c r="B382" s="260" t="str">
        <f t="shared" si="53"/>
        <v/>
      </c>
      <c r="C382" s="277" t="str">
        <f t="shared" si="54"/>
        <v/>
      </c>
      <c r="D382" s="260" t="str">
        <f t="shared" si="55"/>
        <v/>
      </c>
      <c r="E382" s="226" t="str">
        <f t="shared" si="57"/>
        <v/>
      </c>
      <c r="F382" s="248" t="str">
        <f t="shared" si="56"/>
        <v/>
      </c>
      <c r="G382" s="246" t="str">
        <f>IF($A382="","",'Prisestimat RAS'!$C$14)</f>
        <v/>
      </c>
      <c r="H382" s="248" t="str" cm="1">
        <f t="array" ref="H382">IF(N382=Hjelpeark!$E$7,_xlfn.XLOOKUP(IF(P382="Naturlig",O382,P382),'Veksttabell FV'!$A$26:$A$42,_xlfn.XLOOKUP('Beregninger RAS'!F382,'Veksttabell FV'!$B$25:$T$25,'Veksttabell FV'!$B$26:$T$42,,-1),,-1)*G382,IF('Beregninger RAS'!N382=Hjelpeark!$D$7,_xlfn.XLOOKUP(IF(P382="Naturlig",O382,P382),'Veksttabell SV'!$A$27:$A$43,_xlfn.XLOOKUP('Beregninger RAS'!F382,'Veksttabell SV'!$B$26:$AU$26,'Veksttabell SV'!$B$27:$AU$43,,-1),,-1)*G382,""))</f>
        <v/>
      </c>
      <c r="I382" s="248" t="str">
        <f t="shared" si="50"/>
        <v/>
      </c>
      <c r="J382" s="264" t="str">
        <f t="shared" si="51"/>
        <v/>
      </c>
      <c r="K382" s="277" t="str">
        <f>IF(A382="","",'Prisestimat RAS'!$C$9)</f>
        <v/>
      </c>
      <c r="L382" s="277" t="str">
        <f>IF(B382="","",'Prisestimat RAS'!$C$10)</f>
        <v/>
      </c>
      <c r="M382" s="277" t="str">
        <f>IF(A382="","",_xlfn.XLOOKUP('Prisestimat RAS'!$C$10,Hjelpeark!$P$14:$P$16,Hjelpeark!$Q$14:$Q$16))</f>
        <v/>
      </c>
      <c r="N382" s="277" t="str">
        <f t="shared" si="58"/>
        <v/>
      </c>
      <c r="O382" s="277" t="str">
        <f>IFERROR(IF(N382=Hjelpeark!$D$7,_xlfn.XLOOKUP('Beregninger RAS'!C382,Hjelpeark!$C$8:$C$19,Hjelpeark!$D$8:$D$19),_xlfn.XLOOKUP('Beregninger RAS'!C382,Hjelpeark!$C$8:$C$19,Hjelpeark!$E$8:$E$19)),"")</f>
        <v/>
      </c>
      <c r="P382" s="277" t="str">
        <f t="shared" si="59"/>
        <v/>
      </c>
      <c r="Q382" s="277" t="str">
        <f>IFERROR(IF(P382=Hjelpeark!$B$4,0,ABS(P382-O382)),"")</f>
        <v/>
      </c>
      <c r="R382" s="226" t="str">
        <f t="shared" si="52"/>
        <v/>
      </c>
      <c r="T382" s="248" t="str">
        <f>IFERROR(_xlfn.XLOOKUP(D382,Prisliste!$C$4:$F$4,Prisliste!$C$28:$F$28)*R382,"")</f>
        <v/>
      </c>
      <c r="U382" s="248" t="str">
        <f>IFERROR(IF(L382=Hjelpeark!$P$14,_xlfn.XLOOKUP(D382,Prisliste!$C$4:$F$4,Prisliste!$C$29:$F$29)*R382,IF(L382=Hjelpeark!$P$15,_xlfn.XLOOKUP(D382,Prisliste!$C$4:$F$4,Prisliste!$C$30:$F$30)*R382,_xlfn.XLOOKUP(D382,Prisliste!$C$4:$F$4,Prisliste!$C$31:$F$31)*R382)),"")</f>
        <v/>
      </c>
    </row>
    <row r="383" spans="1:21" ht="14.4">
      <c r="A383" s="278" t="str">
        <f>IF(A382="","",IF(A382+1&lt;='Prisestimat RAS'!$C$7,'Beregninger RAS'!A382+1,""))</f>
        <v/>
      </c>
      <c r="B383" s="260" t="str">
        <f t="shared" si="53"/>
        <v/>
      </c>
      <c r="C383" s="277" t="str">
        <f t="shared" si="54"/>
        <v/>
      </c>
      <c r="D383" s="260" t="str">
        <f t="shared" si="55"/>
        <v/>
      </c>
      <c r="E383" s="226" t="str">
        <f t="shared" si="57"/>
        <v/>
      </c>
      <c r="F383" s="248" t="str">
        <f t="shared" si="56"/>
        <v/>
      </c>
      <c r="G383" s="246" t="str">
        <f>IF($A383="","",'Prisestimat RAS'!$C$14)</f>
        <v/>
      </c>
      <c r="H383" s="248" t="str" cm="1">
        <f t="array" ref="H383">IF(N383=Hjelpeark!$E$7,_xlfn.XLOOKUP(IF(P383="Naturlig",O383,P383),'Veksttabell FV'!$A$26:$A$42,_xlfn.XLOOKUP('Beregninger RAS'!F383,'Veksttabell FV'!$B$25:$T$25,'Veksttabell FV'!$B$26:$T$42,,-1),,-1)*G383,IF('Beregninger RAS'!N383=Hjelpeark!$D$7,_xlfn.XLOOKUP(IF(P383="Naturlig",O383,P383),'Veksttabell SV'!$A$27:$A$43,_xlfn.XLOOKUP('Beregninger RAS'!F383,'Veksttabell SV'!$B$26:$AU$26,'Veksttabell SV'!$B$27:$AU$43,,-1),,-1)*G383,""))</f>
        <v/>
      </c>
      <c r="I383" s="248" t="str">
        <f t="shared" si="50"/>
        <v/>
      </c>
      <c r="J383" s="264" t="str">
        <f t="shared" si="51"/>
        <v/>
      </c>
      <c r="K383" s="277" t="str">
        <f>IF(A383="","",'Prisestimat RAS'!$C$9)</f>
        <v/>
      </c>
      <c r="L383" s="277" t="str">
        <f>IF(B383="","",'Prisestimat RAS'!$C$10)</f>
        <v/>
      </c>
      <c r="M383" s="277" t="str">
        <f>IF(A383="","",_xlfn.XLOOKUP('Prisestimat RAS'!$C$10,Hjelpeark!$P$14:$P$16,Hjelpeark!$Q$14:$Q$16))</f>
        <v/>
      </c>
      <c r="N383" s="277" t="str">
        <f t="shared" si="58"/>
        <v/>
      </c>
      <c r="O383" s="277" t="str">
        <f>IFERROR(IF(N383=Hjelpeark!$D$7,_xlfn.XLOOKUP('Beregninger RAS'!C383,Hjelpeark!$C$8:$C$19,Hjelpeark!$D$8:$D$19),_xlfn.XLOOKUP('Beregninger RAS'!C383,Hjelpeark!$C$8:$C$19,Hjelpeark!$E$8:$E$19)),"")</f>
        <v/>
      </c>
      <c r="P383" s="277" t="str">
        <f t="shared" si="59"/>
        <v/>
      </c>
      <c r="Q383" s="277" t="str">
        <f>IFERROR(IF(P383=Hjelpeark!$B$4,0,ABS(P383-O383)),"")</f>
        <v/>
      </c>
      <c r="R383" s="226" t="str">
        <f t="shared" si="52"/>
        <v/>
      </c>
      <c r="T383" s="248" t="str">
        <f>IFERROR(_xlfn.XLOOKUP(D383,Prisliste!$C$4:$F$4,Prisliste!$C$28:$F$28)*R383,"")</f>
        <v/>
      </c>
      <c r="U383" s="248" t="str">
        <f>IFERROR(IF(L383=Hjelpeark!$P$14,_xlfn.XLOOKUP(D383,Prisliste!$C$4:$F$4,Prisliste!$C$29:$F$29)*R383,IF(L383=Hjelpeark!$P$15,_xlfn.XLOOKUP(D383,Prisliste!$C$4:$F$4,Prisliste!$C$30:$F$30)*R383,_xlfn.XLOOKUP(D383,Prisliste!$C$4:$F$4,Prisliste!$C$31:$F$31)*R383)),"")</f>
        <v/>
      </c>
    </row>
    <row r="384" spans="1:21" ht="14.4">
      <c r="A384" s="278" t="str">
        <f>IF(A383="","",IF(A383+1&lt;='Prisestimat RAS'!$C$7,'Beregninger RAS'!A383+1,""))</f>
        <v/>
      </c>
      <c r="B384" s="260" t="str">
        <f t="shared" si="53"/>
        <v/>
      </c>
      <c r="C384" s="277" t="str">
        <f t="shared" si="54"/>
        <v/>
      </c>
      <c r="D384" s="260" t="str">
        <f t="shared" si="55"/>
        <v/>
      </c>
      <c r="E384" s="226" t="str">
        <f t="shared" si="57"/>
        <v/>
      </c>
      <c r="F384" s="248" t="str">
        <f t="shared" si="56"/>
        <v/>
      </c>
      <c r="G384" s="246" t="str">
        <f>IF($A384="","",'Prisestimat RAS'!$C$14)</f>
        <v/>
      </c>
      <c r="H384" s="248" t="str" cm="1">
        <f t="array" ref="H384">IF(N384=Hjelpeark!$E$7,_xlfn.XLOOKUP(IF(P384="Naturlig",O384,P384),'Veksttabell FV'!$A$26:$A$42,_xlfn.XLOOKUP('Beregninger RAS'!F384,'Veksttabell FV'!$B$25:$T$25,'Veksttabell FV'!$B$26:$T$42,,-1),,-1)*G384,IF('Beregninger RAS'!N384=Hjelpeark!$D$7,_xlfn.XLOOKUP(IF(P384="Naturlig",O384,P384),'Veksttabell SV'!$A$27:$A$43,_xlfn.XLOOKUP('Beregninger RAS'!F384,'Veksttabell SV'!$B$26:$AU$26,'Veksttabell SV'!$B$27:$AU$43,,-1),,-1)*G384,""))</f>
        <v/>
      </c>
      <c r="I384" s="248" t="str">
        <f t="shared" si="50"/>
        <v/>
      </c>
      <c r="J384" s="264" t="str">
        <f t="shared" si="51"/>
        <v/>
      </c>
      <c r="K384" s="277" t="str">
        <f>IF(A384="","",'Prisestimat RAS'!$C$9)</f>
        <v/>
      </c>
      <c r="L384" s="277" t="str">
        <f>IF(B384="","",'Prisestimat RAS'!$C$10)</f>
        <v/>
      </c>
      <c r="M384" s="277" t="str">
        <f>IF(A384="","",_xlfn.XLOOKUP('Prisestimat RAS'!$C$10,Hjelpeark!$P$14:$P$16,Hjelpeark!$Q$14:$Q$16))</f>
        <v/>
      </c>
      <c r="N384" s="277" t="str">
        <f t="shared" si="58"/>
        <v/>
      </c>
      <c r="O384" s="277" t="str">
        <f>IFERROR(IF(N384=Hjelpeark!$D$7,_xlfn.XLOOKUP('Beregninger RAS'!C384,Hjelpeark!$C$8:$C$19,Hjelpeark!$D$8:$D$19),_xlfn.XLOOKUP('Beregninger RAS'!C384,Hjelpeark!$C$8:$C$19,Hjelpeark!$E$8:$E$19)),"")</f>
        <v/>
      </c>
      <c r="P384" s="277" t="str">
        <f t="shared" si="59"/>
        <v/>
      </c>
      <c r="Q384" s="277" t="str">
        <f>IFERROR(IF(P384=Hjelpeark!$B$4,0,ABS(P384-O384)),"")</f>
        <v/>
      </c>
      <c r="R384" s="226" t="str">
        <f t="shared" si="52"/>
        <v/>
      </c>
      <c r="T384" s="248" t="str">
        <f>IFERROR(_xlfn.XLOOKUP(D384,Prisliste!$C$4:$F$4,Prisliste!$C$28:$F$28)*R384,"")</f>
        <v/>
      </c>
      <c r="U384" s="248" t="str">
        <f>IFERROR(IF(L384=Hjelpeark!$P$14,_xlfn.XLOOKUP(D384,Prisliste!$C$4:$F$4,Prisliste!$C$29:$F$29)*R384,IF(L384=Hjelpeark!$P$15,_xlfn.XLOOKUP(D384,Prisliste!$C$4:$F$4,Prisliste!$C$30:$F$30)*R384,_xlfn.XLOOKUP(D384,Prisliste!$C$4:$F$4,Prisliste!$C$31:$F$31)*R384)),"")</f>
        <v/>
      </c>
    </row>
    <row r="385" spans="1:21" ht="14.4">
      <c r="A385" s="278" t="str">
        <f>IF(A384="","",IF(A384+1&lt;='Prisestimat RAS'!$C$7,'Beregninger RAS'!A384+1,""))</f>
        <v/>
      </c>
      <c r="B385" s="260" t="str">
        <f t="shared" si="53"/>
        <v/>
      </c>
      <c r="C385" s="277" t="str">
        <f t="shared" si="54"/>
        <v/>
      </c>
      <c r="D385" s="260" t="str">
        <f t="shared" si="55"/>
        <v/>
      </c>
      <c r="E385" s="226" t="str">
        <f t="shared" si="57"/>
        <v/>
      </c>
      <c r="F385" s="248" t="str">
        <f t="shared" si="56"/>
        <v/>
      </c>
      <c r="G385" s="246" t="str">
        <f>IF($A385="","",'Prisestimat RAS'!$C$14)</f>
        <v/>
      </c>
      <c r="H385" s="248" t="str" cm="1">
        <f t="array" ref="H385">IF(N385=Hjelpeark!$E$7,_xlfn.XLOOKUP(IF(P385="Naturlig",O385,P385),'Veksttabell FV'!$A$26:$A$42,_xlfn.XLOOKUP('Beregninger RAS'!F385,'Veksttabell FV'!$B$25:$T$25,'Veksttabell FV'!$B$26:$T$42,,-1),,-1)*G385,IF('Beregninger RAS'!N385=Hjelpeark!$D$7,_xlfn.XLOOKUP(IF(P385="Naturlig",O385,P385),'Veksttabell SV'!$A$27:$A$43,_xlfn.XLOOKUP('Beregninger RAS'!F385,'Veksttabell SV'!$B$26:$AU$26,'Veksttabell SV'!$B$27:$AU$43,,-1),,-1)*G385,""))</f>
        <v/>
      </c>
      <c r="I385" s="248" t="str">
        <f t="shared" si="50"/>
        <v/>
      </c>
      <c r="J385" s="264" t="str">
        <f t="shared" si="51"/>
        <v/>
      </c>
      <c r="K385" s="277" t="str">
        <f>IF(A385="","",'Prisestimat RAS'!$C$9)</f>
        <v/>
      </c>
      <c r="L385" s="277" t="str">
        <f>IF(B385="","",'Prisestimat RAS'!$C$10)</f>
        <v/>
      </c>
      <c r="M385" s="277" t="str">
        <f>IF(A385="","",_xlfn.XLOOKUP('Prisestimat RAS'!$C$10,Hjelpeark!$P$14:$P$16,Hjelpeark!$Q$14:$Q$16))</f>
        <v/>
      </c>
      <c r="N385" s="277" t="str">
        <f t="shared" si="58"/>
        <v/>
      </c>
      <c r="O385" s="277" t="str">
        <f>IFERROR(IF(N385=Hjelpeark!$D$7,_xlfn.XLOOKUP('Beregninger RAS'!C385,Hjelpeark!$C$8:$C$19,Hjelpeark!$D$8:$D$19),_xlfn.XLOOKUP('Beregninger RAS'!C385,Hjelpeark!$C$8:$C$19,Hjelpeark!$E$8:$E$19)),"")</f>
        <v/>
      </c>
      <c r="P385" s="277" t="str">
        <f t="shared" si="59"/>
        <v/>
      </c>
      <c r="Q385" s="277" t="str">
        <f>IFERROR(IF(P385=Hjelpeark!$B$4,0,ABS(P385-O385)),"")</f>
        <v/>
      </c>
      <c r="R385" s="226" t="str">
        <f t="shared" si="52"/>
        <v/>
      </c>
      <c r="T385" s="248" t="str">
        <f>IFERROR(_xlfn.XLOOKUP(D385,Prisliste!$C$4:$F$4,Prisliste!$C$28:$F$28)*R385,"")</f>
        <v/>
      </c>
      <c r="U385" s="248" t="str">
        <f>IFERROR(IF(L385=Hjelpeark!$P$14,_xlfn.XLOOKUP(D385,Prisliste!$C$4:$F$4,Prisliste!$C$29:$F$29)*R385,IF(L385=Hjelpeark!$P$15,_xlfn.XLOOKUP(D385,Prisliste!$C$4:$F$4,Prisliste!$C$30:$F$30)*R385,_xlfn.XLOOKUP(D385,Prisliste!$C$4:$F$4,Prisliste!$C$31:$F$31)*R385)),"")</f>
        <v/>
      </c>
    </row>
    <row r="386" spans="1:21" ht="14.4">
      <c r="A386" s="278" t="str">
        <f>IF(A385="","",IF(A385+1&lt;='Prisestimat RAS'!$C$7,'Beregninger RAS'!A385+1,""))</f>
        <v/>
      </c>
      <c r="B386" s="260" t="str">
        <f t="shared" si="53"/>
        <v/>
      </c>
      <c r="C386" s="277" t="str">
        <f t="shared" si="54"/>
        <v/>
      </c>
      <c r="D386" s="260" t="str">
        <f t="shared" si="55"/>
        <v/>
      </c>
      <c r="E386" s="226" t="str">
        <f t="shared" si="57"/>
        <v/>
      </c>
      <c r="F386" s="248" t="str">
        <f t="shared" si="56"/>
        <v/>
      </c>
      <c r="G386" s="246" t="str">
        <f>IF($A386="","",'Prisestimat RAS'!$C$14)</f>
        <v/>
      </c>
      <c r="H386" s="248" t="str" cm="1">
        <f t="array" ref="H386">IF(N386=Hjelpeark!$E$7,_xlfn.XLOOKUP(IF(P386="Naturlig",O386,P386),'Veksttabell FV'!$A$26:$A$42,_xlfn.XLOOKUP('Beregninger RAS'!F386,'Veksttabell FV'!$B$25:$T$25,'Veksttabell FV'!$B$26:$T$42,,-1),,-1)*G386,IF('Beregninger RAS'!N386=Hjelpeark!$D$7,_xlfn.XLOOKUP(IF(P386="Naturlig",O386,P386),'Veksttabell SV'!$A$27:$A$43,_xlfn.XLOOKUP('Beregninger RAS'!F386,'Veksttabell SV'!$B$26:$AU$26,'Veksttabell SV'!$B$27:$AU$43,,-1),,-1)*G386,""))</f>
        <v/>
      </c>
      <c r="I386" s="248" t="str">
        <f t="shared" si="50"/>
        <v/>
      </c>
      <c r="J386" s="264" t="str">
        <f t="shared" si="51"/>
        <v/>
      </c>
      <c r="K386" s="277" t="str">
        <f>IF(A386="","",'Prisestimat RAS'!$C$9)</f>
        <v/>
      </c>
      <c r="L386" s="277" t="str">
        <f>IF(B386="","",'Prisestimat RAS'!$C$10)</f>
        <v/>
      </c>
      <c r="M386" s="277" t="str">
        <f>IF(A386="","",_xlfn.XLOOKUP('Prisestimat RAS'!$C$10,Hjelpeark!$P$14:$P$16,Hjelpeark!$Q$14:$Q$16))</f>
        <v/>
      </c>
      <c r="N386" s="277" t="str">
        <f t="shared" si="58"/>
        <v/>
      </c>
      <c r="O386" s="277" t="str">
        <f>IFERROR(IF(N386=Hjelpeark!$D$7,_xlfn.XLOOKUP('Beregninger RAS'!C386,Hjelpeark!$C$8:$C$19,Hjelpeark!$D$8:$D$19),_xlfn.XLOOKUP('Beregninger RAS'!C386,Hjelpeark!$C$8:$C$19,Hjelpeark!$E$8:$E$19)),"")</f>
        <v/>
      </c>
      <c r="P386" s="277" t="str">
        <f t="shared" si="59"/>
        <v/>
      </c>
      <c r="Q386" s="277" t="str">
        <f>IFERROR(IF(P386=Hjelpeark!$B$4,0,ABS(P386-O386)),"")</f>
        <v/>
      </c>
      <c r="R386" s="226" t="str">
        <f t="shared" si="52"/>
        <v/>
      </c>
      <c r="T386" s="248" t="str">
        <f>IFERROR(_xlfn.XLOOKUP(D386,Prisliste!$C$4:$F$4,Prisliste!$C$28:$F$28)*R386,"")</f>
        <v/>
      </c>
      <c r="U386" s="248" t="str">
        <f>IFERROR(IF(L386=Hjelpeark!$P$14,_xlfn.XLOOKUP(D386,Prisliste!$C$4:$F$4,Prisliste!$C$29:$F$29)*R386,IF(L386=Hjelpeark!$P$15,_xlfn.XLOOKUP(D386,Prisliste!$C$4:$F$4,Prisliste!$C$30:$F$30)*R386,_xlfn.XLOOKUP(D386,Prisliste!$C$4:$F$4,Prisliste!$C$31:$F$31)*R386)),"")</f>
        <v/>
      </c>
    </row>
    <row r="387" spans="1:21" ht="14.4">
      <c r="A387" s="278" t="str">
        <f>IF(A386="","",IF(A386+1&lt;='Prisestimat RAS'!$C$7,'Beregninger RAS'!A386+1,""))</f>
        <v/>
      </c>
      <c r="B387" s="260" t="str">
        <f t="shared" si="53"/>
        <v/>
      </c>
      <c r="C387" s="277" t="str">
        <f t="shared" si="54"/>
        <v/>
      </c>
      <c r="D387" s="260" t="str">
        <f t="shared" si="55"/>
        <v/>
      </c>
      <c r="E387" s="226" t="str">
        <f t="shared" si="57"/>
        <v/>
      </c>
      <c r="F387" s="248" t="str">
        <f t="shared" si="56"/>
        <v/>
      </c>
      <c r="G387" s="246" t="str">
        <f>IF($A387="","",'Prisestimat RAS'!$C$14)</f>
        <v/>
      </c>
      <c r="H387" s="248" t="str" cm="1">
        <f t="array" ref="H387">IF(N387=Hjelpeark!$E$7,_xlfn.XLOOKUP(IF(P387="Naturlig",O387,P387),'Veksttabell FV'!$A$26:$A$42,_xlfn.XLOOKUP('Beregninger RAS'!F387,'Veksttabell FV'!$B$25:$T$25,'Veksttabell FV'!$B$26:$T$42,,-1),,-1)*G387,IF('Beregninger RAS'!N387=Hjelpeark!$D$7,_xlfn.XLOOKUP(IF(P387="Naturlig",O387,P387),'Veksttabell SV'!$A$27:$A$43,_xlfn.XLOOKUP('Beregninger RAS'!F387,'Veksttabell SV'!$B$26:$AU$26,'Veksttabell SV'!$B$27:$AU$43,,-1),,-1)*G387,""))</f>
        <v/>
      </c>
      <c r="I387" s="248" t="str">
        <f t="shared" si="50"/>
        <v/>
      </c>
      <c r="J387" s="264" t="str">
        <f t="shared" si="51"/>
        <v/>
      </c>
      <c r="K387" s="277" t="str">
        <f>IF(A387="","",'Prisestimat RAS'!$C$9)</f>
        <v/>
      </c>
      <c r="L387" s="277" t="str">
        <f>IF(B387="","",'Prisestimat RAS'!$C$10)</f>
        <v/>
      </c>
      <c r="M387" s="277" t="str">
        <f>IF(A387="","",_xlfn.XLOOKUP('Prisestimat RAS'!$C$10,Hjelpeark!$P$14:$P$16,Hjelpeark!$Q$14:$Q$16))</f>
        <v/>
      </c>
      <c r="N387" s="277" t="str">
        <f t="shared" si="58"/>
        <v/>
      </c>
      <c r="O387" s="277" t="str">
        <f>IFERROR(IF(N387=Hjelpeark!$D$7,_xlfn.XLOOKUP('Beregninger RAS'!C387,Hjelpeark!$C$8:$C$19,Hjelpeark!$D$8:$D$19),_xlfn.XLOOKUP('Beregninger RAS'!C387,Hjelpeark!$C$8:$C$19,Hjelpeark!$E$8:$E$19)),"")</f>
        <v/>
      </c>
      <c r="P387" s="277" t="str">
        <f t="shared" si="59"/>
        <v/>
      </c>
      <c r="Q387" s="277" t="str">
        <f>IFERROR(IF(P387=Hjelpeark!$B$4,0,ABS(P387-O387)),"")</f>
        <v/>
      </c>
      <c r="R387" s="226" t="str">
        <f t="shared" si="52"/>
        <v/>
      </c>
      <c r="T387" s="248" t="str">
        <f>IFERROR(_xlfn.XLOOKUP(D387,Prisliste!$C$4:$F$4,Prisliste!$C$28:$F$28)*R387,"")</f>
        <v/>
      </c>
      <c r="U387" s="248" t="str">
        <f>IFERROR(IF(L387=Hjelpeark!$P$14,_xlfn.XLOOKUP(D387,Prisliste!$C$4:$F$4,Prisliste!$C$29:$F$29)*R387,IF(L387=Hjelpeark!$P$15,_xlfn.XLOOKUP(D387,Prisliste!$C$4:$F$4,Prisliste!$C$30:$F$30)*R387,_xlfn.XLOOKUP(D387,Prisliste!$C$4:$F$4,Prisliste!$C$31:$F$31)*R387)),"")</f>
        <v/>
      </c>
    </row>
    <row r="388" spans="1:21" ht="14.4">
      <c r="A388" s="278" t="str">
        <f>IF(A387="","",IF(A387+1&lt;='Prisestimat RAS'!$C$7,'Beregninger RAS'!A387+1,""))</f>
        <v/>
      </c>
      <c r="B388" s="260" t="str">
        <f t="shared" si="53"/>
        <v/>
      </c>
      <c r="C388" s="277" t="str">
        <f t="shared" si="54"/>
        <v/>
      </c>
      <c r="D388" s="260" t="str">
        <f t="shared" si="55"/>
        <v/>
      </c>
      <c r="E388" s="226" t="str">
        <f t="shared" si="57"/>
        <v/>
      </c>
      <c r="F388" s="248" t="str">
        <f t="shared" si="56"/>
        <v/>
      </c>
      <c r="G388" s="246" t="str">
        <f>IF($A388="","",'Prisestimat RAS'!$C$14)</f>
        <v/>
      </c>
      <c r="H388" s="248" t="str" cm="1">
        <f t="array" ref="H388">IF(N388=Hjelpeark!$E$7,_xlfn.XLOOKUP(IF(P388="Naturlig",O388,P388),'Veksttabell FV'!$A$26:$A$42,_xlfn.XLOOKUP('Beregninger RAS'!F388,'Veksttabell FV'!$B$25:$T$25,'Veksttabell FV'!$B$26:$T$42,,-1),,-1)*G388,IF('Beregninger RAS'!N388=Hjelpeark!$D$7,_xlfn.XLOOKUP(IF(P388="Naturlig",O388,P388),'Veksttabell SV'!$A$27:$A$43,_xlfn.XLOOKUP('Beregninger RAS'!F388,'Veksttabell SV'!$B$26:$AU$26,'Veksttabell SV'!$B$27:$AU$43,,-1),,-1)*G388,""))</f>
        <v/>
      </c>
      <c r="I388" s="248" t="str">
        <f t="shared" si="60" ref="I388:I451">IF(A388="","",E388*F388/1000)</f>
        <v/>
      </c>
      <c r="J388" s="264" t="str">
        <f t="shared" si="61" ref="J388:J451">IF(A388="","",I388/(M388/1000)/K388)</f>
        <v/>
      </c>
      <c r="K388" s="277" t="str">
        <f>IF(A388="","",'Prisestimat RAS'!$C$9)</f>
        <v/>
      </c>
      <c r="L388" s="277" t="str">
        <f>IF(B388="","",'Prisestimat RAS'!$C$10)</f>
        <v/>
      </c>
      <c r="M388" s="277" t="str">
        <f>IF(A388="","",_xlfn.XLOOKUP('Prisestimat RAS'!$C$10,Hjelpeark!$P$14:$P$16,Hjelpeark!$Q$14:$Q$16))</f>
        <v/>
      </c>
      <c r="N388" s="277" t="str">
        <f t="shared" si="58"/>
        <v/>
      </c>
      <c r="O388" s="277" t="str">
        <f>IFERROR(IF(N388=Hjelpeark!$D$7,_xlfn.XLOOKUP('Beregninger RAS'!C388,Hjelpeark!$C$8:$C$19,Hjelpeark!$D$8:$D$19),_xlfn.XLOOKUP('Beregninger RAS'!C388,Hjelpeark!$C$8:$C$19,Hjelpeark!$E$8:$E$19)),"")</f>
        <v/>
      </c>
      <c r="P388" s="277" t="str">
        <f t="shared" si="59"/>
        <v/>
      </c>
      <c r="Q388" s="277" t="str">
        <f>IFERROR(IF(P388=Hjelpeark!$B$4,0,ABS(P388-O388)),"")</f>
        <v/>
      </c>
      <c r="R388" s="226" t="str">
        <f t="shared" si="62" ref="R388:R451">K388</f>
        <v/>
      </c>
      <c r="T388" s="248" t="str">
        <f>IFERROR(_xlfn.XLOOKUP(D388,Prisliste!$C$4:$F$4,Prisliste!$C$28:$F$28)*R388,"")</f>
        <v/>
      </c>
      <c r="U388" s="248" t="str">
        <f>IFERROR(IF(L388=Hjelpeark!$P$14,_xlfn.XLOOKUP(D388,Prisliste!$C$4:$F$4,Prisliste!$C$29:$F$29)*R388,IF(L388=Hjelpeark!$P$15,_xlfn.XLOOKUP(D388,Prisliste!$C$4:$F$4,Prisliste!$C$30:$F$30)*R388,_xlfn.XLOOKUP(D388,Prisliste!$C$4:$F$4,Prisliste!$C$31:$F$31)*R388)),"")</f>
        <v/>
      </c>
    </row>
    <row r="389" spans="1:21" ht="14.4">
      <c r="A389" s="278" t="str">
        <f>IF(A388="","",IF(A388+1&lt;='Prisestimat RAS'!$C$7,'Beregninger RAS'!A388+1,""))</f>
        <v/>
      </c>
      <c r="B389" s="260" t="str">
        <f t="shared" si="63" ref="B389:B452">IFERROR(_xlfn.ISOWEEKNUM(A389),"")</f>
        <v/>
      </c>
      <c r="C389" s="277" t="str">
        <f t="shared" si="64" ref="C389:C452">IFERROR(MONTH(A389),"")</f>
        <v/>
      </c>
      <c r="D389" s="260" t="str">
        <f t="shared" si="65" ref="D389:D452">IFERROR(YEAR(A389),"")</f>
        <v/>
      </c>
      <c r="E389" s="226" t="str">
        <f t="shared" si="57"/>
        <v/>
      </c>
      <c r="F389" s="248" t="str">
        <f t="shared" si="66" ref="F389:F452">IF(A389="","",F388+(F388*H388/100))</f>
        <v/>
      </c>
      <c r="G389" s="246" t="str">
        <f>IF($A389="","",'Prisestimat RAS'!$C$14)</f>
        <v/>
      </c>
      <c r="H389" s="248" t="str" cm="1">
        <f t="array" ref="H389">IF(N389=Hjelpeark!$E$7,_xlfn.XLOOKUP(IF(P389="Naturlig",O389,P389),'Veksttabell FV'!$A$26:$A$42,_xlfn.XLOOKUP('Beregninger RAS'!F389,'Veksttabell FV'!$B$25:$T$25,'Veksttabell FV'!$B$26:$T$42,,-1),,-1)*G389,IF('Beregninger RAS'!N389=Hjelpeark!$D$7,_xlfn.XLOOKUP(IF(P389="Naturlig",O389,P389),'Veksttabell SV'!$A$27:$A$43,_xlfn.XLOOKUP('Beregninger RAS'!F389,'Veksttabell SV'!$B$26:$AU$26,'Veksttabell SV'!$B$27:$AU$43,,-1),,-1)*G389,""))</f>
        <v/>
      </c>
      <c r="I389" s="248" t="str">
        <f t="shared" si="60"/>
        <v/>
      </c>
      <c r="J389" s="264" t="str">
        <f t="shared" si="61"/>
        <v/>
      </c>
      <c r="K389" s="277" t="str">
        <f>IF(A389="","",'Prisestimat RAS'!$C$9)</f>
        <v/>
      </c>
      <c r="L389" s="277" t="str">
        <f>IF(B389="","",'Prisestimat RAS'!$C$10)</f>
        <v/>
      </c>
      <c r="M389" s="277" t="str">
        <f>IF(A389="","",_xlfn.XLOOKUP('Prisestimat RAS'!$C$10,Hjelpeark!$P$14:$P$16,Hjelpeark!$Q$14:$Q$16))</f>
        <v/>
      </c>
      <c r="N389" s="277" t="str">
        <f t="shared" si="58"/>
        <v/>
      </c>
      <c r="O389" s="277" t="str">
        <f>IFERROR(IF(N389=Hjelpeark!$D$7,_xlfn.XLOOKUP('Beregninger RAS'!C389,Hjelpeark!$C$8:$C$19,Hjelpeark!$D$8:$D$19),_xlfn.XLOOKUP('Beregninger RAS'!C389,Hjelpeark!$C$8:$C$19,Hjelpeark!$E$8:$E$19)),"")</f>
        <v/>
      </c>
      <c r="P389" s="277" t="str">
        <f t="shared" si="59"/>
        <v/>
      </c>
      <c r="Q389" s="277" t="str">
        <f>IFERROR(IF(P389=Hjelpeark!$B$4,0,ABS(P389-O389)),"")</f>
        <v/>
      </c>
      <c r="R389" s="226" t="str">
        <f t="shared" si="62"/>
        <v/>
      </c>
      <c r="T389" s="248" t="str">
        <f>IFERROR(_xlfn.XLOOKUP(D389,Prisliste!$C$4:$F$4,Prisliste!$C$28:$F$28)*R389,"")</f>
        <v/>
      </c>
      <c r="U389" s="248" t="str">
        <f>IFERROR(IF(L389=Hjelpeark!$P$14,_xlfn.XLOOKUP(D389,Prisliste!$C$4:$F$4,Prisliste!$C$29:$F$29)*R389,IF(L389=Hjelpeark!$P$15,_xlfn.XLOOKUP(D389,Prisliste!$C$4:$F$4,Prisliste!$C$30:$F$30)*R389,_xlfn.XLOOKUP(D389,Prisliste!$C$4:$F$4,Prisliste!$C$31:$F$31)*R389)),"")</f>
        <v/>
      </c>
    </row>
    <row r="390" spans="1:21" ht="14.4">
      <c r="A390" s="278" t="str">
        <f>IF(A389="","",IF(A389+1&lt;='Prisestimat RAS'!$C$7,'Beregninger RAS'!A389+1,""))</f>
        <v/>
      </c>
      <c r="B390" s="260" t="str">
        <f t="shared" si="63"/>
        <v/>
      </c>
      <c r="C390" s="277" t="str">
        <f t="shared" si="64"/>
        <v/>
      </c>
      <c r="D390" s="260" t="str">
        <f t="shared" si="65"/>
        <v/>
      </c>
      <c r="E390" s="226" t="str">
        <f t="shared" si="67" ref="E390:E453">IFERROR(IF(A390="","",E389),"")</f>
        <v/>
      </c>
      <c r="F390" s="248" t="str">
        <f t="shared" si="66"/>
        <v/>
      </c>
      <c r="G390" s="246" t="str">
        <f>IF($A390="","",'Prisestimat RAS'!$C$14)</f>
        <v/>
      </c>
      <c r="H390" s="248" t="str" cm="1">
        <f t="array" ref="H390">IF(N390=Hjelpeark!$E$7,_xlfn.XLOOKUP(IF(P390="Naturlig",O390,P390),'Veksttabell FV'!$A$26:$A$42,_xlfn.XLOOKUP('Beregninger RAS'!F390,'Veksttabell FV'!$B$25:$T$25,'Veksttabell FV'!$B$26:$T$42,,-1),,-1)*G390,IF('Beregninger RAS'!N390=Hjelpeark!$D$7,_xlfn.XLOOKUP(IF(P390="Naturlig",O390,P390),'Veksttabell SV'!$A$27:$A$43,_xlfn.XLOOKUP('Beregninger RAS'!F390,'Veksttabell SV'!$B$26:$AU$26,'Veksttabell SV'!$B$27:$AU$43,,-1),,-1)*G390,""))</f>
        <v/>
      </c>
      <c r="I390" s="248" t="str">
        <f t="shared" si="60"/>
        <v/>
      </c>
      <c r="J390" s="264" t="str">
        <f t="shared" si="61"/>
        <v/>
      </c>
      <c r="K390" s="277" t="str">
        <f>IF(A390="","",'Prisestimat RAS'!$C$9)</f>
        <v/>
      </c>
      <c r="L390" s="277" t="str">
        <f>IF(B390="","",'Prisestimat RAS'!$C$10)</f>
        <v/>
      </c>
      <c r="M390" s="277" t="str">
        <f>IF(A390="","",_xlfn.XLOOKUP('Prisestimat RAS'!$C$10,Hjelpeark!$P$14:$P$16,Hjelpeark!$Q$14:$Q$16))</f>
        <v/>
      </c>
      <c r="N390" s="277" t="str">
        <f t="shared" si="68" ref="N390:N453">IF(A390="","",N389)</f>
        <v/>
      </c>
      <c r="O390" s="277" t="str">
        <f>IFERROR(IF(N390=Hjelpeark!$D$7,_xlfn.XLOOKUP('Beregninger RAS'!C390,Hjelpeark!$C$8:$C$19,Hjelpeark!$D$8:$D$19),_xlfn.XLOOKUP('Beregninger RAS'!C390,Hjelpeark!$C$8:$C$19,Hjelpeark!$E$8:$E$19)),"")</f>
        <v/>
      </c>
      <c r="P390" s="277" t="str">
        <f t="shared" si="69" ref="P390:P453">IF(A390="","",P389)</f>
        <v/>
      </c>
      <c r="Q390" s="277" t="str">
        <f>IFERROR(IF(P390=Hjelpeark!$B$4,0,ABS(P390-O390)),"")</f>
        <v/>
      </c>
      <c r="R390" s="226" t="str">
        <f t="shared" si="62"/>
        <v/>
      </c>
      <c r="T390" s="248" t="str">
        <f>IFERROR(_xlfn.XLOOKUP(D390,Prisliste!$C$4:$F$4,Prisliste!$C$28:$F$28)*R390,"")</f>
        <v/>
      </c>
      <c r="U390" s="248" t="str">
        <f>IFERROR(IF(L390=Hjelpeark!$P$14,_xlfn.XLOOKUP(D390,Prisliste!$C$4:$F$4,Prisliste!$C$29:$F$29)*R390,IF(L390=Hjelpeark!$P$15,_xlfn.XLOOKUP(D390,Prisliste!$C$4:$F$4,Prisliste!$C$30:$F$30)*R390,_xlfn.XLOOKUP(D390,Prisliste!$C$4:$F$4,Prisliste!$C$31:$F$31)*R390)),"")</f>
        <v/>
      </c>
    </row>
    <row r="391" spans="1:21" ht="14.4">
      <c r="A391" s="278" t="str">
        <f>IF(A390="","",IF(A390+1&lt;='Prisestimat RAS'!$C$7,'Beregninger RAS'!A390+1,""))</f>
        <v/>
      </c>
      <c r="B391" s="260" t="str">
        <f t="shared" si="63"/>
        <v/>
      </c>
      <c r="C391" s="277" t="str">
        <f t="shared" si="64"/>
        <v/>
      </c>
      <c r="D391" s="260" t="str">
        <f t="shared" si="65"/>
        <v/>
      </c>
      <c r="E391" s="226" t="str">
        <f t="shared" si="67"/>
        <v/>
      </c>
      <c r="F391" s="248" t="str">
        <f t="shared" si="66"/>
        <v/>
      </c>
      <c r="G391" s="246" t="str">
        <f>IF($A391="","",'Prisestimat RAS'!$C$14)</f>
        <v/>
      </c>
      <c r="H391" s="248" t="str" cm="1">
        <f t="array" ref="H391">IF(N391=Hjelpeark!$E$7,_xlfn.XLOOKUP(IF(P391="Naturlig",O391,P391),'Veksttabell FV'!$A$26:$A$42,_xlfn.XLOOKUP('Beregninger RAS'!F391,'Veksttabell FV'!$B$25:$T$25,'Veksttabell FV'!$B$26:$T$42,,-1),,-1)*G391,IF('Beregninger RAS'!N391=Hjelpeark!$D$7,_xlfn.XLOOKUP(IF(P391="Naturlig",O391,P391),'Veksttabell SV'!$A$27:$A$43,_xlfn.XLOOKUP('Beregninger RAS'!F391,'Veksttabell SV'!$B$26:$AU$26,'Veksttabell SV'!$B$27:$AU$43,,-1),,-1)*G391,""))</f>
        <v/>
      </c>
      <c r="I391" s="248" t="str">
        <f t="shared" si="60"/>
        <v/>
      </c>
      <c r="J391" s="264" t="str">
        <f t="shared" si="61"/>
        <v/>
      </c>
      <c r="K391" s="277" t="str">
        <f>IF(A391="","",'Prisestimat RAS'!$C$9)</f>
        <v/>
      </c>
      <c r="L391" s="277" t="str">
        <f>IF(B391="","",'Prisestimat RAS'!$C$10)</f>
        <v/>
      </c>
      <c r="M391" s="277" t="str">
        <f>IF(A391="","",_xlfn.XLOOKUP('Prisestimat RAS'!$C$10,Hjelpeark!$P$14:$P$16,Hjelpeark!$Q$14:$Q$16))</f>
        <v/>
      </c>
      <c r="N391" s="277" t="str">
        <f t="shared" si="68"/>
        <v/>
      </c>
      <c r="O391" s="277" t="str">
        <f>IFERROR(IF(N391=Hjelpeark!$D$7,_xlfn.XLOOKUP('Beregninger RAS'!C391,Hjelpeark!$C$8:$C$19,Hjelpeark!$D$8:$D$19),_xlfn.XLOOKUP('Beregninger RAS'!C391,Hjelpeark!$C$8:$C$19,Hjelpeark!$E$8:$E$19)),"")</f>
        <v/>
      </c>
      <c r="P391" s="277" t="str">
        <f t="shared" si="69"/>
        <v/>
      </c>
      <c r="Q391" s="277" t="str">
        <f>IFERROR(IF(P391=Hjelpeark!$B$4,0,ABS(P391-O391)),"")</f>
        <v/>
      </c>
      <c r="R391" s="226" t="str">
        <f t="shared" si="62"/>
        <v/>
      </c>
      <c r="T391" s="248" t="str">
        <f>IFERROR(_xlfn.XLOOKUP(D391,Prisliste!$C$4:$F$4,Prisliste!$C$28:$F$28)*R391,"")</f>
        <v/>
      </c>
      <c r="U391" s="248" t="str">
        <f>IFERROR(IF(L391=Hjelpeark!$P$14,_xlfn.XLOOKUP(D391,Prisliste!$C$4:$F$4,Prisliste!$C$29:$F$29)*R391,IF(L391=Hjelpeark!$P$15,_xlfn.XLOOKUP(D391,Prisliste!$C$4:$F$4,Prisliste!$C$30:$F$30)*R391,_xlfn.XLOOKUP(D391,Prisliste!$C$4:$F$4,Prisliste!$C$31:$F$31)*R391)),"")</f>
        <v/>
      </c>
    </row>
    <row r="392" spans="1:21" ht="14.4">
      <c r="A392" s="278" t="str">
        <f>IF(A391="","",IF(A391+1&lt;='Prisestimat RAS'!$C$7,'Beregninger RAS'!A391+1,""))</f>
        <v/>
      </c>
      <c r="B392" s="260" t="str">
        <f t="shared" si="63"/>
        <v/>
      </c>
      <c r="C392" s="277" t="str">
        <f t="shared" si="64"/>
        <v/>
      </c>
      <c r="D392" s="260" t="str">
        <f t="shared" si="65"/>
        <v/>
      </c>
      <c r="E392" s="226" t="str">
        <f t="shared" si="67"/>
        <v/>
      </c>
      <c r="F392" s="248" t="str">
        <f t="shared" si="66"/>
        <v/>
      </c>
      <c r="G392" s="246" t="str">
        <f>IF($A392="","",'Prisestimat RAS'!$C$14)</f>
        <v/>
      </c>
      <c r="H392" s="248" t="str" cm="1">
        <f t="array" ref="H392">IF(N392=Hjelpeark!$E$7,_xlfn.XLOOKUP(IF(P392="Naturlig",O392,P392),'Veksttabell FV'!$A$26:$A$42,_xlfn.XLOOKUP('Beregninger RAS'!F392,'Veksttabell FV'!$B$25:$T$25,'Veksttabell FV'!$B$26:$T$42,,-1),,-1)*G392,IF('Beregninger RAS'!N392=Hjelpeark!$D$7,_xlfn.XLOOKUP(IF(P392="Naturlig",O392,P392),'Veksttabell SV'!$A$27:$A$43,_xlfn.XLOOKUP('Beregninger RAS'!F392,'Veksttabell SV'!$B$26:$AU$26,'Veksttabell SV'!$B$27:$AU$43,,-1),,-1)*G392,""))</f>
        <v/>
      </c>
      <c r="I392" s="248" t="str">
        <f t="shared" si="60"/>
        <v/>
      </c>
      <c r="J392" s="264" t="str">
        <f t="shared" si="61"/>
        <v/>
      </c>
      <c r="K392" s="277" t="str">
        <f>IF(A392="","",'Prisestimat RAS'!$C$9)</f>
        <v/>
      </c>
      <c r="L392" s="277" t="str">
        <f>IF(B392="","",'Prisestimat RAS'!$C$10)</f>
        <v/>
      </c>
      <c r="M392" s="277" t="str">
        <f>IF(A392="","",_xlfn.XLOOKUP('Prisestimat RAS'!$C$10,Hjelpeark!$P$14:$P$16,Hjelpeark!$Q$14:$Q$16))</f>
        <v/>
      </c>
      <c r="N392" s="277" t="str">
        <f t="shared" si="68"/>
        <v/>
      </c>
      <c r="O392" s="277" t="str">
        <f>IFERROR(IF(N392=Hjelpeark!$D$7,_xlfn.XLOOKUP('Beregninger RAS'!C392,Hjelpeark!$C$8:$C$19,Hjelpeark!$D$8:$D$19),_xlfn.XLOOKUP('Beregninger RAS'!C392,Hjelpeark!$C$8:$C$19,Hjelpeark!$E$8:$E$19)),"")</f>
        <v/>
      </c>
      <c r="P392" s="277" t="str">
        <f t="shared" si="69"/>
        <v/>
      </c>
      <c r="Q392" s="277" t="str">
        <f>IFERROR(IF(P392=Hjelpeark!$B$4,0,ABS(P392-O392)),"")</f>
        <v/>
      </c>
      <c r="R392" s="226" t="str">
        <f t="shared" si="62"/>
        <v/>
      </c>
      <c r="T392" s="248" t="str">
        <f>IFERROR(_xlfn.XLOOKUP(D392,Prisliste!$C$4:$F$4,Prisliste!$C$28:$F$28)*R392,"")</f>
        <v/>
      </c>
      <c r="U392" s="248" t="str">
        <f>IFERROR(IF(L392=Hjelpeark!$P$14,_xlfn.XLOOKUP(D392,Prisliste!$C$4:$F$4,Prisliste!$C$29:$F$29)*R392,IF(L392=Hjelpeark!$P$15,_xlfn.XLOOKUP(D392,Prisliste!$C$4:$F$4,Prisliste!$C$30:$F$30)*R392,_xlfn.XLOOKUP(D392,Prisliste!$C$4:$F$4,Prisliste!$C$31:$F$31)*R392)),"")</f>
        <v/>
      </c>
    </row>
    <row r="393" spans="1:21" ht="14.4">
      <c r="A393" s="278" t="str">
        <f>IF(A392="","",IF(A392+1&lt;='Prisestimat RAS'!$C$7,'Beregninger RAS'!A392+1,""))</f>
        <v/>
      </c>
      <c r="B393" s="260" t="str">
        <f t="shared" si="63"/>
        <v/>
      </c>
      <c r="C393" s="277" t="str">
        <f t="shared" si="64"/>
        <v/>
      </c>
      <c r="D393" s="260" t="str">
        <f t="shared" si="65"/>
        <v/>
      </c>
      <c r="E393" s="226" t="str">
        <f t="shared" si="67"/>
        <v/>
      </c>
      <c r="F393" s="248" t="str">
        <f t="shared" si="66"/>
        <v/>
      </c>
      <c r="G393" s="246" t="str">
        <f>IF($A393="","",'Prisestimat RAS'!$C$14)</f>
        <v/>
      </c>
      <c r="H393" s="248" t="str" cm="1">
        <f t="array" ref="H393">IF(N393=Hjelpeark!$E$7,_xlfn.XLOOKUP(IF(P393="Naturlig",O393,P393),'Veksttabell FV'!$A$26:$A$42,_xlfn.XLOOKUP('Beregninger RAS'!F393,'Veksttabell FV'!$B$25:$T$25,'Veksttabell FV'!$B$26:$T$42,,-1),,-1)*G393,IF('Beregninger RAS'!N393=Hjelpeark!$D$7,_xlfn.XLOOKUP(IF(P393="Naturlig",O393,P393),'Veksttabell SV'!$A$27:$A$43,_xlfn.XLOOKUP('Beregninger RAS'!F393,'Veksttabell SV'!$B$26:$AU$26,'Veksttabell SV'!$B$27:$AU$43,,-1),,-1)*G393,""))</f>
        <v/>
      </c>
      <c r="I393" s="248" t="str">
        <f t="shared" si="60"/>
        <v/>
      </c>
      <c r="J393" s="264" t="str">
        <f t="shared" si="61"/>
        <v/>
      </c>
      <c r="K393" s="277" t="str">
        <f>IF(A393="","",'Prisestimat RAS'!$C$9)</f>
        <v/>
      </c>
      <c r="L393" s="277" t="str">
        <f>IF(B393="","",'Prisestimat RAS'!$C$10)</f>
        <v/>
      </c>
      <c r="M393" s="277" t="str">
        <f>IF(A393="","",_xlfn.XLOOKUP('Prisestimat RAS'!$C$10,Hjelpeark!$P$14:$P$16,Hjelpeark!$Q$14:$Q$16))</f>
        <v/>
      </c>
      <c r="N393" s="277" t="str">
        <f t="shared" si="68"/>
        <v/>
      </c>
      <c r="O393" s="277" t="str">
        <f>IFERROR(IF(N393=Hjelpeark!$D$7,_xlfn.XLOOKUP('Beregninger RAS'!C393,Hjelpeark!$C$8:$C$19,Hjelpeark!$D$8:$D$19),_xlfn.XLOOKUP('Beregninger RAS'!C393,Hjelpeark!$C$8:$C$19,Hjelpeark!$E$8:$E$19)),"")</f>
        <v/>
      </c>
      <c r="P393" s="277" t="str">
        <f t="shared" si="69"/>
        <v/>
      </c>
      <c r="Q393" s="277" t="str">
        <f>IFERROR(IF(P393=Hjelpeark!$B$4,0,ABS(P393-O393)),"")</f>
        <v/>
      </c>
      <c r="R393" s="226" t="str">
        <f t="shared" si="62"/>
        <v/>
      </c>
      <c r="T393" s="248" t="str">
        <f>IFERROR(_xlfn.XLOOKUP(D393,Prisliste!$C$4:$F$4,Prisliste!$C$28:$F$28)*R393,"")</f>
        <v/>
      </c>
      <c r="U393" s="248" t="str">
        <f>IFERROR(IF(L393=Hjelpeark!$P$14,_xlfn.XLOOKUP(D393,Prisliste!$C$4:$F$4,Prisliste!$C$29:$F$29)*R393,IF(L393=Hjelpeark!$P$15,_xlfn.XLOOKUP(D393,Prisliste!$C$4:$F$4,Prisliste!$C$30:$F$30)*R393,_xlfn.XLOOKUP(D393,Prisliste!$C$4:$F$4,Prisliste!$C$31:$F$31)*R393)),"")</f>
        <v/>
      </c>
    </row>
    <row r="394" spans="1:21" ht="14.4">
      <c r="A394" s="278" t="str">
        <f>IF(A393="","",IF(A393+1&lt;='Prisestimat RAS'!$C$7,'Beregninger RAS'!A393+1,""))</f>
        <v/>
      </c>
      <c r="B394" s="260" t="str">
        <f t="shared" si="63"/>
        <v/>
      </c>
      <c r="C394" s="277" t="str">
        <f t="shared" si="64"/>
        <v/>
      </c>
      <c r="D394" s="260" t="str">
        <f t="shared" si="65"/>
        <v/>
      </c>
      <c r="E394" s="226" t="str">
        <f t="shared" si="67"/>
        <v/>
      </c>
      <c r="F394" s="248" t="str">
        <f t="shared" si="66"/>
        <v/>
      </c>
      <c r="G394" s="246" t="str">
        <f>IF($A394="","",'Prisestimat RAS'!$C$14)</f>
        <v/>
      </c>
      <c r="H394" s="248" t="str" cm="1">
        <f t="array" ref="H394">IF(N394=Hjelpeark!$E$7,_xlfn.XLOOKUP(IF(P394="Naturlig",O394,P394),'Veksttabell FV'!$A$26:$A$42,_xlfn.XLOOKUP('Beregninger RAS'!F394,'Veksttabell FV'!$B$25:$T$25,'Veksttabell FV'!$B$26:$T$42,,-1),,-1)*G394,IF('Beregninger RAS'!N394=Hjelpeark!$D$7,_xlfn.XLOOKUP(IF(P394="Naturlig",O394,P394),'Veksttabell SV'!$A$27:$A$43,_xlfn.XLOOKUP('Beregninger RAS'!F394,'Veksttabell SV'!$B$26:$AU$26,'Veksttabell SV'!$B$27:$AU$43,,-1),,-1)*G394,""))</f>
        <v/>
      </c>
      <c r="I394" s="248" t="str">
        <f t="shared" si="60"/>
        <v/>
      </c>
      <c r="J394" s="264" t="str">
        <f t="shared" si="61"/>
        <v/>
      </c>
      <c r="K394" s="277" t="str">
        <f>IF(A394="","",'Prisestimat RAS'!$C$9)</f>
        <v/>
      </c>
      <c r="L394" s="277" t="str">
        <f>IF(B394="","",'Prisestimat RAS'!$C$10)</f>
        <v/>
      </c>
      <c r="M394" s="277" t="str">
        <f>IF(A394="","",_xlfn.XLOOKUP('Prisestimat RAS'!$C$10,Hjelpeark!$P$14:$P$16,Hjelpeark!$Q$14:$Q$16))</f>
        <v/>
      </c>
      <c r="N394" s="277" t="str">
        <f t="shared" si="68"/>
        <v/>
      </c>
      <c r="O394" s="277" t="str">
        <f>IFERROR(IF(N394=Hjelpeark!$D$7,_xlfn.XLOOKUP('Beregninger RAS'!C394,Hjelpeark!$C$8:$C$19,Hjelpeark!$D$8:$D$19),_xlfn.XLOOKUP('Beregninger RAS'!C394,Hjelpeark!$C$8:$C$19,Hjelpeark!$E$8:$E$19)),"")</f>
        <v/>
      </c>
      <c r="P394" s="277" t="str">
        <f t="shared" si="69"/>
        <v/>
      </c>
      <c r="Q394" s="277" t="str">
        <f>IFERROR(IF(P394=Hjelpeark!$B$4,0,ABS(P394-O394)),"")</f>
        <v/>
      </c>
      <c r="R394" s="226" t="str">
        <f t="shared" si="62"/>
        <v/>
      </c>
      <c r="T394" s="248" t="str">
        <f>IFERROR(_xlfn.XLOOKUP(D394,Prisliste!$C$4:$F$4,Prisliste!$C$28:$F$28)*R394,"")</f>
        <v/>
      </c>
      <c r="U394" s="248" t="str">
        <f>IFERROR(IF(L394=Hjelpeark!$P$14,_xlfn.XLOOKUP(D394,Prisliste!$C$4:$F$4,Prisliste!$C$29:$F$29)*R394,IF(L394=Hjelpeark!$P$15,_xlfn.XLOOKUP(D394,Prisliste!$C$4:$F$4,Prisliste!$C$30:$F$30)*R394,_xlfn.XLOOKUP(D394,Prisliste!$C$4:$F$4,Prisliste!$C$31:$F$31)*R394)),"")</f>
        <v/>
      </c>
    </row>
    <row r="395" spans="1:21" ht="14.4">
      <c r="A395" s="278" t="str">
        <f>IF(A394="","",IF(A394+1&lt;='Prisestimat RAS'!$C$7,'Beregninger RAS'!A394+1,""))</f>
        <v/>
      </c>
      <c r="B395" s="260" t="str">
        <f t="shared" si="63"/>
        <v/>
      </c>
      <c r="C395" s="277" t="str">
        <f t="shared" si="64"/>
        <v/>
      </c>
      <c r="D395" s="260" t="str">
        <f t="shared" si="65"/>
        <v/>
      </c>
      <c r="E395" s="226" t="str">
        <f t="shared" si="67"/>
        <v/>
      </c>
      <c r="F395" s="248" t="str">
        <f t="shared" si="66"/>
        <v/>
      </c>
      <c r="G395" s="246" t="str">
        <f>IF($A395="","",'Prisestimat RAS'!$C$14)</f>
        <v/>
      </c>
      <c r="H395" s="248" t="str" cm="1">
        <f t="array" ref="H395">IF(N395=Hjelpeark!$E$7,_xlfn.XLOOKUP(IF(P395="Naturlig",O395,P395),'Veksttabell FV'!$A$26:$A$42,_xlfn.XLOOKUP('Beregninger RAS'!F395,'Veksttabell FV'!$B$25:$T$25,'Veksttabell FV'!$B$26:$T$42,,-1),,-1)*G395,IF('Beregninger RAS'!N395=Hjelpeark!$D$7,_xlfn.XLOOKUP(IF(P395="Naturlig",O395,P395),'Veksttabell SV'!$A$27:$A$43,_xlfn.XLOOKUP('Beregninger RAS'!F395,'Veksttabell SV'!$B$26:$AU$26,'Veksttabell SV'!$B$27:$AU$43,,-1),,-1)*G395,""))</f>
        <v/>
      </c>
      <c r="I395" s="248" t="str">
        <f t="shared" si="60"/>
        <v/>
      </c>
      <c r="J395" s="264" t="str">
        <f t="shared" si="61"/>
        <v/>
      </c>
      <c r="K395" s="277" t="str">
        <f>IF(A395="","",'Prisestimat RAS'!$C$9)</f>
        <v/>
      </c>
      <c r="L395" s="277" t="str">
        <f>IF(B395="","",'Prisestimat RAS'!$C$10)</f>
        <v/>
      </c>
      <c r="M395" s="277" t="str">
        <f>IF(A395="","",_xlfn.XLOOKUP('Prisestimat RAS'!$C$10,Hjelpeark!$P$14:$P$16,Hjelpeark!$Q$14:$Q$16))</f>
        <v/>
      </c>
      <c r="N395" s="277" t="str">
        <f t="shared" si="68"/>
        <v/>
      </c>
      <c r="O395" s="277" t="str">
        <f>IFERROR(IF(N395=Hjelpeark!$D$7,_xlfn.XLOOKUP('Beregninger RAS'!C395,Hjelpeark!$C$8:$C$19,Hjelpeark!$D$8:$D$19),_xlfn.XLOOKUP('Beregninger RAS'!C395,Hjelpeark!$C$8:$C$19,Hjelpeark!$E$8:$E$19)),"")</f>
        <v/>
      </c>
      <c r="P395" s="277" t="str">
        <f t="shared" si="69"/>
        <v/>
      </c>
      <c r="Q395" s="277" t="str">
        <f>IFERROR(IF(P395=Hjelpeark!$B$4,0,ABS(P395-O395)),"")</f>
        <v/>
      </c>
      <c r="R395" s="226" t="str">
        <f t="shared" si="62"/>
        <v/>
      </c>
      <c r="T395" s="248" t="str">
        <f>IFERROR(_xlfn.XLOOKUP(D395,Prisliste!$C$4:$F$4,Prisliste!$C$28:$F$28)*R395,"")</f>
        <v/>
      </c>
      <c r="U395" s="248" t="str">
        <f>IFERROR(IF(L395=Hjelpeark!$P$14,_xlfn.XLOOKUP(D395,Prisliste!$C$4:$F$4,Prisliste!$C$29:$F$29)*R395,IF(L395=Hjelpeark!$P$15,_xlfn.XLOOKUP(D395,Prisliste!$C$4:$F$4,Prisliste!$C$30:$F$30)*R395,_xlfn.XLOOKUP(D395,Prisliste!$C$4:$F$4,Prisliste!$C$31:$F$31)*R395)),"")</f>
        <v/>
      </c>
    </row>
    <row r="396" spans="1:21" ht="14.4">
      <c r="A396" s="278" t="str">
        <f>IF(A395="","",IF(A395+1&lt;='Prisestimat RAS'!$C$7,'Beregninger RAS'!A395+1,""))</f>
        <v/>
      </c>
      <c r="B396" s="260" t="str">
        <f t="shared" si="63"/>
        <v/>
      </c>
      <c r="C396" s="277" t="str">
        <f t="shared" si="64"/>
        <v/>
      </c>
      <c r="D396" s="260" t="str">
        <f t="shared" si="65"/>
        <v/>
      </c>
      <c r="E396" s="226" t="str">
        <f t="shared" si="67"/>
        <v/>
      </c>
      <c r="F396" s="248" t="str">
        <f t="shared" si="66"/>
        <v/>
      </c>
      <c r="G396" s="246" t="str">
        <f>IF($A396="","",'Prisestimat RAS'!$C$14)</f>
        <v/>
      </c>
      <c r="H396" s="248" t="str" cm="1">
        <f t="array" ref="H396">IF(N396=Hjelpeark!$E$7,_xlfn.XLOOKUP(IF(P396="Naturlig",O396,P396),'Veksttabell FV'!$A$26:$A$42,_xlfn.XLOOKUP('Beregninger RAS'!F396,'Veksttabell FV'!$B$25:$T$25,'Veksttabell FV'!$B$26:$T$42,,-1),,-1)*G396,IF('Beregninger RAS'!N396=Hjelpeark!$D$7,_xlfn.XLOOKUP(IF(P396="Naturlig",O396,P396),'Veksttabell SV'!$A$27:$A$43,_xlfn.XLOOKUP('Beregninger RAS'!F396,'Veksttabell SV'!$B$26:$AU$26,'Veksttabell SV'!$B$27:$AU$43,,-1),,-1)*G396,""))</f>
        <v/>
      </c>
      <c r="I396" s="248" t="str">
        <f t="shared" si="60"/>
        <v/>
      </c>
      <c r="J396" s="264" t="str">
        <f t="shared" si="61"/>
        <v/>
      </c>
      <c r="K396" s="277" t="str">
        <f>IF(A396="","",'Prisestimat RAS'!$C$9)</f>
        <v/>
      </c>
      <c r="L396" s="277" t="str">
        <f>IF(B396="","",'Prisestimat RAS'!$C$10)</f>
        <v/>
      </c>
      <c r="M396" s="277" t="str">
        <f>IF(A396="","",_xlfn.XLOOKUP('Prisestimat RAS'!$C$10,Hjelpeark!$P$14:$P$16,Hjelpeark!$Q$14:$Q$16))</f>
        <v/>
      </c>
      <c r="N396" s="277" t="str">
        <f t="shared" si="68"/>
        <v/>
      </c>
      <c r="O396" s="277" t="str">
        <f>IFERROR(IF(N396=Hjelpeark!$D$7,_xlfn.XLOOKUP('Beregninger RAS'!C396,Hjelpeark!$C$8:$C$19,Hjelpeark!$D$8:$D$19),_xlfn.XLOOKUP('Beregninger RAS'!C396,Hjelpeark!$C$8:$C$19,Hjelpeark!$E$8:$E$19)),"")</f>
        <v/>
      </c>
      <c r="P396" s="277" t="str">
        <f t="shared" si="69"/>
        <v/>
      </c>
      <c r="Q396" s="277" t="str">
        <f>IFERROR(IF(P396=Hjelpeark!$B$4,0,ABS(P396-O396)),"")</f>
        <v/>
      </c>
      <c r="R396" s="226" t="str">
        <f t="shared" si="62"/>
        <v/>
      </c>
      <c r="T396" s="248" t="str">
        <f>IFERROR(_xlfn.XLOOKUP(D396,Prisliste!$C$4:$F$4,Prisliste!$C$28:$F$28)*R396,"")</f>
        <v/>
      </c>
      <c r="U396" s="248" t="str">
        <f>IFERROR(IF(L396=Hjelpeark!$P$14,_xlfn.XLOOKUP(D396,Prisliste!$C$4:$F$4,Prisliste!$C$29:$F$29)*R396,IF(L396=Hjelpeark!$P$15,_xlfn.XLOOKUP(D396,Prisliste!$C$4:$F$4,Prisliste!$C$30:$F$30)*R396,_xlfn.XLOOKUP(D396,Prisliste!$C$4:$F$4,Prisliste!$C$31:$F$31)*R396)),"")</f>
        <v/>
      </c>
    </row>
    <row r="397" spans="1:21" ht="14.4">
      <c r="A397" s="278" t="str">
        <f>IF(A396="","",IF(A396+1&lt;='Prisestimat RAS'!$C$7,'Beregninger RAS'!A396+1,""))</f>
        <v/>
      </c>
      <c r="B397" s="260" t="str">
        <f t="shared" si="63"/>
        <v/>
      </c>
      <c r="C397" s="277" t="str">
        <f t="shared" si="64"/>
        <v/>
      </c>
      <c r="D397" s="260" t="str">
        <f t="shared" si="65"/>
        <v/>
      </c>
      <c r="E397" s="226" t="str">
        <f t="shared" si="67"/>
        <v/>
      </c>
      <c r="F397" s="248" t="str">
        <f t="shared" si="66"/>
        <v/>
      </c>
      <c r="G397" s="246" t="str">
        <f>IF($A397="","",'Prisestimat RAS'!$C$14)</f>
        <v/>
      </c>
      <c r="H397" s="248" t="str" cm="1">
        <f t="array" ref="H397">IF(N397=Hjelpeark!$E$7,_xlfn.XLOOKUP(IF(P397="Naturlig",O397,P397),'Veksttabell FV'!$A$26:$A$42,_xlfn.XLOOKUP('Beregninger RAS'!F397,'Veksttabell FV'!$B$25:$T$25,'Veksttabell FV'!$B$26:$T$42,,-1),,-1)*G397,IF('Beregninger RAS'!N397=Hjelpeark!$D$7,_xlfn.XLOOKUP(IF(P397="Naturlig",O397,P397),'Veksttabell SV'!$A$27:$A$43,_xlfn.XLOOKUP('Beregninger RAS'!F397,'Veksttabell SV'!$B$26:$AU$26,'Veksttabell SV'!$B$27:$AU$43,,-1),,-1)*G397,""))</f>
        <v/>
      </c>
      <c r="I397" s="248" t="str">
        <f t="shared" si="60"/>
        <v/>
      </c>
      <c r="J397" s="264" t="str">
        <f t="shared" si="61"/>
        <v/>
      </c>
      <c r="K397" s="277" t="str">
        <f>IF(A397="","",'Prisestimat RAS'!$C$9)</f>
        <v/>
      </c>
      <c r="L397" s="277" t="str">
        <f>IF(B397="","",'Prisestimat RAS'!$C$10)</f>
        <v/>
      </c>
      <c r="M397" s="277" t="str">
        <f>IF(A397="","",_xlfn.XLOOKUP('Prisestimat RAS'!$C$10,Hjelpeark!$P$14:$P$16,Hjelpeark!$Q$14:$Q$16))</f>
        <v/>
      </c>
      <c r="N397" s="277" t="str">
        <f t="shared" si="68"/>
        <v/>
      </c>
      <c r="O397" s="277" t="str">
        <f>IFERROR(IF(N397=Hjelpeark!$D$7,_xlfn.XLOOKUP('Beregninger RAS'!C397,Hjelpeark!$C$8:$C$19,Hjelpeark!$D$8:$D$19),_xlfn.XLOOKUP('Beregninger RAS'!C397,Hjelpeark!$C$8:$C$19,Hjelpeark!$E$8:$E$19)),"")</f>
        <v/>
      </c>
      <c r="P397" s="277" t="str">
        <f t="shared" si="69"/>
        <v/>
      </c>
      <c r="Q397" s="277" t="str">
        <f>IFERROR(IF(P397=Hjelpeark!$B$4,0,ABS(P397-O397)),"")</f>
        <v/>
      </c>
      <c r="R397" s="226" t="str">
        <f t="shared" si="62"/>
        <v/>
      </c>
      <c r="T397" s="248" t="str">
        <f>IFERROR(_xlfn.XLOOKUP(D397,Prisliste!$C$4:$F$4,Prisliste!$C$28:$F$28)*R397,"")</f>
        <v/>
      </c>
      <c r="U397" s="248" t="str">
        <f>IFERROR(IF(L397=Hjelpeark!$P$14,_xlfn.XLOOKUP(D397,Prisliste!$C$4:$F$4,Prisliste!$C$29:$F$29)*R397,IF(L397=Hjelpeark!$P$15,_xlfn.XLOOKUP(D397,Prisliste!$C$4:$F$4,Prisliste!$C$30:$F$30)*R397,_xlfn.XLOOKUP(D397,Prisliste!$C$4:$F$4,Prisliste!$C$31:$F$31)*R397)),"")</f>
        <v/>
      </c>
    </row>
    <row r="398" spans="1:21" ht="14.4">
      <c r="A398" s="278" t="str">
        <f>IF(A397="","",IF(A397+1&lt;='Prisestimat RAS'!$C$7,'Beregninger RAS'!A397+1,""))</f>
        <v/>
      </c>
      <c r="B398" s="260" t="str">
        <f t="shared" si="63"/>
        <v/>
      </c>
      <c r="C398" s="277" t="str">
        <f t="shared" si="64"/>
        <v/>
      </c>
      <c r="D398" s="260" t="str">
        <f t="shared" si="65"/>
        <v/>
      </c>
      <c r="E398" s="226" t="str">
        <f t="shared" si="67"/>
        <v/>
      </c>
      <c r="F398" s="248" t="str">
        <f t="shared" si="66"/>
        <v/>
      </c>
      <c r="G398" s="246" t="str">
        <f>IF($A398="","",'Prisestimat RAS'!$C$14)</f>
        <v/>
      </c>
      <c r="H398" s="248" t="str" cm="1">
        <f t="array" ref="H398">IF(N398=Hjelpeark!$E$7,_xlfn.XLOOKUP(IF(P398="Naturlig",O398,P398),'Veksttabell FV'!$A$26:$A$42,_xlfn.XLOOKUP('Beregninger RAS'!F398,'Veksttabell FV'!$B$25:$T$25,'Veksttabell FV'!$B$26:$T$42,,-1),,-1)*G398,IF('Beregninger RAS'!N398=Hjelpeark!$D$7,_xlfn.XLOOKUP(IF(P398="Naturlig",O398,P398),'Veksttabell SV'!$A$27:$A$43,_xlfn.XLOOKUP('Beregninger RAS'!F398,'Veksttabell SV'!$B$26:$AU$26,'Veksttabell SV'!$B$27:$AU$43,,-1),,-1)*G398,""))</f>
        <v/>
      </c>
      <c r="I398" s="248" t="str">
        <f t="shared" si="60"/>
        <v/>
      </c>
      <c r="J398" s="264" t="str">
        <f t="shared" si="61"/>
        <v/>
      </c>
      <c r="K398" s="277" t="str">
        <f>IF(A398="","",'Prisestimat RAS'!$C$9)</f>
        <v/>
      </c>
      <c r="L398" s="277" t="str">
        <f>IF(B398="","",'Prisestimat RAS'!$C$10)</f>
        <v/>
      </c>
      <c r="M398" s="277" t="str">
        <f>IF(A398="","",_xlfn.XLOOKUP('Prisestimat RAS'!$C$10,Hjelpeark!$P$14:$P$16,Hjelpeark!$Q$14:$Q$16))</f>
        <v/>
      </c>
      <c r="N398" s="277" t="str">
        <f t="shared" si="68"/>
        <v/>
      </c>
      <c r="O398" s="277" t="str">
        <f>IFERROR(IF(N398=Hjelpeark!$D$7,_xlfn.XLOOKUP('Beregninger RAS'!C398,Hjelpeark!$C$8:$C$19,Hjelpeark!$D$8:$D$19),_xlfn.XLOOKUP('Beregninger RAS'!C398,Hjelpeark!$C$8:$C$19,Hjelpeark!$E$8:$E$19)),"")</f>
        <v/>
      </c>
      <c r="P398" s="277" t="str">
        <f t="shared" si="69"/>
        <v/>
      </c>
      <c r="Q398" s="277" t="str">
        <f>IFERROR(IF(P398=Hjelpeark!$B$4,0,ABS(P398-O398)),"")</f>
        <v/>
      </c>
      <c r="R398" s="226" t="str">
        <f t="shared" si="62"/>
        <v/>
      </c>
      <c r="T398" s="248" t="str">
        <f>IFERROR(_xlfn.XLOOKUP(D398,Prisliste!$C$4:$F$4,Prisliste!$C$28:$F$28)*R398,"")</f>
        <v/>
      </c>
      <c r="U398" s="248" t="str">
        <f>IFERROR(IF(L398=Hjelpeark!$P$14,_xlfn.XLOOKUP(D398,Prisliste!$C$4:$F$4,Prisliste!$C$29:$F$29)*R398,IF(L398=Hjelpeark!$P$15,_xlfn.XLOOKUP(D398,Prisliste!$C$4:$F$4,Prisliste!$C$30:$F$30)*R398,_xlfn.XLOOKUP(D398,Prisliste!$C$4:$F$4,Prisliste!$C$31:$F$31)*R398)),"")</f>
        <v/>
      </c>
    </row>
    <row r="399" spans="1:21" ht="14.4">
      <c r="A399" s="278" t="str">
        <f>IF(A398="","",IF(A398+1&lt;='Prisestimat RAS'!$C$7,'Beregninger RAS'!A398+1,""))</f>
        <v/>
      </c>
      <c r="B399" s="260" t="str">
        <f t="shared" si="63"/>
        <v/>
      </c>
      <c r="C399" s="277" t="str">
        <f t="shared" si="64"/>
        <v/>
      </c>
      <c r="D399" s="260" t="str">
        <f t="shared" si="65"/>
        <v/>
      </c>
      <c r="E399" s="226" t="str">
        <f t="shared" si="67"/>
        <v/>
      </c>
      <c r="F399" s="248" t="str">
        <f t="shared" si="66"/>
        <v/>
      </c>
      <c r="G399" s="246" t="str">
        <f>IF($A399="","",'Prisestimat RAS'!$C$14)</f>
        <v/>
      </c>
      <c r="H399" s="248" t="str" cm="1">
        <f t="array" ref="H399">IF(N399=Hjelpeark!$E$7,_xlfn.XLOOKUP(IF(P399="Naturlig",O399,P399),'Veksttabell FV'!$A$26:$A$42,_xlfn.XLOOKUP('Beregninger RAS'!F399,'Veksttabell FV'!$B$25:$T$25,'Veksttabell FV'!$B$26:$T$42,,-1),,-1)*G399,IF('Beregninger RAS'!N399=Hjelpeark!$D$7,_xlfn.XLOOKUP(IF(P399="Naturlig",O399,P399),'Veksttabell SV'!$A$27:$A$43,_xlfn.XLOOKUP('Beregninger RAS'!F399,'Veksttabell SV'!$B$26:$AU$26,'Veksttabell SV'!$B$27:$AU$43,,-1),,-1)*G399,""))</f>
        <v/>
      </c>
      <c r="I399" s="248" t="str">
        <f t="shared" si="60"/>
        <v/>
      </c>
      <c r="J399" s="264" t="str">
        <f t="shared" si="61"/>
        <v/>
      </c>
      <c r="K399" s="277" t="str">
        <f>IF(A399="","",'Prisestimat RAS'!$C$9)</f>
        <v/>
      </c>
      <c r="L399" s="277" t="str">
        <f>IF(B399="","",'Prisestimat RAS'!$C$10)</f>
        <v/>
      </c>
      <c r="M399" s="277" t="str">
        <f>IF(A399="","",_xlfn.XLOOKUP('Prisestimat RAS'!$C$10,Hjelpeark!$P$14:$P$16,Hjelpeark!$Q$14:$Q$16))</f>
        <v/>
      </c>
      <c r="N399" s="277" t="str">
        <f t="shared" si="68"/>
        <v/>
      </c>
      <c r="O399" s="277" t="str">
        <f>IFERROR(IF(N399=Hjelpeark!$D$7,_xlfn.XLOOKUP('Beregninger RAS'!C399,Hjelpeark!$C$8:$C$19,Hjelpeark!$D$8:$D$19),_xlfn.XLOOKUP('Beregninger RAS'!C399,Hjelpeark!$C$8:$C$19,Hjelpeark!$E$8:$E$19)),"")</f>
        <v/>
      </c>
      <c r="P399" s="277" t="str">
        <f t="shared" si="69"/>
        <v/>
      </c>
      <c r="Q399" s="277" t="str">
        <f>IFERROR(IF(P399=Hjelpeark!$B$4,0,ABS(P399-O399)),"")</f>
        <v/>
      </c>
      <c r="R399" s="226" t="str">
        <f t="shared" si="62"/>
        <v/>
      </c>
      <c r="T399" s="248" t="str">
        <f>IFERROR(_xlfn.XLOOKUP(D399,Prisliste!$C$4:$F$4,Prisliste!$C$28:$F$28)*R399,"")</f>
        <v/>
      </c>
      <c r="U399" s="248" t="str">
        <f>IFERROR(IF(L399=Hjelpeark!$P$14,_xlfn.XLOOKUP(D399,Prisliste!$C$4:$F$4,Prisliste!$C$29:$F$29)*R399,IF(L399=Hjelpeark!$P$15,_xlfn.XLOOKUP(D399,Prisliste!$C$4:$F$4,Prisliste!$C$30:$F$30)*R399,_xlfn.XLOOKUP(D399,Prisliste!$C$4:$F$4,Prisliste!$C$31:$F$31)*R399)),"")</f>
        <v/>
      </c>
    </row>
    <row r="400" spans="1:21" ht="14.4">
      <c r="A400" s="278" t="str">
        <f>IF(A399="","",IF(A399+1&lt;='Prisestimat RAS'!$C$7,'Beregninger RAS'!A399+1,""))</f>
        <v/>
      </c>
      <c r="B400" s="260" t="str">
        <f t="shared" si="63"/>
        <v/>
      </c>
      <c r="C400" s="277" t="str">
        <f t="shared" si="64"/>
        <v/>
      </c>
      <c r="D400" s="260" t="str">
        <f t="shared" si="65"/>
        <v/>
      </c>
      <c r="E400" s="226" t="str">
        <f t="shared" si="67"/>
        <v/>
      </c>
      <c r="F400" s="248" t="str">
        <f t="shared" si="66"/>
        <v/>
      </c>
      <c r="G400" s="246" t="str">
        <f>IF($A400="","",'Prisestimat RAS'!$C$14)</f>
        <v/>
      </c>
      <c r="H400" s="248" t="str" cm="1">
        <f t="array" ref="H400">IF(N400=Hjelpeark!$E$7,_xlfn.XLOOKUP(IF(P400="Naturlig",O400,P400),'Veksttabell FV'!$A$26:$A$42,_xlfn.XLOOKUP('Beregninger RAS'!F400,'Veksttabell FV'!$B$25:$T$25,'Veksttabell FV'!$B$26:$T$42,,-1),,-1)*G400,IF('Beregninger RAS'!N400=Hjelpeark!$D$7,_xlfn.XLOOKUP(IF(P400="Naturlig",O400,P400),'Veksttabell SV'!$A$27:$A$43,_xlfn.XLOOKUP('Beregninger RAS'!F400,'Veksttabell SV'!$B$26:$AU$26,'Veksttabell SV'!$B$27:$AU$43,,-1),,-1)*G400,""))</f>
        <v/>
      </c>
      <c r="I400" s="248" t="str">
        <f t="shared" si="60"/>
        <v/>
      </c>
      <c r="J400" s="264" t="str">
        <f t="shared" si="61"/>
        <v/>
      </c>
      <c r="K400" s="277" t="str">
        <f>IF(A400="","",'Prisestimat RAS'!$C$9)</f>
        <v/>
      </c>
      <c r="L400" s="277" t="str">
        <f>IF(B400="","",'Prisestimat RAS'!$C$10)</f>
        <v/>
      </c>
      <c r="M400" s="277" t="str">
        <f>IF(A400="","",_xlfn.XLOOKUP('Prisestimat RAS'!$C$10,Hjelpeark!$P$14:$P$16,Hjelpeark!$Q$14:$Q$16))</f>
        <v/>
      </c>
      <c r="N400" s="277" t="str">
        <f t="shared" si="68"/>
        <v/>
      </c>
      <c r="O400" s="277" t="str">
        <f>IFERROR(IF(N400=Hjelpeark!$D$7,_xlfn.XLOOKUP('Beregninger RAS'!C400,Hjelpeark!$C$8:$C$19,Hjelpeark!$D$8:$D$19),_xlfn.XLOOKUP('Beregninger RAS'!C400,Hjelpeark!$C$8:$C$19,Hjelpeark!$E$8:$E$19)),"")</f>
        <v/>
      </c>
      <c r="P400" s="277" t="str">
        <f t="shared" si="69"/>
        <v/>
      </c>
      <c r="Q400" s="277" t="str">
        <f>IFERROR(IF(P400=Hjelpeark!$B$4,0,ABS(P400-O400)),"")</f>
        <v/>
      </c>
      <c r="R400" s="226" t="str">
        <f t="shared" si="62"/>
        <v/>
      </c>
      <c r="T400" s="248" t="str">
        <f>IFERROR(_xlfn.XLOOKUP(D400,Prisliste!$C$4:$F$4,Prisliste!$C$28:$F$28)*R400,"")</f>
        <v/>
      </c>
      <c r="U400" s="248" t="str">
        <f>IFERROR(IF(L400=Hjelpeark!$P$14,_xlfn.XLOOKUP(D400,Prisliste!$C$4:$F$4,Prisliste!$C$29:$F$29)*R400,IF(L400=Hjelpeark!$P$15,_xlfn.XLOOKUP(D400,Prisliste!$C$4:$F$4,Prisliste!$C$30:$F$30)*R400,_xlfn.XLOOKUP(D400,Prisliste!$C$4:$F$4,Prisliste!$C$31:$F$31)*R400)),"")</f>
        <v/>
      </c>
    </row>
    <row r="401" spans="1:21" ht="14.4">
      <c r="A401" s="278" t="str">
        <f>IF(A400="","",IF(A400+1&lt;='Prisestimat RAS'!$C$7,'Beregninger RAS'!A400+1,""))</f>
        <v/>
      </c>
      <c r="B401" s="260" t="str">
        <f t="shared" si="63"/>
        <v/>
      </c>
      <c r="C401" s="277" t="str">
        <f t="shared" si="64"/>
        <v/>
      </c>
      <c r="D401" s="260" t="str">
        <f t="shared" si="65"/>
        <v/>
      </c>
      <c r="E401" s="226" t="str">
        <f t="shared" si="67"/>
        <v/>
      </c>
      <c r="F401" s="248" t="str">
        <f t="shared" si="66"/>
        <v/>
      </c>
      <c r="G401" s="246" t="str">
        <f>IF($A401="","",'Prisestimat RAS'!$C$14)</f>
        <v/>
      </c>
      <c r="H401" s="248" t="str" cm="1">
        <f t="array" ref="H401">IF(N401=Hjelpeark!$E$7,_xlfn.XLOOKUP(IF(P401="Naturlig",O401,P401),'Veksttabell FV'!$A$26:$A$42,_xlfn.XLOOKUP('Beregninger RAS'!F401,'Veksttabell FV'!$B$25:$T$25,'Veksttabell FV'!$B$26:$T$42,,-1),,-1)*G401,IF('Beregninger RAS'!N401=Hjelpeark!$D$7,_xlfn.XLOOKUP(IF(P401="Naturlig",O401,P401),'Veksttabell SV'!$A$27:$A$43,_xlfn.XLOOKUP('Beregninger RAS'!F401,'Veksttabell SV'!$B$26:$AU$26,'Veksttabell SV'!$B$27:$AU$43,,-1),,-1)*G401,""))</f>
        <v/>
      </c>
      <c r="I401" s="248" t="str">
        <f t="shared" si="60"/>
        <v/>
      </c>
      <c r="J401" s="264" t="str">
        <f t="shared" si="61"/>
        <v/>
      </c>
      <c r="K401" s="277" t="str">
        <f>IF(A401="","",'Prisestimat RAS'!$C$9)</f>
        <v/>
      </c>
      <c r="L401" s="277" t="str">
        <f>IF(B401="","",'Prisestimat RAS'!$C$10)</f>
        <v/>
      </c>
      <c r="M401" s="277" t="str">
        <f>IF(A401="","",_xlfn.XLOOKUP('Prisestimat RAS'!$C$10,Hjelpeark!$P$14:$P$16,Hjelpeark!$Q$14:$Q$16))</f>
        <v/>
      </c>
      <c r="N401" s="277" t="str">
        <f t="shared" si="68"/>
        <v/>
      </c>
      <c r="O401" s="277" t="str">
        <f>IFERROR(IF(N401=Hjelpeark!$D$7,_xlfn.XLOOKUP('Beregninger RAS'!C401,Hjelpeark!$C$8:$C$19,Hjelpeark!$D$8:$D$19),_xlfn.XLOOKUP('Beregninger RAS'!C401,Hjelpeark!$C$8:$C$19,Hjelpeark!$E$8:$E$19)),"")</f>
        <v/>
      </c>
      <c r="P401" s="277" t="str">
        <f t="shared" si="69"/>
        <v/>
      </c>
      <c r="Q401" s="277" t="str">
        <f>IFERROR(IF(P401=Hjelpeark!$B$4,0,ABS(P401-O401)),"")</f>
        <v/>
      </c>
      <c r="R401" s="226" t="str">
        <f t="shared" si="62"/>
        <v/>
      </c>
      <c r="T401" s="248" t="str">
        <f>IFERROR(_xlfn.XLOOKUP(D401,Prisliste!$C$4:$F$4,Prisliste!$C$28:$F$28)*R401,"")</f>
        <v/>
      </c>
      <c r="U401" s="248" t="str">
        <f>IFERROR(IF(L401=Hjelpeark!$P$14,_xlfn.XLOOKUP(D401,Prisliste!$C$4:$F$4,Prisliste!$C$29:$F$29)*R401,IF(L401=Hjelpeark!$P$15,_xlfn.XLOOKUP(D401,Prisliste!$C$4:$F$4,Prisliste!$C$30:$F$30)*R401,_xlfn.XLOOKUP(D401,Prisliste!$C$4:$F$4,Prisliste!$C$31:$F$31)*R401)),"")</f>
        <v/>
      </c>
    </row>
    <row r="402" spans="1:21" ht="14.4">
      <c r="A402" s="278" t="str">
        <f>IF(A401="","",IF(A401+1&lt;='Prisestimat RAS'!$C$7,'Beregninger RAS'!A401+1,""))</f>
        <v/>
      </c>
      <c r="B402" s="260" t="str">
        <f t="shared" si="63"/>
        <v/>
      </c>
      <c r="C402" s="277" t="str">
        <f t="shared" si="64"/>
        <v/>
      </c>
      <c r="D402" s="260" t="str">
        <f t="shared" si="65"/>
        <v/>
      </c>
      <c r="E402" s="226" t="str">
        <f t="shared" si="67"/>
        <v/>
      </c>
      <c r="F402" s="248" t="str">
        <f t="shared" si="66"/>
        <v/>
      </c>
      <c r="G402" s="246" t="str">
        <f>IF($A402="","",'Prisestimat RAS'!$C$14)</f>
        <v/>
      </c>
      <c r="H402" s="248" t="str" cm="1">
        <f t="array" ref="H402">IF(N402=Hjelpeark!$E$7,_xlfn.XLOOKUP(IF(P402="Naturlig",O402,P402),'Veksttabell FV'!$A$26:$A$42,_xlfn.XLOOKUP('Beregninger RAS'!F402,'Veksttabell FV'!$B$25:$T$25,'Veksttabell FV'!$B$26:$T$42,,-1),,-1)*G402,IF('Beregninger RAS'!N402=Hjelpeark!$D$7,_xlfn.XLOOKUP(IF(P402="Naturlig",O402,P402),'Veksttabell SV'!$A$27:$A$43,_xlfn.XLOOKUP('Beregninger RAS'!F402,'Veksttabell SV'!$B$26:$AU$26,'Veksttabell SV'!$B$27:$AU$43,,-1),,-1)*G402,""))</f>
        <v/>
      </c>
      <c r="I402" s="248" t="str">
        <f t="shared" si="60"/>
        <v/>
      </c>
      <c r="J402" s="264" t="str">
        <f t="shared" si="61"/>
        <v/>
      </c>
      <c r="K402" s="277" t="str">
        <f>IF(A402="","",'Prisestimat RAS'!$C$9)</f>
        <v/>
      </c>
      <c r="L402" s="277" t="str">
        <f>IF(B402="","",'Prisestimat RAS'!$C$10)</f>
        <v/>
      </c>
      <c r="M402" s="277" t="str">
        <f>IF(A402="","",_xlfn.XLOOKUP('Prisestimat RAS'!$C$10,Hjelpeark!$P$14:$P$16,Hjelpeark!$Q$14:$Q$16))</f>
        <v/>
      </c>
      <c r="N402" s="277" t="str">
        <f t="shared" si="68"/>
        <v/>
      </c>
      <c r="O402" s="277" t="str">
        <f>IFERROR(IF(N402=Hjelpeark!$D$7,_xlfn.XLOOKUP('Beregninger RAS'!C402,Hjelpeark!$C$8:$C$19,Hjelpeark!$D$8:$D$19),_xlfn.XLOOKUP('Beregninger RAS'!C402,Hjelpeark!$C$8:$C$19,Hjelpeark!$E$8:$E$19)),"")</f>
        <v/>
      </c>
      <c r="P402" s="277" t="str">
        <f t="shared" si="69"/>
        <v/>
      </c>
      <c r="Q402" s="277" t="str">
        <f>IFERROR(IF(P402=Hjelpeark!$B$4,0,ABS(P402-O402)),"")</f>
        <v/>
      </c>
      <c r="R402" s="226" t="str">
        <f t="shared" si="62"/>
        <v/>
      </c>
      <c r="T402" s="248" t="str">
        <f>IFERROR(_xlfn.XLOOKUP(D402,Prisliste!$C$4:$F$4,Prisliste!$C$28:$F$28)*R402,"")</f>
        <v/>
      </c>
      <c r="U402" s="248" t="str">
        <f>IFERROR(IF(L402=Hjelpeark!$P$14,_xlfn.XLOOKUP(D402,Prisliste!$C$4:$F$4,Prisliste!$C$29:$F$29)*R402,IF(L402=Hjelpeark!$P$15,_xlfn.XLOOKUP(D402,Prisliste!$C$4:$F$4,Prisliste!$C$30:$F$30)*R402,_xlfn.XLOOKUP(D402,Prisliste!$C$4:$F$4,Prisliste!$C$31:$F$31)*R402)),"")</f>
        <v/>
      </c>
    </row>
    <row r="403" spans="1:21" ht="14.4">
      <c r="A403" s="278" t="str">
        <f>IF(A402="","",IF(A402+1&lt;='Prisestimat RAS'!$C$7,'Beregninger RAS'!A402+1,""))</f>
        <v/>
      </c>
      <c r="B403" s="260" t="str">
        <f t="shared" si="63"/>
        <v/>
      </c>
      <c r="C403" s="277" t="str">
        <f t="shared" si="64"/>
        <v/>
      </c>
      <c r="D403" s="260" t="str">
        <f t="shared" si="65"/>
        <v/>
      </c>
      <c r="E403" s="226" t="str">
        <f t="shared" si="67"/>
        <v/>
      </c>
      <c r="F403" s="248" t="str">
        <f t="shared" si="66"/>
        <v/>
      </c>
      <c r="G403" s="246" t="str">
        <f>IF($A403="","",'Prisestimat RAS'!$C$14)</f>
        <v/>
      </c>
      <c r="H403" s="248" t="str" cm="1">
        <f t="array" ref="H403">IF(N403=Hjelpeark!$E$7,_xlfn.XLOOKUP(IF(P403="Naturlig",O403,P403),'Veksttabell FV'!$A$26:$A$42,_xlfn.XLOOKUP('Beregninger RAS'!F403,'Veksttabell FV'!$B$25:$T$25,'Veksttabell FV'!$B$26:$T$42,,-1),,-1)*G403,IF('Beregninger RAS'!N403=Hjelpeark!$D$7,_xlfn.XLOOKUP(IF(P403="Naturlig",O403,P403),'Veksttabell SV'!$A$27:$A$43,_xlfn.XLOOKUP('Beregninger RAS'!F403,'Veksttabell SV'!$B$26:$AU$26,'Veksttabell SV'!$B$27:$AU$43,,-1),,-1)*G403,""))</f>
        <v/>
      </c>
      <c r="I403" s="248" t="str">
        <f t="shared" si="60"/>
        <v/>
      </c>
      <c r="J403" s="264" t="str">
        <f t="shared" si="61"/>
        <v/>
      </c>
      <c r="K403" s="277" t="str">
        <f>IF(A403="","",'Prisestimat RAS'!$C$9)</f>
        <v/>
      </c>
      <c r="L403" s="277" t="str">
        <f>IF(B403="","",'Prisestimat RAS'!$C$10)</f>
        <v/>
      </c>
      <c r="M403" s="277" t="str">
        <f>IF(A403="","",_xlfn.XLOOKUP('Prisestimat RAS'!$C$10,Hjelpeark!$P$14:$P$16,Hjelpeark!$Q$14:$Q$16))</f>
        <v/>
      </c>
      <c r="N403" s="277" t="str">
        <f t="shared" si="68"/>
        <v/>
      </c>
      <c r="O403" s="277" t="str">
        <f>IFERROR(IF(N403=Hjelpeark!$D$7,_xlfn.XLOOKUP('Beregninger RAS'!C403,Hjelpeark!$C$8:$C$19,Hjelpeark!$D$8:$D$19),_xlfn.XLOOKUP('Beregninger RAS'!C403,Hjelpeark!$C$8:$C$19,Hjelpeark!$E$8:$E$19)),"")</f>
        <v/>
      </c>
      <c r="P403" s="277" t="str">
        <f t="shared" si="69"/>
        <v/>
      </c>
      <c r="Q403" s="277" t="str">
        <f>IFERROR(IF(P403=Hjelpeark!$B$4,0,ABS(P403-O403)),"")</f>
        <v/>
      </c>
      <c r="R403" s="226" t="str">
        <f t="shared" si="62"/>
        <v/>
      </c>
      <c r="T403" s="248" t="str">
        <f>IFERROR(_xlfn.XLOOKUP(D403,Prisliste!$C$4:$F$4,Prisliste!$C$28:$F$28)*R403,"")</f>
        <v/>
      </c>
      <c r="U403" s="248" t="str">
        <f>IFERROR(IF(L403=Hjelpeark!$P$14,_xlfn.XLOOKUP(D403,Prisliste!$C$4:$F$4,Prisliste!$C$29:$F$29)*R403,IF(L403=Hjelpeark!$P$15,_xlfn.XLOOKUP(D403,Prisliste!$C$4:$F$4,Prisliste!$C$30:$F$30)*R403,_xlfn.XLOOKUP(D403,Prisliste!$C$4:$F$4,Prisliste!$C$31:$F$31)*R403)),"")</f>
        <v/>
      </c>
    </row>
    <row r="404" spans="1:21" ht="14.4">
      <c r="A404" s="278" t="str">
        <f>IF(A403="","",IF(A403+1&lt;='Prisestimat RAS'!$C$7,'Beregninger RAS'!A403+1,""))</f>
        <v/>
      </c>
      <c r="B404" s="260" t="str">
        <f t="shared" si="63"/>
        <v/>
      </c>
      <c r="C404" s="277" t="str">
        <f t="shared" si="64"/>
        <v/>
      </c>
      <c r="D404" s="260" t="str">
        <f t="shared" si="65"/>
        <v/>
      </c>
      <c r="E404" s="226" t="str">
        <f t="shared" si="67"/>
        <v/>
      </c>
      <c r="F404" s="248" t="str">
        <f t="shared" si="66"/>
        <v/>
      </c>
      <c r="G404" s="246" t="str">
        <f>IF($A404="","",'Prisestimat RAS'!$C$14)</f>
        <v/>
      </c>
      <c r="H404" s="248" t="str" cm="1">
        <f t="array" ref="H404">IF(N404=Hjelpeark!$E$7,_xlfn.XLOOKUP(IF(P404="Naturlig",O404,P404),'Veksttabell FV'!$A$26:$A$42,_xlfn.XLOOKUP('Beregninger RAS'!F404,'Veksttabell FV'!$B$25:$T$25,'Veksttabell FV'!$B$26:$T$42,,-1),,-1)*G404,IF('Beregninger RAS'!N404=Hjelpeark!$D$7,_xlfn.XLOOKUP(IF(P404="Naturlig",O404,P404),'Veksttabell SV'!$A$27:$A$43,_xlfn.XLOOKUP('Beregninger RAS'!F404,'Veksttabell SV'!$B$26:$AU$26,'Veksttabell SV'!$B$27:$AU$43,,-1),,-1)*G404,""))</f>
        <v/>
      </c>
      <c r="I404" s="248" t="str">
        <f t="shared" si="60"/>
        <v/>
      </c>
      <c r="J404" s="264" t="str">
        <f t="shared" si="61"/>
        <v/>
      </c>
      <c r="K404" s="277" t="str">
        <f>IF(A404="","",'Prisestimat RAS'!$C$9)</f>
        <v/>
      </c>
      <c r="L404" s="277" t="str">
        <f>IF(B404="","",'Prisestimat RAS'!$C$10)</f>
        <v/>
      </c>
      <c r="M404" s="277" t="str">
        <f>IF(A404="","",_xlfn.XLOOKUP('Prisestimat RAS'!$C$10,Hjelpeark!$P$14:$P$16,Hjelpeark!$Q$14:$Q$16))</f>
        <v/>
      </c>
      <c r="N404" s="277" t="str">
        <f t="shared" si="68"/>
        <v/>
      </c>
      <c r="O404" s="277" t="str">
        <f>IFERROR(IF(N404=Hjelpeark!$D$7,_xlfn.XLOOKUP('Beregninger RAS'!C404,Hjelpeark!$C$8:$C$19,Hjelpeark!$D$8:$D$19),_xlfn.XLOOKUP('Beregninger RAS'!C404,Hjelpeark!$C$8:$C$19,Hjelpeark!$E$8:$E$19)),"")</f>
        <v/>
      </c>
      <c r="P404" s="277" t="str">
        <f t="shared" si="69"/>
        <v/>
      </c>
      <c r="Q404" s="277" t="str">
        <f>IFERROR(IF(P404=Hjelpeark!$B$4,0,ABS(P404-O404)),"")</f>
        <v/>
      </c>
      <c r="R404" s="226" t="str">
        <f t="shared" si="62"/>
        <v/>
      </c>
      <c r="T404" s="248" t="str">
        <f>IFERROR(_xlfn.XLOOKUP(D404,Prisliste!$C$4:$F$4,Prisliste!$C$28:$F$28)*R404,"")</f>
        <v/>
      </c>
      <c r="U404" s="248" t="str">
        <f>IFERROR(IF(L404=Hjelpeark!$P$14,_xlfn.XLOOKUP(D404,Prisliste!$C$4:$F$4,Prisliste!$C$29:$F$29)*R404,IF(L404=Hjelpeark!$P$15,_xlfn.XLOOKUP(D404,Prisliste!$C$4:$F$4,Prisliste!$C$30:$F$30)*R404,_xlfn.XLOOKUP(D404,Prisliste!$C$4:$F$4,Prisliste!$C$31:$F$31)*R404)),"")</f>
        <v/>
      </c>
    </row>
    <row r="405" spans="1:21" ht="14.4">
      <c r="A405" s="278" t="str">
        <f>IF(A404="","",IF(A404+1&lt;='Prisestimat RAS'!$C$7,'Beregninger RAS'!A404+1,""))</f>
        <v/>
      </c>
      <c r="B405" s="260" t="str">
        <f t="shared" si="63"/>
        <v/>
      </c>
      <c r="C405" s="277" t="str">
        <f t="shared" si="64"/>
        <v/>
      </c>
      <c r="D405" s="260" t="str">
        <f t="shared" si="65"/>
        <v/>
      </c>
      <c r="E405" s="226" t="str">
        <f t="shared" si="67"/>
        <v/>
      </c>
      <c r="F405" s="248" t="str">
        <f t="shared" si="66"/>
        <v/>
      </c>
      <c r="G405" s="246" t="str">
        <f>IF($A405="","",'Prisestimat RAS'!$C$14)</f>
        <v/>
      </c>
      <c r="H405" s="248" t="str" cm="1">
        <f t="array" ref="H405">IF(N405=Hjelpeark!$E$7,_xlfn.XLOOKUP(IF(P405="Naturlig",O405,P405),'Veksttabell FV'!$A$26:$A$42,_xlfn.XLOOKUP('Beregninger RAS'!F405,'Veksttabell FV'!$B$25:$T$25,'Veksttabell FV'!$B$26:$T$42,,-1),,-1)*G405,IF('Beregninger RAS'!N405=Hjelpeark!$D$7,_xlfn.XLOOKUP(IF(P405="Naturlig",O405,P405),'Veksttabell SV'!$A$27:$A$43,_xlfn.XLOOKUP('Beregninger RAS'!F405,'Veksttabell SV'!$B$26:$AU$26,'Veksttabell SV'!$B$27:$AU$43,,-1),,-1)*G405,""))</f>
        <v/>
      </c>
      <c r="I405" s="248" t="str">
        <f t="shared" si="60"/>
        <v/>
      </c>
      <c r="J405" s="264" t="str">
        <f t="shared" si="61"/>
        <v/>
      </c>
      <c r="K405" s="277" t="str">
        <f>IF(A405="","",'Prisestimat RAS'!$C$9)</f>
        <v/>
      </c>
      <c r="L405" s="277" t="str">
        <f>IF(B405="","",'Prisestimat RAS'!$C$10)</f>
        <v/>
      </c>
      <c r="M405" s="277" t="str">
        <f>IF(A405="","",_xlfn.XLOOKUP('Prisestimat RAS'!$C$10,Hjelpeark!$P$14:$P$16,Hjelpeark!$Q$14:$Q$16))</f>
        <v/>
      </c>
      <c r="N405" s="277" t="str">
        <f t="shared" si="68"/>
        <v/>
      </c>
      <c r="O405" s="277" t="str">
        <f>IFERROR(IF(N405=Hjelpeark!$D$7,_xlfn.XLOOKUP('Beregninger RAS'!C405,Hjelpeark!$C$8:$C$19,Hjelpeark!$D$8:$D$19),_xlfn.XLOOKUP('Beregninger RAS'!C405,Hjelpeark!$C$8:$C$19,Hjelpeark!$E$8:$E$19)),"")</f>
        <v/>
      </c>
      <c r="P405" s="277" t="str">
        <f t="shared" si="69"/>
        <v/>
      </c>
      <c r="Q405" s="277" t="str">
        <f>IFERROR(IF(P405=Hjelpeark!$B$4,0,ABS(P405-O405)),"")</f>
        <v/>
      </c>
      <c r="R405" s="226" t="str">
        <f t="shared" si="62"/>
        <v/>
      </c>
      <c r="T405" s="248" t="str">
        <f>IFERROR(_xlfn.XLOOKUP(D405,Prisliste!$C$4:$F$4,Prisliste!$C$28:$F$28)*R405,"")</f>
        <v/>
      </c>
      <c r="U405" s="248" t="str">
        <f>IFERROR(IF(L405=Hjelpeark!$P$14,_xlfn.XLOOKUP(D405,Prisliste!$C$4:$F$4,Prisliste!$C$29:$F$29)*R405,IF(L405=Hjelpeark!$P$15,_xlfn.XLOOKUP(D405,Prisliste!$C$4:$F$4,Prisliste!$C$30:$F$30)*R405,_xlfn.XLOOKUP(D405,Prisliste!$C$4:$F$4,Prisliste!$C$31:$F$31)*R405)),"")</f>
        <v/>
      </c>
    </row>
    <row r="406" spans="1:21" ht="14.4">
      <c r="A406" s="278" t="str">
        <f>IF(A405="","",IF(A405+1&lt;='Prisestimat RAS'!$C$7,'Beregninger RAS'!A405+1,""))</f>
        <v/>
      </c>
      <c r="B406" s="260" t="str">
        <f t="shared" si="63"/>
        <v/>
      </c>
      <c r="C406" s="277" t="str">
        <f t="shared" si="64"/>
        <v/>
      </c>
      <c r="D406" s="260" t="str">
        <f t="shared" si="65"/>
        <v/>
      </c>
      <c r="E406" s="226" t="str">
        <f t="shared" si="67"/>
        <v/>
      </c>
      <c r="F406" s="248" t="str">
        <f t="shared" si="66"/>
        <v/>
      </c>
      <c r="G406" s="246" t="str">
        <f>IF($A406="","",'Prisestimat RAS'!$C$14)</f>
        <v/>
      </c>
      <c r="H406" s="248" t="str" cm="1">
        <f t="array" ref="H406">IF(N406=Hjelpeark!$E$7,_xlfn.XLOOKUP(IF(P406="Naturlig",O406,P406),'Veksttabell FV'!$A$26:$A$42,_xlfn.XLOOKUP('Beregninger RAS'!F406,'Veksttabell FV'!$B$25:$T$25,'Veksttabell FV'!$B$26:$T$42,,-1),,-1)*G406,IF('Beregninger RAS'!N406=Hjelpeark!$D$7,_xlfn.XLOOKUP(IF(P406="Naturlig",O406,P406),'Veksttabell SV'!$A$27:$A$43,_xlfn.XLOOKUP('Beregninger RAS'!F406,'Veksttabell SV'!$B$26:$AU$26,'Veksttabell SV'!$B$27:$AU$43,,-1),,-1)*G406,""))</f>
        <v/>
      </c>
      <c r="I406" s="248" t="str">
        <f t="shared" si="60"/>
        <v/>
      </c>
      <c r="J406" s="264" t="str">
        <f t="shared" si="61"/>
        <v/>
      </c>
      <c r="K406" s="277" t="str">
        <f>IF(A406="","",'Prisestimat RAS'!$C$9)</f>
        <v/>
      </c>
      <c r="L406" s="277" t="str">
        <f>IF(B406="","",'Prisestimat RAS'!$C$10)</f>
        <v/>
      </c>
      <c r="M406" s="277" t="str">
        <f>IF(A406="","",_xlfn.XLOOKUP('Prisestimat RAS'!$C$10,Hjelpeark!$P$14:$P$16,Hjelpeark!$Q$14:$Q$16))</f>
        <v/>
      </c>
      <c r="N406" s="277" t="str">
        <f t="shared" si="68"/>
        <v/>
      </c>
      <c r="O406" s="277" t="str">
        <f>IFERROR(IF(N406=Hjelpeark!$D$7,_xlfn.XLOOKUP('Beregninger RAS'!C406,Hjelpeark!$C$8:$C$19,Hjelpeark!$D$8:$D$19),_xlfn.XLOOKUP('Beregninger RAS'!C406,Hjelpeark!$C$8:$C$19,Hjelpeark!$E$8:$E$19)),"")</f>
        <v/>
      </c>
      <c r="P406" s="277" t="str">
        <f t="shared" si="69"/>
        <v/>
      </c>
      <c r="Q406" s="277" t="str">
        <f>IFERROR(IF(P406=Hjelpeark!$B$4,0,ABS(P406-O406)),"")</f>
        <v/>
      </c>
      <c r="R406" s="226" t="str">
        <f t="shared" si="62"/>
        <v/>
      </c>
      <c r="T406" s="248" t="str">
        <f>IFERROR(_xlfn.XLOOKUP(D406,Prisliste!$C$4:$F$4,Prisliste!$C$28:$F$28)*R406,"")</f>
        <v/>
      </c>
      <c r="U406" s="248" t="str">
        <f>IFERROR(IF(L406=Hjelpeark!$P$14,_xlfn.XLOOKUP(D406,Prisliste!$C$4:$F$4,Prisliste!$C$29:$F$29)*R406,IF(L406=Hjelpeark!$P$15,_xlfn.XLOOKUP(D406,Prisliste!$C$4:$F$4,Prisliste!$C$30:$F$30)*R406,_xlfn.XLOOKUP(D406,Prisliste!$C$4:$F$4,Prisliste!$C$31:$F$31)*R406)),"")</f>
        <v/>
      </c>
    </row>
    <row r="407" spans="1:21" ht="14.4">
      <c r="A407" s="278" t="str">
        <f>IF(A406="","",IF(A406+1&lt;='Prisestimat RAS'!$C$7,'Beregninger RAS'!A406+1,""))</f>
        <v/>
      </c>
      <c r="B407" s="260" t="str">
        <f t="shared" si="63"/>
        <v/>
      </c>
      <c r="C407" s="277" t="str">
        <f t="shared" si="64"/>
        <v/>
      </c>
      <c r="D407" s="260" t="str">
        <f t="shared" si="65"/>
        <v/>
      </c>
      <c r="E407" s="226" t="str">
        <f t="shared" si="67"/>
        <v/>
      </c>
      <c r="F407" s="248" t="str">
        <f t="shared" si="66"/>
        <v/>
      </c>
      <c r="G407" s="246" t="str">
        <f>IF($A407="","",'Prisestimat RAS'!$C$14)</f>
        <v/>
      </c>
      <c r="H407" s="248" t="str" cm="1">
        <f t="array" ref="H407">IF(N407=Hjelpeark!$E$7,_xlfn.XLOOKUP(IF(P407="Naturlig",O407,P407),'Veksttabell FV'!$A$26:$A$42,_xlfn.XLOOKUP('Beregninger RAS'!F407,'Veksttabell FV'!$B$25:$T$25,'Veksttabell FV'!$B$26:$T$42,,-1),,-1)*G407,IF('Beregninger RAS'!N407=Hjelpeark!$D$7,_xlfn.XLOOKUP(IF(P407="Naturlig",O407,P407),'Veksttabell SV'!$A$27:$A$43,_xlfn.XLOOKUP('Beregninger RAS'!F407,'Veksttabell SV'!$B$26:$AU$26,'Veksttabell SV'!$B$27:$AU$43,,-1),,-1)*G407,""))</f>
        <v/>
      </c>
      <c r="I407" s="248" t="str">
        <f t="shared" si="60"/>
        <v/>
      </c>
      <c r="J407" s="264" t="str">
        <f t="shared" si="61"/>
        <v/>
      </c>
      <c r="K407" s="277" t="str">
        <f>IF(A407="","",'Prisestimat RAS'!$C$9)</f>
        <v/>
      </c>
      <c r="L407" s="277" t="str">
        <f>IF(B407="","",'Prisestimat RAS'!$C$10)</f>
        <v/>
      </c>
      <c r="M407" s="277" t="str">
        <f>IF(A407="","",_xlfn.XLOOKUP('Prisestimat RAS'!$C$10,Hjelpeark!$P$14:$P$16,Hjelpeark!$Q$14:$Q$16))</f>
        <v/>
      </c>
      <c r="N407" s="277" t="str">
        <f t="shared" si="68"/>
        <v/>
      </c>
      <c r="O407" s="277" t="str">
        <f>IFERROR(IF(N407=Hjelpeark!$D$7,_xlfn.XLOOKUP('Beregninger RAS'!C407,Hjelpeark!$C$8:$C$19,Hjelpeark!$D$8:$D$19),_xlfn.XLOOKUP('Beregninger RAS'!C407,Hjelpeark!$C$8:$C$19,Hjelpeark!$E$8:$E$19)),"")</f>
        <v/>
      </c>
      <c r="P407" s="277" t="str">
        <f t="shared" si="69"/>
        <v/>
      </c>
      <c r="Q407" s="277" t="str">
        <f>IFERROR(IF(P407=Hjelpeark!$B$4,0,ABS(P407-O407)),"")</f>
        <v/>
      </c>
      <c r="R407" s="226" t="str">
        <f t="shared" si="62"/>
        <v/>
      </c>
      <c r="T407" s="248" t="str">
        <f>IFERROR(_xlfn.XLOOKUP(D407,Prisliste!$C$4:$F$4,Prisliste!$C$28:$F$28)*R407,"")</f>
        <v/>
      </c>
      <c r="U407" s="248" t="str">
        <f>IFERROR(IF(L407=Hjelpeark!$P$14,_xlfn.XLOOKUP(D407,Prisliste!$C$4:$F$4,Prisliste!$C$29:$F$29)*R407,IF(L407=Hjelpeark!$P$15,_xlfn.XLOOKUP(D407,Prisliste!$C$4:$F$4,Prisliste!$C$30:$F$30)*R407,_xlfn.XLOOKUP(D407,Prisliste!$C$4:$F$4,Prisliste!$C$31:$F$31)*R407)),"")</f>
        <v/>
      </c>
    </row>
    <row r="408" spans="1:21" ht="14.4">
      <c r="A408" s="278" t="str">
        <f>IF(A407="","",IF(A407+1&lt;='Prisestimat RAS'!$C$7,'Beregninger RAS'!A407+1,""))</f>
        <v/>
      </c>
      <c r="B408" s="260" t="str">
        <f t="shared" si="63"/>
        <v/>
      </c>
      <c r="C408" s="277" t="str">
        <f t="shared" si="64"/>
        <v/>
      </c>
      <c r="D408" s="260" t="str">
        <f t="shared" si="65"/>
        <v/>
      </c>
      <c r="E408" s="226" t="str">
        <f t="shared" si="67"/>
        <v/>
      </c>
      <c r="F408" s="248" t="str">
        <f t="shared" si="66"/>
        <v/>
      </c>
      <c r="G408" s="246" t="str">
        <f>IF($A408="","",'Prisestimat RAS'!$C$14)</f>
        <v/>
      </c>
      <c r="H408" s="248" t="str" cm="1">
        <f t="array" ref="H408">IF(N408=Hjelpeark!$E$7,_xlfn.XLOOKUP(IF(P408="Naturlig",O408,P408),'Veksttabell FV'!$A$26:$A$42,_xlfn.XLOOKUP('Beregninger RAS'!F408,'Veksttabell FV'!$B$25:$T$25,'Veksttabell FV'!$B$26:$T$42,,-1),,-1)*G408,IF('Beregninger RAS'!N408=Hjelpeark!$D$7,_xlfn.XLOOKUP(IF(P408="Naturlig",O408,P408),'Veksttabell SV'!$A$27:$A$43,_xlfn.XLOOKUP('Beregninger RAS'!F408,'Veksttabell SV'!$B$26:$AU$26,'Veksttabell SV'!$B$27:$AU$43,,-1),,-1)*G408,""))</f>
        <v/>
      </c>
      <c r="I408" s="248" t="str">
        <f t="shared" si="60"/>
        <v/>
      </c>
      <c r="J408" s="264" t="str">
        <f t="shared" si="61"/>
        <v/>
      </c>
      <c r="K408" s="277" t="str">
        <f>IF(A408="","",'Prisestimat RAS'!$C$9)</f>
        <v/>
      </c>
      <c r="L408" s="277" t="str">
        <f>IF(B408="","",'Prisestimat RAS'!$C$10)</f>
        <v/>
      </c>
      <c r="M408" s="277" t="str">
        <f>IF(A408="","",_xlfn.XLOOKUP('Prisestimat RAS'!$C$10,Hjelpeark!$P$14:$P$16,Hjelpeark!$Q$14:$Q$16))</f>
        <v/>
      </c>
      <c r="N408" s="277" t="str">
        <f t="shared" si="68"/>
        <v/>
      </c>
      <c r="O408" s="277" t="str">
        <f>IFERROR(IF(N408=Hjelpeark!$D$7,_xlfn.XLOOKUP('Beregninger RAS'!C408,Hjelpeark!$C$8:$C$19,Hjelpeark!$D$8:$D$19),_xlfn.XLOOKUP('Beregninger RAS'!C408,Hjelpeark!$C$8:$C$19,Hjelpeark!$E$8:$E$19)),"")</f>
        <v/>
      </c>
      <c r="P408" s="277" t="str">
        <f t="shared" si="69"/>
        <v/>
      </c>
      <c r="Q408" s="277" t="str">
        <f>IFERROR(IF(P408=Hjelpeark!$B$4,0,ABS(P408-O408)),"")</f>
        <v/>
      </c>
      <c r="R408" s="226" t="str">
        <f t="shared" si="62"/>
        <v/>
      </c>
      <c r="T408" s="248" t="str">
        <f>IFERROR(_xlfn.XLOOKUP(D408,Prisliste!$C$4:$F$4,Prisliste!$C$28:$F$28)*R408,"")</f>
        <v/>
      </c>
      <c r="U408" s="248" t="str">
        <f>IFERROR(IF(L408=Hjelpeark!$P$14,_xlfn.XLOOKUP(D408,Prisliste!$C$4:$F$4,Prisliste!$C$29:$F$29)*R408,IF(L408=Hjelpeark!$P$15,_xlfn.XLOOKUP(D408,Prisliste!$C$4:$F$4,Prisliste!$C$30:$F$30)*R408,_xlfn.XLOOKUP(D408,Prisliste!$C$4:$F$4,Prisliste!$C$31:$F$31)*R408)),"")</f>
        <v/>
      </c>
    </row>
    <row r="409" spans="1:21" ht="14.4">
      <c r="A409" s="278" t="str">
        <f>IF(A408="","",IF(A408+1&lt;='Prisestimat RAS'!$C$7,'Beregninger RAS'!A408+1,""))</f>
        <v/>
      </c>
      <c r="B409" s="260" t="str">
        <f t="shared" si="63"/>
        <v/>
      </c>
      <c r="C409" s="277" t="str">
        <f t="shared" si="64"/>
        <v/>
      </c>
      <c r="D409" s="260" t="str">
        <f t="shared" si="65"/>
        <v/>
      </c>
      <c r="E409" s="226" t="str">
        <f t="shared" si="67"/>
        <v/>
      </c>
      <c r="F409" s="248" t="str">
        <f t="shared" si="66"/>
        <v/>
      </c>
      <c r="G409" s="246" t="str">
        <f>IF($A409="","",'Prisestimat RAS'!$C$14)</f>
        <v/>
      </c>
      <c r="H409" s="248" t="str" cm="1">
        <f t="array" ref="H409">IF(N409=Hjelpeark!$E$7,_xlfn.XLOOKUP(IF(P409="Naturlig",O409,P409),'Veksttabell FV'!$A$26:$A$42,_xlfn.XLOOKUP('Beregninger RAS'!F409,'Veksttabell FV'!$B$25:$T$25,'Veksttabell FV'!$B$26:$T$42,,-1),,-1)*G409,IF('Beregninger RAS'!N409=Hjelpeark!$D$7,_xlfn.XLOOKUP(IF(P409="Naturlig",O409,P409),'Veksttabell SV'!$A$27:$A$43,_xlfn.XLOOKUP('Beregninger RAS'!F409,'Veksttabell SV'!$B$26:$AU$26,'Veksttabell SV'!$B$27:$AU$43,,-1),,-1)*G409,""))</f>
        <v/>
      </c>
      <c r="I409" s="248" t="str">
        <f t="shared" si="60"/>
        <v/>
      </c>
      <c r="J409" s="264" t="str">
        <f t="shared" si="61"/>
        <v/>
      </c>
      <c r="K409" s="277" t="str">
        <f>IF(A409="","",'Prisestimat RAS'!$C$9)</f>
        <v/>
      </c>
      <c r="L409" s="277" t="str">
        <f>IF(B409="","",'Prisestimat RAS'!$C$10)</f>
        <v/>
      </c>
      <c r="M409" s="277" t="str">
        <f>IF(A409="","",_xlfn.XLOOKUP('Prisestimat RAS'!$C$10,Hjelpeark!$P$14:$P$16,Hjelpeark!$Q$14:$Q$16))</f>
        <v/>
      </c>
      <c r="N409" s="277" t="str">
        <f t="shared" si="68"/>
        <v/>
      </c>
      <c r="O409" s="277" t="str">
        <f>IFERROR(IF(N409=Hjelpeark!$D$7,_xlfn.XLOOKUP('Beregninger RAS'!C409,Hjelpeark!$C$8:$C$19,Hjelpeark!$D$8:$D$19),_xlfn.XLOOKUP('Beregninger RAS'!C409,Hjelpeark!$C$8:$C$19,Hjelpeark!$E$8:$E$19)),"")</f>
        <v/>
      </c>
      <c r="P409" s="277" t="str">
        <f t="shared" si="69"/>
        <v/>
      </c>
      <c r="Q409" s="277" t="str">
        <f>IFERROR(IF(P409=Hjelpeark!$B$4,0,ABS(P409-O409)),"")</f>
        <v/>
      </c>
      <c r="R409" s="226" t="str">
        <f t="shared" si="62"/>
        <v/>
      </c>
      <c r="T409" s="248" t="str">
        <f>IFERROR(_xlfn.XLOOKUP(D409,Prisliste!$C$4:$F$4,Prisliste!$C$28:$F$28)*R409,"")</f>
        <v/>
      </c>
      <c r="U409" s="248" t="str">
        <f>IFERROR(IF(L409=Hjelpeark!$P$14,_xlfn.XLOOKUP(D409,Prisliste!$C$4:$F$4,Prisliste!$C$29:$F$29)*R409,IF(L409=Hjelpeark!$P$15,_xlfn.XLOOKUP(D409,Prisliste!$C$4:$F$4,Prisliste!$C$30:$F$30)*R409,_xlfn.XLOOKUP(D409,Prisliste!$C$4:$F$4,Prisliste!$C$31:$F$31)*R409)),"")</f>
        <v/>
      </c>
    </row>
    <row r="410" spans="1:21" ht="14.4">
      <c r="A410" s="278" t="str">
        <f>IF(A409="","",IF(A409+1&lt;='Prisestimat RAS'!$C$7,'Beregninger RAS'!A409+1,""))</f>
        <v/>
      </c>
      <c r="B410" s="260" t="str">
        <f t="shared" si="63"/>
        <v/>
      </c>
      <c r="C410" s="277" t="str">
        <f t="shared" si="64"/>
        <v/>
      </c>
      <c r="D410" s="260" t="str">
        <f t="shared" si="65"/>
        <v/>
      </c>
      <c r="E410" s="226" t="str">
        <f t="shared" si="67"/>
        <v/>
      </c>
      <c r="F410" s="248" t="str">
        <f t="shared" si="66"/>
        <v/>
      </c>
      <c r="G410" s="246" t="str">
        <f>IF($A410="","",'Prisestimat RAS'!$C$14)</f>
        <v/>
      </c>
      <c r="H410" s="248" t="str" cm="1">
        <f t="array" ref="H410">IF(N410=Hjelpeark!$E$7,_xlfn.XLOOKUP(IF(P410="Naturlig",O410,P410),'Veksttabell FV'!$A$26:$A$42,_xlfn.XLOOKUP('Beregninger RAS'!F410,'Veksttabell FV'!$B$25:$T$25,'Veksttabell FV'!$B$26:$T$42,,-1),,-1)*G410,IF('Beregninger RAS'!N410=Hjelpeark!$D$7,_xlfn.XLOOKUP(IF(P410="Naturlig",O410,P410),'Veksttabell SV'!$A$27:$A$43,_xlfn.XLOOKUP('Beregninger RAS'!F410,'Veksttabell SV'!$B$26:$AU$26,'Veksttabell SV'!$B$27:$AU$43,,-1),,-1)*G410,""))</f>
        <v/>
      </c>
      <c r="I410" s="248" t="str">
        <f t="shared" si="60"/>
        <v/>
      </c>
      <c r="J410" s="264" t="str">
        <f t="shared" si="61"/>
        <v/>
      </c>
      <c r="K410" s="277" t="str">
        <f>IF(A410="","",'Prisestimat RAS'!$C$9)</f>
        <v/>
      </c>
      <c r="L410" s="277" t="str">
        <f>IF(B410="","",'Prisestimat RAS'!$C$10)</f>
        <v/>
      </c>
      <c r="M410" s="277" t="str">
        <f>IF(A410="","",_xlfn.XLOOKUP('Prisestimat RAS'!$C$10,Hjelpeark!$P$14:$P$16,Hjelpeark!$Q$14:$Q$16))</f>
        <v/>
      </c>
      <c r="N410" s="277" t="str">
        <f t="shared" si="68"/>
        <v/>
      </c>
      <c r="O410" s="277" t="str">
        <f>IFERROR(IF(N410=Hjelpeark!$D$7,_xlfn.XLOOKUP('Beregninger RAS'!C410,Hjelpeark!$C$8:$C$19,Hjelpeark!$D$8:$D$19),_xlfn.XLOOKUP('Beregninger RAS'!C410,Hjelpeark!$C$8:$C$19,Hjelpeark!$E$8:$E$19)),"")</f>
        <v/>
      </c>
      <c r="P410" s="277" t="str">
        <f t="shared" si="69"/>
        <v/>
      </c>
      <c r="Q410" s="277" t="str">
        <f>IFERROR(IF(P410=Hjelpeark!$B$4,0,ABS(P410-O410)),"")</f>
        <v/>
      </c>
      <c r="R410" s="226" t="str">
        <f t="shared" si="62"/>
        <v/>
      </c>
      <c r="T410" s="248" t="str">
        <f>IFERROR(_xlfn.XLOOKUP(D410,Prisliste!$C$4:$F$4,Prisliste!$C$28:$F$28)*R410,"")</f>
        <v/>
      </c>
      <c r="U410" s="248" t="str">
        <f>IFERROR(IF(L410=Hjelpeark!$P$14,_xlfn.XLOOKUP(D410,Prisliste!$C$4:$F$4,Prisliste!$C$29:$F$29)*R410,IF(L410=Hjelpeark!$P$15,_xlfn.XLOOKUP(D410,Prisliste!$C$4:$F$4,Prisliste!$C$30:$F$30)*R410,_xlfn.XLOOKUP(D410,Prisliste!$C$4:$F$4,Prisliste!$C$31:$F$31)*R410)),"")</f>
        <v/>
      </c>
    </row>
    <row r="411" spans="1:21" ht="14.4">
      <c r="A411" s="278" t="str">
        <f>IF(A410="","",IF(A410+1&lt;='Prisestimat RAS'!$C$7,'Beregninger RAS'!A410+1,""))</f>
        <v/>
      </c>
      <c r="B411" s="260" t="str">
        <f t="shared" si="63"/>
        <v/>
      </c>
      <c r="C411" s="277" t="str">
        <f t="shared" si="64"/>
        <v/>
      </c>
      <c r="D411" s="260" t="str">
        <f t="shared" si="65"/>
        <v/>
      </c>
      <c r="E411" s="226" t="str">
        <f t="shared" si="67"/>
        <v/>
      </c>
      <c r="F411" s="248" t="str">
        <f t="shared" si="66"/>
        <v/>
      </c>
      <c r="G411" s="246" t="str">
        <f>IF($A411="","",'Prisestimat RAS'!$C$14)</f>
        <v/>
      </c>
      <c r="H411" s="248" t="str" cm="1">
        <f t="array" ref="H411">IF(N411=Hjelpeark!$E$7,_xlfn.XLOOKUP(IF(P411="Naturlig",O411,P411),'Veksttabell FV'!$A$26:$A$42,_xlfn.XLOOKUP('Beregninger RAS'!F411,'Veksttabell FV'!$B$25:$T$25,'Veksttabell FV'!$B$26:$T$42,,-1),,-1)*G411,IF('Beregninger RAS'!N411=Hjelpeark!$D$7,_xlfn.XLOOKUP(IF(P411="Naturlig",O411,P411),'Veksttabell SV'!$A$27:$A$43,_xlfn.XLOOKUP('Beregninger RAS'!F411,'Veksttabell SV'!$B$26:$AU$26,'Veksttabell SV'!$B$27:$AU$43,,-1),,-1)*G411,""))</f>
        <v/>
      </c>
      <c r="I411" s="248" t="str">
        <f t="shared" si="60"/>
        <v/>
      </c>
      <c r="J411" s="264" t="str">
        <f t="shared" si="61"/>
        <v/>
      </c>
      <c r="K411" s="277" t="str">
        <f>IF(A411="","",'Prisestimat RAS'!$C$9)</f>
        <v/>
      </c>
      <c r="L411" s="277" t="str">
        <f>IF(B411="","",'Prisestimat RAS'!$C$10)</f>
        <v/>
      </c>
      <c r="M411" s="277" t="str">
        <f>IF(A411="","",_xlfn.XLOOKUP('Prisestimat RAS'!$C$10,Hjelpeark!$P$14:$P$16,Hjelpeark!$Q$14:$Q$16))</f>
        <v/>
      </c>
      <c r="N411" s="277" t="str">
        <f t="shared" si="68"/>
        <v/>
      </c>
      <c r="O411" s="277" t="str">
        <f>IFERROR(IF(N411=Hjelpeark!$D$7,_xlfn.XLOOKUP('Beregninger RAS'!C411,Hjelpeark!$C$8:$C$19,Hjelpeark!$D$8:$D$19),_xlfn.XLOOKUP('Beregninger RAS'!C411,Hjelpeark!$C$8:$C$19,Hjelpeark!$E$8:$E$19)),"")</f>
        <v/>
      </c>
      <c r="P411" s="277" t="str">
        <f t="shared" si="69"/>
        <v/>
      </c>
      <c r="Q411" s="277" t="str">
        <f>IFERROR(IF(P411=Hjelpeark!$B$4,0,ABS(P411-O411)),"")</f>
        <v/>
      </c>
      <c r="R411" s="226" t="str">
        <f t="shared" si="62"/>
        <v/>
      </c>
      <c r="T411" s="248" t="str">
        <f>IFERROR(_xlfn.XLOOKUP(D411,Prisliste!$C$4:$F$4,Prisliste!$C$28:$F$28)*R411,"")</f>
        <v/>
      </c>
      <c r="U411" s="248" t="str">
        <f>IFERROR(IF(L411=Hjelpeark!$P$14,_xlfn.XLOOKUP(D411,Prisliste!$C$4:$F$4,Prisliste!$C$29:$F$29)*R411,IF(L411=Hjelpeark!$P$15,_xlfn.XLOOKUP(D411,Prisliste!$C$4:$F$4,Prisliste!$C$30:$F$30)*R411,_xlfn.XLOOKUP(D411,Prisliste!$C$4:$F$4,Prisliste!$C$31:$F$31)*R411)),"")</f>
        <v/>
      </c>
    </row>
    <row r="412" spans="1:21" ht="14.4">
      <c r="A412" s="278" t="str">
        <f>IF(A411="","",IF(A411+1&lt;='Prisestimat RAS'!$C$7,'Beregninger RAS'!A411+1,""))</f>
        <v/>
      </c>
      <c r="B412" s="260" t="str">
        <f t="shared" si="63"/>
        <v/>
      </c>
      <c r="C412" s="277" t="str">
        <f t="shared" si="64"/>
        <v/>
      </c>
      <c r="D412" s="260" t="str">
        <f t="shared" si="65"/>
        <v/>
      </c>
      <c r="E412" s="226" t="str">
        <f t="shared" si="67"/>
        <v/>
      </c>
      <c r="F412" s="248" t="str">
        <f t="shared" si="66"/>
        <v/>
      </c>
      <c r="G412" s="246" t="str">
        <f>IF($A412="","",'Prisestimat RAS'!$C$14)</f>
        <v/>
      </c>
      <c r="H412" s="248" t="str" cm="1">
        <f t="array" ref="H412">IF(N412=Hjelpeark!$E$7,_xlfn.XLOOKUP(IF(P412="Naturlig",O412,P412),'Veksttabell FV'!$A$26:$A$42,_xlfn.XLOOKUP('Beregninger RAS'!F412,'Veksttabell FV'!$B$25:$T$25,'Veksttabell FV'!$B$26:$T$42,,-1),,-1)*G412,IF('Beregninger RAS'!N412=Hjelpeark!$D$7,_xlfn.XLOOKUP(IF(P412="Naturlig",O412,P412),'Veksttabell SV'!$A$27:$A$43,_xlfn.XLOOKUP('Beregninger RAS'!F412,'Veksttabell SV'!$B$26:$AU$26,'Veksttabell SV'!$B$27:$AU$43,,-1),,-1)*G412,""))</f>
        <v/>
      </c>
      <c r="I412" s="248" t="str">
        <f t="shared" si="60"/>
        <v/>
      </c>
      <c r="J412" s="264" t="str">
        <f t="shared" si="61"/>
        <v/>
      </c>
      <c r="K412" s="277" t="str">
        <f>IF(A412="","",'Prisestimat RAS'!$C$9)</f>
        <v/>
      </c>
      <c r="L412" s="277" t="str">
        <f>IF(B412="","",'Prisestimat RAS'!$C$10)</f>
        <v/>
      </c>
      <c r="M412" s="277" t="str">
        <f>IF(A412="","",_xlfn.XLOOKUP('Prisestimat RAS'!$C$10,Hjelpeark!$P$14:$P$16,Hjelpeark!$Q$14:$Q$16))</f>
        <v/>
      </c>
      <c r="N412" s="277" t="str">
        <f t="shared" si="68"/>
        <v/>
      </c>
      <c r="O412" s="277" t="str">
        <f>IFERROR(IF(N412=Hjelpeark!$D$7,_xlfn.XLOOKUP('Beregninger RAS'!C412,Hjelpeark!$C$8:$C$19,Hjelpeark!$D$8:$D$19),_xlfn.XLOOKUP('Beregninger RAS'!C412,Hjelpeark!$C$8:$C$19,Hjelpeark!$E$8:$E$19)),"")</f>
        <v/>
      </c>
      <c r="P412" s="277" t="str">
        <f t="shared" si="69"/>
        <v/>
      </c>
      <c r="Q412" s="277" t="str">
        <f>IFERROR(IF(P412=Hjelpeark!$B$4,0,ABS(P412-O412)),"")</f>
        <v/>
      </c>
      <c r="R412" s="226" t="str">
        <f t="shared" si="62"/>
        <v/>
      </c>
      <c r="T412" s="248" t="str">
        <f>IFERROR(_xlfn.XLOOKUP(D412,Prisliste!$C$4:$F$4,Prisliste!$C$28:$F$28)*R412,"")</f>
        <v/>
      </c>
      <c r="U412" s="248" t="str">
        <f>IFERROR(IF(L412=Hjelpeark!$P$14,_xlfn.XLOOKUP(D412,Prisliste!$C$4:$F$4,Prisliste!$C$29:$F$29)*R412,IF(L412=Hjelpeark!$P$15,_xlfn.XLOOKUP(D412,Prisliste!$C$4:$F$4,Prisliste!$C$30:$F$30)*R412,_xlfn.XLOOKUP(D412,Prisliste!$C$4:$F$4,Prisliste!$C$31:$F$31)*R412)),"")</f>
        <v/>
      </c>
    </row>
    <row r="413" spans="1:21" ht="14.4">
      <c r="A413" s="278" t="str">
        <f>IF(A412="","",IF(A412+1&lt;='Prisestimat RAS'!$C$7,'Beregninger RAS'!A412+1,""))</f>
        <v/>
      </c>
      <c r="B413" s="260" t="str">
        <f t="shared" si="63"/>
        <v/>
      </c>
      <c r="C413" s="277" t="str">
        <f t="shared" si="64"/>
        <v/>
      </c>
      <c r="D413" s="260" t="str">
        <f t="shared" si="65"/>
        <v/>
      </c>
      <c r="E413" s="226" t="str">
        <f t="shared" si="67"/>
        <v/>
      </c>
      <c r="F413" s="248" t="str">
        <f t="shared" si="66"/>
        <v/>
      </c>
      <c r="G413" s="246" t="str">
        <f>IF($A413="","",'Prisestimat RAS'!$C$14)</f>
        <v/>
      </c>
      <c r="H413" s="248" t="str" cm="1">
        <f t="array" ref="H413">IF(N413=Hjelpeark!$E$7,_xlfn.XLOOKUP(IF(P413="Naturlig",O413,P413),'Veksttabell FV'!$A$26:$A$42,_xlfn.XLOOKUP('Beregninger RAS'!F413,'Veksttabell FV'!$B$25:$T$25,'Veksttabell FV'!$B$26:$T$42,,-1),,-1)*G413,IF('Beregninger RAS'!N413=Hjelpeark!$D$7,_xlfn.XLOOKUP(IF(P413="Naturlig",O413,P413),'Veksttabell SV'!$A$27:$A$43,_xlfn.XLOOKUP('Beregninger RAS'!F413,'Veksttabell SV'!$B$26:$AU$26,'Veksttabell SV'!$B$27:$AU$43,,-1),,-1)*G413,""))</f>
        <v/>
      </c>
      <c r="I413" s="248" t="str">
        <f t="shared" si="60"/>
        <v/>
      </c>
      <c r="J413" s="264" t="str">
        <f t="shared" si="61"/>
        <v/>
      </c>
      <c r="K413" s="277" t="str">
        <f>IF(A413="","",'Prisestimat RAS'!$C$9)</f>
        <v/>
      </c>
      <c r="L413" s="277" t="str">
        <f>IF(B413="","",'Prisestimat RAS'!$C$10)</f>
        <v/>
      </c>
      <c r="M413" s="277" t="str">
        <f>IF(A413="","",_xlfn.XLOOKUP('Prisestimat RAS'!$C$10,Hjelpeark!$P$14:$P$16,Hjelpeark!$Q$14:$Q$16))</f>
        <v/>
      </c>
      <c r="N413" s="277" t="str">
        <f t="shared" si="68"/>
        <v/>
      </c>
      <c r="O413" s="277" t="str">
        <f>IFERROR(IF(N413=Hjelpeark!$D$7,_xlfn.XLOOKUP('Beregninger RAS'!C413,Hjelpeark!$C$8:$C$19,Hjelpeark!$D$8:$D$19),_xlfn.XLOOKUP('Beregninger RAS'!C413,Hjelpeark!$C$8:$C$19,Hjelpeark!$E$8:$E$19)),"")</f>
        <v/>
      </c>
      <c r="P413" s="277" t="str">
        <f t="shared" si="69"/>
        <v/>
      </c>
      <c r="Q413" s="277" t="str">
        <f>IFERROR(IF(P413=Hjelpeark!$B$4,0,ABS(P413-O413)),"")</f>
        <v/>
      </c>
      <c r="R413" s="226" t="str">
        <f t="shared" si="62"/>
        <v/>
      </c>
      <c r="T413" s="248" t="str">
        <f>IFERROR(_xlfn.XLOOKUP(D413,Prisliste!$C$4:$F$4,Prisliste!$C$28:$F$28)*R413,"")</f>
        <v/>
      </c>
      <c r="U413" s="248" t="str">
        <f>IFERROR(IF(L413=Hjelpeark!$P$14,_xlfn.XLOOKUP(D413,Prisliste!$C$4:$F$4,Prisliste!$C$29:$F$29)*R413,IF(L413=Hjelpeark!$P$15,_xlfn.XLOOKUP(D413,Prisliste!$C$4:$F$4,Prisliste!$C$30:$F$30)*R413,_xlfn.XLOOKUP(D413,Prisliste!$C$4:$F$4,Prisliste!$C$31:$F$31)*R413)),"")</f>
        <v/>
      </c>
    </row>
    <row r="414" spans="1:21" ht="14.4">
      <c r="A414" s="278" t="str">
        <f>IF(A413="","",IF(A413+1&lt;='Prisestimat RAS'!$C$7,'Beregninger RAS'!A413+1,""))</f>
        <v/>
      </c>
      <c r="B414" s="260" t="str">
        <f t="shared" si="63"/>
        <v/>
      </c>
      <c r="C414" s="277" t="str">
        <f t="shared" si="64"/>
        <v/>
      </c>
      <c r="D414" s="260" t="str">
        <f t="shared" si="65"/>
        <v/>
      </c>
      <c r="E414" s="226" t="str">
        <f t="shared" si="67"/>
        <v/>
      </c>
      <c r="F414" s="248" t="str">
        <f t="shared" si="66"/>
        <v/>
      </c>
      <c r="G414" s="246" t="str">
        <f>IF($A414="","",'Prisestimat RAS'!$C$14)</f>
        <v/>
      </c>
      <c r="H414" s="248" t="str" cm="1">
        <f t="array" ref="H414">IF(N414=Hjelpeark!$E$7,_xlfn.XLOOKUP(IF(P414="Naturlig",O414,P414),'Veksttabell FV'!$A$26:$A$42,_xlfn.XLOOKUP('Beregninger RAS'!F414,'Veksttabell FV'!$B$25:$T$25,'Veksttabell FV'!$B$26:$T$42,,-1),,-1)*G414,IF('Beregninger RAS'!N414=Hjelpeark!$D$7,_xlfn.XLOOKUP(IF(P414="Naturlig",O414,P414),'Veksttabell SV'!$A$27:$A$43,_xlfn.XLOOKUP('Beregninger RAS'!F414,'Veksttabell SV'!$B$26:$AU$26,'Veksttabell SV'!$B$27:$AU$43,,-1),,-1)*G414,""))</f>
        <v/>
      </c>
      <c r="I414" s="248" t="str">
        <f t="shared" si="60"/>
        <v/>
      </c>
      <c r="J414" s="264" t="str">
        <f t="shared" si="61"/>
        <v/>
      </c>
      <c r="K414" s="277" t="str">
        <f>IF(A414="","",'Prisestimat RAS'!$C$9)</f>
        <v/>
      </c>
      <c r="L414" s="277" t="str">
        <f>IF(B414="","",'Prisestimat RAS'!$C$10)</f>
        <v/>
      </c>
      <c r="M414" s="277" t="str">
        <f>IF(A414="","",_xlfn.XLOOKUP('Prisestimat RAS'!$C$10,Hjelpeark!$P$14:$P$16,Hjelpeark!$Q$14:$Q$16))</f>
        <v/>
      </c>
      <c r="N414" s="277" t="str">
        <f t="shared" si="68"/>
        <v/>
      </c>
      <c r="O414" s="277" t="str">
        <f>IFERROR(IF(N414=Hjelpeark!$D$7,_xlfn.XLOOKUP('Beregninger RAS'!C414,Hjelpeark!$C$8:$C$19,Hjelpeark!$D$8:$D$19),_xlfn.XLOOKUP('Beregninger RAS'!C414,Hjelpeark!$C$8:$C$19,Hjelpeark!$E$8:$E$19)),"")</f>
        <v/>
      </c>
      <c r="P414" s="277" t="str">
        <f t="shared" si="69"/>
        <v/>
      </c>
      <c r="Q414" s="277" t="str">
        <f>IFERROR(IF(P414=Hjelpeark!$B$4,0,ABS(P414-O414)),"")</f>
        <v/>
      </c>
      <c r="R414" s="226" t="str">
        <f t="shared" si="62"/>
        <v/>
      </c>
      <c r="T414" s="248" t="str">
        <f>IFERROR(_xlfn.XLOOKUP(D414,Prisliste!$C$4:$F$4,Prisliste!$C$28:$F$28)*R414,"")</f>
        <v/>
      </c>
      <c r="U414" s="248" t="str">
        <f>IFERROR(IF(L414=Hjelpeark!$P$14,_xlfn.XLOOKUP(D414,Prisliste!$C$4:$F$4,Prisliste!$C$29:$F$29)*R414,IF(L414=Hjelpeark!$P$15,_xlfn.XLOOKUP(D414,Prisliste!$C$4:$F$4,Prisliste!$C$30:$F$30)*R414,_xlfn.XLOOKUP(D414,Prisliste!$C$4:$F$4,Prisliste!$C$31:$F$31)*R414)),"")</f>
        <v/>
      </c>
    </row>
    <row r="415" spans="1:21" ht="14.4">
      <c r="A415" s="278" t="str">
        <f>IF(A414="","",IF(A414+1&lt;='Prisestimat RAS'!$C$7,'Beregninger RAS'!A414+1,""))</f>
        <v/>
      </c>
      <c r="B415" s="260" t="str">
        <f t="shared" si="63"/>
        <v/>
      </c>
      <c r="C415" s="277" t="str">
        <f t="shared" si="64"/>
        <v/>
      </c>
      <c r="D415" s="260" t="str">
        <f t="shared" si="65"/>
        <v/>
      </c>
      <c r="E415" s="226" t="str">
        <f t="shared" si="67"/>
        <v/>
      </c>
      <c r="F415" s="248" t="str">
        <f t="shared" si="66"/>
        <v/>
      </c>
      <c r="G415" s="246" t="str">
        <f>IF($A415="","",'Prisestimat RAS'!$C$14)</f>
        <v/>
      </c>
      <c r="H415" s="248" t="str" cm="1">
        <f t="array" ref="H415">IF(N415=Hjelpeark!$E$7,_xlfn.XLOOKUP(IF(P415="Naturlig",O415,P415),'Veksttabell FV'!$A$26:$A$42,_xlfn.XLOOKUP('Beregninger RAS'!F415,'Veksttabell FV'!$B$25:$T$25,'Veksttabell FV'!$B$26:$T$42,,-1),,-1)*G415,IF('Beregninger RAS'!N415=Hjelpeark!$D$7,_xlfn.XLOOKUP(IF(P415="Naturlig",O415,P415),'Veksttabell SV'!$A$27:$A$43,_xlfn.XLOOKUP('Beregninger RAS'!F415,'Veksttabell SV'!$B$26:$AU$26,'Veksttabell SV'!$B$27:$AU$43,,-1),,-1)*G415,""))</f>
        <v/>
      </c>
      <c r="I415" s="248" t="str">
        <f t="shared" si="60"/>
        <v/>
      </c>
      <c r="J415" s="264" t="str">
        <f t="shared" si="61"/>
        <v/>
      </c>
      <c r="K415" s="277" t="str">
        <f>IF(A415="","",'Prisestimat RAS'!$C$9)</f>
        <v/>
      </c>
      <c r="L415" s="277" t="str">
        <f>IF(B415="","",'Prisestimat RAS'!$C$10)</f>
        <v/>
      </c>
      <c r="M415" s="277" t="str">
        <f>IF(A415="","",_xlfn.XLOOKUP('Prisestimat RAS'!$C$10,Hjelpeark!$P$14:$P$16,Hjelpeark!$Q$14:$Q$16))</f>
        <v/>
      </c>
      <c r="N415" s="277" t="str">
        <f t="shared" si="68"/>
        <v/>
      </c>
      <c r="O415" s="277" t="str">
        <f>IFERROR(IF(N415=Hjelpeark!$D$7,_xlfn.XLOOKUP('Beregninger RAS'!C415,Hjelpeark!$C$8:$C$19,Hjelpeark!$D$8:$D$19),_xlfn.XLOOKUP('Beregninger RAS'!C415,Hjelpeark!$C$8:$C$19,Hjelpeark!$E$8:$E$19)),"")</f>
        <v/>
      </c>
      <c r="P415" s="277" t="str">
        <f t="shared" si="69"/>
        <v/>
      </c>
      <c r="Q415" s="277" t="str">
        <f>IFERROR(IF(P415=Hjelpeark!$B$4,0,ABS(P415-O415)),"")</f>
        <v/>
      </c>
      <c r="R415" s="226" t="str">
        <f t="shared" si="62"/>
        <v/>
      </c>
      <c r="T415" s="248" t="str">
        <f>IFERROR(_xlfn.XLOOKUP(D415,Prisliste!$C$4:$F$4,Prisliste!$C$28:$F$28)*R415,"")</f>
        <v/>
      </c>
      <c r="U415" s="248" t="str">
        <f>IFERROR(IF(L415=Hjelpeark!$P$14,_xlfn.XLOOKUP(D415,Prisliste!$C$4:$F$4,Prisliste!$C$29:$F$29)*R415,IF(L415=Hjelpeark!$P$15,_xlfn.XLOOKUP(D415,Prisliste!$C$4:$F$4,Prisliste!$C$30:$F$30)*R415,_xlfn.XLOOKUP(D415,Prisliste!$C$4:$F$4,Prisliste!$C$31:$F$31)*R415)),"")</f>
        <v/>
      </c>
    </row>
    <row r="416" spans="1:21" ht="14.4">
      <c r="A416" s="278" t="str">
        <f>IF(A415="","",IF(A415+1&lt;='Prisestimat RAS'!$C$7,'Beregninger RAS'!A415+1,""))</f>
        <v/>
      </c>
      <c r="B416" s="260" t="str">
        <f t="shared" si="63"/>
        <v/>
      </c>
      <c r="C416" s="277" t="str">
        <f t="shared" si="64"/>
        <v/>
      </c>
      <c r="D416" s="260" t="str">
        <f t="shared" si="65"/>
        <v/>
      </c>
      <c r="E416" s="226" t="str">
        <f t="shared" si="67"/>
        <v/>
      </c>
      <c r="F416" s="248" t="str">
        <f t="shared" si="66"/>
        <v/>
      </c>
      <c r="G416" s="246" t="str">
        <f>IF($A416="","",'Prisestimat RAS'!$C$14)</f>
        <v/>
      </c>
      <c r="H416" s="248" t="str" cm="1">
        <f t="array" ref="H416">IF(N416=Hjelpeark!$E$7,_xlfn.XLOOKUP(IF(P416="Naturlig",O416,P416),'Veksttabell FV'!$A$26:$A$42,_xlfn.XLOOKUP('Beregninger RAS'!F416,'Veksttabell FV'!$B$25:$T$25,'Veksttabell FV'!$B$26:$T$42,,-1),,-1)*G416,IF('Beregninger RAS'!N416=Hjelpeark!$D$7,_xlfn.XLOOKUP(IF(P416="Naturlig",O416,P416),'Veksttabell SV'!$A$27:$A$43,_xlfn.XLOOKUP('Beregninger RAS'!F416,'Veksttabell SV'!$B$26:$AU$26,'Veksttabell SV'!$B$27:$AU$43,,-1),,-1)*G416,""))</f>
        <v/>
      </c>
      <c r="I416" s="248" t="str">
        <f t="shared" si="60"/>
        <v/>
      </c>
      <c r="J416" s="264" t="str">
        <f t="shared" si="61"/>
        <v/>
      </c>
      <c r="K416" s="277" t="str">
        <f>IF(A416="","",'Prisestimat RAS'!$C$9)</f>
        <v/>
      </c>
      <c r="L416" s="277" t="str">
        <f>IF(B416="","",'Prisestimat RAS'!$C$10)</f>
        <v/>
      </c>
      <c r="M416" s="277" t="str">
        <f>IF(A416="","",_xlfn.XLOOKUP('Prisestimat RAS'!$C$10,Hjelpeark!$P$14:$P$16,Hjelpeark!$Q$14:$Q$16))</f>
        <v/>
      </c>
      <c r="N416" s="277" t="str">
        <f t="shared" si="68"/>
        <v/>
      </c>
      <c r="O416" s="277" t="str">
        <f>IFERROR(IF(N416=Hjelpeark!$D$7,_xlfn.XLOOKUP('Beregninger RAS'!C416,Hjelpeark!$C$8:$C$19,Hjelpeark!$D$8:$D$19),_xlfn.XLOOKUP('Beregninger RAS'!C416,Hjelpeark!$C$8:$C$19,Hjelpeark!$E$8:$E$19)),"")</f>
        <v/>
      </c>
      <c r="P416" s="277" t="str">
        <f t="shared" si="69"/>
        <v/>
      </c>
      <c r="Q416" s="277" t="str">
        <f>IFERROR(IF(P416=Hjelpeark!$B$4,0,ABS(P416-O416)),"")</f>
        <v/>
      </c>
      <c r="R416" s="226" t="str">
        <f t="shared" si="62"/>
        <v/>
      </c>
      <c r="T416" s="248" t="str">
        <f>IFERROR(_xlfn.XLOOKUP(D416,Prisliste!$C$4:$F$4,Prisliste!$C$28:$F$28)*R416,"")</f>
        <v/>
      </c>
      <c r="U416" s="248" t="str">
        <f>IFERROR(IF(L416=Hjelpeark!$P$14,_xlfn.XLOOKUP(D416,Prisliste!$C$4:$F$4,Prisliste!$C$29:$F$29)*R416,IF(L416=Hjelpeark!$P$15,_xlfn.XLOOKUP(D416,Prisliste!$C$4:$F$4,Prisliste!$C$30:$F$30)*R416,_xlfn.XLOOKUP(D416,Prisliste!$C$4:$F$4,Prisliste!$C$31:$F$31)*R416)),"")</f>
        <v/>
      </c>
    </row>
    <row r="417" spans="1:21" ht="14.4">
      <c r="A417" s="278" t="str">
        <f>IF(A416="","",IF(A416+1&lt;='Prisestimat RAS'!$C$7,'Beregninger RAS'!A416+1,""))</f>
        <v/>
      </c>
      <c r="B417" s="260" t="str">
        <f t="shared" si="63"/>
        <v/>
      </c>
      <c r="C417" s="277" t="str">
        <f t="shared" si="64"/>
        <v/>
      </c>
      <c r="D417" s="260" t="str">
        <f t="shared" si="65"/>
        <v/>
      </c>
      <c r="E417" s="226" t="str">
        <f t="shared" si="67"/>
        <v/>
      </c>
      <c r="F417" s="248" t="str">
        <f t="shared" si="66"/>
        <v/>
      </c>
      <c r="G417" s="246" t="str">
        <f>IF($A417="","",'Prisestimat RAS'!$C$14)</f>
        <v/>
      </c>
      <c r="H417" s="248" t="str" cm="1">
        <f t="array" ref="H417">IF(N417=Hjelpeark!$E$7,_xlfn.XLOOKUP(IF(P417="Naturlig",O417,P417),'Veksttabell FV'!$A$26:$A$42,_xlfn.XLOOKUP('Beregninger RAS'!F417,'Veksttabell FV'!$B$25:$T$25,'Veksttabell FV'!$B$26:$T$42,,-1),,-1)*G417,IF('Beregninger RAS'!N417=Hjelpeark!$D$7,_xlfn.XLOOKUP(IF(P417="Naturlig",O417,P417),'Veksttabell SV'!$A$27:$A$43,_xlfn.XLOOKUP('Beregninger RAS'!F417,'Veksttabell SV'!$B$26:$AU$26,'Veksttabell SV'!$B$27:$AU$43,,-1),,-1)*G417,""))</f>
        <v/>
      </c>
      <c r="I417" s="248" t="str">
        <f t="shared" si="60"/>
        <v/>
      </c>
      <c r="J417" s="264" t="str">
        <f t="shared" si="61"/>
        <v/>
      </c>
      <c r="K417" s="277" t="str">
        <f>IF(A417="","",'Prisestimat RAS'!$C$9)</f>
        <v/>
      </c>
      <c r="L417" s="277" t="str">
        <f>IF(B417="","",'Prisestimat RAS'!$C$10)</f>
        <v/>
      </c>
      <c r="M417" s="277" t="str">
        <f>IF(A417="","",_xlfn.XLOOKUP('Prisestimat RAS'!$C$10,Hjelpeark!$P$14:$P$16,Hjelpeark!$Q$14:$Q$16))</f>
        <v/>
      </c>
      <c r="N417" s="277" t="str">
        <f t="shared" si="68"/>
        <v/>
      </c>
      <c r="O417" s="277" t="str">
        <f>IFERROR(IF(N417=Hjelpeark!$D$7,_xlfn.XLOOKUP('Beregninger RAS'!C417,Hjelpeark!$C$8:$C$19,Hjelpeark!$D$8:$D$19),_xlfn.XLOOKUP('Beregninger RAS'!C417,Hjelpeark!$C$8:$C$19,Hjelpeark!$E$8:$E$19)),"")</f>
        <v/>
      </c>
      <c r="P417" s="277" t="str">
        <f t="shared" si="69"/>
        <v/>
      </c>
      <c r="Q417" s="277" t="str">
        <f>IFERROR(IF(P417=Hjelpeark!$B$4,0,ABS(P417-O417)),"")</f>
        <v/>
      </c>
      <c r="R417" s="226" t="str">
        <f t="shared" si="62"/>
        <v/>
      </c>
      <c r="T417" s="248" t="str">
        <f>IFERROR(_xlfn.XLOOKUP(D417,Prisliste!$C$4:$F$4,Prisliste!$C$28:$F$28)*R417,"")</f>
        <v/>
      </c>
      <c r="U417" s="248" t="str">
        <f>IFERROR(IF(L417=Hjelpeark!$P$14,_xlfn.XLOOKUP(D417,Prisliste!$C$4:$F$4,Prisliste!$C$29:$F$29)*R417,IF(L417=Hjelpeark!$P$15,_xlfn.XLOOKUP(D417,Prisliste!$C$4:$F$4,Prisliste!$C$30:$F$30)*R417,_xlfn.XLOOKUP(D417,Prisliste!$C$4:$F$4,Prisliste!$C$31:$F$31)*R417)),"")</f>
        <v/>
      </c>
    </row>
    <row r="418" spans="1:21" ht="14.4">
      <c r="A418" s="278" t="str">
        <f>IF(A417="","",IF(A417+1&lt;='Prisestimat RAS'!$C$7,'Beregninger RAS'!A417+1,""))</f>
        <v/>
      </c>
      <c r="B418" s="260" t="str">
        <f t="shared" si="63"/>
        <v/>
      </c>
      <c r="C418" s="277" t="str">
        <f t="shared" si="64"/>
        <v/>
      </c>
      <c r="D418" s="260" t="str">
        <f t="shared" si="65"/>
        <v/>
      </c>
      <c r="E418" s="226" t="str">
        <f t="shared" si="67"/>
        <v/>
      </c>
      <c r="F418" s="248" t="str">
        <f t="shared" si="66"/>
        <v/>
      </c>
      <c r="G418" s="246" t="str">
        <f>IF($A418="","",'Prisestimat RAS'!$C$14)</f>
        <v/>
      </c>
      <c r="H418" s="248" t="str" cm="1">
        <f t="array" ref="H418">IF(N418=Hjelpeark!$E$7,_xlfn.XLOOKUP(IF(P418="Naturlig",O418,P418),'Veksttabell FV'!$A$26:$A$42,_xlfn.XLOOKUP('Beregninger RAS'!F418,'Veksttabell FV'!$B$25:$T$25,'Veksttabell FV'!$B$26:$T$42,,-1),,-1)*G418,IF('Beregninger RAS'!N418=Hjelpeark!$D$7,_xlfn.XLOOKUP(IF(P418="Naturlig",O418,P418),'Veksttabell SV'!$A$27:$A$43,_xlfn.XLOOKUP('Beregninger RAS'!F418,'Veksttabell SV'!$B$26:$AU$26,'Veksttabell SV'!$B$27:$AU$43,,-1),,-1)*G418,""))</f>
        <v/>
      </c>
      <c r="I418" s="248" t="str">
        <f t="shared" si="60"/>
        <v/>
      </c>
      <c r="J418" s="264" t="str">
        <f t="shared" si="61"/>
        <v/>
      </c>
      <c r="K418" s="277" t="str">
        <f>IF(A418="","",'Prisestimat RAS'!$C$9)</f>
        <v/>
      </c>
      <c r="L418" s="277" t="str">
        <f>IF(B418="","",'Prisestimat RAS'!$C$10)</f>
        <v/>
      </c>
      <c r="M418" s="277" t="str">
        <f>IF(A418="","",_xlfn.XLOOKUP('Prisestimat RAS'!$C$10,Hjelpeark!$P$14:$P$16,Hjelpeark!$Q$14:$Q$16))</f>
        <v/>
      </c>
      <c r="N418" s="277" t="str">
        <f t="shared" si="68"/>
        <v/>
      </c>
      <c r="O418" s="277" t="str">
        <f>IFERROR(IF(N418=Hjelpeark!$D$7,_xlfn.XLOOKUP('Beregninger RAS'!C418,Hjelpeark!$C$8:$C$19,Hjelpeark!$D$8:$D$19),_xlfn.XLOOKUP('Beregninger RAS'!C418,Hjelpeark!$C$8:$C$19,Hjelpeark!$E$8:$E$19)),"")</f>
        <v/>
      </c>
      <c r="P418" s="277" t="str">
        <f t="shared" si="69"/>
        <v/>
      </c>
      <c r="Q418" s="277" t="str">
        <f>IFERROR(IF(P418=Hjelpeark!$B$4,0,ABS(P418-O418)),"")</f>
        <v/>
      </c>
      <c r="R418" s="226" t="str">
        <f t="shared" si="62"/>
        <v/>
      </c>
      <c r="T418" s="248" t="str">
        <f>IFERROR(_xlfn.XLOOKUP(D418,Prisliste!$C$4:$F$4,Prisliste!$C$28:$F$28)*R418,"")</f>
        <v/>
      </c>
      <c r="U418" s="248" t="str">
        <f>IFERROR(IF(L418=Hjelpeark!$P$14,_xlfn.XLOOKUP(D418,Prisliste!$C$4:$F$4,Prisliste!$C$29:$F$29)*R418,IF(L418=Hjelpeark!$P$15,_xlfn.XLOOKUP(D418,Prisliste!$C$4:$F$4,Prisliste!$C$30:$F$30)*R418,_xlfn.XLOOKUP(D418,Prisliste!$C$4:$F$4,Prisliste!$C$31:$F$31)*R418)),"")</f>
        <v/>
      </c>
    </row>
    <row r="419" spans="1:21" ht="14.4">
      <c r="A419" s="278" t="str">
        <f>IF(A418="","",IF(A418+1&lt;='Prisestimat RAS'!$C$7,'Beregninger RAS'!A418+1,""))</f>
        <v/>
      </c>
      <c r="B419" s="260" t="str">
        <f t="shared" si="63"/>
        <v/>
      </c>
      <c r="C419" s="277" t="str">
        <f t="shared" si="64"/>
        <v/>
      </c>
      <c r="D419" s="260" t="str">
        <f t="shared" si="65"/>
        <v/>
      </c>
      <c r="E419" s="226" t="str">
        <f t="shared" si="67"/>
        <v/>
      </c>
      <c r="F419" s="248" t="str">
        <f t="shared" si="66"/>
        <v/>
      </c>
      <c r="G419" s="246" t="str">
        <f>IF($A419="","",'Prisestimat RAS'!$C$14)</f>
        <v/>
      </c>
      <c r="H419" s="248" t="str" cm="1">
        <f t="array" ref="H419">IF(N419=Hjelpeark!$E$7,_xlfn.XLOOKUP(IF(P419="Naturlig",O419,P419),'Veksttabell FV'!$A$26:$A$42,_xlfn.XLOOKUP('Beregninger RAS'!F419,'Veksttabell FV'!$B$25:$T$25,'Veksttabell FV'!$B$26:$T$42,,-1),,-1)*G419,IF('Beregninger RAS'!N419=Hjelpeark!$D$7,_xlfn.XLOOKUP(IF(P419="Naturlig",O419,P419),'Veksttabell SV'!$A$27:$A$43,_xlfn.XLOOKUP('Beregninger RAS'!F419,'Veksttabell SV'!$B$26:$AU$26,'Veksttabell SV'!$B$27:$AU$43,,-1),,-1)*G419,""))</f>
        <v/>
      </c>
      <c r="I419" s="248" t="str">
        <f t="shared" si="60"/>
        <v/>
      </c>
      <c r="J419" s="264" t="str">
        <f t="shared" si="61"/>
        <v/>
      </c>
      <c r="K419" s="277" t="str">
        <f>IF(A419="","",'Prisestimat RAS'!$C$9)</f>
        <v/>
      </c>
      <c r="L419" s="277" t="str">
        <f>IF(B419="","",'Prisestimat RAS'!$C$10)</f>
        <v/>
      </c>
      <c r="M419" s="277" t="str">
        <f>IF(A419="","",_xlfn.XLOOKUP('Prisestimat RAS'!$C$10,Hjelpeark!$P$14:$P$16,Hjelpeark!$Q$14:$Q$16))</f>
        <v/>
      </c>
      <c r="N419" s="277" t="str">
        <f t="shared" si="68"/>
        <v/>
      </c>
      <c r="O419" s="277" t="str">
        <f>IFERROR(IF(N419=Hjelpeark!$D$7,_xlfn.XLOOKUP('Beregninger RAS'!C419,Hjelpeark!$C$8:$C$19,Hjelpeark!$D$8:$D$19),_xlfn.XLOOKUP('Beregninger RAS'!C419,Hjelpeark!$C$8:$C$19,Hjelpeark!$E$8:$E$19)),"")</f>
        <v/>
      </c>
      <c r="P419" s="277" t="str">
        <f t="shared" si="69"/>
        <v/>
      </c>
      <c r="Q419" s="277" t="str">
        <f>IFERROR(IF(P419=Hjelpeark!$B$4,0,ABS(P419-O419)),"")</f>
        <v/>
      </c>
      <c r="R419" s="226" t="str">
        <f t="shared" si="62"/>
        <v/>
      </c>
      <c r="T419" s="248" t="str">
        <f>IFERROR(_xlfn.XLOOKUP(D419,Prisliste!$C$4:$F$4,Prisliste!$C$28:$F$28)*R419,"")</f>
        <v/>
      </c>
      <c r="U419" s="248" t="str">
        <f>IFERROR(IF(L419=Hjelpeark!$P$14,_xlfn.XLOOKUP(D419,Prisliste!$C$4:$F$4,Prisliste!$C$29:$F$29)*R419,IF(L419=Hjelpeark!$P$15,_xlfn.XLOOKUP(D419,Prisliste!$C$4:$F$4,Prisliste!$C$30:$F$30)*R419,_xlfn.XLOOKUP(D419,Prisliste!$C$4:$F$4,Prisliste!$C$31:$F$31)*R419)),"")</f>
        <v/>
      </c>
    </row>
    <row r="420" spans="1:21" ht="14.4">
      <c r="A420" s="278" t="str">
        <f>IF(A419="","",IF(A419+1&lt;='Prisestimat RAS'!$C$7,'Beregninger RAS'!A419+1,""))</f>
        <v/>
      </c>
      <c r="B420" s="260" t="str">
        <f t="shared" si="63"/>
        <v/>
      </c>
      <c r="C420" s="277" t="str">
        <f t="shared" si="64"/>
        <v/>
      </c>
      <c r="D420" s="260" t="str">
        <f t="shared" si="65"/>
        <v/>
      </c>
      <c r="E420" s="226" t="str">
        <f t="shared" si="67"/>
        <v/>
      </c>
      <c r="F420" s="248" t="str">
        <f t="shared" si="66"/>
        <v/>
      </c>
      <c r="G420" s="246" t="str">
        <f>IF($A420="","",'Prisestimat RAS'!$C$14)</f>
        <v/>
      </c>
      <c r="H420" s="248" t="str" cm="1">
        <f t="array" ref="H420">IF(N420=Hjelpeark!$E$7,_xlfn.XLOOKUP(IF(P420="Naturlig",O420,P420),'Veksttabell FV'!$A$26:$A$42,_xlfn.XLOOKUP('Beregninger RAS'!F420,'Veksttabell FV'!$B$25:$T$25,'Veksttabell FV'!$B$26:$T$42,,-1),,-1)*G420,IF('Beregninger RAS'!N420=Hjelpeark!$D$7,_xlfn.XLOOKUP(IF(P420="Naturlig",O420,P420),'Veksttabell SV'!$A$27:$A$43,_xlfn.XLOOKUP('Beregninger RAS'!F420,'Veksttabell SV'!$B$26:$AU$26,'Veksttabell SV'!$B$27:$AU$43,,-1),,-1)*G420,""))</f>
        <v/>
      </c>
      <c r="I420" s="248" t="str">
        <f t="shared" si="60"/>
        <v/>
      </c>
      <c r="J420" s="264" t="str">
        <f t="shared" si="61"/>
        <v/>
      </c>
      <c r="K420" s="277" t="str">
        <f>IF(A420="","",'Prisestimat RAS'!$C$9)</f>
        <v/>
      </c>
      <c r="L420" s="277" t="str">
        <f>IF(B420="","",'Prisestimat RAS'!$C$10)</f>
        <v/>
      </c>
      <c r="M420" s="277" t="str">
        <f>IF(A420="","",_xlfn.XLOOKUP('Prisestimat RAS'!$C$10,Hjelpeark!$P$14:$P$16,Hjelpeark!$Q$14:$Q$16))</f>
        <v/>
      </c>
      <c r="N420" s="277" t="str">
        <f t="shared" si="68"/>
        <v/>
      </c>
      <c r="O420" s="277" t="str">
        <f>IFERROR(IF(N420=Hjelpeark!$D$7,_xlfn.XLOOKUP('Beregninger RAS'!C420,Hjelpeark!$C$8:$C$19,Hjelpeark!$D$8:$D$19),_xlfn.XLOOKUP('Beregninger RAS'!C420,Hjelpeark!$C$8:$C$19,Hjelpeark!$E$8:$E$19)),"")</f>
        <v/>
      </c>
      <c r="P420" s="277" t="str">
        <f t="shared" si="69"/>
        <v/>
      </c>
      <c r="Q420" s="277" t="str">
        <f>IFERROR(IF(P420=Hjelpeark!$B$4,0,ABS(P420-O420)),"")</f>
        <v/>
      </c>
      <c r="R420" s="226" t="str">
        <f t="shared" si="62"/>
        <v/>
      </c>
      <c r="T420" s="248" t="str">
        <f>IFERROR(_xlfn.XLOOKUP(D420,Prisliste!$C$4:$F$4,Prisliste!$C$28:$F$28)*R420,"")</f>
        <v/>
      </c>
      <c r="U420" s="248" t="str">
        <f>IFERROR(IF(L420=Hjelpeark!$P$14,_xlfn.XLOOKUP(D420,Prisliste!$C$4:$F$4,Prisliste!$C$29:$F$29)*R420,IF(L420=Hjelpeark!$P$15,_xlfn.XLOOKUP(D420,Prisliste!$C$4:$F$4,Prisliste!$C$30:$F$30)*R420,_xlfn.XLOOKUP(D420,Prisliste!$C$4:$F$4,Prisliste!$C$31:$F$31)*R420)),"")</f>
        <v/>
      </c>
    </row>
    <row r="421" spans="1:21" ht="14.4">
      <c r="A421" s="278" t="str">
        <f>IF(A420="","",IF(A420+1&lt;='Prisestimat RAS'!$C$7,'Beregninger RAS'!A420+1,""))</f>
        <v/>
      </c>
      <c r="B421" s="260" t="str">
        <f t="shared" si="63"/>
        <v/>
      </c>
      <c r="C421" s="277" t="str">
        <f t="shared" si="64"/>
        <v/>
      </c>
      <c r="D421" s="260" t="str">
        <f t="shared" si="65"/>
        <v/>
      </c>
      <c r="E421" s="226" t="str">
        <f t="shared" si="67"/>
        <v/>
      </c>
      <c r="F421" s="248" t="str">
        <f t="shared" si="66"/>
        <v/>
      </c>
      <c r="G421" s="246" t="str">
        <f>IF($A421="","",'Prisestimat RAS'!$C$14)</f>
        <v/>
      </c>
      <c r="H421" s="248" t="str" cm="1">
        <f t="array" ref="H421">IF(N421=Hjelpeark!$E$7,_xlfn.XLOOKUP(IF(P421="Naturlig",O421,P421),'Veksttabell FV'!$A$26:$A$42,_xlfn.XLOOKUP('Beregninger RAS'!F421,'Veksttabell FV'!$B$25:$T$25,'Veksttabell FV'!$B$26:$T$42,,-1),,-1)*G421,IF('Beregninger RAS'!N421=Hjelpeark!$D$7,_xlfn.XLOOKUP(IF(P421="Naturlig",O421,P421),'Veksttabell SV'!$A$27:$A$43,_xlfn.XLOOKUP('Beregninger RAS'!F421,'Veksttabell SV'!$B$26:$AU$26,'Veksttabell SV'!$B$27:$AU$43,,-1),,-1)*G421,""))</f>
        <v/>
      </c>
      <c r="I421" s="248" t="str">
        <f t="shared" si="60"/>
        <v/>
      </c>
      <c r="J421" s="264" t="str">
        <f t="shared" si="61"/>
        <v/>
      </c>
      <c r="K421" s="277" t="str">
        <f>IF(A421="","",'Prisestimat RAS'!$C$9)</f>
        <v/>
      </c>
      <c r="L421" s="277" t="str">
        <f>IF(B421="","",'Prisestimat RAS'!$C$10)</f>
        <v/>
      </c>
      <c r="M421" s="277" t="str">
        <f>IF(A421="","",_xlfn.XLOOKUP('Prisestimat RAS'!$C$10,Hjelpeark!$P$14:$P$16,Hjelpeark!$Q$14:$Q$16))</f>
        <v/>
      </c>
      <c r="N421" s="277" t="str">
        <f t="shared" si="68"/>
        <v/>
      </c>
      <c r="O421" s="277" t="str">
        <f>IFERROR(IF(N421=Hjelpeark!$D$7,_xlfn.XLOOKUP('Beregninger RAS'!C421,Hjelpeark!$C$8:$C$19,Hjelpeark!$D$8:$D$19),_xlfn.XLOOKUP('Beregninger RAS'!C421,Hjelpeark!$C$8:$C$19,Hjelpeark!$E$8:$E$19)),"")</f>
        <v/>
      </c>
      <c r="P421" s="277" t="str">
        <f t="shared" si="69"/>
        <v/>
      </c>
      <c r="Q421" s="277" t="str">
        <f>IFERROR(IF(P421=Hjelpeark!$B$4,0,ABS(P421-O421)),"")</f>
        <v/>
      </c>
      <c r="R421" s="226" t="str">
        <f t="shared" si="62"/>
        <v/>
      </c>
      <c r="T421" s="248" t="str">
        <f>IFERROR(_xlfn.XLOOKUP(D421,Prisliste!$C$4:$F$4,Prisliste!$C$28:$F$28)*R421,"")</f>
        <v/>
      </c>
      <c r="U421" s="248" t="str">
        <f>IFERROR(IF(L421=Hjelpeark!$P$14,_xlfn.XLOOKUP(D421,Prisliste!$C$4:$F$4,Prisliste!$C$29:$F$29)*R421,IF(L421=Hjelpeark!$P$15,_xlfn.XLOOKUP(D421,Prisliste!$C$4:$F$4,Prisliste!$C$30:$F$30)*R421,_xlfn.XLOOKUP(D421,Prisliste!$C$4:$F$4,Prisliste!$C$31:$F$31)*R421)),"")</f>
        <v/>
      </c>
    </row>
    <row r="422" spans="1:21" ht="14.4">
      <c r="A422" s="278" t="str">
        <f>IF(A421="","",IF(A421+1&lt;='Prisestimat RAS'!$C$7,'Beregninger RAS'!A421+1,""))</f>
        <v/>
      </c>
      <c r="B422" s="260" t="str">
        <f t="shared" si="63"/>
        <v/>
      </c>
      <c r="C422" s="277" t="str">
        <f t="shared" si="64"/>
        <v/>
      </c>
      <c r="D422" s="260" t="str">
        <f t="shared" si="65"/>
        <v/>
      </c>
      <c r="E422" s="226" t="str">
        <f t="shared" si="67"/>
        <v/>
      </c>
      <c r="F422" s="248" t="str">
        <f t="shared" si="66"/>
        <v/>
      </c>
      <c r="G422" s="246" t="str">
        <f>IF($A422="","",'Prisestimat RAS'!$C$14)</f>
        <v/>
      </c>
      <c r="H422" s="248" t="str" cm="1">
        <f t="array" ref="H422">IF(N422=Hjelpeark!$E$7,_xlfn.XLOOKUP(IF(P422="Naturlig",O422,P422),'Veksttabell FV'!$A$26:$A$42,_xlfn.XLOOKUP('Beregninger RAS'!F422,'Veksttabell FV'!$B$25:$T$25,'Veksttabell FV'!$B$26:$T$42,,-1),,-1)*G422,IF('Beregninger RAS'!N422=Hjelpeark!$D$7,_xlfn.XLOOKUP(IF(P422="Naturlig",O422,P422),'Veksttabell SV'!$A$27:$A$43,_xlfn.XLOOKUP('Beregninger RAS'!F422,'Veksttabell SV'!$B$26:$AU$26,'Veksttabell SV'!$B$27:$AU$43,,-1),,-1)*G422,""))</f>
        <v/>
      </c>
      <c r="I422" s="248" t="str">
        <f t="shared" si="60"/>
        <v/>
      </c>
      <c r="J422" s="264" t="str">
        <f t="shared" si="61"/>
        <v/>
      </c>
      <c r="K422" s="277" t="str">
        <f>IF(A422="","",'Prisestimat RAS'!$C$9)</f>
        <v/>
      </c>
      <c r="L422" s="277" t="str">
        <f>IF(B422="","",'Prisestimat RAS'!$C$10)</f>
        <v/>
      </c>
      <c r="M422" s="277" t="str">
        <f>IF(A422="","",_xlfn.XLOOKUP('Prisestimat RAS'!$C$10,Hjelpeark!$P$14:$P$16,Hjelpeark!$Q$14:$Q$16))</f>
        <v/>
      </c>
      <c r="N422" s="277" t="str">
        <f t="shared" si="68"/>
        <v/>
      </c>
      <c r="O422" s="277" t="str">
        <f>IFERROR(IF(N422=Hjelpeark!$D$7,_xlfn.XLOOKUP('Beregninger RAS'!C422,Hjelpeark!$C$8:$C$19,Hjelpeark!$D$8:$D$19),_xlfn.XLOOKUP('Beregninger RAS'!C422,Hjelpeark!$C$8:$C$19,Hjelpeark!$E$8:$E$19)),"")</f>
        <v/>
      </c>
      <c r="P422" s="277" t="str">
        <f t="shared" si="69"/>
        <v/>
      </c>
      <c r="Q422" s="277" t="str">
        <f>IFERROR(IF(P422=Hjelpeark!$B$4,0,ABS(P422-O422)),"")</f>
        <v/>
      </c>
      <c r="R422" s="226" t="str">
        <f t="shared" si="62"/>
        <v/>
      </c>
      <c r="T422" s="248" t="str">
        <f>IFERROR(_xlfn.XLOOKUP(D422,Prisliste!$C$4:$F$4,Prisliste!$C$28:$F$28)*R422,"")</f>
        <v/>
      </c>
      <c r="U422" s="248" t="str">
        <f>IFERROR(IF(L422=Hjelpeark!$P$14,_xlfn.XLOOKUP(D422,Prisliste!$C$4:$F$4,Prisliste!$C$29:$F$29)*R422,IF(L422=Hjelpeark!$P$15,_xlfn.XLOOKUP(D422,Prisliste!$C$4:$F$4,Prisliste!$C$30:$F$30)*R422,_xlfn.XLOOKUP(D422,Prisliste!$C$4:$F$4,Prisliste!$C$31:$F$31)*R422)),"")</f>
        <v/>
      </c>
    </row>
    <row r="423" spans="1:21" ht="14.4">
      <c r="A423" s="278" t="str">
        <f>IF(A422="","",IF(A422+1&lt;='Prisestimat RAS'!$C$7,'Beregninger RAS'!A422+1,""))</f>
        <v/>
      </c>
      <c r="B423" s="260" t="str">
        <f t="shared" si="63"/>
        <v/>
      </c>
      <c r="C423" s="277" t="str">
        <f t="shared" si="64"/>
        <v/>
      </c>
      <c r="D423" s="260" t="str">
        <f t="shared" si="65"/>
        <v/>
      </c>
      <c r="E423" s="226" t="str">
        <f t="shared" si="67"/>
        <v/>
      </c>
      <c r="F423" s="248" t="str">
        <f t="shared" si="66"/>
        <v/>
      </c>
      <c r="G423" s="246" t="str">
        <f>IF($A423="","",'Prisestimat RAS'!$C$14)</f>
        <v/>
      </c>
      <c r="H423" s="248" t="str" cm="1">
        <f t="array" ref="H423">IF(N423=Hjelpeark!$E$7,_xlfn.XLOOKUP(IF(P423="Naturlig",O423,P423),'Veksttabell FV'!$A$26:$A$42,_xlfn.XLOOKUP('Beregninger RAS'!F423,'Veksttabell FV'!$B$25:$T$25,'Veksttabell FV'!$B$26:$T$42,,-1),,-1)*G423,IF('Beregninger RAS'!N423=Hjelpeark!$D$7,_xlfn.XLOOKUP(IF(P423="Naturlig",O423,P423),'Veksttabell SV'!$A$27:$A$43,_xlfn.XLOOKUP('Beregninger RAS'!F423,'Veksttabell SV'!$B$26:$AU$26,'Veksttabell SV'!$B$27:$AU$43,,-1),,-1)*G423,""))</f>
        <v/>
      </c>
      <c r="I423" s="248" t="str">
        <f t="shared" si="60"/>
        <v/>
      </c>
      <c r="J423" s="264" t="str">
        <f t="shared" si="61"/>
        <v/>
      </c>
      <c r="K423" s="277" t="str">
        <f>IF(A423="","",'Prisestimat RAS'!$C$9)</f>
        <v/>
      </c>
      <c r="L423" s="277" t="str">
        <f>IF(B423="","",'Prisestimat RAS'!$C$10)</f>
        <v/>
      </c>
      <c r="M423" s="277" t="str">
        <f>IF(A423="","",_xlfn.XLOOKUP('Prisestimat RAS'!$C$10,Hjelpeark!$P$14:$P$16,Hjelpeark!$Q$14:$Q$16))</f>
        <v/>
      </c>
      <c r="N423" s="277" t="str">
        <f t="shared" si="68"/>
        <v/>
      </c>
      <c r="O423" s="277" t="str">
        <f>IFERROR(IF(N423=Hjelpeark!$D$7,_xlfn.XLOOKUP('Beregninger RAS'!C423,Hjelpeark!$C$8:$C$19,Hjelpeark!$D$8:$D$19),_xlfn.XLOOKUP('Beregninger RAS'!C423,Hjelpeark!$C$8:$C$19,Hjelpeark!$E$8:$E$19)),"")</f>
        <v/>
      </c>
      <c r="P423" s="277" t="str">
        <f t="shared" si="69"/>
        <v/>
      </c>
      <c r="Q423" s="277" t="str">
        <f>IFERROR(IF(P423=Hjelpeark!$B$4,0,ABS(P423-O423)),"")</f>
        <v/>
      </c>
      <c r="R423" s="226" t="str">
        <f t="shared" si="62"/>
        <v/>
      </c>
      <c r="T423" s="248" t="str">
        <f>IFERROR(_xlfn.XLOOKUP(D423,Prisliste!$C$4:$F$4,Prisliste!$C$28:$F$28)*R423,"")</f>
        <v/>
      </c>
      <c r="U423" s="248" t="str">
        <f>IFERROR(IF(L423=Hjelpeark!$P$14,_xlfn.XLOOKUP(D423,Prisliste!$C$4:$F$4,Prisliste!$C$29:$F$29)*R423,IF(L423=Hjelpeark!$P$15,_xlfn.XLOOKUP(D423,Prisliste!$C$4:$F$4,Prisliste!$C$30:$F$30)*R423,_xlfn.XLOOKUP(D423,Prisliste!$C$4:$F$4,Prisliste!$C$31:$F$31)*R423)),"")</f>
        <v/>
      </c>
    </row>
    <row r="424" spans="1:21" ht="14.4">
      <c r="A424" s="278" t="str">
        <f>IF(A423="","",IF(A423+1&lt;='Prisestimat RAS'!$C$7,'Beregninger RAS'!A423+1,""))</f>
        <v/>
      </c>
      <c r="B424" s="260" t="str">
        <f t="shared" si="63"/>
        <v/>
      </c>
      <c r="C424" s="277" t="str">
        <f t="shared" si="64"/>
        <v/>
      </c>
      <c r="D424" s="260" t="str">
        <f t="shared" si="65"/>
        <v/>
      </c>
      <c r="E424" s="226" t="str">
        <f t="shared" si="67"/>
        <v/>
      </c>
      <c r="F424" s="248" t="str">
        <f t="shared" si="66"/>
        <v/>
      </c>
      <c r="G424" s="246" t="str">
        <f>IF($A424="","",'Prisestimat RAS'!$C$14)</f>
        <v/>
      </c>
      <c r="H424" s="248" t="str" cm="1">
        <f t="array" ref="H424">IF(N424=Hjelpeark!$E$7,_xlfn.XLOOKUP(IF(P424="Naturlig",O424,P424),'Veksttabell FV'!$A$26:$A$42,_xlfn.XLOOKUP('Beregninger RAS'!F424,'Veksttabell FV'!$B$25:$T$25,'Veksttabell FV'!$B$26:$T$42,,-1),,-1)*G424,IF('Beregninger RAS'!N424=Hjelpeark!$D$7,_xlfn.XLOOKUP(IF(P424="Naturlig",O424,P424),'Veksttabell SV'!$A$27:$A$43,_xlfn.XLOOKUP('Beregninger RAS'!F424,'Veksttabell SV'!$B$26:$AU$26,'Veksttabell SV'!$B$27:$AU$43,,-1),,-1)*G424,""))</f>
        <v/>
      </c>
      <c r="I424" s="248" t="str">
        <f t="shared" si="60"/>
        <v/>
      </c>
      <c r="J424" s="264" t="str">
        <f t="shared" si="61"/>
        <v/>
      </c>
      <c r="K424" s="277" t="str">
        <f>IF(A424="","",'Prisestimat RAS'!$C$9)</f>
        <v/>
      </c>
      <c r="L424" s="277" t="str">
        <f>IF(B424="","",'Prisestimat RAS'!$C$10)</f>
        <v/>
      </c>
      <c r="M424" s="277" t="str">
        <f>IF(A424="","",_xlfn.XLOOKUP('Prisestimat RAS'!$C$10,Hjelpeark!$P$14:$P$16,Hjelpeark!$Q$14:$Q$16))</f>
        <v/>
      </c>
      <c r="N424" s="277" t="str">
        <f t="shared" si="68"/>
        <v/>
      </c>
      <c r="O424" s="277" t="str">
        <f>IFERROR(IF(N424=Hjelpeark!$D$7,_xlfn.XLOOKUP('Beregninger RAS'!C424,Hjelpeark!$C$8:$C$19,Hjelpeark!$D$8:$D$19),_xlfn.XLOOKUP('Beregninger RAS'!C424,Hjelpeark!$C$8:$C$19,Hjelpeark!$E$8:$E$19)),"")</f>
        <v/>
      </c>
      <c r="P424" s="277" t="str">
        <f t="shared" si="69"/>
        <v/>
      </c>
      <c r="Q424" s="277" t="str">
        <f>IFERROR(IF(P424=Hjelpeark!$B$4,0,ABS(P424-O424)),"")</f>
        <v/>
      </c>
      <c r="R424" s="226" t="str">
        <f t="shared" si="62"/>
        <v/>
      </c>
      <c r="T424" s="248" t="str">
        <f>IFERROR(_xlfn.XLOOKUP(D424,Prisliste!$C$4:$F$4,Prisliste!$C$28:$F$28)*R424,"")</f>
        <v/>
      </c>
      <c r="U424" s="248" t="str">
        <f>IFERROR(IF(L424=Hjelpeark!$P$14,_xlfn.XLOOKUP(D424,Prisliste!$C$4:$F$4,Prisliste!$C$29:$F$29)*R424,IF(L424=Hjelpeark!$P$15,_xlfn.XLOOKUP(D424,Prisliste!$C$4:$F$4,Prisliste!$C$30:$F$30)*R424,_xlfn.XLOOKUP(D424,Prisliste!$C$4:$F$4,Prisliste!$C$31:$F$31)*R424)),"")</f>
        <v/>
      </c>
    </row>
    <row r="425" spans="1:21" ht="14.4">
      <c r="A425" s="278" t="str">
        <f>IF(A424="","",IF(A424+1&lt;='Prisestimat RAS'!$C$7,'Beregninger RAS'!A424+1,""))</f>
        <v/>
      </c>
      <c r="B425" s="260" t="str">
        <f t="shared" si="63"/>
        <v/>
      </c>
      <c r="C425" s="277" t="str">
        <f t="shared" si="64"/>
        <v/>
      </c>
      <c r="D425" s="260" t="str">
        <f t="shared" si="65"/>
        <v/>
      </c>
      <c r="E425" s="226" t="str">
        <f t="shared" si="67"/>
        <v/>
      </c>
      <c r="F425" s="248" t="str">
        <f t="shared" si="66"/>
        <v/>
      </c>
      <c r="G425" s="246" t="str">
        <f>IF($A425="","",'Prisestimat RAS'!$C$14)</f>
        <v/>
      </c>
      <c r="H425" s="248" t="str" cm="1">
        <f t="array" ref="H425">IF(N425=Hjelpeark!$E$7,_xlfn.XLOOKUP(IF(P425="Naturlig",O425,P425),'Veksttabell FV'!$A$26:$A$42,_xlfn.XLOOKUP('Beregninger RAS'!F425,'Veksttabell FV'!$B$25:$T$25,'Veksttabell FV'!$B$26:$T$42,,-1),,-1)*G425,IF('Beregninger RAS'!N425=Hjelpeark!$D$7,_xlfn.XLOOKUP(IF(P425="Naturlig",O425,P425),'Veksttabell SV'!$A$27:$A$43,_xlfn.XLOOKUP('Beregninger RAS'!F425,'Veksttabell SV'!$B$26:$AU$26,'Veksttabell SV'!$B$27:$AU$43,,-1),,-1)*G425,""))</f>
        <v/>
      </c>
      <c r="I425" s="248" t="str">
        <f t="shared" si="60"/>
        <v/>
      </c>
      <c r="J425" s="264" t="str">
        <f t="shared" si="61"/>
        <v/>
      </c>
      <c r="K425" s="277" t="str">
        <f>IF(A425="","",'Prisestimat RAS'!$C$9)</f>
        <v/>
      </c>
      <c r="L425" s="277" t="str">
        <f>IF(B425="","",'Prisestimat RAS'!$C$10)</f>
        <v/>
      </c>
      <c r="M425" s="277" t="str">
        <f>IF(A425="","",_xlfn.XLOOKUP('Prisestimat RAS'!$C$10,Hjelpeark!$P$14:$P$16,Hjelpeark!$Q$14:$Q$16))</f>
        <v/>
      </c>
      <c r="N425" s="277" t="str">
        <f t="shared" si="68"/>
        <v/>
      </c>
      <c r="O425" s="277" t="str">
        <f>IFERROR(IF(N425=Hjelpeark!$D$7,_xlfn.XLOOKUP('Beregninger RAS'!C425,Hjelpeark!$C$8:$C$19,Hjelpeark!$D$8:$D$19),_xlfn.XLOOKUP('Beregninger RAS'!C425,Hjelpeark!$C$8:$C$19,Hjelpeark!$E$8:$E$19)),"")</f>
        <v/>
      </c>
      <c r="P425" s="277" t="str">
        <f t="shared" si="69"/>
        <v/>
      </c>
      <c r="Q425" s="277" t="str">
        <f>IFERROR(IF(P425=Hjelpeark!$B$4,0,ABS(P425-O425)),"")</f>
        <v/>
      </c>
      <c r="R425" s="226" t="str">
        <f t="shared" si="62"/>
        <v/>
      </c>
      <c r="T425" s="248" t="str">
        <f>IFERROR(_xlfn.XLOOKUP(D425,Prisliste!$C$4:$F$4,Prisliste!$C$28:$F$28)*R425,"")</f>
        <v/>
      </c>
      <c r="U425" s="248" t="str">
        <f>IFERROR(IF(L425=Hjelpeark!$P$14,_xlfn.XLOOKUP(D425,Prisliste!$C$4:$F$4,Prisliste!$C$29:$F$29)*R425,IF(L425=Hjelpeark!$P$15,_xlfn.XLOOKUP(D425,Prisliste!$C$4:$F$4,Prisliste!$C$30:$F$30)*R425,_xlfn.XLOOKUP(D425,Prisliste!$C$4:$F$4,Prisliste!$C$31:$F$31)*R425)),"")</f>
        <v/>
      </c>
    </row>
    <row r="426" spans="1:21" ht="14.4">
      <c r="A426" s="278" t="str">
        <f>IF(A425="","",IF(A425+1&lt;='Prisestimat RAS'!$C$7,'Beregninger RAS'!A425+1,""))</f>
        <v/>
      </c>
      <c r="B426" s="260" t="str">
        <f t="shared" si="63"/>
        <v/>
      </c>
      <c r="C426" s="277" t="str">
        <f t="shared" si="64"/>
        <v/>
      </c>
      <c r="D426" s="260" t="str">
        <f t="shared" si="65"/>
        <v/>
      </c>
      <c r="E426" s="226" t="str">
        <f t="shared" si="67"/>
        <v/>
      </c>
      <c r="F426" s="248" t="str">
        <f t="shared" si="66"/>
        <v/>
      </c>
      <c r="G426" s="246" t="str">
        <f>IF($A426="","",'Prisestimat RAS'!$C$14)</f>
        <v/>
      </c>
      <c r="H426" s="248" t="str" cm="1">
        <f t="array" ref="H426">IF(N426=Hjelpeark!$E$7,_xlfn.XLOOKUP(IF(P426="Naturlig",O426,P426),'Veksttabell FV'!$A$26:$A$42,_xlfn.XLOOKUP('Beregninger RAS'!F426,'Veksttabell FV'!$B$25:$T$25,'Veksttabell FV'!$B$26:$T$42,,-1),,-1)*G426,IF('Beregninger RAS'!N426=Hjelpeark!$D$7,_xlfn.XLOOKUP(IF(P426="Naturlig",O426,P426),'Veksttabell SV'!$A$27:$A$43,_xlfn.XLOOKUP('Beregninger RAS'!F426,'Veksttabell SV'!$B$26:$AU$26,'Veksttabell SV'!$B$27:$AU$43,,-1),,-1)*G426,""))</f>
        <v/>
      </c>
      <c r="I426" s="248" t="str">
        <f t="shared" si="60"/>
        <v/>
      </c>
      <c r="J426" s="264" t="str">
        <f t="shared" si="61"/>
        <v/>
      </c>
      <c r="K426" s="277" t="str">
        <f>IF(A426="","",'Prisestimat RAS'!$C$9)</f>
        <v/>
      </c>
      <c r="L426" s="277" t="str">
        <f>IF(B426="","",'Prisestimat RAS'!$C$10)</f>
        <v/>
      </c>
      <c r="M426" s="277" t="str">
        <f>IF(A426="","",_xlfn.XLOOKUP('Prisestimat RAS'!$C$10,Hjelpeark!$P$14:$P$16,Hjelpeark!$Q$14:$Q$16))</f>
        <v/>
      </c>
      <c r="N426" s="277" t="str">
        <f t="shared" si="68"/>
        <v/>
      </c>
      <c r="O426" s="277" t="str">
        <f>IFERROR(IF(N426=Hjelpeark!$D$7,_xlfn.XLOOKUP('Beregninger RAS'!C426,Hjelpeark!$C$8:$C$19,Hjelpeark!$D$8:$D$19),_xlfn.XLOOKUP('Beregninger RAS'!C426,Hjelpeark!$C$8:$C$19,Hjelpeark!$E$8:$E$19)),"")</f>
        <v/>
      </c>
      <c r="P426" s="277" t="str">
        <f t="shared" si="69"/>
        <v/>
      </c>
      <c r="Q426" s="277" t="str">
        <f>IFERROR(IF(P426=Hjelpeark!$B$4,0,ABS(P426-O426)),"")</f>
        <v/>
      </c>
      <c r="R426" s="226" t="str">
        <f t="shared" si="62"/>
        <v/>
      </c>
      <c r="T426" s="248" t="str">
        <f>IFERROR(_xlfn.XLOOKUP(D426,Prisliste!$C$4:$F$4,Prisliste!$C$28:$F$28)*R426,"")</f>
        <v/>
      </c>
      <c r="U426" s="248" t="str">
        <f>IFERROR(IF(L426=Hjelpeark!$P$14,_xlfn.XLOOKUP(D426,Prisliste!$C$4:$F$4,Prisliste!$C$29:$F$29)*R426,IF(L426=Hjelpeark!$P$15,_xlfn.XLOOKUP(D426,Prisliste!$C$4:$F$4,Prisliste!$C$30:$F$30)*R426,_xlfn.XLOOKUP(D426,Prisliste!$C$4:$F$4,Prisliste!$C$31:$F$31)*R426)),"")</f>
        <v/>
      </c>
    </row>
    <row r="427" spans="1:21" ht="14.4">
      <c r="A427" s="278" t="str">
        <f>IF(A426="","",IF(A426+1&lt;='Prisestimat RAS'!$C$7,'Beregninger RAS'!A426+1,""))</f>
        <v/>
      </c>
      <c r="B427" s="260" t="str">
        <f t="shared" si="63"/>
        <v/>
      </c>
      <c r="C427" s="277" t="str">
        <f t="shared" si="64"/>
        <v/>
      </c>
      <c r="D427" s="260" t="str">
        <f t="shared" si="65"/>
        <v/>
      </c>
      <c r="E427" s="226" t="str">
        <f t="shared" si="67"/>
        <v/>
      </c>
      <c r="F427" s="248" t="str">
        <f t="shared" si="66"/>
        <v/>
      </c>
      <c r="G427" s="246" t="str">
        <f>IF($A427="","",'Prisestimat RAS'!$C$14)</f>
        <v/>
      </c>
      <c r="H427" s="248" t="str" cm="1">
        <f t="array" ref="H427">IF(N427=Hjelpeark!$E$7,_xlfn.XLOOKUP(IF(P427="Naturlig",O427,P427),'Veksttabell FV'!$A$26:$A$42,_xlfn.XLOOKUP('Beregninger RAS'!F427,'Veksttabell FV'!$B$25:$T$25,'Veksttabell FV'!$B$26:$T$42,,-1),,-1)*G427,IF('Beregninger RAS'!N427=Hjelpeark!$D$7,_xlfn.XLOOKUP(IF(P427="Naturlig",O427,P427),'Veksttabell SV'!$A$27:$A$43,_xlfn.XLOOKUP('Beregninger RAS'!F427,'Veksttabell SV'!$B$26:$AU$26,'Veksttabell SV'!$B$27:$AU$43,,-1),,-1)*G427,""))</f>
        <v/>
      </c>
      <c r="I427" s="248" t="str">
        <f t="shared" si="60"/>
        <v/>
      </c>
      <c r="J427" s="264" t="str">
        <f t="shared" si="61"/>
        <v/>
      </c>
      <c r="K427" s="277" t="str">
        <f>IF(A427="","",'Prisestimat RAS'!$C$9)</f>
        <v/>
      </c>
      <c r="L427" s="277" t="str">
        <f>IF(B427="","",'Prisestimat RAS'!$C$10)</f>
        <v/>
      </c>
      <c r="M427" s="277" t="str">
        <f>IF(A427="","",_xlfn.XLOOKUP('Prisestimat RAS'!$C$10,Hjelpeark!$P$14:$P$16,Hjelpeark!$Q$14:$Q$16))</f>
        <v/>
      </c>
      <c r="N427" s="277" t="str">
        <f t="shared" si="68"/>
        <v/>
      </c>
      <c r="O427" s="277" t="str">
        <f>IFERROR(IF(N427=Hjelpeark!$D$7,_xlfn.XLOOKUP('Beregninger RAS'!C427,Hjelpeark!$C$8:$C$19,Hjelpeark!$D$8:$D$19),_xlfn.XLOOKUP('Beregninger RAS'!C427,Hjelpeark!$C$8:$C$19,Hjelpeark!$E$8:$E$19)),"")</f>
        <v/>
      </c>
      <c r="P427" s="277" t="str">
        <f t="shared" si="69"/>
        <v/>
      </c>
      <c r="Q427" s="277" t="str">
        <f>IFERROR(IF(P427=Hjelpeark!$B$4,0,ABS(P427-O427)),"")</f>
        <v/>
      </c>
      <c r="R427" s="226" t="str">
        <f t="shared" si="62"/>
        <v/>
      </c>
      <c r="T427" s="248" t="str">
        <f>IFERROR(_xlfn.XLOOKUP(D427,Prisliste!$C$4:$F$4,Prisliste!$C$28:$F$28)*R427,"")</f>
        <v/>
      </c>
      <c r="U427" s="248" t="str">
        <f>IFERROR(IF(L427=Hjelpeark!$P$14,_xlfn.XLOOKUP(D427,Prisliste!$C$4:$F$4,Prisliste!$C$29:$F$29)*R427,IF(L427=Hjelpeark!$P$15,_xlfn.XLOOKUP(D427,Prisliste!$C$4:$F$4,Prisliste!$C$30:$F$30)*R427,_xlfn.XLOOKUP(D427,Prisliste!$C$4:$F$4,Prisliste!$C$31:$F$31)*R427)),"")</f>
        <v/>
      </c>
    </row>
    <row r="428" spans="1:21" ht="14.4">
      <c r="A428" s="278" t="str">
        <f>IF(A427="","",IF(A427+1&lt;='Prisestimat RAS'!$C$7,'Beregninger RAS'!A427+1,""))</f>
        <v/>
      </c>
      <c r="B428" s="260" t="str">
        <f t="shared" si="63"/>
        <v/>
      </c>
      <c r="C428" s="277" t="str">
        <f t="shared" si="64"/>
        <v/>
      </c>
      <c r="D428" s="260" t="str">
        <f t="shared" si="65"/>
        <v/>
      </c>
      <c r="E428" s="226" t="str">
        <f t="shared" si="67"/>
        <v/>
      </c>
      <c r="F428" s="248" t="str">
        <f t="shared" si="66"/>
        <v/>
      </c>
      <c r="G428" s="246" t="str">
        <f>IF($A428="","",'Prisestimat RAS'!$C$14)</f>
        <v/>
      </c>
      <c r="H428" s="248" t="str" cm="1">
        <f t="array" ref="H428">IF(N428=Hjelpeark!$E$7,_xlfn.XLOOKUP(IF(P428="Naturlig",O428,P428),'Veksttabell FV'!$A$26:$A$42,_xlfn.XLOOKUP('Beregninger RAS'!F428,'Veksttabell FV'!$B$25:$T$25,'Veksttabell FV'!$B$26:$T$42,,-1),,-1)*G428,IF('Beregninger RAS'!N428=Hjelpeark!$D$7,_xlfn.XLOOKUP(IF(P428="Naturlig",O428,P428),'Veksttabell SV'!$A$27:$A$43,_xlfn.XLOOKUP('Beregninger RAS'!F428,'Veksttabell SV'!$B$26:$AU$26,'Veksttabell SV'!$B$27:$AU$43,,-1),,-1)*G428,""))</f>
        <v/>
      </c>
      <c r="I428" s="248" t="str">
        <f t="shared" si="60"/>
        <v/>
      </c>
      <c r="J428" s="264" t="str">
        <f t="shared" si="61"/>
        <v/>
      </c>
      <c r="K428" s="277" t="str">
        <f>IF(A428="","",'Prisestimat RAS'!$C$9)</f>
        <v/>
      </c>
      <c r="L428" s="277" t="str">
        <f>IF(B428="","",'Prisestimat RAS'!$C$10)</f>
        <v/>
      </c>
      <c r="M428" s="277" t="str">
        <f>IF(A428="","",_xlfn.XLOOKUP('Prisestimat RAS'!$C$10,Hjelpeark!$P$14:$P$16,Hjelpeark!$Q$14:$Q$16))</f>
        <v/>
      </c>
      <c r="N428" s="277" t="str">
        <f t="shared" si="68"/>
        <v/>
      </c>
      <c r="O428" s="277" t="str">
        <f>IFERROR(IF(N428=Hjelpeark!$D$7,_xlfn.XLOOKUP('Beregninger RAS'!C428,Hjelpeark!$C$8:$C$19,Hjelpeark!$D$8:$D$19),_xlfn.XLOOKUP('Beregninger RAS'!C428,Hjelpeark!$C$8:$C$19,Hjelpeark!$E$8:$E$19)),"")</f>
        <v/>
      </c>
      <c r="P428" s="277" t="str">
        <f t="shared" si="69"/>
        <v/>
      </c>
      <c r="Q428" s="277" t="str">
        <f>IFERROR(IF(P428=Hjelpeark!$B$4,0,ABS(P428-O428)),"")</f>
        <v/>
      </c>
      <c r="R428" s="226" t="str">
        <f t="shared" si="62"/>
        <v/>
      </c>
      <c r="T428" s="248" t="str">
        <f>IFERROR(_xlfn.XLOOKUP(D428,Prisliste!$C$4:$F$4,Prisliste!$C$28:$F$28)*R428,"")</f>
        <v/>
      </c>
      <c r="U428" s="248" t="str">
        <f>IFERROR(IF(L428=Hjelpeark!$P$14,_xlfn.XLOOKUP(D428,Prisliste!$C$4:$F$4,Prisliste!$C$29:$F$29)*R428,IF(L428=Hjelpeark!$P$15,_xlfn.XLOOKUP(D428,Prisliste!$C$4:$F$4,Prisliste!$C$30:$F$30)*R428,_xlfn.XLOOKUP(D428,Prisliste!$C$4:$F$4,Prisliste!$C$31:$F$31)*R428)),"")</f>
        <v/>
      </c>
    </row>
    <row r="429" spans="1:21" ht="14.4">
      <c r="A429" s="278" t="str">
        <f>IF(A428="","",IF(A428+1&lt;='Prisestimat RAS'!$C$7,'Beregninger RAS'!A428+1,""))</f>
        <v/>
      </c>
      <c r="B429" s="260" t="str">
        <f t="shared" si="63"/>
        <v/>
      </c>
      <c r="C429" s="277" t="str">
        <f t="shared" si="64"/>
        <v/>
      </c>
      <c r="D429" s="260" t="str">
        <f t="shared" si="65"/>
        <v/>
      </c>
      <c r="E429" s="226" t="str">
        <f t="shared" si="67"/>
        <v/>
      </c>
      <c r="F429" s="248" t="str">
        <f t="shared" si="66"/>
        <v/>
      </c>
      <c r="G429" s="246" t="str">
        <f>IF($A429="","",'Prisestimat RAS'!$C$14)</f>
        <v/>
      </c>
      <c r="H429" s="248" t="str" cm="1">
        <f t="array" ref="H429">IF(N429=Hjelpeark!$E$7,_xlfn.XLOOKUP(IF(P429="Naturlig",O429,P429),'Veksttabell FV'!$A$26:$A$42,_xlfn.XLOOKUP('Beregninger RAS'!F429,'Veksttabell FV'!$B$25:$T$25,'Veksttabell FV'!$B$26:$T$42,,-1),,-1)*G429,IF('Beregninger RAS'!N429=Hjelpeark!$D$7,_xlfn.XLOOKUP(IF(P429="Naturlig",O429,P429),'Veksttabell SV'!$A$27:$A$43,_xlfn.XLOOKUP('Beregninger RAS'!F429,'Veksttabell SV'!$B$26:$AU$26,'Veksttabell SV'!$B$27:$AU$43,,-1),,-1)*G429,""))</f>
        <v/>
      </c>
      <c r="I429" s="248" t="str">
        <f t="shared" si="60"/>
        <v/>
      </c>
      <c r="J429" s="264" t="str">
        <f t="shared" si="61"/>
        <v/>
      </c>
      <c r="K429" s="277" t="str">
        <f>IF(A429="","",'Prisestimat RAS'!$C$9)</f>
        <v/>
      </c>
      <c r="L429" s="277" t="str">
        <f>IF(B429="","",'Prisestimat RAS'!$C$10)</f>
        <v/>
      </c>
      <c r="M429" s="277" t="str">
        <f>IF(A429="","",_xlfn.XLOOKUP('Prisestimat RAS'!$C$10,Hjelpeark!$P$14:$P$16,Hjelpeark!$Q$14:$Q$16))</f>
        <v/>
      </c>
      <c r="N429" s="277" t="str">
        <f t="shared" si="68"/>
        <v/>
      </c>
      <c r="O429" s="277" t="str">
        <f>IFERROR(IF(N429=Hjelpeark!$D$7,_xlfn.XLOOKUP('Beregninger RAS'!C429,Hjelpeark!$C$8:$C$19,Hjelpeark!$D$8:$D$19),_xlfn.XLOOKUP('Beregninger RAS'!C429,Hjelpeark!$C$8:$C$19,Hjelpeark!$E$8:$E$19)),"")</f>
        <v/>
      </c>
      <c r="P429" s="277" t="str">
        <f t="shared" si="69"/>
        <v/>
      </c>
      <c r="Q429" s="277" t="str">
        <f>IFERROR(IF(P429=Hjelpeark!$B$4,0,ABS(P429-O429)),"")</f>
        <v/>
      </c>
      <c r="R429" s="226" t="str">
        <f t="shared" si="62"/>
        <v/>
      </c>
      <c r="T429" s="248" t="str">
        <f>IFERROR(_xlfn.XLOOKUP(D429,Prisliste!$C$4:$F$4,Prisliste!$C$28:$F$28)*R429,"")</f>
        <v/>
      </c>
      <c r="U429" s="248" t="str">
        <f>IFERROR(IF(L429=Hjelpeark!$P$14,_xlfn.XLOOKUP(D429,Prisliste!$C$4:$F$4,Prisliste!$C$29:$F$29)*R429,IF(L429=Hjelpeark!$P$15,_xlfn.XLOOKUP(D429,Prisliste!$C$4:$F$4,Prisliste!$C$30:$F$30)*R429,_xlfn.XLOOKUP(D429,Prisliste!$C$4:$F$4,Prisliste!$C$31:$F$31)*R429)),"")</f>
        <v/>
      </c>
    </row>
    <row r="430" spans="1:21" ht="14.4">
      <c r="A430" s="278" t="str">
        <f>IF(A429="","",IF(A429+1&lt;='Prisestimat RAS'!$C$7,'Beregninger RAS'!A429+1,""))</f>
        <v/>
      </c>
      <c r="B430" s="260" t="str">
        <f t="shared" si="63"/>
        <v/>
      </c>
      <c r="C430" s="277" t="str">
        <f t="shared" si="64"/>
        <v/>
      </c>
      <c r="D430" s="260" t="str">
        <f t="shared" si="65"/>
        <v/>
      </c>
      <c r="E430" s="226" t="str">
        <f t="shared" si="67"/>
        <v/>
      </c>
      <c r="F430" s="248" t="str">
        <f t="shared" si="66"/>
        <v/>
      </c>
      <c r="G430" s="246" t="str">
        <f>IF($A430="","",'Prisestimat RAS'!$C$14)</f>
        <v/>
      </c>
      <c r="H430" s="248" t="str" cm="1">
        <f t="array" ref="H430">IF(N430=Hjelpeark!$E$7,_xlfn.XLOOKUP(IF(P430="Naturlig",O430,P430),'Veksttabell FV'!$A$26:$A$42,_xlfn.XLOOKUP('Beregninger RAS'!F430,'Veksttabell FV'!$B$25:$T$25,'Veksttabell FV'!$B$26:$T$42,,-1),,-1)*G430,IF('Beregninger RAS'!N430=Hjelpeark!$D$7,_xlfn.XLOOKUP(IF(P430="Naturlig",O430,P430),'Veksttabell SV'!$A$27:$A$43,_xlfn.XLOOKUP('Beregninger RAS'!F430,'Veksttabell SV'!$B$26:$AU$26,'Veksttabell SV'!$B$27:$AU$43,,-1),,-1)*G430,""))</f>
        <v/>
      </c>
      <c r="I430" s="248" t="str">
        <f t="shared" si="60"/>
        <v/>
      </c>
      <c r="J430" s="264" t="str">
        <f t="shared" si="61"/>
        <v/>
      </c>
      <c r="K430" s="277" t="str">
        <f>IF(A430="","",'Prisestimat RAS'!$C$9)</f>
        <v/>
      </c>
      <c r="L430" s="277" t="str">
        <f>IF(B430="","",'Prisestimat RAS'!$C$10)</f>
        <v/>
      </c>
      <c r="M430" s="277" t="str">
        <f>IF(A430="","",_xlfn.XLOOKUP('Prisestimat RAS'!$C$10,Hjelpeark!$P$14:$P$16,Hjelpeark!$Q$14:$Q$16))</f>
        <v/>
      </c>
      <c r="N430" s="277" t="str">
        <f t="shared" si="68"/>
        <v/>
      </c>
      <c r="O430" s="277" t="str">
        <f>IFERROR(IF(N430=Hjelpeark!$D$7,_xlfn.XLOOKUP('Beregninger RAS'!C430,Hjelpeark!$C$8:$C$19,Hjelpeark!$D$8:$D$19),_xlfn.XLOOKUP('Beregninger RAS'!C430,Hjelpeark!$C$8:$C$19,Hjelpeark!$E$8:$E$19)),"")</f>
        <v/>
      </c>
      <c r="P430" s="277" t="str">
        <f t="shared" si="69"/>
        <v/>
      </c>
      <c r="Q430" s="277" t="str">
        <f>IFERROR(IF(P430=Hjelpeark!$B$4,0,ABS(P430-O430)),"")</f>
        <v/>
      </c>
      <c r="R430" s="226" t="str">
        <f t="shared" si="62"/>
        <v/>
      </c>
      <c r="T430" s="248" t="str">
        <f>IFERROR(_xlfn.XLOOKUP(D430,Prisliste!$C$4:$F$4,Prisliste!$C$28:$F$28)*R430,"")</f>
        <v/>
      </c>
      <c r="U430" s="248" t="str">
        <f>IFERROR(IF(L430=Hjelpeark!$P$14,_xlfn.XLOOKUP(D430,Prisliste!$C$4:$F$4,Prisliste!$C$29:$F$29)*R430,IF(L430=Hjelpeark!$P$15,_xlfn.XLOOKUP(D430,Prisliste!$C$4:$F$4,Prisliste!$C$30:$F$30)*R430,_xlfn.XLOOKUP(D430,Prisliste!$C$4:$F$4,Prisliste!$C$31:$F$31)*R430)),"")</f>
        <v/>
      </c>
    </row>
    <row r="431" spans="1:21" ht="14.4">
      <c r="A431" s="278" t="str">
        <f>IF(A430="","",IF(A430+1&lt;='Prisestimat RAS'!$C$7,'Beregninger RAS'!A430+1,""))</f>
        <v/>
      </c>
      <c r="B431" s="260" t="str">
        <f t="shared" si="63"/>
        <v/>
      </c>
      <c r="C431" s="277" t="str">
        <f t="shared" si="64"/>
        <v/>
      </c>
      <c r="D431" s="260" t="str">
        <f t="shared" si="65"/>
        <v/>
      </c>
      <c r="E431" s="226" t="str">
        <f t="shared" si="67"/>
        <v/>
      </c>
      <c r="F431" s="248" t="str">
        <f t="shared" si="66"/>
        <v/>
      </c>
      <c r="G431" s="246" t="str">
        <f>IF($A431="","",'Prisestimat RAS'!$C$14)</f>
        <v/>
      </c>
      <c r="H431" s="248" t="str" cm="1">
        <f t="array" ref="H431">IF(N431=Hjelpeark!$E$7,_xlfn.XLOOKUP(IF(P431="Naturlig",O431,P431),'Veksttabell FV'!$A$26:$A$42,_xlfn.XLOOKUP('Beregninger RAS'!F431,'Veksttabell FV'!$B$25:$T$25,'Veksttabell FV'!$B$26:$T$42,,-1),,-1)*G431,IF('Beregninger RAS'!N431=Hjelpeark!$D$7,_xlfn.XLOOKUP(IF(P431="Naturlig",O431,P431),'Veksttabell SV'!$A$27:$A$43,_xlfn.XLOOKUP('Beregninger RAS'!F431,'Veksttabell SV'!$B$26:$AU$26,'Veksttabell SV'!$B$27:$AU$43,,-1),,-1)*G431,""))</f>
        <v/>
      </c>
      <c r="I431" s="248" t="str">
        <f t="shared" si="60"/>
        <v/>
      </c>
      <c r="J431" s="264" t="str">
        <f t="shared" si="61"/>
        <v/>
      </c>
      <c r="K431" s="277" t="str">
        <f>IF(A431="","",'Prisestimat RAS'!$C$9)</f>
        <v/>
      </c>
      <c r="L431" s="277" t="str">
        <f>IF(B431="","",'Prisestimat RAS'!$C$10)</f>
        <v/>
      </c>
      <c r="M431" s="277" t="str">
        <f>IF(A431="","",_xlfn.XLOOKUP('Prisestimat RAS'!$C$10,Hjelpeark!$P$14:$P$16,Hjelpeark!$Q$14:$Q$16))</f>
        <v/>
      </c>
      <c r="N431" s="277" t="str">
        <f t="shared" si="68"/>
        <v/>
      </c>
      <c r="O431" s="277" t="str">
        <f>IFERROR(IF(N431=Hjelpeark!$D$7,_xlfn.XLOOKUP('Beregninger RAS'!C431,Hjelpeark!$C$8:$C$19,Hjelpeark!$D$8:$D$19),_xlfn.XLOOKUP('Beregninger RAS'!C431,Hjelpeark!$C$8:$C$19,Hjelpeark!$E$8:$E$19)),"")</f>
        <v/>
      </c>
      <c r="P431" s="277" t="str">
        <f t="shared" si="69"/>
        <v/>
      </c>
      <c r="Q431" s="277" t="str">
        <f>IFERROR(IF(P431=Hjelpeark!$B$4,0,ABS(P431-O431)),"")</f>
        <v/>
      </c>
      <c r="R431" s="226" t="str">
        <f t="shared" si="62"/>
        <v/>
      </c>
      <c r="T431" s="248" t="str">
        <f>IFERROR(_xlfn.XLOOKUP(D431,Prisliste!$C$4:$F$4,Prisliste!$C$28:$F$28)*R431,"")</f>
        <v/>
      </c>
      <c r="U431" s="248" t="str">
        <f>IFERROR(IF(L431=Hjelpeark!$P$14,_xlfn.XLOOKUP(D431,Prisliste!$C$4:$F$4,Prisliste!$C$29:$F$29)*R431,IF(L431=Hjelpeark!$P$15,_xlfn.XLOOKUP(D431,Prisliste!$C$4:$F$4,Prisliste!$C$30:$F$30)*R431,_xlfn.XLOOKUP(D431,Prisliste!$C$4:$F$4,Prisliste!$C$31:$F$31)*R431)),"")</f>
        <v/>
      </c>
    </row>
    <row r="432" spans="1:21" ht="14.4">
      <c r="A432" s="278" t="str">
        <f>IF(A431="","",IF(A431+1&lt;='Prisestimat RAS'!$C$7,'Beregninger RAS'!A431+1,""))</f>
        <v/>
      </c>
      <c r="B432" s="260" t="str">
        <f t="shared" si="63"/>
        <v/>
      </c>
      <c r="C432" s="277" t="str">
        <f t="shared" si="64"/>
        <v/>
      </c>
      <c r="D432" s="260" t="str">
        <f t="shared" si="65"/>
        <v/>
      </c>
      <c r="E432" s="226" t="str">
        <f t="shared" si="67"/>
        <v/>
      </c>
      <c r="F432" s="248" t="str">
        <f t="shared" si="66"/>
        <v/>
      </c>
      <c r="G432" s="246" t="str">
        <f>IF($A432="","",'Prisestimat RAS'!$C$14)</f>
        <v/>
      </c>
      <c r="H432" s="248" t="str" cm="1">
        <f t="array" ref="H432">IF(N432=Hjelpeark!$E$7,_xlfn.XLOOKUP(IF(P432="Naturlig",O432,P432),'Veksttabell FV'!$A$26:$A$42,_xlfn.XLOOKUP('Beregninger RAS'!F432,'Veksttabell FV'!$B$25:$T$25,'Veksttabell FV'!$B$26:$T$42,,-1),,-1)*G432,IF('Beregninger RAS'!N432=Hjelpeark!$D$7,_xlfn.XLOOKUP(IF(P432="Naturlig",O432,P432),'Veksttabell SV'!$A$27:$A$43,_xlfn.XLOOKUP('Beregninger RAS'!F432,'Veksttabell SV'!$B$26:$AU$26,'Veksttabell SV'!$B$27:$AU$43,,-1),,-1)*G432,""))</f>
        <v/>
      </c>
      <c r="I432" s="248" t="str">
        <f t="shared" si="60"/>
        <v/>
      </c>
      <c r="J432" s="264" t="str">
        <f t="shared" si="61"/>
        <v/>
      </c>
      <c r="K432" s="277" t="str">
        <f>IF(A432="","",'Prisestimat RAS'!$C$9)</f>
        <v/>
      </c>
      <c r="L432" s="277" t="str">
        <f>IF(B432="","",'Prisestimat RAS'!$C$10)</f>
        <v/>
      </c>
      <c r="M432" s="277" t="str">
        <f>IF(A432="","",_xlfn.XLOOKUP('Prisestimat RAS'!$C$10,Hjelpeark!$P$14:$P$16,Hjelpeark!$Q$14:$Q$16))</f>
        <v/>
      </c>
      <c r="N432" s="277" t="str">
        <f t="shared" si="68"/>
        <v/>
      </c>
      <c r="O432" s="277" t="str">
        <f>IFERROR(IF(N432=Hjelpeark!$D$7,_xlfn.XLOOKUP('Beregninger RAS'!C432,Hjelpeark!$C$8:$C$19,Hjelpeark!$D$8:$D$19),_xlfn.XLOOKUP('Beregninger RAS'!C432,Hjelpeark!$C$8:$C$19,Hjelpeark!$E$8:$E$19)),"")</f>
        <v/>
      </c>
      <c r="P432" s="277" t="str">
        <f t="shared" si="69"/>
        <v/>
      </c>
      <c r="Q432" s="277" t="str">
        <f>IFERROR(IF(P432=Hjelpeark!$B$4,0,ABS(P432-O432)),"")</f>
        <v/>
      </c>
      <c r="R432" s="226" t="str">
        <f t="shared" si="62"/>
        <v/>
      </c>
      <c r="T432" s="248" t="str">
        <f>IFERROR(_xlfn.XLOOKUP(D432,Prisliste!$C$4:$F$4,Prisliste!$C$28:$F$28)*R432,"")</f>
        <v/>
      </c>
      <c r="U432" s="248" t="str">
        <f>IFERROR(IF(L432=Hjelpeark!$P$14,_xlfn.XLOOKUP(D432,Prisliste!$C$4:$F$4,Prisliste!$C$29:$F$29)*R432,IF(L432=Hjelpeark!$P$15,_xlfn.XLOOKUP(D432,Prisliste!$C$4:$F$4,Prisliste!$C$30:$F$30)*R432,_xlfn.XLOOKUP(D432,Prisliste!$C$4:$F$4,Prisliste!$C$31:$F$31)*R432)),"")</f>
        <v/>
      </c>
    </row>
    <row r="433" spans="1:21" ht="14.4">
      <c r="A433" s="278" t="str">
        <f>IF(A432="","",IF(A432+1&lt;='Prisestimat RAS'!$C$7,'Beregninger RAS'!A432+1,""))</f>
        <v/>
      </c>
      <c r="B433" s="260" t="str">
        <f t="shared" si="63"/>
        <v/>
      </c>
      <c r="C433" s="277" t="str">
        <f t="shared" si="64"/>
        <v/>
      </c>
      <c r="D433" s="260" t="str">
        <f t="shared" si="65"/>
        <v/>
      </c>
      <c r="E433" s="226" t="str">
        <f t="shared" si="67"/>
        <v/>
      </c>
      <c r="F433" s="248" t="str">
        <f t="shared" si="66"/>
        <v/>
      </c>
      <c r="G433" s="246" t="str">
        <f>IF($A433="","",'Prisestimat RAS'!$C$14)</f>
        <v/>
      </c>
      <c r="H433" s="248" t="str" cm="1">
        <f t="array" ref="H433">IF(N433=Hjelpeark!$E$7,_xlfn.XLOOKUP(IF(P433="Naturlig",O433,P433),'Veksttabell FV'!$A$26:$A$42,_xlfn.XLOOKUP('Beregninger RAS'!F433,'Veksttabell FV'!$B$25:$T$25,'Veksttabell FV'!$B$26:$T$42,,-1),,-1)*G433,IF('Beregninger RAS'!N433=Hjelpeark!$D$7,_xlfn.XLOOKUP(IF(P433="Naturlig",O433,P433),'Veksttabell SV'!$A$27:$A$43,_xlfn.XLOOKUP('Beregninger RAS'!F433,'Veksttabell SV'!$B$26:$AU$26,'Veksttabell SV'!$B$27:$AU$43,,-1),,-1)*G433,""))</f>
        <v/>
      </c>
      <c r="I433" s="248" t="str">
        <f t="shared" si="60"/>
        <v/>
      </c>
      <c r="J433" s="264" t="str">
        <f t="shared" si="61"/>
        <v/>
      </c>
      <c r="K433" s="277" t="str">
        <f>IF(A433="","",'Prisestimat RAS'!$C$9)</f>
        <v/>
      </c>
      <c r="L433" s="277" t="str">
        <f>IF(B433="","",'Prisestimat RAS'!$C$10)</f>
        <v/>
      </c>
      <c r="M433" s="277" t="str">
        <f>IF(A433="","",_xlfn.XLOOKUP('Prisestimat RAS'!$C$10,Hjelpeark!$P$14:$P$16,Hjelpeark!$Q$14:$Q$16))</f>
        <v/>
      </c>
      <c r="N433" s="277" t="str">
        <f t="shared" si="68"/>
        <v/>
      </c>
      <c r="O433" s="277" t="str">
        <f>IFERROR(IF(N433=Hjelpeark!$D$7,_xlfn.XLOOKUP('Beregninger RAS'!C433,Hjelpeark!$C$8:$C$19,Hjelpeark!$D$8:$D$19),_xlfn.XLOOKUP('Beregninger RAS'!C433,Hjelpeark!$C$8:$C$19,Hjelpeark!$E$8:$E$19)),"")</f>
        <v/>
      </c>
      <c r="P433" s="277" t="str">
        <f t="shared" si="69"/>
        <v/>
      </c>
      <c r="Q433" s="277" t="str">
        <f>IFERROR(IF(P433=Hjelpeark!$B$4,0,ABS(P433-O433)),"")</f>
        <v/>
      </c>
      <c r="R433" s="226" t="str">
        <f t="shared" si="62"/>
        <v/>
      </c>
      <c r="T433" s="248" t="str">
        <f>IFERROR(_xlfn.XLOOKUP(D433,Prisliste!$C$4:$F$4,Prisliste!$C$28:$F$28)*R433,"")</f>
        <v/>
      </c>
      <c r="U433" s="248" t="str">
        <f>IFERROR(IF(L433=Hjelpeark!$P$14,_xlfn.XLOOKUP(D433,Prisliste!$C$4:$F$4,Prisliste!$C$29:$F$29)*R433,IF(L433=Hjelpeark!$P$15,_xlfn.XLOOKUP(D433,Prisliste!$C$4:$F$4,Prisliste!$C$30:$F$30)*R433,_xlfn.XLOOKUP(D433,Prisliste!$C$4:$F$4,Prisliste!$C$31:$F$31)*R433)),"")</f>
        <v/>
      </c>
    </row>
    <row r="434" spans="1:21" ht="14.4">
      <c r="A434" s="278" t="str">
        <f>IF(A433="","",IF(A433+1&lt;='Prisestimat RAS'!$C$7,'Beregninger RAS'!A433+1,""))</f>
        <v/>
      </c>
      <c r="B434" s="260" t="str">
        <f t="shared" si="63"/>
        <v/>
      </c>
      <c r="C434" s="277" t="str">
        <f t="shared" si="64"/>
        <v/>
      </c>
      <c r="D434" s="260" t="str">
        <f t="shared" si="65"/>
        <v/>
      </c>
      <c r="E434" s="226" t="str">
        <f t="shared" si="67"/>
        <v/>
      </c>
      <c r="F434" s="248" t="str">
        <f t="shared" si="66"/>
        <v/>
      </c>
      <c r="G434" s="246" t="str">
        <f>IF($A434="","",'Prisestimat RAS'!$C$14)</f>
        <v/>
      </c>
      <c r="H434" s="248" t="str" cm="1">
        <f t="array" ref="H434">IF(N434=Hjelpeark!$E$7,_xlfn.XLOOKUP(IF(P434="Naturlig",O434,P434),'Veksttabell FV'!$A$26:$A$42,_xlfn.XLOOKUP('Beregninger RAS'!F434,'Veksttabell FV'!$B$25:$T$25,'Veksttabell FV'!$B$26:$T$42,,-1),,-1)*G434,IF('Beregninger RAS'!N434=Hjelpeark!$D$7,_xlfn.XLOOKUP(IF(P434="Naturlig",O434,P434),'Veksttabell SV'!$A$27:$A$43,_xlfn.XLOOKUP('Beregninger RAS'!F434,'Veksttabell SV'!$B$26:$AU$26,'Veksttabell SV'!$B$27:$AU$43,,-1),,-1)*G434,""))</f>
        <v/>
      </c>
      <c r="I434" s="248" t="str">
        <f t="shared" si="60"/>
        <v/>
      </c>
      <c r="J434" s="264" t="str">
        <f t="shared" si="61"/>
        <v/>
      </c>
      <c r="K434" s="277" t="str">
        <f>IF(A434="","",'Prisestimat RAS'!$C$9)</f>
        <v/>
      </c>
      <c r="L434" s="277" t="str">
        <f>IF(B434="","",'Prisestimat RAS'!$C$10)</f>
        <v/>
      </c>
      <c r="M434" s="277" t="str">
        <f>IF(A434="","",_xlfn.XLOOKUP('Prisestimat RAS'!$C$10,Hjelpeark!$P$14:$P$16,Hjelpeark!$Q$14:$Q$16))</f>
        <v/>
      </c>
      <c r="N434" s="277" t="str">
        <f t="shared" si="68"/>
        <v/>
      </c>
      <c r="O434" s="277" t="str">
        <f>IFERROR(IF(N434=Hjelpeark!$D$7,_xlfn.XLOOKUP('Beregninger RAS'!C434,Hjelpeark!$C$8:$C$19,Hjelpeark!$D$8:$D$19),_xlfn.XLOOKUP('Beregninger RAS'!C434,Hjelpeark!$C$8:$C$19,Hjelpeark!$E$8:$E$19)),"")</f>
        <v/>
      </c>
      <c r="P434" s="277" t="str">
        <f t="shared" si="69"/>
        <v/>
      </c>
      <c r="Q434" s="277" t="str">
        <f>IFERROR(IF(P434=Hjelpeark!$B$4,0,ABS(P434-O434)),"")</f>
        <v/>
      </c>
      <c r="R434" s="226" t="str">
        <f t="shared" si="62"/>
        <v/>
      </c>
      <c r="T434" s="248" t="str">
        <f>IFERROR(_xlfn.XLOOKUP(D434,Prisliste!$C$4:$F$4,Prisliste!$C$28:$F$28)*R434,"")</f>
        <v/>
      </c>
      <c r="U434" s="248" t="str">
        <f>IFERROR(IF(L434=Hjelpeark!$P$14,_xlfn.XLOOKUP(D434,Prisliste!$C$4:$F$4,Prisliste!$C$29:$F$29)*R434,IF(L434=Hjelpeark!$P$15,_xlfn.XLOOKUP(D434,Prisliste!$C$4:$F$4,Prisliste!$C$30:$F$30)*R434,_xlfn.XLOOKUP(D434,Prisliste!$C$4:$F$4,Prisliste!$C$31:$F$31)*R434)),"")</f>
        <v/>
      </c>
    </row>
    <row r="435" spans="1:21" ht="14.4">
      <c r="A435" s="278" t="str">
        <f>IF(A434="","",IF(A434+1&lt;='Prisestimat RAS'!$C$7,'Beregninger RAS'!A434+1,""))</f>
        <v/>
      </c>
      <c r="B435" s="260" t="str">
        <f t="shared" si="63"/>
        <v/>
      </c>
      <c r="C435" s="277" t="str">
        <f t="shared" si="64"/>
        <v/>
      </c>
      <c r="D435" s="260" t="str">
        <f t="shared" si="65"/>
        <v/>
      </c>
      <c r="E435" s="226" t="str">
        <f t="shared" si="67"/>
        <v/>
      </c>
      <c r="F435" s="248" t="str">
        <f t="shared" si="66"/>
        <v/>
      </c>
      <c r="G435" s="246" t="str">
        <f>IF($A435="","",'Prisestimat RAS'!$C$14)</f>
        <v/>
      </c>
      <c r="H435" s="248" t="str" cm="1">
        <f t="array" ref="H435">IF(N435=Hjelpeark!$E$7,_xlfn.XLOOKUP(IF(P435="Naturlig",O435,P435),'Veksttabell FV'!$A$26:$A$42,_xlfn.XLOOKUP('Beregninger RAS'!F435,'Veksttabell FV'!$B$25:$T$25,'Veksttabell FV'!$B$26:$T$42,,-1),,-1)*G435,IF('Beregninger RAS'!N435=Hjelpeark!$D$7,_xlfn.XLOOKUP(IF(P435="Naturlig",O435,P435),'Veksttabell SV'!$A$27:$A$43,_xlfn.XLOOKUP('Beregninger RAS'!F435,'Veksttabell SV'!$B$26:$AU$26,'Veksttabell SV'!$B$27:$AU$43,,-1),,-1)*G435,""))</f>
        <v/>
      </c>
      <c r="I435" s="248" t="str">
        <f t="shared" si="60"/>
        <v/>
      </c>
      <c r="J435" s="264" t="str">
        <f t="shared" si="61"/>
        <v/>
      </c>
      <c r="K435" s="277" t="str">
        <f>IF(A435="","",'Prisestimat RAS'!$C$9)</f>
        <v/>
      </c>
      <c r="L435" s="277" t="str">
        <f>IF(B435="","",'Prisestimat RAS'!$C$10)</f>
        <v/>
      </c>
      <c r="M435" s="277" t="str">
        <f>IF(A435="","",_xlfn.XLOOKUP('Prisestimat RAS'!$C$10,Hjelpeark!$P$14:$P$16,Hjelpeark!$Q$14:$Q$16))</f>
        <v/>
      </c>
      <c r="N435" s="277" t="str">
        <f t="shared" si="68"/>
        <v/>
      </c>
      <c r="O435" s="277" t="str">
        <f>IFERROR(IF(N435=Hjelpeark!$D$7,_xlfn.XLOOKUP('Beregninger RAS'!C435,Hjelpeark!$C$8:$C$19,Hjelpeark!$D$8:$D$19),_xlfn.XLOOKUP('Beregninger RAS'!C435,Hjelpeark!$C$8:$C$19,Hjelpeark!$E$8:$E$19)),"")</f>
        <v/>
      </c>
      <c r="P435" s="277" t="str">
        <f t="shared" si="69"/>
        <v/>
      </c>
      <c r="Q435" s="277" t="str">
        <f>IFERROR(IF(P435=Hjelpeark!$B$4,0,ABS(P435-O435)),"")</f>
        <v/>
      </c>
      <c r="R435" s="226" t="str">
        <f t="shared" si="62"/>
        <v/>
      </c>
      <c r="T435" s="248" t="str">
        <f>IFERROR(_xlfn.XLOOKUP(D435,Prisliste!$C$4:$F$4,Prisliste!$C$28:$F$28)*R435,"")</f>
        <v/>
      </c>
      <c r="U435" s="248" t="str">
        <f>IFERROR(IF(L435=Hjelpeark!$P$14,_xlfn.XLOOKUP(D435,Prisliste!$C$4:$F$4,Prisliste!$C$29:$F$29)*R435,IF(L435=Hjelpeark!$P$15,_xlfn.XLOOKUP(D435,Prisliste!$C$4:$F$4,Prisliste!$C$30:$F$30)*R435,_xlfn.XLOOKUP(D435,Prisliste!$C$4:$F$4,Prisliste!$C$31:$F$31)*R435)),"")</f>
        <v/>
      </c>
    </row>
    <row r="436" spans="1:21" ht="14.4">
      <c r="A436" s="278" t="str">
        <f>IF(A435="","",IF(A435+1&lt;='Prisestimat RAS'!$C$7,'Beregninger RAS'!A435+1,""))</f>
        <v/>
      </c>
      <c r="B436" s="260" t="str">
        <f t="shared" si="63"/>
        <v/>
      </c>
      <c r="C436" s="277" t="str">
        <f t="shared" si="64"/>
        <v/>
      </c>
      <c r="D436" s="260" t="str">
        <f t="shared" si="65"/>
        <v/>
      </c>
      <c r="E436" s="226" t="str">
        <f t="shared" si="67"/>
        <v/>
      </c>
      <c r="F436" s="248" t="str">
        <f t="shared" si="66"/>
        <v/>
      </c>
      <c r="G436" s="246" t="str">
        <f>IF($A436="","",'Prisestimat RAS'!$C$14)</f>
        <v/>
      </c>
      <c r="H436" s="248" t="str" cm="1">
        <f t="array" ref="H436">IF(N436=Hjelpeark!$E$7,_xlfn.XLOOKUP(IF(P436="Naturlig",O436,P436),'Veksttabell FV'!$A$26:$A$42,_xlfn.XLOOKUP('Beregninger RAS'!F436,'Veksttabell FV'!$B$25:$T$25,'Veksttabell FV'!$B$26:$T$42,,-1),,-1)*G436,IF('Beregninger RAS'!N436=Hjelpeark!$D$7,_xlfn.XLOOKUP(IF(P436="Naturlig",O436,P436),'Veksttabell SV'!$A$27:$A$43,_xlfn.XLOOKUP('Beregninger RAS'!F436,'Veksttabell SV'!$B$26:$AU$26,'Veksttabell SV'!$B$27:$AU$43,,-1),,-1)*G436,""))</f>
        <v/>
      </c>
      <c r="I436" s="248" t="str">
        <f t="shared" si="60"/>
        <v/>
      </c>
      <c r="J436" s="264" t="str">
        <f t="shared" si="61"/>
        <v/>
      </c>
      <c r="K436" s="277" t="str">
        <f>IF(A436="","",'Prisestimat RAS'!$C$9)</f>
        <v/>
      </c>
      <c r="L436" s="277" t="str">
        <f>IF(B436="","",'Prisestimat RAS'!$C$10)</f>
        <v/>
      </c>
      <c r="M436" s="277" t="str">
        <f>IF(A436="","",_xlfn.XLOOKUP('Prisestimat RAS'!$C$10,Hjelpeark!$P$14:$P$16,Hjelpeark!$Q$14:$Q$16))</f>
        <v/>
      </c>
      <c r="N436" s="277" t="str">
        <f t="shared" si="68"/>
        <v/>
      </c>
      <c r="O436" s="277" t="str">
        <f>IFERROR(IF(N436=Hjelpeark!$D$7,_xlfn.XLOOKUP('Beregninger RAS'!C436,Hjelpeark!$C$8:$C$19,Hjelpeark!$D$8:$D$19),_xlfn.XLOOKUP('Beregninger RAS'!C436,Hjelpeark!$C$8:$C$19,Hjelpeark!$E$8:$E$19)),"")</f>
        <v/>
      </c>
      <c r="P436" s="277" t="str">
        <f t="shared" si="69"/>
        <v/>
      </c>
      <c r="Q436" s="277" t="str">
        <f>IFERROR(IF(P436=Hjelpeark!$B$4,0,ABS(P436-O436)),"")</f>
        <v/>
      </c>
      <c r="R436" s="226" t="str">
        <f t="shared" si="62"/>
        <v/>
      </c>
      <c r="T436" s="248" t="str">
        <f>IFERROR(_xlfn.XLOOKUP(D436,Prisliste!$C$4:$F$4,Prisliste!$C$28:$F$28)*R436,"")</f>
        <v/>
      </c>
      <c r="U436" s="248" t="str">
        <f>IFERROR(IF(L436=Hjelpeark!$P$14,_xlfn.XLOOKUP(D436,Prisliste!$C$4:$F$4,Prisliste!$C$29:$F$29)*R436,IF(L436=Hjelpeark!$P$15,_xlfn.XLOOKUP(D436,Prisliste!$C$4:$F$4,Prisliste!$C$30:$F$30)*R436,_xlfn.XLOOKUP(D436,Prisliste!$C$4:$F$4,Prisliste!$C$31:$F$31)*R436)),"")</f>
        <v/>
      </c>
    </row>
    <row r="437" spans="1:21" ht="14.4">
      <c r="A437" s="278" t="str">
        <f>IF(A436="","",IF(A436+1&lt;='Prisestimat RAS'!$C$7,'Beregninger RAS'!A436+1,""))</f>
        <v/>
      </c>
      <c r="B437" s="260" t="str">
        <f t="shared" si="63"/>
        <v/>
      </c>
      <c r="C437" s="277" t="str">
        <f t="shared" si="64"/>
        <v/>
      </c>
      <c r="D437" s="260" t="str">
        <f t="shared" si="65"/>
        <v/>
      </c>
      <c r="E437" s="226" t="str">
        <f t="shared" si="67"/>
        <v/>
      </c>
      <c r="F437" s="248" t="str">
        <f t="shared" si="66"/>
        <v/>
      </c>
      <c r="G437" s="246" t="str">
        <f>IF($A437="","",'Prisestimat RAS'!$C$14)</f>
        <v/>
      </c>
      <c r="H437" s="248" t="str" cm="1">
        <f t="array" ref="H437">IF(N437=Hjelpeark!$E$7,_xlfn.XLOOKUP(IF(P437="Naturlig",O437,P437),'Veksttabell FV'!$A$26:$A$42,_xlfn.XLOOKUP('Beregninger RAS'!F437,'Veksttabell FV'!$B$25:$T$25,'Veksttabell FV'!$B$26:$T$42,,-1),,-1)*G437,IF('Beregninger RAS'!N437=Hjelpeark!$D$7,_xlfn.XLOOKUP(IF(P437="Naturlig",O437,P437),'Veksttabell SV'!$A$27:$A$43,_xlfn.XLOOKUP('Beregninger RAS'!F437,'Veksttabell SV'!$B$26:$AU$26,'Veksttabell SV'!$B$27:$AU$43,,-1),,-1)*G437,""))</f>
        <v/>
      </c>
      <c r="I437" s="248" t="str">
        <f t="shared" si="60"/>
        <v/>
      </c>
      <c r="J437" s="264" t="str">
        <f t="shared" si="61"/>
        <v/>
      </c>
      <c r="K437" s="277" t="str">
        <f>IF(A437="","",'Prisestimat RAS'!$C$9)</f>
        <v/>
      </c>
      <c r="L437" s="277" t="str">
        <f>IF(B437="","",'Prisestimat RAS'!$C$10)</f>
        <v/>
      </c>
      <c r="M437" s="277" t="str">
        <f>IF(A437="","",_xlfn.XLOOKUP('Prisestimat RAS'!$C$10,Hjelpeark!$P$14:$P$16,Hjelpeark!$Q$14:$Q$16))</f>
        <v/>
      </c>
      <c r="N437" s="277" t="str">
        <f t="shared" si="68"/>
        <v/>
      </c>
      <c r="O437" s="277" t="str">
        <f>IFERROR(IF(N437=Hjelpeark!$D$7,_xlfn.XLOOKUP('Beregninger RAS'!C437,Hjelpeark!$C$8:$C$19,Hjelpeark!$D$8:$D$19),_xlfn.XLOOKUP('Beregninger RAS'!C437,Hjelpeark!$C$8:$C$19,Hjelpeark!$E$8:$E$19)),"")</f>
        <v/>
      </c>
      <c r="P437" s="277" t="str">
        <f t="shared" si="69"/>
        <v/>
      </c>
      <c r="Q437" s="277" t="str">
        <f>IFERROR(IF(P437=Hjelpeark!$B$4,0,ABS(P437-O437)),"")</f>
        <v/>
      </c>
      <c r="R437" s="226" t="str">
        <f t="shared" si="62"/>
        <v/>
      </c>
      <c r="T437" s="248" t="str">
        <f>IFERROR(_xlfn.XLOOKUP(D437,Prisliste!$C$4:$F$4,Prisliste!$C$28:$F$28)*R437,"")</f>
        <v/>
      </c>
      <c r="U437" s="248" t="str">
        <f>IFERROR(IF(L437=Hjelpeark!$P$14,_xlfn.XLOOKUP(D437,Prisliste!$C$4:$F$4,Prisliste!$C$29:$F$29)*R437,IF(L437=Hjelpeark!$P$15,_xlfn.XLOOKUP(D437,Prisliste!$C$4:$F$4,Prisliste!$C$30:$F$30)*R437,_xlfn.XLOOKUP(D437,Prisliste!$C$4:$F$4,Prisliste!$C$31:$F$31)*R437)),"")</f>
        <v/>
      </c>
    </row>
    <row r="438" spans="1:21" ht="14.4">
      <c r="A438" s="278" t="str">
        <f>IF(A437="","",IF(A437+1&lt;='Prisestimat RAS'!$C$7,'Beregninger RAS'!A437+1,""))</f>
        <v/>
      </c>
      <c r="B438" s="260" t="str">
        <f t="shared" si="63"/>
        <v/>
      </c>
      <c r="C438" s="277" t="str">
        <f t="shared" si="64"/>
        <v/>
      </c>
      <c r="D438" s="260" t="str">
        <f t="shared" si="65"/>
        <v/>
      </c>
      <c r="E438" s="226" t="str">
        <f t="shared" si="67"/>
        <v/>
      </c>
      <c r="F438" s="248" t="str">
        <f t="shared" si="66"/>
        <v/>
      </c>
      <c r="G438" s="246" t="str">
        <f>IF($A438="","",'Prisestimat RAS'!$C$14)</f>
        <v/>
      </c>
      <c r="H438" s="248" t="str" cm="1">
        <f t="array" ref="H438">IF(N438=Hjelpeark!$E$7,_xlfn.XLOOKUP(IF(P438="Naturlig",O438,P438),'Veksttabell FV'!$A$26:$A$42,_xlfn.XLOOKUP('Beregninger RAS'!F438,'Veksttabell FV'!$B$25:$T$25,'Veksttabell FV'!$B$26:$T$42,,-1),,-1)*G438,IF('Beregninger RAS'!N438=Hjelpeark!$D$7,_xlfn.XLOOKUP(IF(P438="Naturlig",O438,P438),'Veksttabell SV'!$A$27:$A$43,_xlfn.XLOOKUP('Beregninger RAS'!F438,'Veksttabell SV'!$B$26:$AU$26,'Veksttabell SV'!$B$27:$AU$43,,-1),,-1)*G438,""))</f>
        <v/>
      </c>
      <c r="I438" s="248" t="str">
        <f t="shared" si="60"/>
        <v/>
      </c>
      <c r="J438" s="264" t="str">
        <f t="shared" si="61"/>
        <v/>
      </c>
      <c r="K438" s="277" t="str">
        <f>IF(A438="","",'Prisestimat RAS'!$C$9)</f>
        <v/>
      </c>
      <c r="L438" s="277" t="str">
        <f>IF(B438="","",'Prisestimat RAS'!$C$10)</f>
        <v/>
      </c>
      <c r="M438" s="277" t="str">
        <f>IF(A438="","",_xlfn.XLOOKUP('Prisestimat RAS'!$C$10,Hjelpeark!$P$14:$P$16,Hjelpeark!$Q$14:$Q$16))</f>
        <v/>
      </c>
      <c r="N438" s="277" t="str">
        <f t="shared" si="68"/>
        <v/>
      </c>
      <c r="O438" s="277" t="str">
        <f>IFERROR(IF(N438=Hjelpeark!$D$7,_xlfn.XLOOKUP('Beregninger RAS'!C438,Hjelpeark!$C$8:$C$19,Hjelpeark!$D$8:$D$19),_xlfn.XLOOKUP('Beregninger RAS'!C438,Hjelpeark!$C$8:$C$19,Hjelpeark!$E$8:$E$19)),"")</f>
        <v/>
      </c>
      <c r="P438" s="277" t="str">
        <f t="shared" si="69"/>
        <v/>
      </c>
      <c r="Q438" s="277" t="str">
        <f>IFERROR(IF(P438=Hjelpeark!$B$4,0,ABS(P438-O438)),"")</f>
        <v/>
      </c>
      <c r="R438" s="226" t="str">
        <f t="shared" si="62"/>
        <v/>
      </c>
      <c r="T438" s="248" t="str">
        <f>IFERROR(_xlfn.XLOOKUP(D438,Prisliste!$C$4:$F$4,Prisliste!$C$28:$F$28)*R438,"")</f>
        <v/>
      </c>
      <c r="U438" s="248" t="str">
        <f>IFERROR(IF(L438=Hjelpeark!$P$14,_xlfn.XLOOKUP(D438,Prisliste!$C$4:$F$4,Prisliste!$C$29:$F$29)*R438,IF(L438=Hjelpeark!$P$15,_xlfn.XLOOKUP(D438,Prisliste!$C$4:$F$4,Prisliste!$C$30:$F$30)*R438,_xlfn.XLOOKUP(D438,Prisliste!$C$4:$F$4,Prisliste!$C$31:$F$31)*R438)),"")</f>
        <v/>
      </c>
    </row>
    <row r="439" spans="1:21" ht="14.4">
      <c r="A439" s="278" t="str">
        <f>IF(A438="","",IF(A438+1&lt;='Prisestimat RAS'!$C$7,'Beregninger RAS'!A438+1,""))</f>
        <v/>
      </c>
      <c r="B439" s="260" t="str">
        <f t="shared" si="63"/>
        <v/>
      </c>
      <c r="C439" s="277" t="str">
        <f t="shared" si="64"/>
        <v/>
      </c>
      <c r="D439" s="260" t="str">
        <f t="shared" si="65"/>
        <v/>
      </c>
      <c r="E439" s="226" t="str">
        <f t="shared" si="67"/>
        <v/>
      </c>
      <c r="F439" s="248" t="str">
        <f t="shared" si="66"/>
        <v/>
      </c>
      <c r="G439" s="246" t="str">
        <f>IF($A439="","",'Prisestimat RAS'!$C$14)</f>
        <v/>
      </c>
      <c r="H439" s="248" t="str" cm="1">
        <f t="array" ref="H439">IF(N439=Hjelpeark!$E$7,_xlfn.XLOOKUP(IF(P439="Naturlig",O439,P439),'Veksttabell FV'!$A$26:$A$42,_xlfn.XLOOKUP('Beregninger RAS'!F439,'Veksttabell FV'!$B$25:$T$25,'Veksttabell FV'!$B$26:$T$42,,-1),,-1)*G439,IF('Beregninger RAS'!N439=Hjelpeark!$D$7,_xlfn.XLOOKUP(IF(P439="Naturlig",O439,P439),'Veksttabell SV'!$A$27:$A$43,_xlfn.XLOOKUP('Beregninger RAS'!F439,'Veksttabell SV'!$B$26:$AU$26,'Veksttabell SV'!$B$27:$AU$43,,-1),,-1)*G439,""))</f>
        <v/>
      </c>
      <c r="I439" s="248" t="str">
        <f t="shared" si="60"/>
        <v/>
      </c>
      <c r="J439" s="264" t="str">
        <f t="shared" si="61"/>
        <v/>
      </c>
      <c r="K439" s="277" t="str">
        <f>IF(A439="","",'Prisestimat RAS'!$C$9)</f>
        <v/>
      </c>
      <c r="L439" s="277" t="str">
        <f>IF(B439="","",'Prisestimat RAS'!$C$10)</f>
        <v/>
      </c>
      <c r="M439" s="277" t="str">
        <f>IF(A439="","",_xlfn.XLOOKUP('Prisestimat RAS'!$C$10,Hjelpeark!$P$14:$P$16,Hjelpeark!$Q$14:$Q$16))</f>
        <v/>
      </c>
      <c r="N439" s="277" t="str">
        <f t="shared" si="68"/>
        <v/>
      </c>
      <c r="O439" s="277" t="str">
        <f>IFERROR(IF(N439=Hjelpeark!$D$7,_xlfn.XLOOKUP('Beregninger RAS'!C439,Hjelpeark!$C$8:$C$19,Hjelpeark!$D$8:$D$19),_xlfn.XLOOKUP('Beregninger RAS'!C439,Hjelpeark!$C$8:$C$19,Hjelpeark!$E$8:$E$19)),"")</f>
        <v/>
      </c>
      <c r="P439" s="277" t="str">
        <f t="shared" si="69"/>
        <v/>
      </c>
      <c r="Q439" s="277" t="str">
        <f>IFERROR(IF(P439=Hjelpeark!$B$4,0,ABS(P439-O439)),"")</f>
        <v/>
      </c>
      <c r="R439" s="226" t="str">
        <f t="shared" si="62"/>
        <v/>
      </c>
      <c r="T439" s="248" t="str">
        <f>IFERROR(_xlfn.XLOOKUP(D439,Prisliste!$C$4:$F$4,Prisliste!$C$28:$F$28)*R439,"")</f>
        <v/>
      </c>
      <c r="U439" s="248" t="str">
        <f>IFERROR(IF(L439=Hjelpeark!$P$14,_xlfn.XLOOKUP(D439,Prisliste!$C$4:$F$4,Prisliste!$C$29:$F$29)*R439,IF(L439=Hjelpeark!$P$15,_xlfn.XLOOKUP(D439,Prisliste!$C$4:$F$4,Prisliste!$C$30:$F$30)*R439,_xlfn.XLOOKUP(D439,Prisliste!$C$4:$F$4,Prisliste!$C$31:$F$31)*R439)),"")</f>
        <v/>
      </c>
    </row>
    <row r="440" spans="1:21" ht="14.4">
      <c r="A440" s="278" t="str">
        <f>IF(A439="","",IF(A439+1&lt;='Prisestimat RAS'!$C$7,'Beregninger RAS'!A439+1,""))</f>
        <v/>
      </c>
      <c r="B440" s="260" t="str">
        <f t="shared" si="63"/>
        <v/>
      </c>
      <c r="C440" s="277" t="str">
        <f t="shared" si="64"/>
        <v/>
      </c>
      <c r="D440" s="260" t="str">
        <f t="shared" si="65"/>
        <v/>
      </c>
      <c r="E440" s="226" t="str">
        <f t="shared" si="67"/>
        <v/>
      </c>
      <c r="F440" s="248" t="str">
        <f t="shared" si="66"/>
        <v/>
      </c>
      <c r="G440" s="246" t="str">
        <f>IF($A440="","",'Prisestimat RAS'!$C$14)</f>
        <v/>
      </c>
      <c r="H440" s="248" t="str" cm="1">
        <f t="array" ref="H440">IF(N440=Hjelpeark!$E$7,_xlfn.XLOOKUP(IF(P440="Naturlig",O440,P440),'Veksttabell FV'!$A$26:$A$42,_xlfn.XLOOKUP('Beregninger RAS'!F440,'Veksttabell FV'!$B$25:$T$25,'Veksttabell FV'!$B$26:$T$42,,-1),,-1)*G440,IF('Beregninger RAS'!N440=Hjelpeark!$D$7,_xlfn.XLOOKUP(IF(P440="Naturlig",O440,P440),'Veksttabell SV'!$A$27:$A$43,_xlfn.XLOOKUP('Beregninger RAS'!F440,'Veksttabell SV'!$B$26:$AU$26,'Veksttabell SV'!$B$27:$AU$43,,-1),,-1)*G440,""))</f>
        <v/>
      </c>
      <c r="I440" s="248" t="str">
        <f t="shared" si="60"/>
        <v/>
      </c>
      <c r="J440" s="264" t="str">
        <f t="shared" si="61"/>
        <v/>
      </c>
      <c r="K440" s="277" t="str">
        <f>IF(A440="","",'Prisestimat RAS'!$C$9)</f>
        <v/>
      </c>
      <c r="L440" s="277" t="str">
        <f>IF(B440="","",'Prisestimat RAS'!$C$10)</f>
        <v/>
      </c>
      <c r="M440" s="277" t="str">
        <f>IF(A440="","",_xlfn.XLOOKUP('Prisestimat RAS'!$C$10,Hjelpeark!$P$14:$P$16,Hjelpeark!$Q$14:$Q$16))</f>
        <v/>
      </c>
      <c r="N440" s="277" t="str">
        <f t="shared" si="68"/>
        <v/>
      </c>
      <c r="O440" s="277" t="str">
        <f>IFERROR(IF(N440=Hjelpeark!$D$7,_xlfn.XLOOKUP('Beregninger RAS'!C440,Hjelpeark!$C$8:$C$19,Hjelpeark!$D$8:$D$19),_xlfn.XLOOKUP('Beregninger RAS'!C440,Hjelpeark!$C$8:$C$19,Hjelpeark!$E$8:$E$19)),"")</f>
        <v/>
      </c>
      <c r="P440" s="277" t="str">
        <f t="shared" si="69"/>
        <v/>
      </c>
      <c r="Q440" s="277" t="str">
        <f>IFERROR(IF(P440=Hjelpeark!$B$4,0,ABS(P440-O440)),"")</f>
        <v/>
      </c>
      <c r="R440" s="226" t="str">
        <f t="shared" si="62"/>
        <v/>
      </c>
      <c r="T440" s="248" t="str">
        <f>IFERROR(_xlfn.XLOOKUP(D440,Prisliste!$C$4:$F$4,Prisliste!$C$28:$F$28)*R440,"")</f>
        <v/>
      </c>
      <c r="U440" s="248" t="str">
        <f>IFERROR(IF(L440=Hjelpeark!$P$14,_xlfn.XLOOKUP(D440,Prisliste!$C$4:$F$4,Prisliste!$C$29:$F$29)*R440,IF(L440=Hjelpeark!$P$15,_xlfn.XLOOKUP(D440,Prisliste!$C$4:$F$4,Prisliste!$C$30:$F$30)*R440,_xlfn.XLOOKUP(D440,Prisliste!$C$4:$F$4,Prisliste!$C$31:$F$31)*R440)),"")</f>
        <v/>
      </c>
    </row>
    <row r="441" spans="1:21" ht="14.4">
      <c r="A441" s="278" t="str">
        <f>IF(A440="","",IF(A440+1&lt;='Prisestimat RAS'!$C$7,'Beregninger RAS'!A440+1,""))</f>
        <v/>
      </c>
      <c r="B441" s="260" t="str">
        <f t="shared" si="63"/>
        <v/>
      </c>
      <c r="C441" s="277" t="str">
        <f t="shared" si="64"/>
        <v/>
      </c>
      <c r="D441" s="260" t="str">
        <f t="shared" si="65"/>
        <v/>
      </c>
      <c r="E441" s="226" t="str">
        <f t="shared" si="67"/>
        <v/>
      </c>
      <c r="F441" s="248" t="str">
        <f t="shared" si="66"/>
        <v/>
      </c>
      <c r="G441" s="246" t="str">
        <f>IF($A441="","",'Prisestimat RAS'!$C$14)</f>
        <v/>
      </c>
      <c r="H441" s="248" t="str" cm="1">
        <f t="array" ref="H441">IF(N441=Hjelpeark!$E$7,_xlfn.XLOOKUP(IF(P441="Naturlig",O441,P441),'Veksttabell FV'!$A$26:$A$42,_xlfn.XLOOKUP('Beregninger RAS'!F441,'Veksttabell FV'!$B$25:$T$25,'Veksttabell FV'!$B$26:$T$42,,-1),,-1)*G441,IF('Beregninger RAS'!N441=Hjelpeark!$D$7,_xlfn.XLOOKUP(IF(P441="Naturlig",O441,P441),'Veksttabell SV'!$A$27:$A$43,_xlfn.XLOOKUP('Beregninger RAS'!F441,'Veksttabell SV'!$B$26:$AU$26,'Veksttabell SV'!$B$27:$AU$43,,-1),,-1)*G441,""))</f>
        <v/>
      </c>
      <c r="I441" s="248" t="str">
        <f t="shared" si="60"/>
        <v/>
      </c>
      <c r="J441" s="264" t="str">
        <f t="shared" si="61"/>
        <v/>
      </c>
      <c r="K441" s="277" t="str">
        <f>IF(A441="","",'Prisestimat RAS'!$C$9)</f>
        <v/>
      </c>
      <c r="L441" s="277" t="str">
        <f>IF(B441="","",'Prisestimat RAS'!$C$10)</f>
        <v/>
      </c>
      <c r="M441" s="277" t="str">
        <f>IF(A441="","",_xlfn.XLOOKUP('Prisestimat RAS'!$C$10,Hjelpeark!$P$14:$P$16,Hjelpeark!$Q$14:$Q$16))</f>
        <v/>
      </c>
      <c r="N441" s="277" t="str">
        <f t="shared" si="68"/>
        <v/>
      </c>
      <c r="O441" s="277" t="str">
        <f>IFERROR(IF(N441=Hjelpeark!$D$7,_xlfn.XLOOKUP('Beregninger RAS'!C441,Hjelpeark!$C$8:$C$19,Hjelpeark!$D$8:$D$19),_xlfn.XLOOKUP('Beregninger RAS'!C441,Hjelpeark!$C$8:$C$19,Hjelpeark!$E$8:$E$19)),"")</f>
        <v/>
      </c>
      <c r="P441" s="277" t="str">
        <f t="shared" si="69"/>
        <v/>
      </c>
      <c r="Q441" s="277" t="str">
        <f>IFERROR(IF(P441=Hjelpeark!$B$4,0,ABS(P441-O441)),"")</f>
        <v/>
      </c>
      <c r="R441" s="226" t="str">
        <f t="shared" si="62"/>
        <v/>
      </c>
      <c r="T441" s="248" t="str">
        <f>IFERROR(_xlfn.XLOOKUP(D441,Prisliste!$C$4:$F$4,Prisliste!$C$28:$F$28)*R441,"")</f>
        <v/>
      </c>
      <c r="U441" s="248" t="str">
        <f>IFERROR(IF(L441=Hjelpeark!$P$14,_xlfn.XLOOKUP(D441,Prisliste!$C$4:$F$4,Prisliste!$C$29:$F$29)*R441,IF(L441=Hjelpeark!$P$15,_xlfn.XLOOKUP(D441,Prisliste!$C$4:$F$4,Prisliste!$C$30:$F$30)*R441,_xlfn.XLOOKUP(D441,Prisliste!$C$4:$F$4,Prisliste!$C$31:$F$31)*R441)),"")</f>
        <v/>
      </c>
    </row>
    <row r="442" spans="1:21" ht="14.4">
      <c r="A442" s="278" t="str">
        <f>IF(A441="","",IF(A441+1&lt;='Prisestimat RAS'!$C$7,'Beregninger RAS'!A441+1,""))</f>
        <v/>
      </c>
      <c r="B442" s="260" t="str">
        <f t="shared" si="63"/>
        <v/>
      </c>
      <c r="C442" s="277" t="str">
        <f t="shared" si="64"/>
        <v/>
      </c>
      <c r="D442" s="260" t="str">
        <f t="shared" si="65"/>
        <v/>
      </c>
      <c r="E442" s="226" t="str">
        <f t="shared" si="67"/>
        <v/>
      </c>
      <c r="F442" s="248" t="str">
        <f t="shared" si="66"/>
        <v/>
      </c>
      <c r="G442" s="246" t="str">
        <f>IF($A442="","",'Prisestimat RAS'!$C$14)</f>
        <v/>
      </c>
      <c r="H442" s="248" t="str" cm="1">
        <f t="array" ref="H442">IF(N442=Hjelpeark!$E$7,_xlfn.XLOOKUP(IF(P442="Naturlig",O442,P442),'Veksttabell FV'!$A$26:$A$42,_xlfn.XLOOKUP('Beregninger RAS'!F442,'Veksttabell FV'!$B$25:$T$25,'Veksttabell FV'!$B$26:$T$42,,-1),,-1)*G442,IF('Beregninger RAS'!N442=Hjelpeark!$D$7,_xlfn.XLOOKUP(IF(P442="Naturlig",O442,P442),'Veksttabell SV'!$A$27:$A$43,_xlfn.XLOOKUP('Beregninger RAS'!F442,'Veksttabell SV'!$B$26:$AU$26,'Veksttabell SV'!$B$27:$AU$43,,-1),,-1)*G442,""))</f>
        <v/>
      </c>
      <c r="I442" s="248" t="str">
        <f t="shared" si="60"/>
        <v/>
      </c>
      <c r="J442" s="264" t="str">
        <f t="shared" si="61"/>
        <v/>
      </c>
      <c r="K442" s="277" t="str">
        <f>IF(A442="","",'Prisestimat RAS'!$C$9)</f>
        <v/>
      </c>
      <c r="L442" s="277" t="str">
        <f>IF(B442="","",'Prisestimat RAS'!$C$10)</f>
        <v/>
      </c>
      <c r="M442" s="277" t="str">
        <f>IF(A442="","",_xlfn.XLOOKUP('Prisestimat RAS'!$C$10,Hjelpeark!$P$14:$P$16,Hjelpeark!$Q$14:$Q$16))</f>
        <v/>
      </c>
      <c r="N442" s="277" t="str">
        <f t="shared" si="68"/>
        <v/>
      </c>
      <c r="O442" s="277" t="str">
        <f>IFERROR(IF(N442=Hjelpeark!$D$7,_xlfn.XLOOKUP('Beregninger RAS'!C442,Hjelpeark!$C$8:$C$19,Hjelpeark!$D$8:$D$19),_xlfn.XLOOKUP('Beregninger RAS'!C442,Hjelpeark!$C$8:$C$19,Hjelpeark!$E$8:$E$19)),"")</f>
        <v/>
      </c>
      <c r="P442" s="277" t="str">
        <f t="shared" si="69"/>
        <v/>
      </c>
      <c r="Q442" s="277" t="str">
        <f>IFERROR(IF(P442=Hjelpeark!$B$4,0,ABS(P442-O442)),"")</f>
        <v/>
      </c>
      <c r="R442" s="226" t="str">
        <f t="shared" si="62"/>
        <v/>
      </c>
      <c r="T442" s="248" t="str">
        <f>IFERROR(_xlfn.XLOOKUP(D442,Prisliste!$C$4:$F$4,Prisliste!$C$28:$F$28)*R442,"")</f>
        <v/>
      </c>
      <c r="U442" s="248" t="str">
        <f>IFERROR(IF(L442=Hjelpeark!$P$14,_xlfn.XLOOKUP(D442,Prisliste!$C$4:$F$4,Prisliste!$C$29:$F$29)*R442,IF(L442=Hjelpeark!$P$15,_xlfn.XLOOKUP(D442,Prisliste!$C$4:$F$4,Prisliste!$C$30:$F$30)*R442,_xlfn.XLOOKUP(D442,Prisliste!$C$4:$F$4,Prisliste!$C$31:$F$31)*R442)),"")</f>
        <v/>
      </c>
    </row>
    <row r="443" spans="1:21" ht="14.4">
      <c r="A443" s="278" t="str">
        <f>IF(A442="","",IF(A442+1&lt;='Prisestimat RAS'!$C$7,'Beregninger RAS'!A442+1,""))</f>
        <v/>
      </c>
      <c r="B443" s="260" t="str">
        <f t="shared" si="63"/>
        <v/>
      </c>
      <c r="C443" s="277" t="str">
        <f t="shared" si="64"/>
        <v/>
      </c>
      <c r="D443" s="260" t="str">
        <f t="shared" si="65"/>
        <v/>
      </c>
      <c r="E443" s="226" t="str">
        <f t="shared" si="67"/>
        <v/>
      </c>
      <c r="F443" s="248" t="str">
        <f t="shared" si="66"/>
        <v/>
      </c>
      <c r="G443" s="246" t="str">
        <f>IF($A443="","",'Prisestimat RAS'!$C$14)</f>
        <v/>
      </c>
      <c r="H443" s="248" t="str" cm="1">
        <f t="array" ref="H443">IF(N443=Hjelpeark!$E$7,_xlfn.XLOOKUP(IF(P443="Naturlig",O443,P443),'Veksttabell FV'!$A$26:$A$42,_xlfn.XLOOKUP('Beregninger RAS'!F443,'Veksttabell FV'!$B$25:$T$25,'Veksttabell FV'!$B$26:$T$42,,-1),,-1)*G443,IF('Beregninger RAS'!N443=Hjelpeark!$D$7,_xlfn.XLOOKUP(IF(P443="Naturlig",O443,P443),'Veksttabell SV'!$A$27:$A$43,_xlfn.XLOOKUP('Beregninger RAS'!F443,'Veksttabell SV'!$B$26:$AU$26,'Veksttabell SV'!$B$27:$AU$43,,-1),,-1)*G443,""))</f>
        <v/>
      </c>
      <c r="I443" s="248" t="str">
        <f t="shared" si="60"/>
        <v/>
      </c>
      <c r="J443" s="264" t="str">
        <f t="shared" si="61"/>
        <v/>
      </c>
      <c r="K443" s="277" t="str">
        <f>IF(A443="","",'Prisestimat RAS'!$C$9)</f>
        <v/>
      </c>
      <c r="L443" s="277" t="str">
        <f>IF(B443="","",'Prisestimat RAS'!$C$10)</f>
        <v/>
      </c>
      <c r="M443" s="277" t="str">
        <f>IF(A443="","",_xlfn.XLOOKUP('Prisestimat RAS'!$C$10,Hjelpeark!$P$14:$P$16,Hjelpeark!$Q$14:$Q$16))</f>
        <v/>
      </c>
      <c r="N443" s="277" t="str">
        <f t="shared" si="68"/>
        <v/>
      </c>
      <c r="O443" s="277" t="str">
        <f>IFERROR(IF(N443=Hjelpeark!$D$7,_xlfn.XLOOKUP('Beregninger RAS'!C443,Hjelpeark!$C$8:$C$19,Hjelpeark!$D$8:$D$19),_xlfn.XLOOKUP('Beregninger RAS'!C443,Hjelpeark!$C$8:$C$19,Hjelpeark!$E$8:$E$19)),"")</f>
        <v/>
      </c>
      <c r="P443" s="277" t="str">
        <f t="shared" si="69"/>
        <v/>
      </c>
      <c r="Q443" s="277" t="str">
        <f>IFERROR(IF(P443=Hjelpeark!$B$4,0,ABS(P443-O443)),"")</f>
        <v/>
      </c>
      <c r="R443" s="226" t="str">
        <f t="shared" si="62"/>
        <v/>
      </c>
      <c r="T443" s="248" t="str">
        <f>IFERROR(_xlfn.XLOOKUP(D443,Prisliste!$C$4:$F$4,Prisliste!$C$28:$F$28)*R443,"")</f>
        <v/>
      </c>
      <c r="U443" s="248" t="str">
        <f>IFERROR(IF(L443=Hjelpeark!$P$14,_xlfn.XLOOKUP(D443,Prisliste!$C$4:$F$4,Prisliste!$C$29:$F$29)*R443,IF(L443=Hjelpeark!$P$15,_xlfn.XLOOKUP(D443,Prisliste!$C$4:$F$4,Prisliste!$C$30:$F$30)*R443,_xlfn.XLOOKUP(D443,Prisliste!$C$4:$F$4,Prisliste!$C$31:$F$31)*R443)),"")</f>
        <v/>
      </c>
    </row>
    <row r="444" spans="1:21" ht="14.4">
      <c r="A444" s="278" t="str">
        <f>IF(A443="","",IF(A443+1&lt;='Prisestimat RAS'!$C$7,'Beregninger RAS'!A443+1,""))</f>
        <v/>
      </c>
      <c r="B444" s="260" t="str">
        <f t="shared" si="63"/>
        <v/>
      </c>
      <c r="C444" s="277" t="str">
        <f t="shared" si="64"/>
        <v/>
      </c>
      <c r="D444" s="260" t="str">
        <f t="shared" si="65"/>
        <v/>
      </c>
      <c r="E444" s="226" t="str">
        <f t="shared" si="67"/>
        <v/>
      </c>
      <c r="F444" s="248" t="str">
        <f t="shared" si="66"/>
        <v/>
      </c>
      <c r="G444" s="246" t="str">
        <f>IF($A444="","",'Prisestimat RAS'!$C$14)</f>
        <v/>
      </c>
      <c r="H444" s="248" t="str" cm="1">
        <f t="array" ref="H444">IF(N444=Hjelpeark!$E$7,_xlfn.XLOOKUP(IF(P444="Naturlig",O444,P444),'Veksttabell FV'!$A$26:$A$42,_xlfn.XLOOKUP('Beregninger RAS'!F444,'Veksttabell FV'!$B$25:$T$25,'Veksttabell FV'!$B$26:$T$42,,-1),,-1)*G444,IF('Beregninger RAS'!N444=Hjelpeark!$D$7,_xlfn.XLOOKUP(IF(P444="Naturlig",O444,P444),'Veksttabell SV'!$A$27:$A$43,_xlfn.XLOOKUP('Beregninger RAS'!F444,'Veksttabell SV'!$B$26:$AU$26,'Veksttabell SV'!$B$27:$AU$43,,-1),,-1)*G444,""))</f>
        <v/>
      </c>
      <c r="I444" s="248" t="str">
        <f t="shared" si="60"/>
        <v/>
      </c>
      <c r="J444" s="264" t="str">
        <f t="shared" si="61"/>
        <v/>
      </c>
      <c r="K444" s="277" t="str">
        <f>IF(A444="","",'Prisestimat RAS'!$C$9)</f>
        <v/>
      </c>
      <c r="L444" s="277" t="str">
        <f>IF(B444="","",'Prisestimat RAS'!$C$10)</f>
        <v/>
      </c>
      <c r="M444" s="277" t="str">
        <f>IF(A444="","",_xlfn.XLOOKUP('Prisestimat RAS'!$C$10,Hjelpeark!$P$14:$P$16,Hjelpeark!$Q$14:$Q$16))</f>
        <v/>
      </c>
      <c r="N444" s="277" t="str">
        <f t="shared" si="68"/>
        <v/>
      </c>
      <c r="O444" s="277" t="str">
        <f>IFERROR(IF(N444=Hjelpeark!$D$7,_xlfn.XLOOKUP('Beregninger RAS'!C444,Hjelpeark!$C$8:$C$19,Hjelpeark!$D$8:$D$19),_xlfn.XLOOKUP('Beregninger RAS'!C444,Hjelpeark!$C$8:$C$19,Hjelpeark!$E$8:$E$19)),"")</f>
        <v/>
      </c>
      <c r="P444" s="277" t="str">
        <f t="shared" si="69"/>
        <v/>
      </c>
      <c r="Q444" s="277" t="str">
        <f>IFERROR(IF(P444=Hjelpeark!$B$4,0,ABS(P444-O444)),"")</f>
        <v/>
      </c>
      <c r="R444" s="226" t="str">
        <f t="shared" si="62"/>
        <v/>
      </c>
      <c r="T444" s="248" t="str">
        <f>IFERROR(_xlfn.XLOOKUP(D444,Prisliste!$C$4:$F$4,Prisliste!$C$28:$F$28)*R444,"")</f>
        <v/>
      </c>
      <c r="U444" s="248" t="str">
        <f>IFERROR(IF(L444=Hjelpeark!$P$14,_xlfn.XLOOKUP(D444,Prisliste!$C$4:$F$4,Prisliste!$C$29:$F$29)*R444,IF(L444=Hjelpeark!$P$15,_xlfn.XLOOKUP(D444,Prisliste!$C$4:$F$4,Prisliste!$C$30:$F$30)*R444,_xlfn.XLOOKUP(D444,Prisliste!$C$4:$F$4,Prisliste!$C$31:$F$31)*R444)),"")</f>
        <v/>
      </c>
    </row>
    <row r="445" spans="1:21" ht="14.4">
      <c r="A445" s="278" t="str">
        <f>IF(A444="","",IF(A444+1&lt;='Prisestimat RAS'!$C$7,'Beregninger RAS'!A444+1,""))</f>
        <v/>
      </c>
      <c r="B445" s="260" t="str">
        <f t="shared" si="63"/>
        <v/>
      </c>
      <c r="C445" s="277" t="str">
        <f t="shared" si="64"/>
        <v/>
      </c>
      <c r="D445" s="260" t="str">
        <f t="shared" si="65"/>
        <v/>
      </c>
      <c r="E445" s="226" t="str">
        <f t="shared" si="67"/>
        <v/>
      </c>
      <c r="F445" s="248" t="str">
        <f t="shared" si="66"/>
        <v/>
      </c>
      <c r="G445" s="246" t="str">
        <f>IF($A445="","",'Prisestimat RAS'!$C$14)</f>
        <v/>
      </c>
      <c r="H445" s="248" t="str" cm="1">
        <f t="array" ref="H445">IF(N445=Hjelpeark!$E$7,_xlfn.XLOOKUP(IF(P445="Naturlig",O445,P445),'Veksttabell FV'!$A$26:$A$42,_xlfn.XLOOKUP('Beregninger RAS'!F445,'Veksttabell FV'!$B$25:$T$25,'Veksttabell FV'!$B$26:$T$42,,-1),,-1)*G445,IF('Beregninger RAS'!N445=Hjelpeark!$D$7,_xlfn.XLOOKUP(IF(P445="Naturlig",O445,P445),'Veksttabell SV'!$A$27:$A$43,_xlfn.XLOOKUP('Beregninger RAS'!F445,'Veksttabell SV'!$B$26:$AU$26,'Veksttabell SV'!$B$27:$AU$43,,-1),,-1)*G445,""))</f>
        <v/>
      </c>
      <c r="I445" s="248" t="str">
        <f t="shared" si="60"/>
        <v/>
      </c>
      <c r="J445" s="264" t="str">
        <f t="shared" si="61"/>
        <v/>
      </c>
      <c r="K445" s="277" t="str">
        <f>IF(A445="","",'Prisestimat RAS'!$C$9)</f>
        <v/>
      </c>
      <c r="L445" s="277" t="str">
        <f>IF(B445="","",'Prisestimat RAS'!$C$10)</f>
        <v/>
      </c>
      <c r="M445" s="277" t="str">
        <f>IF(A445="","",_xlfn.XLOOKUP('Prisestimat RAS'!$C$10,Hjelpeark!$P$14:$P$16,Hjelpeark!$Q$14:$Q$16))</f>
        <v/>
      </c>
      <c r="N445" s="277" t="str">
        <f t="shared" si="68"/>
        <v/>
      </c>
      <c r="O445" s="277" t="str">
        <f>IFERROR(IF(N445=Hjelpeark!$D$7,_xlfn.XLOOKUP('Beregninger RAS'!C445,Hjelpeark!$C$8:$C$19,Hjelpeark!$D$8:$D$19),_xlfn.XLOOKUP('Beregninger RAS'!C445,Hjelpeark!$C$8:$C$19,Hjelpeark!$E$8:$E$19)),"")</f>
        <v/>
      </c>
      <c r="P445" s="277" t="str">
        <f t="shared" si="69"/>
        <v/>
      </c>
      <c r="Q445" s="277" t="str">
        <f>IFERROR(IF(P445=Hjelpeark!$B$4,0,ABS(P445-O445)),"")</f>
        <v/>
      </c>
      <c r="R445" s="226" t="str">
        <f t="shared" si="62"/>
        <v/>
      </c>
      <c r="T445" s="248" t="str">
        <f>IFERROR(_xlfn.XLOOKUP(D445,Prisliste!$C$4:$F$4,Prisliste!$C$28:$F$28)*R445,"")</f>
        <v/>
      </c>
      <c r="U445" s="248" t="str">
        <f>IFERROR(IF(L445=Hjelpeark!$P$14,_xlfn.XLOOKUP(D445,Prisliste!$C$4:$F$4,Prisliste!$C$29:$F$29)*R445,IF(L445=Hjelpeark!$P$15,_xlfn.XLOOKUP(D445,Prisliste!$C$4:$F$4,Prisliste!$C$30:$F$30)*R445,_xlfn.XLOOKUP(D445,Prisliste!$C$4:$F$4,Prisliste!$C$31:$F$31)*R445)),"")</f>
        <v/>
      </c>
    </row>
    <row r="446" spans="1:21" ht="14.4">
      <c r="A446" s="278" t="str">
        <f>IF(A445="","",IF(A445+1&lt;='Prisestimat RAS'!$C$7,'Beregninger RAS'!A445+1,""))</f>
        <v/>
      </c>
      <c r="B446" s="260" t="str">
        <f t="shared" si="63"/>
        <v/>
      </c>
      <c r="C446" s="277" t="str">
        <f t="shared" si="64"/>
        <v/>
      </c>
      <c r="D446" s="260" t="str">
        <f t="shared" si="65"/>
        <v/>
      </c>
      <c r="E446" s="226" t="str">
        <f t="shared" si="67"/>
        <v/>
      </c>
      <c r="F446" s="248" t="str">
        <f t="shared" si="66"/>
        <v/>
      </c>
      <c r="G446" s="246" t="str">
        <f>IF($A446="","",'Prisestimat RAS'!$C$14)</f>
        <v/>
      </c>
      <c r="H446" s="248" t="str" cm="1">
        <f t="array" ref="H446">IF(N446=Hjelpeark!$E$7,_xlfn.XLOOKUP(IF(P446="Naturlig",O446,P446),'Veksttabell FV'!$A$26:$A$42,_xlfn.XLOOKUP('Beregninger RAS'!F446,'Veksttabell FV'!$B$25:$T$25,'Veksttabell FV'!$B$26:$T$42,,-1),,-1)*G446,IF('Beregninger RAS'!N446=Hjelpeark!$D$7,_xlfn.XLOOKUP(IF(P446="Naturlig",O446,P446),'Veksttabell SV'!$A$27:$A$43,_xlfn.XLOOKUP('Beregninger RAS'!F446,'Veksttabell SV'!$B$26:$AU$26,'Veksttabell SV'!$B$27:$AU$43,,-1),,-1)*G446,""))</f>
        <v/>
      </c>
      <c r="I446" s="248" t="str">
        <f t="shared" si="60"/>
        <v/>
      </c>
      <c r="J446" s="264" t="str">
        <f t="shared" si="61"/>
        <v/>
      </c>
      <c r="K446" s="277" t="str">
        <f>IF(A446="","",'Prisestimat RAS'!$C$9)</f>
        <v/>
      </c>
      <c r="L446" s="277" t="str">
        <f>IF(B446="","",'Prisestimat RAS'!$C$10)</f>
        <v/>
      </c>
      <c r="M446" s="277" t="str">
        <f>IF(A446="","",_xlfn.XLOOKUP('Prisestimat RAS'!$C$10,Hjelpeark!$P$14:$P$16,Hjelpeark!$Q$14:$Q$16))</f>
        <v/>
      </c>
      <c r="N446" s="277" t="str">
        <f t="shared" si="68"/>
        <v/>
      </c>
      <c r="O446" s="277" t="str">
        <f>IFERROR(IF(N446=Hjelpeark!$D$7,_xlfn.XLOOKUP('Beregninger RAS'!C446,Hjelpeark!$C$8:$C$19,Hjelpeark!$D$8:$D$19),_xlfn.XLOOKUP('Beregninger RAS'!C446,Hjelpeark!$C$8:$C$19,Hjelpeark!$E$8:$E$19)),"")</f>
        <v/>
      </c>
      <c r="P446" s="277" t="str">
        <f t="shared" si="69"/>
        <v/>
      </c>
      <c r="Q446" s="277" t="str">
        <f>IFERROR(IF(P446=Hjelpeark!$B$4,0,ABS(P446-O446)),"")</f>
        <v/>
      </c>
      <c r="R446" s="226" t="str">
        <f t="shared" si="62"/>
        <v/>
      </c>
      <c r="T446" s="248" t="str">
        <f>IFERROR(_xlfn.XLOOKUP(D446,Prisliste!$C$4:$F$4,Prisliste!$C$28:$F$28)*R446,"")</f>
        <v/>
      </c>
      <c r="U446" s="248" t="str">
        <f>IFERROR(IF(L446=Hjelpeark!$P$14,_xlfn.XLOOKUP(D446,Prisliste!$C$4:$F$4,Prisliste!$C$29:$F$29)*R446,IF(L446=Hjelpeark!$P$15,_xlfn.XLOOKUP(D446,Prisliste!$C$4:$F$4,Prisliste!$C$30:$F$30)*R446,_xlfn.XLOOKUP(D446,Prisliste!$C$4:$F$4,Prisliste!$C$31:$F$31)*R446)),"")</f>
        <v/>
      </c>
    </row>
    <row r="447" spans="1:21" ht="14.4">
      <c r="A447" s="278" t="str">
        <f>IF(A446="","",IF(A446+1&lt;='Prisestimat RAS'!$C$7,'Beregninger RAS'!A446+1,""))</f>
        <v/>
      </c>
      <c r="B447" s="260" t="str">
        <f t="shared" si="63"/>
        <v/>
      </c>
      <c r="C447" s="277" t="str">
        <f t="shared" si="64"/>
        <v/>
      </c>
      <c r="D447" s="260" t="str">
        <f t="shared" si="65"/>
        <v/>
      </c>
      <c r="E447" s="226" t="str">
        <f t="shared" si="67"/>
        <v/>
      </c>
      <c r="F447" s="248" t="str">
        <f t="shared" si="66"/>
        <v/>
      </c>
      <c r="G447" s="246" t="str">
        <f>IF($A447="","",'Prisestimat RAS'!$C$14)</f>
        <v/>
      </c>
      <c r="H447" s="248" t="str" cm="1">
        <f t="array" ref="H447">IF(N447=Hjelpeark!$E$7,_xlfn.XLOOKUP(IF(P447="Naturlig",O447,P447),'Veksttabell FV'!$A$26:$A$42,_xlfn.XLOOKUP('Beregninger RAS'!F447,'Veksttabell FV'!$B$25:$T$25,'Veksttabell FV'!$B$26:$T$42,,-1),,-1)*G447,IF('Beregninger RAS'!N447=Hjelpeark!$D$7,_xlfn.XLOOKUP(IF(P447="Naturlig",O447,P447),'Veksttabell SV'!$A$27:$A$43,_xlfn.XLOOKUP('Beregninger RAS'!F447,'Veksttabell SV'!$B$26:$AU$26,'Veksttabell SV'!$B$27:$AU$43,,-1),,-1)*G447,""))</f>
        <v/>
      </c>
      <c r="I447" s="248" t="str">
        <f t="shared" si="60"/>
        <v/>
      </c>
      <c r="J447" s="264" t="str">
        <f t="shared" si="61"/>
        <v/>
      </c>
      <c r="K447" s="277" t="str">
        <f>IF(A447="","",'Prisestimat RAS'!$C$9)</f>
        <v/>
      </c>
      <c r="L447" s="277" t="str">
        <f>IF(B447="","",'Prisestimat RAS'!$C$10)</f>
        <v/>
      </c>
      <c r="M447" s="277" t="str">
        <f>IF(A447="","",_xlfn.XLOOKUP('Prisestimat RAS'!$C$10,Hjelpeark!$P$14:$P$16,Hjelpeark!$Q$14:$Q$16))</f>
        <v/>
      </c>
      <c r="N447" s="277" t="str">
        <f t="shared" si="68"/>
        <v/>
      </c>
      <c r="O447" s="277" t="str">
        <f>IFERROR(IF(N447=Hjelpeark!$D$7,_xlfn.XLOOKUP('Beregninger RAS'!C447,Hjelpeark!$C$8:$C$19,Hjelpeark!$D$8:$D$19),_xlfn.XLOOKUP('Beregninger RAS'!C447,Hjelpeark!$C$8:$C$19,Hjelpeark!$E$8:$E$19)),"")</f>
        <v/>
      </c>
      <c r="P447" s="277" t="str">
        <f t="shared" si="69"/>
        <v/>
      </c>
      <c r="Q447" s="277" t="str">
        <f>IFERROR(IF(P447=Hjelpeark!$B$4,0,ABS(P447-O447)),"")</f>
        <v/>
      </c>
      <c r="R447" s="226" t="str">
        <f t="shared" si="62"/>
        <v/>
      </c>
      <c r="T447" s="248" t="str">
        <f>IFERROR(_xlfn.XLOOKUP(D447,Prisliste!$C$4:$F$4,Prisliste!$C$28:$F$28)*R447,"")</f>
        <v/>
      </c>
      <c r="U447" s="248" t="str">
        <f>IFERROR(IF(L447=Hjelpeark!$P$14,_xlfn.XLOOKUP(D447,Prisliste!$C$4:$F$4,Prisliste!$C$29:$F$29)*R447,IF(L447=Hjelpeark!$P$15,_xlfn.XLOOKUP(D447,Prisliste!$C$4:$F$4,Prisliste!$C$30:$F$30)*R447,_xlfn.XLOOKUP(D447,Prisliste!$C$4:$F$4,Prisliste!$C$31:$F$31)*R447)),"")</f>
        <v/>
      </c>
    </row>
    <row r="448" spans="1:21" ht="14.4">
      <c r="A448" s="278" t="str">
        <f>IF(A447="","",IF(A447+1&lt;='Prisestimat RAS'!$C$7,'Beregninger RAS'!A447+1,""))</f>
        <v/>
      </c>
      <c r="B448" s="260" t="str">
        <f t="shared" si="63"/>
        <v/>
      </c>
      <c r="C448" s="277" t="str">
        <f t="shared" si="64"/>
        <v/>
      </c>
      <c r="D448" s="260" t="str">
        <f t="shared" si="65"/>
        <v/>
      </c>
      <c r="E448" s="226" t="str">
        <f t="shared" si="67"/>
        <v/>
      </c>
      <c r="F448" s="248" t="str">
        <f t="shared" si="66"/>
        <v/>
      </c>
      <c r="G448" s="246" t="str">
        <f>IF($A448="","",'Prisestimat RAS'!$C$14)</f>
        <v/>
      </c>
      <c r="H448" s="248" t="str" cm="1">
        <f t="array" ref="H448">IF(N448=Hjelpeark!$E$7,_xlfn.XLOOKUP(IF(P448="Naturlig",O448,P448),'Veksttabell FV'!$A$26:$A$42,_xlfn.XLOOKUP('Beregninger RAS'!F448,'Veksttabell FV'!$B$25:$T$25,'Veksttabell FV'!$B$26:$T$42,,-1),,-1)*G448,IF('Beregninger RAS'!N448=Hjelpeark!$D$7,_xlfn.XLOOKUP(IF(P448="Naturlig",O448,P448),'Veksttabell SV'!$A$27:$A$43,_xlfn.XLOOKUP('Beregninger RAS'!F448,'Veksttabell SV'!$B$26:$AU$26,'Veksttabell SV'!$B$27:$AU$43,,-1),,-1)*G448,""))</f>
        <v/>
      </c>
      <c r="I448" s="248" t="str">
        <f t="shared" si="60"/>
        <v/>
      </c>
      <c r="J448" s="264" t="str">
        <f t="shared" si="61"/>
        <v/>
      </c>
      <c r="K448" s="277" t="str">
        <f>IF(A448="","",'Prisestimat RAS'!$C$9)</f>
        <v/>
      </c>
      <c r="L448" s="277" t="str">
        <f>IF(B448="","",'Prisestimat RAS'!$C$10)</f>
        <v/>
      </c>
      <c r="M448" s="277" t="str">
        <f>IF(A448="","",_xlfn.XLOOKUP('Prisestimat RAS'!$C$10,Hjelpeark!$P$14:$P$16,Hjelpeark!$Q$14:$Q$16))</f>
        <v/>
      </c>
      <c r="N448" s="277" t="str">
        <f t="shared" si="68"/>
        <v/>
      </c>
      <c r="O448" s="277" t="str">
        <f>IFERROR(IF(N448=Hjelpeark!$D$7,_xlfn.XLOOKUP('Beregninger RAS'!C448,Hjelpeark!$C$8:$C$19,Hjelpeark!$D$8:$D$19),_xlfn.XLOOKUP('Beregninger RAS'!C448,Hjelpeark!$C$8:$C$19,Hjelpeark!$E$8:$E$19)),"")</f>
        <v/>
      </c>
      <c r="P448" s="277" t="str">
        <f t="shared" si="69"/>
        <v/>
      </c>
      <c r="Q448" s="277" t="str">
        <f>IFERROR(IF(P448=Hjelpeark!$B$4,0,ABS(P448-O448)),"")</f>
        <v/>
      </c>
      <c r="R448" s="226" t="str">
        <f t="shared" si="62"/>
        <v/>
      </c>
      <c r="T448" s="248" t="str">
        <f>IFERROR(_xlfn.XLOOKUP(D448,Prisliste!$C$4:$F$4,Prisliste!$C$28:$F$28)*R448,"")</f>
        <v/>
      </c>
      <c r="U448" s="248" t="str">
        <f>IFERROR(IF(L448=Hjelpeark!$P$14,_xlfn.XLOOKUP(D448,Prisliste!$C$4:$F$4,Prisliste!$C$29:$F$29)*R448,IF(L448=Hjelpeark!$P$15,_xlfn.XLOOKUP(D448,Prisliste!$C$4:$F$4,Prisliste!$C$30:$F$30)*R448,_xlfn.XLOOKUP(D448,Prisliste!$C$4:$F$4,Prisliste!$C$31:$F$31)*R448)),"")</f>
        <v/>
      </c>
    </row>
    <row r="449" spans="1:21" ht="14.4">
      <c r="A449" s="278" t="str">
        <f>IF(A448="","",IF(A448+1&lt;='Prisestimat RAS'!$C$7,'Beregninger RAS'!A448+1,""))</f>
        <v/>
      </c>
      <c r="B449" s="260" t="str">
        <f t="shared" si="63"/>
        <v/>
      </c>
      <c r="C449" s="277" t="str">
        <f t="shared" si="64"/>
        <v/>
      </c>
      <c r="D449" s="260" t="str">
        <f t="shared" si="65"/>
        <v/>
      </c>
      <c r="E449" s="226" t="str">
        <f t="shared" si="67"/>
        <v/>
      </c>
      <c r="F449" s="248" t="str">
        <f t="shared" si="66"/>
        <v/>
      </c>
      <c r="G449" s="246" t="str">
        <f>IF($A449="","",'Prisestimat RAS'!$C$14)</f>
        <v/>
      </c>
      <c r="H449" s="248" t="str" cm="1">
        <f t="array" ref="H449">IF(N449=Hjelpeark!$E$7,_xlfn.XLOOKUP(IF(P449="Naturlig",O449,P449),'Veksttabell FV'!$A$26:$A$42,_xlfn.XLOOKUP('Beregninger RAS'!F449,'Veksttabell FV'!$B$25:$T$25,'Veksttabell FV'!$B$26:$T$42,,-1),,-1)*G449,IF('Beregninger RAS'!N449=Hjelpeark!$D$7,_xlfn.XLOOKUP(IF(P449="Naturlig",O449,P449),'Veksttabell SV'!$A$27:$A$43,_xlfn.XLOOKUP('Beregninger RAS'!F449,'Veksttabell SV'!$B$26:$AU$26,'Veksttabell SV'!$B$27:$AU$43,,-1),,-1)*G449,""))</f>
        <v/>
      </c>
      <c r="I449" s="248" t="str">
        <f t="shared" si="60"/>
        <v/>
      </c>
      <c r="J449" s="264" t="str">
        <f t="shared" si="61"/>
        <v/>
      </c>
      <c r="K449" s="277" t="str">
        <f>IF(A449="","",'Prisestimat RAS'!$C$9)</f>
        <v/>
      </c>
      <c r="L449" s="277" t="str">
        <f>IF(B449="","",'Prisestimat RAS'!$C$10)</f>
        <v/>
      </c>
      <c r="M449" s="277" t="str">
        <f>IF(A449="","",_xlfn.XLOOKUP('Prisestimat RAS'!$C$10,Hjelpeark!$P$14:$P$16,Hjelpeark!$Q$14:$Q$16))</f>
        <v/>
      </c>
      <c r="N449" s="277" t="str">
        <f t="shared" si="68"/>
        <v/>
      </c>
      <c r="O449" s="277" t="str">
        <f>IFERROR(IF(N449=Hjelpeark!$D$7,_xlfn.XLOOKUP('Beregninger RAS'!C449,Hjelpeark!$C$8:$C$19,Hjelpeark!$D$8:$D$19),_xlfn.XLOOKUP('Beregninger RAS'!C449,Hjelpeark!$C$8:$C$19,Hjelpeark!$E$8:$E$19)),"")</f>
        <v/>
      </c>
      <c r="P449" s="277" t="str">
        <f t="shared" si="69"/>
        <v/>
      </c>
      <c r="Q449" s="277" t="str">
        <f>IFERROR(IF(P449=Hjelpeark!$B$4,0,ABS(P449-O449)),"")</f>
        <v/>
      </c>
      <c r="R449" s="226" t="str">
        <f t="shared" si="62"/>
        <v/>
      </c>
      <c r="T449" s="248" t="str">
        <f>IFERROR(_xlfn.XLOOKUP(D449,Prisliste!$C$4:$F$4,Prisliste!$C$28:$F$28)*R449,"")</f>
        <v/>
      </c>
      <c r="U449" s="248" t="str">
        <f>IFERROR(IF(L449=Hjelpeark!$P$14,_xlfn.XLOOKUP(D449,Prisliste!$C$4:$F$4,Prisliste!$C$29:$F$29)*R449,IF(L449=Hjelpeark!$P$15,_xlfn.XLOOKUP(D449,Prisliste!$C$4:$F$4,Prisliste!$C$30:$F$30)*R449,_xlfn.XLOOKUP(D449,Prisliste!$C$4:$F$4,Prisliste!$C$31:$F$31)*R449)),"")</f>
        <v/>
      </c>
    </row>
    <row r="450" spans="1:21" ht="14.4">
      <c r="A450" s="278" t="str">
        <f>IF(A449="","",IF(A449+1&lt;='Prisestimat RAS'!$C$7,'Beregninger RAS'!A449+1,""))</f>
        <v/>
      </c>
      <c r="B450" s="260" t="str">
        <f t="shared" si="63"/>
        <v/>
      </c>
      <c r="C450" s="277" t="str">
        <f t="shared" si="64"/>
        <v/>
      </c>
      <c r="D450" s="260" t="str">
        <f t="shared" si="65"/>
        <v/>
      </c>
      <c r="E450" s="226" t="str">
        <f t="shared" si="67"/>
        <v/>
      </c>
      <c r="F450" s="248" t="str">
        <f t="shared" si="66"/>
        <v/>
      </c>
      <c r="G450" s="246" t="str">
        <f>IF($A450="","",'Prisestimat RAS'!$C$14)</f>
        <v/>
      </c>
      <c r="H450" s="248" t="str" cm="1">
        <f t="array" ref="H450">IF(N450=Hjelpeark!$E$7,_xlfn.XLOOKUP(IF(P450="Naturlig",O450,P450),'Veksttabell FV'!$A$26:$A$42,_xlfn.XLOOKUP('Beregninger RAS'!F450,'Veksttabell FV'!$B$25:$T$25,'Veksttabell FV'!$B$26:$T$42,,-1),,-1)*G450,IF('Beregninger RAS'!N450=Hjelpeark!$D$7,_xlfn.XLOOKUP(IF(P450="Naturlig",O450,P450),'Veksttabell SV'!$A$27:$A$43,_xlfn.XLOOKUP('Beregninger RAS'!F450,'Veksttabell SV'!$B$26:$AU$26,'Veksttabell SV'!$B$27:$AU$43,,-1),,-1)*G450,""))</f>
        <v/>
      </c>
      <c r="I450" s="248" t="str">
        <f t="shared" si="60"/>
        <v/>
      </c>
      <c r="J450" s="264" t="str">
        <f t="shared" si="61"/>
        <v/>
      </c>
      <c r="K450" s="277" t="str">
        <f>IF(A450="","",'Prisestimat RAS'!$C$9)</f>
        <v/>
      </c>
      <c r="L450" s="277" t="str">
        <f>IF(B450="","",'Prisestimat RAS'!$C$10)</f>
        <v/>
      </c>
      <c r="M450" s="277" t="str">
        <f>IF(A450="","",_xlfn.XLOOKUP('Prisestimat RAS'!$C$10,Hjelpeark!$P$14:$P$16,Hjelpeark!$Q$14:$Q$16))</f>
        <v/>
      </c>
      <c r="N450" s="277" t="str">
        <f t="shared" si="68"/>
        <v/>
      </c>
      <c r="O450" s="277" t="str">
        <f>IFERROR(IF(N450=Hjelpeark!$D$7,_xlfn.XLOOKUP('Beregninger RAS'!C450,Hjelpeark!$C$8:$C$19,Hjelpeark!$D$8:$D$19),_xlfn.XLOOKUP('Beregninger RAS'!C450,Hjelpeark!$C$8:$C$19,Hjelpeark!$E$8:$E$19)),"")</f>
        <v/>
      </c>
      <c r="P450" s="277" t="str">
        <f t="shared" si="69"/>
        <v/>
      </c>
      <c r="Q450" s="277" t="str">
        <f>IFERROR(IF(P450=Hjelpeark!$B$4,0,ABS(P450-O450)),"")</f>
        <v/>
      </c>
      <c r="R450" s="226" t="str">
        <f t="shared" si="62"/>
        <v/>
      </c>
      <c r="T450" s="248" t="str">
        <f>IFERROR(_xlfn.XLOOKUP(D450,Prisliste!$C$4:$F$4,Prisliste!$C$28:$F$28)*R450,"")</f>
        <v/>
      </c>
      <c r="U450" s="248" t="str">
        <f>IFERROR(IF(L450=Hjelpeark!$P$14,_xlfn.XLOOKUP(D450,Prisliste!$C$4:$F$4,Prisliste!$C$29:$F$29)*R450,IF(L450=Hjelpeark!$P$15,_xlfn.XLOOKUP(D450,Prisliste!$C$4:$F$4,Prisliste!$C$30:$F$30)*R450,_xlfn.XLOOKUP(D450,Prisliste!$C$4:$F$4,Prisliste!$C$31:$F$31)*R450)),"")</f>
        <v/>
      </c>
    </row>
    <row r="451" spans="1:21" ht="14.4">
      <c r="A451" s="278" t="str">
        <f>IF(A450="","",IF(A450+1&lt;='Prisestimat RAS'!$C$7,'Beregninger RAS'!A450+1,""))</f>
        <v/>
      </c>
      <c r="B451" s="260" t="str">
        <f t="shared" si="63"/>
        <v/>
      </c>
      <c r="C451" s="277" t="str">
        <f t="shared" si="64"/>
        <v/>
      </c>
      <c r="D451" s="260" t="str">
        <f t="shared" si="65"/>
        <v/>
      </c>
      <c r="E451" s="226" t="str">
        <f t="shared" si="67"/>
        <v/>
      </c>
      <c r="F451" s="248" t="str">
        <f t="shared" si="66"/>
        <v/>
      </c>
      <c r="G451" s="246" t="str">
        <f>IF($A451="","",'Prisestimat RAS'!$C$14)</f>
        <v/>
      </c>
      <c r="H451" s="248" t="str" cm="1">
        <f t="array" ref="H451">IF(N451=Hjelpeark!$E$7,_xlfn.XLOOKUP(IF(P451="Naturlig",O451,P451),'Veksttabell FV'!$A$26:$A$42,_xlfn.XLOOKUP('Beregninger RAS'!F451,'Veksttabell FV'!$B$25:$T$25,'Veksttabell FV'!$B$26:$T$42,,-1),,-1)*G451,IF('Beregninger RAS'!N451=Hjelpeark!$D$7,_xlfn.XLOOKUP(IF(P451="Naturlig",O451,P451),'Veksttabell SV'!$A$27:$A$43,_xlfn.XLOOKUP('Beregninger RAS'!F451,'Veksttabell SV'!$B$26:$AU$26,'Veksttabell SV'!$B$27:$AU$43,,-1),,-1)*G451,""))</f>
        <v/>
      </c>
      <c r="I451" s="248" t="str">
        <f t="shared" si="60"/>
        <v/>
      </c>
      <c r="J451" s="264" t="str">
        <f t="shared" si="61"/>
        <v/>
      </c>
      <c r="K451" s="277" t="str">
        <f>IF(A451="","",'Prisestimat RAS'!$C$9)</f>
        <v/>
      </c>
      <c r="L451" s="277" t="str">
        <f>IF(B451="","",'Prisestimat RAS'!$C$10)</f>
        <v/>
      </c>
      <c r="M451" s="277" t="str">
        <f>IF(A451="","",_xlfn.XLOOKUP('Prisestimat RAS'!$C$10,Hjelpeark!$P$14:$P$16,Hjelpeark!$Q$14:$Q$16))</f>
        <v/>
      </c>
      <c r="N451" s="277" t="str">
        <f t="shared" si="68"/>
        <v/>
      </c>
      <c r="O451" s="277" t="str">
        <f>IFERROR(IF(N451=Hjelpeark!$D$7,_xlfn.XLOOKUP('Beregninger RAS'!C451,Hjelpeark!$C$8:$C$19,Hjelpeark!$D$8:$D$19),_xlfn.XLOOKUP('Beregninger RAS'!C451,Hjelpeark!$C$8:$C$19,Hjelpeark!$E$8:$E$19)),"")</f>
        <v/>
      </c>
      <c r="P451" s="277" t="str">
        <f t="shared" si="69"/>
        <v/>
      </c>
      <c r="Q451" s="277" t="str">
        <f>IFERROR(IF(P451=Hjelpeark!$B$4,0,ABS(P451-O451)),"")</f>
        <v/>
      </c>
      <c r="R451" s="226" t="str">
        <f t="shared" si="62"/>
        <v/>
      </c>
      <c r="T451" s="248" t="str">
        <f>IFERROR(_xlfn.XLOOKUP(D451,Prisliste!$C$4:$F$4,Prisliste!$C$28:$F$28)*R451,"")</f>
        <v/>
      </c>
      <c r="U451" s="248" t="str">
        <f>IFERROR(IF(L451=Hjelpeark!$P$14,_xlfn.XLOOKUP(D451,Prisliste!$C$4:$F$4,Prisliste!$C$29:$F$29)*R451,IF(L451=Hjelpeark!$P$15,_xlfn.XLOOKUP(D451,Prisliste!$C$4:$F$4,Prisliste!$C$30:$F$30)*R451,_xlfn.XLOOKUP(D451,Prisliste!$C$4:$F$4,Prisliste!$C$31:$F$31)*R451)),"")</f>
        <v/>
      </c>
    </row>
    <row r="452" spans="1:21" ht="14.4">
      <c r="A452" s="278" t="str">
        <f>IF(A451="","",IF(A451+1&lt;='Prisestimat RAS'!$C$7,'Beregninger RAS'!A451+1,""))</f>
        <v/>
      </c>
      <c r="B452" s="260" t="str">
        <f t="shared" si="63"/>
        <v/>
      </c>
      <c r="C452" s="277" t="str">
        <f t="shared" si="64"/>
        <v/>
      </c>
      <c r="D452" s="260" t="str">
        <f t="shared" si="65"/>
        <v/>
      </c>
      <c r="E452" s="226" t="str">
        <f t="shared" si="67"/>
        <v/>
      </c>
      <c r="F452" s="248" t="str">
        <f t="shared" si="66"/>
        <v/>
      </c>
      <c r="G452" s="246" t="str">
        <f>IF($A452="","",'Prisestimat RAS'!$C$14)</f>
        <v/>
      </c>
      <c r="H452" s="248" t="str" cm="1">
        <f t="array" ref="H452">IF(N452=Hjelpeark!$E$7,_xlfn.XLOOKUP(IF(P452="Naturlig",O452,P452),'Veksttabell FV'!$A$26:$A$42,_xlfn.XLOOKUP('Beregninger RAS'!F452,'Veksttabell FV'!$B$25:$T$25,'Veksttabell FV'!$B$26:$T$42,,-1),,-1)*G452,IF('Beregninger RAS'!N452=Hjelpeark!$D$7,_xlfn.XLOOKUP(IF(P452="Naturlig",O452,P452),'Veksttabell SV'!$A$27:$A$43,_xlfn.XLOOKUP('Beregninger RAS'!F452,'Veksttabell SV'!$B$26:$AU$26,'Veksttabell SV'!$B$27:$AU$43,,-1),,-1)*G452,""))</f>
        <v/>
      </c>
      <c r="I452" s="248" t="str">
        <f t="shared" si="70" ref="I452:I515">IF(A452="","",E452*F452/1000)</f>
        <v/>
      </c>
      <c r="J452" s="264" t="str">
        <f t="shared" si="71" ref="J452:J515">IF(A452="","",I452/(M452/1000)/K452)</f>
        <v/>
      </c>
      <c r="K452" s="277" t="str">
        <f>IF(A452="","",'Prisestimat RAS'!$C$9)</f>
        <v/>
      </c>
      <c r="L452" s="277" t="str">
        <f>IF(B452="","",'Prisestimat RAS'!$C$10)</f>
        <v/>
      </c>
      <c r="M452" s="277" t="str">
        <f>IF(A452="","",_xlfn.XLOOKUP('Prisestimat RAS'!$C$10,Hjelpeark!$P$14:$P$16,Hjelpeark!$Q$14:$Q$16))</f>
        <v/>
      </c>
      <c r="N452" s="277" t="str">
        <f t="shared" si="68"/>
        <v/>
      </c>
      <c r="O452" s="277" t="str">
        <f>IFERROR(IF(N452=Hjelpeark!$D$7,_xlfn.XLOOKUP('Beregninger RAS'!C452,Hjelpeark!$C$8:$C$19,Hjelpeark!$D$8:$D$19),_xlfn.XLOOKUP('Beregninger RAS'!C452,Hjelpeark!$C$8:$C$19,Hjelpeark!$E$8:$E$19)),"")</f>
        <v/>
      </c>
      <c r="P452" s="277" t="str">
        <f t="shared" si="69"/>
        <v/>
      </c>
      <c r="Q452" s="277" t="str">
        <f>IFERROR(IF(P452=Hjelpeark!$B$4,0,ABS(P452-O452)),"")</f>
        <v/>
      </c>
      <c r="R452" s="226" t="str">
        <f t="shared" si="72" ref="R452:R515">K452</f>
        <v/>
      </c>
      <c r="T452" s="248" t="str">
        <f>IFERROR(_xlfn.XLOOKUP(D452,Prisliste!$C$4:$F$4,Prisliste!$C$28:$F$28)*R452,"")</f>
        <v/>
      </c>
      <c r="U452" s="248" t="str">
        <f>IFERROR(IF(L452=Hjelpeark!$P$14,_xlfn.XLOOKUP(D452,Prisliste!$C$4:$F$4,Prisliste!$C$29:$F$29)*R452,IF(L452=Hjelpeark!$P$15,_xlfn.XLOOKUP(D452,Prisliste!$C$4:$F$4,Prisliste!$C$30:$F$30)*R452,_xlfn.XLOOKUP(D452,Prisliste!$C$4:$F$4,Prisliste!$C$31:$F$31)*R452)),"")</f>
        <v/>
      </c>
    </row>
    <row r="453" spans="1:21" ht="14.4">
      <c r="A453" s="278" t="str">
        <f>IF(A452="","",IF(A452+1&lt;='Prisestimat RAS'!$C$7,'Beregninger RAS'!A452+1,""))</f>
        <v/>
      </c>
      <c r="B453" s="260" t="str">
        <f t="shared" si="73" ref="B453:B516">IFERROR(_xlfn.ISOWEEKNUM(A453),"")</f>
        <v/>
      </c>
      <c r="C453" s="277" t="str">
        <f t="shared" si="74" ref="C453:C516">IFERROR(MONTH(A453),"")</f>
        <v/>
      </c>
      <c r="D453" s="260" t="str">
        <f t="shared" si="75" ref="D453:D516">IFERROR(YEAR(A453),"")</f>
        <v/>
      </c>
      <c r="E453" s="226" t="str">
        <f t="shared" si="67"/>
        <v/>
      </c>
      <c r="F453" s="248" t="str">
        <f t="shared" si="76" ref="F453:F516">IF(A453="","",F452+(F452*H452/100))</f>
        <v/>
      </c>
      <c r="G453" s="246" t="str">
        <f>IF($A453="","",'Prisestimat RAS'!$C$14)</f>
        <v/>
      </c>
      <c r="H453" s="248" t="str" cm="1">
        <f t="array" ref="H453">IF(N453=Hjelpeark!$E$7,_xlfn.XLOOKUP(IF(P453="Naturlig",O453,P453),'Veksttabell FV'!$A$26:$A$42,_xlfn.XLOOKUP('Beregninger RAS'!F453,'Veksttabell FV'!$B$25:$T$25,'Veksttabell FV'!$B$26:$T$42,,-1),,-1)*G453,IF('Beregninger RAS'!N453=Hjelpeark!$D$7,_xlfn.XLOOKUP(IF(P453="Naturlig",O453,P453),'Veksttabell SV'!$A$27:$A$43,_xlfn.XLOOKUP('Beregninger RAS'!F453,'Veksttabell SV'!$B$26:$AU$26,'Veksttabell SV'!$B$27:$AU$43,,-1),,-1)*G453,""))</f>
        <v/>
      </c>
      <c r="I453" s="248" t="str">
        <f t="shared" si="70"/>
        <v/>
      </c>
      <c r="J453" s="264" t="str">
        <f t="shared" si="71"/>
        <v/>
      </c>
      <c r="K453" s="277" t="str">
        <f>IF(A453="","",'Prisestimat RAS'!$C$9)</f>
        <v/>
      </c>
      <c r="L453" s="277" t="str">
        <f>IF(B453="","",'Prisestimat RAS'!$C$10)</f>
        <v/>
      </c>
      <c r="M453" s="277" t="str">
        <f>IF(A453="","",_xlfn.XLOOKUP('Prisestimat RAS'!$C$10,Hjelpeark!$P$14:$P$16,Hjelpeark!$Q$14:$Q$16))</f>
        <v/>
      </c>
      <c r="N453" s="277" t="str">
        <f t="shared" si="68"/>
        <v/>
      </c>
      <c r="O453" s="277" t="str">
        <f>IFERROR(IF(N453=Hjelpeark!$D$7,_xlfn.XLOOKUP('Beregninger RAS'!C453,Hjelpeark!$C$8:$C$19,Hjelpeark!$D$8:$D$19),_xlfn.XLOOKUP('Beregninger RAS'!C453,Hjelpeark!$C$8:$C$19,Hjelpeark!$E$8:$E$19)),"")</f>
        <v/>
      </c>
      <c r="P453" s="277" t="str">
        <f t="shared" si="69"/>
        <v/>
      </c>
      <c r="Q453" s="277" t="str">
        <f>IFERROR(IF(P453=Hjelpeark!$B$4,0,ABS(P453-O453)),"")</f>
        <v/>
      </c>
      <c r="R453" s="226" t="str">
        <f t="shared" si="72"/>
        <v/>
      </c>
      <c r="T453" s="248" t="str">
        <f>IFERROR(_xlfn.XLOOKUP(D453,Prisliste!$C$4:$F$4,Prisliste!$C$28:$F$28)*R453,"")</f>
        <v/>
      </c>
      <c r="U453" s="248" t="str">
        <f>IFERROR(IF(L453=Hjelpeark!$P$14,_xlfn.XLOOKUP(D453,Prisliste!$C$4:$F$4,Prisliste!$C$29:$F$29)*R453,IF(L453=Hjelpeark!$P$15,_xlfn.XLOOKUP(D453,Prisliste!$C$4:$F$4,Prisliste!$C$30:$F$30)*R453,_xlfn.XLOOKUP(D453,Prisliste!$C$4:$F$4,Prisliste!$C$31:$F$31)*R453)),"")</f>
        <v/>
      </c>
    </row>
    <row r="454" spans="1:21" ht="14.4">
      <c r="A454" s="278" t="str">
        <f>IF(A453="","",IF(A453+1&lt;='Prisestimat RAS'!$C$7,'Beregninger RAS'!A453+1,""))</f>
        <v/>
      </c>
      <c r="B454" s="260" t="str">
        <f t="shared" si="73"/>
        <v/>
      </c>
      <c r="C454" s="277" t="str">
        <f t="shared" si="74"/>
        <v/>
      </c>
      <c r="D454" s="260" t="str">
        <f t="shared" si="75"/>
        <v/>
      </c>
      <c r="E454" s="226" t="str">
        <f t="shared" si="77" ref="E454:E517">IFERROR(IF(A454="","",E453),"")</f>
        <v/>
      </c>
      <c r="F454" s="248" t="str">
        <f t="shared" si="76"/>
        <v/>
      </c>
      <c r="G454" s="246" t="str">
        <f>IF($A454="","",'Prisestimat RAS'!$C$14)</f>
        <v/>
      </c>
      <c r="H454" s="248" t="str" cm="1">
        <f t="array" ref="H454">IF(N454=Hjelpeark!$E$7,_xlfn.XLOOKUP(IF(P454="Naturlig",O454,P454),'Veksttabell FV'!$A$26:$A$42,_xlfn.XLOOKUP('Beregninger RAS'!F454,'Veksttabell FV'!$B$25:$T$25,'Veksttabell FV'!$B$26:$T$42,,-1),,-1)*G454,IF('Beregninger RAS'!N454=Hjelpeark!$D$7,_xlfn.XLOOKUP(IF(P454="Naturlig",O454,P454),'Veksttabell SV'!$A$27:$A$43,_xlfn.XLOOKUP('Beregninger RAS'!F454,'Veksttabell SV'!$B$26:$AU$26,'Veksttabell SV'!$B$27:$AU$43,,-1),,-1)*G454,""))</f>
        <v/>
      </c>
      <c r="I454" s="248" t="str">
        <f t="shared" si="70"/>
        <v/>
      </c>
      <c r="J454" s="264" t="str">
        <f t="shared" si="71"/>
        <v/>
      </c>
      <c r="K454" s="277" t="str">
        <f>IF(A454="","",'Prisestimat RAS'!$C$9)</f>
        <v/>
      </c>
      <c r="L454" s="277" t="str">
        <f>IF(B454="","",'Prisestimat RAS'!$C$10)</f>
        <v/>
      </c>
      <c r="M454" s="277" t="str">
        <f>IF(A454="","",_xlfn.XLOOKUP('Prisestimat RAS'!$C$10,Hjelpeark!$P$14:$P$16,Hjelpeark!$Q$14:$Q$16))</f>
        <v/>
      </c>
      <c r="N454" s="277" t="str">
        <f t="shared" si="78" ref="N454:N517">IF(A454="","",N453)</f>
        <v/>
      </c>
      <c r="O454" s="277" t="str">
        <f>IFERROR(IF(N454=Hjelpeark!$D$7,_xlfn.XLOOKUP('Beregninger RAS'!C454,Hjelpeark!$C$8:$C$19,Hjelpeark!$D$8:$D$19),_xlfn.XLOOKUP('Beregninger RAS'!C454,Hjelpeark!$C$8:$C$19,Hjelpeark!$E$8:$E$19)),"")</f>
        <v/>
      </c>
      <c r="P454" s="277" t="str">
        <f t="shared" si="79" ref="P454:P517">IF(A454="","",P453)</f>
        <v/>
      </c>
      <c r="Q454" s="277" t="str">
        <f>IFERROR(IF(P454=Hjelpeark!$B$4,0,ABS(P454-O454)),"")</f>
        <v/>
      </c>
      <c r="R454" s="226" t="str">
        <f t="shared" si="72"/>
        <v/>
      </c>
      <c r="T454" s="248" t="str">
        <f>IFERROR(_xlfn.XLOOKUP(D454,Prisliste!$C$4:$F$4,Prisliste!$C$28:$F$28)*R454,"")</f>
        <v/>
      </c>
      <c r="U454" s="248" t="str">
        <f>IFERROR(IF(L454=Hjelpeark!$P$14,_xlfn.XLOOKUP(D454,Prisliste!$C$4:$F$4,Prisliste!$C$29:$F$29)*R454,IF(L454=Hjelpeark!$P$15,_xlfn.XLOOKUP(D454,Prisliste!$C$4:$F$4,Prisliste!$C$30:$F$30)*R454,_xlfn.XLOOKUP(D454,Prisliste!$C$4:$F$4,Prisliste!$C$31:$F$31)*R454)),"")</f>
        <v/>
      </c>
    </row>
    <row r="455" spans="1:21" ht="14.4">
      <c r="A455" s="278" t="str">
        <f>IF(A454="","",IF(A454+1&lt;='Prisestimat RAS'!$C$7,'Beregninger RAS'!A454+1,""))</f>
        <v/>
      </c>
      <c r="B455" s="260" t="str">
        <f t="shared" si="73"/>
        <v/>
      </c>
      <c r="C455" s="277" t="str">
        <f t="shared" si="74"/>
        <v/>
      </c>
      <c r="D455" s="260" t="str">
        <f t="shared" si="75"/>
        <v/>
      </c>
      <c r="E455" s="226" t="str">
        <f t="shared" si="77"/>
        <v/>
      </c>
      <c r="F455" s="248" t="str">
        <f t="shared" si="76"/>
        <v/>
      </c>
      <c r="G455" s="246" t="str">
        <f>IF($A455="","",'Prisestimat RAS'!$C$14)</f>
        <v/>
      </c>
      <c r="H455" s="248" t="str" cm="1">
        <f t="array" ref="H455">IF(N455=Hjelpeark!$E$7,_xlfn.XLOOKUP(IF(P455="Naturlig",O455,P455),'Veksttabell FV'!$A$26:$A$42,_xlfn.XLOOKUP('Beregninger RAS'!F455,'Veksttabell FV'!$B$25:$T$25,'Veksttabell FV'!$B$26:$T$42,,-1),,-1)*G455,IF('Beregninger RAS'!N455=Hjelpeark!$D$7,_xlfn.XLOOKUP(IF(P455="Naturlig",O455,P455),'Veksttabell SV'!$A$27:$A$43,_xlfn.XLOOKUP('Beregninger RAS'!F455,'Veksttabell SV'!$B$26:$AU$26,'Veksttabell SV'!$B$27:$AU$43,,-1),,-1)*G455,""))</f>
        <v/>
      </c>
      <c r="I455" s="248" t="str">
        <f t="shared" si="70"/>
        <v/>
      </c>
      <c r="J455" s="264" t="str">
        <f t="shared" si="71"/>
        <v/>
      </c>
      <c r="K455" s="277" t="str">
        <f>IF(A455="","",'Prisestimat RAS'!$C$9)</f>
        <v/>
      </c>
      <c r="L455" s="277" t="str">
        <f>IF(B455="","",'Prisestimat RAS'!$C$10)</f>
        <v/>
      </c>
      <c r="M455" s="277" t="str">
        <f>IF(A455="","",_xlfn.XLOOKUP('Prisestimat RAS'!$C$10,Hjelpeark!$P$14:$P$16,Hjelpeark!$Q$14:$Q$16))</f>
        <v/>
      </c>
      <c r="N455" s="277" t="str">
        <f t="shared" si="78"/>
        <v/>
      </c>
      <c r="O455" s="277" t="str">
        <f>IFERROR(IF(N455=Hjelpeark!$D$7,_xlfn.XLOOKUP('Beregninger RAS'!C455,Hjelpeark!$C$8:$C$19,Hjelpeark!$D$8:$D$19),_xlfn.XLOOKUP('Beregninger RAS'!C455,Hjelpeark!$C$8:$C$19,Hjelpeark!$E$8:$E$19)),"")</f>
        <v/>
      </c>
      <c r="P455" s="277" t="str">
        <f t="shared" si="79"/>
        <v/>
      </c>
      <c r="Q455" s="277" t="str">
        <f>IFERROR(IF(P455=Hjelpeark!$B$4,0,ABS(P455-O455)),"")</f>
        <v/>
      </c>
      <c r="R455" s="226" t="str">
        <f t="shared" si="72"/>
        <v/>
      </c>
      <c r="T455" s="248" t="str">
        <f>IFERROR(_xlfn.XLOOKUP(D455,Prisliste!$C$4:$F$4,Prisliste!$C$28:$F$28)*R455,"")</f>
        <v/>
      </c>
      <c r="U455" s="248" t="str">
        <f>IFERROR(IF(L455=Hjelpeark!$P$14,_xlfn.XLOOKUP(D455,Prisliste!$C$4:$F$4,Prisliste!$C$29:$F$29)*R455,IF(L455=Hjelpeark!$P$15,_xlfn.XLOOKUP(D455,Prisliste!$C$4:$F$4,Prisliste!$C$30:$F$30)*R455,_xlfn.XLOOKUP(D455,Prisliste!$C$4:$F$4,Prisliste!$C$31:$F$31)*R455)),"")</f>
        <v/>
      </c>
    </row>
    <row r="456" spans="1:21" ht="14.4">
      <c r="A456" s="278" t="str">
        <f>IF(A455="","",IF(A455+1&lt;='Prisestimat RAS'!$C$7,'Beregninger RAS'!A455+1,""))</f>
        <v/>
      </c>
      <c r="B456" s="260" t="str">
        <f t="shared" si="73"/>
        <v/>
      </c>
      <c r="C456" s="277" t="str">
        <f t="shared" si="74"/>
        <v/>
      </c>
      <c r="D456" s="260" t="str">
        <f t="shared" si="75"/>
        <v/>
      </c>
      <c r="E456" s="226" t="str">
        <f t="shared" si="77"/>
        <v/>
      </c>
      <c r="F456" s="248" t="str">
        <f t="shared" si="76"/>
        <v/>
      </c>
      <c r="G456" s="246" t="str">
        <f>IF($A456="","",'Prisestimat RAS'!$C$14)</f>
        <v/>
      </c>
      <c r="H456" s="248" t="str" cm="1">
        <f t="array" ref="H456">IF(N456=Hjelpeark!$E$7,_xlfn.XLOOKUP(IF(P456="Naturlig",O456,P456),'Veksttabell FV'!$A$26:$A$42,_xlfn.XLOOKUP('Beregninger RAS'!F456,'Veksttabell FV'!$B$25:$T$25,'Veksttabell FV'!$B$26:$T$42,,-1),,-1)*G456,IF('Beregninger RAS'!N456=Hjelpeark!$D$7,_xlfn.XLOOKUP(IF(P456="Naturlig",O456,P456),'Veksttabell SV'!$A$27:$A$43,_xlfn.XLOOKUP('Beregninger RAS'!F456,'Veksttabell SV'!$B$26:$AU$26,'Veksttabell SV'!$B$27:$AU$43,,-1),,-1)*G456,""))</f>
        <v/>
      </c>
      <c r="I456" s="248" t="str">
        <f t="shared" si="70"/>
        <v/>
      </c>
      <c r="J456" s="264" t="str">
        <f t="shared" si="71"/>
        <v/>
      </c>
      <c r="K456" s="277" t="str">
        <f>IF(A456="","",'Prisestimat RAS'!$C$9)</f>
        <v/>
      </c>
      <c r="L456" s="277" t="str">
        <f>IF(B456="","",'Prisestimat RAS'!$C$10)</f>
        <v/>
      </c>
      <c r="M456" s="277" t="str">
        <f>IF(A456="","",_xlfn.XLOOKUP('Prisestimat RAS'!$C$10,Hjelpeark!$P$14:$P$16,Hjelpeark!$Q$14:$Q$16))</f>
        <v/>
      </c>
      <c r="N456" s="277" t="str">
        <f t="shared" si="78"/>
        <v/>
      </c>
      <c r="O456" s="277" t="str">
        <f>IFERROR(IF(N456=Hjelpeark!$D$7,_xlfn.XLOOKUP('Beregninger RAS'!C456,Hjelpeark!$C$8:$C$19,Hjelpeark!$D$8:$D$19),_xlfn.XLOOKUP('Beregninger RAS'!C456,Hjelpeark!$C$8:$C$19,Hjelpeark!$E$8:$E$19)),"")</f>
        <v/>
      </c>
      <c r="P456" s="277" t="str">
        <f t="shared" si="79"/>
        <v/>
      </c>
      <c r="Q456" s="277" t="str">
        <f>IFERROR(IF(P456=Hjelpeark!$B$4,0,ABS(P456-O456)),"")</f>
        <v/>
      </c>
      <c r="R456" s="226" t="str">
        <f t="shared" si="72"/>
        <v/>
      </c>
      <c r="T456" s="248" t="str">
        <f>IFERROR(_xlfn.XLOOKUP(D456,Prisliste!$C$4:$F$4,Prisliste!$C$28:$F$28)*R456,"")</f>
        <v/>
      </c>
      <c r="U456" s="248" t="str">
        <f>IFERROR(IF(L456=Hjelpeark!$P$14,_xlfn.XLOOKUP(D456,Prisliste!$C$4:$F$4,Prisliste!$C$29:$F$29)*R456,IF(L456=Hjelpeark!$P$15,_xlfn.XLOOKUP(D456,Prisliste!$C$4:$F$4,Prisliste!$C$30:$F$30)*R456,_xlfn.XLOOKUP(D456,Prisliste!$C$4:$F$4,Prisliste!$C$31:$F$31)*R456)),"")</f>
        <v/>
      </c>
    </row>
    <row r="457" spans="1:21" ht="14.4">
      <c r="A457" s="278" t="str">
        <f>IF(A456="","",IF(A456+1&lt;='Prisestimat RAS'!$C$7,'Beregninger RAS'!A456+1,""))</f>
        <v/>
      </c>
      <c r="B457" s="260" t="str">
        <f t="shared" si="73"/>
        <v/>
      </c>
      <c r="C457" s="277" t="str">
        <f t="shared" si="74"/>
        <v/>
      </c>
      <c r="D457" s="260" t="str">
        <f t="shared" si="75"/>
        <v/>
      </c>
      <c r="E457" s="226" t="str">
        <f t="shared" si="77"/>
        <v/>
      </c>
      <c r="F457" s="248" t="str">
        <f t="shared" si="76"/>
        <v/>
      </c>
      <c r="G457" s="246" t="str">
        <f>IF($A457="","",'Prisestimat RAS'!$C$14)</f>
        <v/>
      </c>
      <c r="H457" s="248" t="str" cm="1">
        <f t="array" ref="H457">IF(N457=Hjelpeark!$E$7,_xlfn.XLOOKUP(IF(P457="Naturlig",O457,P457),'Veksttabell FV'!$A$26:$A$42,_xlfn.XLOOKUP('Beregninger RAS'!F457,'Veksttabell FV'!$B$25:$T$25,'Veksttabell FV'!$B$26:$T$42,,-1),,-1)*G457,IF('Beregninger RAS'!N457=Hjelpeark!$D$7,_xlfn.XLOOKUP(IF(P457="Naturlig",O457,P457),'Veksttabell SV'!$A$27:$A$43,_xlfn.XLOOKUP('Beregninger RAS'!F457,'Veksttabell SV'!$B$26:$AU$26,'Veksttabell SV'!$B$27:$AU$43,,-1),,-1)*G457,""))</f>
        <v/>
      </c>
      <c r="I457" s="248" t="str">
        <f t="shared" si="70"/>
        <v/>
      </c>
      <c r="J457" s="264" t="str">
        <f t="shared" si="71"/>
        <v/>
      </c>
      <c r="K457" s="277" t="str">
        <f>IF(A457="","",'Prisestimat RAS'!$C$9)</f>
        <v/>
      </c>
      <c r="L457" s="277" t="str">
        <f>IF(B457="","",'Prisestimat RAS'!$C$10)</f>
        <v/>
      </c>
      <c r="M457" s="277" t="str">
        <f>IF(A457="","",_xlfn.XLOOKUP('Prisestimat RAS'!$C$10,Hjelpeark!$P$14:$P$16,Hjelpeark!$Q$14:$Q$16))</f>
        <v/>
      </c>
      <c r="N457" s="277" t="str">
        <f t="shared" si="78"/>
        <v/>
      </c>
      <c r="O457" s="277" t="str">
        <f>IFERROR(IF(N457=Hjelpeark!$D$7,_xlfn.XLOOKUP('Beregninger RAS'!C457,Hjelpeark!$C$8:$C$19,Hjelpeark!$D$8:$D$19),_xlfn.XLOOKUP('Beregninger RAS'!C457,Hjelpeark!$C$8:$C$19,Hjelpeark!$E$8:$E$19)),"")</f>
        <v/>
      </c>
      <c r="P457" s="277" t="str">
        <f t="shared" si="79"/>
        <v/>
      </c>
      <c r="Q457" s="277" t="str">
        <f>IFERROR(IF(P457=Hjelpeark!$B$4,0,ABS(P457-O457)),"")</f>
        <v/>
      </c>
      <c r="R457" s="226" t="str">
        <f t="shared" si="72"/>
        <v/>
      </c>
      <c r="T457" s="248" t="str">
        <f>IFERROR(_xlfn.XLOOKUP(D457,Prisliste!$C$4:$F$4,Prisliste!$C$28:$F$28)*R457,"")</f>
        <v/>
      </c>
      <c r="U457" s="248" t="str">
        <f>IFERROR(IF(L457=Hjelpeark!$P$14,_xlfn.XLOOKUP(D457,Prisliste!$C$4:$F$4,Prisliste!$C$29:$F$29)*R457,IF(L457=Hjelpeark!$P$15,_xlfn.XLOOKUP(D457,Prisliste!$C$4:$F$4,Prisliste!$C$30:$F$30)*R457,_xlfn.XLOOKUP(D457,Prisliste!$C$4:$F$4,Prisliste!$C$31:$F$31)*R457)),"")</f>
        <v/>
      </c>
    </row>
    <row r="458" spans="1:21" ht="14.4">
      <c r="A458" s="278" t="str">
        <f>IF(A457="","",IF(A457+1&lt;='Prisestimat RAS'!$C$7,'Beregninger RAS'!A457+1,""))</f>
        <v/>
      </c>
      <c r="B458" s="260" t="str">
        <f t="shared" si="73"/>
        <v/>
      </c>
      <c r="C458" s="277" t="str">
        <f t="shared" si="74"/>
        <v/>
      </c>
      <c r="D458" s="260" t="str">
        <f t="shared" si="75"/>
        <v/>
      </c>
      <c r="E458" s="226" t="str">
        <f t="shared" si="77"/>
        <v/>
      </c>
      <c r="F458" s="248" t="str">
        <f t="shared" si="76"/>
        <v/>
      </c>
      <c r="G458" s="246" t="str">
        <f>IF($A458="","",'Prisestimat RAS'!$C$14)</f>
        <v/>
      </c>
      <c r="H458" s="248" t="str" cm="1">
        <f t="array" ref="H458">IF(N458=Hjelpeark!$E$7,_xlfn.XLOOKUP(IF(P458="Naturlig",O458,P458),'Veksttabell FV'!$A$26:$A$42,_xlfn.XLOOKUP('Beregninger RAS'!F458,'Veksttabell FV'!$B$25:$T$25,'Veksttabell FV'!$B$26:$T$42,,-1),,-1)*G458,IF('Beregninger RAS'!N458=Hjelpeark!$D$7,_xlfn.XLOOKUP(IF(P458="Naturlig",O458,P458),'Veksttabell SV'!$A$27:$A$43,_xlfn.XLOOKUP('Beregninger RAS'!F458,'Veksttabell SV'!$B$26:$AU$26,'Veksttabell SV'!$B$27:$AU$43,,-1),,-1)*G458,""))</f>
        <v/>
      </c>
      <c r="I458" s="248" t="str">
        <f t="shared" si="70"/>
        <v/>
      </c>
      <c r="J458" s="264" t="str">
        <f t="shared" si="71"/>
        <v/>
      </c>
      <c r="K458" s="277" t="str">
        <f>IF(A458="","",'Prisestimat RAS'!$C$9)</f>
        <v/>
      </c>
      <c r="L458" s="277" t="str">
        <f>IF(B458="","",'Prisestimat RAS'!$C$10)</f>
        <v/>
      </c>
      <c r="M458" s="277" t="str">
        <f>IF(A458="","",_xlfn.XLOOKUP('Prisestimat RAS'!$C$10,Hjelpeark!$P$14:$P$16,Hjelpeark!$Q$14:$Q$16))</f>
        <v/>
      </c>
      <c r="N458" s="277" t="str">
        <f t="shared" si="78"/>
        <v/>
      </c>
      <c r="O458" s="277" t="str">
        <f>IFERROR(IF(N458=Hjelpeark!$D$7,_xlfn.XLOOKUP('Beregninger RAS'!C458,Hjelpeark!$C$8:$C$19,Hjelpeark!$D$8:$D$19),_xlfn.XLOOKUP('Beregninger RAS'!C458,Hjelpeark!$C$8:$C$19,Hjelpeark!$E$8:$E$19)),"")</f>
        <v/>
      </c>
      <c r="P458" s="277" t="str">
        <f t="shared" si="79"/>
        <v/>
      </c>
      <c r="Q458" s="277" t="str">
        <f>IFERROR(IF(P458=Hjelpeark!$B$4,0,ABS(P458-O458)),"")</f>
        <v/>
      </c>
      <c r="R458" s="226" t="str">
        <f t="shared" si="72"/>
        <v/>
      </c>
      <c r="T458" s="248" t="str">
        <f>IFERROR(_xlfn.XLOOKUP(D458,Prisliste!$C$4:$F$4,Prisliste!$C$28:$F$28)*R458,"")</f>
        <v/>
      </c>
      <c r="U458" s="248" t="str">
        <f>IFERROR(IF(L458=Hjelpeark!$P$14,_xlfn.XLOOKUP(D458,Prisliste!$C$4:$F$4,Prisliste!$C$29:$F$29)*R458,IF(L458=Hjelpeark!$P$15,_xlfn.XLOOKUP(D458,Prisliste!$C$4:$F$4,Prisliste!$C$30:$F$30)*R458,_xlfn.XLOOKUP(D458,Prisliste!$C$4:$F$4,Prisliste!$C$31:$F$31)*R458)),"")</f>
        <v/>
      </c>
    </row>
    <row r="459" spans="1:21" ht="14.4">
      <c r="A459" s="278" t="str">
        <f>IF(A458="","",IF(A458+1&lt;='Prisestimat RAS'!$C$7,'Beregninger RAS'!A458+1,""))</f>
        <v/>
      </c>
      <c r="B459" s="260" t="str">
        <f t="shared" si="73"/>
        <v/>
      </c>
      <c r="C459" s="277" t="str">
        <f t="shared" si="74"/>
        <v/>
      </c>
      <c r="D459" s="260" t="str">
        <f t="shared" si="75"/>
        <v/>
      </c>
      <c r="E459" s="226" t="str">
        <f t="shared" si="77"/>
        <v/>
      </c>
      <c r="F459" s="248" t="str">
        <f t="shared" si="76"/>
        <v/>
      </c>
      <c r="G459" s="246" t="str">
        <f>IF($A459="","",'Prisestimat RAS'!$C$14)</f>
        <v/>
      </c>
      <c r="H459" s="248" t="str" cm="1">
        <f t="array" ref="H459">IF(N459=Hjelpeark!$E$7,_xlfn.XLOOKUP(IF(P459="Naturlig",O459,P459),'Veksttabell FV'!$A$26:$A$42,_xlfn.XLOOKUP('Beregninger RAS'!F459,'Veksttabell FV'!$B$25:$T$25,'Veksttabell FV'!$B$26:$T$42,,-1),,-1)*G459,IF('Beregninger RAS'!N459=Hjelpeark!$D$7,_xlfn.XLOOKUP(IF(P459="Naturlig",O459,P459),'Veksttabell SV'!$A$27:$A$43,_xlfn.XLOOKUP('Beregninger RAS'!F459,'Veksttabell SV'!$B$26:$AU$26,'Veksttabell SV'!$B$27:$AU$43,,-1),,-1)*G459,""))</f>
        <v/>
      </c>
      <c r="I459" s="248" t="str">
        <f t="shared" si="70"/>
        <v/>
      </c>
      <c r="J459" s="264" t="str">
        <f t="shared" si="71"/>
        <v/>
      </c>
      <c r="K459" s="277" t="str">
        <f>IF(A459="","",'Prisestimat RAS'!$C$9)</f>
        <v/>
      </c>
      <c r="L459" s="277" t="str">
        <f>IF(B459="","",'Prisestimat RAS'!$C$10)</f>
        <v/>
      </c>
      <c r="M459" s="277" t="str">
        <f>IF(A459="","",_xlfn.XLOOKUP('Prisestimat RAS'!$C$10,Hjelpeark!$P$14:$P$16,Hjelpeark!$Q$14:$Q$16))</f>
        <v/>
      </c>
      <c r="N459" s="277" t="str">
        <f t="shared" si="78"/>
        <v/>
      </c>
      <c r="O459" s="277" t="str">
        <f>IFERROR(IF(N459=Hjelpeark!$D$7,_xlfn.XLOOKUP('Beregninger RAS'!C459,Hjelpeark!$C$8:$C$19,Hjelpeark!$D$8:$D$19),_xlfn.XLOOKUP('Beregninger RAS'!C459,Hjelpeark!$C$8:$C$19,Hjelpeark!$E$8:$E$19)),"")</f>
        <v/>
      </c>
      <c r="P459" s="277" t="str">
        <f t="shared" si="79"/>
        <v/>
      </c>
      <c r="Q459" s="277" t="str">
        <f>IFERROR(IF(P459=Hjelpeark!$B$4,0,ABS(P459-O459)),"")</f>
        <v/>
      </c>
      <c r="R459" s="226" t="str">
        <f t="shared" si="72"/>
        <v/>
      </c>
      <c r="T459" s="248" t="str">
        <f>IFERROR(_xlfn.XLOOKUP(D459,Prisliste!$C$4:$F$4,Prisliste!$C$28:$F$28)*R459,"")</f>
        <v/>
      </c>
      <c r="U459" s="248" t="str">
        <f>IFERROR(IF(L459=Hjelpeark!$P$14,_xlfn.XLOOKUP(D459,Prisliste!$C$4:$F$4,Prisliste!$C$29:$F$29)*R459,IF(L459=Hjelpeark!$P$15,_xlfn.XLOOKUP(D459,Prisliste!$C$4:$F$4,Prisliste!$C$30:$F$30)*R459,_xlfn.XLOOKUP(D459,Prisliste!$C$4:$F$4,Prisliste!$C$31:$F$31)*R459)),"")</f>
        <v/>
      </c>
    </row>
    <row r="460" spans="1:21" ht="14.4">
      <c r="A460" s="278" t="str">
        <f>IF(A459="","",IF(A459+1&lt;='Prisestimat RAS'!$C$7,'Beregninger RAS'!A459+1,""))</f>
        <v/>
      </c>
      <c r="B460" s="260" t="str">
        <f t="shared" si="73"/>
        <v/>
      </c>
      <c r="C460" s="277" t="str">
        <f t="shared" si="74"/>
        <v/>
      </c>
      <c r="D460" s="260" t="str">
        <f t="shared" si="75"/>
        <v/>
      </c>
      <c r="E460" s="226" t="str">
        <f t="shared" si="77"/>
        <v/>
      </c>
      <c r="F460" s="248" t="str">
        <f t="shared" si="76"/>
        <v/>
      </c>
      <c r="G460" s="246" t="str">
        <f>IF($A460="","",'Prisestimat RAS'!$C$14)</f>
        <v/>
      </c>
      <c r="H460" s="248" t="str" cm="1">
        <f t="array" ref="H460">IF(N460=Hjelpeark!$E$7,_xlfn.XLOOKUP(IF(P460="Naturlig",O460,P460),'Veksttabell FV'!$A$26:$A$42,_xlfn.XLOOKUP('Beregninger RAS'!F460,'Veksttabell FV'!$B$25:$T$25,'Veksttabell FV'!$B$26:$T$42,,-1),,-1)*G460,IF('Beregninger RAS'!N460=Hjelpeark!$D$7,_xlfn.XLOOKUP(IF(P460="Naturlig",O460,P460),'Veksttabell SV'!$A$27:$A$43,_xlfn.XLOOKUP('Beregninger RAS'!F460,'Veksttabell SV'!$B$26:$AU$26,'Veksttabell SV'!$B$27:$AU$43,,-1),,-1)*G460,""))</f>
        <v/>
      </c>
      <c r="I460" s="248" t="str">
        <f t="shared" si="70"/>
        <v/>
      </c>
      <c r="J460" s="264" t="str">
        <f t="shared" si="71"/>
        <v/>
      </c>
      <c r="K460" s="277" t="str">
        <f>IF(A460="","",'Prisestimat RAS'!$C$9)</f>
        <v/>
      </c>
      <c r="L460" s="277" t="str">
        <f>IF(B460="","",'Prisestimat RAS'!$C$10)</f>
        <v/>
      </c>
      <c r="M460" s="277" t="str">
        <f>IF(A460="","",_xlfn.XLOOKUP('Prisestimat RAS'!$C$10,Hjelpeark!$P$14:$P$16,Hjelpeark!$Q$14:$Q$16))</f>
        <v/>
      </c>
      <c r="N460" s="277" t="str">
        <f t="shared" si="78"/>
        <v/>
      </c>
      <c r="O460" s="277" t="str">
        <f>IFERROR(IF(N460=Hjelpeark!$D$7,_xlfn.XLOOKUP('Beregninger RAS'!C460,Hjelpeark!$C$8:$C$19,Hjelpeark!$D$8:$D$19),_xlfn.XLOOKUP('Beregninger RAS'!C460,Hjelpeark!$C$8:$C$19,Hjelpeark!$E$8:$E$19)),"")</f>
        <v/>
      </c>
      <c r="P460" s="277" t="str">
        <f t="shared" si="79"/>
        <v/>
      </c>
      <c r="Q460" s="277" t="str">
        <f>IFERROR(IF(P460=Hjelpeark!$B$4,0,ABS(P460-O460)),"")</f>
        <v/>
      </c>
      <c r="R460" s="226" t="str">
        <f t="shared" si="72"/>
        <v/>
      </c>
      <c r="T460" s="248" t="str">
        <f>IFERROR(_xlfn.XLOOKUP(D460,Prisliste!$C$4:$F$4,Prisliste!$C$28:$F$28)*R460,"")</f>
        <v/>
      </c>
      <c r="U460" s="248" t="str">
        <f>IFERROR(IF(L460=Hjelpeark!$P$14,_xlfn.XLOOKUP(D460,Prisliste!$C$4:$F$4,Prisliste!$C$29:$F$29)*R460,IF(L460=Hjelpeark!$P$15,_xlfn.XLOOKUP(D460,Prisliste!$C$4:$F$4,Prisliste!$C$30:$F$30)*R460,_xlfn.XLOOKUP(D460,Prisliste!$C$4:$F$4,Prisliste!$C$31:$F$31)*R460)),"")</f>
        <v/>
      </c>
    </row>
    <row r="461" spans="1:21" ht="14.4">
      <c r="A461" s="278" t="str">
        <f>IF(A460="","",IF(A460+1&lt;='Prisestimat RAS'!$C$7,'Beregninger RAS'!A460+1,""))</f>
        <v/>
      </c>
      <c r="B461" s="260" t="str">
        <f t="shared" si="73"/>
        <v/>
      </c>
      <c r="C461" s="277" t="str">
        <f t="shared" si="74"/>
        <v/>
      </c>
      <c r="D461" s="260" t="str">
        <f t="shared" si="75"/>
        <v/>
      </c>
      <c r="E461" s="226" t="str">
        <f t="shared" si="77"/>
        <v/>
      </c>
      <c r="F461" s="248" t="str">
        <f t="shared" si="76"/>
        <v/>
      </c>
      <c r="G461" s="246" t="str">
        <f>IF($A461="","",'Prisestimat RAS'!$C$14)</f>
        <v/>
      </c>
      <c r="H461" s="248" t="str" cm="1">
        <f t="array" ref="H461">IF(N461=Hjelpeark!$E$7,_xlfn.XLOOKUP(IF(P461="Naturlig",O461,P461),'Veksttabell FV'!$A$26:$A$42,_xlfn.XLOOKUP('Beregninger RAS'!F461,'Veksttabell FV'!$B$25:$T$25,'Veksttabell FV'!$B$26:$T$42,,-1),,-1)*G461,IF('Beregninger RAS'!N461=Hjelpeark!$D$7,_xlfn.XLOOKUP(IF(P461="Naturlig",O461,P461),'Veksttabell SV'!$A$27:$A$43,_xlfn.XLOOKUP('Beregninger RAS'!F461,'Veksttabell SV'!$B$26:$AU$26,'Veksttabell SV'!$B$27:$AU$43,,-1),,-1)*G461,""))</f>
        <v/>
      </c>
      <c r="I461" s="248" t="str">
        <f t="shared" si="70"/>
        <v/>
      </c>
      <c r="J461" s="264" t="str">
        <f t="shared" si="71"/>
        <v/>
      </c>
      <c r="K461" s="277" t="str">
        <f>IF(A461="","",'Prisestimat RAS'!$C$9)</f>
        <v/>
      </c>
      <c r="L461" s="277" t="str">
        <f>IF(B461="","",'Prisestimat RAS'!$C$10)</f>
        <v/>
      </c>
      <c r="M461" s="277" t="str">
        <f>IF(A461="","",_xlfn.XLOOKUP('Prisestimat RAS'!$C$10,Hjelpeark!$P$14:$P$16,Hjelpeark!$Q$14:$Q$16))</f>
        <v/>
      </c>
      <c r="N461" s="277" t="str">
        <f t="shared" si="78"/>
        <v/>
      </c>
      <c r="O461" s="277" t="str">
        <f>IFERROR(IF(N461=Hjelpeark!$D$7,_xlfn.XLOOKUP('Beregninger RAS'!C461,Hjelpeark!$C$8:$C$19,Hjelpeark!$D$8:$D$19),_xlfn.XLOOKUP('Beregninger RAS'!C461,Hjelpeark!$C$8:$C$19,Hjelpeark!$E$8:$E$19)),"")</f>
        <v/>
      </c>
      <c r="P461" s="277" t="str">
        <f t="shared" si="79"/>
        <v/>
      </c>
      <c r="Q461" s="277" t="str">
        <f>IFERROR(IF(P461=Hjelpeark!$B$4,0,ABS(P461-O461)),"")</f>
        <v/>
      </c>
      <c r="R461" s="226" t="str">
        <f t="shared" si="72"/>
        <v/>
      </c>
      <c r="T461" s="248" t="str">
        <f>IFERROR(_xlfn.XLOOKUP(D461,Prisliste!$C$4:$F$4,Prisliste!$C$28:$F$28)*R461,"")</f>
        <v/>
      </c>
      <c r="U461" s="248" t="str">
        <f>IFERROR(IF(L461=Hjelpeark!$P$14,_xlfn.XLOOKUP(D461,Prisliste!$C$4:$F$4,Prisliste!$C$29:$F$29)*R461,IF(L461=Hjelpeark!$P$15,_xlfn.XLOOKUP(D461,Prisliste!$C$4:$F$4,Prisliste!$C$30:$F$30)*R461,_xlfn.XLOOKUP(D461,Prisliste!$C$4:$F$4,Prisliste!$C$31:$F$31)*R461)),"")</f>
        <v/>
      </c>
    </row>
    <row r="462" spans="1:21" ht="14.4">
      <c r="A462" s="278" t="str">
        <f>IF(A461="","",IF(A461+1&lt;='Prisestimat RAS'!$C$7,'Beregninger RAS'!A461+1,""))</f>
        <v/>
      </c>
      <c r="B462" s="260" t="str">
        <f t="shared" si="73"/>
        <v/>
      </c>
      <c r="C462" s="277" t="str">
        <f t="shared" si="74"/>
        <v/>
      </c>
      <c r="D462" s="260" t="str">
        <f t="shared" si="75"/>
        <v/>
      </c>
      <c r="E462" s="226" t="str">
        <f t="shared" si="77"/>
        <v/>
      </c>
      <c r="F462" s="248" t="str">
        <f t="shared" si="76"/>
        <v/>
      </c>
      <c r="G462" s="246" t="str">
        <f>IF($A462="","",'Prisestimat RAS'!$C$14)</f>
        <v/>
      </c>
      <c r="H462" s="248" t="str" cm="1">
        <f t="array" ref="H462">IF(N462=Hjelpeark!$E$7,_xlfn.XLOOKUP(IF(P462="Naturlig",O462,P462),'Veksttabell FV'!$A$26:$A$42,_xlfn.XLOOKUP('Beregninger RAS'!F462,'Veksttabell FV'!$B$25:$T$25,'Veksttabell FV'!$B$26:$T$42,,-1),,-1)*G462,IF('Beregninger RAS'!N462=Hjelpeark!$D$7,_xlfn.XLOOKUP(IF(P462="Naturlig",O462,P462),'Veksttabell SV'!$A$27:$A$43,_xlfn.XLOOKUP('Beregninger RAS'!F462,'Veksttabell SV'!$B$26:$AU$26,'Veksttabell SV'!$B$27:$AU$43,,-1),,-1)*G462,""))</f>
        <v/>
      </c>
      <c r="I462" s="248" t="str">
        <f t="shared" si="70"/>
        <v/>
      </c>
      <c r="J462" s="264" t="str">
        <f t="shared" si="71"/>
        <v/>
      </c>
      <c r="K462" s="277" t="str">
        <f>IF(A462="","",'Prisestimat RAS'!$C$9)</f>
        <v/>
      </c>
      <c r="L462" s="277" t="str">
        <f>IF(B462="","",'Prisestimat RAS'!$C$10)</f>
        <v/>
      </c>
      <c r="M462" s="277" t="str">
        <f>IF(A462="","",_xlfn.XLOOKUP('Prisestimat RAS'!$C$10,Hjelpeark!$P$14:$P$16,Hjelpeark!$Q$14:$Q$16))</f>
        <v/>
      </c>
      <c r="N462" s="277" t="str">
        <f t="shared" si="78"/>
        <v/>
      </c>
      <c r="O462" s="277" t="str">
        <f>IFERROR(IF(N462=Hjelpeark!$D$7,_xlfn.XLOOKUP('Beregninger RAS'!C462,Hjelpeark!$C$8:$C$19,Hjelpeark!$D$8:$D$19),_xlfn.XLOOKUP('Beregninger RAS'!C462,Hjelpeark!$C$8:$C$19,Hjelpeark!$E$8:$E$19)),"")</f>
        <v/>
      </c>
      <c r="P462" s="277" t="str">
        <f t="shared" si="79"/>
        <v/>
      </c>
      <c r="Q462" s="277" t="str">
        <f>IFERROR(IF(P462=Hjelpeark!$B$4,0,ABS(P462-O462)),"")</f>
        <v/>
      </c>
      <c r="R462" s="226" t="str">
        <f t="shared" si="72"/>
        <v/>
      </c>
      <c r="T462" s="248" t="str">
        <f>IFERROR(_xlfn.XLOOKUP(D462,Prisliste!$C$4:$F$4,Prisliste!$C$28:$F$28)*R462,"")</f>
        <v/>
      </c>
      <c r="U462" s="248" t="str">
        <f>IFERROR(IF(L462=Hjelpeark!$P$14,_xlfn.XLOOKUP(D462,Prisliste!$C$4:$F$4,Prisliste!$C$29:$F$29)*R462,IF(L462=Hjelpeark!$P$15,_xlfn.XLOOKUP(D462,Prisliste!$C$4:$F$4,Prisliste!$C$30:$F$30)*R462,_xlfn.XLOOKUP(D462,Prisliste!$C$4:$F$4,Prisliste!$C$31:$F$31)*R462)),"")</f>
        <v/>
      </c>
    </row>
    <row r="463" spans="1:21" ht="14.4">
      <c r="A463" s="278" t="str">
        <f>IF(A462="","",IF(A462+1&lt;='Prisestimat RAS'!$C$7,'Beregninger RAS'!A462+1,""))</f>
        <v/>
      </c>
      <c r="B463" s="260" t="str">
        <f t="shared" si="73"/>
        <v/>
      </c>
      <c r="C463" s="277" t="str">
        <f t="shared" si="74"/>
        <v/>
      </c>
      <c r="D463" s="260" t="str">
        <f t="shared" si="75"/>
        <v/>
      </c>
      <c r="E463" s="226" t="str">
        <f t="shared" si="77"/>
        <v/>
      </c>
      <c r="F463" s="248" t="str">
        <f t="shared" si="76"/>
        <v/>
      </c>
      <c r="G463" s="246" t="str">
        <f>IF($A463="","",'Prisestimat RAS'!$C$14)</f>
        <v/>
      </c>
      <c r="H463" s="248" t="str" cm="1">
        <f t="array" ref="H463">IF(N463=Hjelpeark!$E$7,_xlfn.XLOOKUP(IF(P463="Naturlig",O463,P463),'Veksttabell FV'!$A$26:$A$42,_xlfn.XLOOKUP('Beregninger RAS'!F463,'Veksttabell FV'!$B$25:$T$25,'Veksttabell FV'!$B$26:$T$42,,-1),,-1)*G463,IF('Beregninger RAS'!N463=Hjelpeark!$D$7,_xlfn.XLOOKUP(IF(P463="Naturlig",O463,P463),'Veksttabell SV'!$A$27:$A$43,_xlfn.XLOOKUP('Beregninger RAS'!F463,'Veksttabell SV'!$B$26:$AU$26,'Veksttabell SV'!$B$27:$AU$43,,-1),,-1)*G463,""))</f>
        <v/>
      </c>
      <c r="I463" s="248" t="str">
        <f t="shared" si="70"/>
        <v/>
      </c>
      <c r="J463" s="264" t="str">
        <f t="shared" si="71"/>
        <v/>
      </c>
      <c r="K463" s="277" t="str">
        <f>IF(A463="","",'Prisestimat RAS'!$C$9)</f>
        <v/>
      </c>
      <c r="L463" s="277" t="str">
        <f>IF(B463="","",'Prisestimat RAS'!$C$10)</f>
        <v/>
      </c>
      <c r="M463" s="277" t="str">
        <f>IF(A463="","",_xlfn.XLOOKUP('Prisestimat RAS'!$C$10,Hjelpeark!$P$14:$P$16,Hjelpeark!$Q$14:$Q$16))</f>
        <v/>
      </c>
      <c r="N463" s="277" t="str">
        <f t="shared" si="78"/>
        <v/>
      </c>
      <c r="O463" s="277" t="str">
        <f>IFERROR(IF(N463=Hjelpeark!$D$7,_xlfn.XLOOKUP('Beregninger RAS'!C463,Hjelpeark!$C$8:$C$19,Hjelpeark!$D$8:$D$19),_xlfn.XLOOKUP('Beregninger RAS'!C463,Hjelpeark!$C$8:$C$19,Hjelpeark!$E$8:$E$19)),"")</f>
        <v/>
      </c>
      <c r="P463" s="277" t="str">
        <f t="shared" si="79"/>
        <v/>
      </c>
      <c r="Q463" s="277" t="str">
        <f>IFERROR(IF(P463=Hjelpeark!$B$4,0,ABS(P463-O463)),"")</f>
        <v/>
      </c>
      <c r="R463" s="226" t="str">
        <f t="shared" si="72"/>
        <v/>
      </c>
      <c r="T463" s="248" t="str">
        <f>IFERROR(_xlfn.XLOOKUP(D463,Prisliste!$C$4:$F$4,Prisliste!$C$28:$F$28)*R463,"")</f>
        <v/>
      </c>
      <c r="U463" s="248" t="str">
        <f>IFERROR(IF(L463=Hjelpeark!$P$14,_xlfn.XLOOKUP(D463,Prisliste!$C$4:$F$4,Prisliste!$C$29:$F$29)*R463,IF(L463=Hjelpeark!$P$15,_xlfn.XLOOKUP(D463,Prisliste!$C$4:$F$4,Prisliste!$C$30:$F$30)*R463,_xlfn.XLOOKUP(D463,Prisliste!$C$4:$F$4,Prisliste!$C$31:$F$31)*R463)),"")</f>
        <v/>
      </c>
    </row>
    <row r="464" spans="1:21" ht="14.4">
      <c r="A464" s="278" t="str">
        <f>IF(A463="","",IF(A463+1&lt;='Prisestimat RAS'!$C$7,'Beregninger RAS'!A463+1,""))</f>
        <v/>
      </c>
      <c r="B464" s="260" t="str">
        <f t="shared" si="73"/>
        <v/>
      </c>
      <c r="C464" s="277" t="str">
        <f t="shared" si="74"/>
        <v/>
      </c>
      <c r="D464" s="260" t="str">
        <f t="shared" si="75"/>
        <v/>
      </c>
      <c r="E464" s="226" t="str">
        <f t="shared" si="77"/>
        <v/>
      </c>
      <c r="F464" s="248" t="str">
        <f t="shared" si="76"/>
        <v/>
      </c>
      <c r="G464" s="246" t="str">
        <f>IF($A464="","",'Prisestimat RAS'!$C$14)</f>
        <v/>
      </c>
      <c r="H464" s="248" t="str" cm="1">
        <f t="array" ref="H464">IF(N464=Hjelpeark!$E$7,_xlfn.XLOOKUP(IF(P464="Naturlig",O464,P464),'Veksttabell FV'!$A$26:$A$42,_xlfn.XLOOKUP('Beregninger RAS'!F464,'Veksttabell FV'!$B$25:$T$25,'Veksttabell FV'!$B$26:$T$42,,-1),,-1)*G464,IF('Beregninger RAS'!N464=Hjelpeark!$D$7,_xlfn.XLOOKUP(IF(P464="Naturlig",O464,P464),'Veksttabell SV'!$A$27:$A$43,_xlfn.XLOOKUP('Beregninger RAS'!F464,'Veksttabell SV'!$B$26:$AU$26,'Veksttabell SV'!$B$27:$AU$43,,-1),,-1)*G464,""))</f>
        <v/>
      </c>
      <c r="I464" s="248" t="str">
        <f t="shared" si="70"/>
        <v/>
      </c>
      <c r="J464" s="264" t="str">
        <f t="shared" si="71"/>
        <v/>
      </c>
      <c r="K464" s="277" t="str">
        <f>IF(A464="","",'Prisestimat RAS'!$C$9)</f>
        <v/>
      </c>
      <c r="L464" s="277" t="str">
        <f>IF(B464="","",'Prisestimat RAS'!$C$10)</f>
        <v/>
      </c>
      <c r="M464" s="277" t="str">
        <f>IF(A464="","",_xlfn.XLOOKUP('Prisestimat RAS'!$C$10,Hjelpeark!$P$14:$P$16,Hjelpeark!$Q$14:$Q$16))</f>
        <v/>
      </c>
      <c r="N464" s="277" t="str">
        <f t="shared" si="78"/>
        <v/>
      </c>
      <c r="O464" s="277" t="str">
        <f>IFERROR(IF(N464=Hjelpeark!$D$7,_xlfn.XLOOKUP('Beregninger RAS'!C464,Hjelpeark!$C$8:$C$19,Hjelpeark!$D$8:$D$19),_xlfn.XLOOKUP('Beregninger RAS'!C464,Hjelpeark!$C$8:$C$19,Hjelpeark!$E$8:$E$19)),"")</f>
        <v/>
      </c>
      <c r="P464" s="277" t="str">
        <f t="shared" si="79"/>
        <v/>
      </c>
      <c r="Q464" s="277" t="str">
        <f>IFERROR(IF(P464=Hjelpeark!$B$4,0,ABS(P464-O464)),"")</f>
        <v/>
      </c>
      <c r="R464" s="226" t="str">
        <f t="shared" si="72"/>
        <v/>
      </c>
      <c r="T464" s="248" t="str">
        <f>IFERROR(_xlfn.XLOOKUP(D464,Prisliste!$C$4:$F$4,Prisliste!$C$28:$F$28)*R464,"")</f>
        <v/>
      </c>
      <c r="U464" s="248" t="str">
        <f>IFERROR(IF(L464=Hjelpeark!$P$14,_xlfn.XLOOKUP(D464,Prisliste!$C$4:$F$4,Prisliste!$C$29:$F$29)*R464,IF(L464=Hjelpeark!$P$15,_xlfn.XLOOKUP(D464,Prisliste!$C$4:$F$4,Prisliste!$C$30:$F$30)*R464,_xlfn.XLOOKUP(D464,Prisliste!$C$4:$F$4,Prisliste!$C$31:$F$31)*R464)),"")</f>
        <v/>
      </c>
    </row>
    <row r="465" spans="1:21" ht="14.4">
      <c r="A465" s="278" t="str">
        <f>IF(A464="","",IF(A464+1&lt;='Prisestimat RAS'!$C$7,'Beregninger RAS'!A464+1,""))</f>
        <v/>
      </c>
      <c r="B465" s="260" t="str">
        <f t="shared" si="73"/>
        <v/>
      </c>
      <c r="C465" s="277" t="str">
        <f t="shared" si="74"/>
        <v/>
      </c>
      <c r="D465" s="260" t="str">
        <f t="shared" si="75"/>
        <v/>
      </c>
      <c r="E465" s="226" t="str">
        <f t="shared" si="77"/>
        <v/>
      </c>
      <c r="F465" s="248" t="str">
        <f t="shared" si="76"/>
        <v/>
      </c>
      <c r="G465" s="246" t="str">
        <f>IF($A465="","",'Prisestimat RAS'!$C$14)</f>
        <v/>
      </c>
      <c r="H465" s="248" t="str" cm="1">
        <f t="array" ref="H465">IF(N465=Hjelpeark!$E$7,_xlfn.XLOOKUP(IF(P465="Naturlig",O465,P465),'Veksttabell FV'!$A$26:$A$42,_xlfn.XLOOKUP('Beregninger RAS'!F465,'Veksttabell FV'!$B$25:$T$25,'Veksttabell FV'!$B$26:$T$42,,-1),,-1)*G465,IF('Beregninger RAS'!N465=Hjelpeark!$D$7,_xlfn.XLOOKUP(IF(P465="Naturlig",O465,P465),'Veksttabell SV'!$A$27:$A$43,_xlfn.XLOOKUP('Beregninger RAS'!F465,'Veksttabell SV'!$B$26:$AU$26,'Veksttabell SV'!$B$27:$AU$43,,-1),,-1)*G465,""))</f>
        <v/>
      </c>
      <c r="I465" s="248" t="str">
        <f t="shared" si="70"/>
        <v/>
      </c>
      <c r="J465" s="264" t="str">
        <f t="shared" si="71"/>
        <v/>
      </c>
      <c r="K465" s="277" t="str">
        <f>IF(A465="","",'Prisestimat RAS'!$C$9)</f>
        <v/>
      </c>
      <c r="L465" s="277" t="str">
        <f>IF(B465="","",'Prisestimat RAS'!$C$10)</f>
        <v/>
      </c>
      <c r="M465" s="277" t="str">
        <f>IF(A465="","",_xlfn.XLOOKUP('Prisestimat RAS'!$C$10,Hjelpeark!$P$14:$P$16,Hjelpeark!$Q$14:$Q$16))</f>
        <v/>
      </c>
      <c r="N465" s="277" t="str">
        <f t="shared" si="78"/>
        <v/>
      </c>
      <c r="O465" s="277" t="str">
        <f>IFERROR(IF(N465=Hjelpeark!$D$7,_xlfn.XLOOKUP('Beregninger RAS'!C465,Hjelpeark!$C$8:$C$19,Hjelpeark!$D$8:$D$19),_xlfn.XLOOKUP('Beregninger RAS'!C465,Hjelpeark!$C$8:$C$19,Hjelpeark!$E$8:$E$19)),"")</f>
        <v/>
      </c>
      <c r="P465" s="277" t="str">
        <f t="shared" si="79"/>
        <v/>
      </c>
      <c r="Q465" s="277" t="str">
        <f>IFERROR(IF(P465=Hjelpeark!$B$4,0,ABS(P465-O465)),"")</f>
        <v/>
      </c>
      <c r="R465" s="226" t="str">
        <f t="shared" si="72"/>
        <v/>
      </c>
      <c r="T465" s="248" t="str">
        <f>IFERROR(_xlfn.XLOOKUP(D465,Prisliste!$C$4:$F$4,Prisliste!$C$28:$F$28)*R465,"")</f>
        <v/>
      </c>
      <c r="U465" s="248" t="str">
        <f>IFERROR(IF(L465=Hjelpeark!$P$14,_xlfn.XLOOKUP(D465,Prisliste!$C$4:$F$4,Prisliste!$C$29:$F$29)*R465,IF(L465=Hjelpeark!$P$15,_xlfn.XLOOKUP(D465,Prisliste!$C$4:$F$4,Prisliste!$C$30:$F$30)*R465,_xlfn.XLOOKUP(D465,Prisliste!$C$4:$F$4,Prisliste!$C$31:$F$31)*R465)),"")</f>
        <v/>
      </c>
    </row>
    <row r="466" spans="1:21" ht="14.4">
      <c r="A466" s="278" t="str">
        <f>IF(A465="","",IF(A465+1&lt;='Prisestimat RAS'!$C$7,'Beregninger RAS'!A465+1,""))</f>
        <v/>
      </c>
      <c r="B466" s="260" t="str">
        <f t="shared" si="73"/>
        <v/>
      </c>
      <c r="C466" s="277" t="str">
        <f t="shared" si="74"/>
        <v/>
      </c>
      <c r="D466" s="260" t="str">
        <f t="shared" si="75"/>
        <v/>
      </c>
      <c r="E466" s="226" t="str">
        <f t="shared" si="77"/>
        <v/>
      </c>
      <c r="F466" s="248" t="str">
        <f t="shared" si="76"/>
        <v/>
      </c>
      <c r="G466" s="246" t="str">
        <f>IF($A466="","",'Prisestimat RAS'!$C$14)</f>
        <v/>
      </c>
      <c r="H466" s="248" t="str" cm="1">
        <f t="array" ref="H466">IF(N466=Hjelpeark!$E$7,_xlfn.XLOOKUP(IF(P466="Naturlig",O466,P466),'Veksttabell FV'!$A$26:$A$42,_xlfn.XLOOKUP('Beregninger RAS'!F466,'Veksttabell FV'!$B$25:$T$25,'Veksttabell FV'!$B$26:$T$42,,-1),,-1)*G466,IF('Beregninger RAS'!N466=Hjelpeark!$D$7,_xlfn.XLOOKUP(IF(P466="Naturlig",O466,P466),'Veksttabell SV'!$A$27:$A$43,_xlfn.XLOOKUP('Beregninger RAS'!F466,'Veksttabell SV'!$B$26:$AU$26,'Veksttabell SV'!$B$27:$AU$43,,-1),,-1)*G466,""))</f>
        <v/>
      </c>
      <c r="I466" s="248" t="str">
        <f t="shared" si="70"/>
        <v/>
      </c>
      <c r="J466" s="264" t="str">
        <f t="shared" si="71"/>
        <v/>
      </c>
      <c r="K466" s="277" t="str">
        <f>IF(A466="","",'Prisestimat RAS'!$C$9)</f>
        <v/>
      </c>
      <c r="L466" s="277" t="str">
        <f>IF(B466="","",'Prisestimat RAS'!$C$10)</f>
        <v/>
      </c>
      <c r="M466" s="277" t="str">
        <f>IF(A466="","",_xlfn.XLOOKUP('Prisestimat RAS'!$C$10,Hjelpeark!$P$14:$P$16,Hjelpeark!$Q$14:$Q$16))</f>
        <v/>
      </c>
      <c r="N466" s="277" t="str">
        <f t="shared" si="78"/>
        <v/>
      </c>
      <c r="O466" s="277" t="str">
        <f>IFERROR(IF(N466=Hjelpeark!$D$7,_xlfn.XLOOKUP('Beregninger RAS'!C466,Hjelpeark!$C$8:$C$19,Hjelpeark!$D$8:$D$19),_xlfn.XLOOKUP('Beregninger RAS'!C466,Hjelpeark!$C$8:$C$19,Hjelpeark!$E$8:$E$19)),"")</f>
        <v/>
      </c>
      <c r="P466" s="277" t="str">
        <f t="shared" si="79"/>
        <v/>
      </c>
      <c r="Q466" s="277" t="str">
        <f>IFERROR(IF(P466=Hjelpeark!$B$4,0,ABS(P466-O466)),"")</f>
        <v/>
      </c>
      <c r="R466" s="226" t="str">
        <f t="shared" si="72"/>
        <v/>
      </c>
      <c r="T466" s="248" t="str">
        <f>IFERROR(_xlfn.XLOOKUP(D466,Prisliste!$C$4:$F$4,Prisliste!$C$28:$F$28)*R466,"")</f>
        <v/>
      </c>
      <c r="U466" s="248" t="str">
        <f>IFERROR(IF(L466=Hjelpeark!$P$14,_xlfn.XLOOKUP(D466,Prisliste!$C$4:$F$4,Prisliste!$C$29:$F$29)*R466,IF(L466=Hjelpeark!$P$15,_xlfn.XLOOKUP(D466,Prisliste!$C$4:$F$4,Prisliste!$C$30:$F$30)*R466,_xlfn.XLOOKUP(D466,Prisliste!$C$4:$F$4,Prisliste!$C$31:$F$31)*R466)),"")</f>
        <v/>
      </c>
    </row>
    <row r="467" spans="1:21" ht="14.4">
      <c r="A467" s="278" t="str">
        <f>IF(A466="","",IF(A466+1&lt;='Prisestimat RAS'!$C$7,'Beregninger RAS'!A466+1,""))</f>
        <v/>
      </c>
      <c r="B467" s="260" t="str">
        <f t="shared" si="73"/>
        <v/>
      </c>
      <c r="C467" s="277" t="str">
        <f t="shared" si="74"/>
        <v/>
      </c>
      <c r="D467" s="260" t="str">
        <f t="shared" si="75"/>
        <v/>
      </c>
      <c r="E467" s="226" t="str">
        <f t="shared" si="77"/>
        <v/>
      </c>
      <c r="F467" s="248" t="str">
        <f t="shared" si="76"/>
        <v/>
      </c>
      <c r="G467" s="246" t="str">
        <f>IF($A467="","",'Prisestimat RAS'!$C$14)</f>
        <v/>
      </c>
      <c r="H467" s="248" t="str" cm="1">
        <f t="array" ref="H467">IF(N467=Hjelpeark!$E$7,_xlfn.XLOOKUP(IF(P467="Naturlig",O467,P467),'Veksttabell FV'!$A$26:$A$42,_xlfn.XLOOKUP('Beregninger RAS'!F467,'Veksttabell FV'!$B$25:$T$25,'Veksttabell FV'!$B$26:$T$42,,-1),,-1)*G467,IF('Beregninger RAS'!N467=Hjelpeark!$D$7,_xlfn.XLOOKUP(IF(P467="Naturlig",O467,P467),'Veksttabell SV'!$A$27:$A$43,_xlfn.XLOOKUP('Beregninger RAS'!F467,'Veksttabell SV'!$B$26:$AU$26,'Veksttabell SV'!$B$27:$AU$43,,-1),,-1)*G467,""))</f>
        <v/>
      </c>
      <c r="I467" s="248" t="str">
        <f t="shared" si="70"/>
        <v/>
      </c>
      <c r="J467" s="264" t="str">
        <f t="shared" si="71"/>
        <v/>
      </c>
      <c r="K467" s="277" t="str">
        <f>IF(A467="","",'Prisestimat RAS'!$C$9)</f>
        <v/>
      </c>
      <c r="L467" s="277" t="str">
        <f>IF(B467="","",'Prisestimat RAS'!$C$10)</f>
        <v/>
      </c>
      <c r="M467" s="277" t="str">
        <f>IF(A467="","",_xlfn.XLOOKUP('Prisestimat RAS'!$C$10,Hjelpeark!$P$14:$P$16,Hjelpeark!$Q$14:$Q$16))</f>
        <v/>
      </c>
      <c r="N467" s="277" t="str">
        <f t="shared" si="78"/>
        <v/>
      </c>
      <c r="O467" s="277" t="str">
        <f>IFERROR(IF(N467=Hjelpeark!$D$7,_xlfn.XLOOKUP('Beregninger RAS'!C467,Hjelpeark!$C$8:$C$19,Hjelpeark!$D$8:$D$19),_xlfn.XLOOKUP('Beregninger RAS'!C467,Hjelpeark!$C$8:$C$19,Hjelpeark!$E$8:$E$19)),"")</f>
        <v/>
      </c>
      <c r="P467" s="277" t="str">
        <f t="shared" si="79"/>
        <v/>
      </c>
      <c r="Q467" s="277" t="str">
        <f>IFERROR(IF(P467=Hjelpeark!$B$4,0,ABS(P467-O467)),"")</f>
        <v/>
      </c>
      <c r="R467" s="226" t="str">
        <f t="shared" si="72"/>
        <v/>
      </c>
      <c r="T467" s="248" t="str">
        <f>IFERROR(_xlfn.XLOOKUP(D467,Prisliste!$C$4:$F$4,Prisliste!$C$28:$F$28)*R467,"")</f>
        <v/>
      </c>
      <c r="U467" s="248" t="str">
        <f>IFERROR(IF(L467=Hjelpeark!$P$14,_xlfn.XLOOKUP(D467,Prisliste!$C$4:$F$4,Prisliste!$C$29:$F$29)*R467,IF(L467=Hjelpeark!$P$15,_xlfn.XLOOKUP(D467,Prisliste!$C$4:$F$4,Prisliste!$C$30:$F$30)*R467,_xlfn.XLOOKUP(D467,Prisliste!$C$4:$F$4,Prisliste!$C$31:$F$31)*R467)),"")</f>
        <v/>
      </c>
    </row>
    <row r="468" spans="1:21" ht="14.4">
      <c r="A468" s="278" t="str">
        <f>IF(A467="","",IF(A467+1&lt;='Prisestimat RAS'!$C$7,'Beregninger RAS'!A467+1,""))</f>
        <v/>
      </c>
      <c r="B468" s="260" t="str">
        <f t="shared" si="73"/>
        <v/>
      </c>
      <c r="C468" s="277" t="str">
        <f t="shared" si="74"/>
        <v/>
      </c>
      <c r="D468" s="260" t="str">
        <f t="shared" si="75"/>
        <v/>
      </c>
      <c r="E468" s="226" t="str">
        <f t="shared" si="77"/>
        <v/>
      </c>
      <c r="F468" s="248" t="str">
        <f t="shared" si="76"/>
        <v/>
      </c>
      <c r="G468" s="246" t="str">
        <f>IF($A468="","",'Prisestimat RAS'!$C$14)</f>
        <v/>
      </c>
      <c r="H468" s="248" t="str" cm="1">
        <f t="array" ref="H468">IF(N468=Hjelpeark!$E$7,_xlfn.XLOOKUP(IF(P468="Naturlig",O468,P468),'Veksttabell FV'!$A$26:$A$42,_xlfn.XLOOKUP('Beregninger RAS'!F468,'Veksttabell FV'!$B$25:$T$25,'Veksttabell FV'!$B$26:$T$42,,-1),,-1)*G468,IF('Beregninger RAS'!N468=Hjelpeark!$D$7,_xlfn.XLOOKUP(IF(P468="Naturlig",O468,P468),'Veksttabell SV'!$A$27:$A$43,_xlfn.XLOOKUP('Beregninger RAS'!F468,'Veksttabell SV'!$B$26:$AU$26,'Veksttabell SV'!$B$27:$AU$43,,-1),,-1)*G468,""))</f>
        <v/>
      </c>
      <c r="I468" s="248" t="str">
        <f t="shared" si="70"/>
        <v/>
      </c>
      <c r="J468" s="264" t="str">
        <f t="shared" si="71"/>
        <v/>
      </c>
      <c r="K468" s="277" t="str">
        <f>IF(A468="","",'Prisestimat RAS'!$C$9)</f>
        <v/>
      </c>
      <c r="L468" s="277" t="str">
        <f>IF(B468="","",'Prisestimat RAS'!$C$10)</f>
        <v/>
      </c>
      <c r="M468" s="277" t="str">
        <f>IF(A468="","",_xlfn.XLOOKUP('Prisestimat RAS'!$C$10,Hjelpeark!$P$14:$P$16,Hjelpeark!$Q$14:$Q$16))</f>
        <v/>
      </c>
      <c r="N468" s="277" t="str">
        <f t="shared" si="78"/>
        <v/>
      </c>
      <c r="O468" s="277" t="str">
        <f>IFERROR(IF(N468=Hjelpeark!$D$7,_xlfn.XLOOKUP('Beregninger RAS'!C468,Hjelpeark!$C$8:$C$19,Hjelpeark!$D$8:$D$19),_xlfn.XLOOKUP('Beregninger RAS'!C468,Hjelpeark!$C$8:$C$19,Hjelpeark!$E$8:$E$19)),"")</f>
        <v/>
      </c>
      <c r="P468" s="277" t="str">
        <f t="shared" si="79"/>
        <v/>
      </c>
      <c r="Q468" s="277" t="str">
        <f>IFERROR(IF(P468=Hjelpeark!$B$4,0,ABS(P468-O468)),"")</f>
        <v/>
      </c>
      <c r="R468" s="226" t="str">
        <f t="shared" si="72"/>
        <v/>
      </c>
      <c r="T468" s="248" t="str">
        <f>IFERROR(_xlfn.XLOOKUP(D468,Prisliste!$C$4:$F$4,Prisliste!$C$28:$F$28)*R468,"")</f>
        <v/>
      </c>
      <c r="U468" s="248" t="str">
        <f>IFERROR(IF(L468=Hjelpeark!$P$14,_xlfn.XLOOKUP(D468,Prisliste!$C$4:$F$4,Prisliste!$C$29:$F$29)*R468,IF(L468=Hjelpeark!$P$15,_xlfn.XLOOKUP(D468,Prisliste!$C$4:$F$4,Prisliste!$C$30:$F$30)*R468,_xlfn.XLOOKUP(D468,Prisliste!$C$4:$F$4,Prisliste!$C$31:$F$31)*R468)),"")</f>
        <v/>
      </c>
    </row>
    <row r="469" spans="1:21" ht="14.4">
      <c r="A469" s="278" t="str">
        <f>IF(A468="","",IF(A468+1&lt;='Prisestimat RAS'!$C$7,'Beregninger RAS'!A468+1,""))</f>
        <v/>
      </c>
      <c r="B469" s="260" t="str">
        <f t="shared" si="73"/>
        <v/>
      </c>
      <c r="C469" s="277" t="str">
        <f t="shared" si="74"/>
        <v/>
      </c>
      <c r="D469" s="260" t="str">
        <f t="shared" si="75"/>
        <v/>
      </c>
      <c r="E469" s="226" t="str">
        <f t="shared" si="77"/>
        <v/>
      </c>
      <c r="F469" s="248" t="str">
        <f t="shared" si="76"/>
        <v/>
      </c>
      <c r="G469" s="246" t="str">
        <f>IF($A469="","",'Prisestimat RAS'!$C$14)</f>
        <v/>
      </c>
      <c r="H469" s="248" t="str" cm="1">
        <f t="array" ref="H469">IF(N469=Hjelpeark!$E$7,_xlfn.XLOOKUP(IF(P469="Naturlig",O469,P469),'Veksttabell FV'!$A$26:$A$42,_xlfn.XLOOKUP('Beregninger RAS'!F469,'Veksttabell FV'!$B$25:$T$25,'Veksttabell FV'!$B$26:$T$42,,-1),,-1)*G469,IF('Beregninger RAS'!N469=Hjelpeark!$D$7,_xlfn.XLOOKUP(IF(P469="Naturlig",O469,P469),'Veksttabell SV'!$A$27:$A$43,_xlfn.XLOOKUP('Beregninger RAS'!F469,'Veksttabell SV'!$B$26:$AU$26,'Veksttabell SV'!$B$27:$AU$43,,-1),,-1)*G469,""))</f>
        <v/>
      </c>
      <c r="I469" s="248" t="str">
        <f t="shared" si="70"/>
        <v/>
      </c>
      <c r="J469" s="264" t="str">
        <f t="shared" si="71"/>
        <v/>
      </c>
      <c r="K469" s="277" t="str">
        <f>IF(A469="","",'Prisestimat RAS'!$C$9)</f>
        <v/>
      </c>
      <c r="L469" s="277" t="str">
        <f>IF(B469="","",'Prisestimat RAS'!$C$10)</f>
        <v/>
      </c>
      <c r="M469" s="277" t="str">
        <f>IF(A469="","",_xlfn.XLOOKUP('Prisestimat RAS'!$C$10,Hjelpeark!$P$14:$P$16,Hjelpeark!$Q$14:$Q$16))</f>
        <v/>
      </c>
      <c r="N469" s="277" t="str">
        <f t="shared" si="78"/>
        <v/>
      </c>
      <c r="O469" s="277" t="str">
        <f>IFERROR(IF(N469=Hjelpeark!$D$7,_xlfn.XLOOKUP('Beregninger RAS'!C469,Hjelpeark!$C$8:$C$19,Hjelpeark!$D$8:$D$19),_xlfn.XLOOKUP('Beregninger RAS'!C469,Hjelpeark!$C$8:$C$19,Hjelpeark!$E$8:$E$19)),"")</f>
        <v/>
      </c>
      <c r="P469" s="277" t="str">
        <f t="shared" si="79"/>
        <v/>
      </c>
      <c r="Q469" s="277" t="str">
        <f>IFERROR(IF(P469=Hjelpeark!$B$4,0,ABS(P469-O469)),"")</f>
        <v/>
      </c>
      <c r="R469" s="226" t="str">
        <f t="shared" si="72"/>
        <v/>
      </c>
      <c r="T469" s="248" t="str">
        <f>IFERROR(_xlfn.XLOOKUP(D469,Prisliste!$C$4:$F$4,Prisliste!$C$28:$F$28)*R469,"")</f>
        <v/>
      </c>
      <c r="U469" s="248" t="str">
        <f>IFERROR(IF(L469=Hjelpeark!$P$14,_xlfn.XLOOKUP(D469,Prisliste!$C$4:$F$4,Prisliste!$C$29:$F$29)*R469,IF(L469=Hjelpeark!$P$15,_xlfn.XLOOKUP(D469,Prisliste!$C$4:$F$4,Prisliste!$C$30:$F$30)*R469,_xlfn.XLOOKUP(D469,Prisliste!$C$4:$F$4,Prisliste!$C$31:$F$31)*R469)),"")</f>
        <v/>
      </c>
    </row>
    <row r="470" spans="1:21" ht="14.4">
      <c r="A470" s="278" t="str">
        <f>IF(A469="","",IF(A469+1&lt;='Prisestimat RAS'!$C$7,'Beregninger RAS'!A469+1,""))</f>
        <v/>
      </c>
      <c r="B470" s="260" t="str">
        <f t="shared" si="73"/>
        <v/>
      </c>
      <c r="C470" s="277" t="str">
        <f t="shared" si="74"/>
        <v/>
      </c>
      <c r="D470" s="260" t="str">
        <f t="shared" si="75"/>
        <v/>
      </c>
      <c r="E470" s="226" t="str">
        <f t="shared" si="77"/>
        <v/>
      </c>
      <c r="F470" s="248" t="str">
        <f t="shared" si="76"/>
        <v/>
      </c>
      <c r="G470" s="246" t="str">
        <f>IF($A470="","",'Prisestimat RAS'!$C$14)</f>
        <v/>
      </c>
      <c r="H470" s="248" t="str" cm="1">
        <f t="array" ref="H470">IF(N470=Hjelpeark!$E$7,_xlfn.XLOOKUP(IF(P470="Naturlig",O470,P470),'Veksttabell FV'!$A$26:$A$42,_xlfn.XLOOKUP('Beregninger RAS'!F470,'Veksttabell FV'!$B$25:$T$25,'Veksttabell FV'!$B$26:$T$42,,-1),,-1)*G470,IF('Beregninger RAS'!N470=Hjelpeark!$D$7,_xlfn.XLOOKUP(IF(P470="Naturlig",O470,P470),'Veksttabell SV'!$A$27:$A$43,_xlfn.XLOOKUP('Beregninger RAS'!F470,'Veksttabell SV'!$B$26:$AU$26,'Veksttabell SV'!$B$27:$AU$43,,-1),,-1)*G470,""))</f>
        <v/>
      </c>
      <c r="I470" s="248" t="str">
        <f t="shared" si="70"/>
        <v/>
      </c>
      <c r="J470" s="264" t="str">
        <f t="shared" si="71"/>
        <v/>
      </c>
      <c r="K470" s="277" t="str">
        <f>IF(A470="","",'Prisestimat RAS'!$C$9)</f>
        <v/>
      </c>
      <c r="L470" s="277" t="str">
        <f>IF(B470="","",'Prisestimat RAS'!$C$10)</f>
        <v/>
      </c>
      <c r="M470" s="277" t="str">
        <f>IF(A470="","",_xlfn.XLOOKUP('Prisestimat RAS'!$C$10,Hjelpeark!$P$14:$P$16,Hjelpeark!$Q$14:$Q$16))</f>
        <v/>
      </c>
      <c r="N470" s="277" t="str">
        <f t="shared" si="78"/>
        <v/>
      </c>
      <c r="O470" s="277" t="str">
        <f>IFERROR(IF(N470=Hjelpeark!$D$7,_xlfn.XLOOKUP('Beregninger RAS'!C470,Hjelpeark!$C$8:$C$19,Hjelpeark!$D$8:$D$19),_xlfn.XLOOKUP('Beregninger RAS'!C470,Hjelpeark!$C$8:$C$19,Hjelpeark!$E$8:$E$19)),"")</f>
        <v/>
      </c>
      <c r="P470" s="277" t="str">
        <f t="shared" si="79"/>
        <v/>
      </c>
      <c r="Q470" s="277" t="str">
        <f>IFERROR(IF(P470=Hjelpeark!$B$4,0,ABS(P470-O470)),"")</f>
        <v/>
      </c>
      <c r="R470" s="226" t="str">
        <f t="shared" si="72"/>
        <v/>
      </c>
      <c r="T470" s="248" t="str">
        <f>IFERROR(_xlfn.XLOOKUP(D470,Prisliste!$C$4:$F$4,Prisliste!$C$28:$F$28)*R470,"")</f>
        <v/>
      </c>
      <c r="U470" s="248" t="str">
        <f>IFERROR(IF(L470=Hjelpeark!$P$14,_xlfn.XLOOKUP(D470,Prisliste!$C$4:$F$4,Prisliste!$C$29:$F$29)*R470,IF(L470=Hjelpeark!$P$15,_xlfn.XLOOKUP(D470,Prisliste!$C$4:$F$4,Prisliste!$C$30:$F$30)*R470,_xlfn.XLOOKUP(D470,Prisliste!$C$4:$F$4,Prisliste!$C$31:$F$31)*R470)),"")</f>
        <v/>
      </c>
    </row>
    <row r="471" spans="1:21" ht="14.4">
      <c r="A471" s="278" t="str">
        <f>IF(A470="","",IF(A470+1&lt;='Prisestimat RAS'!$C$7,'Beregninger RAS'!A470+1,""))</f>
        <v/>
      </c>
      <c r="B471" s="260" t="str">
        <f t="shared" si="73"/>
        <v/>
      </c>
      <c r="C471" s="277" t="str">
        <f t="shared" si="74"/>
        <v/>
      </c>
      <c r="D471" s="260" t="str">
        <f t="shared" si="75"/>
        <v/>
      </c>
      <c r="E471" s="226" t="str">
        <f t="shared" si="77"/>
        <v/>
      </c>
      <c r="F471" s="248" t="str">
        <f t="shared" si="76"/>
        <v/>
      </c>
      <c r="G471" s="246" t="str">
        <f>IF($A471="","",'Prisestimat RAS'!$C$14)</f>
        <v/>
      </c>
      <c r="H471" s="248" t="str" cm="1">
        <f t="array" ref="H471">IF(N471=Hjelpeark!$E$7,_xlfn.XLOOKUP(IF(P471="Naturlig",O471,P471),'Veksttabell FV'!$A$26:$A$42,_xlfn.XLOOKUP('Beregninger RAS'!F471,'Veksttabell FV'!$B$25:$T$25,'Veksttabell FV'!$B$26:$T$42,,-1),,-1)*G471,IF('Beregninger RAS'!N471=Hjelpeark!$D$7,_xlfn.XLOOKUP(IF(P471="Naturlig",O471,P471),'Veksttabell SV'!$A$27:$A$43,_xlfn.XLOOKUP('Beregninger RAS'!F471,'Veksttabell SV'!$B$26:$AU$26,'Veksttabell SV'!$B$27:$AU$43,,-1),,-1)*G471,""))</f>
        <v/>
      </c>
      <c r="I471" s="248" t="str">
        <f t="shared" si="70"/>
        <v/>
      </c>
      <c r="J471" s="264" t="str">
        <f t="shared" si="71"/>
        <v/>
      </c>
      <c r="K471" s="277" t="str">
        <f>IF(A471="","",'Prisestimat RAS'!$C$9)</f>
        <v/>
      </c>
      <c r="L471" s="277" t="str">
        <f>IF(B471="","",'Prisestimat RAS'!$C$10)</f>
        <v/>
      </c>
      <c r="M471" s="277" t="str">
        <f>IF(A471="","",_xlfn.XLOOKUP('Prisestimat RAS'!$C$10,Hjelpeark!$P$14:$P$16,Hjelpeark!$Q$14:$Q$16))</f>
        <v/>
      </c>
      <c r="N471" s="277" t="str">
        <f t="shared" si="78"/>
        <v/>
      </c>
      <c r="O471" s="277" t="str">
        <f>IFERROR(IF(N471=Hjelpeark!$D$7,_xlfn.XLOOKUP('Beregninger RAS'!C471,Hjelpeark!$C$8:$C$19,Hjelpeark!$D$8:$D$19),_xlfn.XLOOKUP('Beregninger RAS'!C471,Hjelpeark!$C$8:$C$19,Hjelpeark!$E$8:$E$19)),"")</f>
        <v/>
      </c>
      <c r="P471" s="277" t="str">
        <f t="shared" si="79"/>
        <v/>
      </c>
      <c r="Q471" s="277" t="str">
        <f>IFERROR(IF(P471=Hjelpeark!$B$4,0,ABS(P471-O471)),"")</f>
        <v/>
      </c>
      <c r="R471" s="226" t="str">
        <f t="shared" si="72"/>
        <v/>
      </c>
      <c r="T471" s="248" t="str">
        <f>IFERROR(_xlfn.XLOOKUP(D471,Prisliste!$C$4:$F$4,Prisliste!$C$28:$F$28)*R471,"")</f>
        <v/>
      </c>
      <c r="U471" s="248" t="str">
        <f>IFERROR(IF(L471=Hjelpeark!$P$14,_xlfn.XLOOKUP(D471,Prisliste!$C$4:$F$4,Prisliste!$C$29:$F$29)*R471,IF(L471=Hjelpeark!$P$15,_xlfn.XLOOKUP(D471,Prisliste!$C$4:$F$4,Prisliste!$C$30:$F$30)*R471,_xlfn.XLOOKUP(D471,Prisliste!$C$4:$F$4,Prisliste!$C$31:$F$31)*R471)),"")</f>
        <v/>
      </c>
    </row>
    <row r="472" spans="1:21" ht="14.4">
      <c r="A472" s="278" t="str">
        <f>IF(A471="","",IF(A471+1&lt;='Prisestimat RAS'!$C$7,'Beregninger RAS'!A471+1,""))</f>
        <v/>
      </c>
      <c r="B472" s="260" t="str">
        <f t="shared" si="73"/>
        <v/>
      </c>
      <c r="C472" s="277" t="str">
        <f t="shared" si="74"/>
        <v/>
      </c>
      <c r="D472" s="260" t="str">
        <f t="shared" si="75"/>
        <v/>
      </c>
      <c r="E472" s="226" t="str">
        <f t="shared" si="77"/>
        <v/>
      </c>
      <c r="F472" s="248" t="str">
        <f t="shared" si="76"/>
        <v/>
      </c>
      <c r="G472" s="246" t="str">
        <f>IF($A472="","",'Prisestimat RAS'!$C$14)</f>
        <v/>
      </c>
      <c r="H472" s="248" t="str" cm="1">
        <f t="array" ref="H472">IF(N472=Hjelpeark!$E$7,_xlfn.XLOOKUP(IF(P472="Naturlig",O472,P472),'Veksttabell FV'!$A$26:$A$42,_xlfn.XLOOKUP('Beregninger RAS'!F472,'Veksttabell FV'!$B$25:$T$25,'Veksttabell FV'!$B$26:$T$42,,-1),,-1)*G472,IF('Beregninger RAS'!N472=Hjelpeark!$D$7,_xlfn.XLOOKUP(IF(P472="Naturlig",O472,P472),'Veksttabell SV'!$A$27:$A$43,_xlfn.XLOOKUP('Beregninger RAS'!F472,'Veksttabell SV'!$B$26:$AU$26,'Veksttabell SV'!$B$27:$AU$43,,-1),,-1)*G472,""))</f>
        <v/>
      </c>
      <c r="I472" s="248" t="str">
        <f t="shared" si="70"/>
        <v/>
      </c>
      <c r="J472" s="264" t="str">
        <f t="shared" si="71"/>
        <v/>
      </c>
      <c r="K472" s="277" t="str">
        <f>IF(A472="","",'Prisestimat RAS'!$C$9)</f>
        <v/>
      </c>
      <c r="L472" s="277" t="str">
        <f>IF(B472="","",'Prisestimat RAS'!$C$10)</f>
        <v/>
      </c>
      <c r="M472" s="277" t="str">
        <f>IF(A472="","",_xlfn.XLOOKUP('Prisestimat RAS'!$C$10,Hjelpeark!$P$14:$P$16,Hjelpeark!$Q$14:$Q$16))</f>
        <v/>
      </c>
      <c r="N472" s="277" t="str">
        <f t="shared" si="78"/>
        <v/>
      </c>
      <c r="O472" s="277" t="str">
        <f>IFERROR(IF(N472=Hjelpeark!$D$7,_xlfn.XLOOKUP('Beregninger RAS'!C472,Hjelpeark!$C$8:$C$19,Hjelpeark!$D$8:$D$19),_xlfn.XLOOKUP('Beregninger RAS'!C472,Hjelpeark!$C$8:$C$19,Hjelpeark!$E$8:$E$19)),"")</f>
        <v/>
      </c>
      <c r="P472" s="277" t="str">
        <f t="shared" si="79"/>
        <v/>
      </c>
      <c r="Q472" s="277" t="str">
        <f>IFERROR(IF(P472=Hjelpeark!$B$4,0,ABS(P472-O472)),"")</f>
        <v/>
      </c>
      <c r="R472" s="226" t="str">
        <f t="shared" si="72"/>
        <v/>
      </c>
      <c r="T472" s="248" t="str">
        <f>IFERROR(_xlfn.XLOOKUP(D472,Prisliste!$C$4:$F$4,Prisliste!$C$28:$F$28)*R472,"")</f>
        <v/>
      </c>
      <c r="U472" s="248" t="str">
        <f>IFERROR(IF(L472=Hjelpeark!$P$14,_xlfn.XLOOKUP(D472,Prisliste!$C$4:$F$4,Prisliste!$C$29:$F$29)*R472,IF(L472=Hjelpeark!$P$15,_xlfn.XLOOKUP(D472,Prisliste!$C$4:$F$4,Prisliste!$C$30:$F$30)*R472,_xlfn.XLOOKUP(D472,Prisliste!$C$4:$F$4,Prisliste!$C$31:$F$31)*R472)),"")</f>
        <v/>
      </c>
    </row>
    <row r="473" spans="1:21" ht="14.4">
      <c r="A473" s="278" t="str">
        <f>IF(A472="","",IF(A472+1&lt;='Prisestimat RAS'!$C$7,'Beregninger RAS'!A472+1,""))</f>
        <v/>
      </c>
      <c r="B473" s="260" t="str">
        <f t="shared" si="73"/>
        <v/>
      </c>
      <c r="C473" s="277" t="str">
        <f t="shared" si="74"/>
        <v/>
      </c>
      <c r="D473" s="260" t="str">
        <f t="shared" si="75"/>
        <v/>
      </c>
      <c r="E473" s="226" t="str">
        <f t="shared" si="77"/>
        <v/>
      </c>
      <c r="F473" s="248" t="str">
        <f t="shared" si="76"/>
        <v/>
      </c>
      <c r="G473" s="246" t="str">
        <f>IF($A473="","",'Prisestimat RAS'!$C$14)</f>
        <v/>
      </c>
      <c r="H473" s="248" t="str" cm="1">
        <f t="array" ref="H473">IF(N473=Hjelpeark!$E$7,_xlfn.XLOOKUP(IF(P473="Naturlig",O473,P473),'Veksttabell FV'!$A$26:$A$42,_xlfn.XLOOKUP('Beregninger RAS'!F473,'Veksttabell FV'!$B$25:$T$25,'Veksttabell FV'!$B$26:$T$42,,-1),,-1)*G473,IF('Beregninger RAS'!N473=Hjelpeark!$D$7,_xlfn.XLOOKUP(IF(P473="Naturlig",O473,P473),'Veksttabell SV'!$A$27:$A$43,_xlfn.XLOOKUP('Beregninger RAS'!F473,'Veksttabell SV'!$B$26:$AU$26,'Veksttabell SV'!$B$27:$AU$43,,-1),,-1)*G473,""))</f>
        <v/>
      </c>
      <c r="I473" s="248" t="str">
        <f t="shared" si="70"/>
        <v/>
      </c>
      <c r="J473" s="264" t="str">
        <f t="shared" si="71"/>
        <v/>
      </c>
      <c r="K473" s="277" t="str">
        <f>IF(A473="","",'Prisestimat RAS'!$C$9)</f>
        <v/>
      </c>
      <c r="L473" s="277" t="str">
        <f>IF(B473="","",'Prisestimat RAS'!$C$10)</f>
        <v/>
      </c>
      <c r="M473" s="277" t="str">
        <f>IF(A473="","",_xlfn.XLOOKUP('Prisestimat RAS'!$C$10,Hjelpeark!$P$14:$P$16,Hjelpeark!$Q$14:$Q$16))</f>
        <v/>
      </c>
      <c r="N473" s="277" t="str">
        <f t="shared" si="78"/>
        <v/>
      </c>
      <c r="O473" s="277" t="str">
        <f>IFERROR(IF(N473=Hjelpeark!$D$7,_xlfn.XLOOKUP('Beregninger RAS'!C473,Hjelpeark!$C$8:$C$19,Hjelpeark!$D$8:$D$19),_xlfn.XLOOKUP('Beregninger RAS'!C473,Hjelpeark!$C$8:$C$19,Hjelpeark!$E$8:$E$19)),"")</f>
        <v/>
      </c>
      <c r="P473" s="277" t="str">
        <f t="shared" si="79"/>
        <v/>
      </c>
      <c r="Q473" s="277" t="str">
        <f>IFERROR(IF(P473=Hjelpeark!$B$4,0,ABS(P473-O473)),"")</f>
        <v/>
      </c>
      <c r="R473" s="226" t="str">
        <f t="shared" si="72"/>
        <v/>
      </c>
      <c r="T473" s="248" t="str">
        <f>IFERROR(_xlfn.XLOOKUP(D473,Prisliste!$C$4:$F$4,Prisliste!$C$28:$F$28)*R473,"")</f>
        <v/>
      </c>
      <c r="U473" s="248" t="str">
        <f>IFERROR(IF(L473=Hjelpeark!$P$14,_xlfn.XLOOKUP(D473,Prisliste!$C$4:$F$4,Prisliste!$C$29:$F$29)*R473,IF(L473=Hjelpeark!$P$15,_xlfn.XLOOKUP(D473,Prisliste!$C$4:$F$4,Prisliste!$C$30:$F$30)*R473,_xlfn.XLOOKUP(D473,Prisliste!$C$4:$F$4,Prisliste!$C$31:$F$31)*R473)),"")</f>
        <v/>
      </c>
    </row>
    <row r="474" spans="1:21" ht="14.4">
      <c r="A474" s="278" t="str">
        <f>IF(A473="","",IF(A473+1&lt;='Prisestimat RAS'!$C$7,'Beregninger RAS'!A473+1,""))</f>
        <v/>
      </c>
      <c r="B474" s="260" t="str">
        <f t="shared" si="73"/>
        <v/>
      </c>
      <c r="C474" s="277" t="str">
        <f t="shared" si="74"/>
        <v/>
      </c>
      <c r="D474" s="260" t="str">
        <f t="shared" si="75"/>
        <v/>
      </c>
      <c r="E474" s="226" t="str">
        <f t="shared" si="77"/>
        <v/>
      </c>
      <c r="F474" s="248" t="str">
        <f t="shared" si="76"/>
        <v/>
      </c>
      <c r="G474" s="246" t="str">
        <f>IF($A474="","",'Prisestimat RAS'!$C$14)</f>
        <v/>
      </c>
      <c r="H474" s="248" t="str" cm="1">
        <f t="array" ref="H474">IF(N474=Hjelpeark!$E$7,_xlfn.XLOOKUP(IF(P474="Naturlig",O474,P474),'Veksttabell FV'!$A$26:$A$42,_xlfn.XLOOKUP('Beregninger RAS'!F474,'Veksttabell FV'!$B$25:$T$25,'Veksttabell FV'!$B$26:$T$42,,-1),,-1)*G474,IF('Beregninger RAS'!N474=Hjelpeark!$D$7,_xlfn.XLOOKUP(IF(P474="Naturlig",O474,P474),'Veksttabell SV'!$A$27:$A$43,_xlfn.XLOOKUP('Beregninger RAS'!F474,'Veksttabell SV'!$B$26:$AU$26,'Veksttabell SV'!$B$27:$AU$43,,-1),,-1)*G474,""))</f>
        <v/>
      </c>
      <c r="I474" s="248" t="str">
        <f t="shared" si="70"/>
        <v/>
      </c>
      <c r="J474" s="264" t="str">
        <f t="shared" si="71"/>
        <v/>
      </c>
      <c r="K474" s="277" t="str">
        <f>IF(A474="","",'Prisestimat RAS'!$C$9)</f>
        <v/>
      </c>
      <c r="L474" s="277" t="str">
        <f>IF(B474="","",'Prisestimat RAS'!$C$10)</f>
        <v/>
      </c>
      <c r="M474" s="277" t="str">
        <f>IF(A474="","",_xlfn.XLOOKUP('Prisestimat RAS'!$C$10,Hjelpeark!$P$14:$P$16,Hjelpeark!$Q$14:$Q$16))</f>
        <v/>
      </c>
      <c r="N474" s="277" t="str">
        <f t="shared" si="78"/>
        <v/>
      </c>
      <c r="O474" s="277" t="str">
        <f>IFERROR(IF(N474=Hjelpeark!$D$7,_xlfn.XLOOKUP('Beregninger RAS'!C474,Hjelpeark!$C$8:$C$19,Hjelpeark!$D$8:$D$19),_xlfn.XLOOKUP('Beregninger RAS'!C474,Hjelpeark!$C$8:$C$19,Hjelpeark!$E$8:$E$19)),"")</f>
        <v/>
      </c>
      <c r="P474" s="277" t="str">
        <f t="shared" si="79"/>
        <v/>
      </c>
      <c r="Q474" s="277" t="str">
        <f>IFERROR(IF(P474=Hjelpeark!$B$4,0,ABS(P474-O474)),"")</f>
        <v/>
      </c>
      <c r="R474" s="226" t="str">
        <f t="shared" si="72"/>
        <v/>
      </c>
      <c r="T474" s="248" t="str">
        <f>IFERROR(_xlfn.XLOOKUP(D474,Prisliste!$C$4:$F$4,Prisliste!$C$28:$F$28)*R474,"")</f>
        <v/>
      </c>
      <c r="U474" s="248" t="str">
        <f>IFERROR(IF(L474=Hjelpeark!$P$14,_xlfn.XLOOKUP(D474,Prisliste!$C$4:$F$4,Prisliste!$C$29:$F$29)*R474,IF(L474=Hjelpeark!$P$15,_xlfn.XLOOKUP(D474,Prisliste!$C$4:$F$4,Prisliste!$C$30:$F$30)*R474,_xlfn.XLOOKUP(D474,Prisliste!$C$4:$F$4,Prisliste!$C$31:$F$31)*R474)),"")</f>
        <v/>
      </c>
    </row>
    <row r="475" spans="1:21" ht="14.4">
      <c r="A475" s="278" t="str">
        <f>IF(A474="","",IF(A474+1&lt;='Prisestimat RAS'!$C$7,'Beregninger RAS'!A474+1,""))</f>
        <v/>
      </c>
      <c r="B475" s="260" t="str">
        <f t="shared" si="73"/>
        <v/>
      </c>
      <c r="C475" s="277" t="str">
        <f t="shared" si="74"/>
        <v/>
      </c>
      <c r="D475" s="260" t="str">
        <f t="shared" si="75"/>
        <v/>
      </c>
      <c r="E475" s="226" t="str">
        <f t="shared" si="77"/>
        <v/>
      </c>
      <c r="F475" s="248" t="str">
        <f t="shared" si="76"/>
        <v/>
      </c>
      <c r="G475" s="246" t="str">
        <f>IF($A475="","",'Prisestimat RAS'!$C$14)</f>
        <v/>
      </c>
      <c r="H475" s="248" t="str" cm="1">
        <f t="array" ref="H475">IF(N475=Hjelpeark!$E$7,_xlfn.XLOOKUP(IF(P475="Naturlig",O475,P475),'Veksttabell FV'!$A$26:$A$42,_xlfn.XLOOKUP('Beregninger RAS'!F475,'Veksttabell FV'!$B$25:$T$25,'Veksttabell FV'!$B$26:$T$42,,-1),,-1)*G475,IF('Beregninger RAS'!N475=Hjelpeark!$D$7,_xlfn.XLOOKUP(IF(P475="Naturlig",O475,P475),'Veksttabell SV'!$A$27:$A$43,_xlfn.XLOOKUP('Beregninger RAS'!F475,'Veksttabell SV'!$B$26:$AU$26,'Veksttabell SV'!$B$27:$AU$43,,-1),,-1)*G475,""))</f>
        <v/>
      </c>
      <c r="I475" s="248" t="str">
        <f t="shared" si="70"/>
        <v/>
      </c>
      <c r="J475" s="264" t="str">
        <f t="shared" si="71"/>
        <v/>
      </c>
      <c r="K475" s="277" t="str">
        <f>IF(A475="","",'Prisestimat RAS'!$C$9)</f>
        <v/>
      </c>
      <c r="L475" s="277" t="str">
        <f>IF(B475="","",'Prisestimat RAS'!$C$10)</f>
        <v/>
      </c>
      <c r="M475" s="277" t="str">
        <f>IF(A475="","",_xlfn.XLOOKUP('Prisestimat RAS'!$C$10,Hjelpeark!$P$14:$P$16,Hjelpeark!$Q$14:$Q$16))</f>
        <v/>
      </c>
      <c r="N475" s="277" t="str">
        <f t="shared" si="78"/>
        <v/>
      </c>
      <c r="O475" s="277" t="str">
        <f>IFERROR(IF(N475=Hjelpeark!$D$7,_xlfn.XLOOKUP('Beregninger RAS'!C475,Hjelpeark!$C$8:$C$19,Hjelpeark!$D$8:$D$19),_xlfn.XLOOKUP('Beregninger RAS'!C475,Hjelpeark!$C$8:$C$19,Hjelpeark!$E$8:$E$19)),"")</f>
        <v/>
      </c>
      <c r="P475" s="277" t="str">
        <f t="shared" si="79"/>
        <v/>
      </c>
      <c r="Q475" s="277" t="str">
        <f>IFERROR(IF(P475=Hjelpeark!$B$4,0,ABS(P475-O475)),"")</f>
        <v/>
      </c>
      <c r="R475" s="226" t="str">
        <f t="shared" si="72"/>
        <v/>
      </c>
      <c r="T475" s="248" t="str">
        <f>IFERROR(_xlfn.XLOOKUP(D475,Prisliste!$C$4:$F$4,Prisliste!$C$28:$F$28)*R475,"")</f>
        <v/>
      </c>
      <c r="U475" s="248" t="str">
        <f>IFERROR(IF(L475=Hjelpeark!$P$14,_xlfn.XLOOKUP(D475,Prisliste!$C$4:$F$4,Prisliste!$C$29:$F$29)*R475,IF(L475=Hjelpeark!$P$15,_xlfn.XLOOKUP(D475,Prisliste!$C$4:$F$4,Prisliste!$C$30:$F$30)*R475,_xlfn.XLOOKUP(D475,Prisliste!$C$4:$F$4,Prisliste!$C$31:$F$31)*R475)),"")</f>
        <v/>
      </c>
    </row>
    <row r="476" spans="1:21" ht="14.4">
      <c r="A476" s="278" t="str">
        <f>IF(A475="","",IF(A475+1&lt;='Prisestimat RAS'!$C$7,'Beregninger RAS'!A475+1,""))</f>
        <v/>
      </c>
      <c r="B476" s="260" t="str">
        <f t="shared" si="73"/>
        <v/>
      </c>
      <c r="C476" s="277" t="str">
        <f t="shared" si="74"/>
        <v/>
      </c>
      <c r="D476" s="260" t="str">
        <f t="shared" si="75"/>
        <v/>
      </c>
      <c r="E476" s="226" t="str">
        <f t="shared" si="77"/>
        <v/>
      </c>
      <c r="F476" s="248" t="str">
        <f t="shared" si="76"/>
        <v/>
      </c>
      <c r="G476" s="246" t="str">
        <f>IF($A476="","",'Prisestimat RAS'!$C$14)</f>
        <v/>
      </c>
      <c r="H476" s="248" t="str" cm="1">
        <f t="array" ref="H476">IF(N476=Hjelpeark!$E$7,_xlfn.XLOOKUP(IF(P476="Naturlig",O476,P476),'Veksttabell FV'!$A$26:$A$42,_xlfn.XLOOKUP('Beregninger RAS'!F476,'Veksttabell FV'!$B$25:$T$25,'Veksttabell FV'!$B$26:$T$42,,-1),,-1)*G476,IF('Beregninger RAS'!N476=Hjelpeark!$D$7,_xlfn.XLOOKUP(IF(P476="Naturlig",O476,P476),'Veksttabell SV'!$A$27:$A$43,_xlfn.XLOOKUP('Beregninger RAS'!F476,'Veksttabell SV'!$B$26:$AU$26,'Veksttabell SV'!$B$27:$AU$43,,-1),,-1)*G476,""))</f>
        <v/>
      </c>
      <c r="I476" s="248" t="str">
        <f t="shared" si="70"/>
        <v/>
      </c>
      <c r="J476" s="264" t="str">
        <f t="shared" si="71"/>
        <v/>
      </c>
      <c r="K476" s="277" t="str">
        <f>IF(A476="","",'Prisestimat RAS'!$C$9)</f>
        <v/>
      </c>
      <c r="L476" s="277" t="str">
        <f>IF(B476="","",'Prisestimat RAS'!$C$10)</f>
        <v/>
      </c>
      <c r="M476" s="277" t="str">
        <f>IF(A476="","",_xlfn.XLOOKUP('Prisestimat RAS'!$C$10,Hjelpeark!$P$14:$P$16,Hjelpeark!$Q$14:$Q$16))</f>
        <v/>
      </c>
      <c r="N476" s="277" t="str">
        <f t="shared" si="78"/>
        <v/>
      </c>
      <c r="O476" s="277" t="str">
        <f>IFERROR(IF(N476=Hjelpeark!$D$7,_xlfn.XLOOKUP('Beregninger RAS'!C476,Hjelpeark!$C$8:$C$19,Hjelpeark!$D$8:$D$19),_xlfn.XLOOKUP('Beregninger RAS'!C476,Hjelpeark!$C$8:$C$19,Hjelpeark!$E$8:$E$19)),"")</f>
        <v/>
      </c>
      <c r="P476" s="277" t="str">
        <f t="shared" si="79"/>
        <v/>
      </c>
      <c r="Q476" s="277" t="str">
        <f>IFERROR(IF(P476=Hjelpeark!$B$4,0,ABS(P476-O476)),"")</f>
        <v/>
      </c>
      <c r="R476" s="226" t="str">
        <f t="shared" si="72"/>
        <v/>
      </c>
      <c r="T476" s="248" t="str">
        <f>IFERROR(_xlfn.XLOOKUP(D476,Prisliste!$C$4:$F$4,Prisliste!$C$28:$F$28)*R476,"")</f>
        <v/>
      </c>
      <c r="U476" s="248" t="str">
        <f>IFERROR(IF(L476=Hjelpeark!$P$14,_xlfn.XLOOKUP(D476,Prisliste!$C$4:$F$4,Prisliste!$C$29:$F$29)*R476,IF(L476=Hjelpeark!$P$15,_xlfn.XLOOKUP(D476,Prisliste!$C$4:$F$4,Prisliste!$C$30:$F$30)*R476,_xlfn.XLOOKUP(D476,Prisliste!$C$4:$F$4,Prisliste!$C$31:$F$31)*R476)),"")</f>
        <v/>
      </c>
    </row>
    <row r="477" spans="1:21" ht="14.4">
      <c r="A477" s="278" t="str">
        <f>IF(A476="","",IF(A476+1&lt;='Prisestimat RAS'!$C$7,'Beregninger RAS'!A476+1,""))</f>
        <v/>
      </c>
      <c r="B477" s="260" t="str">
        <f t="shared" si="73"/>
        <v/>
      </c>
      <c r="C477" s="277" t="str">
        <f t="shared" si="74"/>
        <v/>
      </c>
      <c r="D477" s="260" t="str">
        <f t="shared" si="75"/>
        <v/>
      </c>
      <c r="E477" s="226" t="str">
        <f t="shared" si="77"/>
        <v/>
      </c>
      <c r="F477" s="248" t="str">
        <f t="shared" si="76"/>
        <v/>
      </c>
      <c r="G477" s="246" t="str">
        <f>IF($A477="","",'Prisestimat RAS'!$C$14)</f>
        <v/>
      </c>
      <c r="H477" s="248" t="str" cm="1">
        <f t="array" ref="H477">IF(N477=Hjelpeark!$E$7,_xlfn.XLOOKUP(IF(P477="Naturlig",O477,P477),'Veksttabell FV'!$A$26:$A$42,_xlfn.XLOOKUP('Beregninger RAS'!F477,'Veksttabell FV'!$B$25:$T$25,'Veksttabell FV'!$B$26:$T$42,,-1),,-1)*G477,IF('Beregninger RAS'!N477=Hjelpeark!$D$7,_xlfn.XLOOKUP(IF(P477="Naturlig",O477,P477),'Veksttabell SV'!$A$27:$A$43,_xlfn.XLOOKUP('Beregninger RAS'!F477,'Veksttabell SV'!$B$26:$AU$26,'Veksttabell SV'!$B$27:$AU$43,,-1),,-1)*G477,""))</f>
        <v/>
      </c>
      <c r="I477" s="248" t="str">
        <f t="shared" si="70"/>
        <v/>
      </c>
      <c r="J477" s="264" t="str">
        <f t="shared" si="71"/>
        <v/>
      </c>
      <c r="K477" s="277" t="str">
        <f>IF(A477="","",'Prisestimat RAS'!$C$9)</f>
        <v/>
      </c>
      <c r="L477" s="277" t="str">
        <f>IF(B477="","",'Prisestimat RAS'!$C$10)</f>
        <v/>
      </c>
      <c r="M477" s="277" t="str">
        <f>IF(A477="","",_xlfn.XLOOKUP('Prisestimat RAS'!$C$10,Hjelpeark!$P$14:$P$16,Hjelpeark!$Q$14:$Q$16))</f>
        <v/>
      </c>
      <c r="N477" s="277" t="str">
        <f t="shared" si="78"/>
        <v/>
      </c>
      <c r="O477" s="277" t="str">
        <f>IFERROR(IF(N477=Hjelpeark!$D$7,_xlfn.XLOOKUP('Beregninger RAS'!C477,Hjelpeark!$C$8:$C$19,Hjelpeark!$D$8:$D$19),_xlfn.XLOOKUP('Beregninger RAS'!C477,Hjelpeark!$C$8:$C$19,Hjelpeark!$E$8:$E$19)),"")</f>
        <v/>
      </c>
      <c r="P477" s="277" t="str">
        <f t="shared" si="79"/>
        <v/>
      </c>
      <c r="Q477" s="277" t="str">
        <f>IFERROR(IF(P477=Hjelpeark!$B$4,0,ABS(P477-O477)),"")</f>
        <v/>
      </c>
      <c r="R477" s="226" t="str">
        <f t="shared" si="72"/>
        <v/>
      </c>
      <c r="T477" s="248" t="str">
        <f>IFERROR(_xlfn.XLOOKUP(D477,Prisliste!$C$4:$F$4,Prisliste!$C$28:$F$28)*R477,"")</f>
        <v/>
      </c>
      <c r="U477" s="248" t="str">
        <f>IFERROR(IF(L477=Hjelpeark!$P$14,_xlfn.XLOOKUP(D477,Prisliste!$C$4:$F$4,Prisliste!$C$29:$F$29)*R477,IF(L477=Hjelpeark!$P$15,_xlfn.XLOOKUP(D477,Prisliste!$C$4:$F$4,Prisliste!$C$30:$F$30)*R477,_xlfn.XLOOKUP(D477,Prisliste!$C$4:$F$4,Prisliste!$C$31:$F$31)*R477)),"")</f>
        <v/>
      </c>
    </row>
    <row r="478" spans="1:21" ht="14.4">
      <c r="A478" s="278" t="str">
        <f>IF(A477="","",IF(A477+1&lt;='Prisestimat RAS'!$C$7,'Beregninger RAS'!A477+1,""))</f>
        <v/>
      </c>
      <c r="B478" s="260" t="str">
        <f t="shared" si="73"/>
        <v/>
      </c>
      <c r="C478" s="277" t="str">
        <f t="shared" si="74"/>
        <v/>
      </c>
      <c r="D478" s="260" t="str">
        <f t="shared" si="75"/>
        <v/>
      </c>
      <c r="E478" s="226" t="str">
        <f t="shared" si="77"/>
        <v/>
      </c>
      <c r="F478" s="248" t="str">
        <f t="shared" si="76"/>
        <v/>
      </c>
      <c r="G478" s="246" t="str">
        <f>IF($A478="","",'Prisestimat RAS'!$C$14)</f>
        <v/>
      </c>
      <c r="H478" s="248" t="str" cm="1">
        <f t="array" ref="H478">IF(N478=Hjelpeark!$E$7,_xlfn.XLOOKUP(IF(P478="Naturlig",O478,P478),'Veksttabell FV'!$A$26:$A$42,_xlfn.XLOOKUP('Beregninger RAS'!F478,'Veksttabell FV'!$B$25:$T$25,'Veksttabell FV'!$B$26:$T$42,,-1),,-1)*G478,IF('Beregninger RAS'!N478=Hjelpeark!$D$7,_xlfn.XLOOKUP(IF(P478="Naturlig",O478,P478),'Veksttabell SV'!$A$27:$A$43,_xlfn.XLOOKUP('Beregninger RAS'!F478,'Veksttabell SV'!$B$26:$AU$26,'Veksttabell SV'!$B$27:$AU$43,,-1),,-1)*G478,""))</f>
        <v/>
      </c>
      <c r="I478" s="248" t="str">
        <f t="shared" si="70"/>
        <v/>
      </c>
      <c r="J478" s="264" t="str">
        <f t="shared" si="71"/>
        <v/>
      </c>
      <c r="K478" s="277" t="str">
        <f>IF(A478="","",'Prisestimat RAS'!$C$9)</f>
        <v/>
      </c>
      <c r="L478" s="277" t="str">
        <f>IF(B478="","",'Prisestimat RAS'!$C$10)</f>
        <v/>
      </c>
      <c r="M478" s="277" t="str">
        <f>IF(A478="","",_xlfn.XLOOKUP('Prisestimat RAS'!$C$10,Hjelpeark!$P$14:$P$16,Hjelpeark!$Q$14:$Q$16))</f>
        <v/>
      </c>
      <c r="N478" s="277" t="str">
        <f t="shared" si="78"/>
        <v/>
      </c>
      <c r="O478" s="277" t="str">
        <f>IFERROR(IF(N478=Hjelpeark!$D$7,_xlfn.XLOOKUP('Beregninger RAS'!C478,Hjelpeark!$C$8:$C$19,Hjelpeark!$D$8:$D$19),_xlfn.XLOOKUP('Beregninger RAS'!C478,Hjelpeark!$C$8:$C$19,Hjelpeark!$E$8:$E$19)),"")</f>
        <v/>
      </c>
      <c r="P478" s="277" t="str">
        <f t="shared" si="79"/>
        <v/>
      </c>
      <c r="Q478" s="277" t="str">
        <f>IFERROR(IF(P478=Hjelpeark!$B$4,0,ABS(P478-O478)),"")</f>
        <v/>
      </c>
      <c r="R478" s="226" t="str">
        <f t="shared" si="72"/>
        <v/>
      </c>
      <c r="T478" s="248" t="str">
        <f>IFERROR(_xlfn.XLOOKUP(D478,Prisliste!$C$4:$F$4,Prisliste!$C$28:$F$28)*R478,"")</f>
        <v/>
      </c>
      <c r="U478" s="248" t="str">
        <f>IFERROR(IF(L478=Hjelpeark!$P$14,_xlfn.XLOOKUP(D478,Prisliste!$C$4:$F$4,Prisliste!$C$29:$F$29)*R478,IF(L478=Hjelpeark!$P$15,_xlfn.XLOOKUP(D478,Prisliste!$C$4:$F$4,Prisliste!$C$30:$F$30)*R478,_xlfn.XLOOKUP(D478,Prisliste!$C$4:$F$4,Prisliste!$C$31:$F$31)*R478)),"")</f>
        <v/>
      </c>
    </row>
    <row r="479" spans="1:21" ht="14.4">
      <c r="A479" s="278" t="str">
        <f>IF(A478="","",IF(A478+1&lt;='Prisestimat RAS'!$C$7,'Beregninger RAS'!A478+1,""))</f>
        <v/>
      </c>
      <c r="B479" s="260" t="str">
        <f t="shared" si="73"/>
        <v/>
      </c>
      <c r="C479" s="277" t="str">
        <f t="shared" si="74"/>
        <v/>
      </c>
      <c r="D479" s="260" t="str">
        <f t="shared" si="75"/>
        <v/>
      </c>
      <c r="E479" s="226" t="str">
        <f t="shared" si="77"/>
        <v/>
      </c>
      <c r="F479" s="248" t="str">
        <f t="shared" si="76"/>
        <v/>
      </c>
      <c r="G479" s="246" t="str">
        <f>IF($A479="","",'Prisestimat RAS'!$C$14)</f>
        <v/>
      </c>
      <c r="H479" s="248" t="str" cm="1">
        <f t="array" ref="H479">IF(N479=Hjelpeark!$E$7,_xlfn.XLOOKUP(IF(P479="Naturlig",O479,P479),'Veksttabell FV'!$A$26:$A$42,_xlfn.XLOOKUP('Beregninger RAS'!F479,'Veksttabell FV'!$B$25:$T$25,'Veksttabell FV'!$B$26:$T$42,,-1),,-1)*G479,IF('Beregninger RAS'!N479=Hjelpeark!$D$7,_xlfn.XLOOKUP(IF(P479="Naturlig",O479,P479),'Veksttabell SV'!$A$27:$A$43,_xlfn.XLOOKUP('Beregninger RAS'!F479,'Veksttabell SV'!$B$26:$AU$26,'Veksttabell SV'!$B$27:$AU$43,,-1),,-1)*G479,""))</f>
        <v/>
      </c>
      <c r="I479" s="248" t="str">
        <f t="shared" si="70"/>
        <v/>
      </c>
      <c r="J479" s="264" t="str">
        <f t="shared" si="71"/>
        <v/>
      </c>
      <c r="K479" s="277" t="str">
        <f>IF(A479="","",'Prisestimat RAS'!$C$9)</f>
        <v/>
      </c>
      <c r="L479" s="277" t="str">
        <f>IF(B479="","",'Prisestimat RAS'!$C$10)</f>
        <v/>
      </c>
      <c r="M479" s="277" t="str">
        <f>IF(A479="","",_xlfn.XLOOKUP('Prisestimat RAS'!$C$10,Hjelpeark!$P$14:$P$16,Hjelpeark!$Q$14:$Q$16))</f>
        <v/>
      </c>
      <c r="N479" s="277" t="str">
        <f t="shared" si="78"/>
        <v/>
      </c>
      <c r="O479" s="277" t="str">
        <f>IFERROR(IF(N479=Hjelpeark!$D$7,_xlfn.XLOOKUP('Beregninger RAS'!C479,Hjelpeark!$C$8:$C$19,Hjelpeark!$D$8:$D$19),_xlfn.XLOOKUP('Beregninger RAS'!C479,Hjelpeark!$C$8:$C$19,Hjelpeark!$E$8:$E$19)),"")</f>
        <v/>
      </c>
      <c r="P479" s="277" t="str">
        <f t="shared" si="79"/>
        <v/>
      </c>
      <c r="Q479" s="277" t="str">
        <f>IFERROR(IF(P479=Hjelpeark!$B$4,0,ABS(P479-O479)),"")</f>
        <v/>
      </c>
      <c r="R479" s="226" t="str">
        <f t="shared" si="72"/>
        <v/>
      </c>
      <c r="T479" s="248" t="str">
        <f>IFERROR(_xlfn.XLOOKUP(D479,Prisliste!$C$4:$F$4,Prisliste!$C$28:$F$28)*R479,"")</f>
        <v/>
      </c>
      <c r="U479" s="248" t="str">
        <f>IFERROR(IF(L479=Hjelpeark!$P$14,_xlfn.XLOOKUP(D479,Prisliste!$C$4:$F$4,Prisliste!$C$29:$F$29)*R479,IF(L479=Hjelpeark!$P$15,_xlfn.XLOOKUP(D479,Prisliste!$C$4:$F$4,Prisliste!$C$30:$F$30)*R479,_xlfn.XLOOKUP(D479,Prisliste!$C$4:$F$4,Prisliste!$C$31:$F$31)*R479)),"")</f>
        <v/>
      </c>
    </row>
    <row r="480" spans="1:21" ht="14.4">
      <c r="A480" s="278" t="str">
        <f>IF(A479="","",IF(A479+1&lt;='Prisestimat RAS'!$C$7,'Beregninger RAS'!A479+1,""))</f>
        <v/>
      </c>
      <c r="B480" s="260" t="str">
        <f t="shared" si="73"/>
        <v/>
      </c>
      <c r="C480" s="277" t="str">
        <f t="shared" si="74"/>
        <v/>
      </c>
      <c r="D480" s="260" t="str">
        <f t="shared" si="75"/>
        <v/>
      </c>
      <c r="E480" s="226" t="str">
        <f t="shared" si="77"/>
        <v/>
      </c>
      <c r="F480" s="248" t="str">
        <f t="shared" si="76"/>
        <v/>
      </c>
      <c r="G480" s="246" t="str">
        <f>IF($A480="","",'Prisestimat RAS'!$C$14)</f>
        <v/>
      </c>
      <c r="H480" s="248" t="str" cm="1">
        <f t="array" ref="H480">IF(N480=Hjelpeark!$E$7,_xlfn.XLOOKUP(IF(P480="Naturlig",O480,P480),'Veksttabell FV'!$A$26:$A$42,_xlfn.XLOOKUP('Beregninger RAS'!F480,'Veksttabell FV'!$B$25:$T$25,'Veksttabell FV'!$B$26:$T$42,,-1),,-1)*G480,IF('Beregninger RAS'!N480=Hjelpeark!$D$7,_xlfn.XLOOKUP(IF(P480="Naturlig",O480,P480),'Veksttabell SV'!$A$27:$A$43,_xlfn.XLOOKUP('Beregninger RAS'!F480,'Veksttabell SV'!$B$26:$AU$26,'Veksttabell SV'!$B$27:$AU$43,,-1),,-1)*G480,""))</f>
        <v/>
      </c>
      <c r="I480" s="248" t="str">
        <f t="shared" si="70"/>
        <v/>
      </c>
      <c r="J480" s="264" t="str">
        <f t="shared" si="71"/>
        <v/>
      </c>
      <c r="K480" s="277" t="str">
        <f>IF(A480="","",'Prisestimat RAS'!$C$9)</f>
        <v/>
      </c>
      <c r="L480" s="277" t="str">
        <f>IF(B480="","",'Prisestimat RAS'!$C$10)</f>
        <v/>
      </c>
      <c r="M480" s="277" t="str">
        <f>IF(A480="","",_xlfn.XLOOKUP('Prisestimat RAS'!$C$10,Hjelpeark!$P$14:$P$16,Hjelpeark!$Q$14:$Q$16))</f>
        <v/>
      </c>
      <c r="N480" s="277" t="str">
        <f t="shared" si="78"/>
        <v/>
      </c>
      <c r="O480" s="277" t="str">
        <f>IFERROR(IF(N480=Hjelpeark!$D$7,_xlfn.XLOOKUP('Beregninger RAS'!C480,Hjelpeark!$C$8:$C$19,Hjelpeark!$D$8:$D$19),_xlfn.XLOOKUP('Beregninger RAS'!C480,Hjelpeark!$C$8:$C$19,Hjelpeark!$E$8:$E$19)),"")</f>
        <v/>
      </c>
      <c r="P480" s="277" t="str">
        <f t="shared" si="79"/>
        <v/>
      </c>
      <c r="Q480" s="277" t="str">
        <f>IFERROR(IF(P480=Hjelpeark!$B$4,0,ABS(P480-O480)),"")</f>
        <v/>
      </c>
      <c r="R480" s="226" t="str">
        <f t="shared" si="72"/>
        <v/>
      </c>
      <c r="T480" s="248" t="str">
        <f>IFERROR(_xlfn.XLOOKUP(D480,Prisliste!$C$4:$F$4,Prisliste!$C$28:$F$28)*R480,"")</f>
        <v/>
      </c>
      <c r="U480" s="248" t="str">
        <f>IFERROR(IF(L480=Hjelpeark!$P$14,_xlfn.XLOOKUP(D480,Prisliste!$C$4:$F$4,Prisliste!$C$29:$F$29)*R480,IF(L480=Hjelpeark!$P$15,_xlfn.XLOOKUP(D480,Prisliste!$C$4:$F$4,Prisliste!$C$30:$F$30)*R480,_xlfn.XLOOKUP(D480,Prisliste!$C$4:$F$4,Prisliste!$C$31:$F$31)*R480)),"")</f>
        <v/>
      </c>
    </row>
    <row r="481" spans="1:21" ht="14.4">
      <c r="A481" s="278" t="str">
        <f>IF(A480="","",IF(A480+1&lt;='Prisestimat RAS'!$C$7,'Beregninger RAS'!A480+1,""))</f>
        <v/>
      </c>
      <c r="B481" s="260" t="str">
        <f t="shared" si="73"/>
        <v/>
      </c>
      <c r="C481" s="277" t="str">
        <f t="shared" si="74"/>
        <v/>
      </c>
      <c r="D481" s="260" t="str">
        <f t="shared" si="75"/>
        <v/>
      </c>
      <c r="E481" s="226" t="str">
        <f t="shared" si="77"/>
        <v/>
      </c>
      <c r="F481" s="248" t="str">
        <f t="shared" si="76"/>
        <v/>
      </c>
      <c r="G481" s="246" t="str">
        <f>IF($A481="","",'Prisestimat RAS'!$C$14)</f>
        <v/>
      </c>
      <c r="H481" s="248" t="str" cm="1">
        <f t="array" ref="H481">IF(N481=Hjelpeark!$E$7,_xlfn.XLOOKUP(IF(P481="Naturlig",O481,P481),'Veksttabell FV'!$A$26:$A$42,_xlfn.XLOOKUP('Beregninger RAS'!F481,'Veksttabell FV'!$B$25:$T$25,'Veksttabell FV'!$B$26:$T$42,,-1),,-1)*G481,IF('Beregninger RAS'!N481=Hjelpeark!$D$7,_xlfn.XLOOKUP(IF(P481="Naturlig",O481,P481),'Veksttabell SV'!$A$27:$A$43,_xlfn.XLOOKUP('Beregninger RAS'!F481,'Veksttabell SV'!$B$26:$AU$26,'Veksttabell SV'!$B$27:$AU$43,,-1),,-1)*G481,""))</f>
        <v/>
      </c>
      <c r="I481" s="248" t="str">
        <f t="shared" si="70"/>
        <v/>
      </c>
      <c r="J481" s="264" t="str">
        <f t="shared" si="71"/>
        <v/>
      </c>
      <c r="K481" s="277" t="str">
        <f>IF(A481="","",'Prisestimat RAS'!$C$9)</f>
        <v/>
      </c>
      <c r="L481" s="277" t="str">
        <f>IF(B481="","",'Prisestimat RAS'!$C$10)</f>
        <v/>
      </c>
      <c r="M481" s="277" t="str">
        <f>IF(A481="","",_xlfn.XLOOKUP('Prisestimat RAS'!$C$10,Hjelpeark!$P$14:$P$16,Hjelpeark!$Q$14:$Q$16))</f>
        <v/>
      </c>
      <c r="N481" s="277" t="str">
        <f t="shared" si="78"/>
        <v/>
      </c>
      <c r="O481" s="277" t="str">
        <f>IFERROR(IF(N481=Hjelpeark!$D$7,_xlfn.XLOOKUP('Beregninger RAS'!C481,Hjelpeark!$C$8:$C$19,Hjelpeark!$D$8:$D$19),_xlfn.XLOOKUP('Beregninger RAS'!C481,Hjelpeark!$C$8:$C$19,Hjelpeark!$E$8:$E$19)),"")</f>
        <v/>
      </c>
      <c r="P481" s="277" t="str">
        <f t="shared" si="79"/>
        <v/>
      </c>
      <c r="Q481" s="277" t="str">
        <f>IFERROR(IF(P481=Hjelpeark!$B$4,0,ABS(P481-O481)),"")</f>
        <v/>
      </c>
      <c r="R481" s="226" t="str">
        <f t="shared" si="72"/>
        <v/>
      </c>
      <c r="T481" s="248" t="str">
        <f>IFERROR(_xlfn.XLOOKUP(D481,Prisliste!$C$4:$F$4,Prisliste!$C$28:$F$28)*R481,"")</f>
        <v/>
      </c>
      <c r="U481" s="248" t="str">
        <f>IFERROR(IF(L481=Hjelpeark!$P$14,_xlfn.XLOOKUP(D481,Prisliste!$C$4:$F$4,Prisliste!$C$29:$F$29)*R481,IF(L481=Hjelpeark!$P$15,_xlfn.XLOOKUP(D481,Prisliste!$C$4:$F$4,Prisliste!$C$30:$F$30)*R481,_xlfn.XLOOKUP(D481,Prisliste!$C$4:$F$4,Prisliste!$C$31:$F$31)*R481)),"")</f>
        <v/>
      </c>
    </row>
    <row r="482" spans="1:21" ht="14.4">
      <c r="A482" s="278" t="str">
        <f>IF(A481="","",IF(A481+1&lt;='Prisestimat RAS'!$C$7,'Beregninger RAS'!A481+1,""))</f>
        <v/>
      </c>
      <c r="B482" s="260" t="str">
        <f t="shared" si="73"/>
        <v/>
      </c>
      <c r="C482" s="277" t="str">
        <f t="shared" si="74"/>
        <v/>
      </c>
      <c r="D482" s="260" t="str">
        <f t="shared" si="75"/>
        <v/>
      </c>
      <c r="E482" s="226" t="str">
        <f t="shared" si="77"/>
        <v/>
      </c>
      <c r="F482" s="248" t="str">
        <f t="shared" si="76"/>
        <v/>
      </c>
      <c r="G482" s="246" t="str">
        <f>IF($A482="","",'Prisestimat RAS'!$C$14)</f>
        <v/>
      </c>
      <c r="H482" s="248" t="str" cm="1">
        <f t="array" ref="H482">IF(N482=Hjelpeark!$E$7,_xlfn.XLOOKUP(IF(P482="Naturlig",O482,P482),'Veksttabell FV'!$A$26:$A$42,_xlfn.XLOOKUP('Beregninger RAS'!F482,'Veksttabell FV'!$B$25:$T$25,'Veksttabell FV'!$B$26:$T$42,,-1),,-1)*G482,IF('Beregninger RAS'!N482=Hjelpeark!$D$7,_xlfn.XLOOKUP(IF(P482="Naturlig",O482,P482),'Veksttabell SV'!$A$27:$A$43,_xlfn.XLOOKUP('Beregninger RAS'!F482,'Veksttabell SV'!$B$26:$AU$26,'Veksttabell SV'!$B$27:$AU$43,,-1),,-1)*G482,""))</f>
        <v/>
      </c>
      <c r="I482" s="248" t="str">
        <f t="shared" si="70"/>
        <v/>
      </c>
      <c r="J482" s="264" t="str">
        <f t="shared" si="71"/>
        <v/>
      </c>
      <c r="K482" s="277" t="str">
        <f>IF(A482="","",'Prisestimat RAS'!$C$9)</f>
        <v/>
      </c>
      <c r="L482" s="277" t="str">
        <f>IF(B482="","",'Prisestimat RAS'!$C$10)</f>
        <v/>
      </c>
      <c r="M482" s="277" t="str">
        <f>IF(A482="","",_xlfn.XLOOKUP('Prisestimat RAS'!$C$10,Hjelpeark!$P$14:$P$16,Hjelpeark!$Q$14:$Q$16))</f>
        <v/>
      </c>
      <c r="N482" s="277" t="str">
        <f t="shared" si="78"/>
        <v/>
      </c>
      <c r="O482" s="277" t="str">
        <f>IFERROR(IF(N482=Hjelpeark!$D$7,_xlfn.XLOOKUP('Beregninger RAS'!C482,Hjelpeark!$C$8:$C$19,Hjelpeark!$D$8:$D$19),_xlfn.XLOOKUP('Beregninger RAS'!C482,Hjelpeark!$C$8:$C$19,Hjelpeark!$E$8:$E$19)),"")</f>
        <v/>
      </c>
      <c r="P482" s="277" t="str">
        <f t="shared" si="79"/>
        <v/>
      </c>
      <c r="Q482" s="277" t="str">
        <f>IFERROR(IF(P482=Hjelpeark!$B$4,0,ABS(P482-O482)),"")</f>
        <v/>
      </c>
      <c r="R482" s="226" t="str">
        <f t="shared" si="72"/>
        <v/>
      </c>
      <c r="T482" s="248" t="str">
        <f>IFERROR(_xlfn.XLOOKUP(D482,Prisliste!$C$4:$F$4,Prisliste!$C$28:$F$28)*R482,"")</f>
        <v/>
      </c>
      <c r="U482" s="248" t="str">
        <f>IFERROR(IF(L482=Hjelpeark!$P$14,_xlfn.XLOOKUP(D482,Prisliste!$C$4:$F$4,Prisliste!$C$29:$F$29)*R482,IF(L482=Hjelpeark!$P$15,_xlfn.XLOOKUP(D482,Prisliste!$C$4:$F$4,Prisliste!$C$30:$F$30)*R482,_xlfn.XLOOKUP(D482,Prisliste!$C$4:$F$4,Prisliste!$C$31:$F$31)*R482)),"")</f>
        <v/>
      </c>
    </row>
    <row r="483" spans="1:21" ht="14.4">
      <c r="A483" s="278" t="str">
        <f>IF(A482="","",IF(A482+1&lt;='Prisestimat RAS'!$C$7,'Beregninger RAS'!A482+1,""))</f>
        <v/>
      </c>
      <c r="B483" s="260" t="str">
        <f t="shared" si="73"/>
        <v/>
      </c>
      <c r="C483" s="277" t="str">
        <f t="shared" si="74"/>
        <v/>
      </c>
      <c r="D483" s="260" t="str">
        <f t="shared" si="75"/>
        <v/>
      </c>
      <c r="E483" s="226" t="str">
        <f t="shared" si="77"/>
        <v/>
      </c>
      <c r="F483" s="248" t="str">
        <f t="shared" si="76"/>
        <v/>
      </c>
      <c r="G483" s="246" t="str">
        <f>IF($A483="","",'Prisestimat RAS'!$C$14)</f>
        <v/>
      </c>
      <c r="H483" s="248" t="str" cm="1">
        <f t="array" ref="H483">IF(N483=Hjelpeark!$E$7,_xlfn.XLOOKUP(IF(P483="Naturlig",O483,P483),'Veksttabell FV'!$A$26:$A$42,_xlfn.XLOOKUP('Beregninger RAS'!F483,'Veksttabell FV'!$B$25:$T$25,'Veksttabell FV'!$B$26:$T$42,,-1),,-1)*G483,IF('Beregninger RAS'!N483=Hjelpeark!$D$7,_xlfn.XLOOKUP(IF(P483="Naturlig",O483,P483),'Veksttabell SV'!$A$27:$A$43,_xlfn.XLOOKUP('Beregninger RAS'!F483,'Veksttabell SV'!$B$26:$AU$26,'Veksttabell SV'!$B$27:$AU$43,,-1),,-1)*G483,""))</f>
        <v/>
      </c>
      <c r="I483" s="248" t="str">
        <f t="shared" si="70"/>
        <v/>
      </c>
      <c r="J483" s="264" t="str">
        <f t="shared" si="71"/>
        <v/>
      </c>
      <c r="K483" s="277" t="str">
        <f>IF(A483="","",'Prisestimat RAS'!$C$9)</f>
        <v/>
      </c>
      <c r="L483" s="277" t="str">
        <f>IF(B483="","",'Prisestimat RAS'!$C$10)</f>
        <v/>
      </c>
      <c r="M483" s="277" t="str">
        <f>IF(A483="","",_xlfn.XLOOKUP('Prisestimat RAS'!$C$10,Hjelpeark!$P$14:$P$16,Hjelpeark!$Q$14:$Q$16))</f>
        <v/>
      </c>
      <c r="N483" s="277" t="str">
        <f t="shared" si="78"/>
        <v/>
      </c>
      <c r="O483" s="277" t="str">
        <f>IFERROR(IF(N483=Hjelpeark!$D$7,_xlfn.XLOOKUP('Beregninger RAS'!C483,Hjelpeark!$C$8:$C$19,Hjelpeark!$D$8:$D$19),_xlfn.XLOOKUP('Beregninger RAS'!C483,Hjelpeark!$C$8:$C$19,Hjelpeark!$E$8:$E$19)),"")</f>
        <v/>
      </c>
      <c r="P483" s="277" t="str">
        <f t="shared" si="79"/>
        <v/>
      </c>
      <c r="Q483" s="277" t="str">
        <f>IFERROR(IF(P483=Hjelpeark!$B$4,0,ABS(P483-O483)),"")</f>
        <v/>
      </c>
      <c r="R483" s="226" t="str">
        <f t="shared" si="72"/>
        <v/>
      </c>
      <c r="T483" s="248" t="str">
        <f>IFERROR(_xlfn.XLOOKUP(D483,Prisliste!$C$4:$F$4,Prisliste!$C$28:$F$28)*R483,"")</f>
        <v/>
      </c>
      <c r="U483" s="248" t="str">
        <f>IFERROR(IF(L483=Hjelpeark!$P$14,_xlfn.XLOOKUP(D483,Prisliste!$C$4:$F$4,Prisliste!$C$29:$F$29)*R483,IF(L483=Hjelpeark!$P$15,_xlfn.XLOOKUP(D483,Prisliste!$C$4:$F$4,Prisliste!$C$30:$F$30)*R483,_xlfn.XLOOKUP(D483,Prisliste!$C$4:$F$4,Prisliste!$C$31:$F$31)*R483)),"")</f>
        <v/>
      </c>
    </row>
    <row r="484" spans="1:21" ht="14.4">
      <c r="A484" s="278" t="str">
        <f>IF(A483="","",IF(A483+1&lt;='Prisestimat RAS'!$C$7,'Beregninger RAS'!A483+1,""))</f>
        <v/>
      </c>
      <c r="B484" s="260" t="str">
        <f t="shared" si="73"/>
        <v/>
      </c>
      <c r="C484" s="277" t="str">
        <f t="shared" si="74"/>
        <v/>
      </c>
      <c r="D484" s="260" t="str">
        <f t="shared" si="75"/>
        <v/>
      </c>
      <c r="E484" s="226" t="str">
        <f t="shared" si="77"/>
        <v/>
      </c>
      <c r="F484" s="248" t="str">
        <f t="shared" si="76"/>
        <v/>
      </c>
      <c r="G484" s="246" t="str">
        <f>IF($A484="","",'Prisestimat RAS'!$C$14)</f>
        <v/>
      </c>
      <c r="H484" s="248" t="str" cm="1">
        <f t="array" ref="H484">IF(N484=Hjelpeark!$E$7,_xlfn.XLOOKUP(IF(P484="Naturlig",O484,P484),'Veksttabell FV'!$A$26:$A$42,_xlfn.XLOOKUP('Beregninger RAS'!F484,'Veksttabell FV'!$B$25:$T$25,'Veksttabell FV'!$B$26:$T$42,,-1),,-1)*G484,IF('Beregninger RAS'!N484=Hjelpeark!$D$7,_xlfn.XLOOKUP(IF(P484="Naturlig",O484,P484),'Veksttabell SV'!$A$27:$A$43,_xlfn.XLOOKUP('Beregninger RAS'!F484,'Veksttabell SV'!$B$26:$AU$26,'Veksttabell SV'!$B$27:$AU$43,,-1),,-1)*G484,""))</f>
        <v/>
      </c>
      <c r="I484" s="248" t="str">
        <f t="shared" si="70"/>
        <v/>
      </c>
      <c r="J484" s="264" t="str">
        <f t="shared" si="71"/>
        <v/>
      </c>
      <c r="K484" s="277" t="str">
        <f>IF(A484="","",'Prisestimat RAS'!$C$9)</f>
        <v/>
      </c>
      <c r="L484" s="277" t="str">
        <f>IF(B484="","",'Prisestimat RAS'!$C$10)</f>
        <v/>
      </c>
      <c r="M484" s="277" t="str">
        <f>IF(A484="","",_xlfn.XLOOKUP('Prisestimat RAS'!$C$10,Hjelpeark!$P$14:$P$16,Hjelpeark!$Q$14:$Q$16))</f>
        <v/>
      </c>
      <c r="N484" s="277" t="str">
        <f t="shared" si="78"/>
        <v/>
      </c>
      <c r="O484" s="277" t="str">
        <f>IFERROR(IF(N484=Hjelpeark!$D$7,_xlfn.XLOOKUP('Beregninger RAS'!C484,Hjelpeark!$C$8:$C$19,Hjelpeark!$D$8:$D$19),_xlfn.XLOOKUP('Beregninger RAS'!C484,Hjelpeark!$C$8:$C$19,Hjelpeark!$E$8:$E$19)),"")</f>
        <v/>
      </c>
      <c r="P484" s="277" t="str">
        <f t="shared" si="79"/>
        <v/>
      </c>
      <c r="Q484" s="277" t="str">
        <f>IFERROR(IF(P484=Hjelpeark!$B$4,0,ABS(P484-O484)),"")</f>
        <v/>
      </c>
      <c r="R484" s="226" t="str">
        <f t="shared" si="72"/>
        <v/>
      </c>
      <c r="T484" s="248" t="str">
        <f>IFERROR(_xlfn.XLOOKUP(D484,Prisliste!$C$4:$F$4,Prisliste!$C$28:$F$28)*R484,"")</f>
        <v/>
      </c>
      <c r="U484" s="248" t="str">
        <f>IFERROR(IF(L484=Hjelpeark!$P$14,_xlfn.XLOOKUP(D484,Prisliste!$C$4:$F$4,Prisliste!$C$29:$F$29)*R484,IF(L484=Hjelpeark!$P$15,_xlfn.XLOOKUP(D484,Prisliste!$C$4:$F$4,Prisliste!$C$30:$F$30)*R484,_xlfn.XLOOKUP(D484,Prisliste!$C$4:$F$4,Prisliste!$C$31:$F$31)*R484)),"")</f>
        <v/>
      </c>
    </row>
    <row r="485" spans="1:21" ht="14.4">
      <c r="A485" s="278" t="str">
        <f>IF(A484="","",IF(A484+1&lt;='Prisestimat RAS'!$C$7,'Beregninger RAS'!A484+1,""))</f>
        <v/>
      </c>
      <c r="B485" s="260" t="str">
        <f t="shared" si="73"/>
        <v/>
      </c>
      <c r="C485" s="277" t="str">
        <f t="shared" si="74"/>
        <v/>
      </c>
      <c r="D485" s="260" t="str">
        <f t="shared" si="75"/>
        <v/>
      </c>
      <c r="E485" s="226" t="str">
        <f t="shared" si="77"/>
        <v/>
      </c>
      <c r="F485" s="248" t="str">
        <f t="shared" si="76"/>
        <v/>
      </c>
      <c r="G485" s="246" t="str">
        <f>IF($A485="","",'Prisestimat RAS'!$C$14)</f>
        <v/>
      </c>
      <c r="H485" s="248" t="str" cm="1">
        <f t="array" ref="H485">IF(N485=Hjelpeark!$E$7,_xlfn.XLOOKUP(IF(P485="Naturlig",O485,P485),'Veksttabell FV'!$A$26:$A$42,_xlfn.XLOOKUP('Beregninger RAS'!F485,'Veksttabell FV'!$B$25:$T$25,'Veksttabell FV'!$B$26:$T$42,,-1),,-1)*G485,IF('Beregninger RAS'!N485=Hjelpeark!$D$7,_xlfn.XLOOKUP(IF(P485="Naturlig",O485,P485),'Veksttabell SV'!$A$27:$A$43,_xlfn.XLOOKUP('Beregninger RAS'!F485,'Veksttabell SV'!$B$26:$AU$26,'Veksttabell SV'!$B$27:$AU$43,,-1),,-1)*G485,""))</f>
        <v/>
      </c>
      <c r="I485" s="248" t="str">
        <f t="shared" si="70"/>
        <v/>
      </c>
      <c r="J485" s="264" t="str">
        <f t="shared" si="71"/>
        <v/>
      </c>
      <c r="K485" s="277" t="str">
        <f>IF(A485="","",'Prisestimat RAS'!$C$9)</f>
        <v/>
      </c>
      <c r="L485" s="277" t="str">
        <f>IF(B485="","",'Prisestimat RAS'!$C$10)</f>
        <v/>
      </c>
      <c r="M485" s="277" t="str">
        <f>IF(A485="","",_xlfn.XLOOKUP('Prisestimat RAS'!$C$10,Hjelpeark!$P$14:$P$16,Hjelpeark!$Q$14:$Q$16))</f>
        <v/>
      </c>
      <c r="N485" s="277" t="str">
        <f t="shared" si="78"/>
        <v/>
      </c>
      <c r="O485" s="277" t="str">
        <f>IFERROR(IF(N485=Hjelpeark!$D$7,_xlfn.XLOOKUP('Beregninger RAS'!C485,Hjelpeark!$C$8:$C$19,Hjelpeark!$D$8:$D$19),_xlfn.XLOOKUP('Beregninger RAS'!C485,Hjelpeark!$C$8:$C$19,Hjelpeark!$E$8:$E$19)),"")</f>
        <v/>
      </c>
      <c r="P485" s="277" t="str">
        <f t="shared" si="79"/>
        <v/>
      </c>
      <c r="Q485" s="277" t="str">
        <f>IFERROR(IF(P485=Hjelpeark!$B$4,0,ABS(P485-O485)),"")</f>
        <v/>
      </c>
      <c r="R485" s="226" t="str">
        <f t="shared" si="72"/>
        <v/>
      </c>
      <c r="T485" s="248" t="str">
        <f>IFERROR(_xlfn.XLOOKUP(D485,Prisliste!$C$4:$F$4,Prisliste!$C$28:$F$28)*R485,"")</f>
        <v/>
      </c>
      <c r="U485" s="248" t="str">
        <f>IFERROR(IF(L485=Hjelpeark!$P$14,_xlfn.XLOOKUP(D485,Prisliste!$C$4:$F$4,Prisliste!$C$29:$F$29)*R485,IF(L485=Hjelpeark!$P$15,_xlfn.XLOOKUP(D485,Prisliste!$C$4:$F$4,Prisliste!$C$30:$F$30)*R485,_xlfn.XLOOKUP(D485,Prisliste!$C$4:$F$4,Prisliste!$C$31:$F$31)*R485)),"")</f>
        <v/>
      </c>
    </row>
    <row r="486" spans="1:21" ht="14.4">
      <c r="A486" s="278" t="str">
        <f>IF(A485="","",IF(A485+1&lt;='Prisestimat RAS'!$C$7,'Beregninger RAS'!A485+1,""))</f>
        <v/>
      </c>
      <c r="B486" s="260" t="str">
        <f t="shared" si="73"/>
        <v/>
      </c>
      <c r="C486" s="277" t="str">
        <f t="shared" si="74"/>
        <v/>
      </c>
      <c r="D486" s="260" t="str">
        <f t="shared" si="75"/>
        <v/>
      </c>
      <c r="E486" s="226" t="str">
        <f t="shared" si="77"/>
        <v/>
      </c>
      <c r="F486" s="248" t="str">
        <f t="shared" si="76"/>
        <v/>
      </c>
      <c r="G486" s="246" t="str">
        <f>IF($A486="","",'Prisestimat RAS'!$C$14)</f>
        <v/>
      </c>
      <c r="H486" s="248" t="str" cm="1">
        <f t="array" ref="H486">IF(N486=Hjelpeark!$E$7,_xlfn.XLOOKUP(IF(P486="Naturlig",O486,P486),'Veksttabell FV'!$A$26:$A$42,_xlfn.XLOOKUP('Beregninger RAS'!F486,'Veksttabell FV'!$B$25:$T$25,'Veksttabell FV'!$B$26:$T$42,,-1),,-1)*G486,IF('Beregninger RAS'!N486=Hjelpeark!$D$7,_xlfn.XLOOKUP(IF(P486="Naturlig",O486,P486),'Veksttabell SV'!$A$27:$A$43,_xlfn.XLOOKUP('Beregninger RAS'!F486,'Veksttabell SV'!$B$26:$AU$26,'Veksttabell SV'!$B$27:$AU$43,,-1),,-1)*G486,""))</f>
        <v/>
      </c>
      <c r="I486" s="248" t="str">
        <f t="shared" si="70"/>
        <v/>
      </c>
      <c r="J486" s="264" t="str">
        <f t="shared" si="71"/>
        <v/>
      </c>
      <c r="K486" s="277" t="str">
        <f>IF(A486="","",'Prisestimat RAS'!$C$9)</f>
        <v/>
      </c>
      <c r="L486" s="277" t="str">
        <f>IF(B486="","",'Prisestimat RAS'!$C$10)</f>
        <v/>
      </c>
      <c r="M486" s="277" t="str">
        <f>IF(A486="","",_xlfn.XLOOKUP('Prisestimat RAS'!$C$10,Hjelpeark!$P$14:$P$16,Hjelpeark!$Q$14:$Q$16))</f>
        <v/>
      </c>
      <c r="N486" s="277" t="str">
        <f t="shared" si="78"/>
        <v/>
      </c>
      <c r="O486" s="277" t="str">
        <f>IFERROR(IF(N486=Hjelpeark!$D$7,_xlfn.XLOOKUP('Beregninger RAS'!C486,Hjelpeark!$C$8:$C$19,Hjelpeark!$D$8:$D$19),_xlfn.XLOOKUP('Beregninger RAS'!C486,Hjelpeark!$C$8:$C$19,Hjelpeark!$E$8:$E$19)),"")</f>
        <v/>
      </c>
      <c r="P486" s="277" t="str">
        <f t="shared" si="79"/>
        <v/>
      </c>
      <c r="Q486" s="277" t="str">
        <f>IFERROR(IF(P486=Hjelpeark!$B$4,0,ABS(P486-O486)),"")</f>
        <v/>
      </c>
      <c r="R486" s="226" t="str">
        <f t="shared" si="72"/>
        <v/>
      </c>
      <c r="T486" s="248" t="str">
        <f>IFERROR(_xlfn.XLOOKUP(D486,Prisliste!$C$4:$F$4,Prisliste!$C$28:$F$28)*R486,"")</f>
        <v/>
      </c>
      <c r="U486" s="248" t="str">
        <f>IFERROR(IF(L486=Hjelpeark!$P$14,_xlfn.XLOOKUP(D486,Prisliste!$C$4:$F$4,Prisliste!$C$29:$F$29)*R486,IF(L486=Hjelpeark!$P$15,_xlfn.XLOOKUP(D486,Prisliste!$C$4:$F$4,Prisliste!$C$30:$F$30)*R486,_xlfn.XLOOKUP(D486,Prisliste!$C$4:$F$4,Prisliste!$C$31:$F$31)*R486)),"")</f>
        <v/>
      </c>
    </row>
    <row r="487" spans="1:21" ht="14.4">
      <c r="A487" s="278" t="str">
        <f>IF(A486="","",IF(A486+1&lt;='Prisestimat RAS'!$C$7,'Beregninger RAS'!A486+1,""))</f>
        <v/>
      </c>
      <c r="B487" s="260" t="str">
        <f t="shared" si="73"/>
        <v/>
      </c>
      <c r="C487" s="277" t="str">
        <f t="shared" si="74"/>
        <v/>
      </c>
      <c r="D487" s="260" t="str">
        <f t="shared" si="75"/>
        <v/>
      </c>
      <c r="E487" s="226" t="str">
        <f t="shared" si="77"/>
        <v/>
      </c>
      <c r="F487" s="248" t="str">
        <f t="shared" si="76"/>
        <v/>
      </c>
      <c r="G487" s="246" t="str">
        <f>IF($A487="","",'Prisestimat RAS'!$C$14)</f>
        <v/>
      </c>
      <c r="H487" s="248" t="str" cm="1">
        <f t="array" ref="H487">IF(N487=Hjelpeark!$E$7,_xlfn.XLOOKUP(IF(P487="Naturlig",O487,P487),'Veksttabell FV'!$A$26:$A$42,_xlfn.XLOOKUP('Beregninger RAS'!F487,'Veksttabell FV'!$B$25:$T$25,'Veksttabell FV'!$B$26:$T$42,,-1),,-1)*G487,IF('Beregninger RAS'!N487=Hjelpeark!$D$7,_xlfn.XLOOKUP(IF(P487="Naturlig",O487,P487),'Veksttabell SV'!$A$27:$A$43,_xlfn.XLOOKUP('Beregninger RAS'!F487,'Veksttabell SV'!$B$26:$AU$26,'Veksttabell SV'!$B$27:$AU$43,,-1),,-1)*G487,""))</f>
        <v/>
      </c>
      <c r="I487" s="248" t="str">
        <f t="shared" si="70"/>
        <v/>
      </c>
      <c r="J487" s="264" t="str">
        <f t="shared" si="71"/>
        <v/>
      </c>
      <c r="K487" s="277" t="str">
        <f>IF(A487="","",'Prisestimat RAS'!$C$9)</f>
        <v/>
      </c>
      <c r="L487" s="277" t="str">
        <f>IF(B487="","",'Prisestimat RAS'!$C$10)</f>
        <v/>
      </c>
      <c r="M487" s="277" t="str">
        <f>IF(A487="","",_xlfn.XLOOKUP('Prisestimat RAS'!$C$10,Hjelpeark!$P$14:$P$16,Hjelpeark!$Q$14:$Q$16))</f>
        <v/>
      </c>
      <c r="N487" s="277" t="str">
        <f t="shared" si="78"/>
        <v/>
      </c>
      <c r="O487" s="277" t="str">
        <f>IFERROR(IF(N487=Hjelpeark!$D$7,_xlfn.XLOOKUP('Beregninger RAS'!C487,Hjelpeark!$C$8:$C$19,Hjelpeark!$D$8:$D$19),_xlfn.XLOOKUP('Beregninger RAS'!C487,Hjelpeark!$C$8:$C$19,Hjelpeark!$E$8:$E$19)),"")</f>
        <v/>
      </c>
      <c r="P487" s="277" t="str">
        <f t="shared" si="79"/>
        <v/>
      </c>
      <c r="Q487" s="277" t="str">
        <f>IFERROR(IF(P487=Hjelpeark!$B$4,0,ABS(P487-O487)),"")</f>
        <v/>
      </c>
      <c r="R487" s="226" t="str">
        <f t="shared" si="72"/>
        <v/>
      </c>
      <c r="T487" s="248" t="str">
        <f>IFERROR(_xlfn.XLOOKUP(D487,Prisliste!$C$4:$F$4,Prisliste!$C$28:$F$28)*R487,"")</f>
        <v/>
      </c>
      <c r="U487" s="248" t="str">
        <f>IFERROR(IF(L487=Hjelpeark!$P$14,_xlfn.XLOOKUP(D487,Prisliste!$C$4:$F$4,Prisliste!$C$29:$F$29)*R487,IF(L487=Hjelpeark!$P$15,_xlfn.XLOOKUP(D487,Prisliste!$C$4:$F$4,Prisliste!$C$30:$F$30)*R487,_xlfn.XLOOKUP(D487,Prisliste!$C$4:$F$4,Prisliste!$C$31:$F$31)*R487)),"")</f>
        <v/>
      </c>
    </row>
    <row r="488" spans="1:21" ht="14.4">
      <c r="A488" s="278" t="str">
        <f>IF(A487="","",IF(A487+1&lt;='Prisestimat RAS'!$C$7,'Beregninger RAS'!A487+1,""))</f>
        <v/>
      </c>
      <c r="B488" s="260" t="str">
        <f t="shared" si="73"/>
        <v/>
      </c>
      <c r="C488" s="277" t="str">
        <f t="shared" si="74"/>
        <v/>
      </c>
      <c r="D488" s="260" t="str">
        <f t="shared" si="75"/>
        <v/>
      </c>
      <c r="E488" s="226" t="str">
        <f t="shared" si="77"/>
        <v/>
      </c>
      <c r="F488" s="248" t="str">
        <f t="shared" si="76"/>
        <v/>
      </c>
      <c r="G488" s="246" t="str">
        <f>IF($A488="","",'Prisestimat RAS'!$C$14)</f>
        <v/>
      </c>
      <c r="H488" s="248" t="str" cm="1">
        <f t="array" ref="H488">IF(N488=Hjelpeark!$E$7,_xlfn.XLOOKUP(IF(P488="Naturlig",O488,P488),'Veksttabell FV'!$A$26:$A$42,_xlfn.XLOOKUP('Beregninger RAS'!F488,'Veksttabell FV'!$B$25:$T$25,'Veksttabell FV'!$B$26:$T$42,,-1),,-1)*G488,IF('Beregninger RAS'!N488=Hjelpeark!$D$7,_xlfn.XLOOKUP(IF(P488="Naturlig",O488,P488),'Veksttabell SV'!$A$27:$A$43,_xlfn.XLOOKUP('Beregninger RAS'!F488,'Veksttabell SV'!$B$26:$AU$26,'Veksttabell SV'!$B$27:$AU$43,,-1),,-1)*G488,""))</f>
        <v/>
      </c>
      <c r="I488" s="248" t="str">
        <f t="shared" si="70"/>
        <v/>
      </c>
      <c r="J488" s="264" t="str">
        <f t="shared" si="71"/>
        <v/>
      </c>
      <c r="K488" s="277" t="str">
        <f>IF(A488="","",'Prisestimat RAS'!$C$9)</f>
        <v/>
      </c>
      <c r="L488" s="277" t="str">
        <f>IF(B488="","",'Prisestimat RAS'!$C$10)</f>
        <v/>
      </c>
      <c r="M488" s="277" t="str">
        <f>IF(A488="","",_xlfn.XLOOKUP('Prisestimat RAS'!$C$10,Hjelpeark!$P$14:$P$16,Hjelpeark!$Q$14:$Q$16))</f>
        <v/>
      </c>
      <c r="N488" s="277" t="str">
        <f t="shared" si="78"/>
        <v/>
      </c>
      <c r="O488" s="277" t="str">
        <f>IFERROR(IF(N488=Hjelpeark!$D$7,_xlfn.XLOOKUP('Beregninger RAS'!C488,Hjelpeark!$C$8:$C$19,Hjelpeark!$D$8:$D$19),_xlfn.XLOOKUP('Beregninger RAS'!C488,Hjelpeark!$C$8:$C$19,Hjelpeark!$E$8:$E$19)),"")</f>
        <v/>
      </c>
      <c r="P488" s="277" t="str">
        <f t="shared" si="79"/>
        <v/>
      </c>
      <c r="Q488" s="277" t="str">
        <f>IFERROR(IF(P488=Hjelpeark!$B$4,0,ABS(P488-O488)),"")</f>
        <v/>
      </c>
      <c r="R488" s="226" t="str">
        <f t="shared" si="72"/>
        <v/>
      </c>
      <c r="T488" s="248" t="str">
        <f>IFERROR(_xlfn.XLOOKUP(D488,Prisliste!$C$4:$F$4,Prisliste!$C$28:$F$28)*R488,"")</f>
        <v/>
      </c>
      <c r="U488" s="248" t="str">
        <f>IFERROR(IF(L488=Hjelpeark!$P$14,_xlfn.XLOOKUP(D488,Prisliste!$C$4:$F$4,Prisliste!$C$29:$F$29)*R488,IF(L488=Hjelpeark!$P$15,_xlfn.XLOOKUP(D488,Prisliste!$C$4:$F$4,Prisliste!$C$30:$F$30)*R488,_xlfn.XLOOKUP(D488,Prisliste!$C$4:$F$4,Prisliste!$C$31:$F$31)*R488)),"")</f>
        <v/>
      </c>
    </row>
    <row r="489" spans="1:21" ht="14.4">
      <c r="A489" s="278" t="str">
        <f>IF(A488="","",IF(A488+1&lt;='Prisestimat RAS'!$C$7,'Beregninger RAS'!A488+1,""))</f>
        <v/>
      </c>
      <c r="B489" s="260" t="str">
        <f t="shared" si="73"/>
        <v/>
      </c>
      <c r="C489" s="277" t="str">
        <f t="shared" si="74"/>
        <v/>
      </c>
      <c r="D489" s="260" t="str">
        <f t="shared" si="75"/>
        <v/>
      </c>
      <c r="E489" s="226" t="str">
        <f t="shared" si="77"/>
        <v/>
      </c>
      <c r="F489" s="248" t="str">
        <f t="shared" si="76"/>
        <v/>
      </c>
      <c r="G489" s="246" t="str">
        <f>IF($A489="","",'Prisestimat RAS'!$C$14)</f>
        <v/>
      </c>
      <c r="H489" s="248" t="str" cm="1">
        <f t="array" ref="H489">IF(N489=Hjelpeark!$E$7,_xlfn.XLOOKUP(IF(P489="Naturlig",O489,P489),'Veksttabell FV'!$A$26:$A$42,_xlfn.XLOOKUP('Beregninger RAS'!F489,'Veksttabell FV'!$B$25:$T$25,'Veksttabell FV'!$B$26:$T$42,,-1),,-1)*G489,IF('Beregninger RAS'!N489=Hjelpeark!$D$7,_xlfn.XLOOKUP(IF(P489="Naturlig",O489,P489),'Veksttabell SV'!$A$27:$A$43,_xlfn.XLOOKUP('Beregninger RAS'!F489,'Veksttabell SV'!$B$26:$AU$26,'Veksttabell SV'!$B$27:$AU$43,,-1),,-1)*G489,""))</f>
        <v/>
      </c>
      <c r="I489" s="248" t="str">
        <f t="shared" si="70"/>
        <v/>
      </c>
      <c r="J489" s="264" t="str">
        <f t="shared" si="71"/>
        <v/>
      </c>
      <c r="K489" s="277" t="str">
        <f>IF(A489="","",'Prisestimat RAS'!$C$9)</f>
        <v/>
      </c>
      <c r="L489" s="277" t="str">
        <f>IF(B489="","",'Prisestimat RAS'!$C$10)</f>
        <v/>
      </c>
      <c r="M489" s="277" t="str">
        <f>IF(A489="","",_xlfn.XLOOKUP('Prisestimat RAS'!$C$10,Hjelpeark!$P$14:$P$16,Hjelpeark!$Q$14:$Q$16))</f>
        <v/>
      </c>
      <c r="N489" s="277" t="str">
        <f t="shared" si="78"/>
        <v/>
      </c>
      <c r="O489" s="277" t="str">
        <f>IFERROR(IF(N489=Hjelpeark!$D$7,_xlfn.XLOOKUP('Beregninger RAS'!C489,Hjelpeark!$C$8:$C$19,Hjelpeark!$D$8:$D$19),_xlfn.XLOOKUP('Beregninger RAS'!C489,Hjelpeark!$C$8:$C$19,Hjelpeark!$E$8:$E$19)),"")</f>
        <v/>
      </c>
      <c r="P489" s="277" t="str">
        <f t="shared" si="79"/>
        <v/>
      </c>
      <c r="Q489" s="277" t="str">
        <f>IFERROR(IF(P489=Hjelpeark!$B$4,0,ABS(P489-O489)),"")</f>
        <v/>
      </c>
      <c r="R489" s="226" t="str">
        <f t="shared" si="72"/>
        <v/>
      </c>
      <c r="T489" s="248" t="str">
        <f>IFERROR(_xlfn.XLOOKUP(D489,Prisliste!$C$4:$F$4,Prisliste!$C$28:$F$28)*R489,"")</f>
        <v/>
      </c>
      <c r="U489" s="248" t="str">
        <f>IFERROR(IF(L489=Hjelpeark!$P$14,_xlfn.XLOOKUP(D489,Prisliste!$C$4:$F$4,Prisliste!$C$29:$F$29)*R489,IF(L489=Hjelpeark!$P$15,_xlfn.XLOOKUP(D489,Prisliste!$C$4:$F$4,Prisliste!$C$30:$F$30)*R489,_xlfn.XLOOKUP(D489,Prisliste!$C$4:$F$4,Prisliste!$C$31:$F$31)*R489)),"")</f>
        <v/>
      </c>
    </row>
    <row r="490" spans="1:21" ht="14.4">
      <c r="A490" s="278" t="str">
        <f>IF(A489="","",IF(A489+1&lt;='Prisestimat RAS'!$C$7,'Beregninger RAS'!A489+1,""))</f>
        <v/>
      </c>
      <c r="B490" s="260" t="str">
        <f t="shared" si="73"/>
        <v/>
      </c>
      <c r="C490" s="277" t="str">
        <f t="shared" si="74"/>
        <v/>
      </c>
      <c r="D490" s="260" t="str">
        <f t="shared" si="75"/>
        <v/>
      </c>
      <c r="E490" s="226" t="str">
        <f t="shared" si="77"/>
        <v/>
      </c>
      <c r="F490" s="248" t="str">
        <f t="shared" si="76"/>
        <v/>
      </c>
      <c r="G490" s="246" t="str">
        <f>IF($A490="","",'Prisestimat RAS'!$C$14)</f>
        <v/>
      </c>
      <c r="H490" s="248" t="str" cm="1">
        <f t="array" ref="H490">IF(N490=Hjelpeark!$E$7,_xlfn.XLOOKUP(IF(P490="Naturlig",O490,P490),'Veksttabell FV'!$A$26:$A$42,_xlfn.XLOOKUP('Beregninger RAS'!F490,'Veksttabell FV'!$B$25:$T$25,'Veksttabell FV'!$B$26:$T$42,,-1),,-1)*G490,IF('Beregninger RAS'!N490=Hjelpeark!$D$7,_xlfn.XLOOKUP(IF(P490="Naturlig",O490,P490),'Veksttabell SV'!$A$27:$A$43,_xlfn.XLOOKUP('Beregninger RAS'!F490,'Veksttabell SV'!$B$26:$AU$26,'Veksttabell SV'!$B$27:$AU$43,,-1),,-1)*G490,""))</f>
        <v/>
      </c>
      <c r="I490" s="248" t="str">
        <f t="shared" si="70"/>
        <v/>
      </c>
      <c r="J490" s="264" t="str">
        <f t="shared" si="71"/>
        <v/>
      </c>
      <c r="K490" s="277" t="str">
        <f>IF(A490="","",'Prisestimat RAS'!$C$9)</f>
        <v/>
      </c>
      <c r="L490" s="277" t="str">
        <f>IF(B490="","",'Prisestimat RAS'!$C$10)</f>
        <v/>
      </c>
      <c r="M490" s="277" t="str">
        <f>IF(A490="","",_xlfn.XLOOKUP('Prisestimat RAS'!$C$10,Hjelpeark!$P$14:$P$16,Hjelpeark!$Q$14:$Q$16))</f>
        <v/>
      </c>
      <c r="N490" s="277" t="str">
        <f t="shared" si="78"/>
        <v/>
      </c>
      <c r="O490" s="277" t="str">
        <f>IFERROR(IF(N490=Hjelpeark!$D$7,_xlfn.XLOOKUP('Beregninger RAS'!C490,Hjelpeark!$C$8:$C$19,Hjelpeark!$D$8:$D$19),_xlfn.XLOOKUP('Beregninger RAS'!C490,Hjelpeark!$C$8:$C$19,Hjelpeark!$E$8:$E$19)),"")</f>
        <v/>
      </c>
      <c r="P490" s="277" t="str">
        <f t="shared" si="79"/>
        <v/>
      </c>
      <c r="Q490" s="277" t="str">
        <f>IFERROR(IF(P490=Hjelpeark!$B$4,0,ABS(P490-O490)),"")</f>
        <v/>
      </c>
      <c r="R490" s="226" t="str">
        <f t="shared" si="72"/>
        <v/>
      </c>
      <c r="T490" s="248" t="str">
        <f>IFERROR(_xlfn.XLOOKUP(D490,Prisliste!$C$4:$F$4,Prisliste!$C$28:$F$28)*R490,"")</f>
        <v/>
      </c>
      <c r="U490" s="248" t="str">
        <f>IFERROR(IF(L490=Hjelpeark!$P$14,_xlfn.XLOOKUP(D490,Prisliste!$C$4:$F$4,Prisliste!$C$29:$F$29)*R490,IF(L490=Hjelpeark!$P$15,_xlfn.XLOOKUP(D490,Prisliste!$C$4:$F$4,Prisliste!$C$30:$F$30)*R490,_xlfn.XLOOKUP(D490,Prisliste!$C$4:$F$4,Prisliste!$C$31:$F$31)*R490)),"")</f>
        <v/>
      </c>
    </row>
    <row r="491" spans="1:21" ht="14.4">
      <c r="A491" s="278" t="str">
        <f>IF(A490="","",IF(A490+1&lt;='Prisestimat RAS'!$C$7,'Beregninger RAS'!A490+1,""))</f>
        <v/>
      </c>
      <c r="B491" s="260" t="str">
        <f t="shared" si="73"/>
        <v/>
      </c>
      <c r="C491" s="277" t="str">
        <f t="shared" si="74"/>
        <v/>
      </c>
      <c r="D491" s="260" t="str">
        <f t="shared" si="75"/>
        <v/>
      </c>
      <c r="E491" s="226" t="str">
        <f t="shared" si="77"/>
        <v/>
      </c>
      <c r="F491" s="248" t="str">
        <f t="shared" si="76"/>
        <v/>
      </c>
      <c r="G491" s="246" t="str">
        <f>IF($A491="","",'Prisestimat RAS'!$C$14)</f>
        <v/>
      </c>
      <c r="H491" s="248" t="str" cm="1">
        <f t="array" ref="H491">IF(N491=Hjelpeark!$E$7,_xlfn.XLOOKUP(IF(P491="Naturlig",O491,P491),'Veksttabell FV'!$A$26:$A$42,_xlfn.XLOOKUP('Beregninger RAS'!F491,'Veksttabell FV'!$B$25:$T$25,'Veksttabell FV'!$B$26:$T$42,,-1),,-1)*G491,IF('Beregninger RAS'!N491=Hjelpeark!$D$7,_xlfn.XLOOKUP(IF(P491="Naturlig",O491,P491),'Veksttabell SV'!$A$27:$A$43,_xlfn.XLOOKUP('Beregninger RAS'!F491,'Veksttabell SV'!$B$26:$AU$26,'Veksttabell SV'!$B$27:$AU$43,,-1),,-1)*G491,""))</f>
        <v/>
      </c>
      <c r="I491" s="248" t="str">
        <f t="shared" si="70"/>
        <v/>
      </c>
      <c r="J491" s="264" t="str">
        <f t="shared" si="71"/>
        <v/>
      </c>
      <c r="K491" s="277" t="str">
        <f>IF(A491="","",'Prisestimat RAS'!$C$9)</f>
        <v/>
      </c>
      <c r="L491" s="277" t="str">
        <f>IF(B491="","",'Prisestimat RAS'!$C$10)</f>
        <v/>
      </c>
      <c r="M491" s="277" t="str">
        <f>IF(A491="","",_xlfn.XLOOKUP('Prisestimat RAS'!$C$10,Hjelpeark!$P$14:$P$16,Hjelpeark!$Q$14:$Q$16))</f>
        <v/>
      </c>
      <c r="N491" s="277" t="str">
        <f t="shared" si="78"/>
        <v/>
      </c>
      <c r="O491" s="277" t="str">
        <f>IFERROR(IF(N491=Hjelpeark!$D$7,_xlfn.XLOOKUP('Beregninger RAS'!C491,Hjelpeark!$C$8:$C$19,Hjelpeark!$D$8:$D$19),_xlfn.XLOOKUP('Beregninger RAS'!C491,Hjelpeark!$C$8:$C$19,Hjelpeark!$E$8:$E$19)),"")</f>
        <v/>
      </c>
      <c r="P491" s="277" t="str">
        <f t="shared" si="79"/>
        <v/>
      </c>
      <c r="Q491" s="277" t="str">
        <f>IFERROR(IF(P491=Hjelpeark!$B$4,0,ABS(P491-O491)),"")</f>
        <v/>
      </c>
      <c r="R491" s="226" t="str">
        <f t="shared" si="72"/>
        <v/>
      </c>
      <c r="T491" s="248" t="str">
        <f>IFERROR(_xlfn.XLOOKUP(D491,Prisliste!$C$4:$F$4,Prisliste!$C$28:$F$28)*R491,"")</f>
        <v/>
      </c>
      <c r="U491" s="248" t="str">
        <f>IFERROR(IF(L491=Hjelpeark!$P$14,_xlfn.XLOOKUP(D491,Prisliste!$C$4:$F$4,Prisliste!$C$29:$F$29)*R491,IF(L491=Hjelpeark!$P$15,_xlfn.XLOOKUP(D491,Prisliste!$C$4:$F$4,Prisliste!$C$30:$F$30)*R491,_xlfn.XLOOKUP(D491,Prisliste!$C$4:$F$4,Prisliste!$C$31:$F$31)*R491)),"")</f>
        <v/>
      </c>
    </row>
    <row r="492" spans="1:21" ht="14.4">
      <c r="A492" s="278" t="str">
        <f>IF(A491="","",IF(A491+1&lt;='Prisestimat RAS'!$C$7,'Beregninger RAS'!A491+1,""))</f>
        <v/>
      </c>
      <c r="B492" s="260" t="str">
        <f t="shared" si="73"/>
        <v/>
      </c>
      <c r="C492" s="277" t="str">
        <f t="shared" si="74"/>
        <v/>
      </c>
      <c r="D492" s="260" t="str">
        <f t="shared" si="75"/>
        <v/>
      </c>
      <c r="E492" s="226" t="str">
        <f t="shared" si="77"/>
        <v/>
      </c>
      <c r="F492" s="248" t="str">
        <f t="shared" si="76"/>
        <v/>
      </c>
      <c r="G492" s="246" t="str">
        <f>IF($A492="","",'Prisestimat RAS'!$C$14)</f>
        <v/>
      </c>
      <c r="H492" s="248" t="str" cm="1">
        <f t="array" ref="H492">IF(N492=Hjelpeark!$E$7,_xlfn.XLOOKUP(IF(P492="Naturlig",O492,P492),'Veksttabell FV'!$A$26:$A$42,_xlfn.XLOOKUP('Beregninger RAS'!F492,'Veksttabell FV'!$B$25:$T$25,'Veksttabell FV'!$B$26:$T$42,,-1),,-1)*G492,IF('Beregninger RAS'!N492=Hjelpeark!$D$7,_xlfn.XLOOKUP(IF(P492="Naturlig",O492,P492),'Veksttabell SV'!$A$27:$A$43,_xlfn.XLOOKUP('Beregninger RAS'!F492,'Veksttabell SV'!$B$26:$AU$26,'Veksttabell SV'!$B$27:$AU$43,,-1),,-1)*G492,""))</f>
        <v/>
      </c>
      <c r="I492" s="248" t="str">
        <f t="shared" si="70"/>
        <v/>
      </c>
      <c r="J492" s="264" t="str">
        <f t="shared" si="71"/>
        <v/>
      </c>
      <c r="K492" s="277" t="str">
        <f>IF(A492="","",'Prisestimat RAS'!$C$9)</f>
        <v/>
      </c>
      <c r="L492" s="277" t="str">
        <f>IF(B492="","",'Prisestimat RAS'!$C$10)</f>
        <v/>
      </c>
      <c r="M492" s="277" t="str">
        <f>IF(A492="","",_xlfn.XLOOKUP('Prisestimat RAS'!$C$10,Hjelpeark!$P$14:$P$16,Hjelpeark!$Q$14:$Q$16))</f>
        <v/>
      </c>
      <c r="N492" s="277" t="str">
        <f t="shared" si="78"/>
        <v/>
      </c>
      <c r="O492" s="277" t="str">
        <f>IFERROR(IF(N492=Hjelpeark!$D$7,_xlfn.XLOOKUP('Beregninger RAS'!C492,Hjelpeark!$C$8:$C$19,Hjelpeark!$D$8:$D$19),_xlfn.XLOOKUP('Beregninger RAS'!C492,Hjelpeark!$C$8:$C$19,Hjelpeark!$E$8:$E$19)),"")</f>
        <v/>
      </c>
      <c r="P492" s="277" t="str">
        <f t="shared" si="79"/>
        <v/>
      </c>
      <c r="Q492" s="277" t="str">
        <f>IFERROR(IF(P492=Hjelpeark!$B$4,0,ABS(P492-O492)),"")</f>
        <v/>
      </c>
      <c r="R492" s="226" t="str">
        <f t="shared" si="72"/>
        <v/>
      </c>
      <c r="T492" s="248" t="str">
        <f>IFERROR(_xlfn.XLOOKUP(D492,Prisliste!$C$4:$F$4,Prisliste!$C$28:$F$28)*R492,"")</f>
        <v/>
      </c>
      <c r="U492" s="248" t="str">
        <f>IFERROR(IF(L492=Hjelpeark!$P$14,_xlfn.XLOOKUP(D492,Prisliste!$C$4:$F$4,Prisliste!$C$29:$F$29)*R492,IF(L492=Hjelpeark!$P$15,_xlfn.XLOOKUP(D492,Prisliste!$C$4:$F$4,Prisliste!$C$30:$F$30)*R492,_xlfn.XLOOKUP(D492,Prisliste!$C$4:$F$4,Prisliste!$C$31:$F$31)*R492)),"")</f>
        <v/>
      </c>
    </row>
    <row r="493" spans="1:21" ht="14.4">
      <c r="A493" s="278" t="str">
        <f>IF(A492="","",IF(A492+1&lt;='Prisestimat RAS'!$C$7,'Beregninger RAS'!A492+1,""))</f>
        <v/>
      </c>
      <c r="B493" s="260" t="str">
        <f t="shared" si="73"/>
        <v/>
      </c>
      <c r="C493" s="277" t="str">
        <f t="shared" si="74"/>
        <v/>
      </c>
      <c r="D493" s="260" t="str">
        <f t="shared" si="75"/>
        <v/>
      </c>
      <c r="E493" s="226" t="str">
        <f t="shared" si="77"/>
        <v/>
      </c>
      <c r="F493" s="248" t="str">
        <f t="shared" si="76"/>
        <v/>
      </c>
      <c r="G493" s="246" t="str">
        <f>IF($A493="","",'Prisestimat RAS'!$C$14)</f>
        <v/>
      </c>
      <c r="H493" s="248" t="str" cm="1">
        <f t="array" ref="H493">IF(N493=Hjelpeark!$E$7,_xlfn.XLOOKUP(IF(P493="Naturlig",O493,P493),'Veksttabell FV'!$A$26:$A$42,_xlfn.XLOOKUP('Beregninger RAS'!F493,'Veksttabell FV'!$B$25:$T$25,'Veksttabell FV'!$B$26:$T$42,,-1),,-1)*G493,IF('Beregninger RAS'!N493=Hjelpeark!$D$7,_xlfn.XLOOKUP(IF(P493="Naturlig",O493,P493),'Veksttabell SV'!$A$27:$A$43,_xlfn.XLOOKUP('Beregninger RAS'!F493,'Veksttabell SV'!$B$26:$AU$26,'Veksttabell SV'!$B$27:$AU$43,,-1),,-1)*G493,""))</f>
        <v/>
      </c>
      <c r="I493" s="248" t="str">
        <f t="shared" si="70"/>
        <v/>
      </c>
      <c r="J493" s="264" t="str">
        <f t="shared" si="71"/>
        <v/>
      </c>
      <c r="K493" s="277" t="str">
        <f>IF(A493="","",'Prisestimat RAS'!$C$9)</f>
        <v/>
      </c>
      <c r="L493" s="277" t="str">
        <f>IF(B493="","",'Prisestimat RAS'!$C$10)</f>
        <v/>
      </c>
      <c r="M493" s="277" t="str">
        <f>IF(A493="","",_xlfn.XLOOKUP('Prisestimat RAS'!$C$10,Hjelpeark!$P$14:$P$16,Hjelpeark!$Q$14:$Q$16))</f>
        <v/>
      </c>
      <c r="N493" s="277" t="str">
        <f t="shared" si="78"/>
        <v/>
      </c>
      <c r="O493" s="277" t="str">
        <f>IFERROR(IF(N493=Hjelpeark!$D$7,_xlfn.XLOOKUP('Beregninger RAS'!C493,Hjelpeark!$C$8:$C$19,Hjelpeark!$D$8:$D$19),_xlfn.XLOOKUP('Beregninger RAS'!C493,Hjelpeark!$C$8:$C$19,Hjelpeark!$E$8:$E$19)),"")</f>
        <v/>
      </c>
      <c r="P493" s="277" t="str">
        <f t="shared" si="79"/>
        <v/>
      </c>
      <c r="Q493" s="277" t="str">
        <f>IFERROR(IF(P493=Hjelpeark!$B$4,0,ABS(P493-O493)),"")</f>
        <v/>
      </c>
      <c r="R493" s="226" t="str">
        <f t="shared" si="72"/>
        <v/>
      </c>
      <c r="T493" s="248" t="str">
        <f>IFERROR(_xlfn.XLOOKUP(D493,Prisliste!$C$4:$F$4,Prisliste!$C$28:$F$28)*R493,"")</f>
        <v/>
      </c>
      <c r="U493" s="248" t="str">
        <f>IFERROR(IF(L493=Hjelpeark!$P$14,_xlfn.XLOOKUP(D493,Prisliste!$C$4:$F$4,Prisliste!$C$29:$F$29)*R493,IF(L493=Hjelpeark!$P$15,_xlfn.XLOOKUP(D493,Prisliste!$C$4:$F$4,Prisliste!$C$30:$F$30)*R493,_xlfn.XLOOKUP(D493,Prisliste!$C$4:$F$4,Prisliste!$C$31:$F$31)*R493)),"")</f>
        <v/>
      </c>
    </row>
    <row r="494" spans="1:21" ht="14.4">
      <c r="A494" s="278" t="str">
        <f>IF(A493="","",IF(A493+1&lt;='Prisestimat RAS'!$C$7,'Beregninger RAS'!A493+1,""))</f>
        <v/>
      </c>
      <c r="B494" s="260" t="str">
        <f t="shared" si="73"/>
        <v/>
      </c>
      <c r="C494" s="277" t="str">
        <f t="shared" si="74"/>
        <v/>
      </c>
      <c r="D494" s="260" t="str">
        <f t="shared" si="75"/>
        <v/>
      </c>
      <c r="E494" s="226" t="str">
        <f t="shared" si="77"/>
        <v/>
      </c>
      <c r="F494" s="248" t="str">
        <f t="shared" si="76"/>
        <v/>
      </c>
      <c r="G494" s="246" t="str">
        <f>IF($A494="","",'Prisestimat RAS'!$C$14)</f>
        <v/>
      </c>
      <c r="H494" s="248" t="str" cm="1">
        <f t="array" ref="H494">IF(N494=Hjelpeark!$E$7,_xlfn.XLOOKUP(IF(P494="Naturlig",O494,P494),'Veksttabell FV'!$A$26:$A$42,_xlfn.XLOOKUP('Beregninger RAS'!F494,'Veksttabell FV'!$B$25:$T$25,'Veksttabell FV'!$B$26:$T$42,,-1),,-1)*G494,IF('Beregninger RAS'!N494=Hjelpeark!$D$7,_xlfn.XLOOKUP(IF(P494="Naturlig",O494,P494),'Veksttabell SV'!$A$27:$A$43,_xlfn.XLOOKUP('Beregninger RAS'!F494,'Veksttabell SV'!$B$26:$AU$26,'Veksttabell SV'!$B$27:$AU$43,,-1),,-1)*G494,""))</f>
        <v/>
      </c>
      <c r="I494" s="248" t="str">
        <f t="shared" si="70"/>
        <v/>
      </c>
      <c r="J494" s="264" t="str">
        <f t="shared" si="71"/>
        <v/>
      </c>
      <c r="K494" s="277" t="str">
        <f>IF(A494="","",'Prisestimat RAS'!$C$9)</f>
        <v/>
      </c>
      <c r="L494" s="277" t="str">
        <f>IF(B494="","",'Prisestimat RAS'!$C$10)</f>
        <v/>
      </c>
      <c r="M494" s="277" t="str">
        <f>IF(A494="","",_xlfn.XLOOKUP('Prisestimat RAS'!$C$10,Hjelpeark!$P$14:$P$16,Hjelpeark!$Q$14:$Q$16))</f>
        <v/>
      </c>
      <c r="N494" s="277" t="str">
        <f t="shared" si="78"/>
        <v/>
      </c>
      <c r="O494" s="277" t="str">
        <f>IFERROR(IF(N494=Hjelpeark!$D$7,_xlfn.XLOOKUP('Beregninger RAS'!C494,Hjelpeark!$C$8:$C$19,Hjelpeark!$D$8:$D$19),_xlfn.XLOOKUP('Beregninger RAS'!C494,Hjelpeark!$C$8:$C$19,Hjelpeark!$E$8:$E$19)),"")</f>
        <v/>
      </c>
      <c r="P494" s="277" t="str">
        <f t="shared" si="79"/>
        <v/>
      </c>
      <c r="Q494" s="277" t="str">
        <f>IFERROR(IF(P494=Hjelpeark!$B$4,0,ABS(P494-O494)),"")</f>
        <v/>
      </c>
      <c r="R494" s="226" t="str">
        <f t="shared" si="72"/>
        <v/>
      </c>
      <c r="T494" s="248" t="str">
        <f>IFERROR(_xlfn.XLOOKUP(D494,Prisliste!$C$4:$F$4,Prisliste!$C$28:$F$28)*R494,"")</f>
        <v/>
      </c>
      <c r="U494" s="248" t="str">
        <f>IFERROR(IF(L494=Hjelpeark!$P$14,_xlfn.XLOOKUP(D494,Prisliste!$C$4:$F$4,Prisliste!$C$29:$F$29)*R494,IF(L494=Hjelpeark!$P$15,_xlfn.XLOOKUP(D494,Prisliste!$C$4:$F$4,Prisliste!$C$30:$F$30)*R494,_xlfn.XLOOKUP(D494,Prisliste!$C$4:$F$4,Prisliste!$C$31:$F$31)*R494)),"")</f>
        <v/>
      </c>
    </row>
    <row r="495" spans="1:21" ht="14.4">
      <c r="A495" s="278" t="str">
        <f>IF(A494="","",IF(A494+1&lt;='Prisestimat RAS'!$C$7,'Beregninger RAS'!A494+1,""))</f>
        <v/>
      </c>
      <c r="B495" s="260" t="str">
        <f t="shared" si="73"/>
        <v/>
      </c>
      <c r="C495" s="277" t="str">
        <f t="shared" si="74"/>
        <v/>
      </c>
      <c r="D495" s="260" t="str">
        <f t="shared" si="75"/>
        <v/>
      </c>
      <c r="E495" s="226" t="str">
        <f t="shared" si="77"/>
        <v/>
      </c>
      <c r="F495" s="248" t="str">
        <f t="shared" si="76"/>
        <v/>
      </c>
      <c r="G495" s="246" t="str">
        <f>IF($A495="","",'Prisestimat RAS'!$C$14)</f>
        <v/>
      </c>
      <c r="H495" s="248" t="str" cm="1">
        <f t="array" ref="H495">IF(N495=Hjelpeark!$E$7,_xlfn.XLOOKUP(IF(P495="Naturlig",O495,P495),'Veksttabell FV'!$A$26:$A$42,_xlfn.XLOOKUP('Beregninger RAS'!F495,'Veksttabell FV'!$B$25:$T$25,'Veksttabell FV'!$B$26:$T$42,,-1),,-1)*G495,IF('Beregninger RAS'!N495=Hjelpeark!$D$7,_xlfn.XLOOKUP(IF(P495="Naturlig",O495,P495),'Veksttabell SV'!$A$27:$A$43,_xlfn.XLOOKUP('Beregninger RAS'!F495,'Veksttabell SV'!$B$26:$AU$26,'Veksttabell SV'!$B$27:$AU$43,,-1),,-1)*G495,""))</f>
        <v/>
      </c>
      <c r="I495" s="248" t="str">
        <f t="shared" si="70"/>
        <v/>
      </c>
      <c r="J495" s="264" t="str">
        <f t="shared" si="71"/>
        <v/>
      </c>
      <c r="K495" s="277" t="str">
        <f>IF(A495="","",'Prisestimat RAS'!$C$9)</f>
        <v/>
      </c>
      <c r="L495" s="277" t="str">
        <f>IF(B495="","",'Prisestimat RAS'!$C$10)</f>
        <v/>
      </c>
      <c r="M495" s="277" t="str">
        <f>IF(A495="","",_xlfn.XLOOKUP('Prisestimat RAS'!$C$10,Hjelpeark!$P$14:$P$16,Hjelpeark!$Q$14:$Q$16))</f>
        <v/>
      </c>
      <c r="N495" s="277" t="str">
        <f t="shared" si="78"/>
        <v/>
      </c>
      <c r="O495" s="277" t="str">
        <f>IFERROR(IF(N495=Hjelpeark!$D$7,_xlfn.XLOOKUP('Beregninger RAS'!C495,Hjelpeark!$C$8:$C$19,Hjelpeark!$D$8:$D$19),_xlfn.XLOOKUP('Beregninger RAS'!C495,Hjelpeark!$C$8:$C$19,Hjelpeark!$E$8:$E$19)),"")</f>
        <v/>
      </c>
      <c r="P495" s="277" t="str">
        <f t="shared" si="79"/>
        <v/>
      </c>
      <c r="Q495" s="277" t="str">
        <f>IFERROR(IF(P495=Hjelpeark!$B$4,0,ABS(P495-O495)),"")</f>
        <v/>
      </c>
      <c r="R495" s="226" t="str">
        <f t="shared" si="72"/>
        <v/>
      </c>
      <c r="T495" s="248" t="str">
        <f>IFERROR(_xlfn.XLOOKUP(D495,Prisliste!$C$4:$F$4,Prisliste!$C$28:$F$28)*R495,"")</f>
        <v/>
      </c>
      <c r="U495" s="248" t="str">
        <f>IFERROR(IF(L495=Hjelpeark!$P$14,_xlfn.XLOOKUP(D495,Prisliste!$C$4:$F$4,Prisliste!$C$29:$F$29)*R495,IF(L495=Hjelpeark!$P$15,_xlfn.XLOOKUP(D495,Prisliste!$C$4:$F$4,Prisliste!$C$30:$F$30)*R495,_xlfn.XLOOKUP(D495,Prisliste!$C$4:$F$4,Prisliste!$C$31:$F$31)*R495)),"")</f>
        <v/>
      </c>
    </row>
    <row r="496" spans="1:21" ht="14.4">
      <c r="A496" s="278" t="str">
        <f>IF(A495="","",IF(A495+1&lt;='Prisestimat RAS'!$C$7,'Beregninger RAS'!A495+1,""))</f>
        <v/>
      </c>
      <c r="B496" s="260" t="str">
        <f t="shared" si="73"/>
        <v/>
      </c>
      <c r="C496" s="277" t="str">
        <f t="shared" si="74"/>
        <v/>
      </c>
      <c r="D496" s="260" t="str">
        <f t="shared" si="75"/>
        <v/>
      </c>
      <c r="E496" s="226" t="str">
        <f t="shared" si="77"/>
        <v/>
      </c>
      <c r="F496" s="248" t="str">
        <f t="shared" si="76"/>
        <v/>
      </c>
      <c r="G496" s="246" t="str">
        <f>IF($A496="","",'Prisestimat RAS'!$C$14)</f>
        <v/>
      </c>
      <c r="H496" s="248" t="str" cm="1">
        <f t="array" ref="H496">IF(N496=Hjelpeark!$E$7,_xlfn.XLOOKUP(IF(P496="Naturlig",O496,P496),'Veksttabell FV'!$A$26:$A$42,_xlfn.XLOOKUP('Beregninger RAS'!F496,'Veksttabell FV'!$B$25:$T$25,'Veksttabell FV'!$B$26:$T$42,,-1),,-1)*G496,IF('Beregninger RAS'!N496=Hjelpeark!$D$7,_xlfn.XLOOKUP(IF(P496="Naturlig",O496,P496),'Veksttabell SV'!$A$27:$A$43,_xlfn.XLOOKUP('Beregninger RAS'!F496,'Veksttabell SV'!$B$26:$AU$26,'Veksttabell SV'!$B$27:$AU$43,,-1),,-1)*G496,""))</f>
        <v/>
      </c>
      <c r="I496" s="248" t="str">
        <f t="shared" si="70"/>
        <v/>
      </c>
      <c r="J496" s="264" t="str">
        <f t="shared" si="71"/>
        <v/>
      </c>
      <c r="K496" s="277" t="str">
        <f>IF(A496="","",'Prisestimat RAS'!$C$9)</f>
        <v/>
      </c>
      <c r="L496" s="277" t="str">
        <f>IF(B496="","",'Prisestimat RAS'!$C$10)</f>
        <v/>
      </c>
      <c r="M496" s="277" t="str">
        <f>IF(A496="","",_xlfn.XLOOKUP('Prisestimat RAS'!$C$10,Hjelpeark!$P$14:$P$16,Hjelpeark!$Q$14:$Q$16))</f>
        <v/>
      </c>
      <c r="N496" s="277" t="str">
        <f t="shared" si="78"/>
        <v/>
      </c>
      <c r="O496" s="277" t="str">
        <f>IFERROR(IF(N496=Hjelpeark!$D$7,_xlfn.XLOOKUP('Beregninger RAS'!C496,Hjelpeark!$C$8:$C$19,Hjelpeark!$D$8:$D$19),_xlfn.XLOOKUP('Beregninger RAS'!C496,Hjelpeark!$C$8:$C$19,Hjelpeark!$E$8:$E$19)),"")</f>
        <v/>
      </c>
      <c r="P496" s="277" t="str">
        <f t="shared" si="79"/>
        <v/>
      </c>
      <c r="Q496" s="277" t="str">
        <f>IFERROR(IF(P496=Hjelpeark!$B$4,0,ABS(P496-O496)),"")</f>
        <v/>
      </c>
      <c r="R496" s="226" t="str">
        <f t="shared" si="72"/>
        <v/>
      </c>
      <c r="T496" s="248" t="str">
        <f>IFERROR(_xlfn.XLOOKUP(D496,Prisliste!$C$4:$F$4,Prisliste!$C$28:$F$28)*R496,"")</f>
        <v/>
      </c>
      <c r="U496" s="248" t="str">
        <f>IFERROR(IF(L496=Hjelpeark!$P$14,_xlfn.XLOOKUP(D496,Prisliste!$C$4:$F$4,Prisliste!$C$29:$F$29)*R496,IF(L496=Hjelpeark!$P$15,_xlfn.XLOOKUP(D496,Prisliste!$C$4:$F$4,Prisliste!$C$30:$F$30)*R496,_xlfn.XLOOKUP(D496,Prisliste!$C$4:$F$4,Prisliste!$C$31:$F$31)*R496)),"")</f>
        <v/>
      </c>
    </row>
    <row r="497" spans="1:21" ht="14.4">
      <c r="A497" s="278" t="str">
        <f>IF(A496="","",IF(A496+1&lt;='Prisestimat RAS'!$C$7,'Beregninger RAS'!A496+1,""))</f>
        <v/>
      </c>
      <c r="B497" s="260" t="str">
        <f t="shared" si="73"/>
        <v/>
      </c>
      <c r="C497" s="277" t="str">
        <f t="shared" si="74"/>
        <v/>
      </c>
      <c r="D497" s="260" t="str">
        <f t="shared" si="75"/>
        <v/>
      </c>
      <c r="E497" s="226" t="str">
        <f t="shared" si="77"/>
        <v/>
      </c>
      <c r="F497" s="248" t="str">
        <f t="shared" si="76"/>
        <v/>
      </c>
      <c r="G497" s="246" t="str">
        <f>IF($A497="","",'Prisestimat RAS'!$C$14)</f>
        <v/>
      </c>
      <c r="H497" s="248" t="str" cm="1">
        <f t="array" ref="H497">IF(N497=Hjelpeark!$E$7,_xlfn.XLOOKUP(IF(P497="Naturlig",O497,P497),'Veksttabell FV'!$A$26:$A$42,_xlfn.XLOOKUP('Beregninger RAS'!F497,'Veksttabell FV'!$B$25:$T$25,'Veksttabell FV'!$B$26:$T$42,,-1),,-1)*G497,IF('Beregninger RAS'!N497=Hjelpeark!$D$7,_xlfn.XLOOKUP(IF(P497="Naturlig",O497,P497),'Veksttabell SV'!$A$27:$A$43,_xlfn.XLOOKUP('Beregninger RAS'!F497,'Veksttabell SV'!$B$26:$AU$26,'Veksttabell SV'!$B$27:$AU$43,,-1),,-1)*G497,""))</f>
        <v/>
      </c>
      <c r="I497" s="248" t="str">
        <f t="shared" si="70"/>
        <v/>
      </c>
      <c r="J497" s="264" t="str">
        <f t="shared" si="71"/>
        <v/>
      </c>
      <c r="K497" s="277" t="str">
        <f>IF(A497="","",'Prisestimat RAS'!$C$9)</f>
        <v/>
      </c>
      <c r="L497" s="277" t="str">
        <f>IF(B497="","",'Prisestimat RAS'!$C$10)</f>
        <v/>
      </c>
      <c r="M497" s="277" t="str">
        <f>IF(A497="","",_xlfn.XLOOKUP('Prisestimat RAS'!$C$10,Hjelpeark!$P$14:$P$16,Hjelpeark!$Q$14:$Q$16))</f>
        <v/>
      </c>
      <c r="N497" s="277" t="str">
        <f t="shared" si="78"/>
        <v/>
      </c>
      <c r="O497" s="277" t="str">
        <f>IFERROR(IF(N497=Hjelpeark!$D$7,_xlfn.XLOOKUP('Beregninger RAS'!C497,Hjelpeark!$C$8:$C$19,Hjelpeark!$D$8:$D$19),_xlfn.XLOOKUP('Beregninger RAS'!C497,Hjelpeark!$C$8:$C$19,Hjelpeark!$E$8:$E$19)),"")</f>
        <v/>
      </c>
      <c r="P497" s="277" t="str">
        <f t="shared" si="79"/>
        <v/>
      </c>
      <c r="Q497" s="277" t="str">
        <f>IFERROR(IF(P497=Hjelpeark!$B$4,0,ABS(P497-O497)),"")</f>
        <v/>
      </c>
      <c r="R497" s="226" t="str">
        <f t="shared" si="72"/>
        <v/>
      </c>
      <c r="T497" s="248" t="str">
        <f>IFERROR(_xlfn.XLOOKUP(D497,Prisliste!$C$4:$F$4,Prisliste!$C$28:$F$28)*R497,"")</f>
        <v/>
      </c>
      <c r="U497" s="248" t="str">
        <f>IFERROR(IF(L497=Hjelpeark!$P$14,_xlfn.XLOOKUP(D497,Prisliste!$C$4:$F$4,Prisliste!$C$29:$F$29)*R497,IF(L497=Hjelpeark!$P$15,_xlfn.XLOOKUP(D497,Prisliste!$C$4:$F$4,Prisliste!$C$30:$F$30)*R497,_xlfn.XLOOKUP(D497,Prisliste!$C$4:$F$4,Prisliste!$C$31:$F$31)*R497)),"")</f>
        <v/>
      </c>
    </row>
    <row r="498" spans="1:21" ht="14.4">
      <c r="A498" s="278" t="str">
        <f>IF(A497="","",IF(A497+1&lt;='Prisestimat RAS'!$C$7,'Beregninger RAS'!A497+1,""))</f>
        <v/>
      </c>
      <c r="B498" s="260" t="str">
        <f t="shared" si="73"/>
        <v/>
      </c>
      <c r="C498" s="277" t="str">
        <f t="shared" si="74"/>
        <v/>
      </c>
      <c r="D498" s="260" t="str">
        <f t="shared" si="75"/>
        <v/>
      </c>
      <c r="E498" s="226" t="str">
        <f t="shared" si="77"/>
        <v/>
      </c>
      <c r="F498" s="248" t="str">
        <f t="shared" si="76"/>
        <v/>
      </c>
      <c r="G498" s="246" t="str">
        <f>IF($A498="","",'Prisestimat RAS'!$C$14)</f>
        <v/>
      </c>
      <c r="H498" s="248" t="str" cm="1">
        <f t="array" ref="H498">IF(N498=Hjelpeark!$E$7,_xlfn.XLOOKUP(IF(P498="Naturlig",O498,P498),'Veksttabell FV'!$A$26:$A$42,_xlfn.XLOOKUP('Beregninger RAS'!F498,'Veksttabell FV'!$B$25:$T$25,'Veksttabell FV'!$B$26:$T$42,,-1),,-1)*G498,IF('Beregninger RAS'!N498=Hjelpeark!$D$7,_xlfn.XLOOKUP(IF(P498="Naturlig",O498,P498),'Veksttabell SV'!$A$27:$A$43,_xlfn.XLOOKUP('Beregninger RAS'!F498,'Veksttabell SV'!$B$26:$AU$26,'Veksttabell SV'!$B$27:$AU$43,,-1),,-1)*G498,""))</f>
        <v/>
      </c>
      <c r="I498" s="248" t="str">
        <f t="shared" si="70"/>
        <v/>
      </c>
      <c r="J498" s="264" t="str">
        <f t="shared" si="71"/>
        <v/>
      </c>
      <c r="K498" s="277" t="str">
        <f>IF(A498="","",'Prisestimat RAS'!$C$9)</f>
        <v/>
      </c>
      <c r="L498" s="277" t="str">
        <f>IF(B498="","",'Prisestimat RAS'!$C$10)</f>
        <v/>
      </c>
      <c r="M498" s="277" t="str">
        <f>IF(A498="","",_xlfn.XLOOKUP('Prisestimat RAS'!$C$10,Hjelpeark!$P$14:$P$16,Hjelpeark!$Q$14:$Q$16))</f>
        <v/>
      </c>
      <c r="N498" s="277" t="str">
        <f t="shared" si="78"/>
        <v/>
      </c>
      <c r="O498" s="277" t="str">
        <f>IFERROR(IF(N498=Hjelpeark!$D$7,_xlfn.XLOOKUP('Beregninger RAS'!C498,Hjelpeark!$C$8:$C$19,Hjelpeark!$D$8:$D$19),_xlfn.XLOOKUP('Beregninger RAS'!C498,Hjelpeark!$C$8:$C$19,Hjelpeark!$E$8:$E$19)),"")</f>
        <v/>
      </c>
      <c r="P498" s="277" t="str">
        <f t="shared" si="79"/>
        <v/>
      </c>
      <c r="Q498" s="277" t="str">
        <f>IFERROR(IF(P498=Hjelpeark!$B$4,0,ABS(P498-O498)),"")</f>
        <v/>
      </c>
      <c r="R498" s="226" t="str">
        <f t="shared" si="72"/>
        <v/>
      </c>
      <c r="T498" s="248" t="str">
        <f>IFERROR(_xlfn.XLOOKUP(D498,Prisliste!$C$4:$F$4,Prisliste!$C$28:$F$28)*R498,"")</f>
        <v/>
      </c>
      <c r="U498" s="248" t="str">
        <f>IFERROR(IF(L498=Hjelpeark!$P$14,_xlfn.XLOOKUP(D498,Prisliste!$C$4:$F$4,Prisliste!$C$29:$F$29)*R498,IF(L498=Hjelpeark!$P$15,_xlfn.XLOOKUP(D498,Prisliste!$C$4:$F$4,Prisliste!$C$30:$F$30)*R498,_xlfn.XLOOKUP(D498,Prisliste!$C$4:$F$4,Prisliste!$C$31:$F$31)*R498)),"")</f>
        <v/>
      </c>
    </row>
    <row r="499" spans="1:21" ht="14.4">
      <c r="A499" s="278" t="str">
        <f>IF(A498="","",IF(A498+1&lt;='Prisestimat RAS'!$C$7,'Beregninger RAS'!A498+1,""))</f>
        <v/>
      </c>
      <c r="B499" s="260" t="str">
        <f t="shared" si="73"/>
        <v/>
      </c>
      <c r="C499" s="277" t="str">
        <f t="shared" si="74"/>
        <v/>
      </c>
      <c r="D499" s="260" t="str">
        <f t="shared" si="75"/>
        <v/>
      </c>
      <c r="E499" s="226" t="str">
        <f t="shared" si="77"/>
        <v/>
      </c>
      <c r="F499" s="248" t="str">
        <f t="shared" si="76"/>
        <v/>
      </c>
      <c r="G499" s="246" t="str">
        <f>IF($A499="","",'Prisestimat RAS'!$C$14)</f>
        <v/>
      </c>
      <c r="H499" s="248" t="str" cm="1">
        <f t="array" ref="H499">IF(N499=Hjelpeark!$E$7,_xlfn.XLOOKUP(IF(P499="Naturlig",O499,P499),'Veksttabell FV'!$A$26:$A$42,_xlfn.XLOOKUP('Beregninger RAS'!F499,'Veksttabell FV'!$B$25:$T$25,'Veksttabell FV'!$B$26:$T$42,,-1),,-1)*G499,IF('Beregninger RAS'!N499=Hjelpeark!$D$7,_xlfn.XLOOKUP(IF(P499="Naturlig",O499,P499),'Veksttabell SV'!$A$27:$A$43,_xlfn.XLOOKUP('Beregninger RAS'!F499,'Veksttabell SV'!$B$26:$AU$26,'Veksttabell SV'!$B$27:$AU$43,,-1),,-1)*G499,""))</f>
        <v/>
      </c>
      <c r="I499" s="248" t="str">
        <f t="shared" si="70"/>
        <v/>
      </c>
      <c r="J499" s="264" t="str">
        <f t="shared" si="71"/>
        <v/>
      </c>
      <c r="K499" s="277" t="str">
        <f>IF(A499="","",'Prisestimat RAS'!$C$9)</f>
        <v/>
      </c>
      <c r="L499" s="277" t="str">
        <f>IF(B499="","",'Prisestimat RAS'!$C$10)</f>
        <v/>
      </c>
      <c r="M499" s="277" t="str">
        <f>IF(A499="","",_xlfn.XLOOKUP('Prisestimat RAS'!$C$10,Hjelpeark!$P$14:$P$16,Hjelpeark!$Q$14:$Q$16))</f>
        <v/>
      </c>
      <c r="N499" s="277" t="str">
        <f t="shared" si="78"/>
        <v/>
      </c>
      <c r="O499" s="277" t="str">
        <f>IFERROR(IF(N499=Hjelpeark!$D$7,_xlfn.XLOOKUP('Beregninger RAS'!C499,Hjelpeark!$C$8:$C$19,Hjelpeark!$D$8:$D$19),_xlfn.XLOOKUP('Beregninger RAS'!C499,Hjelpeark!$C$8:$C$19,Hjelpeark!$E$8:$E$19)),"")</f>
        <v/>
      </c>
      <c r="P499" s="277" t="str">
        <f t="shared" si="79"/>
        <v/>
      </c>
      <c r="Q499" s="277" t="str">
        <f>IFERROR(IF(P499=Hjelpeark!$B$4,0,ABS(P499-O499)),"")</f>
        <v/>
      </c>
      <c r="R499" s="226" t="str">
        <f t="shared" si="72"/>
        <v/>
      </c>
      <c r="T499" s="248" t="str">
        <f>IFERROR(_xlfn.XLOOKUP(D499,Prisliste!$C$4:$F$4,Prisliste!$C$28:$F$28)*R499,"")</f>
        <v/>
      </c>
      <c r="U499" s="248" t="str">
        <f>IFERROR(IF(L499=Hjelpeark!$P$14,_xlfn.XLOOKUP(D499,Prisliste!$C$4:$F$4,Prisliste!$C$29:$F$29)*R499,IF(L499=Hjelpeark!$P$15,_xlfn.XLOOKUP(D499,Prisliste!$C$4:$F$4,Prisliste!$C$30:$F$30)*R499,_xlfn.XLOOKUP(D499,Prisliste!$C$4:$F$4,Prisliste!$C$31:$F$31)*R499)),"")</f>
        <v/>
      </c>
    </row>
    <row r="500" spans="1:21" ht="14.4">
      <c r="A500" s="278" t="str">
        <f>IF(A499="","",IF(A499+1&lt;='Prisestimat RAS'!$C$7,'Beregninger RAS'!A499+1,""))</f>
        <v/>
      </c>
      <c r="B500" s="260" t="str">
        <f t="shared" si="73"/>
        <v/>
      </c>
      <c r="C500" s="277" t="str">
        <f t="shared" si="74"/>
        <v/>
      </c>
      <c r="D500" s="260" t="str">
        <f t="shared" si="75"/>
        <v/>
      </c>
      <c r="E500" s="226" t="str">
        <f t="shared" si="77"/>
        <v/>
      </c>
      <c r="F500" s="248" t="str">
        <f t="shared" si="76"/>
        <v/>
      </c>
      <c r="G500" s="246" t="str">
        <f>IF($A500="","",'Prisestimat RAS'!$C$14)</f>
        <v/>
      </c>
      <c r="H500" s="248" t="str" cm="1">
        <f t="array" ref="H500">IF(N500=Hjelpeark!$E$7,_xlfn.XLOOKUP(IF(P500="Naturlig",O500,P500),'Veksttabell FV'!$A$26:$A$42,_xlfn.XLOOKUP('Beregninger RAS'!F500,'Veksttabell FV'!$B$25:$T$25,'Veksttabell FV'!$B$26:$T$42,,-1),,-1)*G500,IF('Beregninger RAS'!N500=Hjelpeark!$D$7,_xlfn.XLOOKUP(IF(P500="Naturlig",O500,P500),'Veksttabell SV'!$A$27:$A$43,_xlfn.XLOOKUP('Beregninger RAS'!F500,'Veksttabell SV'!$B$26:$AU$26,'Veksttabell SV'!$B$27:$AU$43,,-1),,-1)*G500,""))</f>
        <v/>
      </c>
      <c r="I500" s="248" t="str">
        <f t="shared" si="70"/>
        <v/>
      </c>
      <c r="J500" s="264" t="str">
        <f t="shared" si="71"/>
        <v/>
      </c>
      <c r="K500" s="277" t="str">
        <f>IF(A500="","",'Prisestimat RAS'!$C$9)</f>
        <v/>
      </c>
      <c r="L500" s="277" t="str">
        <f>IF(B500="","",'Prisestimat RAS'!$C$10)</f>
        <v/>
      </c>
      <c r="M500" s="277" t="str">
        <f>IF(A500="","",_xlfn.XLOOKUP('Prisestimat RAS'!$C$10,Hjelpeark!$P$14:$P$16,Hjelpeark!$Q$14:$Q$16))</f>
        <v/>
      </c>
      <c r="N500" s="277" t="str">
        <f t="shared" si="78"/>
        <v/>
      </c>
      <c r="O500" s="277" t="str">
        <f>IFERROR(IF(N500=Hjelpeark!$D$7,_xlfn.XLOOKUP('Beregninger RAS'!C500,Hjelpeark!$C$8:$C$19,Hjelpeark!$D$8:$D$19),_xlfn.XLOOKUP('Beregninger RAS'!C500,Hjelpeark!$C$8:$C$19,Hjelpeark!$E$8:$E$19)),"")</f>
        <v/>
      </c>
      <c r="P500" s="277" t="str">
        <f t="shared" si="79"/>
        <v/>
      </c>
      <c r="Q500" s="277" t="str">
        <f>IFERROR(IF(P500=Hjelpeark!$B$4,0,ABS(P500-O500)),"")</f>
        <v/>
      </c>
      <c r="R500" s="226" t="str">
        <f t="shared" si="72"/>
        <v/>
      </c>
      <c r="T500" s="248" t="str">
        <f>IFERROR(_xlfn.XLOOKUP(D500,Prisliste!$C$4:$F$4,Prisliste!$C$28:$F$28)*R500,"")</f>
        <v/>
      </c>
      <c r="U500" s="248" t="str">
        <f>IFERROR(IF(L500=Hjelpeark!$P$14,_xlfn.XLOOKUP(D500,Prisliste!$C$4:$F$4,Prisliste!$C$29:$F$29)*R500,IF(L500=Hjelpeark!$P$15,_xlfn.XLOOKUP(D500,Prisliste!$C$4:$F$4,Prisliste!$C$30:$F$30)*R500,_xlfn.XLOOKUP(D500,Prisliste!$C$4:$F$4,Prisliste!$C$31:$F$31)*R500)),"")</f>
        <v/>
      </c>
    </row>
    <row r="501" spans="1:21" ht="14.4">
      <c r="A501" s="278" t="str">
        <f>IF(A500="","",IF(A500+1&lt;='Prisestimat RAS'!$C$7,'Beregninger RAS'!A500+1,""))</f>
        <v/>
      </c>
      <c r="B501" s="260" t="str">
        <f t="shared" si="73"/>
        <v/>
      </c>
      <c r="C501" s="277" t="str">
        <f t="shared" si="74"/>
        <v/>
      </c>
      <c r="D501" s="260" t="str">
        <f t="shared" si="75"/>
        <v/>
      </c>
      <c r="E501" s="226" t="str">
        <f t="shared" si="77"/>
        <v/>
      </c>
      <c r="F501" s="248" t="str">
        <f t="shared" si="76"/>
        <v/>
      </c>
      <c r="G501" s="246" t="str">
        <f>IF($A501="","",'Prisestimat RAS'!$C$14)</f>
        <v/>
      </c>
      <c r="H501" s="248" t="str" cm="1">
        <f t="array" ref="H501">IF(N501=Hjelpeark!$E$7,_xlfn.XLOOKUP(IF(P501="Naturlig",O501,P501),'Veksttabell FV'!$A$26:$A$42,_xlfn.XLOOKUP('Beregninger RAS'!F501,'Veksttabell FV'!$B$25:$T$25,'Veksttabell FV'!$B$26:$T$42,,-1),,-1)*G501,IF('Beregninger RAS'!N501=Hjelpeark!$D$7,_xlfn.XLOOKUP(IF(P501="Naturlig",O501,P501),'Veksttabell SV'!$A$27:$A$43,_xlfn.XLOOKUP('Beregninger RAS'!F501,'Veksttabell SV'!$B$26:$AU$26,'Veksttabell SV'!$B$27:$AU$43,,-1),,-1)*G501,""))</f>
        <v/>
      </c>
      <c r="I501" s="248" t="str">
        <f t="shared" si="70"/>
        <v/>
      </c>
      <c r="J501" s="264" t="str">
        <f t="shared" si="71"/>
        <v/>
      </c>
      <c r="K501" s="277" t="str">
        <f>IF(A501="","",'Prisestimat RAS'!$C$9)</f>
        <v/>
      </c>
      <c r="L501" s="277" t="str">
        <f>IF(B501="","",'Prisestimat RAS'!$C$10)</f>
        <v/>
      </c>
      <c r="M501" s="277" t="str">
        <f>IF(A501="","",_xlfn.XLOOKUP('Prisestimat RAS'!$C$10,Hjelpeark!$P$14:$P$16,Hjelpeark!$Q$14:$Q$16))</f>
        <v/>
      </c>
      <c r="N501" s="277" t="str">
        <f t="shared" si="78"/>
        <v/>
      </c>
      <c r="O501" s="277" t="str">
        <f>IFERROR(IF(N501=Hjelpeark!$D$7,_xlfn.XLOOKUP('Beregninger RAS'!C501,Hjelpeark!$C$8:$C$19,Hjelpeark!$D$8:$D$19),_xlfn.XLOOKUP('Beregninger RAS'!C501,Hjelpeark!$C$8:$C$19,Hjelpeark!$E$8:$E$19)),"")</f>
        <v/>
      </c>
      <c r="P501" s="277" t="str">
        <f t="shared" si="79"/>
        <v/>
      </c>
      <c r="Q501" s="277" t="str">
        <f>IFERROR(IF(P501=Hjelpeark!$B$4,0,ABS(P501-O501)),"")</f>
        <v/>
      </c>
      <c r="R501" s="226" t="str">
        <f t="shared" si="72"/>
        <v/>
      </c>
      <c r="T501" s="248" t="str">
        <f>IFERROR(_xlfn.XLOOKUP(D501,Prisliste!$C$4:$F$4,Prisliste!$C$28:$F$28)*R501,"")</f>
        <v/>
      </c>
      <c r="U501" s="248" t="str">
        <f>IFERROR(IF(L501=Hjelpeark!$P$14,_xlfn.XLOOKUP(D501,Prisliste!$C$4:$F$4,Prisliste!$C$29:$F$29)*R501,IF(L501=Hjelpeark!$P$15,_xlfn.XLOOKUP(D501,Prisliste!$C$4:$F$4,Prisliste!$C$30:$F$30)*R501,_xlfn.XLOOKUP(D501,Prisliste!$C$4:$F$4,Prisliste!$C$31:$F$31)*R501)),"")</f>
        <v/>
      </c>
    </row>
    <row r="502" spans="1:21" ht="14.4">
      <c r="A502" s="278" t="str">
        <f>IF(A501="","",IF(A501+1&lt;='Prisestimat RAS'!$C$7,'Beregninger RAS'!A501+1,""))</f>
        <v/>
      </c>
      <c r="B502" s="260" t="str">
        <f t="shared" si="73"/>
        <v/>
      </c>
      <c r="C502" s="277" t="str">
        <f t="shared" si="74"/>
        <v/>
      </c>
      <c r="D502" s="260" t="str">
        <f t="shared" si="75"/>
        <v/>
      </c>
      <c r="E502" s="226" t="str">
        <f t="shared" si="77"/>
        <v/>
      </c>
      <c r="F502" s="248" t="str">
        <f t="shared" si="76"/>
        <v/>
      </c>
      <c r="G502" s="246" t="str">
        <f>IF($A502="","",'Prisestimat RAS'!$C$14)</f>
        <v/>
      </c>
      <c r="H502" s="248" t="str" cm="1">
        <f t="array" ref="H502">IF(N502=Hjelpeark!$E$7,_xlfn.XLOOKUP(IF(P502="Naturlig",O502,P502),'Veksttabell FV'!$A$26:$A$42,_xlfn.XLOOKUP('Beregninger RAS'!F502,'Veksttabell FV'!$B$25:$T$25,'Veksttabell FV'!$B$26:$T$42,,-1),,-1)*G502,IF('Beregninger RAS'!N502=Hjelpeark!$D$7,_xlfn.XLOOKUP(IF(P502="Naturlig",O502,P502),'Veksttabell SV'!$A$27:$A$43,_xlfn.XLOOKUP('Beregninger RAS'!F502,'Veksttabell SV'!$B$26:$AU$26,'Veksttabell SV'!$B$27:$AU$43,,-1),,-1)*G502,""))</f>
        <v/>
      </c>
      <c r="I502" s="248" t="str">
        <f t="shared" si="70"/>
        <v/>
      </c>
      <c r="J502" s="264" t="str">
        <f t="shared" si="71"/>
        <v/>
      </c>
      <c r="K502" s="277" t="str">
        <f>IF(A502="","",'Prisestimat RAS'!$C$9)</f>
        <v/>
      </c>
      <c r="L502" s="277" t="str">
        <f>IF(B502="","",'Prisestimat RAS'!$C$10)</f>
        <v/>
      </c>
      <c r="M502" s="277" t="str">
        <f>IF(A502="","",_xlfn.XLOOKUP('Prisestimat RAS'!$C$10,Hjelpeark!$P$14:$P$16,Hjelpeark!$Q$14:$Q$16))</f>
        <v/>
      </c>
      <c r="N502" s="277" t="str">
        <f t="shared" si="78"/>
        <v/>
      </c>
      <c r="O502" s="277" t="str">
        <f>IFERROR(IF(N502=Hjelpeark!$D$7,_xlfn.XLOOKUP('Beregninger RAS'!C502,Hjelpeark!$C$8:$C$19,Hjelpeark!$D$8:$D$19),_xlfn.XLOOKUP('Beregninger RAS'!C502,Hjelpeark!$C$8:$C$19,Hjelpeark!$E$8:$E$19)),"")</f>
        <v/>
      </c>
      <c r="P502" s="277" t="str">
        <f t="shared" si="79"/>
        <v/>
      </c>
      <c r="Q502" s="277" t="str">
        <f>IFERROR(IF(P502=Hjelpeark!$B$4,0,ABS(P502-O502)),"")</f>
        <v/>
      </c>
      <c r="R502" s="226" t="str">
        <f t="shared" si="72"/>
        <v/>
      </c>
      <c r="T502" s="248" t="str">
        <f>IFERROR(_xlfn.XLOOKUP(D502,Prisliste!$C$4:$F$4,Prisliste!$C$28:$F$28)*R502,"")</f>
        <v/>
      </c>
      <c r="U502" s="248" t="str">
        <f>IFERROR(IF(L502=Hjelpeark!$P$14,_xlfn.XLOOKUP(D502,Prisliste!$C$4:$F$4,Prisliste!$C$29:$F$29)*R502,IF(L502=Hjelpeark!$P$15,_xlfn.XLOOKUP(D502,Prisliste!$C$4:$F$4,Prisliste!$C$30:$F$30)*R502,_xlfn.XLOOKUP(D502,Prisliste!$C$4:$F$4,Prisliste!$C$31:$F$31)*R502)),"")</f>
        <v/>
      </c>
    </row>
    <row r="503" spans="1:21" ht="14.4">
      <c r="A503" s="278" t="str">
        <f>IF(A502="","",IF(A502+1&lt;='Prisestimat RAS'!$C$7,'Beregninger RAS'!A502+1,""))</f>
        <v/>
      </c>
      <c r="B503" s="260" t="str">
        <f t="shared" si="73"/>
        <v/>
      </c>
      <c r="C503" s="277" t="str">
        <f t="shared" si="74"/>
        <v/>
      </c>
      <c r="D503" s="260" t="str">
        <f t="shared" si="75"/>
        <v/>
      </c>
      <c r="E503" s="226" t="str">
        <f t="shared" si="77"/>
        <v/>
      </c>
      <c r="F503" s="248" t="str">
        <f t="shared" si="76"/>
        <v/>
      </c>
      <c r="G503" s="246" t="str">
        <f>IF($A503="","",'Prisestimat RAS'!$C$14)</f>
        <v/>
      </c>
      <c r="H503" s="248" t="str" cm="1">
        <f t="array" ref="H503">IF(N503=Hjelpeark!$E$7,_xlfn.XLOOKUP(IF(P503="Naturlig",O503,P503),'Veksttabell FV'!$A$26:$A$42,_xlfn.XLOOKUP('Beregninger RAS'!F503,'Veksttabell FV'!$B$25:$T$25,'Veksttabell FV'!$B$26:$T$42,,-1),,-1)*G503,IF('Beregninger RAS'!N503=Hjelpeark!$D$7,_xlfn.XLOOKUP(IF(P503="Naturlig",O503,P503),'Veksttabell SV'!$A$27:$A$43,_xlfn.XLOOKUP('Beregninger RAS'!F503,'Veksttabell SV'!$B$26:$AU$26,'Veksttabell SV'!$B$27:$AU$43,,-1),,-1)*G503,""))</f>
        <v/>
      </c>
      <c r="I503" s="248" t="str">
        <f t="shared" si="70"/>
        <v/>
      </c>
      <c r="J503" s="264" t="str">
        <f t="shared" si="71"/>
        <v/>
      </c>
      <c r="K503" s="277" t="str">
        <f>IF(A503="","",'Prisestimat RAS'!$C$9)</f>
        <v/>
      </c>
      <c r="L503" s="277" t="str">
        <f>IF(B503="","",'Prisestimat RAS'!$C$10)</f>
        <v/>
      </c>
      <c r="M503" s="277" t="str">
        <f>IF(A503="","",_xlfn.XLOOKUP('Prisestimat RAS'!$C$10,Hjelpeark!$P$14:$P$16,Hjelpeark!$Q$14:$Q$16))</f>
        <v/>
      </c>
      <c r="N503" s="277" t="str">
        <f t="shared" si="78"/>
        <v/>
      </c>
      <c r="O503" s="277" t="str">
        <f>IFERROR(IF(N503=Hjelpeark!$D$7,_xlfn.XLOOKUP('Beregninger RAS'!C503,Hjelpeark!$C$8:$C$19,Hjelpeark!$D$8:$D$19),_xlfn.XLOOKUP('Beregninger RAS'!C503,Hjelpeark!$C$8:$C$19,Hjelpeark!$E$8:$E$19)),"")</f>
        <v/>
      </c>
      <c r="P503" s="277" t="str">
        <f t="shared" si="79"/>
        <v/>
      </c>
      <c r="Q503" s="277" t="str">
        <f>IFERROR(IF(P503=Hjelpeark!$B$4,0,ABS(P503-O503)),"")</f>
        <v/>
      </c>
      <c r="R503" s="226" t="str">
        <f t="shared" si="72"/>
        <v/>
      </c>
      <c r="T503" s="248" t="str">
        <f>IFERROR(_xlfn.XLOOKUP(D503,Prisliste!$C$4:$F$4,Prisliste!$C$28:$F$28)*R503,"")</f>
        <v/>
      </c>
      <c r="U503" s="248" t="str">
        <f>IFERROR(IF(L503=Hjelpeark!$P$14,_xlfn.XLOOKUP(D503,Prisliste!$C$4:$F$4,Prisliste!$C$29:$F$29)*R503,IF(L503=Hjelpeark!$P$15,_xlfn.XLOOKUP(D503,Prisliste!$C$4:$F$4,Prisliste!$C$30:$F$30)*R503,_xlfn.XLOOKUP(D503,Prisliste!$C$4:$F$4,Prisliste!$C$31:$F$31)*R503)),"")</f>
        <v/>
      </c>
    </row>
    <row r="504" spans="1:21" ht="14.4">
      <c r="A504" s="278" t="str">
        <f>IF(A503="","",IF(A503+1&lt;='Prisestimat RAS'!$C$7,'Beregninger RAS'!A503+1,""))</f>
        <v/>
      </c>
      <c r="B504" s="260" t="str">
        <f t="shared" si="73"/>
        <v/>
      </c>
      <c r="C504" s="277" t="str">
        <f t="shared" si="74"/>
        <v/>
      </c>
      <c r="D504" s="260" t="str">
        <f t="shared" si="75"/>
        <v/>
      </c>
      <c r="E504" s="226" t="str">
        <f t="shared" si="77"/>
        <v/>
      </c>
      <c r="F504" s="248" t="str">
        <f t="shared" si="76"/>
        <v/>
      </c>
      <c r="G504" s="246" t="str">
        <f>IF($A504="","",'Prisestimat RAS'!$C$14)</f>
        <v/>
      </c>
      <c r="H504" s="248" t="str" cm="1">
        <f t="array" ref="H504">IF(N504=Hjelpeark!$E$7,_xlfn.XLOOKUP(IF(P504="Naturlig",O504,P504),'Veksttabell FV'!$A$26:$A$42,_xlfn.XLOOKUP('Beregninger RAS'!F504,'Veksttabell FV'!$B$25:$T$25,'Veksttabell FV'!$B$26:$T$42,,-1),,-1)*G504,IF('Beregninger RAS'!N504=Hjelpeark!$D$7,_xlfn.XLOOKUP(IF(P504="Naturlig",O504,P504),'Veksttabell SV'!$A$27:$A$43,_xlfn.XLOOKUP('Beregninger RAS'!F504,'Veksttabell SV'!$B$26:$AU$26,'Veksttabell SV'!$B$27:$AU$43,,-1),,-1)*G504,""))</f>
        <v/>
      </c>
      <c r="I504" s="248" t="str">
        <f t="shared" si="70"/>
        <v/>
      </c>
      <c r="J504" s="264" t="str">
        <f t="shared" si="71"/>
        <v/>
      </c>
      <c r="K504" s="277" t="str">
        <f>IF(A504="","",'Prisestimat RAS'!$C$9)</f>
        <v/>
      </c>
      <c r="L504" s="277" t="str">
        <f>IF(B504="","",'Prisestimat RAS'!$C$10)</f>
        <v/>
      </c>
      <c r="M504" s="277" t="str">
        <f>IF(A504="","",_xlfn.XLOOKUP('Prisestimat RAS'!$C$10,Hjelpeark!$P$14:$P$16,Hjelpeark!$Q$14:$Q$16))</f>
        <v/>
      </c>
      <c r="N504" s="277" t="str">
        <f t="shared" si="78"/>
        <v/>
      </c>
      <c r="O504" s="277" t="str">
        <f>IFERROR(IF(N504=Hjelpeark!$D$7,_xlfn.XLOOKUP('Beregninger RAS'!C504,Hjelpeark!$C$8:$C$19,Hjelpeark!$D$8:$D$19),_xlfn.XLOOKUP('Beregninger RAS'!C504,Hjelpeark!$C$8:$C$19,Hjelpeark!$E$8:$E$19)),"")</f>
        <v/>
      </c>
      <c r="P504" s="277" t="str">
        <f t="shared" si="79"/>
        <v/>
      </c>
      <c r="Q504" s="277" t="str">
        <f>IFERROR(IF(P504=Hjelpeark!$B$4,0,ABS(P504-O504)),"")</f>
        <v/>
      </c>
      <c r="R504" s="226" t="str">
        <f t="shared" si="72"/>
        <v/>
      </c>
      <c r="T504" s="248" t="str">
        <f>IFERROR(_xlfn.XLOOKUP(D504,Prisliste!$C$4:$F$4,Prisliste!$C$28:$F$28)*R504,"")</f>
        <v/>
      </c>
      <c r="U504" s="248" t="str">
        <f>IFERROR(IF(L504=Hjelpeark!$P$14,_xlfn.XLOOKUP(D504,Prisliste!$C$4:$F$4,Prisliste!$C$29:$F$29)*R504,IF(L504=Hjelpeark!$P$15,_xlfn.XLOOKUP(D504,Prisliste!$C$4:$F$4,Prisliste!$C$30:$F$30)*R504,_xlfn.XLOOKUP(D504,Prisliste!$C$4:$F$4,Prisliste!$C$31:$F$31)*R504)),"")</f>
        <v/>
      </c>
    </row>
    <row r="505" spans="1:21" ht="14.4">
      <c r="A505" s="278" t="str">
        <f>IF(A504="","",IF(A504+1&lt;='Prisestimat RAS'!$C$7,'Beregninger RAS'!A504+1,""))</f>
        <v/>
      </c>
      <c r="B505" s="260" t="str">
        <f t="shared" si="73"/>
        <v/>
      </c>
      <c r="C505" s="277" t="str">
        <f t="shared" si="74"/>
        <v/>
      </c>
      <c r="D505" s="260" t="str">
        <f t="shared" si="75"/>
        <v/>
      </c>
      <c r="E505" s="226" t="str">
        <f t="shared" si="77"/>
        <v/>
      </c>
      <c r="F505" s="248" t="str">
        <f t="shared" si="76"/>
        <v/>
      </c>
      <c r="G505" s="246" t="str">
        <f>IF($A505="","",'Prisestimat RAS'!$C$14)</f>
        <v/>
      </c>
      <c r="H505" s="248" t="str" cm="1">
        <f t="array" ref="H505">IF(N505=Hjelpeark!$E$7,_xlfn.XLOOKUP(IF(P505="Naturlig",O505,P505),'Veksttabell FV'!$A$26:$A$42,_xlfn.XLOOKUP('Beregninger RAS'!F505,'Veksttabell FV'!$B$25:$T$25,'Veksttabell FV'!$B$26:$T$42,,-1),,-1)*G505,IF('Beregninger RAS'!N505=Hjelpeark!$D$7,_xlfn.XLOOKUP(IF(P505="Naturlig",O505,P505),'Veksttabell SV'!$A$27:$A$43,_xlfn.XLOOKUP('Beregninger RAS'!F505,'Veksttabell SV'!$B$26:$AU$26,'Veksttabell SV'!$B$27:$AU$43,,-1),,-1)*G505,""))</f>
        <v/>
      </c>
      <c r="I505" s="248" t="str">
        <f t="shared" si="70"/>
        <v/>
      </c>
      <c r="J505" s="264" t="str">
        <f t="shared" si="71"/>
        <v/>
      </c>
      <c r="K505" s="277" t="str">
        <f>IF(A505="","",'Prisestimat RAS'!$C$9)</f>
        <v/>
      </c>
      <c r="L505" s="277" t="str">
        <f>IF(B505="","",'Prisestimat RAS'!$C$10)</f>
        <v/>
      </c>
      <c r="M505" s="277" t="str">
        <f>IF(A505="","",_xlfn.XLOOKUP('Prisestimat RAS'!$C$10,Hjelpeark!$P$14:$P$16,Hjelpeark!$Q$14:$Q$16))</f>
        <v/>
      </c>
      <c r="N505" s="277" t="str">
        <f t="shared" si="78"/>
        <v/>
      </c>
      <c r="O505" s="277" t="str">
        <f>IFERROR(IF(N505=Hjelpeark!$D$7,_xlfn.XLOOKUP('Beregninger RAS'!C505,Hjelpeark!$C$8:$C$19,Hjelpeark!$D$8:$D$19),_xlfn.XLOOKUP('Beregninger RAS'!C505,Hjelpeark!$C$8:$C$19,Hjelpeark!$E$8:$E$19)),"")</f>
        <v/>
      </c>
      <c r="P505" s="277" t="str">
        <f t="shared" si="79"/>
        <v/>
      </c>
      <c r="Q505" s="277" t="str">
        <f>IFERROR(IF(P505=Hjelpeark!$B$4,0,ABS(P505-O505)),"")</f>
        <v/>
      </c>
      <c r="R505" s="226" t="str">
        <f t="shared" si="72"/>
        <v/>
      </c>
      <c r="T505" s="248" t="str">
        <f>IFERROR(_xlfn.XLOOKUP(D505,Prisliste!$C$4:$F$4,Prisliste!$C$28:$F$28)*R505,"")</f>
        <v/>
      </c>
      <c r="U505" s="248" t="str">
        <f>IFERROR(IF(L505=Hjelpeark!$P$14,_xlfn.XLOOKUP(D505,Prisliste!$C$4:$F$4,Prisliste!$C$29:$F$29)*R505,IF(L505=Hjelpeark!$P$15,_xlfn.XLOOKUP(D505,Prisliste!$C$4:$F$4,Prisliste!$C$30:$F$30)*R505,_xlfn.XLOOKUP(D505,Prisliste!$C$4:$F$4,Prisliste!$C$31:$F$31)*R505)),"")</f>
        <v/>
      </c>
    </row>
    <row r="506" spans="1:21" ht="14.4">
      <c r="A506" s="278" t="str">
        <f>IF(A505="","",IF(A505+1&lt;='Prisestimat RAS'!$C$7,'Beregninger RAS'!A505+1,""))</f>
        <v/>
      </c>
      <c r="B506" s="260" t="str">
        <f t="shared" si="73"/>
        <v/>
      </c>
      <c r="C506" s="277" t="str">
        <f t="shared" si="74"/>
        <v/>
      </c>
      <c r="D506" s="260" t="str">
        <f t="shared" si="75"/>
        <v/>
      </c>
      <c r="E506" s="226" t="str">
        <f t="shared" si="77"/>
        <v/>
      </c>
      <c r="F506" s="248" t="str">
        <f t="shared" si="76"/>
        <v/>
      </c>
      <c r="G506" s="246" t="str">
        <f>IF($A506="","",'Prisestimat RAS'!$C$14)</f>
        <v/>
      </c>
      <c r="H506" s="248" t="str" cm="1">
        <f t="array" ref="H506">IF(N506=Hjelpeark!$E$7,_xlfn.XLOOKUP(IF(P506="Naturlig",O506,P506),'Veksttabell FV'!$A$26:$A$42,_xlfn.XLOOKUP('Beregninger RAS'!F506,'Veksttabell FV'!$B$25:$T$25,'Veksttabell FV'!$B$26:$T$42,,-1),,-1)*G506,IF('Beregninger RAS'!N506=Hjelpeark!$D$7,_xlfn.XLOOKUP(IF(P506="Naturlig",O506,P506),'Veksttabell SV'!$A$27:$A$43,_xlfn.XLOOKUP('Beregninger RAS'!F506,'Veksttabell SV'!$B$26:$AU$26,'Veksttabell SV'!$B$27:$AU$43,,-1),,-1)*G506,""))</f>
        <v/>
      </c>
      <c r="I506" s="248" t="str">
        <f t="shared" si="70"/>
        <v/>
      </c>
      <c r="J506" s="264" t="str">
        <f t="shared" si="71"/>
        <v/>
      </c>
      <c r="K506" s="277" t="str">
        <f>IF(A506="","",'Prisestimat RAS'!$C$9)</f>
        <v/>
      </c>
      <c r="L506" s="277" t="str">
        <f>IF(B506="","",'Prisestimat RAS'!$C$10)</f>
        <v/>
      </c>
      <c r="M506" s="277" t="str">
        <f>IF(A506="","",_xlfn.XLOOKUP('Prisestimat RAS'!$C$10,Hjelpeark!$P$14:$P$16,Hjelpeark!$Q$14:$Q$16))</f>
        <v/>
      </c>
      <c r="N506" s="277" t="str">
        <f t="shared" si="78"/>
        <v/>
      </c>
      <c r="O506" s="277" t="str">
        <f>IFERROR(IF(N506=Hjelpeark!$D$7,_xlfn.XLOOKUP('Beregninger RAS'!C506,Hjelpeark!$C$8:$C$19,Hjelpeark!$D$8:$D$19),_xlfn.XLOOKUP('Beregninger RAS'!C506,Hjelpeark!$C$8:$C$19,Hjelpeark!$E$8:$E$19)),"")</f>
        <v/>
      </c>
      <c r="P506" s="277" t="str">
        <f t="shared" si="79"/>
        <v/>
      </c>
      <c r="Q506" s="277" t="str">
        <f>IFERROR(IF(P506=Hjelpeark!$B$4,0,ABS(P506-O506)),"")</f>
        <v/>
      </c>
      <c r="R506" s="226" t="str">
        <f t="shared" si="72"/>
        <v/>
      </c>
      <c r="T506" s="248" t="str">
        <f>IFERROR(_xlfn.XLOOKUP(D506,Prisliste!$C$4:$F$4,Prisliste!$C$28:$F$28)*R506,"")</f>
        <v/>
      </c>
      <c r="U506" s="248" t="str">
        <f>IFERROR(IF(L506=Hjelpeark!$P$14,_xlfn.XLOOKUP(D506,Prisliste!$C$4:$F$4,Prisliste!$C$29:$F$29)*R506,IF(L506=Hjelpeark!$P$15,_xlfn.XLOOKUP(D506,Prisliste!$C$4:$F$4,Prisliste!$C$30:$F$30)*R506,_xlfn.XLOOKUP(D506,Prisliste!$C$4:$F$4,Prisliste!$C$31:$F$31)*R506)),"")</f>
        <v/>
      </c>
    </row>
    <row r="507" spans="1:21" ht="14.4">
      <c r="A507" s="278" t="str">
        <f>IF(A506="","",IF(A506+1&lt;='Prisestimat RAS'!$C$7,'Beregninger RAS'!A506+1,""))</f>
        <v/>
      </c>
      <c r="B507" s="260" t="str">
        <f t="shared" si="73"/>
        <v/>
      </c>
      <c r="C507" s="277" t="str">
        <f t="shared" si="74"/>
        <v/>
      </c>
      <c r="D507" s="260" t="str">
        <f t="shared" si="75"/>
        <v/>
      </c>
      <c r="E507" s="226" t="str">
        <f t="shared" si="77"/>
        <v/>
      </c>
      <c r="F507" s="248" t="str">
        <f t="shared" si="76"/>
        <v/>
      </c>
      <c r="G507" s="246" t="str">
        <f>IF($A507="","",'Prisestimat RAS'!$C$14)</f>
        <v/>
      </c>
      <c r="H507" s="248" t="str" cm="1">
        <f t="array" ref="H507">IF(N507=Hjelpeark!$E$7,_xlfn.XLOOKUP(IF(P507="Naturlig",O507,P507),'Veksttabell FV'!$A$26:$A$42,_xlfn.XLOOKUP('Beregninger RAS'!F507,'Veksttabell FV'!$B$25:$T$25,'Veksttabell FV'!$B$26:$T$42,,-1),,-1)*G507,IF('Beregninger RAS'!N507=Hjelpeark!$D$7,_xlfn.XLOOKUP(IF(P507="Naturlig",O507,P507),'Veksttabell SV'!$A$27:$A$43,_xlfn.XLOOKUP('Beregninger RAS'!F507,'Veksttabell SV'!$B$26:$AU$26,'Veksttabell SV'!$B$27:$AU$43,,-1),,-1)*G507,""))</f>
        <v/>
      </c>
      <c r="I507" s="248" t="str">
        <f t="shared" si="70"/>
        <v/>
      </c>
      <c r="J507" s="264" t="str">
        <f t="shared" si="71"/>
        <v/>
      </c>
      <c r="K507" s="277" t="str">
        <f>IF(A507="","",'Prisestimat RAS'!$C$9)</f>
        <v/>
      </c>
      <c r="L507" s="277" t="str">
        <f>IF(B507="","",'Prisestimat RAS'!$C$10)</f>
        <v/>
      </c>
      <c r="M507" s="277" t="str">
        <f>IF(A507="","",_xlfn.XLOOKUP('Prisestimat RAS'!$C$10,Hjelpeark!$P$14:$P$16,Hjelpeark!$Q$14:$Q$16))</f>
        <v/>
      </c>
      <c r="N507" s="277" t="str">
        <f t="shared" si="78"/>
        <v/>
      </c>
      <c r="O507" s="277" t="str">
        <f>IFERROR(IF(N507=Hjelpeark!$D$7,_xlfn.XLOOKUP('Beregninger RAS'!C507,Hjelpeark!$C$8:$C$19,Hjelpeark!$D$8:$D$19),_xlfn.XLOOKUP('Beregninger RAS'!C507,Hjelpeark!$C$8:$C$19,Hjelpeark!$E$8:$E$19)),"")</f>
        <v/>
      </c>
      <c r="P507" s="277" t="str">
        <f t="shared" si="79"/>
        <v/>
      </c>
      <c r="Q507" s="277" t="str">
        <f>IFERROR(IF(P507=Hjelpeark!$B$4,0,ABS(P507-O507)),"")</f>
        <v/>
      </c>
      <c r="R507" s="226" t="str">
        <f t="shared" si="72"/>
        <v/>
      </c>
      <c r="T507" s="248" t="str">
        <f>IFERROR(_xlfn.XLOOKUP(D507,Prisliste!$C$4:$F$4,Prisliste!$C$28:$F$28)*R507,"")</f>
        <v/>
      </c>
      <c r="U507" s="248" t="str">
        <f>IFERROR(IF(L507=Hjelpeark!$P$14,_xlfn.XLOOKUP(D507,Prisliste!$C$4:$F$4,Prisliste!$C$29:$F$29)*R507,IF(L507=Hjelpeark!$P$15,_xlfn.XLOOKUP(D507,Prisliste!$C$4:$F$4,Prisliste!$C$30:$F$30)*R507,_xlfn.XLOOKUP(D507,Prisliste!$C$4:$F$4,Prisliste!$C$31:$F$31)*R507)),"")</f>
        <v/>
      </c>
    </row>
    <row r="508" spans="1:21" ht="14.4">
      <c r="A508" s="278" t="str">
        <f>IF(A507="","",IF(A507+1&lt;='Prisestimat RAS'!$C$7,'Beregninger RAS'!A507+1,""))</f>
        <v/>
      </c>
      <c r="B508" s="260" t="str">
        <f t="shared" si="73"/>
        <v/>
      </c>
      <c r="C508" s="277" t="str">
        <f t="shared" si="74"/>
        <v/>
      </c>
      <c r="D508" s="260" t="str">
        <f t="shared" si="75"/>
        <v/>
      </c>
      <c r="E508" s="226" t="str">
        <f t="shared" si="77"/>
        <v/>
      </c>
      <c r="F508" s="248" t="str">
        <f t="shared" si="76"/>
        <v/>
      </c>
      <c r="G508" s="246" t="str">
        <f>IF($A508="","",'Prisestimat RAS'!$C$14)</f>
        <v/>
      </c>
      <c r="H508" s="248" t="str" cm="1">
        <f t="array" ref="H508">IF(N508=Hjelpeark!$E$7,_xlfn.XLOOKUP(IF(P508="Naturlig",O508,P508),'Veksttabell FV'!$A$26:$A$42,_xlfn.XLOOKUP('Beregninger RAS'!F508,'Veksttabell FV'!$B$25:$T$25,'Veksttabell FV'!$B$26:$T$42,,-1),,-1)*G508,IF('Beregninger RAS'!N508=Hjelpeark!$D$7,_xlfn.XLOOKUP(IF(P508="Naturlig",O508,P508),'Veksttabell SV'!$A$27:$A$43,_xlfn.XLOOKUP('Beregninger RAS'!F508,'Veksttabell SV'!$B$26:$AU$26,'Veksttabell SV'!$B$27:$AU$43,,-1),,-1)*G508,""))</f>
        <v/>
      </c>
      <c r="I508" s="248" t="str">
        <f t="shared" si="70"/>
        <v/>
      </c>
      <c r="J508" s="264" t="str">
        <f t="shared" si="71"/>
        <v/>
      </c>
      <c r="K508" s="277" t="str">
        <f>IF(A508="","",'Prisestimat RAS'!$C$9)</f>
        <v/>
      </c>
      <c r="L508" s="277" t="str">
        <f>IF(B508="","",'Prisestimat RAS'!$C$10)</f>
        <v/>
      </c>
      <c r="M508" s="277" t="str">
        <f>IF(A508="","",_xlfn.XLOOKUP('Prisestimat RAS'!$C$10,Hjelpeark!$P$14:$P$16,Hjelpeark!$Q$14:$Q$16))</f>
        <v/>
      </c>
      <c r="N508" s="277" t="str">
        <f t="shared" si="78"/>
        <v/>
      </c>
      <c r="O508" s="277" t="str">
        <f>IFERROR(IF(N508=Hjelpeark!$D$7,_xlfn.XLOOKUP('Beregninger RAS'!C508,Hjelpeark!$C$8:$C$19,Hjelpeark!$D$8:$D$19),_xlfn.XLOOKUP('Beregninger RAS'!C508,Hjelpeark!$C$8:$C$19,Hjelpeark!$E$8:$E$19)),"")</f>
        <v/>
      </c>
      <c r="P508" s="277" t="str">
        <f t="shared" si="79"/>
        <v/>
      </c>
      <c r="Q508" s="277" t="str">
        <f>IFERROR(IF(P508=Hjelpeark!$B$4,0,ABS(P508-O508)),"")</f>
        <v/>
      </c>
      <c r="R508" s="226" t="str">
        <f t="shared" si="72"/>
        <v/>
      </c>
      <c r="T508" s="248" t="str">
        <f>IFERROR(_xlfn.XLOOKUP(D508,Prisliste!$C$4:$F$4,Prisliste!$C$28:$F$28)*R508,"")</f>
        <v/>
      </c>
      <c r="U508" s="248" t="str">
        <f>IFERROR(IF(L508=Hjelpeark!$P$14,_xlfn.XLOOKUP(D508,Prisliste!$C$4:$F$4,Prisliste!$C$29:$F$29)*R508,IF(L508=Hjelpeark!$P$15,_xlfn.XLOOKUP(D508,Prisliste!$C$4:$F$4,Prisliste!$C$30:$F$30)*R508,_xlfn.XLOOKUP(D508,Prisliste!$C$4:$F$4,Prisliste!$C$31:$F$31)*R508)),"")</f>
        <v/>
      </c>
    </row>
    <row r="509" spans="1:21" ht="14.4">
      <c r="A509" s="278" t="str">
        <f>IF(A508="","",IF(A508+1&lt;='Prisestimat RAS'!$C$7,'Beregninger RAS'!A508+1,""))</f>
        <v/>
      </c>
      <c r="B509" s="260" t="str">
        <f t="shared" si="73"/>
        <v/>
      </c>
      <c r="C509" s="277" t="str">
        <f t="shared" si="74"/>
        <v/>
      </c>
      <c r="D509" s="260" t="str">
        <f t="shared" si="75"/>
        <v/>
      </c>
      <c r="E509" s="226" t="str">
        <f t="shared" si="77"/>
        <v/>
      </c>
      <c r="F509" s="248" t="str">
        <f t="shared" si="76"/>
        <v/>
      </c>
      <c r="G509" s="246" t="str">
        <f>IF($A509="","",'Prisestimat RAS'!$C$14)</f>
        <v/>
      </c>
      <c r="H509" s="248" t="str" cm="1">
        <f t="array" ref="H509">IF(N509=Hjelpeark!$E$7,_xlfn.XLOOKUP(IF(P509="Naturlig",O509,P509),'Veksttabell FV'!$A$26:$A$42,_xlfn.XLOOKUP('Beregninger RAS'!F509,'Veksttabell FV'!$B$25:$T$25,'Veksttabell FV'!$B$26:$T$42,,-1),,-1)*G509,IF('Beregninger RAS'!N509=Hjelpeark!$D$7,_xlfn.XLOOKUP(IF(P509="Naturlig",O509,P509),'Veksttabell SV'!$A$27:$A$43,_xlfn.XLOOKUP('Beregninger RAS'!F509,'Veksttabell SV'!$B$26:$AU$26,'Veksttabell SV'!$B$27:$AU$43,,-1),,-1)*G509,""))</f>
        <v/>
      </c>
      <c r="I509" s="248" t="str">
        <f t="shared" si="70"/>
        <v/>
      </c>
      <c r="J509" s="264" t="str">
        <f t="shared" si="71"/>
        <v/>
      </c>
      <c r="K509" s="277" t="str">
        <f>IF(A509="","",'Prisestimat RAS'!$C$9)</f>
        <v/>
      </c>
      <c r="L509" s="277" t="str">
        <f>IF(B509="","",'Prisestimat RAS'!$C$10)</f>
        <v/>
      </c>
      <c r="M509" s="277" t="str">
        <f>IF(A509="","",_xlfn.XLOOKUP('Prisestimat RAS'!$C$10,Hjelpeark!$P$14:$P$16,Hjelpeark!$Q$14:$Q$16))</f>
        <v/>
      </c>
      <c r="N509" s="277" t="str">
        <f t="shared" si="78"/>
        <v/>
      </c>
      <c r="O509" s="277" t="str">
        <f>IFERROR(IF(N509=Hjelpeark!$D$7,_xlfn.XLOOKUP('Beregninger RAS'!C509,Hjelpeark!$C$8:$C$19,Hjelpeark!$D$8:$D$19),_xlfn.XLOOKUP('Beregninger RAS'!C509,Hjelpeark!$C$8:$C$19,Hjelpeark!$E$8:$E$19)),"")</f>
        <v/>
      </c>
      <c r="P509" s="277" t="str">
        <f t="shared" si="79"/>
        <v/>
      </c>
      <c r="Q509" s="277" t="str">
        <f>IFERROR(IF(P509=Hjelpeark!$B$4,0,ABS(P509-O509)),"")</f>
        <v/>
      </c>
      <c r="R509" s="226" t="str">
        <f t="shared" si="72"/>
        <v/>
      </c>
      <c r="T509" s="248" t="str">
        <f>IFERROR(_xlfn.XLOOKUP(D509,Prisliste!$C$4:$F$4,Prisliste!$C$28:$F$28)*R509,"")</f>
        <v/>
      </c>
      <c r="U509" s="248" t="str">
        <f>IFERROR(IF(L509=Hjelpeark!$P$14,_xlfn.XLOOKUP(D509,Prisliste!$C$4:$F$4,Prisliste!$C$29:$F$29)*R509,IF(L509=Hjelpeark!$P$15,_xlfn.XLOOKUP(D509,Prisliste!$C$4:$F$4,Prisliste!$C$30:$F$30)*R509,_xlfn.XLOOKUP(D509,Prisliste!$C$4:$F$4,Prisliste!$C$31:$F$31)*R509)),"")</f>
        <v/>
      </c>
    </row>
    <row r="510" spans="1:21" ht="14.4">
      <c r="A510" s="278" t="str">
        <f>IF(A509="","",IF(A509+1&lt;='Prisestimat RAS'!$C$7,'Beregninger RAS'!A509+1,""))</f>
        <v/>
      </c>
      <c r="B510" s="260" t="str">
        <f t="shared" si="73"/>
        <v/>
      </c>
      <c r="C510" s="277" t="str">
        <f t="shared" si="74"/>
        <v/>
      </c>
      <c r="D510" s="260" t="str">
        <f t="shared" si="75"/>
        <v/>
      </c>
      <c r="E510" s="226" t="str">
        <f t="shared" si="77"/>
        <v/>
      </c>
      <c r="F510" s="248" t="str">
        <f t="shared" si="76"/>
        <v/>
      </c>
      <c r="G510" s="246" t="str">
        <f>IF($A510="","",'Prisestimat RAS'!$C$14)</f>
        <v/>
      </c>
      <c r="H510" s="248" t="str" cm="1">
        <f t="array" ref="H510">IF(N510=Hjelpeark!$E$7,_xlfn.XLOOKUP(IF(P510="Naturlig",O510,P510),'Veksttabell FV'!$A$26:$A$42,_xlfn.XLOOKUP('Beregninger RAS'!F510,'Veksttabell FV'!$B$25:$T$25,'Veksttabell FV'!$B$26:$T$42,,-1),,-1)*G510,IF('Beregninger RAS'!N510=Hjelpeark!$D$7,_xlfn.XLOOKUP(IF(P510="Naturlig",O510,P510),'Veksttabell SV'!$A$27:$A$43,_xlfn.XLOOKUP('Beregninger RAS'!F510,'Veksttabell SV'!$B$26:$AU$26,'Veksttabell SV'!$B$27:$AU$43,,-1),,-1)*G510,""))</f>
        <v/>
      </c>
      <c r="I510" s="248" t="str">
        <f t="shared" si="70"/>
        <v/>
      </c>
      <c r="J510" s="264" t="str">
        <f t="shared" si="71"/>
        <v/>
      </c>
      <c r="K510" s="277" t="str">
        <f>IF(A510="","",'Prisestimat RAS'!$C$9)</f>
        <v/>
      </c>
      <c r="L510" s="277" t="str">
        <f>IF(B510="","",'Prisestimat RAS'!$C$10)</f>
        <v/>
      </c>
      <c r="M510" s="277" t="str">
        <f>IF(A510="","",_xlfn.XLOOKUP('Prisestimat RAS'!$C$10,Hjelpeark!$P$14:$P$16,Hjelpeark!$Q$14:$Q$16))</f>
        <v/>
      </c>
      <c r="N510" s="277" t="str">
        <f t="shared" si="78"/>
        <v/>
      </c>
      <c r="O510" s="277" t="str">
        <f>IFERROR(IF(N510=Hjelpeark!$D$7,_xlfn.XLOOKUP('Beregninger RAS'!C510,Hjelpeark!$C$8:$C$19,Hjelpeark!$D$8:$D$19),_xlfn.XLOOKUP('Beregninger RAS'!C510,Hjelpeark!$C$8:$C$19,Hjelpeark!$E$8:$E$19)),"")</f>
        <v/>
      </c>
      <c r="P510" s="277" t="str">
        <f t="shared" si="79"/>
        <v/>
      </c>
      <c r="Q510" s="277" t="str">
        <f>IFERROR(IF(P510=Hjelpeark!$B$4,0,ABS(P510-O510)),"")</f>
        <v/>
      </c>
      <c r="R510" s="226" t="str">
        <f t="shared" si="72"/>
        <v/>
      </c>
      <c r="T510" s="248" t="str">
        <f>IFERROR(_xlfn.XLOOKUP(D510,Prisliste!$C$4:$F$4,Prisliste!$C$28:$F$28)*R510,"")</f>
        <v/>
      </c>
      <c r="U510" s="248" t="str">
        <f>IFERROR(IF(L510=Hjelpeark!$P$14,_xlfn.XLOOKUP(D510,Prisliste!$C$4:$F$4,Prisliste!$C$29:$F$29)*R510,IF(L510=Hjelpeark!$P$15,_xlfn.XLOOKUP(D510,Prisliste!$C$4:$F$4,Prisliste!$C$30:$F$30)*R510,_xlfn.XLOOKUP(D510,Prisliste!$C$4:$F$4,Prisliste!$C$31:$F$31)*R510)),"")</f>
        <v/>
      </c>
    </row>
    <row r="511" spans="1:21" ht="14.4">
      <c r="A511" s="278" t="str">
        <f>IF(A510="","",IF(A510+1&lt;='Prisestimat RAS'!$C$7,'Beregninger RAS'!A510+1,""))</f>
        <v/>
      </c>
      <c r="B511" s="260" t="str">
        <f t="shared" si="73"/>
        <v/>
      </c>
      <c r="C511" s="277" t="str">
        <f t="shared" si="74"/>
        <v/>
      </c>
      <c r="D511" s="260" t="str">
        <f t="shared" si="75"/>
        <v/>
      </c>
      <c r="E511" s="226" t="str">
        <f t="shared" si="77"/>
        <v/>
      </c>
      <c r="F511" s="248" t="str">
        <f t="shared" si="76"/>
        <v/>
      </c>
      <c r="G511" s="246" t="str">
        <f>IF($A511="","",'Prisestimat RAS'!$C$14)</f>
        <v/>
      </c>
      <c r="H511" s="248" t="str" cm="1">
        <f t="array" ref="H511">IF(N511=Hjelpeark!$E$7,_xlfn.XLOOKUP(IF(P511="Naturlig",O511,P511),'Veksttabell FV'!$A$26:$A$42,_xlfn.XLOOKUP('Beregninger RAS'!F511,'Veksttabell FV'!$B$25:$T$25,'Veksttabell FV'!$B$26:$T$42,,-1),,-1)*G511,IF('Beregninger RAS'!N511=Hjelpeark!$D$7,_xlfn.XLOOKUP(IF(P511="Naturlig",O511,P511),'Veksttabell SV'!$A$27:$A$43,_xlfn.XLOOKUP('Beregninger RAS'!F511,'Veksttabell SV'!$B$26:$AU$26,'Veksttabell SV'!$B$27:$AU$43,,-1),,-1)*G511,""))</f>
        <v/>
      </c>
      <c r="I511" s="248" t="str">
        <f t="shared" si="70"/>
        <v/>
      </c>
      <c r="J511" s="264" t="str">
        <f t="shared" si="71"/>
        <v/>
      </c>
      <c r="K511" s="277" t="str">
        <f>IF(A511="","",'Prisestimat RAS'!$C$9)</f>
        <v/>
      </c>
      <c r="L511" s="277" t="str">
        <f>IF(B511="","",'Prisestimat RAS'!$C$10)</f>
        <v/>
      </c>
      <c r="M511" s="277" t="str">
        <f>IF(A511="","",_xlfn.XLOOKUP('Prisestimat RAS'!$C$10,Hjelpeark!$P$14:$P$16,Hjelpeark!$Q$14:$Q$16))</f>
        <v/>
      </c>
      <c r="N511" s="277" t="str">
        <f t="shared" si="78"/>
        <v/>
      </c>
      <c r="O511" s="277" t="str">
        <f>IFERROR(IF(N511=Hjelpeark!$D$7,_xlfn.XLOOKUP('Beregninger RAS'!C511,Hjelpeark!$C$8:$C$19,Hjelpeark!$D$8:$D$19),_xlfn.XLOOKUP('Beregninger RAS'!C511,Hjelpeark!$C$8:$C$19,Hjelpeark!$E$8:$E$19)),"")</f>
        <v/>
      </c>
      <c r="P511" s="277" t="str">
        <f t="shared" si="79"/>
        <v/>
      </c>
      <c r="Q511" s="277" t="str">
        <f>IFERROR(IF(P511=Hjelpeark!$B$4,0,ABS(P511-O511)),"")</f>
        <v/>
      </c>
      <c r="R511" s="226" t="str">
        <f t="shared" si="72"/>
        <v/>
      </c>
      <c r="T511" s="248" t="str">
        <f>IFERROR(_xlfn.XLOOKUP(D511,Prisliste!$C$4:$F$4,Prisliste!$C$28:$F$28)*R511,"")</f>
        <v/>
      </c>
      <c r="U511" s="248" t="str">
        <f>IFERROR(IF(L511=Hjelpeark!$P$14,_xlfn.XLOOKUP(D511,Prisliste!$C$4:$F$4,Prisliste!$C$29:$F$29)*R511,IF(L511=Hjelpeark!$P$15,_xlfn.XLOOKUP(D511,Prisliste!$C$4:$F$4,Prisliste!$C$30:$F$30)*R511,_xlfn.XLOOKUP(D511,Prisliste!$C$4:$F$4,Prisliste!$C$31:$F$31)*R511)),"")</f>
        <v/>
      </c>
    </row>
    <row r="512" spans="1:21" ht="14.4">
      <c r="A512" s="278" t="str">
        <f>IF(A511="","",IF(A511+1&lt;='Prisestimat RAS'!$C$7,'Beregninger RAS'!A511+1,""))</f>
        <v/>
      </c>
      <c r="B512" s="260" t="str">
        <f t="shared" si="73"/>
        <v/>
      </c>
      <c r="C512" s="277" t="str">
        <f t="shared" si="74"/>
        <v/>
      </c>
      <c r="D512" s="260" t="str">
        <f t="shared" si="75"/>
        <v/>
      </c>
      <c r="E512" s="226" t="str">
        <f t="shared" si="77"/>
        <v/>
      </c>
      <c r="F512" s="248" t="str">
        <f t="shared" si="76"/>
        <v/>
      </c>
      <c r="G512" s="246" t="str">
        <f>IF($A512="","",'Prisestimat RAS'!$C$14)</f>
        <v/>
      </c>
      <c r="H512" s="248" t="str" cm="1">
        <f t="array" ref="H512">IF(N512=Hjelpeark!$E$7,_xlfn.XLOOKUP(IF(P512="Naturlig",O512,P512),'Veksttabell FV'!$A$26:$A$42,_xlfn.XLOOKUP('Beregninger RAS'!F512,'Veksttabell FV'!$B$25:$T$25,'Veksttabell FV'!$B$26:$T$42,,-1),,-1)*G512,IF('Beregninger RAS'!N512=Hjelpeark!$D$7,_xlfn.XLOOKUP(IF(P512="Naturlig",O512,P512),'Veksttabell SV'!$A$27:$A$43,_xlfn.XLOOKUP('Beregninger RAS'!F512,'Veksttabell SV'!$B$26:$AU$26,'Veksttabell SV'!$B$27:$AU$43,,-1),,-1)*G512,""))</f>
        <v/>
      </c>
      <c r="I512" s="248" t="str">
        <f t="shared" si="70"/>
        <v/>
      </c>
      <c r="J512" s="264" t="str">
        <f t="shared" si="71"/>
        <v/>
      </c>
      <c r="K512" s="277" t="str">
        <f>IF(A512="","",'Prisestimat RAS'!$C$9)</f>
        <v/>
      </c>
      <c r="L512" s="277" t="str">
        <f>IF(B512="","",'Prisestimat RAS'!$C$10)</f>
        <v/>
      </c>
      <c r="M512" s="277" t="str">
        <f>IF(A512="","",_xlfn.XLOOKUP('Prisestimat RAS'!$C$10,Hjelpeark!$P$14:$P$16,Hjelpeark!$Q$14:$Q$16))</f>
        <v/>
      </c>
      <c r="N512" s="277" t="str">
        <f t="shared" si="78"/>
        <v/>
      </c>
      <c r="O512" s="277" t="str">
        <f>IFERROR(IF(N512=Hjelpeark!$D$7,_xlfn.XLOOKUP('Beregninger RAS'!C512,Hjelpeark!$C$8:$C$19,Hjelpeark!$D$8:$D$19),_xlfn.XLOOKUP('Beregninger RAS'!C512,Hjelpeark!$C$8:$C$19,Hjelpeark!$E$8:$E$19)),"")</f>
        <v/>
      </c>
      <c r="P512" s="277" t="str">
        <f t="shared" si="79"/>
        <v/>
      </c>
      <c r="Q512" s="277" t="str">
        <f>IFERROR(IF(P512=Hjelpeark!$B$4,0,ABS(P512-O512)),"")</f>
        <v/>
      </c>
      <c r="R512" s="226" t="str">
        <f t="shared" si="72"/>
        <v/>
      </c>
      <c r="T512" s="248" t="str">
        <f>IFERROR(_xlfn.XLOOKUP(D512,Prisliste!$C$4:$F$4,Prisliste!$C$28:$F$28)*R512,"")</f>
        <v/>
      </c>
      <c r="U512" s="248" t="str">
        <f>IFERROR(IF(L512=Hjelpeark!$P$14,_xlfn.XLOOKUP(D512,Prisliste!$C$4:$F$4,Prisliste!$C$29:$F$29)*R512,IF(L512=Hjelpeark!$P$15,_xlfn.XLOOKUP(D512,Prisliste!$C$4:$F$4,Prisliste!$C$30:$F$30)*R512,_xlfn.XLOOKUP(D512,Prisliste!$C$4:$F$4,Prisliste!$C$31:$F$31)*R512)),"")</f>
        <v/>
      </c>
    </row>
    <row r="513" spans="1:21" ht="14.4">
      <c r="A513" s="278" t="str">
        <f>IF(A512="","",IF(A512+1&lt;='Prisestimat RAS'!$C$7,'Beregninger RAS'!A512+1,""))</f>
        <v/>
      </c>
      <c r="B513" s="260" t="str">
        <f t="shared" si="73"/>
        <v/>
      </c>
      <c r="C513" s="277" t="str">
        <f t="shared" si="74"/>
        <v/>
      </c>
      <c r="D513" s="260" t="str">
        <f t="shared" si="75"/>
        <v/>
      </c>
      <c r="E513" s="226" t="str">
        <f t="shared" si="77"/>
        <v/>
      </c>
      <c r="F513" s="248" t="str">
        <f t="shared" si="76"/>
        <v/>
      </c>
      <c r="G513" s="246" t="str">
        <f>IF($A513="","",'Prisestimat RAS'!$C$14)</f>
        <v/>
      </c>
      <c r="H513" s="248" t="str" cm="1">
        <f t="array" ref="H513">IF(N513=Hjelpeark!$E$7,_xlfn.XLOOKUP(IF(P513="Naturlig",O513,P513),'Veksttabell FV'!$A$26:$A$42,_xlfn.XLOOKUP('Beregninger RAS'!F513,'Veksttabell FV'!$B$25:$T$25,'Veksttabell FV'!$B$26:$T$42,,-1),,-1)*G513,IF('Beregninger RAS'!N513=Hjelpeark!$D$7,_xlfn.XLOOKUP(IF(P513="Naturlig",O513,P513),'Veksttabell SV'!$A$27:$A$43,_xlfn.XLOOKUP('Beregninger RAS'!F513,'Veksttabell SV'!$B$26:$AU$26,'Veksttabell SV'!$B$27:$AU$43,,-1),,-1)*G513,""))</f>
        <v/>
      </c>
      <c r="I513" s="248" t="str">
        <f t="shared" si="70"/>
        <v/>
      </c>
      <c r="J513" s="264" t="str">
        <f t="shared" si="71"/>
        <v/>
      </c>
      <c r="K513" s="277" t="str">
        <f>IF(A513="","",'Prisestimat RAS'!$C$9)</f>
        <v/>
      </c>
      <c r="L513" s="277" t="str">
        <f>IF(B513="","",'Prisestimat RAS'!$C$10)</f>
        <v/>
      </c>
      <c r="M513" s="277" t="str">
        <f>IF(A513="","",_xlfn.XLOOKUP('Prisestimat RAS'!$C$10,Hjelpeark!$P$14:$P$16,Hjelpeark!$Q$14:$Q$16))</f>
        <v/>
      </c>
      <c r="N513" s="277" t="str">
        <f t="shared" si="78"/>
        <v/>
      </c>
      <c r="O513" s="277" t="str">
        <f>IFERROR(IF(N513=Hjelpeark!$D$7,_xlfn.XLOOKUP('Beregninger RAS'!C513,Hjelpeark!$C$8:$C$19,Hjelpeark!$D$8:$D$19),_xlfn.XLOOKUP('Beregninger RAS'!C513,Hjelpeark!$C$8:$C$19,Hjelpeark!$E$8:$E$19)),"")</f>
        <v/>
      </c>
      <c r="P513" s="277" t="str">
        <f t="shared" si="79"/>
        <v/>
      </c>
      <c r="Q513" s="277" t="str">
        <f>IFERROR(IF(P513=Hjelpeark!$B$4,0,ABS(P513-O513)),"")</f>
        <v/>
      </c>
      <c r="R513" s="226" t="str">
        <f t="shared" si="72"/>
        <v/>
      </c>
      <c r="T513" s="248" t="str">
        <f>IFERROR(_xlfn.XLOOKUP(D513,Prisliste!$C$4:$F$4,Prisliste!$C$28:$F$28)*R513,"")</f>
        <v/>
      </c>
      <c r="U513" s="248" t="str">
        <f>IFERROR(IF(L513=Hjelpeark!$P$14,_xlfn.XLOOKUP(D513,Prisliste!$C$4:$F$4,Prisliste!$C$29:$F$29)*R513,IF(L513=Hjelpeark!$P$15,_xlfn.XLOOKUP(D513,Prisliste!$C$4:$F$4,Prisliste!$C$30:$F$30)*R513,_xlfn.XLOOKUP(D513,Prisliste!$C$4:$F$4,Prisliste!$C$31:$F$31)*R513)),"")</f>
        <v/>
      </c>
    </row>
    <row r="514" spans="1:21" ht="14.4">
      <c r="A514" s="278" t="str">
        <f>IF(A513="","",IF(A513+1&lt;='Prisestimat RAS'!$C$7,'Beregninger RAS'!A513+1,""))</f>
        <v/>
      </c>
      <c r="B514" s="260" t="str">
        <f t="shared" si="73"/>
        <v/>
      </c>
      <c r="C514" s="277" t="str">
        <f t="shared" si="74"/>
        <v/>
      </c>
      <c r="D514" s="260" t="str">
        <f t="shared" si="75"/>
        <v/>
      </c>
      <c r="E514" s="226" t="str">
        <f t="shared" si="77"/>
        <v/>
      </c>
      <c r="F514" s="248" t="str">
        <f t="shared" si="76"/>
        <v/>
      </c>
      <c r="G514" s="246" t="str">
        <f>IF($A514="","",'Prisestimat RAS'!$C$14)</f>
        <v/>
      </c>
      <c r="H514" s="248" t="str" cm="1">
        <f t="array" ref="H514">IF(N514=Hjelpeark!$E$7,_xlfn.XLOOKUP(IF(P514="Naturlig",O514,P514),'Veksttabell FV'!$A$26:$A$42,_xlfn.XLOOKUP('Beregninger RAS'!F514,'Veksttabell FV'!$B$25:$T$25,'Veksttabell FV'!$B$26:$T$42,,-1),,-1)*G514,IF('Beregninger RAS'!N514=Hjelpeark!$D$7,_xlfn.XLOOKUP(IF(P514="Naturlig",O514,P514),'Veksttabell SV'!$A$27:$A$43,_xlfn.XLOOKUP('Beregninger RAS'!F514,'Veksttabell SV'!$B$26:$AU$26,'Veksttabell SV'!$B$27:$AU$43,,-1),,-1)*G514,""))</f>
        <v/>
      </c>
      <c r="I514" s="248" t="str">
        <f t="shared" si="70"/>
        <v/>
      </c>
      <c r="J514" s="264" t="str">
        <f t="shared" si="71"/>
        <v/>
      </c>
      <c r="K514" s="277" t="str">
        <f>IF(A514="","",'Prisestimat RAS'!$C$9)</f>
        <v/>
      </c>
      <c r="L514" s="277" t="str">
        <f>IF(B514="","",'Prisestimat RAS'!$C$10)</f>
        <v/>
      </c>
      <c r="M514" s="277" t="str">
        <f>IF(A514="","",_xlfn.XLOOKUP('Prisestimat RAS'!$C$10,Hjelpeark!$P$14:$P$16,Hjelpeark!$Q$14:$Q$16))</f>
        <v/>
      </c>
      <c r="N514" s="277" t="str">
        <f t="shared" si="78"/>
        <v/>
      </c>
      <c r="O514" s="277" t="str">
        <f>IFERROR(IF(N514=Hjelpeark!$D$7,_xlfn.XLOOKUP('Beregninger RAS'!C514,Hjelpeark!$C$8:$C$19,Hjelpeark!$D$8:$D$19),_xlfn.XLOOKUP('Beregninger RAS'!C514,Hjelpeark!$C$8:$C$19,Hjelpeark!$E$8:$E$19)),"")</f>
        <v/>
      </c>
      <c r="P514" s="277" t="str">
        <f t="shared" si="79"/>
        <v/>
      </c>
      <c r="Q514" s="277" t="str">
        <f>IFERROR(IF(P514=Hjelpeark!$B$4,0,ABS(P514-O514)),"")</f>
        <v/>
      </c>
      <c r="R514" s="226" t="str">
        <f t="shared" si="72"/>
        <v/>
      </c>
      <c r="T514" s="248" t="str">
        <f>IFERROR(_xlfn.XLOOKUP(D514,Prisliste!$C$4:$F$4,Prisliste!$C$28:$F$28)*R514,"")</f>
        <v/>
      </c>
      <c r="U514" s="248" t="str">
        <f>IFERROR(IF(L514=Hjelpeark!$P$14,_xlfn.XLOOKUP(D514,Prisliste!$C$4:$F$4,Prisliste!$C$29:$F$29)*R514,IF(L514=Hjelpeark!$P$15,_xlfn.XLOOKUP(D514,Prisliste!$C$4:$F$4,Prisliste!$C$30:$F$30)*R514,_xlfn.XLOOKUP(D514,Prisliste!$C$4:$F$4,Prisliste!$C$31:$F$31)*R514)),"")</f>
        <v/>
      </c>
    </row>
    <row r="515" spans="1:21" ht="14.4">
      <c r="A515" s="278" t="str">
        <f>IF(A514="","",IF(A514+1&lt;='Prisestimat RAS'!$C$7,'Beregninger RAS'!A514+1,""))</f>
        <v/>
      </c>
      <c r="B515" s="260" t="str">
        <f t="shared" si="73"/>
        <v/>
      </c>
      <c r="C515" s="277" t="str">
        <f t="shared" si="74"/>
        <v/>
      </c>
      <c r="D515" s="260" t="str">
        <f t="shared" si="75"/>
        <v/>
      </c>
      <c r="E515" s="226" t="str">
        <f t="shared" si="77"/>
        <v/>
      </c>
      <c r="F515" s="248" t="str">
        <f t="shared" si="76"/>
        <v/>
      </c>
      <c r="G515" s="246" t="str">
        <f>IF($A515="","",'Prisestimat RAS'!$C$14)</f>
        <v/>
      </c>
      <c r="H515" s="248" t="str" cm="1">
        <f t="array" ref="H515">IF(N515=Hjelpeark!$E$7,_xlfn.XLOOKUP(IF(P515="Naturlig",O515,P515),'Veksttabell FV'!$A$26:$A$42,_xlfn.XLOOKUP('Beregninger RAS'!F515,'Veksttabell FV'!$B$25:$T$25,'Veksttabell FV'!$B$26:$T$42,,-1),,-1)*G515,IF('Beregninger RAS'!N515=Hjelpeark!$D$7,_xlfn.XLOOKUP(IF(P515="Naturlig",O515,P515),'Veksttabell SV'!$A$27:$A$43,_xlfn.XLOOKUP('Beregninger RAS'!F515,'Veksttabell SV'!$B$26:$AU$26,'Veksttabell SV'!$B$27:$AU$43,,-1),,-1)*G515,""))</f>
        <v/>
      </c>
      <c r="I515" s="248" t="str">
        <f t="shared" si="70"/>
        <v/>
      </c>
      <c r="J515" s="264" t="str">
        <f t="shared" si="71"/>
        <v/>
      </c>
      <c r="K515" s="277" t="str">
        <f>IF(A515="","",'Prisestimat RAS'!$C$9)</f>
        <v/>
      </c>
      <c r="L515" s="277" t="str">
        <f>IF(B515="","",'Prisestimat RAS'!$C$10)</f>
        <v/>
      </c>
      <c r="M515" s="277" t="str">
        <f>IF(A515="","",_xlfn.XLOOKUP('Prisestimat RAS'!$C$10,Hjelpeark!$P$14:$P$16,Hjelpeark!$Q$14:$Q$16))</f>
        <v/>
      </c>
      <c r="N515" s="277" t="str">
        <f t="shared" si="78"/>
        <v/>
      </c>
      <c r="O515" s="277" t="str">
        <f>IFERROR(IF(N515=Hjelpeark!$D$7,_xlfn.XLOOKUP('Beregninger RAS'!C515,Hjelpeark!$C$8:$C$19,Hjelpeark!$D$8:$D$19),_xlfn.XLOOKUP('Beregninger RAS'!C515,Hjelpeark!$C$8:$C$19,Hjelpeark!$E$8:$E$19)),"")</f>
        <v/>
      </c>
      <c r="P515" s="277" t="str">
        <f t="shared" si="79"/>
        <v/>
      </c>
      <c r="Q515" s="277" t="str">
        <f>IFERROR(IF(P515=Hjelpeark!$B$4,0,ABS(P515-O515)),"")</f>
        <v/>
      </c>
      <c r="R515" s="226" t="str">
        <f t="shared" si="72"/>
        <v/>
      </c>
      <c r="T515" s="248" t="str">
        <f>IFERROR(_xlfn.XLOOKUP(D515,Prisliste!$C$4:$F$4,Prisliste!$C$28:$F$28)*R515,"")</f>
        <v/>
      </c>
      <c r="U515" s="248" t="str">
        <f>IFERROR(IF(L515=Hjelpeark!$P$14,_xlfn.XLOOKUP(D515,Prisliste!$C$4:$F$4,Prisliste!$C$29:$F$29)*R515,IF(L515=Hjelpeark!$P$15,_xlfn.XLOOKUP(D515,Prisliste!$C$4:$F$4,Prisliste!$C$30:$F$30)*R515,_xlfn.XLOOKUP(D515,Prisliste!$C$4:$F$4,Prisliste!$C$31:$F$31)*R515)),"")</f>
        <v/>
      </c>
    </row>
    <row r="516" spans="1:21" ht="14.4">
      <c r="A516" s="278" t="str">
        <f>IF(A515="","",IF(A515+1&lt;='Prisestimat RAS'!$C$7,'Beregninger RAS'!A515+1,""))</f>
        <v/>
      </c>
      <c r="B516" s="260" t="str">
        <f t="shared" si="73"/>
        <v/>
      </c>
      <c r="C516" s="277" t="str">
        <f t="shared" si="74"/>
        <v/>
      </c>
      <c r="D516" s="260" t="str">
        <f t="shared" si="75"/>
        <v/>
      </c>
      <c r="E516" s="226" t="str">
        <f t="shared" si="77"/>
        <v/>
      </c>
      <c r="F516" s="248" t="str">
        <f t="shared" si="76"/>
        <v/>
      </c>
      <c r="G516" s="246" t="str">
        <f>IF($A516="","",'Prisestimat RAS'!$C$14)</f>
        <v/>
      </c>
      <c r="H516" s="248" t="str" cm="1">
        <f t="array" ref="H516">IF(N516=Hjelpeark!$E$7,_xlfn.XLOOKUP(IF(P516="Naturlig",O516,P516),'Veksttabell FV'!$A$26:$A$42,_xlfn.XLOOKUP('Beregninger RAS'!F516,'Veksttabell FV'!$B$25:$T$25,'Veksttabell FV'!$B$26:$T$42,,-1),,-1)*G516,IF('Beregninger RAS'!N516=Hjelpeark!$D$7,_xlfn.XLOOKUP(IF(P516="Naturlig",O516,P516),'Veksttabell SV'!$A$27:$A$43,_xlfn.XLOOKUP('Beregninger RAS'!F516,'Veksttabell SV'!$B$26:$AU$26,'Veksttabell SV'!$B$27:$AU$43,,-1),,-1)*G516,""))</f>
        <v/>
      </c>
      <c r="I516" s="248" t="str">
        <f t="shared" si="80" ref="I516:I579">IF(A516="","",E516*F516/1000)</f>
        <v/>
      </c>
      <c r="J516" s="264" t="str">
        <f t="shared" si="81" ref="J516:J579">IF(A516="","",I516/(M516/1000)/K516)</f>
        <v/>
      </c>
      <c r="K516" s="277" t="str">
        <f>IF(A516="","",'Prisestimat RAS'!$C$9)</f>
        <v/>
      </c>
      <c r="L516" s="277" t="str">
        <f>IF(B516="","",'Prisestimat RAS'!$C$10)</f>
        <v/>
      </c>
      <c r="M516" s="277" t="str">
        <f>IF(A516="","",_xlfn.XLOOKUP('Prisestimat RAS'!$C$10,Hjelpeark!$P$14:$P$16,Hjelpeark!$Q$14:$Q$16))</f>
        <v/>
      </c>
      <c r="N516" s="277" t="str">
        <f t="shared" si="78"/>
        <v/>
      </c>
      <c r="O516" s="277" t="str">
        <f>IFERROR(IF(N516=Hjelpeark!$D$7,_xlfn.XLOOKUP('Beregninger RAS'!C516,Hjelpeark!$C$8:$C$19,Hjelpeark!$D$8:$D$19),_xlfn.XLOOKUP('Beregninger RAS'!C516,Hjelpeark!$C$8:$C$19,Hjelpeark!$E$8:$E$19)),"")</f>
        <v/>
      </c>
      <c r="P516" s="277" t="str">
        <f t="shared" si="79"/>
        <v/>
      </c>
      <c r="Q516" s="277" t="str">
        <f>IFERROR(IF(P516=Hjelpeark!$B$4,0,ABS(P516-O516)),"")</f>
        <v/>
      </c>
      <c r="R516" s="226" t="str">
        <f t="shared" si="82" ref="R516:R579">K516</f>
        <v/>
      </c>
      <c r="T516" s="248" t="str">
        <f>IFERROR(_xlfn.XLOOKUP(D516,Prisliste!$C$4:$F$4,Prisliste!$C$28:$F$28)*R516,"")</f>
        <v/>
      </c>
      <c r="U516" s="248" t="str">
        <f>IFERROR(IF(L516=Hjelpeark!$P$14,_xlfn.XLOOKUP(D516,Prisliste!$C$4:$F$4,Prisliste!$C$29:$F$29)*R516,IF(L516=Hjelpeark!$P$15,_xlfn.XLOOKUP(D516,Prisliste!$C$4:$F$4,Prisliste!$C$30:$F$30)*R516,_xlfn.XLOOKUP(D516,Prisliste!$C$4:$F$4,Prisliste!$C$31:$F$31)*R516)),"")</f>
        <v/>
      </c>
    </row>
    <row r="517" spans="1:21" ht="14.4">
      <c r="A517" s="278" t="str">
        <f>IF(A516="","",IF(A516+1&lt;='Prisestimat RAS'!$C$7,'Beregninger RAS'!A516+1,""))</f>
        <v/>
      </c>
      <c r="B517" s="260" t="str">
        <f t="shared" si="83" ref="B517:B580">IFERROR(_xlfn.ISOWEEKNUM(A517),"")</f>
        <v/>
      </c>
      <c r="C517" s="277" t="str">
        <f t="shared" si="84" ref="C517:C580">IFERROR(MONTH(A517),"")</f>
        <v/>
      </c>
      <c r="D517" s="260" t="str">
        <f t="shared" si="85" ref="D517:D580">IFERROR(YEAR(A517),"")</f>
        <v/>
      </c>
      <c r="E517" s="226" t="str">
        <f t="shared" si="77"/>
        <v/>
      </c>
      <c r="F517" s="248" t="str">
        <f t="shared" si="86" ref="F517:F580">IF(A517="","",F516+(F516*H516/100))</f>
        <v/>
      </c>
      <c r="G517" s="246" t="str">
        <f>IF($A517="","",'Prisestimat RAS'!$C$14)</f>
        <v/>
      </c>
      <c r="H517" s="248" t="str" cm="1">
        <f t="array" ref="H517">IF(N517=Hjelpeark!$E$7,_xlfn.XLOOKUP(IF(P517="Naturlig",O517,P517),'Veksttabell FV'!$A$26:$A$42,_xlfn.XLOOKUP('Beregninger RAS'!F517,'Veksttabell FV'!$B$25:$T$25,'Veksttabell FV'!$B$26:$T$42,,-1),,-1)*G517,IF('Beregninger RAS'!N517=Hjelpeark!$D$7,_xlfn.XLOOKUP(IF(P517="Naturlig",O517,P517),'Veksttabell SV'!$A$27:$A$43,_xlfn.XLOOKUP('Beregninger RAS'!F517,'Veksttabell SV'!$B$26:$AU$26,'Veksttabell SV'!$B$27:$AU$43,,-1),,-1)*G517,""))</f>
        <v/>
      </c>
      <c r="I517" s="248" t="str">
        <f t="shared" si="80"/>
        <v/>
      </c>
      <c r="J517" s="264" t="str">
        <f t="shared" si="81"/>
        <v/>
      </c>
      <c r="K517" s="277" t="str">
        <f>IF(A517="","",'Prisestimat RAS'!$C$9)</f>
        <v/>
      </c>
      <c r="L517" s="277" t="str">
        <f>IF(B517="","",'Prisestimat RAS'!$C$10)</f>
        <v/>
      </c>
      <c r="M517" s="277" t="str">
        <f>IF(A517="","",_xlfn.XLOOKUP('Prisestimat RAS'!$C$10,Hjelpeark!$P$14:$P$16,Hjelpeark!$Q$14:$Q$16))</f>
        <v/>
      </c>
      <c r="N517" s="277" t="str">
        <f t="shared" si="78"/>
        <v/>
      </c>
      <c r="O517" s="277" t="str">
        <f>IFERROR(IF(N517=Hjelpeark!$D$7,_xlfn.XLOOKUP('Beregninger RAS'!C517,Hjelpeark!$C$8:$C$19,Hjelpeark!$D$8:$D$19),_xlfn.XLOOKUP('Beregninger RAS'!C517,Hjelpeark!$C$8:$C$19,Hjelpeark!$E$8:$E$19)),"")</f>
        <v/>
      </c>
      <c r="P517" s="277" t="str">
        <f t="shared" si="79"/>
        <v/>
      </c>
      <c r="Q517" s="277" t="str">
        <f>IFERROR(IF(P517=Hjelpeark!$B$4,0,ABS(P517-O517)),"")</f>
        <v/>
      </c>
      <c r="R517" s="226" t="str">
        <f t="shared" si="82"/>
        <v/>
      </c>
      <c r="T517" s="248" t="str">
        <f>IFERROR(_xlfn.XLOOKUP(D517,Prisliste!$C$4:$F$4,Prisliste!$C$28:$F$28)*R517,"")</f>
        <v/>
      </c>
      <c r="U517" s="248" t="str">
        <f>IFERROR(IF(L517=Hjelpeark!$P$14,_xlfn.XLOOKUP(D517,Prisliste!$C$4:$F$4,Prisliste!$C$29:$F$29)*R517,IF(L517=Hjelpeark!$P$15,_xlfn.XLOOKUP(D517,Prisliste!$C$4:$F$4,Prisliste!$C$30:$F$30)*R517,_xlfn.XLOOKUP(D517,Prisliste!$C$4:$F$4,Prisliste!$C$31:$F$31)*R517)),"")</f>
        <v/>
      </c>
    </row>
    <row r="518" spans="1:21" ht="14.4">
      <c r="A518" s="278" t="str">
        <f>IF(A517="","",IF(A517+1&lt;='Prisestimat RAS'!$C$7,'Beregninger RAS'!A517+1,""))</f>
        <v/>
      </c>
      <c r="B518" s="260" t="str">
        <f t="shared" si="83"/>
        <v/>
      </c>
      <c r="C518" s="277" t="str">
        <f t="shared" si="84"/>
        <v/>
      </c>
      <c r="D518" s="260" t="str">
        <f t="shared" si="85"/>
        <v/>
      </c>
      <c r="E518" s="226" t="str">
        <f t="shared" si="87" ref="E518:E581">IFERROR(IF(A518="","",E517),"")</f>
        <v/>
      </c>
      <c r="F518" s="248" t="str">
        <f t="shared" si="86"/>
        <v/>
      </c>
      <c r="G518" s="246" t="str">
        <f>IF($A518="","",'Prisestimat RAS'!$C$14)</f>
        <v/>
      </c>
      <c r="H518" s="248" t="str" cm="1">
        <f t="array" ref="H518">IF(N518=Hjelpeark!$E$7,_xlfn.XLOOKUP(IF(P518="Naturlig",O518,P518),'Veksttabell FV'!$A$26:$A$42,_xlfn.XLOOKUP('Beregninger RAS'!F518,'Veksttabell FV'!$B$25:$T$25,'Veksttabell FV'!$B$26:$T$42,,-1),,-1)*G518,IF('Beregninger RAS'!N518=Hjelpeark!$D$7,_xlfn.XLOOKUP(IF(P518="Naturlig",O518,P518),'Veksttabell SV'!$A$27:$A$43,_xlfn.XLOOKUP('Beregninger RAS'!F518,'Veksttabell SV'!$B$26:$AU$26,'Veksttabell SV'!$B$27:$AU$43,,-1),,-1)*G518,""))</f>
        <v/>
      </c>
      <c r="I518" s="248" t="str">
        <f t="shared" si="80"/>
        <v/>
      </c>
      <c r="J518" s="264" t="str">
        <f t="shared" si="81"/>
        <v/>
      </c>
      <c r="K518" s="277" t="str">
        <f>IF(A518="","",'Prisestimat RAS'!$C$9)</f>
        <v/>
      </c>
      <c r="L518" s="277" t="str">
        <f>IF(B518="","",'Prisestimat RAS'!$C$10)</f>
        <v/>
      </c>
      <c r="M518" s="277" t="str">
        <f>IF(A518="","",_xlfn.XLOOKUP('Prisestimat RAS'!$C$10,Hjelpeark!$P$14:$P$16,Hjelpeark!$Q$14:$Q$16))</f>
        <v/>
      </c>
      <c r="N518" s="277" t="str">
        <f t="shared" si="88" ref="N518:N581">IF(A518="","",N517)</f>
        <v/>
      </c>
      <c r="O518" s="277" t="str">
        <f>IFERROR(IF(N518=Hjelpeark!$D$7,_xlfn.XLOOKUP('Beregninger RAS'!C518,Hjelpeark!$C$8:$C$19,Hjelpeark!$D$8:$D$19),_xlfn.XLOOKUP('Beregninger RAS'!C518,Hjelpeark!$C$8:$C$19,Hjelpeark!$E$8:$E$19)),"")</f>
        <v/>
      </c>
      <c r="P518" s="277" t="str">
        <f t="shared" si="89" ref="P518:P581">IF(A518="","",P517)</f>
        <v/>
      </c>
      <c r="Q518" s="277" t="str">
        <f>IFERROR(IF(P518=Hjelpeark!$B$4,0,ABS(P518-O518)),"")</f>
        <v/>
      </c>
      <c r="R518" s="226" t="str">
        <f t="shared" si="82"/>
        <v/>
      </c>
      <c r="T518" s="248" t="str">
        <f>IFERROR(_xlfn.XLOOKUP(D518,Prisliste!$C$4:$F$4,Prisliste!$C$28:$F$28)*R518,"")</f>
        <v/>
      </c>
      <c r="U518" s="248" t="str">
        <f>IFERROR(IF(L518=Hjelpeark!$P$14,_xlfn.XLOOKUP(D518,Prisliste!$C$4:$F$4,Prisliste!$C$29:$F$29)*R518,IF(L518=Hjelpeark!$P$15,_xlfn.XLOOKUP(D518,Prisliste!$C$4:$F$4,Prisliste!$C$30:$F$30)*R518,_xlfn.XLOOKUP(D518,Prisliste!$C$4:$F$4,Prisliste!$C$31:$F$31)*R518)),"")</f>
        <v/>
      </c>
    </row>
    <row r="519" spans="1:21" ht="14.4">
      <c r="A519" s="278" t="str">
        <f>IF(A518="","",IF(A518+1&lt;='Prisestimat RAS'!$C$7,'Beregninger RAS'!A518+1,""))</f>
        <v/>
      </c>
      <c r="B519" s="260" t="str">
        <f t="shared" si="83"/>
        <v/>
      </c>
      <c r="C519" s="277" t="str">
        <f t="shared" si="84"/>
        <v/>
      </c>
      <c r="D519" s="260" t="str">
        <f t="shared" si="85"/>
        <v/>
      </c>
      <c r="E519" s="226" t="str">
        <f t="shared" si="87"/>
        <v/>
      </c>
      <c r="F519" s="248" t="str">
        <f t="shared" si="86"/>
        <v/>
      </c>
      <c r="G519" s="246" t="str">
        <f>IF($A519="","",'Prisestimat RAS'!$C$14)</f>
        <v/>
      </c>
      <c r="H519" s="248" t="str" cm="1">
        <f t="array" ref="H519">IF(N519=Hjelpeark!$E$7,_xlfn.XLOOKUP(IF(P519="Naturlig",O519,P519),'Veksttabell FV'!$A$26:$A$42,_xlfn.XLOOKUP('Beregninger RAS'!F519,'Veksttabell FV'!$B$25:$T$25,'Veksttabell FV'!$B$26:$T$42,,-1),,-1)*G519,IF('Beregninger RAS'!N519=Hjelpeark!$D$7,_xlfn.XLOOKUP(IF(P519="Naturlig",O519,P519),'Veksttabell SV'!$A$27:$A$43,_xlfn.XLOOKUP('Beregninger RAS'!F519,'Veksttabell SV'!$B$26:$AU$26,'Veksttabell SV'!$B$27:$AU$43,,-1),,-1)*G519,""))</f>
        <v/>
      </c>
      <c r="I519" s="248" t="str">
        <f t="shared" si="80"/>
        <v/>
      </c>
      <c r="J519" s="264" t="str">
        <f t="shared" si="81"/>
        <v/>
      </c>
      <c r="K519" s="277" t="str">
        <f>IF(A519="","",'Prisestimat RAS'!$C$9)</f>
        <v/>
      </c>
      <c r="L519" s="277" t="str">
        <f>IF(B519="","",'Prisestimat RAS'!$C$10)</f>
        <v/>
      </c>
      <c r="M519" s="277" t="str">
        <f>IF(A519="","",_xlfn.XLOOKUP('Prisestimat RAS'!$C$10,Hjelpeark!$P$14:$P$16,Hjelpeark!$Q$14:$Q$16))</f>
        <v/>
      </c>
      <c r="N519" s="277" t="str">
        <f t="shared" si="88"/>
        <v/>
      </c>
      <c r="O519" s="277" t="str">
        <f>IFERROR(IF(N519=Hjelpeark!$D$7,_xlfn.XLOOKUP('Beregninger RAS'!C519,Hjelpeark!$C$8:$C$19,Hjelpeark!$D$8:$D$19),_xlfn.XLOOKUP('Beregninger RAS'!C519,Hjelpeark!$C$8:$C$19,Hjelpeark!$E$8:$E$19)),"")</f>
        <v/>
      </c>
      <c r="P519" s="277" t="str">
        <f t="shared" si="89"/>
        <v/>
      </c>
      <c r="Q519" s="277" t="str">
        <f>IFERROR(IF(P519=Hjelpeark!$B$4,0,ABS(P519-O519)),"")</f>
        <v/>
      </c>
      <c r="R519" s="226" t="str">
        <f t="shared" si="82"/>
        <v/>
      </c>
      <c r="T519" s="248" t="str">
        <f>IFERROR(_xlfn.XLOOKUP(D519,Prisliste!$C$4:$F$4,Prisliste!$C$28:$F$28)*R519,"")</f>
        <v/>
      </c>
      <c r="U519" s="248" t="str">
        <f>IFERROR(IF(L519=Hjelpeark!$P$14,_xlfn.XLOOKUP(D519,Prisliste!$C$4:$F$4,Prisliste!$C$29:$F$29)*R519,IF(L519=Hjelpeark!$P$15,_xlfn.XLOOKUP(D519,Prisliste!$C$4:$F$4,Prisliste!$C$30:$F$30)*R519,_xlfn.XLOOKUP(D519,Prisliste!$C$4:$F$4,Prisliste!$C$31:$F$31)*R519)),"")</f>
        <v/>
      </c>
    </row>
    <row r="520" spans="1:21" ht="14.4">
      <c r="A520" s="278" t="str">
        <f>IF(A519="","",IF(A519+1&lt;='Prisestimat RAS'!$C$7,'Beregninger RAS'!A519+1,""))</f>
        <v/>
      </c>
      <c r="B520" s="260" t="str">
        <f t="shared" si="83"/>
        <v/>
      </c>
      <c r="C520" s="277" t="str">
        <f t="shared" si="84"/>
        <v/>
      </c>
      <c r="D520" s="260" t="str">
        <f t="shared" si="85"/>
        <v/>
      </c>
      <c r="E520" s="226" t="str">
        <f t="shared" si="87"/>
        <v/>
      </c>
      <c r="F520" s="248" t="str">
        <f t="shared" si="86"/>
        <v/>
      </c>
      <c r="G520" s="246" t="str">
        <f>IF($A520="","",'Prisestimat RAS'!$C$14)</f>
        <v/>
      </c>
      <c r="H520" s="248" t="str" cm="1">
        <f t="array" ref="H520">IF(N520=Hjelpeark!$E$7,_xlfn.XLOOKUP(IF(P520="Naturlig",O520,P520),'Veksttabell FV'!$A$26:$A$42,_xlfn.XLOOKUP('Beregninger RAS'!F520,'Veksttabell FV'!$B$25:$T$25,'Veksttabell FV'!$B$26:$T$42,,-1),,-1)*G520,IF('Beregninger RAS'!N520=Hjelpeark!$D$7,_xlfn.XLOOKUP(IF(P520="Naturlig",O520,P520),'Veksttabell SV'!$A$27:$A$43,_xlfn.XLOOKUP('Beregninger RAS'!F520,'Veksttabell SV'!$B$26:$AU$26,'Veksttabell SV'!$B$27:$AU$43,,-1),,-1)*G520,""))</f>
        <v/>
      </c>
      <c r="I520" s="248" t="str">
        <f t="shared" si="80"/>
        <v/>
      </c>
      <c r="J520" s="264" t="str">
        <f t="shared" si="81"/>
        <v/>
      </c>
      <c r="K520" s="277" t="str">
        <f>IF(A520="","",'Prisestimat RAS'!$C$9)</f>
        <v/>
      </c>
      <c r="L520" s="277" t="str">
        <f>IF(B520="","",'Prisestimat RAS'!$C$10)</f>
        <v/>
      </c>
      <c r="M520" s="277" t="str">
        <f>IF(A520="","",_xlfn.XLOOKUP('Prisestimat RAS'!$C$10,Hjelpeark!$P$14:$P$16,Hjelpeark!$Q$14:$Q$16))</f>
        <v/>
      </c>
      <c r="N520" s="277" t="str">
        <f t="shared" si="88"/>
        <v/>
      </c>
      <c r="O520" s="277" t="str">
        <f>IFERROR(IF(N520=Hjelpeark!$D$7,_xlfn.XLOOKUP('Beregninger RAS'!C520,Hjelpeark!$C$8:$C$19,Hjelpeark!$D$8:$D$19),_xlfn.XLOOKUP('Beregninger RAS'!C520,Hjelpeark!$C$8:$C$19,Hjelpeark!$E$8:$E$19)),"")</f>
        <v/>
      </c>
      <c r="P520" s="277" t="str">
        <f t="shared" si="89"/>
        <v/>
      </c>
      <c r="Q520" s="277" t="str">
        <f>IFERROR(IF(P520=Hjelpeark!$B$4,0,ABS(P520-O520)),"")</f>
        <v/>
      </c>
      <c r="R520" s="226" t="str">
        <f t="shared" si="82"/>
        <v/>
      </c>
      <c r="T520" s="248" t="str">
        <f>IFERROR(_xlfn.XLOOKUP(D520,Prisliste!$C$4:$F$4,Prisliste!$C$28:$F$28)*R520,"")</f>
        <v/>
      </c>
      <c r="U520" s="248" t="str">
        <f>IFERROR(IF(L520=Hjelpeark!$P$14,_xlfn.XLOOKUP(D520,Prisliste!$C$4:$F$4,Prisliste!$C$29:$F$29)*R520,IF(L520=Hjelpeark!$P$15,_xlfn.XLOOKUP(D520,Prisliste!$C$4:$F$4,Prisliste!$C$30:$F$30)*R520,_xlfn.XLOOKUP(D520,Prisliste!$C$4:$F$4,Prisliste!$C$31:$F$31)*R520)),"")</f>
        <v/>
      </c>
    </row>
    <row r="521" spans="1:21" ht="14.4">
      <c r="A521" s="278" t="str">
        <f>IF(A520="","",IF(A520+1&lt;='Prisestimat RAS'!$C$7,'Beregninger RAS'!A520+1,""))</f>
        <v/>
      </c>
      <c r="B521" s="260" t="str">
        <f t="shared" si="83"/>
        <v/>
      </c>
      <c r="C521" s="277" t="str">
        <f t="shared" si="84"/>
        <v/>
      </c>
      <c r="D521" s="260" t="str">
        <f t="shared" si="85"/>
        <v/>
      </c>
      <c r="E521" s="226" t="str">
        <f t="shared" si="87"/>
        <v/>
      </c>
      <c r="F521" s="248" t="str">
        <f t="shared" si="86"/>
        <v/>
      </c>
      <c r="G521" s="246" t="str">
        <f>IF($A521="","",'Prisestimat RAS'!$C$14)</f>
        <v/>
      </c>
      <c r="H521" s="248" t="str" cm="1">
        <f t="array" ref="H521">IF(N521=Hjelpeark!$E$7,_xlfn.XLOOKUP(IF(P521="Naturlig",O521,P521),'Veksttabell FV'!$A$26:$A$42,_xlfn.XLOOKUP('Beregninger RAS'!F521,'Veksttabell FV'!$B$25:$T$25,'Veksttabell FV'!$B$26:$T$42,,-1),,-1)*G521,IF('Beregninger RAS'!N521=Hjelpeark!$D$7,_xlfn.XLOOKUP(IF(P521="Naturlig",O521,P521),'Veksttabell SV'!$A$27:$A$43,_xlfn.XLOOKUP('Beregninger RAS'!F521,'Veksttabell SV'!$B$26:$AU$26,'Veksttabell SV'!$B$27:$AU$43,,-1),,-1)*G521,""))</f>
        <v/>
      </c>
      <c r="I521" s="248" t="str">
        <f t="shared" si="80"/>
        <v/>
      </c>
      <c r="J521" s="264" t="str">
        <f t="shared" si="81"/>
        <v/>
      </c>
      <c r="K521" s="277" t="str">
        <f>IF(A521="","",'Prisestimat RAS'!$C$9)</f>
        <v/>
      </c>
      <c r="L521" s="277" t="str">
        <f>IF(B521="","",'Prisestimat RAS'!$C$10)</f>
        <v/>
      </c>
      <c r="M521" s="277" t="str">
        <f>IF(A521="","",_xlfn.XLOOKUP('Prisestimat RAS'!$C$10,Hjelpeark!$P$14:$P$16,Hjelpeark!$Q$14:$Q$16))</f>
        <v/>
      </c>
      <c r="N521" s="277" t="str">
        <f t="shared" si="88"/>
        <v/>
      </c>
      <c r="O521" s="277" t="str">
        <f>IFERROR(IF(N521=Hjelpeark!$D$7,_xlfn.XLOOKUP('Beregninger RAS'!C521,Hjelpeark!$C$8:$C$19,Hjelpeark!$D$8:$D$19),_xlfn.XLOOKUP('Beregninger RAS'!C521,Hjelpeark!$C$8:$C$19,Hjelpeark!$E$8:$E$19)),"")</f>
        <v/>
      </c>
      <c r="P521" s="277" t="str">
        <f t="shared" si="89"/>
        <v/>
      </c>
      <c r="Q521" s="277" t="str">
        <f>IFERROR(IF(P521=Hjelpeark!$B$4,0,ABS(P521-O521)),"")</f>
        <v/>
      </c>
      <c r="R521" s="226" t="str">
        <f t="shared" si="82"/>
        <v/>
      </c>
      <c r="T521" s="248" t="str">
        <f>IFERROR(_xlfn.XLOOKUP(D521,Prisliste!$C$4:$F$4,Prisliste!$C$28:$F$28)*R521,"")</f>
        <v/>
      </c>
      <c r="U521" s="248" t="str">
        <f>IFERROR(IF(L521=Hjelpeark!$P$14,_xlfn.XLOOKUP(D521,Prisliste!$C$4:$F$4,Prisliste!$C$29:$F$29)*R521,IF(L521=Hjelpeark!$P$15,_xlfn.XLOOKUP(D521,Prisliste!$C$4:$F$4,Prisliste!$C$30:$F$30)*R521,_xlfn.XLOOKUP(D521,Prisliste!$C$4:$F$4,Prisliste!$C$31:$F$31)*R521)),"")</f>
        <v/>
      </c>
    </row>
    <row r="522" spans="1:21" ht="14.4">
      <c r="A522" s="278" t="str">
        <f>IF(A521="","",IF(A521+1&lt;='Prisestimat RAS'!$C$7,'Beregninger RAS'!A521+1,""))</f>
        <v/>
      </c>
      <c r="B522" s="260" t="str">
        <f t="shared" si="83"/>
        <v/>
      </c>
      <c r="C522" s="277" t="str">
        <f t="shared" si="84"/>
        <v/>
      </c>
      <c r="D522" s="260" t="str">
        <f t="shared" si="85"/>
        <v/>
      </c>
      <c r="E522" s="226" t="str">
        <f t="shared" si="87"/>
        <v/>
      </c>
      <c r="F522" s="248" t="str">
        <f t="shared" si="86"/>
        <v/>
      </c>
      <c r="G522" s="246" t="str">
        <f>IF($A522="","",'Prisestimat RAS'!$C$14)</f>
        <v/>
      </c>
      <c r="H522" s="248" t="str" cm="1">
        <f t="array" ref="H522">IF(N522=Hjelpeark!$E$7,_xlfn.XLOOKUP(IF(P522="Naturlig",O522,P522),'Veksttabell FV'!$A$26:$A$42,_xlfn.XLOOKUP('Beregninger RAS'!F522,'Veksttabell FV'!$B$25:$T$25,'Veksttabell FV'!$B$26:$T$42,,-1),,-1)*G522,IF('Beregninger RAS'!N522=Hjelpeark!$D$7,_xlfn.XLOOKUP(IF(P522="Naturlig",O522,P522),'Veksttabell SV'!$A$27:$A$43,_xlfn.XLOOKUP('Beregninger RAS'!F522,'Veksttabell SV'!$B$26:$AU$26,'Veksttabell SV'!$B$27:$AU$43,,-1),,-1)*G522,""))</f>
        <v/>
      </c>
      <c r="I522" s="248" t="str">
        <f t="shared" si="80"/>
        <v/>
      </c>
      <c r="J522" s="264" t="str">
        <f t="shared" si="81"/>
        <v/>
      </c>
      <c r="K522" s="277" t="str">
        <f>IF(A522="","",'Prisestimat RAS'!$C$9)</f>
        <v/>
      </c>
      <c r="L522" s="277" t="str">
        <f>IF(B522="","",'Prisestimat RAS'!$C$10)</f>
        <v/>
      </c>
      <c r="M522" s="277" t="str">
        <f>IF(A522="","",_xlfn.XLOOKUP('Prisestimat RAS'!$C$10,Hjelpeark!$P$14:$P$16,Hjelpeark!$Q$14:$Q$16))</f>
        <v/>
      </c>
      <c r="N522" s="277" t="str">
        <f t="shared" si="88"/>
        <v/>
      </c>
      <c r="O522" s="277" t="str">
        <f>IFERROR(IF(N522=Hjelpeark!$D$7,_xlfn.XLOOKUP('Beregninger RAS'!C522,Hjelpeark!$C$8:$C$19,Hjelpeark!$D$8:$D$19),_xlfn.XLOOKUP('Beregninger RAS'!C522,Hjelpeark!$C$8:$C$19,Hjelpeark!$E$8:$E$19)),"")</f>
        <v/>
      </c>
      <c r="P522" s="277" t="str">
        <f t="shared" si="89"/>
        <v/>
      </c>
      <c r="Q522" s="277" t="str">
        <f>IFERROR(IF(P522=Hjelpeark!$B$4,0,ABS(P522-O522)),"")</f>
        <v/>
      </c>
      <c r="R522" s="226" t="str">
        <f t="shared" si="82"/>
        <v/>
      </c>
      <c r="T522" s="248" t="str">
        <f>IFERROR(_xlfn.XLOOKUP(D522,Prisliste!$C$4:$F$4,Prisliste!$C$28:$F$28)*R522,"")</f>
        <v/>
      </c>
      <c r="U522" s="248" t="str">
        <f>IFERROR(IF(L522=Hjelpeark!$P$14,_xlfn.XLOOKUP(D522,Prisliste!$C$4:$F$4,Prisliste!$C$29:$F$29)*R522,IF(L522=Hjelpeark!$P$15,_xlfn.XLOOKUP(D522,Prisliste!$C$4:$F$4,Prisliste!$C$30:$F$30)*R522,_xlfn.XLOOKUP(D522,Prisliste!$C$4:$F$4,Prisliste!$C$31:$F$31)*R522)),"")</f>
        <v/>
      </c>
    </row>
    <row r="523" spans="1:21" ht="14.4">
      <c r="A523" s="278" t="str">
        <f>IF(A522="","",IF(A522+1&lt;='Prisestimat RAS'!$C$7,'Beregninger RAS'!A522+1,""))</f>
        <v/>
      </c>
      <c r="B523" s="260" t="str">
        <f t="shared" si="83"/>
        <v/>
      </c>
      <c r="C523" s="277" t="str">
        <f t="shared" si="84"/>
        <v/>
      </c>
      <c r="D523" s="260" t="str">
        <f t="shared" si="85"/>
        <v/>
      </c>
      <c r="E523" s="226" t="str">
        <f t="shared" si="87"/>
        <v/>
      </c>
      <c r="F523" s="248" t="str">
        <f t="shared" si="86"/>
        <v/>
      </c>
      <c r="G523" s="246" t="str">
        <f>IF($A523="","",'Prisestimat RAS'!$C$14)</f>
        <v/>
      </c>
      <c r="H523" s="248" t="str" cm="1">
        <f t="array" ref="H523">IF(N523=Hjelpeark!$E$7,_xlfn.XLOOKUP(IF(P523="Naturlig",O523,P523),'Veksttabell FV'!$A$26:$A$42,_xlfn.XLOOKUP('Beregninger RAS'!F523,'Veksttabell FV'!$B$25:$T$25,'Veksttabell FV'!$B$26:$T$42,,-1),,-1)*G523,IF('Beregninger RAS'!N523=Hjelpeark!$D$7,_xlfn.XLOOKUP(IF(P523="Naturlig",O523,P523),'Veksttabell SV'!$A$27:$A$43,_xlfn.XLOOKUP('Beregninger RAS'!F523,'Veksttabell SV'!$B$26:$AU$26,'Veksttabell SV'!$B$27:$AU$43,,-1),,-1)*G523,""))</f>
        <v/>
      </c>
      <c r="I523" s="248" t="str">
        <f t="shared" si="80"/>
        <v/>
      </c>
      <c r="J523" s="264" t="str">
        <f t="shared" si="81"/>
        <v/>
      </c>
      <c r="K523" s="277" t="str">
        <f>IF(A523="","",'Prisestimat RAS'!$C$9)</f>
        <v/>
      </c>
      <c r="L523" s="277" t="str">
        <f>IF(B523="","",'Prisestimat RAS'!$C$10)</f>
        <v/>
      </c>
      <c r="M523" s="277" t="str">
        <f>IF(A523="","",_xlfn.XLOOKUP('Prisestimat RAS'!$C$10,Hjelpeark!$P$14:$P$16,Hjelpeark!$Q$14:$Q$16))</f>
        <v/>
      </c>
      <c r="N523" s="277" t="str">
        <f t="shared" si="88"/>
        <v/>
      </c>
      <c r="O523" s="277" t="str">
        <f>IFERROR(IF(N523=Hjelpeark!$D$7,_xlfn.XLOOKUP('Beregninger RAS'!C523,Hjelpeark!$C$8:$C$19,Hjelpeark!$D$8:$D$19),_xlfn.XLOOKUP('Beregninger RAS'!C523,Hjelpeark!$C$8:$C$19,Hjelpeark!$E$8:$E$19)),"")</f>
        <v/>
      </c>
      <c r="P523" s="277" t="str">
        <f t="shared" si="89"/>
        <v/>
      </c>
      <c r="Q523" s="277" t="str">
        <f>IFERROR(IF(P523=Hjelpeark!$B$4,0,ABS(P523-O523)),"")</f>
        <v/>
      </c>
      <c r="R523" s="226" t="str">
        <f t="shared" si="82"/>
        <v/>
      </c>
      <c r="T523" s="248" t="str">
        <f>IFERROR(_xlfn.XLOOKUP(D523,Prisliste!$C$4:$F$4,Prisliste!$C$28:$F$28)*R523,"")</f>
        <v/>
      </c>
      <c r="U523" s="248" t="str">
        <f>IFERROR(IF(L523=Hjelpeark!$P$14,_xlfn.XLOOKUP(D523,Prisliste!$C$4:$F$4,Prisliste!$C$29:$F$29)*R523,IF(L523=Hjelpeark!$P$15,_xlfn.XLOOKUP(D523,Prisliste!$C$4:$F$4,Prisliste!$C$30:$F$30)*R523,_xlfn.XLOOKUP(D523,Prisliste!$C$4:$F$4,Prisliste!$C$31:$F$31)*R523)),"")</f>
        <v/>
      </c>
    </row>
    <row r="524" spans="1:21" ht="14.4">
      <c r="A524" s="278" t="str">
        <f>IF(A523="","",IF(A523+1&lt;='Prisestimat RAS'!$C$7,'Beregninger RAS'!A523+1,""))</f>
        <v/>
      </c>
      <c r="B524" s="260" t="str">
        <f t="shared" si="83"/>
        <v/>
      </c>
      <c r="C524" s="277" t="str">
        <f t="shared" si="84"/>
        <v/>
      </c>
      <c r="D524" s="260" t="str">
        <f t="shared" si="85"/>
        <v/>
      </c>
      <c r="E524" s="226" t="str">
        <f t="shared" si="87"/>
        <v/>
      </c>
      <c r="F524" s="248" t="str">
        <f t="shared" si="86"/>
        <v/>
      </c>
      <c r="G524" s="246" t="str">
        <f>IF($A524="","",'Prisestimat RAS'!$C$14)</f>
        <v/>
      </c>
      <c r="H524" s="248" t="str" cm="1">
        <f t="array" ref="H524">IF(N524=Hjelpeark!$E$7,_xlfn.XLOOKUP(IF(P524="Naturlig",O524,P524),'Veksttabell FV'!$A$26:$A$42,_xlfn.XLOOKUP('Beregninger RAS'!F524,'Veksttabell FV'!$B$25:$T$25,'Veksttabell FV'!$B$26:$T$42,,-1),,-1)*G524,IF('Beregninger RAS'!N524=Hjelpeark!$D$7,_xlfn.XLOOKUP(IF(P524="Naturlig",O524,P524),'Veksttabell SV'!$A$27:$A$43,_xlfn.XLOOKUP('Beregninger RAS'!F524,'Veksttabell SV'!$B$26:$AU$26,'Veksttabell SV'!$B$27:$AU$43,,-1),,-1)*G524,""))</f>
        <v/>
      </c>
      <c r="I524" s="248" t="str">
        <f t="shared" si="80"/>
        <v/>
      </c>
      <c r="J524" s="264" t="str">
        <f t="shared" si="81"/>
        <v/>
      </c>
      <c r="K524" s="277" t="str">
        <f>IF(A524="","",'Prisestimat RAS'!$C$9)</f>
        <v/>
      </c>
      <c r="L524" s="277" t="str">
        <f>IF(B524="","",'Prisestimat RAS'!$C$10)</f>
        <v/>
      </c>
      <c r="M524" s="277" t="str">
        <f>IF(A524="","",_xlfn.XLOOKUP('Prisestimat RAS'!$C$10,Hjelpeark!$P$14:$P$16,Hjelpeark!$Q$14:$Q$16))</f>
        <v/>
      </c>
      <c r="N524" s="277" t="str">
        <f t="shared" si="88"/>
        <v/>
      </c>
      <c r="O524" s="277" t="str">
        <f>IFERROR(IF(N524=Hjelpeark!$D$7,_xlfn.XLOOKUP('Beregninger RAS'!C524,Hjelpeark!$C$8:$C$19,Hjelpeark!$D$8:$D$19),_xlfn.XLOOKUP('Beregninger RAS'!C524,Hjelpeark!$C$8:$C$19,Hjelpeark!$E$8:$E$19)),"")</f>
        <v/>
      </c>
      <c r="P524" s="277" t="str">
        <f t="shared" si="89"/>
        <v/>
      </c>
      <c r="Q524" s="277" t="str">
        <f>IFERROR(IF(P524=Hjelpeark!$B$4,0,ABS(P524-O524)),"")</f>
        <v/>
      </c>
      <c r="R524" s="226" t="str">
        <f t="shared" si="82"/>
        <v/>
      </c>
      <c r="T524" s="248" t="str">
        <f>IFERROR(_xlfn.XLOOKUP(D524,Prisliste!$C$4:$F$4,Prisliste!$C$28:$F$28)*R524,"")</f>
        <v/>
      </c>
      <c r="U524" s="248" t="str">
        <f>IFERROR(IF(L524=Hjelpeark!$P$14,_xlfn.XLOOKUP(D524,Prisliste!$C$4:$F$4,Prisliste!$C$29:$F$29)*R524,IF(L524=Hjelpeark!$P$15,_xlfn.XLOOKUP(D524,Prisliste!$C$4:$F$4,Prisliste!$C$30:$F$30)*R524,_xlfn.XLOOKUP(D524,Prisliste!$C$4:$F$4,Prisliste!$C$31:$F$31)*R524)),"")</f>
        <v/>
      </c>
    </row>
    <row r="525" spans="1:21" ht="14.4">
      <c r="A525" s="278" t="str">
        <f>IF(A524="","",IF(A524+1&lt;='Prisestimat RAS'!$C$7,'Beregninger RAS'!A524+1,""))</f>
        <v/>
      </c>
      <c r="B525" s="260" t="str">
        <f t="shared" si="83"/>
        <v/>
      </c>
      <c r="C525" s="277" t="str">
        <f t="shared" si="84"/>
        <v/>
      </c>
      <c r="D525" s="260" t="str">
        <f t="shared" si="85"/>
        <v/>
      </c>
      <c r="E525" s="226" t="str">
        <f t="shared" si="87"/>
        <v/>
      </c>
      <c r="F525" s="248" t="str">
        <f t="shared" si="86"/>
        <v/>
      </c>
      <c r="G525" s="246" t="str">
        <f>IF($A525="","",'Prisestimat RAS'!$C$14)</f>
        <v/>
      </c>
      <c r="H525" s="248" t="str" cm="1">
        <f t="array" ref="H525">IF(N525=Hjelpeark!$E$7,_xlfn.XLOOKUP(IF(P525="Naturlig",O525,P525),'Veksttabell FV'!$A$26:$A$42,_xlfn.XLOOKUP('Beregninger RAS'!F525,'Veksttabell FV'!$B$25:$T$25,'Veksttabell FV'!$B$26:$T$42,,-1),,-1)*G525,IF('Beregninger RAS'!N525=Hjelpeark!$D$7,_xlfn.XLOOKUP(IF(P525="Naturlig",O525,P525),'Veksttabell SV'!$A$27:$A$43,_xlfn.XLOOKUP('Beregninger RAS'!F525,'Veksttabell SV'!$B$26:$AU$26,'Veksttabell SV'!$B$27:$AU$43,,-1),,-1)*G525,""))</f>
        <v/>
      </c>
      <c r="I525" s="248" t="str">
        <f t="shared" si="80"/>
        <v/>
      </c>
      <c r="J525" s="264" t="str">
        <f t="shared" si="81"/>
        <v/>
      </c>
      <c r="K525" s="277" t="str">
        <f>IF(A525="","",'Prisestimat RAS'!$C$9)</f>
        <v/>
      </c>
      <c r="L525" s="277" t="str">
        <f>IF(B525="","",'Prisestimat RAS'!$C$10)</f>
        <v/>
      </c>
      <c r="M525" s="277" t="str">
        <f>IF(A525="","",_xlfn.XLOOKUP('Prisestimat RAS'!$C$10,Hjelpeark!$P$14:$P$16,Hjelpeark!$Q$14:$Q$16))</f>
        <v/>
      </c>
      <c r="N525" s="277" t="str">
        <f t="shared" si="88"/>
        <v/>
      </c>
      <c r="O525" s="277" t="str">
        <f>IFERROR(IF(N525=Hjelpeark!$D$7,_xlfn.XLOOKUP('Beregninger RAS'!C525,Hjelpeark!$C$8:$C$19,Hjelpeark!$D$8:$D$19),_xlfn.XLOOKUP('Beregninger RAS'!C525,Hjelpeark!$C$8:$C$19,Hjelpeark!$E$8:$E$19)),"")</f>
        <v/>
      </c>
      <c r="P525" s="277" t="str">
        <f t="shared" si="89"/>
        <v/>
      </c>
      <c r="Q525" s="277" t="str">
        <f>IFERROR(IF(P525=Hjelpeark!$B$4,0,ABS(P525-O525)),"")</f>
        <v/>
      </c>
      <c r="R525" s="226" t="str">
        <f t="shared" si="82"/>
        <v/>
      </c>
      <c r="T525" s="248" t="str">
        <f>IFERROR(_xlfn.XLOOKUP(D525,Prisliste!$C$4:$F$4,Prisliste!$C$28:$F$28)*R525,"")</f>
        <v/>
      </c>
      <c r="U525" s="248" t="str">
        <f>IFERROR(IF(L525=Hjelpeark!$P$14,_xlfn.XLOOKUP(D525,Prisliste!$C$4:$F$4,Prisliste!$C$29:$F$29)*R525,IF(L525=Hjelpeark!$P$15,_xlfn.XLOOKUP(D525,Prisliste!$C$4:$F$4,Prisliste!$C$30:$F$30)*R525,_xlfn.XLOOKUP(D525,Prisliste!$C$4:$F$4,Prisliste!$C$31:$F$31)*R525)),"")</f>
        <v/>
      </c>
    </row>
    <row r="526" spans="1:21" ht="14.4">
      <c r="A526" s="278" t="str">
        <f>IF(A525="","",IF(A525+1&lt;='Prisestimat RAS'!$C$7,'Beregninger RAS'!A525+1,""))</f>
        <v/>
      </c>
      <c r="B526" s="260" t="str">
        <f t="shared" si="83"/>
        <v/>
      </c>
      <c r="C526" s="277" t="str">
        <f t="shared" si="84"/>
        <v/>
      </c>
      <c r="D526" s="260" t="str">
        <f t="shared" si="85"/>
        <v/>
      </c>
      <c r="E526" s="226" t="str">
        <f t="shared" si="87"/>
        <v/>
      </c>
      <c r="F526" s="248" t="str">
        <f t="shared" si="86"/>
        <v/>
      </c>
      <c r="G526" s="246" t="str">
        <f>IF($A526="","",'Prisestimat RAS'!$C$14)</f>
        <v/>
      </c>
      <c r="H526" s="248" t="str" cm="1">
        <f t="array" ref="H526">IF(N526=Hjelpeark!$E$7,_xlfn.XLOOKUP(IF(P526="Naturlig",O526,P526),'Veksttabell FV'!$A$26:$A$42,_xlfn.XLOOKUP('Beregninger RAS'!F526,'Veksttabell FV'!$B$25:$T$25,'Veksttabell FV'!$B$26:$T$42,,-1),,-1)*G526,IF('Beregninger RAS'!N526=Hjelpeark!$D$7,_xlfn.XLOOKUP(IF(P526="Naturlig",O526,P526),'Veksttabell SV'!$A$27:$A$43,_xlfn.XLOOKUP('Beregninger RAS'!F526,'Veksttabell SV'!$B$26:$AU$26,'Veksttabell SV'!$B$27:$AU$43,,-1),,-1)*G526,""))</f>
        <v/>
      </c>
      <c r="I526" s="248" t="str">
        <f t="shared" si="80"/>
        <v/>
      </c>
      <c r="J526" s="264" t="str">
        <f t="shared" si="81"/>
        <v/>
      </c>
      <c r="K526" s="277" t="str">
        <f>IF(A526="","",'Prisestimat RAS'!$C$9)</f>
        <v/>
      </c>
      <c r="L526" s="277" t="str">
        <f>IF(B526="","",'Prisestimat RAS'!$C$10)</f>
        <v/>
      </c>
      <c r="M526" s="277" t="str">
        <f>IF(A526="","",_xlfn.XLOOKUP('Prisestimat RAS'!$C$10,Hjelpeark!$P$14:$P$16,Hjelpeark!$Q$14:$Q$16))</f>
        <v/>
      </c>
      <c r="N526" s="277" t="str">
        <f t="shared" si="88"/>
        <v/>
      </c>
      <c r="O526" s="277" t="str">
        <f>IFERROR(IF(N526=Hjelpeark!$D$7,_xlfn.XLOOKUP('Beregninger RAS'!C526,Hjelpeark!$C$8:$C$19,Hjelpeark!$D$8:$D$19),_xlfn.XLOOKUP('Beregninger RAS'!C526,Hjelpeark!$C$8:$C$19,Hjelpeark!$E$8:$E$19)),"")</f>
        <v/>
      </c>
      <c r="P526" s="277" t="str">
        <f t="shared" si="89"/>
        <v/>
      </c>
      <c r="Q526" s="277" t="str">
        <f>IFERROR(IF(P526=Hjelpeark!$B$4,0,ABS(P526-O526)),"")</f>
        <v/>
      </c>
      <c r="R526" s="226" t="str">
        <f t="shared" si="82"/>
        <v/>
      </c>
      <c r="T526" s="248" t="str">
        <f>IFERROR(_xlfn.XLOOKUP(D526,Prisliste!$C$4:$F$4,Prisliste!$C$28:$F$28)*R526,"")</f>
        <v/>
      </c>
      <c r="U526" s="248" t="str">
        <f>IFERROR(IF(L526=Hjelpeark!$P$14,_xlfn.XLOOKUP(D526,Prisliste!$C$4:$F$4,Prisliste!$C$29:$F$29)*R526,IF(L526=Hjelpeark!$P$15,_xlfn.XLOOKUP(D526,Prisliste!$C$4:$F$4,Prisliste!$C$30:$F$30)*R526,_xlfn.XLOOKUP(D526,Prisliste!$C$4:$F$4,Prisliste!$C$31:$F$31)*R526)),"")</f>
        <v/>
      </c>
    </row>
    <row r="527" spans="1:21" ht="14.4">
      <c r="A527" s="278" t="str">
        <f>IF(A526="","",IF(A526+1&lt;='Prisestimat RAS'!$C$7,'Beregninger RAS'!A526+1,""))</f>
        <v/>
      </c>
      <c r="B527" s="260" t="str">
        <f t="shared" si="83"/>
        <v/>
      </c>
      <c r="C527" s="277" t="str">
        <f t="shared" si="84"/>
        <v/>
      </c>
      <c r="D527" s="260" t="str">
        <f t="shared" si="85"/>
        <v/>
      </c>
      <c r="E527" s="226" t="str">
        <f t="shared" si="87"/>
        <v/>
      </c>
      <c r="F527" s="248" t="str">
        <f t="shared" si="86"/>
        <v/>
      </c>
      <c r="G527" s="246" t="str">
        <f>IF($A527="","",'Prisestimat RAS'!$C$14)</f>
        <v/>
      </c>
      <c r="H527" s="248" t="str" cm="1">
        <f t="array" ref="H527">IF(N527=Hjelpeark!$E$7,_xlfn.XLOOKUP(IF(P527="Naturlig",O527,P527),'Veksttabell FV'!$A$26:$A$42,_xlfn.XLOOKUP('Beregninger RAS'!F527,'Veksttabell FV'!$B$25:$T$25,'Veksttabell FV'!$B$26:$T$42,,-1),,-1)*G527,IF('Beregninger RAS'!N527=Hjelpeark!$D$7,_xlfn.XLOOKUP(IF(P527="Naturlig",O527,P527),'Veksttabell SV'!$A$27:$A$43,_xlfn.XLOOKUP('Beregninger RAS'!F527,'Veksttabell SV'!$B$26:$AU$26,'Veksttabell SV'!$B$27:$AU$43,,-1),,-1)*G527,""))</f>
        <v/>
      </c>
      <c r="I527" s="248" t="str">
        <f t="shared" si="80"/>
        <v/>
      </c>
      <c r="J527" s="264" t="str">
        <f t="shared" si="81"/>
        <v/>
      </c>
      <c r="K527" s="277" t="str">
        <f>IF(A527="","",'Prisestimat RAS'!$C$9)</f>
        <v/>
      </c>
      <c r="L527" s="277" t="str">
        <f>IF(B527="","",'Prisestimat RAS'!$C$10)</f>
        <v/>
      </c>
      <c r="M527" s="277" t="str">
        <f>IF(A527="","",_xlfn.XLOOKUP('Prisestimat RAS'!$C$10,Hjelpeark!$P$14:$P$16,Hjelpeark!$Q$14:$Q$16))</f>
        <v/>
      </c>
      <c r="N527" s="277" t="str">
        <f t="shared" si="88"/>
        <v/>
      </c>
      <c r="O527" s="277" t="str">
        <f>IFERROR(IF(N527=Hjelpeark!$D$7,_xlfn.XLOOKUP('Beregninger RAS'!C527,Hjelpeark!$C$8:$C$19,Hjelpeark!$D$8:$D$19),_xlfn.XLOOKUP('Beregninger RAS'!C527,Hjelpeark!$C$8:$C$19,Hjelpeark!$E$8:$E$19)),"")</f>
        <v/>
      </c>
      <c r="P527" s="277" t="str">
        <f t="shared" si="89"/>
        <v/>
      </c>
      <c r="Q527" s="277" t="str">
        <f>IFERROR(IF(P527=Hjelpeark!$B$4,0,ABS(P527-O527)),"")</f>
        <v/>
      </c>
      <c r="R527" s="226" t="str">
        <f t="shared" si="82"/>
        <v/>
      </c>
      <c r="T527" s="248" t="str">
        <f>IFERROR(_xlfn.XLOOKUP(D527,Prisliste!$C$4:$F$4,Prisliste!$C$28:$F$28)*R527,"")</f>
        <v/>
      </c>
      <c r="U527" s="248" t="str">
        <f>IFERROR(IF(L527=Hjelpeark!$P$14,_xlfn.XLOOKUP(D527,Prisliste!$C$4:$F$4,Prisliste!$C$29:$F$29)*R527,IF(L527=Hjelpeark!$P$15,_xlfn.XLOOKUP(D527,Prisliste!$C$4:$F$4,Prisliste!$C$30:$F$30)*R527,_xlfn.XLOOKUP(D527,Prisliste!$C$4:$F$4,Prisliste!$C$31:$F$31)*R527)),"")</f>
        <v/>
      </c>
    </row>
    <row r="528" spans="1:21" ht="14.4">
      <c r="A528" s="278" t="str">
        <f>IF(A527="","",IF(A527+1&lt;='Prisestimat RAS'!$C$7,'Beregninger RAS'!A527+1,""))</f>
        <v/>
      </c>
      <c r="B528" s="260" t="str">
        <f t="shared" si="83"/>
        <v/>
      </c>
      <c r="C528" s="277" t="str">
        <f t="shared" si="84"/>
        <v/>
      </c>
      <c r="D528" s="260" t="str">
        <f t="shared" si="85"/>
        <v/>
      </c>
      <c r="E528" s="226" t="str">
        <f t="shared" si="87"/>
        <v/>
      </c>
      <c r="F528" s="248" t="str">
        <f t="shared" si="86"/>
        <v/>
      </c>
      <c r="G528" s="246" t="str">
        <f>IF($A528="","",'Prisestimat RAS'!$C$14)</f>
        <v/>
      </c>
      <c r="H528" s="248" t="str" cm="1">
        <f t="array" ref="H528">IF(N528=Hjelpeark!$E$7,_xlfn.XLOOKUP(IF(P528="Naturlig",O528,P528),'Veksttabell FV'!$A$26:$A$42,_xlfn.XLOOKUP('Beregninger RAS'!F528,'Veksttabell FV'!$B$25:$T$25,'Veksttabell FV'!$B$26:$T$42,,-1),,-1)*G528,IF('Beregninger RAS'!N528=Hjelpeark!$D$7,_xlfn.XLOOKUP(IF(P528="Naturlig",O528,P528),'Veksttabell SV'!$A$27:$A$43,_xlfn.XLOOKUP('Beregninger RAS'!F528,'Veksttabell SV'!$B$26:$AU$26,'Veksttabell SV'!$B$27:$AU$43,,-1),,-1)*G528,""))</f>
        <v/>
      </c>
      <c r="I528" s="248" t="str">
        <f t="shared" si="80"/>
        <v/>
      </c>
      <c r="J528" s="264" t="str">
        <f t="shared" si="81"/>
        <v/>
      </c>
      <c r="K528" s="277" t="str">
        <f>IF(A528="","",'Prisestimat RAS'!$C$9)</f>
        <v/>
      </c>
      <c r="L528" s="277" t="str">
        <f>IF(B528="","",'Prisestimat RAS'!$C$10)</f>
        <v/>
      </c>
      <c r="M528" s="277" t="str">
        <f>IF(A528="","",_xlfn.XLOOKUP('Prisestimat RAS'!$C$10,Hjelpeark!$P$14:$P$16,Hjelpeark!$Q$14:$Q$16))</f>
        <v/>
      </c>
      <c r="N528" s="277" t="str">
        <f t="shared" si="88"/>
        <v/>
      </c>
      <c r="O528" s="277" t="str">
        <f>IFERROR(IF(N528=Hjelpeark!$D$7,_xlfn.XLOOKUP('Beregninger RAS'!C528,Hjelpeark!$C$8:$C$19,Hjelpeark!$D$8:$D$19),_xlfn.XLOOKUP('Beregninger RAS'!C528,Hjelpeark!$C$8:$C$19,Hjelpeark!$E$8:$E$19)),"")</f>
        <v/>
      </c>
      <c r="P528" s="277" t="str">
        <f t="shared" si="89"/>
        <v/>
      </c>
      <c r="Q528" s="277" t="str">
        <f>IFERROR(IF(P528=Hjelpeark!$B$4,0,ABS(P528-O528)),"")</f>
        <v/>
      </c>
      <c r="R528" s="226" t="str">
        <f t="shared" si="82"/>
        <v/>
      </c>
      <c r="T528" s="248" t="str">
        <f>IFERROR(_xlfn.XLOOKUP(D528,Prisliste!$C$4:$F$4,Prisliste!$C$28:$F$28)*R528,"")</f>
        <v/>
      </c>
      <c r="U528" s="248" t="str">
        <f>IFERROR(IF(L528=Hjelpeark!$P$14,_xlfn.XLOOKUP(D528,Prisliste!$C$4:$F$4,Prisliste!$C$29:$F$29)*R528,IF(L528=Hjelpeark!$P$15,_xlfn.XLOOKUP(D528,Prisliste!$C$4:$F$4,Prisliste!$C$30:$F$30)*R528,_xlfn.XLOOKUP(D528,Prisliste!$C$4:$F$4,Prisliste!$C$31:$F$31)*R528)),"")</f>
        <v/>
      </c>
    </row>
    <row r="529" spans="1:21" ht="14.4">
      <c r="A529" s="278" t="str">
        <f>IF(A528="","",IF(A528+1&lt;='Prisestimat RAS'!$C$7,'Beregninger RAS'!A528+1,""))</f>
        <v/>
      </c>
      <c r="B529" s="260" t="str">
        <f t="shared" si="83"/>
        <v/>
      </c>
      <c r="C529" s="277" t="str">
        <f t="shared" si="84"/>
        <v/>
      </c>
      <c r="D529" s="260" t="str">
        <f t="shared" si="85"/>
        <v/>
      </c>
      <c r="E529" s="226" t="str">
        <f t="shared" si="87"/>
        <v/>
      </c>
      <c r="F529" s="248" t="str">
        <f t="shared" si="86"/>
        <v/>
      </c>
      <c r="G529" s="246" t="str">
        <f>IF($A529="","",'Prisestimat RAS'!$C$14)</f>
        <v/>
      </c>
      <c r="H529" s="248" t="str" cm="1">
        <f t="array" ref="H529">IF(N529=Hjelpeark!$E$7,_xlfn.XLOOKUP(IF(P529="Naturlig",O529,P529),'Veksttabell FV'!$A$26:$A$42,_xlfn.XLOOKUP('Beregninger RAS'!F529,'Veksttabell FV'!$B$25:$T$25,'Veksttabell FV'!$B$26:$T$42,,-1),,-1)*G529,IF('Beregninger RAS'!N529=Hjelpeark!$D$7,_xlfn.XLOOKUP(IF(P529="Naturlig",O529,P529),'Veksttabell SV'!$A$27:$A$43,_xlfn.XLOOKUP('Beregninger RAS'!F529,'Veksttabell SV'!$B$26:$AU$26,'Veksttabell SV'!$B$27:$AU$43,,-1),,-1)*G529,""))</f>
        <v/>
      </c>
      <c r="I529" s="248" t="str">
        <f t="shared" si="80"/>
        <v/>
      </c>
      <c r="J529" s="264" t="str">
        <f t="shared" si="81"/>
        <v/>
      </c>
      <c r="K529" s="277" t="str">
        <f>IF(A529="","",'Prisestimat RAS'!$C$9)</f>
        <v/>
      </c>
      <c r="L529" s="277" t="str">
        <f>IF(B529="","",'Prisestimat RAS'!$C$10)</f>
        <v/>
      </c>
      <c r="M529" s="277" t="str">
        <f>IF(A529="","",_xlfn.XLOOKUP('Prisestimat RAS'!$C$10,Hjelpeark!$P$14:$P$16,Hjelpeark!$Q$14:$Q$16))</f>
        <v/>
      </c>
      <c r="N529" s="277" t="str">
        <f t="shared" si="88"/>
        <v/>
      </c>
      <c r="O529" s="277" t="str">
        <f>IFERROR(IF(N529=Hjelpeark!$D$7,_xlfn.XLOOKUP('Beregninger RAS'!C529,Hjelpeark!$C$8:$C$19,Hjelpeark!$D$8:$D$19),_xlfn.XLOOKUP('Beregninger RAS'!C529,Hjelpeark!$C$8:$C$19,Hjelpeark!$E$8:$E$19)),"")</f>
        <v/>
      </c>
      <c r="P529" s="277" t="str">
        <f t="shared" si="89"/>
        <v/>
      </c>
      <c r="Q529" s="277" t="str">
        <f>IFERROR(IF(P529=Hjelpeark!$B$4,0,ABS(P529-O529)),"")</f>
        <v/>
      </c>
      <c r="R529" s="226" t="str">
        <f t="shared" si="82"/>
        <v/>
      </c>
      <c r="T529" s="248" t="str">
        <f>IFERROR(_xlfn.XLOOKUP(D529,Prisliste!$C$4:$F$4,Prisliste!$C$28:$F$28)*R529,"")</f>
        <v/>
      </c>
      <c r="U529" s="248" t="str">
        <f>IFERROR(IF(L529=Hjelpeark!$P$14,_xlfn.XLOOKUP(D529,Prisliste!$C$4:$F$4,Prisliste!$C$29:$F$29)*R529,IF(L529=Hjelpeark!$P$15,_xlfn.XLOOKUP(D529,Prisliste!$C$4:$F$4,Prisliste!$C$30:$F$30)*R529,_xlfn.XLOOKUP(D529,Prisliste!$C$4:$F$4,Prisliste!$C$31:$F$31)*R529)),"")</f>
        <v/>
      </c>
    </row>
    <row r="530" spans="1:21" ht="14.4">
      <c r="A530" s="278" t="str">
        <f>IF(A529="","",IF(A529+1&lt;='Prisestimat RAS'!$C$7,'Beregninger RAS'!A529+1,""))</f>
        <v/>
      </c>
      <c r="B530" s="260" t="str">
        <f t="shared" si="83"/>
        <v/>
      </c>
      <c r="C530" s="277" t="str">
        <f t="shared" si="84"/>
        <v/>
      </c>
      <c r="D530" s="260" t="str">
        <f t="shared" si="85"/>
        <v/>
      </c>
      <c r="E530" s="226" t="str">
        <f t="shared" si="87"/>
        <v/>
      </c>
      <c r="F530" s="248" t="str">
        <f t="shared" si="86"/>
        <v/>
      </c>
      <c r="G530" s="246" t="str">
        <f>IF($A530="","",'Prisestimat RAS'!$C$14)</f>
        <v/>
      </c>
      <c r="H530" s="248" t="str" cm="1">
        <f t="array" ref="H530">IF(N530=Hjelpeark!$E$7,_xlfn.XLOOKUP(IF(P530="Naturlig",O530,P530),'Veksttabell FV'!$A$26:$A$42,_xlfn.XLOOKUP('Beregninger RAS'!F530,'Veksttabell FV'!$B$25:$T$25,'Veksttabell FV'!$B$26:$T$42,,-1),,-1)*G530,IF('Beregninger RAS'!N530=Hjelpeark!$D$7,_xlfn.XLOOKUP(IF(P530="Naturlig",O530,P530),'Veksttabell SV'!$A$27:$A$43,_xlfn.XLOOKUP('Beregninger RAS'!F530,'Veksttabell SV'!$B$26:$AU$26,'Veksttabell SV'!$B$27:$AU$43,,-1),,-1)*G530,""))</f>
        <v/>
      </c>
      <c r="I530" s="248" t="str">
        <f t="shared" si="80"/>
        <v/>
      </c>
      <c r="J530" s="264" t="str">
        <f t="shared" si="81"/>
        <v/>
      </c>
      <c r="K530" s="277" t="str">
        <f>IF(A530="","",'Prisestimat RAS'!$C$9)</f>
        <v/>
      </c>
      <c r="L530" s="277" t="str">
        <f>IF(B530="","",'Prisestimat RAS'!$C$10)</f>
        <v/>
      </c>
      <c r="M530" s="277" t="str">
        <f>IF(A530="","",_xlfn.XLOOKUP('Prisestimat RAS'!$C$10,Hjelpeark!$P$14:$P$16,Hjelpeark!$Q$14:$Q$16))</f>
        <v/>
      </c>
      <c r="N530" s="277" t="str">
        <f t="shared" si="88"/>
        <v/>
      </c>
      <c r="O530" s="277" t="str">
        <f>IFERROR(IF(N530=Hjelpeark!$D$7,_xlfn.XLOOKUP('Beregninger RAS'!C530,Hjelpeark!$C$8:$C$19,Hjelpeark!$D$8:$D$19),_xlfn.XLOOKUP('Beregninger RAS'!C530,Hjelpeark!$C$8:$C$19,Hjelpeark!$E$8:$E$19)),"")</f>
        <v/>
      </c>
      <c r="P530" s="277" t="str">
        <f t="shared" si="89"/>
        <v/>
      </c>
      <c r="Q530" s="277" t="str">
        <f>IFERROR(IF(P530=Hjelpeark!$B$4,0,ABS(P530-O530)),"")</f>
        <v/>
      </c>
      <c r="R530" s="226" t="str">
        <f t="shared" si="82"/>
        <v/>
      </c>
      <c r="T530" s="248" t="str">
        <f>IFERROR(_xlfn.XLOOKUP(D530,Prisliste!$C$4:$F$4,Prisliste!$C$28:$F$28)*R530,"")</f>
        <v/>
      </c>
      <c r="U530" s="248" t="str">
        <f>IFERROR(IF(L530=Hjelpeark!$P$14,_xlfn.XLOOKUP(D530,Prisliste!$C$4:$F$4,Prisliste!$C$29:$F$29)*R530,IF(L530=Hjelpeark!$P$15,_xlfn.XLOOKUP(D530,Prisliste!$C$4:$F$4,Prisliste!$C$30:$F$30)*R530,_xlfn.XLOOKUP(D530,Prisliste!$C$4:$F$4,Prisliste!$C$31:$F$31)*R530)),"")</f>
        <v/>
      </c>
    </row>
    <row r="531" spans="1:21" ht="14.4">
      <c r="A531" s="278" t="str">
        <f>IF(A530="","",IF(A530+1&lt;='Prisestimat RAS'!$C$7,'Beregninger RAS'!A530+1,""))</f>
        <v/>
      </c>
      <c r="B531" s="260" t="str">
        <f t="shared" si="83"/>
        <v/>
      </c>
      <c r="C531" s="277" t="str">
        <f t="shared" si="84"/>
        <v/>
      </c>
      <c r="D531" s="260" t="str">
        <f t="shared" si="85"/>
        <v/>
      </c>
      <c r="E531" s="226" t="str">
        <f t="shared" si="87"/>
        <v/>
      </c>
      <c r="F531" s="248" t="str">
        <f t="shared" si="86"/>
        <v/>
      </c>
      <c r="G531" s="246" t="str">
        <f>IF($A531="","",'Prisestimat RAS'!$C$14)</f>
        <v/>
      </c>
      <c r="H531" s="248" t="str" cm="1">
        <f t="array" ref="H531">IF(N531=Hjelpeark!$E$7,_xlfn.XLOOKUP(IF(P531="Naturlig",O531,P531),'Veksttabell FV'!$A$26:$A$42,_xlfn.XLOOKUP('Beregninger RAS'!F531,'Veksttabell FV'!$B$25:$T$25,'Veksttabell FV'!$B$26:$T$42,,-1),,-1)*G531,IF('Beregninger RAS'!N531=Hjelpeark!$D$7,_xlfn.XLOOKUP(IF(P531="Naturlig",O531,P531),'Veksttabell SV'!$A$27:$A$43,_xlfn.XLOOKUP('Beregninger RAS'!F531,'Veksttabell SV'!$B$26:$AU$26,'Veksttabell SV'!$B$27:$AU$43,,-1),,-1)*G531,""))</f>
        <v/>
      </c>
      <c r="I531" s="248" t="str">
        <f t="shared" si="80"/>
        <v/>
      </c>
      <c r="J531" s="264" t="str">
        <f t="shared" si="81"/>
        <v/>
      </c>
      <c r="K531" s="277" t="str">
        <f>IF(A531="","",'Prisestimat RAS'!$C$9)</f>
        <v/>
      </c>
      <c r="L531" s="277" t="str">
        <f>IF(B531="","",'Prisestimat RAS'!$C$10)</f>
        <v/>
      </c>
      <c r="M531" s="277" t="str">
        <f>IF(A531="","",_xlfn.XLOOKUP('Prisestimat RAS'!$C$10,Hjelpeark!$P$14:$P$16,Hjelpeark!$Q$14:$Q$16))</f>
        <v/>
      </c>
      <c r="N531" s="277" t="str">
        <f t="shared" si="88"/>
        <v/>
      </c>
      <c r="O531" s="277" t="str">
        <f>IFERROR(IF(N531=Hjelpeark!$D$7,_xlfn.XLOOKUP('Beregninger RAS'!C531,Hjelpeark!$C$8:$C$19,Hjelpeark!$D$8:$D$19),_xlfn.XLOOKUP('Beregninger RAS'!C531,Hjelpeark!$C$8:$C$19,Hjelpeark!$E$8:$E$19)),"")</f>
        <v/>
      </c>
      <c r="P531" s="277" t="str">
        <f t="shared" si="89"/>
        <v/>
      </c>
      <c r="Q531" s="277" t="str">
        <f>IFERROR(IF(P531=Hjelpeark!$B$4,0,ABS(P531-O531)),"")</f>
        <v/>
      </c>
      <c r="R531" s="226" t="str">
        <f t="shared" si="82"/>
        <v/>
      </c>
      <c r="T531" s="248" t="str">
        <f>IFERROR(_xlfn.XLOOKUP(D531,Prisliste!$C$4:$F$4,Prisliste!$C$28:$F$28)*R531,"")</f>
        <v/>
      </c>
      <c r="U531" s="248" t="str">
        <f>IFERROR(IF(L531=Hjelpeark!$P$14,_xlfn.XLOOKUP(D531,Prisliste!$C$4:$F$4,Prisliste!$C$29:$F$29)*R531,IF(L531=Hjelpeark!$P$15,_xlfn.XLOOKUP(D531,Prisliste!$C$4:$F$4,Prisliste!$C$30:$F$30)*R531,_xlfn.XLOOKUP(D531,Prisliste!$C$4:$F$4,Prisliste!$C$31:$F$31)*R531)),"")</f>
        <v/>
      </c>
    </row>
    <row r="532" spans="1:21" ht="14.4">
      <c r="A532" s="278" t="str">
        <f>IF(A531="","",IF(A531+1&lt;='Prisestimat RAS'!$C$7,'Beregninger RAS'!A531+1,""))</f>
        <v/>
      </c>
      <c r="B532" s="260" t="str">
        <f t="shared" si="83"/>
        <v/>
      </c>
      <c r="C532" s="277" t="str">
        <f t="shared" si="84"/>
        <v/>
      </c>
      <c r="D532" s="260" t="str">
        <f t="shared" si="85"/>
        <v/>
      </c>
      <c r="E532" s="226" t="str">
        <f t="shared" si="87"/>
        <v/>
      </c>
      <c r="F532" s="248" t="str">
        <f t="shared" si="86"/>
        <v/>
      </c>
      <c r="G532" s="246" t="str">
        <f>IF($A532="","",'Prisestimat RAS'!$C$14)</f>
        <v/>
      </c>
      <c r="H532" s="248" t="str" cm="1">
        <f t="array" ref="H532">IF(N532=Hjelpeark!$E$7,_xlfn.XLOOKUP(IF(P532="Naturlig",O532,P532),'Veksttabell FV'!$A$26:$A$42,_xlfn.XLOOKUP('Beregninger RAS'!F532,'Veksttabell FV'!$B$25:$T$25,'Veksttabell FV'!$B$26:$T$42,,-1),,-1)*G532,IF('Beregninger RAS'!N532=Hjelpeark!$D$7,_xlfn.XLOOKUP(IF(P532="Naturlig",O532,P532),'Veksttabell SV'!$A$27:$A$43,_xlfn.XLOOKUP('Beregninger RAS'!F532,'Veksttabell SV'!$B$26:$AU$26,'Veksttabell SV'!$B$27:$AU$43,,-1),,-1)*G532,""))</f>
        <v/>
      </c>
      <c r="I532" s="248" t="str">
        <f t="shared" si="80"/>
        <v/>
      </c>
      <c r="J532" s="264" t="str">
        <f t="shared" si="81"/>
        <v/>
      </c>
      <c r="K532" s="277" t="str">
        <f>IF(A532="","",'Prisestimat RAS'!$C$9)</f>
        <v/>
      </c>
      <c r="L532" s="277" t="str">
        <f>IF(B532="","",'Prisestimat RAS'!$C$10)</f>
        <v/>
      </c>
      <c r="M532" s="277" t="str">
        <f>IF(A532="","",_xlfn.XLOOKUP('Prisestimat RAS'!$C$10,Hjelpeark!$P$14:$P$16,Hjelpeark!$Q$14:$Q$16))</f>
        <v/>
      </c>
      <c r="N532" s="277" t="str">
        <f t="shared" si="88"/>
        <v/>
      </c>
      <c r="O532" s="277" t="str">
        <f>IFERROR(IF(N532=Hjelpeark!$D$7,_xlfn.XLOOKUP('Beregninger RAS'!C532,Hjelpeark!$C$8:$C$19,Hjelpeark!$D$8:$D$19),_xlfn.XLOOKUP('Beregninger RAS'!C532,Hjelpeark!$C$8:$C$19,Hjelpeark!$E$8:$E$19)),"")</f>
        <v/>
      </c>
      <c r="P532" s="277" t="str">
        <f t="shared" si="89"/>
        <v/>
      </c>
      <c r="Q532" s="277" t="str">
        <f>IFERROR(IF(P532=Hjelpeark!$B$4,0,ABS(P532-O532)),"")</f>
        <v/>
      </c>
      <c r="R532" s="226" t="str">
        <f t="shared" si="82"/>
        <v/>
      </c>
      <c r="T532" s="248" t="str">
        <f>IFERROR(_xlfn.XLOOKUP(D532,Prisliste!$C$4:$F$4,Prisliste!$C$28:$F$28)*R532,"")</f>
        <v/>
      </c>
      <c r="U532" s="248" t="str">
        <f>IFERROR(IF(L532=Hjelpeark!$P$14,_xlfn.XLOOKUP(D532,Prisliste!$C$4:$F$4,Prisliste!$C$29:$F$29)*R532,IF(L532=Hjelpeark!$P$15,_xlfn.XLOOKUP(D532,Prisliste!$C$4:$F$4,Prisliste!$C$30:$F$30)*R532,_xlfn.XLOOKUP(D532,Prisliste!$C$4:$F$4,Prisliste!$C$31:$F$31)*R532)),"")</f>
        <v/>
      </c>
    </row>
    <row r="533" spans="1:21" ht="14.4">
      <c r="A533" s="278" t="str">
        <f>IF(A532="","",IF(A532+1&lt;='Prisestimat RAS'!$C$7,'Beregninger RAS'!A532+1,""))</f>
        <v/>
      </c>
      <c r="B533" s="260" t="str">
        <f t="shared" si="83"/>
        <v/>
      </c>
      <c r="C533" s="277" t="str">
        <f t="shared" si="84"/>
        <v/>
      </c>
      <c r="D533" s="260" t="str">
        <f t="shared" si="85"/>
        <v/>
      </c>
      <c r="E533" s="226" t="str">
        <f t="shared" si="87"/>
        <v/>
      </c>
      <c r="F533" s="248" t="str">
        <f t="shared" si="86"/>
        <v/>
      </c>
      <c r="G533" s="246" t="str">
        <f>IF($A533="","",'Prisestimat RAS'!$C$14)</f>
        <v/>
      </c>
      <c r="H533" s="248" t="str" cm="1">
        <f t="array" ref="H533">IF(N533=Hjelpeark!$E$7,_xlfn.XLOOKUP(IF(P533="Naturlig",O533,P533),'Veksttabell FV'!$A$26:$A$42,_xlfn.XLOOKUP('Beregninger RAS'!F533,'Veksttabell FV'!$B$25:$T$25,'Veksttabell FV'!$B$26:$T$42,,-1),,-1)*G533,IF('Beregninger RAS'!N533=Hjelpeark!$D$7,_xlfn.XLOOKUP(IF(P533="Naturlig",O533,P533),'Veksttabell SV'!$A$27:$A$43,_xlfn.XLOOKUP('Beregninger RAS'!F533,'Veksttabell SV'!$B$26:$AU$26,'Veksttabell SV'!$B$27:$AU$43,,-1),,-1)*G533,""))</f>
        <v/>
      </c>
      <c r="I533" s="248" t="str">
        <f t="shared" si="80"/>
        <v/>
      </c>
      <c r="J533" s="264" t="str">
        <f t="shared" si="81"/>
        <v/>
      </c>
      <c r="K533" s="277" t="str">
        <f>IF(A533="","",'Prisestimat RAS'!$C$9)</f>
        <v/>
      </c>
      <c r="L533" s="277" t="str">
        <f>IF(B533="","",'Prisestimat RAS'!$C$10)</f>
        <v/>
      </c>
      <c r="M533" s="277" t="str">
        <f>IF(A533="","",_xlfn.XLOOKUP('Prisestimat RAS'!$C$10,Hjelpeark!$P$14:$P$16,Hjelpeark!$Q$14:$Q$16))</f>
        <v/>
      </c>
      <c r="N533" s="277" t="str">
        <f t="shared" si="88"/>
        <v/>
      </c>
      <c r="O533" s="277" t="str">
        <f>IFERROR(IF(N533=Hjelpeark!$D$7,_xlfn.XLOOKUP('Beregninger RAS'!C533,Hjelpeark!$C$8:$C$19,Hjelpeark!$D$8:$D$19),_xlfn.XLOOKUP('Beregninger RAS'!C533,Hjelpeark!$C$8:$C$19,Hjelpeark!$E$8:$E$19)),"")</f>
        <v/>
      </c>
      <c r="P533" s="277" t="str">
        <f t="shared" si="89"/>
        <v/>
      </c>
      <c r="Q533" s="277" t="str">
        <f>IFERROR(IF(P533=Hjelpeark!$B$4,0,ABS(P533-O533)),"")</f>
        <v/>
      </c>
      <c r="R533" s="226" t="str">
        <f t="shared" si="82"/>
        <v/>
      </c>
      <c r="T533" s="248" t="str">
        <f>IFERROR(_xlfn.XLOOKUP(D533,Prisliste!$C$4:$F$4,Prisliste!$C$28:$F$28)*R533,"")</f>
        <v/>
      </c>
      <c r="U533" s="248" t="str">
        <f>IFERROR(IF(L533=Hjelpeark!$P$14,_xlfn.XLOOKUP(D533,Prisliste!$C$4:$F$4,Prisliste!$C$29:$F$29)*R533,IF(L533=Hjelpeark!$P$15,_xlfn.XLOOKUP(D533,Prisliste!$C$4:$F$4,Prisliste!$C$30:$F$30)*R533,_xlfn.XLOOKUP(D533,Prisliste!$C$4:$F$4,Prisliste!$C$31:$F$31)*R533)),"")</f>
        <v/>
      </c>
    </row>
    <row r="534" spans="1:21" ht="14.4">
      <c r="A534" s="278" t="str">
        <f>IF(A533="","",IF(A533+1&lt;='Prisestimat RAS'!$C$7,'Beregninger RAS'!A533+1,""))</f>
        <v/>
      </c>
      <c r="B534" s="260" t="str">
        <f t="shared" si="83"/>
        <v/>
      </c>
      <c r="C534" s="277" t="str">
        <f t="shared" si="84"/>
        <v/>
      </c>
      <c r="D534" s="260" t="str">
        <f t="shared" si="85"/>
        <v/>
      </c>
      <c r="E534" s="226" t="str">
        <f t="shared" si="87"/>
        <v/>
      </c>
      <c r="F534" s="248" t="str">
        <f t="shared" si="86"/>
        <v/>
      </c>
      <c r="G534" s="246" t="str">
        <f>IF($A534="","",'Prisestimat RAS'!$C$14)</f>
        <v/>
      </c>
      <c r="H534" s="248" t="str" cm="1">
        <f t="array" ref="H534">IF(N534=Hjelpeark!$E$7,_xlfn.XLOOKUP(IF(P534="Naturlig",O534,P534),'Veksttabell FV'!$A$26:$A$42,_xlfn.XLOOKUP('Beregninger RAS'!F534,'Veksttabell FV'!$B$25:$T$25,'Veksttabell FV'!$B$26:$T$42,,-1),,-1)*G534,IF('Beregninger RAS'!N534=Hjelpeark!$D$7,_xlfn.XLOOKUP(IF(P534="Naturlig",O534,P534),'Veksttabell SV'!$A$27:$A$43,_xlfn.XLOOKUP('Beregninger RAS'!F534,'Veksttabell SV'!$B$26:$AU$26,'Veksttabell SV'!$B$27:$AU$43,,-1),,-1)*G534,""))</f>
        <v/>
      </c>
      <c r="I534" s="248" t="str">
        <f t="shared" si="80"/>
        <v/>
      </c>
      <c r="J534" s="264" t="str">
        <f t="shared" si="81"/>
        <v/>
      </c>
      <c r="K534" s="277" t="str">
        <f>IF(A534="","",'Prisestimat RAS'!$C$9)</f>
        <v/>
      </c>
      <c r="L534" s="277" t="str">
        <f>IF(B534="","",'Prisestimat RAS'!$C$10)</f>
        <v/>
      </c>
      <c r="M534" s="277" t="str">
        <f>IF(A534="","",_xlfn.XLOOKUP('Prisestimat RAS'!$C$10,Hjelpeark!$P$14:$P$16,Hjelpeark!$Q$14:$Q$16))</f>
        <v/>
      </c>
      <c r="N534" s="277" t="str">
        <f t="shared" si="88"/>
        <v/>
      </c>
      <c r="O534" s="277" t="str">
        <f>IFERROR(IF(N534=Hjelpeark!$D$7,_xlfn.XLOOKUP('Beregninger RAS'!C534,Hjelpeark!$C$8:$C$19,Hjelpeark!$D$8:$D$19),_xlfn.XLOOKUP('Beregninger RAS'!C534,Hjelpeark!$C$8:$C$19,Hjelpeark!$E$8:$E$19)),"")</f>
        <v/>
      </c>
      <c r="P534" s="277" t="str">
        <f t="shared" si="89"/>
        <v/>
      </c>
      <c r="Q534" s="277" t="str">
        <f>IFERROR(IF(P534=Hjelpeark!$B$4,0,ABS(P534-O534)),"")</f>
        <v/>
      </c>
      <c r="R534" s="226" t="str">
        <f t="shared" si="82"/>
        <v/>
      </c>
      <c r="T534" s="248" t="str">
        <f>IFERROR(_xlfn.XLOOKUP(D534,Prisliste!$C$4:$F$4,Prisliste!$C$28:$F$28)*R534,"")</f>
        <v/>
      </c>
      <c r="U534" s="248" t="str">
        <f>IFERROR(IF(L534=Hjelpeark!$P$14,_xlfn.XLOOKUP(D534,Prisliste!$C$4:$F$4,Prisliste!$C$29:$F$29)*R534,IF(L534=Hjelpeark!$P$15,_xlfn.XLOOKUP(D534,Prisliste!$C$4:$F$4,Prisliste!$C$30:$F$30)*R534,_xlfn.XLOOKUP(D534,Prisliste!$C$4:$F$4,Prisliste!$C$31:$F$31)*R534)),"")</f>
        <v/>
      </c>
    </row>
    <row r="535" spans="1:21" ht="14.4">
      <c r="A535" s="278" t="str">
        <f>IF(A534="","",IF(A534+1&lt;='Prisestimat RAS'!$C$7,'Beregninger RAS'!A534+1,""))</f>
        <v/>
      </c>
      <c r="B535" s="260" t="str">
        <f t="shared" si="83"/>
        <v/>
      </c>
      <c r="C535" s="277" t="str">
        <f t="shared" si="84"/>
        <v/>
      </c>
      <c r="D535" s="260" t="str">
        <f t="shared" si="85"/>
        <v/>
      </c>
      <c r="E535" s="226" t="str">
        <f t="shared" si="87"/>
        <v/>
      </c>
      <c r="F535" s="248" t="str">
        <f t="shared" si="86"/>
        <v/>
      </c>
      <c r="G535" s="246" t="str">
        <f>IF($A535="","",'Prisestimat RAS'!$C$14)</f>
        <v/>
      </c>
      <c r="H535" s="248" t="str" cm="1">
        <f t="array" ref="H535">IF(N535=Hjelpeark!$E$7,_xlfn.XLOOKUP(IF(P535="Naturlig",O535,P535),'Veksttabell FV'!$A$26:$A$42,_xlfn.XLOOKUP('Beregninger RAS'!F535,'Veksttabell FV'!$B$25:$T$25,'Veksttabell FV'!$B$26:$T$42,,-1),,-1)*G535,IF('Beregninger RAS'!N535=Hjelpeark!$D$7,_xlfn.XLOOKUP(IF(P535="Naturlig",O535,P535),'Veksttabell SV'!$A$27:$A$43,_xlfn.XLOOKUP('Beregninger RAS'!F535,'Veksttabell SV'!$B$26:$AU$26,'Veksttabell SV'!$B$27:$AU$43,,-1),,-1)*G535,""))</f>
        <v/>
      </c>
      <c r="I535" s="248" t="str">
        <f t="shared" si="80"/>
        <v/>
      </c>
      <c r="J535" s="264" t="str">
        <f t="shared" si="81"/>
        <v/>
      </c>
      <c r="K535" s="277" t="str">
        <f>IF(A535="","",'Prisestimat RAS'!$C$9)</f>
        <v/>
      </c>
      <c r="L535" s="277" t="str">
        <f>IF(B535="","",'Prisestimat RAS'!$C$10)</f>
        <v/>
      </c>
      <c r="M535" s="277" t="str">
        <f>IF(A535="","",_xlfn.XLOOKUP('Prisestimat RAS'!$C$10,Hjelpeark!$P$14:$P$16,Hjelpeark!$Q$14:$Q$16))</f>
        <v/>
      </c>
      <c r="N535" s="277" t="str">
        <f t="shared" si="88"/>
        <v/>
      </c>
      <c r="O535" s="277" t="str">
        <f>IFERROR(IF(N535=Hjelpeark!$D$7,_xlfn.XLOOKUP('Beregninger RAS'!C535,Hjelpeark!$C$8:$C$19,Hjelpeark!$D$8:$D$19),_xlfn.XLOOKUP('Beregninger RAS'!C535,Hjelpeark!$C$8:$C$19,Hjelpeark!$E$8:$E$19)),"")</f>
        <v/>
      </c>
      <c r="P535" s="277" t="str">
        <f t="shared" si="89"/>
        <v/>
      </c>
      <c r="Q535" s="277" t="str">
        <f>IFERROR(IF(P535=Hjelpeark!$B$4,0,ABS(P535-O535)),"")</f>
        <v/>
      </c>
      <c r="R535" s="226" t="str">
        <f t="shared" si="82"/>
        <v/>
      </c>
      <c r="T535" s="248" t="str">
        <f>IFERROR(_xlfn.XLOOKUP(D535,Prisliste!$C$4:$F$4,Prisliste!$C$28:$F$28)*R535,"")</f>
        <v/>
      </c>
      <c r="U535" s="248" t="str">
        <f>IFERROR(IF(L535=Hjelpeark!$P$14,_xlfn.XLOOKUP(D535,Prisliste!$C$4:$F$4,Prisliste!$C$29:$F$29)*R535,IF(L535=Hjelpeark!$P$15,_xlfn.XLOOKUP(D535,Prisliste!$C$4:$F$4,Prisliste!$C$30:$F$30)*R535,_xlfn.XLOOKUP(D535,Prisliste!$C$4:$F$4,Prisliste!$C$31:$F$31)*R535)),"")</f>
        <v/>
      </c>
    </row>
    <row r="536" spans="1:21" ht="14.4">
      <c r="A536" s="278" t="str">
        <f>IF(A535="","",IF(A535+1&lt;='Prisestimat RAS'!$C$7,'Beregninger RAS'!A535+1,""))</f>
        <v/>
      </c>
      <c r="B536" s="260" t="str">
        <f t="shared" si="83"/>
        <v/>
      </c>
      <c r="C536" s="277" t="str">
        <f t="shared" si="84"/>
        <v/>
      </c>
      <c r="D536" s="260" t="str">
        <f t="shared" si="85"/>
        <v/>
      </c>
      <c r="E536" s="226" t="str">
        <f t="shared" si="87"/>
        <v/>
      </c>
      <c r="F536" s="248" t="str">
        <f t="shared" si="86"/>
        <v/>
      </c>
      <c r="G536" s="246" t="str">
        <f>IF($A536="","",'Prisestimat RAS'!$C$14)</f>
        <v/>
      </c>
      <c r="H536" s="248" t="str" cm="1">
        <f t="array" ref="H536">IF(N536=Hjelpeark!$E$7,_xlfn.XLOOKUP(IF(P536="Naturlig",O536,P536),'Veksttabell FV'!$A$26:$A$42,_xlfn.XLOOKUP('Beregninger RAS'!F536,'Veksttabell FV'!$B$25:$T$25,'Veksttabell FV'!$B$26:$T$42,,-1),,-1)*G536,IF('Beregninger RAS'!N536=Hjelpeark!$D$7,_xlfn.XLOOKUP(IF(P536="Naturlig",O536,P536),'Veksttabell SV'!$A$27:$A$43,_xlfn.XLOOKUP('Beregninger RAS'!F536,'Veksttabell SV'!$B$26:$AU$26,'Veksttabell SV'!$B$27:$AU$43,,-1),,-1)*G536,""))</f>
        <v/>
      </c>
      <c r="I536" s="248" t="str">
        <f t="shared" si="80"/>
        <v/>
      </c>
      <c r="J536" s="264" t="str">
        <f t="shared" si="81"/>
        <v/>
      </c>
      <c r="K536" s="277" t="str">
        <f>IF(A536="","",'Prisestimat RAS'!$C$9)</f>
        <v/>
      </c>
      <c r="L536" s="277" t="str">
        <f>IF(B536="","",'Prisestimat RAS'!$C$10)</f>
        <v/>
      </c>
      <c r="M536" s="277" t="str">
        <f>IF(A536="","",_xlfn.XLOOKUP('Prisestimat RAS'!$C$10,Hjelpeark!$P$14:$P$16,Hjelpeark!$Q$14:$Q$16))</f>
        <v/>
      </c>
      <c r="N536" s="277" t="str">
        <f t="shared" si="88"/>
        <v/>
      </c>
      <c r="O536" s="277" t="str">
        <f>IFERROR(IF(N536=Hjelpeark!$D$7,_xlfn.XLOOKUP('Beregninger RAS'!C536,Hjelpeark!$C$8:$C$19,Hjelpeark!$D$8:$D$19),_xlfn.XLOOKUP('Beregninger RAS'!C536,Hjelpeark!$C$8:$C$19,Hjelpeark!$E$8:$E$19)),"")</f>
        <v/>
      </c>
      <c r="P536" s="277" t="str">
        <f t="shared" si="89"/>
        <v/>
      </c>
      <c r="Q536" s="277" t="str">
        <f>IFERROR(IF(P536=Hjelpeark!$B$4,0,ABS(P536-O536)),"")</f>
        <v/>
      </c>
      <c r="R536" s="226" t="str">
        <f t="shared" si="82"/>
        <v/>
      </c>
      <c r="T536" s="248" t="str">
        <f>IFERROR(_xlfn.XLOOKUP(D536,Prisliste!$C$4:$F$4,Prisliste!$C$28:$F$28)*R536,"")</f>
        <v/>
      </c>
      <c r="U536" s="248" t="str">
        <f>IFERROR(IF(L536=Hjelpeark!$P$14,_xlfn.XLOOKUP(D536,Prisliste!$C$4:$F$4,Prisliste!$C$29:$F$29)*R536,IF(L536=Hjelpeark!$P$15,_xlfn.XLOOKUP(D536,Prisliste!$C$4:$F$4,Prisliste!$C$30:$F$30)*R536,_xlfn.XLOOKUP(D536,Prisliste!$C$4:$F$4,Prisliste!$C$31:$F$31)*R536)),"")</f>
        <v/>
      </c>
    </row>
    <row r="537" spans="1:21" ht="14.4">
      <c r="A537" s="278" t="str">
        <f>IF(A536="","",IF(A536+1&lt;='Prisestimat RAS'!$C$7,'Beregninger RAS'!A536+1,""))</f>
        <v/>
      </c>
      <c r="B537" s="260" t="str">
        <f t="shared" si="83"/>
        <v/>
      </c>
      <c r="C537" s="277" t="str">
        <f t="shared" si="84"/>
        <v/>
      </c>
      <c r="D537" s="260" t="str">
        <f t="shared" si="85"/>
        <v/>
      </c>
      <c r="E537" s="226" t="str">
        <f t="shared" si="87"/>
        <v/>
      </c>
      <c r="F537" s="248" t="str">
        <f t="shared" si="86"/>
        <v/>
      </c>
      <c r="G537" s="246" t="str">
        <f>IF($A537="","",'Prisestimat RAS'!$C$14)</f>
        <v/>
      </c>
      <c r="H537" s="248" t="str" cm="1">
        <f t="array" ref="H537">IF(N537=Hjelpeark!$E$7,_xlfn.XLOOKUP(IF(P537="Naturlig",O537,P537),'Veksttabell FV'!$A$26:$A$42,_xlfn.XLOOKUP('Beregninger RAS'!F537,'Veksttabell FV'!$B$25:$T$25,'Veksttabell FV'!$B$26:$T$42,,-1),,-1)*G537,IF('Beregninger RAS'!N537=Hjelpeark!$D$7,_xlfn.XLOOKUP(IF(P537="Naturlig",O537,P537),'Veksttabell SV'!$A$27:$A$43,_xlfn.XLOOKUP('Beregninger RAS'!F537,'Veksttabell SV'!$B$26:$AU$26,'Veksttabell SV'!$B$27:$AU$43,,-1),,-1)*G537,""))</f>
        <v/>
      </c>
      <c r="I537" s="248" t="str">
        <f t="shared" si="80"/>
        <v/>
      </c>
      <c r="J537" s="264" t="str">
        <f t="shared" si="81"/>
        <v/>
      </c>
      <c r="K537" s="277" t="str">
        <f>IF(A537="","",'Prisestimat RAS'!$C$9)</f>
        <v/>
      </c>
      <c r="L537" s="277" t="str">
        <f>IF(B537="","",'Prisestimat RAS'!$C$10)</f>
        <v/>
      </c>
      <c r="M537" s="277" t="str">
        <f>IF(A537="","",_xlfn.XLOOKUP('Prisestimat RAS'!$C$10,Hjelpeark!$P$14:$P$16,Hjelpeark!$Q$14:$Q$16))</f>
        <v/>
      </c>
      <c r="N537" s="277" t="str">
        <f t="shared" si="88"/>
        <v/>
      </c>
      <c r="O537" s="277" t="str">
        <f>IFERROR(IF(N537=Hjelpeark!$D$7,_xlfn.XLOOKUP('Beregninger RAS'!C537,Hjelpeark!$C$8:$C$19,Hjelpeark!$D$8:$D$19),_xlfn.XLOOKUP('Beregninger RAS'!C537,Hjelpeark!$C$8:$C$19,Hjelpeark!$E$8:$E$19)),"")</f>
        <v/>
      </c>
      <c r="P537" s="277" t="str">
        <f t="shared" si="89"/>
        <v/>
      </c>
      <c r="Q537" s="277" t="str">
        <f>IFERROR(IF(P537=Hjelpeark!$B$4,0,ABS(P537-O537)),"")</f>
        <v/>
      </c>
      <c r="R537" s="226" t="str">
        <f t="shared" si="82"/>
        <v/>
      </c>
      <c r="T537" s="248" t="str">
        <f>IFERROR(_xlfn.XLOOKUP(D537,Prisliste!$C$4:$F$4,Prisliste!$C$28:$F$28)*R537,"")</f>
        <v/>
      </c>
      <c r="U537" s="248" t="str">
        <f>IFERROR(IF(L537=Hjelpeark!$P$14,_xlfn.XLOOKUP(D537,Prisliste!$C$4:$F$4,Prisliste!$C$29:$F$29)*R537,IF(L537=Hjelpeark!$P$15,_xlfn.XLOOKUP(D537,Prisliste!$C$4:$F$4,Prisliste!$C$30:$F$30)*R537,_xlfn.XLOOKUP(D537,Prisliste!$C$4:$F$4,Prisliste!$C$31:$F$31)*R537)),"")</f>
        <v/>
      </c>
    </row>
    <row r="538" spans="1:21" ht="14.4">
      <c r="A538" s="278" t="str">
        <f>IF(A537="","",IF(A537+1&lt;='Prisestimat RAS'!$C$7,'Beregninger RAS'!A537+1,""))</f>
        <v/>
      </c>
      <c r="B538" s="260" t="str">
        <f t="shared" si="83"/>
        <v/>
      </c>
      <c r="C538" s="277" t="str">
        <f t="shared" si="84"/>
        <v/>
      </c>
      <c r="D538" s="260" t="str">
        <f t="shared" si="85"/>
        <v/>
      </c>
      <c r="E538" s="226" t="str">
        <f t="shared" si="87"/>
        <v/>
      </c>
      <c r="F538" s="248" t="str">
        <f t="shared" si="86"/>
        <v/>
      </c>
      <c r="G538" s="246" t="str">
        <f>IF($A538="","",'Prisestimat RAS'!$C$14)</f>
        <v/>
      </c>
      <c r="H538" s="248" t="str" cm="1">
        <f t="array" ref="H538">IF(N538=Hjelpeark!$E$7,_xlfn.XLOOKUP(IF(P538="Naturlig",O538,P538),'Veksttabell FV'!$A$26:$A$42,_xlfn.XLOOKUP('Beregninger RAS'!F538,'Veksttabell FV'!$B$25:$T$25,'Veksttabell FV'!$B$26:$T$42,,-1),,-1)*G538,IF('Beregninger RAS'!N538=Hjelpeark!$D$7,_xlfn.XLOOKUP(IF(P538="Naturlig",O538,P538),'Veksttabell SV'!$A$27:$A$43,_xlfn.XLOOKUP('Beregninger RAS'!F538,'Veksttabell SV'!$B$26:$AU$26,'Veksttabell SV'!$B$27:$AU$43,,-1),,-1)*G538,""))</f>
        <v/>
      </c>
      <c r="I538" s="248" t="str">
        <f t="shared" si="80"/>
        <v/>
      </c>
      <c r="J538" s="264" t="str">
        <f t="shared" si="81"/>
        <v/>
      </c>
      <c r="K538" s="277" t="str">
        <f>IF(A538="","",'Prisestimat RAS'!$C$9)</f>
        <v/>
      </c>
      <c r="L538" s="277" t="str">
        <f>IF(B538="","",'Prisestimat RAS'!$C$10)</f>
        <v/>
      </c>
      <c r="M538" s="277" t="str">
        <f>IF(A538="","",_xlfn.XLOOKUP('Prisestimat RAS'!$C$10,Hjelpeark!$P$14:$P$16,Hjelpeark!$Q$14:$Q$16))</f>
        <v/>
      </c>
      <c r="N538" s="277" t="str">
        <f t="shared" si="88"/>
        <v/>
      </c>
      <c r="O538" s="277" t="str">
        <f>IFERROR(IF(N538=Hjelpeark!$D$7,_xlfn.XLOOKUP('Beregninger RAS'!C538,Hjelpeark!$C$8:$C$19,Hjelpeark!$D$8:$D$19),_xlfn.XLOOKUP('Beregninger RAS'!C538,Hjelpeark!$C$8:$C$19,Hjelpeark!$E$8:$E$19)),"")</f>
        <v/>
      </c>
      <c r="P538" s="277" t="str">
        <f t="shared" si="89"/>
        <v/>
      </c>
      <c r="Q538" s="277" t="str">
        <f>IFERROR(IF(P538=Hjelpeark!$B$4,0,ABS(P538-O538)),"")</f>
        <v/>
      </c>
      <c r="R538" s="226" t="str">
        <f t="shared" si="82"/>
        <v/>
      </c>
      <c r="T538" s="248" t="str">
        <f>IFERROR(_xlfn.XLOOKUP(D538,Prisliste!$C$4:$F$4,Prisliste!$C$28:$F$28)*R538,"")</f>
        <v/>
      </c>
      <c r="U538" s="248" t="str">
        <f>IFERROR(IF(L538=Hjelpeark!$P$14,_xlfn.XLOOKUP(D538,Prisliste!$C$4:$F$4,Prisliste!$C$29:$F$29)*R538,IF(L538=Hjelpeark!$P$15,_xlfn.XLOOKUP(D538,Prisliste!$C$4:$F$4,Prisliste!$C$30:$F$30)*R538,_xlfn.XLOOKUP(D538,Prisliste!$C$4:$F$4,Prisliste!$C$31:$F$31)*R538)),"")</f>
        <v/>
      </c>
    </row>
    <row r="539" spans="1:21" ht="14.4">
      <c r="A539" s="278" t="str">
        <f>IF(A538="","",IF(A538+1&lt;='Prisestimat RAS'!$C$7,'Beregninger RAS'!A538+1,""))</f>
        <v/>
      </c>
      <c r="B539" s="260" t="str">
        <f t="shared" si="83"/>
        <v/>
      </c>
      <c r="C539" s="277" t="str">
        <f t="shared" si="84"/>
        <v/>
      </c>
      <c r="D539" s="260" t="str">
        <f t="shared" si="85"/>
        <v/>
      </c>
      <c r="E539" s="226" t="str">
        <f t="shared" si="87"/>
        <v/>
      </c>
      <c r="F539" s="248" t="str">
        <f t="shared" si="86"/>
        <v/>
      </c>
      <c r="G539" s="246" t="str">
        <f>IF($A539="","",'Prisestimat RAS'!$C$14)</f>
        <v/>
      </c>
      <c r="H539" s="248" t="str" cm="1">
        <f t="array" ref="H539">IF(N539=Hjelpeark!$E$7,_xlfn.XLOOKUP(IF(P539="Naturlig",O539,P539),'Veksttabell FV'!$A$26:$A$42,_xlfn.XLOOKUP('Beregninger RAS'!F539,'Veksttabell FV'!$B$25:$T$25,'Veksttabell FV'!$B$26:$T$42,,-1),,-1)*G539,IF('Beregninger RAS'!N539=Hjelpeark!$D$7,_xlfn.XLOOKUP(IF(P539="Naturlig",O539,P539),'Veksttabell SV'!$A$27:$A$43,_xlfn.XLOOKUP('Beregninger RAS'!F539,'Veksttabell SV'!$B$26:$AU$26,'Veksttabell SV'!$B$27:$AU$43,,-1),,-1)*G539,""))</f>
        <v/>
      </c>
      <c r="I539" s="248" t="str">
        <f t="shared" si="80"/>
        <v/>
      </c>
      <c r="J539" s="264" t="str">
        <f t="shared" si="81"/>
        <v/>
      </c>
      <c r="K539" s="277" t="str">
        <f>IF(A539="","",'Prisestimat RAS'!$C$9)</f>
        <v/>
      </c>
      <c r="L539" s="277" t="str">
        <f>IF(B539="","",'Prisestimat RAS'!$C$10)</f>
        <v/>
      </c>
      <c r="M539" s="277" t="str">
        <f>IF(A539="","",_xlfn.XLOOKUP('Prisestimat RAS'!$C$10,Hjelpeark!$P$14:$P$16,Hjelpeark!$Q$14:$Q$16))</f>
        <v/>
      </c>
      <c r="N539" s="277" t="str">
        <f t="shared" si="88"/>
        <v/>
      </c>
      <c r="O539" s="277" t="str">
        <f>IFERROR(IF(N539=Hjelpeark!$D$7,_xlfn.XLOOKUP('Beregninger RAS'!C539,Hjelpeark!$C$8:$C$19,Hjelpeark!$D$8:$D$19),_xlfn.XLOOKUP('Beregninger RAS'!C539,Hjelpeark!$C$8:$C$19,Hjelpeark!$E$8:$E$19)),"")</f>
        <v/>
      </c>
      <c r="P539" s="277" t="str">
        <f t="shared" si="89"/>
        <v/>
      </c>
      <c r="Q539" s="277" t="str">
        <f>IFERROR(IF(P539=Hjelpeark!$B$4,0,ABS(P539-O539)),"")</f>
        <v/>
      </c>
      <c r="R539" s="226" t="str">
        <f t="shared" si="82"/>
        <v/>
      </c>
      <c r="T539" s="248" t="str">
        <f>IFERROR(_xlfn.XLOOKUP(D539,Prisliste!$C$4:$F$4,Prisliste!$C$28:$F$28)*R539,"")</f>
        <v/>
      </c>
      <c r="U539" s="248" t="str">
        <f>IFERROR(IF(L539=Hjelpeark!$P$14,_xlfn.XLOOKUP(D539,Prisliste!$C$4:$F$4,Prisliste!$C$29:$F$29)*R539,IF(L539=Hjelpeark!$P$15,_xlfn.XLOOKUP(D539,Prisliste!$C$4:$F$4,Prisliste!$C$30:$F$30)*R539,_xlfn.XLOOKUP(D539,Prisliste!$C$4:$F$4,Prisliste!$C$31:$F$31)*R539)),"")</f>
        <v/>
      </c>
    </row>
    <row r="540" spans="1:21" ht="14.4">
      <c r="A540" s="278" t="str">
        <f>IF(A539="","",IF(A539+1&lt;='Prisestimat RAS'!$C$7,'Beregninger RAS'!A539+1,""))</f>
        <v/>
      </c>
      <c r="B540" s="260" t="str">
        <f t="shared" si="83"/>
        <v/>
      </c>
      <c r="C540" s="277" t="str">
        <f t="shared" si="84"/>
        <v/>
      </c>
      <c r="D540" s="260" t="str">
        <f t="shared" si="85"/>
        <v/>
      </c>
      <c r="E540" s="226" t="str">
        <f t="shared" si="87"/>
        <v/>
      </c>
      <c r="F540" s="248" t="str">
        <f t="shared" si="86"/>
        <v/>
      </c>
      <c r="G540" s="246" t="str">
        <f>IF($A540="","",'Prisestimat RAS'!$C$14)</f>
        <v/>
      </c>
      <c r="H540" s="248" t="str" cm="1">
        <f t="array" ref="H540">IF(N540=Hjelpeark!$E$7,_xlfn.XLOOKUP(IF(P540="Naturlig",O540,P540),'Veksttabell FV'!$A$26:$A$42,_xlfn.XLOOKUP('Beregninger RAS'!F540,'Veksttabell FV'!$B$25:$T$25,'Veksttabell FV'!$B$26:$T$42,,-1),,-1)*G540,IF('Beregninger RAS'!N540=Hjelpeark!$D$7,_xlfn.XLOOKUP(IF(P540="Naturlig",O540,P540),'Veksttabell SV'!$A$27:$A$43,_xlfn.XLOOKUP('Beregninger RAS'!F540,'Veksttabell SV'!$B$26:$AU$26,'Veksttabell SV'!$B$27:$AU$43,,-1),,-1)*G540,""))</f>
        <v/>
      </c>
      <c r="I540" s="248" t="str">
        <f t="shared" si="80"/>
        <v/>
      </c>
      <c r="J540" s="264" t="str">
        <f t="shared" si="81"/>
        <v/>
      </c>
      <c r="K540" s="277" t="str">
        <f>IF(A540="","",'Prisestimat RAS'!$C$9)</f>
        <v/>
      </c>
      <c r="L540" s="277" t="str">
        <f>IF(B540="","",'Prisestimat RAS'!$C$10)</f>
        <v/>
      </c>
      <c r="M540" s="277" t="str">
        <f>IF(A540="","",_xlfn.XLOOKUP('Prisestimat RAS'!$C$10,Hjelpeark!$P$14:$P$16,Hjelpeark!$Q$14:$Q$16))</f>
        <v/>
      </c>
      <c r="N540" s="277" t="str">
        <f t="shared" si="88"/>
        <v/>
      </c>
      <c r="O540" s="277" t="str">
        <f>IFERROR(IF(N540=Hjelpeark!$D$7,_xlfn.XLOOKUP('Beregninger RAS'!C540,Hjelpeark!$C$8:$C$19,Hjelpeark!$D$8:$D$19),_xlfn.XLOOKUP('Beregninger RAS'!C540,Hjelpeark!$C$8:$C$19,Hjelpeark!$E$8:$E$19)),"")</f>
        <v/>
      </c>
      <c r="P540" s="277" t="str">
        <f t="shared" si="89"/>
        <v/>
      </c>
      <c r="Q540" s="277" t="str">
        <f>IFERROR(IF(P540=Hjelpeark!$B$4,0,ABS(P540-O540)),"")</f>
        <v/>
      </c>
      <c r="R540" s="226" t="str">
        <f t="shared" si="82"/>
        <v/>
      </c>
      <c r="T540" s="248" t="str">
        <f>IFERROR(_xlfn.XLOOKUP(D540,Prisliste!$C$4:$F$4,Prisliste!$C$28:$F$28)*R540,"")</f>
        <v/>
      </c>
      <c r="U540" s="248" t="str">
        <f>IFERROR(IF(L540=Hjelpeark!$P$14,_xlfn.XLOOKUP(D540,Prisliste!$C$4:$F$4,Prisliste!$C$29:$F$29)*R540,IF(L540=Hjelpeark!$P$15,_xlfn.XLOOKUP(D540,Prisliste!$C$4:$F$4,Prisliste!$C$30:$F$30)*R540,_xlfn.XLOOKUP(D540,Prisliste!$C$4:$F$4,Prisliste!$C$31:$F$31)*R540)),"")</f>
        <v/>
      </c>
    </row>
    <row r="541" spans="1:21" ht="14.4">
      <c r="A541" s="278" t="str">
        <f>IF(A540="","",IF(A540+1&lt;='Prisestimat RAS'!$C$7,'Beregninger RAS'!A540+1,""))</f>
        <v/>
      </c>
      <c r="B541" s="260" t="str">
        <f t="shared" si="83"/>
        <v/>
      </c>
      <c r="C541" s="277" t="str">
        <f t="shared" si="84"/>
        <v/>
      </c>
      <c r="D541" s="260" t="str">
        <f t="shared" si="85"/>
        <v/>
      </c>
      <c r="E541" s="226" t="str">
        <f t="shared" si="87"/>
        <v/>
      </c>
      <c r="F541" s="248" t="str">
        <f t="shared" si="86"/>
        <v/>
      </c>
      <c r="G541" s="246" t="str">
        <f>IF($A541="","",'Prisestimat RAS'!$C$14)</f>
        <v/>
      </c>
      <c r="H541" s="248" t="str" cm="1">
        <f t="array" ref="H541">IF(N541=Hjelpeark!$E$7,_xlfn.XLOOKUP(IF(P541="Naturlig",O541,P541),'Veksttabell FV'!$A$26:$A$42,_xlfn.XLOOKUP('Beregninger RAS'!F541,'Veksttabell FV'!$B$25:$T$25,'Veksttabell FV'!$B$26:$T$42,,-1),,-1)*G541,IF('Beregninger RAS'!N541=Hjelpeark!$D$7,_xlfn.XLOOKUP(IF(P541="Naturlig",O541,P541),'Veksttabell SV'!$A$27:$A$43,_xlfn.XLOOKUP('Beregninger RAS'!F541,'Veksttabell SV'!$B$26:$AU$26,'Veksttabell SV'!$B$27:$AU$43,,-1),,-1)*G541,""))</f>
        <v/>
      </c>
      <c r="I541" s="248" t="str">
        <f t="shared" si="80"/>
        <v/>
      </c>
      <c r="J541" s="264" t="str">
        <f t="shared" si="81"/>
        <v/>
      </c>
      <c r="K541" s="277" t="str">
        <f>IF(A541="","",'Prisestimat RAS'!$C$9)</f>
        <v/>
      </c>
      <c r="L541" s="277" t="str">
        <f>IF(B541="","",'Prisestimat RAS'!$C$10)</f>
        <v/>
      </c>
      <c r="M541" s="277" t="str">
        <f>IF(A541="","",_xlfn.XLOOKUP('Prisestimat RAS'!$C$10,Hjelpeark!$P$14:$P$16,Hjelpeark!$Q$14:$Q$16))</f>
        <v/>
      </c>
      <c r="N541" s="277" t="str">
        <f t="shared" si="88"/>
        <v/>
      </c>
      <c r="O541" s="277" t="str">
        <f>IFERROR(IF(N541=Hjelpeark!$D$7,_xlfn.XLOOKUP('Beregninger RAS'!C541,Hjelpeark!$C$8:$C$19,Hjelpeark!$D$8:$D$19),_xlfn.XLOOKUP('Beregninger RAS'!C541,Hjelpeark!$C$8:$C$19,Hjelpeark!$E$8:$E$19)),"")</f>
        <v/>
      </c>
      <c r="P541" s="277" t="str">
        <f t="shared" si="89"/>
        <v/>
      </c>
      <c r="Q541" s="277" t="str">
        <f>IFERROR(IF(P541=Hjelpeark!$B$4,0,ABS(P541-O541)),"")</f>
        <v/>
      </c>
      <c r="R541" s="226" t="str">
        <f t="shared" si="82"/>
        <v/>
      </c>
      <c r="T541" s="248" t="str">
        <f>IFERROR(_xlfn.XLOOKUP(D541,Prisliste!$C$4:$F$4,Prisliste!$C$28:$F$28)*R541,"")</f>
        <v/>
      </c>
      <c r="U541" s="248" t="str">
        <f>IFERROR(IF(L541=Hjelpeark!$P$14,_xlfn.XLOOKUP(D541,Prisliste!$C$4:$F$4,Prisliste!$C$29:$F$29)*R541,IF(L541=Hjelpeark!$P$15,_xlfn.XLOOKUP(D541,Prisliste!$C$4:$F$4,Prisliste!$C$30:$F$30)*R541,_xlfn.XLOOKUP(D541,Prisliste!$C$4:$F$4,Prisliste!$C$31:$F$31)*R541)),"")</f>
        <v/>
      </c>
    </row>
    <row r="542" spans="1:21" ht="14.4">
      <c r="A542" s="278" t="str">
        <f>IF(A541="","",IF(A541+1&lt;='Prisestimat RAS'!$C$7,'Beregninger RAS'!A541+1,""))</f>
        <v/>
      </c>
      <c r="B542" s="260" t="str">
        <f t="shared" si="83"/>
        <v/>
      </c>
      <c r="C542" s="277" t="str">
        <f t="shared" si="84"/>
        <v/>
      </c>
      <c r="D542" s="260" t="str">
        <f t="shared" si="85"/>
        <v/>
      </c>
      <c r="E542" s="226" t="str">
        <f t="shared" si="87"/>
        <v/>
      </c>
      <c r="F542" s="248" t="str">
        <f t="shared" si="86"/>
        <v/>
      </c>
      <c r="G542" s="246" t="str">
        <f>IF($A542="","",'Prisestimat RAS'!$C$14)</f>
        <v/>
      </c>
      <c r="H542" s="248" t="str" cm="1">
        <f t="array" ref="H542">IF(N542=Hjelpeark!$E$7,_xlfn.XLOOKUP(IF(P542="Naturlig",O542,P542),'Veksttabell FV'!$A$26:$A$42,_xlfn.XLOOKUP('Beregninger RAS'!F542,'Veksttabell FV'!$B$25:$T$25,'Veksttabell FV'!$B$26:$T$42,,-1),,-1)*G542,IF('Beregninger RAS'!N542=Hjelpeark!$D$7,_xlfn.XLOOKUP(IF(P542="Naturlig",O542,P542),'Veksttabell SV'!$A$27:$A$43,_xlfn.XLOOKUP('Beregninger RAS'!F542,'Veksttabell SV'!$B$26:$AU$26,'Veksttabell SV'!$B$27:$AU$43,,-1),,-1)*G542,""))</f>
        <v/>
      </c>
      <c r="I542" s="248" t="str">
        <f t="shared" si="80"/>
        <v/>
      </c>
      <c r="J542" s="264" t="str">
        <f t="shared" si="81"/>
        <v/>
      </c>
      <c r="K542" s="277" t="str">
        <f>IF(A542="","",'Prisestimat RAS'!$C$9)</f>
        <v/>
      </c>
      <c r="L542" s="277" t="str">
        <f>IF(B542="","",'Prisestimat RAS'!$C$10)</f>
        <v/>
      </c>
      <c r="M542" s="277" t="str">
        <f>IF(A542="","",_xlfn.XLOOKUP('Prisestimat RAS'!$C$10,Hjelpeark!$P$14:$P$16,Hjelpeark!$Q$14:$Q$16))</f>
        <v/>
      </c>
      <c r="N542" s="277" t="str">
        <f t="shared" si="88"/>
        <v/>
      </c>
      <c r="O542" s="277" t="str">
        <f>IFERROR(IF(N542=Hjelpeark!$D$7,_xlfn.XLOOKUP('Beregninger RAS'!C542,Hjelpeark!$C$8:$C$19,Hjelpeark!$D$8:$D$19),_xlfn.XLOOKUP('Beregninger RAS'!C542,Hjelpeark!$C$8:$C$19,Hjelpeark!$E$8:$E$19)),"")</f>
        <v/>
      </c>
      <c r="P542" s="277" t="str">
        <f t="shared" si="89"/>
        <v/>
      </c>
      <c r="Q542" s="277" t="str">
        <f>IFERROR(IF(P542=Hjelpeark!$B$4,0,ABS(P542-O542)),"")</f>
        <v/>
      </c>
      <c r="R542" s="226" t="str">
        <f t="shared" si="82"/>
        <v/>
      </c>
      <c r="T542" s="248" t="str">
        <f>IFERROR(_xlfn.XLOOKUP(D542,Prisliste!$C$4:$F$4,Prisliste!$C$28:$F$28)*R542,"")</f>
        <v/>
      </c>
      <c r="U542" s="248" t="str">
        <f>IFERROR(IF(L542=Hjelpeark!$P$14,_xlfn.XLOOKUP(D542,Prisliste!$C$4:$F$4,Prisliste!$C$29:$F$29)*R542,IF(L542=Hjelpeark!$P$15,_xlfn.XLOOKUP(D542,Prisliste!$C$4:$F$4,Prisliste!$C$30:$F$30)*R542,_xlfn.XLOOKUP(D542,Prisliste!$C$4:$F$4,Prisliste!$C$31:$F$31)*R542)),"")</f>
        <v/>
      </c>
    </row>
    <row r="543" spans="1:21" ht="14.4">
      <c r="A543" s="278" t="str">
        <f>IF(A542="","",IF(A542+1&lt;='Prisestimat RAS'!$C$7,'Beregninger RAS'!A542+1,""))</f>
        <v/>
      </c>
      <c r="B543" s="260" t="str">
        <f t="shared" si="83"/>
        <v/>
      </c>
      <c r="C543" s="277" t="str">
        <f t="shared" si="84"/>
        <v/>
      </c>
      <c r="D543" s="260" t="str">
        <f t="shared" si="85"/>
        <v/>
      </c>
      <c r="E543" s="226" t="str">
        <f t="shared" si="87"/>
        <v/>
      </c>
      <c r="F543" s="248" t="str">
        <f t="shared" si="86"/>
        <v/>
      </c>
      <c r="G543" s="246" t="str">
        <f>IF($A543="","",'Prisestimat RAS'!$C$14)</f>
        <v/>
      </c>
      <c r="H543" s="248" t="str" cm="1">
        <f t="array" ref="H543">IF(N543=Hjelpeark!$E$7,_xlfn.XLOOKUP(IF(P543="Naturlig",O543,P543),'Veksttabell FV'!$A$26:$A$42,_xlfn.XLOOKUP('Beregninger RAS'!F543,'Veksttabell FV'!$B$25:$T$25,'Veksttabell FV'!$B$26:$T$42,,-1),,-1)*G543,IF('Beregninger RAS'!N543=Hjelpeark!$D$7,_xlfn.XLOOKUP(IF(P543="Naturlig",O543,P543),'Veksttabell SV'!$A$27:$A$43,_xlfn.XLOOKUP('Beregninger RAS'!F543,'Veksttabell SV'!$B$26:$AU$26,'Veksttabell SV'!$B$27:$AU$43,,-1),,-1)*G543,""))</f>
        <v/>
      </c>
      <c r="I543" s="248" t="str">
        <f t="shared" si="80"/>
        <v/>
      </c>
      <c r="J543" s="264" t="str">
        <f t="shared" si="81"/>
        <v/>
      </c>
      <c r="K543" s="277" t="str">
        <f>IF(A543="","",'Prisestimat RAS'!$C$9)</f>
        <v/>
      </c>
      <c r="L543" s="277" t="str">
        <f>IF(B543="","",'Prisestimat RAS'!$C$10)</f>
        <v/>
      </c>
      <c r="M543" s="277" t="str">
        <f>IF(A543="","",_xlfn.XLOOKUP('Prisestimat RAS'!$C$10,Hjelpeark!$P$14:$P$16,Hjelpeark!$Q$14:$Q$16))</f>
        <v/>
      </c>
      <c r="N543" s="277" t="str">
        <f t="shared" si="88"/>
        <v/>
      </c>
      <c r="O543" s="277" t="str">
        <f>IFERROR(IF(N543=Hjelpeark!$D$7,_xlfn.XLOOKUP('Beregninger RAS'!C543,Hjelpeark!$C$8:$C$19,Hjelpeark!$D$8:$D$19),_xlfn.XLOOKUP('Beregninger RAS'!C543,Hjelpeark!$C$8:$C$19,Hjelpeark!$E$8:$E$19)),"")</f>
        <v/>
      </c>
      <c r="P543" s="277" t="str">
        <f t="shared" si="89"/>
        <v/>
      </c>
      <c r="Q543" s="277" t="str">
        <f>IFERROR(IF(P543=Hjelpeark!$B$4,0,ABS(P543-O543)),"")</f>
        <v/>
      </c>
      <c r="R543" s="226" t="str">
        <f t="shared" si="82"/>
        <v/>
      </c>
      <c r="T543" s="248" t="str">
        <f>IFERROR(_xlfn.XLOOKUP(D543,Prisliste!$C$4:$F$4,Prisliste!$C$28:$F$28)*R543,"")</f>
        <v/>
      </c>
      <c r="U543" s="248" t="str">
        <f>IFERROR(IF(L543=Hjelpeark!$P$14,_xlfn.XLOOKUP(D543,Prisliste!$C$4:$F$4,Prisliste!$C$29:$F$29)*R543,IF(L543=Hjelpeark!$P$15,_xlfn.XLOOKUP(D543,Prisliste!$C$4:$F$4,Prisliste!$C$30:$F$30)*R543,_xlfn.XLOOKUP(D543,Prisliste!$C$4:$F$4,Prisliste!$C$31:$F$31)*R543)),"")</f>
        <v/>
      </c>
    </row>
    <row r="544" spans="1:21" ht="14.4">
      <c r="A544" s="278" t="str">
        <f>IF(A543="","",IF(A543+1&lt;='Prisestimat RAS'!$C$7,'Beregninger RAS'!A543+1,""))</f>
        <v/>
      </c>
      <c r="B544" s="260" t="str">
        <f t="shared" si="83"/>
        <v/>
      </c>
      <c r="C544" s="277" t="str">
        <f t="shared" si="84"/>
        <v/>
      </c>
      <c r="D544" s="260" t="str">
        <f t="shared" si="85"/>
        <v/>
      </c>
      <c r="E544" s="226" t="str">
        <f t="shared" si="87"/>
        <v/>
      </c>
      <c r="F544" s="248" t="str">
        <f t="shared" si="86"/>
        <v/>
      </c>
      <c r="G544" s="246" t="str">
        <f>IF($A544="","",'Prisestimat RAS'!$C$14)</f>
        <v/>
      </c>
      <c r="H544" s="248" t="str" cm="1">
        <f t="array" ref="H544">IF(N544=Hjelpeark!$E$7,_xlfn.XLOOKUP(IF(P544="Naturlig",O544,P544),'Veksttabell FV'!$A$26:$A$42,_xlfn.XLOOKUP('Beregninger RAS'!F544,'Veksttabell FV'!$B$25:$T$25,'Veksttabell FV'!$B$26:$T$42,,-1),,-1)*G544,IF('Beregninger RAS'!N544=Hjelpeark!$D$7,_xlfn.XLOOKUP(IF(P544="Naturlig",O544,P544),'Veksttabell SV'!$A$27:$A$43,_xlfn.XLOOKUP('Beregninger RAS'!F544,'Veksttabell SV'!$B$26:$AU$26,'Veksttabell SV'!$B$27:$AU$43,,-1),,-1)*G544,""))</f>
        <v/>
      </c>
      <c r="I544" s="248" t="str">
        <f t="shared" si="80"/>
        <v/>
      </c>
      <c r="J544" s="264" t="str">
        <f t="shared" si="81"/>
        <v/>
      </c>
      <c r="K544" s="277" t="str">
        <f>IF(A544="","",'Prisestimat RAS'!$C$9)</f>
        <v/>
      </c>
      <c r="L544" s="277" t="str">
        <f>IF(B544="","",'Prisestimat RAS'!$C$10)</f>
        <v/>
      </c>
      <c r="M544" s="277" t="str">
        <f>IF(A544="","",_xlfn.XLOOKUP('Prisestimat RAS'!$C$10,Hjelpeark!$P$14:$P$16,Hjelpeark!$Q$14:$Q$16))</f>
        <v/>
      </c>
      <c r="N544" s="277" t="str">
        <f t="shared" si="88"/>
        <v/>
      </c>
      <c r="O544" s="277" t="str">
        <f>IFERROR(IF(N544=Hjelpeark!$D$7,_xlfn.XLOOKUP('Beregninger RAS'!C544,Hjelpeark!$C$8:$C$19,Hjelpeark!$D$8:$D$19),_xlfn.XLOOKUP('Beregninger RAS'!C544,Hjelpeark!$C$8:$C$19,Hjelpeark!$E$8:$E$19)),"")</f>
        <v/>
      </c>
      <c r="P544" s="277" t="str">
        <f t="shared" si="89"/>
        <v/>
      </c>
      <c r="Q544" s="277" t="str">
        <f>IFERROR(IF(P544=Hjelpeark!$B$4,0,ABS(P544-O544)),"")</f>
        <v/>
      </c>
      <c r="R544" s="226" t="str">
        <f t="shared" si="82"/>
        <v/>
      </c>
      <c r="T544" s="248" t="str">
        <f>IFERROR(_xlfn.XLOOKUP(D544,Prisliste!$C$4:$F$4,Prisliste!$C$28:$F$28)*R544,"")</f>
        <v/>
      </c>
      <c r="U544" s="248" t="str">
        <f>IFERROR(IF(L544=Hjelpeark!$P$14,_xlfn.XLOOKUP(D544,Prisliste!$C$4:$F$4,Prisliste!$C$29:$F$29)*R544,IF(L544=Hjelpeark!$P$15,_xlfn.XLOOKUP(D544,Prisliste!$C$4:$F$4,Prisliste!$C$30:$F$30)*R544,_xlfn.XLOOKUP(D544,Prisliste!$C$4:$F$4,Prisliste!$C$31:$F$31)*R544)),"")</f>
        <v/>
      </c>
    </row>
    <row r="545" spans="1:21" ht="14.4">
      <c r="A545" s="278" t="str">
        <f>IF(A544="","",IF(A544+1&lt;='Prisestimat RAS'!$C$7,'Beregninger RAS'!A544+1,""))</f>
        <v/>
      </c>
      <c r="B545" s="260" t="str">
        <f t="shared" si="83"/>
        <v/>
      </c>
      <c r="C545" s="277" t="str">
        <f t="shared" si="84"/>
        <v/>
      </c>
      <c r="D545" s="260" t="str">
        <f t="shared" si="85"/>
        <v/>
      </c>
      <c r="E545" s="226" t="str">
        <f t="shared" si="87"/>
        <v/>
      </c>
      <c r="F545" s="248" t="str">
        <f t="shared" si="86"/>
        <v/>
      </c>
      <c r="G545" s="246" t="str">
        <f>IF($A545="","",'Prisestimat RAS'!$C$14)</f>
        <v/>
      </c>
      <c r="H545" s="248" t="str" cm="1">
        <f t="array" ref="H545">IF(N545=Hjelpeark!$E$7,_xlfn.XLOOKUP(IF(P545="Naturlig",O545,P545),'Veksttabell FV'!$A$26:$A$42,_xlfn.XLOOKUP('Beregninger RAS'!F545,'Veksttabell FV'!$B$25:$T$25,'Veksttabell FV'!$B$26:$T$42,,-1),,-1)*G545,IF('Beregninger RAS'!N545=Hjelpeark!$D$7,_xlfn.XLOOKUP(IF(P545="Naturlig",O545,P545),'Veksttabell SV'!$A$27:$A$43,_xlfn.XLOOKUP('Beregninger RAS'!F545,'Veksttabell SV'!$B$26:$AU$26,'Veksttabell SV'!$B$27:$AU$43,,-1),,-1)*G545,""))</f>
        <v/>
      </c>
      <c r="I545" s="248" t="str">
        <f t="shared" si="80"/>
        <v/>
      </c>
      <c r="J545" s="264" t="str">
        <f t="shared" si="81"/>
        <v/>
      </c>
      <c r="K545" s="277" t="str">
        <f>IF(A545="","",'Prisestimat RAS'!$C$9)</f>
        <v/>
      </c>
      <c r="L545" s="277" t="str">
        <f>IF(B545="","",'Prisestimat RAS'!$C$10)</f>
        <v/>
      </c>
      <c r="M545" s="277" t="str">
        <f>IF(A545="","",_xlfn.XLOOKUP('Prisestimat RAS'!$C$10,Hjelpeark!$P$14:$P$16,Hjelpeark!$Q$14:$Q$16))</f>
        <v/>
      </c>
      <c r="N545" s="277" t="str">
        <f t="shared" si="88"/>
        <v/>
      </c>
      <c r="O545" s="277" t="str">
        <f>IFERROR(IF(N545=Hjelpeark!$D$7,_xlfn.XLOOKUP('Beregninger RAS'!C545,Hjelpeark!$C$8:$C$19,Hjelpeark!$D$8:$D$19),_xlfn.XLOOKUP('Beregninger RAS'!C545,Hjelpeark!$C$8:$C$19,Hjelpeark!$E$8:$E$19)),"")</f>
        <v/>
      </c>
      <c r="P545" s="277" t="str">
        <f t="shared" si="89"/>
        <v/>
      </c>
      <c r="Q545" s="277" t="str">
        <f>IFERROR(IF(P545=Hjelpeark!$B$4,0,ABS(P545-O545)),"")</f>
        <v/>
      </c>
      <c r="R545" s="226" t="str">
        <f t="shared" si="82"/>
        <v/>
      </c>
      <c r="T545" s="248" t="str">
        <f>IFERROR(_xlfn.XLOOKUP(D545,Prisliste!$C$4:$F$4,Prisliste!$C$28:$F$28)*R545,"")</f>
        <v/>
      </c>
      <c r="U545" s="248" t="str">
        <f>IFERROR(IF(L545=Hjelpeark!$P$14,_xlfn.XLOOKUP(D545,Prisliste!$C$4:$F$4,Prisliste!$C$29:$F$29)*R545,IF(L545=Hjelpeark!$P$15,_xlfn.XLOOKUP(D545,Prisliste!$C$4:$F$4,Prisliste!$C$30:$F$30)*R545,_xlfn.XLOOKUP(D545,Prisliste!$C$4:$F$4,Prisliste!$C$31:$F$31)*R545)),"")</f>
        <v/>
      </c>
    </row>
    <row r="546" spans="1:21" ht="14.4">
      <c r="A546" s="278" t="str">
        <f>IF(A545="","",IF(A545+1&lt;='Prisestimat RAS'!$C$7,'Beregninger RAS'!A545+1,""))</f>
        <v/>
      </c>
      <c r="B546" s="260" t="str">
        <f t="shared" si="83"/>
        <v/>
      </c>
      <c r="C546" s="277" t="str">
        <f t="shared" si="84"/>
        <v/>
      </c>
      <c r="D546" s="260" t="str">
        <f t="shared" si="85"/>
        <v/>
      </c>
      <c r="E546" s="226" t="str">
        <f t="shared" si="87"/>
        <v/>
      </c>
      <c r="F546" s="248" t="str">
        <f t="shared" si="86"/>
        <v/>
      </c>
      <c r="G546" s="246" t="str">
        <f>IF($A546="","",'Prisestimat RAS'!$C$14)</f>
        <v/>
      </c>
      <c r="H546" s="248" t="str" cm="1">
        <f t="array" ref="H546">IF(N546=Hjelpeark!$E$7,_xlfn.XLOOKUP(IF(P546="Naturlig",O546,P546),'Veksttabell FV'!$A$26:$A$42,_xlfn.XLOOKUP('Beregninger RAS'!F546,'Veksttabell FV'!$B$25:$T$25,'Veksttabell FV'!$B$26:$T$42,,-1),,-1)*G546,IF('Beregninger RAS'!N546=Hjelpeark!$D$7,_xlfn.XLOOKUP(IF(P546="Naturlig",O546,P546),'Veksttabell SV'!$A$27:$A$43,_xlfn.XLOOKUP('Beregninger RAS'!F546,'Veksttabell SV'!$B$26:$AU$26,'Veksttabell SV'!$B$27:$AU$43,,-1),,-1)*G546,""))</f>
        <v/>
      </c>
      <c r="I546" s="248" t="str">
        <f t="shared" si="80"/>
        <v/>
      </c>
      <c r="J546" s="264" t="str">
        <f t="shared" si="81"/>
        <v/>
      </c>
      <c r="K546" s="277" t="str">
        <f>IF(A546="","",'Prisestimat RAS'!$C$9)</f>
        <v/>
      </c>
      <c r="L546" s="277" t="str">
        <f>IF(B546="","",'Prisestimat RAS'!$C$10)</f>
        <v/>
      </c>
      <c r="M546" s="277" t="str">
        <f>IF(A546="","",_xlfn.XLOOKUP('Prisestimat RAS'!$C$10,Hjelpeark!$P$14:$P$16,Hjelpeark!$Q$14:$Q$16))</f>
        <v/>
      </c>
      <c r="N546" s="277" t="str">
        <f t="shared" si="88"/>
        <v/>
      </c>
      <c r="O546" s="277" t="str">
        <f>IFERROR(IF(N546=Hjelpeark!$D$7,_xlfn.XLOOKUP('Beregninger RAS'!C546,Hjelpeark!$C$8:$C$19,Hjelpeark!$D$8:$D$19),_xlfn.XLOOKUP('Beregninger RAS'!C546,Hjelpeark!$C$8:$C$19,Hjelpeark!$E$8:$E$19)),"")</f>
        <v/>
      </c>
      <c r="P546" s="277" t="str">
        <f t="shared" si="89"/>
        <v/>
      </c>
      <c r="Q546" s="277" t="str">
        <f>IFERROR(IF(P546=Hjelpeark!$B$4,0,ABS(P546-O546)),"")</f>
        <v/>
      </c>
      <c r="R546" s="226" t="str">
        <f t="shared" si="82"/>
        <v/>
      </c>
      <c r="T546" s="248" t="str">
        <f>IFERROR(_xlfn.XLOOKUP(D546,Prisliste!$C$4:$F$4,Prisliste!$C$28:$F$28)*R546,"")</f>
        <v/>
      </c>
      <c r="U546" s="248" t="str">
        <f>IFERROR(IF(L546=Hjelpeark!$P$14,_xlfn.XLOOKUP(D546,Prisliste!$C$4:$F$4,Prisliste!$C$29:$F$29)*R546,IF(L546=Hjelpeark!$P$15,_xlfn.XLOOKUP(D546,Prisliste!$C$4:$F$4,Prisliste!$C$30:$F$30)*R546,_xlfn.XLOOKUP(D546,Prisliste!$C$4:$F$4,Prisliste!$C$31:$F$31)*R546)),"")</f>
        <v/>
      </c>
    </row>
    <row r="547" spans="1:21" ht="14.4">
      <c r="A547" s="278" t="str">
        <f>IF(A546="","",IF(A546+1&lt;='Prisestimat RAS'!$C$7,'Beregninger RAS'!A546+1,""))</f>
        <v/>
      </c>
      <c r="B547" s="260" t="str">
        <f t="shared" si="83"/>
        <v/>
      </c>
      <c r="C547" s="277" t="str">
        <f t="shared" si="84"/>
        <v/>
      </c>
      <c r="D547" s="260" t="str">
        <f t="shared" si="85"/>
        <v/>
      </c>
      <c r="E547" s="226" t="str">
        <f t="shared" si="87"/>
        <v/>
      </c>
      <c r="F547" s="248" t="str">
        <f t="shared" si="86"/>
        <v/>
      </c>
      <c r="G547" s="246" t="str">
        <f>IF($A547="","",'Prisestimat RAS'!$C$14)</f>
        <v/>
      </c>
      <c r="H547" s="248" t="str" cm="1">
        <f t="array" ref="H547">IF(N547=Hjelpeark!$E$7,_xlfn.XLOOKUP(IF(P547="Naturlig",O547,P547),'Veksttabell FV'!$A$26:$A$42,_xlfn.XLOOKUP('Beregninger RAS'!F547,'Veksttabell FV'!$B$25:$T$25,'Veksttabell FV'!$B$26:$T$42,,-1),,-1)*G547,IF('Beregninger RAS'!N547=Hjelpeark!$D$7,_xlfn.XLOOKUP(IF(P547="Naturlig",O547,P547),'Veksttabell SV'!$A$27:$A$43,_xlfn.XLOOKUP('Beregninger RAS'!F547,'Veksttabell SV'!$B$26:$AU$26,'Veksttabell SV'!$B$27:$AU$43,,-1),,-1)*G547,""))</f>
        <v/>
      </c>
      <c r="I547" s="248" t="str">
        <f t="shared" si="80"/>
        <v/>
      </c>
      <c r="J547" s="264" t="str">
        <f t="shared" si="81"/>
        <v/>
      </c>
      <c r="K547" s="277" t="str">
        <f>IF(A547="","",'Prisestimat RAS'!$C$9)</f>
        <v/>
      </c>
      <c r="L547" s="277" t="str">
        <f>IF(B547="","",'Prisestimat RAS'!$C$10)</f>
        <v/>
      </c>
      <c r="M547" s="277" t="str">
        <f>IF(A547="","",_xlfn.XLOOKUP('Prisestimat RAS'!$C$10,Hjelpeark!$P$14:$P$16,Hjelpeark!$Q$14:$Q$16))</f>
        <v/>
      </c>
      <c r="N547" s="277" t="str">
        <f t="shared" si="88"/>
        <v/>
      </c>
      <c r="O547" s="277" t="str">
        <f>IFERROR(IF(N547=Hjelpeark!$D$7,_xlfn.XLOOKUP('Beregninger RAS'!C547,Hjelpeark!$C$8:$C$19,Hjelpeark!$D$8:$D$19),_xlfn.XLOOKUP('Beregninger RAS'!C547,Hjelpeark!$C$8:$C$19,Hjelpeark!$E$8:$E$19)),"")</f>
        <v/>
      </c>
      <c r="P547" s="277" t="str">
        <f t="shared" si="89"/>
        <v/>
      </c>
      <c r="Q547" s="277" t="str">
        <f>IFERROR(IF(P547=Hjelpeark!$B$4,0,ABS(P547-O547)),"")</f>
        <v/>
      </c>
      <c r="R547" s="226" t="str">
        <f t="shared" si="82"/>
        <v/>
      </c>
      <c r="T547" s="248" t="str">
        <f>IFERROR(_xlfn.XLOOKUP(D547,Prisliste!$C$4:$F$4,Prisliste!$C$28:$F$28)*R547,"")</f>
        <v/>
      </c>
      <c r="U547" s="248" t="str">
        <f>IFERROR(IF(L547=Hjelpeark!$P$14,_xlfn.XLOOKUP(D547,Prisliste!$C$4:$F$4,Prisliste!$C$29:$F$29)*R547,IF(L547=Hjelpeark!$P$15,_xlfn.XLOOKUP(D547,Prisliste!$C$4:$F$4,Prisliste!$C$30:$F$30)*R547,_xlfn.XLOOKUP(D547,Prisliste!$C$4:$F$4,Prisliste!$C$31:$F$31)*R547)),"")</f>
        <v/>
      </c>
    </row>
    <row r="548" spans="1:21" ht="14.4">
      <c r="A548" s="278" t="str">
        <f>IF(A547="","",IF(A547+1&lt;='Prisestimat RAS'!$C$7,'Beregninger RAS'!A547+1,""))</f>
        <v/>
      </c>
      <c r="B548" s="260" t="str">
        <f t="shared" si="83"/>
        <v/>
      </c>
      <c r="C548" s="277" t="str">
        <f t="shared" si="84"/>
        <v/>
      </c>
      <c r="D548" s="260" t="str">
        <f t="shared" si="85"/>
        <v/>
      </c>
      <c r="E548" s="226" t="str">
        <f t="shared" si="87"/>
        <v/>
      </c>
      <c r="F548" s="248" t="str">
        <f t="shared" si="86"/>
        <v/>
      </c>
      <c r="G548" s="246" t="str">
        <f>IF($A548="","",'Prisestimat RAS'!$C$14)</f>
        <v/>
      </c>
      <c r="H548" s="248" t="str" cm="1">
        <f t="array" ref="H548">IF(N548=Hjelpeark!$E$7,_xlfn.XLOOKUP(IF(P548="Naturlig",O548,P548),'Veksttabell FV'!$A$26:$A$42,_xlfn.XLOOKUP('Beregninger RAS'!F548,'Veksttabell FV'!$B$25:$T$25,'Veksttabell FV'!$B$26:$T$42,,-1),,-1)*G548,IF('Beregninger RAS'!N548=Hjelpeark!$D$7,_xlfn.XLOOKUP(IF(P548="Naturlig",O548,P548),'Veksttabell SV'!$A$27:$A$43,_xlfn.XLOOKUP('Beregninger RAS'!F548,'Veksttabell SV'!$B$26:$AU$26,'Veksttabell SV'!$B$27:$AU$43,,-1),,-1)*G548,""))</f>
        <v/>
      </c>
      <c r="I548" s="248" t="str">
        <f t="shared" si="80"/>
        <v/>
      </c>
      <c r="J548" s="264" t="str">
        <f t="shared" si="81"/>
        <v/>
      </c>
      <c r="K548" s="277" t="str">
        <f>IF(A548="","",'Prisestimat RAS'!$C$9)</f>
        <v/>
      </c>
      <c r="L548" s="277" t="str">
        <f>IF(B548="","",'Prisestimat RAS'!$C$10)</f>
        <v/>
      </c>
      <c r="M548" s="277" t="str">
        <f>IF(A548="","",_xlfn.XLOOKUP('Prisestimat RAS'!$C$10,Hjelpeark!$P$14:$P$16,Hjelpeark!$Q$14:$Q$16))</f>
        <v/>
      </c>
      <c r="N548" s="277" t="str">
        <f t="shared" si="88"/>
        <v/>
      </c>
      <c r="O548" s="277" t="str">
        <f>IFERROR(IF(N548=Hjelpeark!$D$7,_xlfn.XLOOKUP('Beregninger RAS'!C548,Hjelpeark!$C$8:$C$19,Hjelpeark!$D$8:$D$19),_xlfn.XLOOKUP('Beregninger RAS'!C548,Hjelpeark!$C$8:$C$19,Hjelpeark!$E$8:$E$19)),"")</f>
        <v/>
      </c>
      <c r="P548" s="277" t="str">
        <f t="shared" si="89"/>
        <v/>
      </c>
      <c r="Q548" s="277" t="str">
        <f>IFERROR(IF(P548=Hjelpeark!$B$4,0,ABS(P548-O548)),"")</f>
        <v/>
      </c>
      <c r="R548" s="226" t="str">
        <f t="shared" si="82"/>
        <v/>
      </c>
      <c r="T548" s="248" t="str">
        <f>IFERROR(_xlfn.XLOOKUP(D548,Prisliste!$C$4:$F$4,Prisliste!$C$28:$F$28)*R548,"")</f>
        <v/>
      </c>
      <c r="U548" s="248" t="str">
        <f>IFERROR(IF(L548=Hjelpeark!$P$14,_xlfn.XLOOKUP(D548,Prisliste!$C$4:$F$4,Prisliste!$C$29:$F$29)*R548,IF(L548=Hjelpeark!$P$15,_xlfn.XLOOKUP(D548,Prisliste!$C$4:$F$4,Prisliste!$C$30:$F$30)*R548,_xlfn.XLOOKUP(D548,Prisliste!$C$4:$F$4,Prisliste!$C$31:$F$31)*R548)),"")</f>
        <v/>
      </c>
    </row>
    <row r="549" spans="1:21" ht="14.4">
      <c r="A549" s="278" t="str">
        <f>IF(A548="","",IF(A548+1&lt;='Prisestimat RAS'!$C$7,'Beregninger RAS'!A548+1,""))</f>
        <v/>
      </c>
      <c r="B549" s="260" t="str">
        <f t="shared" si="83"/>
        <v/>
      </c>
      <c r="C549" s="277" t="str">
        <f t="shared" si="84"/>
        <v/>
      </c>
      <c r="D549" s="260" t="str">
        <f t="shared" si="85"/>
        <v/>
      </c>
      <c r="E549" s="226" t="str">
        <f t="shared" si="87"/>
        <v/>
      </c>
      <c r="F549" s="248" t="str">
        <f t="shared" si="86"/>
        <v/>
      </c>
      <c r="G549" s="246" t="str">
        <f>IF($A549="","",'Prisestimat RAS'!$C$14)</f>
        <v/>
      </c>
      <c r="H549" s="248" t="str" cm="1">
        <f t="array" ref="H549">IF(N549=Hjelpeark!$E$7,_xlfn.XLOOKUP(IF(P549="Naturlig",O549,P549),'Veksttabell FV'!$A$26:$A$42,_xlfn.XLOOKUP('Beregninger RAS'!F549,'Veksttabell FV'!$B$25:$T$25,'Veksttabell FV'!$B$26:$T$42,,-1),,-1)*G549,IF('Beregninger RAS'!N549=Hjelpeark!$D$7,_xlfn.XLOOKUP(IF(P549="Naturlig",O549,P549),'Veksttabell SV'!$A$27:$A$43,_xlfn.XLOOKUP('Beregninger RAS'!F549,'Veksttabell SV'!$B$26:$AU$26,'Veksttabell SV'!$B$27:$AU$43,,-1),,-1)*G549,""))</f>
        <v/>
      </c>
      <c r="I549" s="248" t="str">
        <f t="shared" si="80"/>
        <v/>
      </c>
      <c r="J549" s="264" t="str">
        <f t="shared" si="81"/>
        <v/>
      </c>
      <c r="K549" s="277" t="str">
        <f>IF(A549="","",'Prisestimat RAS'!$C$9)</f>
        <v/>
      </c>
      <c r="L549" s="277" t="str">
        <f>IF(B549="","",'Prisestimat RAS'!$C$10)</f>
        <v/>
      </c>
      <c r="M549" s="277" t="str">
        <f>IF(A549="","",_xlfn.XLOOKUP('Prisestimat RAS'!$C$10,Hjelpeark!$P$14:$P$16,Hjelpeark!$Q$14:$Q$16))</f>
        <v/>
      </c>
      <c r="N549" s="277" t="str">
        <f t="shared" si="88"/>
        <v/>
      </c>
      <c r="O549" s="277" t="str">
        <f>IFERROR(IF(N549=Hjelpeark!$D$7,_xlfn.XLOOKUP('Beregninger RAS'!C549,Hjelpeark!$C$8:$C$19,Hjelpeark!$D$8:$D$19),_xlfn.XLOOKUP('Beregninger RAS'!C549,Hjelpeark!$C$8:$C$19,Hjelpeark!$E$8:$E$19)),"")</f>
        <v/>
      </c>
      <c r="P549" s="277" t="str">
        <f t="shared" si="89"/>
        <v/>
      </c>
      <c r="Q549" s="277" t="str">
        <f>IFERROR(IF(P549=Hjelpeark!$B$4,0,ABS(P549-O549)),"")</f>
        <v/>
      </c>
      <c r="R549" s="226" t="str">
        <f t="shared" si="82"/>
        <v/>
      </c>
      <c r="T549" s="248" t="str">
        <f>IFERROR(_xlfn.XLOOKUP(D549,Prisliste!$C$4:$F$4,Prisliste!$C$28:$F$28)*R549,"")</f>
        <v/>
      </c>
      <c r="U549" s="248" t="str">
        <f>IFERROR(IF(L549=Hjelpeark!$P$14,_xlfn.XLOOKUP(D549,Prisliste!$C$4:$F$4,Prisliste!$C$29:$F$29)*R549,IF(L549=Hjelpeark!$P$15,_xlfn.XLOOKUP(D549,Prisliste!$C$4:$F$4,Prisliste!$C$30:$F$30)*R549,_xlfn.XLOOKUP(D549,Prisliste!$C$4:$F$4,Prisliste!$C$31:$F$31)*R549)),"")</f>
        <v/>
      </c>
    </row>
    <row r="550" spans="1:21" ht="14.4">
      <c r="A550" s="278" t="str">
        <f>IF(A549="","",IF(A549+1&lt;='Prisestimat RAS'!$C$7,'Beregninger RAS'!A549+1,""))</f>
        <v/>
      </c>
      <c r="B550" s="260" t="str">
        <f t="shared" si="83"/>
        <v/>
      </c>
      <c r="C550" s="277" t="str">
        <f t="shared" si="84"/>
        <v/>
      </c>
      <c r="D550" s="260" t="str">
        <f t="shared" si="85"/>
        <v/>
      </c>
      <c r="E550" s="226" t="str">
        <f t="shared" si="87"/>
        <v/>
      </c>
      <c r="F550" s="248" t="str">
        <f t="shared" si="86"/>
        <v/>
      </c>
      <c r="G550" s="246" t="str">
        <f>IF($A550="","",'Prisestimat RAS'!$C$14)</f>
        <v/>
      </c>
      <c r="H550" s="248" t="str" cm="1">
        <f t="array" ref="H550">IF(N550=Hjelpeark!$E$7,_xlfn.XLOOKUP(IF(P550="Naturlig",O550,P550),'Veksttabell FV'!$A$26:$A$42,_xlfn.XLOOKUP('Beregninger RAS'!F550,'Veksttabell FV'!$B$25:$T$25,'Veksttabell FV'!$B$26:$T$42,,-1),,-1)*G550,IF('Beregninger RAS'!N550=Hjelpeark!$D$7,_xlfn.XLOOKUP(IF(P550="Naturlig",O550,P550),'Veksttabell SV'!$A$27:$A$43,_xlfn.XLOOKUP('Beregninger RAS'!F550,'Veksttabell SV'!$B$26:$AU$26,'Veksttabell SV'!$B$27:$AU$43,,-1),,-1)*G550,""))</f>
        <v/>
      </c>
      <c r="I550" s="248" t="str">
        <f t="shared" si="80"/>
        <v/>
      </c>
      <c r="J550" s="264" t="str">
        <f t="shared" si="81"/>
        <v/>
      </c>
      <c r="K550" s="277" t="str">
        <f>IF(A550="","",'Prisestimat RAS'!$C$9)</f>
        <v/>
      </c>
      <c r="L550" s="277" t="str">
        <f>IF(B550="","",'Prisestimat RAS'!$C$10)</f>
        <v/>
      </c>
      <c r="M550" s="277" t="str">
        <f>IF(A550="","",_xlfn.XLOOKUP('Prisestimat RAS'!$C$10,Hjelpeark!$P$14:$P$16,Hjelpeark!$Q$14:$Q$16))</f>
        <v/>
      </c>
      <c r="N550" s="277" t="str">
        <f t="shared" si="88"/>
        <v/>
      </c>
      <c r="O550" s="277" t="str">
        <f>IFERROR(IF(N550=Hjelpeark!$D$7,_xlfn.XLOOKUP('Beregninger RAS'!C550,Hjelpeark!$C$8:$C$19,Hjelpeark!$D$8:$D$19),_xlfn.XLOOKUP('Beregninger RAS'!C550,Hjelpeark!$C$8:$C$19,Hjelpeark!$E$8:$E$19)),"")</f>
        <v/>
      </c>
      <c r="P550" s="277" t="str">
        <f t="shared" si="89"/>
        <v/>
      </c>
      <c r="Q550" s="277" t="str">
        <f>IFERROR(IF(P550=Hjelpeark!$B$4,0,ABS(P550-O550)),"")</f>
        <v/>
      </c>
      <c r="R550" s="226" t="str">
        <f t="shared" si="82"/>
        <v/>
      </c>
      <c r="T550" s="248" t="str">
        <f>IFERROR(_xlfn.XLOOKUP(D550,Prisliste!$C$4:$F$4,Prisliste!$C$28:$F$28)*R550,"")</f>
        <v/>
      </c>
      <c r="U550" s="248" t="str">
        <f>IFERROR(IF(L550=Hjelpeark!$P$14,_xlfn.XLOOKUP(D550,Prisliste!$C$4:$F$4,Prisliste!$C$29:$F$29)*R550,IF(L550=Hjelpeark!$P$15,_xlfn.XLOOKUP(D550,Prisliste!$C$4:$F$4,Prisliste!$C$30:$F$30)*R550,_xlfn.XLOOKUP(D550,Prisliste!$C$4:$F$4,Prisliste!$C$31:$F$31)*R550)),"")</f>
        <v/>
      </c>
    </row>
    <row r="551" spans="1:21" ht="14.4">
      <c r="A551" s="278" t="str">
        <f>IF(A550="","",IF(A550+1&lt;='Prisestimat RAS'!$C$7,'Beregninger RAS'!A550+1,""))</f>
        <v/>
      </c>
      <c r="B551" s="260" t="str">
        <f t="shared" si="83"/>
        <v/>
      </c>
      <c r="C551" s="277" t="str">
        <f t="shared" si="84"/>
        <v/>
      </c>
      <c r="D551" s="260" t="str">
        <f t="shared" si="85"/>
        <v/>
      </c>
      <c r="E551" s="226" t="str">
        <f t="shared" si="87"/>
        <v/>
      </c>
      <c r="F551" s="248" t="str">
        <f t="shared" si="86"/>
        <v/>
      </c>
      <c r="G551" s="246" t="str">
        <f>IF($A551="","",'Prisestimat RAS'!$C$14)</f>
        <v/>
      </c>
      <c r="H551" s="248" t="str" cm="1">
        <f t="array" ref="H551">IF(N551=Hjelpeark!$E$7,_xlfn.XLOOKUP(IF(P551="Naturlig",O551,P551),'Veksttabell FV'!$A$26:$A$42,_xlfn.XLOOKUP('Beregninger RAS'!F551,'Veksttabell FV'!$B$25:$T$25,'Veksttabell FV'!$B$26:$T$42,,-1),,-1)*G551,IF('Beregninger RAS'!N551=Hjelpeark!$D$7,_xlfn.XLOOKUP(IF(P551="Naturlig",O551,P551),'Veksttabell SV'!$A$27:$A$43,_xlfn.XLOOKUP('Beregninger RAS'!F551,'Veksttabell SV'!$B$26:$AU$26,'Veksttabell SV'!$B$27:$AU$43,,-1),,-1)*G551,""))</f>
        <v/>
      </c>
      <c r="I551" s="248" t="str">
        <f t="shared" si="80"/>
        <v/>
      </c>
      <c r="J551" s="264" t="str">
        <f t="shared" si="81"/>
        <v/>
      </c>
      <c r="K551" s="277" t="str">
        <f>IF(A551="","",'Prisestimat RAS'!$C$9)</f>
        <v/>
      </c>
      <c r="L551" s="277" t="str">
        <f>IF(B551="","",'Prisestimat RAS'!$C$10)</f>
        <v/>
      </c>
      <c r="M551" s="277" t="str">
        <f>IF(A551="","",_xlfn.XLOOKUP('Prisestimat RAS'!$C$10,Hjelpeark!$P$14:$P$16,Hjelpeark!$Q$14:$Q$16))</f>
        <v/>
      </c>
      <c r="N551" s="277" t="str">
        <f t="shared" si="88"/>
        <v/>
      </c>
      <c r="O551" s="277" t="str">
        <f>IFERROR(IF(N551=Hjelpeark!$D$7,_xlfn.XLOOKUP('Beregninger RAS'!C551,Hjelpeark!$C$8:$C$19,Hjelpeark!$D$8:$D$19),_xlfn.XLOOKUP('Beregninger RAS'!C551,Hjelpeark!$C$8:$C$19,Hjelpeark!$E$8:$E$19)),"")</f>
        <v/>
      </c>
      <c r="P551" s="277" t="str">
        <f t="shared" si="89"/>
        <v/>
      </c>
      <c r="Q551" s="277" t="str">
        <f>IFERROR(IF(P551=Hjelpeark!$B$4,0,ABS(P551-O551)),"")</f>
        <v/>
      </c>
      <c r="R551" s="226" t="str">
        <f t="shared" si="82"/>
        <v/>
      </c>
      <c r="T551" s="248" t="str">
        <f>IFERROR(_xlfn.XLOOKUP(D551,Prisliste!$C$4:$F$4,Prisliste!$C$28:$F$28)*R551,"")</f>
        <v/>
      </c>
      <c r="U551" s="248" t="str">
        <f>IFERROR(IF(L551=Hjelpeark!$P$14,_xlfn.XLOOKUP(D551,Prisliste!$C$4:$F$4,Prisliste!$C$29:$F$29)*R551,IF(L551=Hjelpeark!$P$15,_xlfn.XLOOKUP(D551,Prisliste!$C$4:$F$4,Prisliste!$C$30:$F$30)*R551,_xlfn.XLOOKUP(D551,Prisliste!$C$4:$F$4,Prisliste!$C$31:$F$31)*R551)),"")</f>
        <v/>
      </c>
    </row>
    <row r="552" spans="1:21" ht="14.4">
      <c r="A552" s="278" t="str">
        <f>IF(A551="","",IF(A551+1&lt;='Prisestimat RAS'!$C$7,'Beregninger RAS'!A551+1,""))</f>
        <v/>
      </c>
      <c r="B552" s="260" t="str">
        <f t="shared" si="83"/>
        <v/>
      </c>
      <c r="C552" s="277" t="str">
        <f t="shared" si="84"/>
        <v/>
      </c>
      <c r="D552" s="260" t="str">
        <f t="shared" si="85"/>
        <v/>
      </c>
      <c r="E552" s="226" t="str">
        <f t="shared" si="87"/>
        <v/>
      </c>
      <c r="F552" s="248" t="str">
        <f t="shared" si="86"/>
        <v/>
      </c>
      <c r="G552" s="246" t="str">
        <f>IF($A552="","",'Prisestimat RAS'!$C$14)</f>
        <v/>
      </c>
      <c r="H552" s="248" t="str" cm="1">
        <f t="array" ref="H552">IF(N552=Hjelpeark!$E$7,_xlfn.XLOOKUP(IF(P552="Naturlig",O552,P552),'Veksttabell FV'!$A$26:$A$42,_xlfn.XLOOKUP('Beregninger RAS'!F552,'Veksttabell FV'!$B$25:$T$25,'Veksttabell FV'!$B$26:$T$42,,-1),,-1)*G552,IF('Beregninger RAS'!N552=Hjelpeark!$D$7,_xlfn.XLOOKUP(IF(P552="Naturlig",O552,P552),'Veksttabell SV'!$A$27:$A$43,_xlfn.XLOOKUP('Beregninger RAS'!F552,'Veksttabell SV'!$B$26:$AU$26,'Veksttabell SV'!$B$27:$AU$43,,-1),,-1)*G552,""))</f>
        <v/>
      </c>
      <c r="I552" s="248" t="str">
        <f t="shared" si="80"/>
        <v/>
      </c>
      <c r="J552" s="264" t="str">
        <f t="shared" si="81"/>
        <v/>
      </c>
      <c r="K552" s="277" t="str">
        <f>IF(A552="","",'Prisestimat RAS'!$C$9)</f>
        <v/>
      </c>
      <c r="L552" s="277" t="str">
        <f>IF(B552="","",'Prisestimat RAS'!$C$10)</f>
        <v/>
      </c>
      <c r="M552" s="277" t="str">
        <f>IF(A552="","",_xlfn.XLOOKUP('Prisestimat RAS'!$C$10,Hjelpeark!$P$14:$P$16,Hjelpeark!$Q$14:$Q$16))</f>
        <v/>
      </c>
      <c r="N552" s="277" t="str">
        <f t="shared" si="88"/>
        <v/>
      </c>
      <c r="O552" s="277" t="str">
        <f>IFERROR(IF(N552=Hjelpeark!$D$7,_xlfn.XLOOKUP('Beregninger RAS'!C552,Hjelpeark!$C$8:$C$19,Hjelpeark!$D$8:$D$19),_xlfn.XLOOKUP('Beregninger RAS'!C552,Hjelpeark!$C$8:$C$19,Hjelpeark!$E$8:$E$19)),"")</f>
        <v/>
      </c>
      <c r="P552" s="277" t="str">
        <f t="shared" si="89"/>
        <v/>
      </c>
      <c r="Q552" s="277" t="str">
        <f>IFERROR(IF(P552=Hjelpeark!$B$4,0,ABS(P552-O552)),"")</f>
        <v/>
      </c>
      <c r="R552" s="226" t="str">
        <f t="shared" si="82"/>
        <v/>
      </c>
      <c r="T552" s="248" t="str">
        <f>IFERROR(_xlfn.XLOOKUP(D552,Prisliste!$C$4:$F$4,Prisliste!$C$28:$F$28)*R552,"")</f>
        <v/>
      </c>
      <c r="U552" s="248" t="str">
        <f>IFERROR(IF(L552=Hjelpeark!$P$14,_xlfn.XLOOKUP(D552,Prisliste!$C$4:$F$4,Prisliste!$C$29:$F$29)*R552,IF(L552=Hjelpeark!$P$15,_xlfn.XLOOKUP(D552,Prisliste!$C$4:$F$4,Prisliste!$C$30:$F$30)*R552,_xlfn.XLOOKUP(D552,Prisliste!$C$4:$F$4,Prisliste!$C$31:$F$31)*R552)),"")</f>
        <v/>
      </c>
    </row>
    <row r="553" spans="1:21" ht="14.4">
      <c r="A553" s="278" t="str">
        <f>IF(A552="","",IF(A552+1&lt;='Prisestimat RAS'!$C$7,'Beregninger RAS'!A552+1,""))</f>
        <v/>
      </c>
      <c r="B553" s="260" t="str">
        <f t="shared" si="83"/>
        <v/>
      </c>
      <c r="C553" s="277" t="str">
        <f t="shared" si="84"/>
        <v/>
      </c>
      <c r="D553" s="260" t="str">
        <f t="shared" si="85"/>
        <v/>
      </c>
      <c r="E553" s="226" t="str">
        <f t="shared" si="87"/>
        <v/>
      </c>
      <c r="F553" s="248" t="str">
        <f t="shared" si="86"/>
        <v/>
      </c>
      <c r="G553" s="246" t="str">
        <f>IF($A553="","",'Prisestimat RAS'!$C$14)</f>
        <v/>
      </c>
      <c r="H553" s="248" t="str" cm="1">
        <f t="array" ref="H553">IF(N553=Hjelpeark!$E$7,_xlfn.XLOOKUP(IF(P553="Naturlig",O553,P553),'Veksttabell FV'!$A$26:$A$42,_xlfn.XLOOKUP('Beregninger RAS'!F553,'Veksttabell FV'!$B$25:$T$25,'Veksttabell FV'!$B$26:$T$42,,-1),,-1)*G553,IF('Beregninger RAS'!N553=Hjelpeark!$D$7,_xlfn.XLOOKUP(IF(P553="Naturlig",O553,P553),'Veksttabell SV'!$A$27:$A$43,_xlfn.XLOOKUP('Beregninger RAS'!F553,'Veksttabell SV'!$B$26:$AU$26,'Veksttabell SV'!$B$27:$AU$43,,-1),,-1)*G553,""))</f>
        <v/>
      </c>
      <c r="I553" s="248" t="str">
        <f t="shared" si="80"/>
        <v/>
      </c>
      <c r="J553" s="264" t="str">
        <f t="shared" si="81"/>
        <v/>
      </c>
      <c r="K553" s="277" t="str">
        <f>IF(A553="","",'Prisestimat RAS'!$C$9)</f>
        <v/>
      </c>
      <c r="L553" s="277" t="str">
        <f>IF(B553="","",'Prisestimat RAS'!$C$10)</f>
        <v/>
      </c>
      <c r="M553" s="277" t="str">
        <f>IF(A553="","",_xlfn.XLOOKUP('Prisestimat RAS'!$C$10,Hjelpeark!$P$14:$P$16,Hjelpeark!$Q$14:$Q$16))</f>
        <v/>
      </c>
      <c r="N553" s="277" t="str">
        <f t="shared" si="88"/>
        <v/>
      </c>
      <c r="O553" s="277" t="str">
        <f>IFERROR(IF(N553=Hjelpeark!$D$7,_xlfn.XLOOKUP('Beregninger RAS'!C553,Hjelpeark!$C$8:$C$19,Hjelpeark!$D$8:$D$19),_xlfn.XLOOKUP('Beregninger RAS'!C553,Hjelpeark!$C$8:$C$19,Hjelpeark!$E$8:$E$19)),"")</f>
        <v/>
      </c>
      <c r="P553" s="277" t="str">
        <f t="shared" si="89"/>
        <v/>
      </c>
      <c r="Q553" s="277" t="str">
        <f>IFERROR(IF(P553=Hjelpeark!$B$4,0,ABS(P553-O553)),"")</f>
        <v/>
      </c>
      <c r="R553" s="226" t="str">
        <f t="shared" si="82"/>
        <v/>
      </c>
      <c r="T553" s="248" t="str">
        <f>IFERROR(_xlfn.XLOOKUP(D553,Prisliste!$C$4:$F$4,Prisliste!$C$28:$F$28)*R553,"")</f>
        <v/>
      </c>
      <c r="U553" s="248" t="str">
        <f>IFERROR(IF(L553=Hjelpeark!$P$14,_xlfn.XLOOKUP(D553,Prisliste!$C$4:$F$4,Prisliste!$C$29:$F$29)*R553,IF(L553=Hjelpeark!$P$15,_xlfn.XLOOKUP(D553,Prisliste!$C$4:$F$4,Prisliste!$C$30:$F$30)*R553,_xlfn.XLOOKUP(D553,Prisliste!$C$4:$F$4,Prisliste!$C$31:$F$31)*R553)),"")</f>
        <v/>
      </c>
    </row>
    <row r="554" spans="1:21" ht="14.4">
      <c r="A554" s="278" t="str">
        <f>IF(A553="","",IF(A553+1&lt;='Prisestimat RAS'!$C$7,'Beregninger RAS'!A553+1,""))</f>
        <v/>
      </c>
      <c r="B554" s="260" t="str">
        <f t="shared" si="83"/>
        <v/>
      </c>
      <c r="C554" s="277" t="str">
        <f t="shared" si="84"/>
        <v/>
      </c>
      <c r="D554" s="260" t="str">
        <f t="shared" si="85"/>
        <v/>
      </c>
      <c r="E554" s="226" t="str">
        <f t="shared" si="87"/>
        <v/>
      </c>
      <c r="F554" s="248" t="str">
        <f t="shared" si="86"/>
        <v/>
      </c>
      <c r="G554" s="246" t="str">
        <f>IF($A554="","",'Prisestimat RAS'!$C$14)</f>
        <v/>
      </c>
      <c r="H554" s="248" t="str" cm="1">
        <f t="array" ref="H554">IF(N554=Hjelpeark!$E$7,_xlfn.XLOOKUP(IF(P554="Naturlig",O554,P554),'Veksttabell FV'!$A$26:$A$42,_xlfn.XLOOKUP('Beregninger RAS'!F554,'Veksttabell FV'!$B$25:$T$25,'Veksttabell FV'!$B$26:$T$42,,-1),,-1)*G554,IF('Beregninger RAS'!N554=Hjelpeark!$D$7,_xlfn.XLOOKUP(IF(P554="Naturlig",O554,P554),'Veksttabell SV'!$A$27:$A$43,_xlfn.XLOOKUP('Beregninger RAS'!F554,'Veksttabell SV'!$B$26:$AU$26,'Veksttabell SV'!$B$27:$AU$43,,-1),,-1)*G554,""))</f>
        <v/>
      </c>
      <c r="I554" s="248" t="str">
        <f t="shared" si="80"/>
        <v/>
      </c>
      <c r="J554" s="264" t="str">
        <f t="shared" si="81"/>
        <v/>
      </c>
      <c r="K554" s="277" t="str">
        <f>IF(A554="","",'Prisestimat RAS'!$C$9)</f>
        <v/>
      </c>
      <c r="L554" s="277" t="str">
        <f>IF(B554="","",'Prisestimat RAS'!$C$10)</f>
        <v/>
      </c>
      <c r="M554" s="277" t="str">
        <f>IF(A554="","",_xlfn.XLOOKUP('Prisestimat RAS'!$C$10,Hjelpeark!$P$14:$P$16,Hjelpeark!$Q$14:$Q$16))</f>
        <v/>
      </c>
      <c r="N554" s="277" t="str">
        <f t="shared" si="88"/>
        <v/>
      </c>
      <c r="O554" s="277" t="str">
        <f>IFERROR(IF(N554=Hjelpeark!$D$7,_xlfn.XLOOKUP('Beregninger RAS'!C554,Hjelpeark!$C$8:$C$19,Hjelpeark!$D$8:$D$19),_xlfn.XLOOKUP('Beregninger RAS'!C554,Hjelpeark!$C$8:$C$19,Hjelpeark!$E$8:$E$19)),"")</f>
        <v/>
      </c>
      <c r="P554" s="277" t="str">
        <f t="shared" si="89"/>
        <v/>
      </c>
      <c r="Q554" s="277" t="str">
        <f>IFERROR(IF(P554=Hjelpeark!$B$4,0,ABS(P554-O554)),"")</f>
        <v/>
      </c>
      <c r="R554" s="226" t="str">
        <f t="shared" si="82"/>
        <v/>
      </c>
      <c r="T554" s="248" t="str">
        <f>IFERROR(_xlfn.XLOOKUP(D554,Prisliste!$C$4:$F$4,Prisliste!$C$28:$F$28)*R554,"")</f>
        <v/>
      </c>
      <c r="U554" s="248" t="str">
        <f>IFERROR(IF(L554=Hjelpeark!$P$14,_xlfn.XLOOKUP(D554,Prisliste!$C$4:$F$4,Prisliste!$C$29:$F$29)*R554,IF(L554=Hjelpeark!$P$15,_xlfn.XLOOKUP(D554,Prisliste!$C$4:$F$4,Prisliste!$C$30:$F$30)*R554,_xlfn.XLOOKUP(D554,Prisliste!$C$4:$F$4,Prisliste!$C$31:$F$31)*R554)),"")</f>
        <v/>
      </c>
    </row>
    <row r="555" spans="1:21" ht="14.4">
      <c r="A555" s="278" t="str">
        <f>IF(A554="","",IF(A554+1&lt;='Prisestimat RAS'!$C$7,'Beregninger RAS'!A554+1,""))</f>
        <v/>
      </c>
      <c r="B555" s="260" t="str">
        <f t="shared" si="83"/>
        <v/>
      </c>
      <c r="C555" s="277" t="str">
        <f t="shared" si="84"/>
        <v/>
      </c>
      <c r="D555" s="260" t="str">
        <f t="shared" si="85"/>
        <v/>
      </c>
      <c r="E555" s="226" t="str">
        <f t="shared" si="87"/>
        <v/>
      </c>
      <c r="F555" s="248" t="str">
        <f t="shared" si="86"/>
        <v/>
      </c>
      <c r="G555" s="246" t="str">
        <f>IF($A555="","",'Prisestimat RAS'!$C$14)</f>
        <v/>
      </c>
      <c r="H555" s="248" t="str" cm="1">
        <f t="array" ref="H555">IF(N555=Hjelpeark!$E$7,_xlfn.XLOOKUP(IF(P555="Naturlig",O555,P555),'Veksttabell FV'!$A$26:$A$42,_xlfn.XLOOKUP('Beregninger RAS'!F555,'Veksttabell FV'!$B$25:$T$25,'Veksttabell FV'!$B$26:$T$42,,-1),,-1)*G555,IF('Beregninger RAS'!N555=Hjelpeark!$D$7,_xlfn.XLOOKUP(IF(P555="Naturlig",O555,P555),'Veksttabell SV'!$A$27:$A$43,_xlfn.XLOOKUP('Beregninger RAS'!F555,'Veksttabell SV'!$B$26:$AU$26,'Veksttabell SV'!$B$27:$AU$43,,-1),,-1)*G555,""))</f>
        <v/>
      </c>
      <c r="I555" s="248" t="str">
        <f t="shared" si="80"/>
        <v/>
      </c>
      <c r="J555" s="264" t="str">
        <f t="shared" si="81"/>
        <v/>
      </c>
      <c r="K555" s="277" t="str">
        <f>IF(A555="","",'Prisestimat RAS'!$C$9)</f>
        <v/>
      </c>
      <c r="L555" s="277" t="str">
        <f>IF(B555="","",'Prisestimat RAS'!$C$10)</f>
        <v/>
      </c>
      <c r="M555" s="277" t="str">
        <f>IF(A555="","",_xlfn.XLOOKUP('Prisestimat RAS'!$C$10,Hjelpeark!$P$14:$P$16,Hjelpeark!$Q$14:$Q$16))</f>
        <v/>
      </c>
      <c r="N555" s="277" t="str">
        <f t="shared" si="88"/>
        <v/>
      </c>
      <c r="O555" s="277" t="str">
        <f>IFERROR(IF(N555=Hjelpeark!$D$7,_xlfn.XLOOKUP('Beregninger RAS'!C555,Hjelpeark!$C$8:$C$19,Hjelpeark!$D$8:$D$19),_xlfn.XLOOKUP('Beregninger RAS'!C555,Hjelpeark!$C$8:$C$19,Hjelpeark!$E$8:$E$19)),"")</f>
        <v/>
      </c>
      <c r="P555" s="277" t="str">
        <f t="shared" si="89"/>
        <v/>
      </c>
      <c r="Q555" s="277" t="str">
        <f>IFERROR(IF(P555=Hjelpeark!$B$4,0,ABS(P555-O555)),"")</f>
        <v/>
      </c>
      <c r="R555" s="226" t="str">
        <f t="shared" si="82"/>
        <v/>
      </c>
      <c r="T555" s="248" t="str">
        <f>IFERROR(_xlfn.XLOOKUP(D555,Prisliste!$C$4:$F$4,Prisliste!$C$28:$F$28)*R555,"")</f>
        <v/>
      </c>
      <c r="U555" s="248" t="str">
        <f>IFERROR(IF(L555=Hjelpeark!$P$14,_xlfn.XLOOKUP(D555,Prisliste!$C$4:$F$4,Prisliste!$C$29:$F$29)*R555,IF(L555=Hjelpeark!$P$15,_xlfn.XLOOKUP(D555,Prisliste!$C$4:$F$4,Prisliste!$C$30:$F$30)*R555,_xlfn.XLOOKUP(D555,Prisliste!$C$4:$F$4,Prisliste!$C$31:$F$31)*R555)),"")</f>
        <v/>
      </c>
    </row>
    <row r="556" spans="1:21" ht="14.4">
      <c r="A556" s="278" t="str">
        <f>IF(A555="","",IF(A555+1&lt;='Prisestimat RAS'!$C$7,'Beregninger RAS'!A555+1,""))</f>
        <v/>
      </c>
      <c r="B556" s="260" t="str">
        <f t="shared" si="83"/>
        <v/>
      </c>
      <c r="C556" s="277" t="str">
        <f t="shared" si="84"/>
        <v/>
      </c>
      <c r="D556" s="260" t="str">
        <f t="shared" si="85"/>
        <v/>
      </c>
      <c r="E556" s="226" t="str">
        <f t="shared" si="87"/>
        <v/>
      </c>
      <c r="F556" s="248" t="str">
        <f t="shared" si="86"/>
        <v/>
      </c>
      <c r="G556" s="246" t="str">
        <f>IF($A556="","",'Prisestimat RAS'!$C$14)</f>
        <v/>
      </c>
      <c r="H556" s="248" t="str" cm="1">
        <f t="array" ref="H556">IF(N556=Hjelpeark!$E$7,_xlfn.XLOOKUP(IF(P556="Naturlig",O556,P556),'Veksttabell FV'!$A$26:$A$42,_xlfn.XLOOKUP('Beregninger RAS'!F556,'Veksttabell FV'!$B$25:$T$25,'Veksttabell FV'!$B$26:$T$42,,-1),,-1)*G556,IF('Beregninger RAS'!N556=Hjelpeark!$D$7,_xlfn.XLOOKUP(IF(P556="Naturlig",O556,P556),'Veksttabell SV'!$A$27:$A$43,_xlfn.XLOOKUP('Beregninger RAS'!F556,'Veksttabell SV'!$B$26:$AU$26,'Veksttabell SV'!$B$27:$AU$43,,-1),,-1)*G556,""))</f>
        <v/>
      </c>
      <c r="I556" s="248" t="str">
        <f t="shared" si="80"/>
        <v/>
      </c>
      <c r="J556" s="264" t="str">
        <f t="shared" si="81"/>
        <v/>
      </c>
      <c r="K556" s="277" t="str">
        <f>IF(A556="","",'Prisestimat RAS'!$C$9)</f>
        <v/>
      </c>
      <c r="L556" s="277" t="str">
        <f>IF(B556="","",'Prisestimat RAS'!$C$10)</f>
        <v/>
      </c>
      <c r="M556" s="277" t="str">
        <f>IF(A556="","",_xlfn.XLOOKUP('Prisestimat RAS'!$C$10,Hjelpeark!$P$14:$P$16,Hjelpeark!$Q$14:$Q$16))</f>
        <v/>
      </c>
      <c r="N556" s="277" t="str">
        <f t="shared" si="88"/>
        <v/>
      </c>
      <c r="O556" s="277" t="str">
        <f>IFERROR(IF(N556=Hjelpeark!$D$7,_xlfn.XLOOKUP('Beregninger RAS'!C556,Hjelpeark!$C$8:$C$19,Hjelpeark!$D$8:$D$19),_xlfn.XLOOKUP('Beregninger RAS'!C556,Hjelpeark!$C$8:$C$19,Hjelpeark!$E$8:$E$19)),"")</f>
        <v/>
      </c>
      <c r="P556" s="277" t="str">
        <f t="shared" si="89"/>
        <v/>
      </c>
      <c r="Q556" s="277" t="str">
        <f>IFERROR(IF(P556=Hjelpeark!$B$4,0,ABS(P556-O556)),"")</f>
        <v/>
      </c>
      <c r="R556" s="226" t="str">
        <f t="shared" si="82"/>
        <v/>
      </c>
      <c r="T556" s="248" t="str">
        <f>IFERROR(_xlfn.XLOOKUP(D556,Prisliste!$C$4:$F$4,Prisliste!$C$28:$F$28)*R556,"")</f>
        <v/>
      </c>
      <c r="U556" s="248" t="str">
        <f>IFERROR(IF(L556=Hjelpeark!$P$14,_xlfn.XLOOKUP(D556,Prisliste!$C$4:$F$4,Prisliste!$C$29:$F$29)*R556,IF(L556=Hjelpeark!$P$15,_xlfn.XLOOKUP(D556,Prisliste!$C$4:$F$4,Prisliste!$C$30:$F$30)*R556,_xlfn.XLOOKUP(D556,Prisliste!$C$4:$F$4,Prisliste!$C$31:$F$31)*R556)),"")</f>
        <v/>
      </c>
    </row>
    <row r="557" spans="1:21" ht="14.4">
      <c r="A557" s="278" t="str">
        <f>IF(A556="","",IF(A556+1&lt;='Prisestimat RAS'!$C$7,'Beregninger RAS'!A556+1,""))</f>
        <v/>
      </c>
      <c r="B557" s="260" t="str">
        <f t="shared" si="83"/>
        <v/>
      </c>
      <c r="C557" s="277" t="str">
        <f t="shared" si="84"/>
        <v/>
      </c>
      <c r="D557" s="260" t="str">
        <f t="shared" si="85"/>
        <v/>
      </c>
      <c r="E557" s="226" t="str">
        <f t="shared" si="87"/>
        <v/>
      </c>
      <c r="F557" s="248" t="str">
        <f t="shared" si="86"/>
        <v/>
      </c>
      <c r="G557" s="246" t="str">
        <f>IF($A557="","",'Prisestimat RAS'!$C$14)</f>
        <v/>
      </c>
      <c r="H557" s="248" t="str" cm="1">
        <f t="array" ref="H557">IF(N557=Hjelpeark!$E$7,_xlfn.XLOOKUP(IF(P557="Naturlig",O557,P557),'Veksttabell FV'!$A$26:$A$42,_xlfn.XLOOKUP('Beregninger RAS'!F557,'Veksttabell FV'!$B$25:$T$25,'Veksttabell FV'!$B$26:$T$42,,-1),,-1)*G557,IF('Beregninger RAS'!N557=Hjelpeark!$D$7,_xlfn.XLOOKUP(IF(P557="Naturlig",O557,P557),'Veksttabell SV'!$A$27:$A$43,_xlfn.XLOOKUP('Beregninger RAS'!F557,'Veksttabell SV'!$B$26:$AU$26,'Veksttabell SV'!$B$27:$AU$43,,-1),,-1)*G557,""))</f>
        <v/>
      </c>
      <c r="I557" s="248" t="str">
        <f t="shared" si="80"/>
        <v/>
      </c>
      <c r="J557" s="264" t="str">
        <f t="shared" si="81"/>
        <v/>
      </c>
      <c r="K557" s="277" t="str">
        <f>IF(A557="","",'Prisestimat RAS'!$C$9)</f>
        <v/>
      </c>
      <c r="L557" s="277" t="str">
        <f>IF(B557="","",'Prisestimat RAS'!$C$10)</f>
        <v/>
      </c>
      <c r="M557" s="277" t="str">
        <f>IF(A557="","",_xlfn.XLOOKUP('Prisestimat RAS'!$C$10,Hjelpeark!$P$14:$P$16,Hjelpeark!$Q$14:$Q$16))</f>
        <v/>
      </c>
      <c r="N557" s="277" t="str">
        <f t="shared" si="88"/>
        <v/>
      </c>
      <c r="O557" s="277" t="str">
        <f>IFERROR(IF(N557=Hjelpeark!$D$7,_xlfn.XLOOKUP('Beregninger RAS'!C557,Hjelpeark!$C$8:$C$19,Hjelpeark!$D$8:$D$19),_xlfn.XLOOKUP('Beregninger RAS'!C557,Hjelpeark!$C$8:$C$19,Hjelpeark!$E$8:$E$19)),"")</f>
        <v/>
      </c>
      <c r="P557" s="277" t="str">
        <f t="shared" si="89"/>
        <v/>
      </c>
      <c r="Q557" s="277" t="str">
        <f>IFERROR(IF(P557=Hjelpeark!$B$4,0,ABS(P557-O557)),"")</f>
        <v/>
      </c>
      <c r="R557" s="226" t="str">
        <f t="shared" si="82"/>
        <v/>
      </c>
      <c r="T557" s="248" t="str">
        <f>IFERROR(_xlfn.XLOOKUP(D557,Prisliste!$C$4:$F$4,Prisliste!$C$28:$F$28)*R557,"")</f>
        <v/>
      </c>
      <c r="U557" s="248" t="str">
        <f>IFERROR(IF(L557=Hjelpeark!$P$14,_xlfn.XLOOKUP(D557,Prisliste!$C$4:$F$4,Prisliste!$C$29:$F$29)*R557,IF(L557=Hjelpeark!$P$15,_xlfn.XLOOKUP(D557,Prisliste!$C$4:$F$4,Prisliste!$C$30:$F$30)*R557,_xlfn.XLOOKUP(D557,Prisliste!$C$4:$F$4,Prisliste!$C$31:$F$31)*R557)),"")</f>
        <v/>
      </c>
    </row>
    <row r="558" spans="1:21" ht="14.4">
      <c r="A558" s="278" t="str">
        <f>IF(A557="","",IF(A557+1&lt;='Prisestimat RAS'!$C$7,'Beregninger RAS'!A557+1,""))</f>
        <v/>
      </c>
      <c r="B558" s="260" t="str">
        <f t="shared" si="83"/>
        <v/>
      </c>
      <c r="C558" s="277" t="str">
        <f t="shared" si="84"/>
        <v/>
      </c>
      <c r="D558" s="260" t="str">
        <f t="shared" si="85"/>
        <v/>
      </c>
      <c r="E558" s="226" t="str">
        <f t="shared" si="87"/>
        <v/>
      </c>
      <c r="F558" s="248" t="str">
        <f t="shared" si="86"/>
        <v/>
      </c>
      <c r="G558" s="246" t="str">
        <f>IF($A558="","",'Prisestimat RAS'!$C$14)</f>
        <v/>
      </c>
      <c r="H558" s="248" t="str" cm="1">
        <f t="array" ref="H558">IF(N558=Hjelpeark!$E$7,_xlfn.XLOOKUP(IF(P558="Naturlig",O558,P558),'Veksttabell FV'!$A$26:$A$42,_xlfn.XLOOKUP('Beregninger RAS'!F558,'Veksttabell FV'!$B$25:$T$25,'Veksttabell FV'!$B$26:$T$42,,-1),,-1)*G558,IF('Beregninger RAS'!N558=Hjelpeark!$D$7,_xlfn.XLOOKUP(IF(P558="Naturlig",O558,P558),'Veksttabell SV'!$A$27:$A$43,_xlfn.XLOOKUP('Beregninger RAS'!F558,'Veksttabell SV'!$B$26:$AU$26,'Veksttabell SV'!$B$27:$AU$43,,-1),,-1)*G558,""))</f>
        <v/>
      </c>
      <c r="I558" s="248" t="str">
        <f t="shared" si="80"/>
        <v/>
      </c>
      <c r="J558" s="264" t="str">
        <f t="shared" si="81"/>
        <v/>
      </c>
      <c r="K558" s="277" t="str">
        <f>IF(A558="","",'Prisestimat RAS'!$C$9)</f>
        <v/>
      </c>
      <c r="L558" s="277" t="str">
        <f>IF(B558="","",'Prisestimat RAS'!$C$10)</f>
        <v/>
      </c>
      <c r="M558" s="277" t="str">
        <f>IF(A558="","",_xlfn.XLOOKUP('Prisestimat RAS'!$C$10,Hjelpeark!$P$14:$P$16,Hjelpeark!$Q$14:$Q$16))</f>
        <v/>
      </c>
      <c r="N558" s="277" t="str">
        <f t="shared" si="88"/>
        <v/>
      </c>
      <c r="O558" s="277" t="str">
        <f>IFERROR(IF(N558=Hjelpeark!$D$7,_xlfn.XLOOKUP('Beregninger RAS'!C558,Hjelpeark!$C$8:$C$19,Hjelpeark!$D$8:$D$19),_xlfn.XLOOKUP('Beregninger RAS'!C558,Hjelpeark!$C$8:$C$19,Hjelpeark!$E$8:$E$19)),"")</f>
        <v/>
      </c>
      <c r="P558" s="277" t="str">
        <f t="shared" si="89"/>
        <v/>
      </c>
      <c r="Q558" s="277" t="str">
        <f>IFERROR(IF(P558=Hjelpeark!$B$4,0,ABS(P558-O558)),"")</f>
        <v/>
      </c>
      <c r="R558" s="226" t="str">
        <f t="shared" si="82"/>
        <v/>
      </c>
      <c r="T558" s="248" t="str">
        <f>IFERROR(_xlfn.XLOOKUP(D558,Prisliste!$C$4:$F$4,Prisliste!$C$28:$F$28)*R558,"")</f>
        <v/>
      </c>
      <c r="U558" s="248" t="str">
        <f>IFERROR(IF(L558=Hjelpeark!$P$14,_xlfn.XLOOKUP(D558,Prisliste!$C$4:$F$4,Prisliste!$C$29:$F$29)*R558,IF(L558=Hjelpeark!$P$15,_xlfn.XLOOKUP(D558,Prisliste!$C$4:$F$4,Prisliste!$C$30:$F$30)*R558,_xlfn.XLOOKUP(D558,Prisliste!$C$4:$F$4,Prisliste!$C$31:$F$31)*R558)),"")</f>
        <v/>
      </c>
    </row>
    <row r="559" spans="1:21" ht="14.4">
      <c r="A559" s="278" t="str">
        <f>IF(A558="","",IF(A558+1&lt;='Prisestimat RAS'!$C$7,'Beregninger RAS'!A558+1,""))</f>
        <v/>
      </c>
      <c r="B559" s="260" t="str">
        <f t="shared" si="83"/>
        <v/>
      </c>
      <c r="C559" s="277" t="str">
        <f t="shared" si="84"/>
        <v/>
      </c>
      <c r="D559" s="260" t="str">
        <f t="shared" si="85"/>
        <v/>
      </c>
      <c r="E559" s="226" t="str">
        <f t="shared" si="87"/>
        <v/>
      </c>
      <c r="F559" s="248" t="str">
        <f t="shared" si="86"/>
        <v/>
      </c>
      <c r="G559" s="246" t="str">
        <f>IF($A559="","",'Prisestimat RAS'!$C$14)</f>
        <v/>
      </c>
      <c r="H559" s="248" t="str" cm="1">
        <f t="array" ref="H559">IF(N559=Hjelpeark!$E$7,_xlfn.XLOOKUP(IF(P559="Naturlig",O559,P559),'Veksttabell FV'!$A$26:$A$42,_xlfn.XLOOKUP('Beregninger RAS'!F559,'Veksttabell FV'!$B$25:$T$25,'Veksttabell FV'!$B$26:$T$42,,-1),,-1)*G559,IF('Beregninger RAS'!N559=Hjelpeark!$D$7,_xlfn.XLOOKUP(IF(P559="Naturlig",O559,P559),'Veksttabell SV'!$A$27:$A$43,_xlfn.XLOOKUP('Beregninger RAS'!F559,'Veksttabell SV'!$B$26:$AU$26,'Veksttabell SV'!$B$27:$AU$43,,-1),,-1)*G559,""))</f>
        <v/>
      </c>
      <c r="I559" s="248" t="str">
        <f t="shared" si="80"/>
        <v/>
      </c>
      <c r="J559" s="264" t="str">
        <f t="shared" si="81"/>
        <v/>
      </c>
      <c r="K559" s="277" t="str">
        <f>IF(A559="","",'Prisestimat RAS'!$C$9)</f>
        <v/>
      </c>
      <c r="L559" s="277" t="str">
        <f>IF(B559="","",'Prisestimat RAS'!$C$10)</f>
        <v/>
      </c>
      <c r="M559" s="277" t="str">
        <f>IF(A559="","",_xlfn.XLOOKUP('Prisestimat RAS'!$C$10,Hjelpeark!$P$14:$P$16,Hjelpeark!$Q$14:$Q$16))</f>
        <v/>
      </c>
      <c r="N559" s="277" t="str">
        <f t="shared" si="88"/>
        <v/>
      </c>
      <c r="O559" s="277" t="str">
        <f>IFERROR(IF(N559=Hjelpeark!$D$7,_xlfn.XLOOKUP('Beregninger RAS'!C559,Hjelpeark!$C$8:$C$19,Hjelpeark!$D$8:$D$19),_xlfn.XLOOKUP('Beregninger RAS'!C559,Hjelpeark!$C$8:$C$19,Hjelpeark!$E$8:$E$19)),"")</f>
        <v/>
      </c>
      <c r="P559" s="277" t="str">
        <f t="shared" si="89"/>
        <v/>
      </c>
      <c r="Q559" s="277" t="str">
        <f>IFERROR(IF(P559=Hjelpeark!$B$4,0,ABS(P559-O559)),"")</f>
        <v/>
      </c>
      <c r="R559" s="226" t="str">
        <f t="shared" si="82"/>
        <v/>
      </c>
      <c r="T559" s="248" t="str">
        <f>IFERROR(_xlfn.XLOOKUP(D559,Prisliste!$C$4:$F$4,Prisliste!$C$28:$F$28)*R559,"")</f>
        <v/>
      </c>
      <c r="U559" s="248" t="str">
        <f>IFERROR(IF(L559=Hjelpeark!$P$14,_xlfn.XLOOKUP(D559,Prisliste!$C$4:$F$4,Prisliste!$C$29:$F$29)*R559,IF(L559=Hjelpeark!$P$15,_xlfn.XLOOKUP(D559,Prisliste!$C$4:$F$4,Prisliste!$C$30:$F$30)*R559,_xlfn.XLOOKUP(D559,Prisliste!$C$4:$F$4,Prisliste!$C$31:$F$31)*R559)),"")</f>
        <v/>
      </c>
    </row>
    <row r="560" spans="1:21" ht="14.4">
      <c r="A560" s="278" t="str">
        <f>IF(A559="","",IF(A559+1&lt;='Prisestimat RAS'!$C$7,'Beregninger RAS'!A559+1,""))</f>
        <v/>
      </c>
      <c r="B560" s="260" t="str">
        <f t="shared" si="83"/>
        <v/>
      </c>
      <c r="C560" s="277" t="str">
        <f t="shared" si="84"/>
        <v/>
      </c>
      <c r="D560" s="260" t="str">
        <f t="shared" si="85"/>
        <v/>
      </c>
      <c r="E560" s="226" t="str">
        <f t="shared" si="87"/>
        <v/>
      </c>
      <c r="F560" s="248" t="str">
        <f t="shared" si="86"/>
        <v/>
      </c>
      <c r="G560" s="246" t="str">
        <f>IF($A560="","",'Prisestimat RAS'!$C$14)</f>
        <v/>
      </c>
      <c r="H560" s="248" t="str" cm="1">
        <f t="array" ref="H560">IF(N560=Hjelpeark!$E$7,_xlfn.XLOOKUP(IF(P560="Naturlig",O560,P560),'Veksttabell FV'!$A$26:$A$42,_xlfn.XLOOKUP('Beregninger RAS'!F560,'Veksttabell FV'!$B$25:$T$25,'Veksttabell FV'!$B$26:$T$42,,-1),,-1)*G560,IF('Beregninger RAS'!N560=Hjelpeark!$D$7,_xlfn.XLOOKUP(IF(P560="Naturlig",O560,P560),'Veksttabell SV'!$A$27:$A$43,_xlfn.XLOOKUP('Beregninger RAS'!F560,'Veksttabell SV'!$B$26:$AU$26,'Veksttabell SV'!$B$27:$AU$43,,-1),,-1)*G560,""))</f>
        <v/>
      </c>
      <c r="I560" s="248" t="str">
        <f t="shared" si="80"/>
        <v/>
      </c>
      <c r="J560" s="264" t="str">
        <f t="shared" si="81"/>
        <v/>
      </c>
      <c r="K560" s="277" t="str">
        <f>IF(A560="","",'Prisestimat RAS'!$C$9)</f>
        <v/>
      </c>
      <c r="L560" s="277" t="str">
        <f>IF(B560="","",'Prisestimat RAS'!$C$10)</f>
        <v/>
      </c>
      <c r="M560" s="277" t="str">
        <f>IF(A560="","",_xlfn.XLOOKUP('Prisestimat RAS'!$C$10,Hjelpeark!$P$14:$P$16,Hjelpeark!$Q$14:$Q$16))</f>
        <v/>
      </c>
      <c r="N560" s="277" t="str">
        <f t="shared" si="88"/>
        <v/>
      </c>
      <c r="O560" s="277" t="str">
        <f>IFERROR(IF(N560=Hjelpeark!$D$7,_xlfn.XLOOKUP('Beregninger RAS'!C560,Hjelpeark!$C$8:$C$19,Hjelpeark!$D$8:$D$19),_xlfn.XLOOKUP('Beregninger RAS'!C560,Hjelpeark!$C$8:$C$19,Hjelpeark!$E$8:$E$19)),"")</f>
        <v/>
      </c>
      <c r="P560" s="277" t="str">
        <f t="shared" si="89"/>
        <v/>
      </c>
      <c r="Q560" s="277" t="str">
        <f>IFERROR(IF(P560=Hjelpeark!$B$4,0,ABS(P560-O560)),"")</f>
        <v/>
      </c>
      <c r="R560" s="226" t="str">
        <f t="shared" si="82"/>
        <v/>
      </c>
      <c r="T560" s="248" t="str">
        <f>IFERROR(_xlfn.XLOOKUP(D560,Prisliste!$C$4:$F$4,Prisliste!$C$28:$F$28)*R560,"")</f>
        <v/>
      </c>
      <c r="U560" s="248" t="str">
        <f>IFERROR(IF(L560=Hjelpeark!$P$14,_xlfn.XLOOKUP(D560,Prisliste!$C$4:$F$4,Prisliste!$C$29:$F$29)*R560,IF(L560=Hjelpeark!$P$15,_xlfn.XLOOKUP(D560,Prisliste!$C$4:$F$4,Prisliste!$C$30:$F$30)*R560,_xlfn.XLOOKUP(D560,Prisliste!$C$4:$F$4,Prisliste!$C$31:$F$31)*R560)),"")</f>
        <v/>
      </c>
    </row>
    <row r="561" spans="1:21" ht="14.4">
      <c r="A561" s="278" t="str">
        <f>IF(A560="","",IF(A560+1&lt;='Prisestimat RAS'!$C$7,'Beregninger RAS'!A560+1,""))</f>
        <v/>
      </c>
      <c r="B561" s="260" t="str">
        <f t="shared" si="83"/>
        <v/>
      </c>
      <c r="C561" s="277" t="str">
        <f t="shared" si="84"/>
        <v/>
      </c>
      <c r="D561" s="260" t="str">
        <f t="shared" si="85"/>
        <v/>
      </c>
      <c r="E561" s="226" t="str">
        <f t="shared" si="87"/>
        <v/>
      </c>
      <c r="F561" s="248" t="str">
        <f t="shared" si="86"/>
        <v/>
      </c>
      <c r="G561" s="246" t="str">
        <f>IF($A561="","",'Prisestimat RAS'!$C$14)</f>
        <v/>
      </c>
      <c r="H561" s="248" t="str" cm="1">
        <f t="array" ref="H561">IF(N561=Hjelpeark!$E$7,_xlfn.XLOOKUP(IF(P561="Naturlig",O561,P561),'Veksttabell FV'!$A$26:$A$42,_xlfn.XLOOKUP('Beregninger RAS'!F561,'Veksttabell FV'!$B$25:$T$25,'Veksttabell FV'!$B$26:$T$42,,-1),,-1)*G561,IF('Beregninger RAS'!N561=Hjelpeark!$D$7,_xlfn.XLOOKUP(IF(P561="Naturlig",O561,P561),'Veksttabell SV'!$A$27:$A$43,_xlfn.XLOOKUP('Beregninger RAS'!F561,'Veksttabell SV'!$B$26:$AU$26,'Veksttabell SV'!$B$27:$AU$43,,-1),,-1)*G561,""))</f>
        <v/>
      </c>
      <c r="I561" s="248" t="str">
        <f t="shared" si="80"/>
        <v/>
      </c>
      <c r="J561" s="264" t="str">
        <f t="shared" si="81"/>
        <v/>
      </c>
      <c r="K561" s="277" t="str">
        <f>IF(A561="","",'Prisestimat RAS'!$C$9)</f>
        <v/>
      </c>
      <c r="L561" s="277" t="str">
        <f>IF(B561="","",'Prisestimat RAS'!$C$10)</f>
        <v/>
      </c>
      <c r="M561" s="277" t="str">
        <f>IF(A561="","",_xlfn.XLOOKUP('Prisestimat RAS'!$C$10,Hjelpeark!$P$14:$P$16,Hjelpeark!$Q$14:$Q$16))</f>
        <v/>
      </c>
      <c r="N561" s="277" t="str">
        <f t="shared" si="88"/>
        <v/>
      </c>
      <c r="O561" s="277" t="str">
        <f>IFERROR(IF(N561=Hjelpeark!$D$7,_xlfn.XLOOKUP('Beregninger RAS'!C561,Hjelpeark!$C$8:$C$19,Hjelpeark!$D$8:$D$19),_xlfn.XLOOKUP('Beregninger RAS'!C561,Hjelpeark!$C$8:$C$19,Hjelpeark!$E$8:$E$19)),"")</f>
        <v/>
      </c>
      <c r="P561" s="277" t="str">
        <f t="shared" si="89"/>
        <v/>
      </c>
      <c r="Q561" s="277" t="str">
        <f>IFERROR(IF(P561=Hjelpeark!$B$4,0,ABS(P561-O561)),"")</f>
        <v/>
      </c>
      <c r="R561" s="226" t="str">
        <f t="shared" si="82"/>
        <v/>
      </c>
      <c r="T561" s="248" t="str">
        <f>IFERROR(_xlfn.XLOOKUP(D561,Prisliste!$C$4:$F$4,Prisliste!$C$28:$F$28)*R561,"")</f>
        <v/>
      </c>
      <c r="U561" s="248" t="str">
        <f>IFERROR(IF(L561=Hjelpeark!$P$14,_xlfn.XLOOKUP(D561,Prisliste!$C$4:$F$4,Prisliste!$C$29:$F$29)*R561,IF(L561=Hjelpeark!$P$15,_xlfn.XLOOKUP(D561,Prisliste!$C$4:$F$4,Prisliste!$C$30:$F$30)*R561,_xlfn.XLOOKUP(D561,Prisliste!$C$4:$F$4,Prisliste!$C$31:$F$31)*R561)),"")</f>
        <v/>
      </c>
    </row>
    <row r="562" spans="1:21" ht="14.4">
      <c r="A562" s="278" t="str">
        <f>IF(A561="","",IF(A561+1&lt;='Prisestimat RAS'!$C$7,'Beregninger RAS'!A561+1,""))</f>
        <v/>
      </c>
      <c r="B562" s="260" t="str">
        <f t="shared" si="83"/>
        <v/>
      </c>
      <c r="C562" s="277" t="str">
        <f t="shared" si="84"/>
        <v/>
      </c>
      <c r="D562" s="260" t="str">
        <f t="shared" si="85"/>
        <v/>
      </c>
      <c r="E562" s="226" t="str">
        <f t="shared" si="87"/>
        <v/>
      </c>
      <c r="F562" s="248" t="str">
        <f t="shared" si="86"/>
        <v/>
      </c>
      <c r="G562" s="246" t="str">
        <f>IF($A562="","",'Prisestimat RAS'!$C$14)</f>
        <v/>
      </c>
      <c r="H562" s="248" t="str" cm="1">
        <f t="array" ref="H562">IF(N562=Hjelpeark!$E$7,_xlfn.XLOOKUP(IF(P562="Naturlig",O562,P562),'Veksttabell FV'!$A$26:$A$42,_xlfn.XLOOKUP('Beregninger RAS'!F562,'Veksttabell FV'!$B$25:$T$25,'Veksttabell FV'!$B$26:$T$42,,-1),,-1)*G562,IF('Beregninger RAS'!N562=Hjelpeark!$D$7,_xlfn.XLOOKUP(IF(P562="Naturlig",O562,P562),'Veksttabell SV'!$A$27:$A$43,_xlfn.XLOOKUP('Beregninger RAS'!F562,'Veksttabell SV'!$B$26:$AU$26,'Veksttabell SV'!$B$27:$AU$43,,-1),,-1)*G562,""))</f>
        <v/>
      </c>
      <c r="I562" s="248" t="str">
        <f t="shared" si="80"/>
        <v/>
      </c>
      <c r="J562" s="264" t="str">
        <f t="shared" si="81"/>
        <v/>
      </c>
      <c r="K562" s="277" t="str">
        <f>IF(A562="","",'Prisestimat RAS'!$C$9)</f>
        <v/>
      </c>
      <c r="L562" s="277" t="str">
        <f>IF(B562="","",'Prisestimat RAS'!$C$10)</f>
        <v/>
      </c>
      <c r="M562" s="277" t="str">
        <f>IF(A562="","",_xlfn.XLOOKUP('Prisestimat RAS'!$C$10,Hjelpeark!$P$14:$P$16,Hjelpeark!$Q$14:$Q$16))</f>
        <v/>
      </c>
      <c r="N562" s="277" t="str">
        <f t="shared" si="88"/>
        <v/>
      </c>
      <c r="O562" s="277" t="str">
        <f>IFERROR(IF(N562=Hjelpeark!$D$7,_xlfn.XLOOKUP('Beregninger RAS'!C562,Hjelpeark!$C$8:$C$19,Hjelpeark!$D$8:$D$19),_xlfn.XLOOKUP('Beregninger RAS'!C562,Hjelpeark!$C$8:$C$19,Hjelpeark!$E$8:$E$19)),"")</f>
        <v/>
      </c>
      <c r="P562" s="277" t="str">
        <f t="shared" si="89"/>
        <v/>
      </c>
      <c r="Q562" s="277" t="str">
        <f>IFERROR(IF(P562=Hjelpeark!$B$4,0,ABS(P562-O562)),"")</f>
        <v/>
      </c>
      <c r="R562" s="226" t="str">
        <f t="shared" si="82"/>
        <v/>
      </c>
      <c r="T562" s="248" t="str">
        <f>IFERROR(_xlfn.XLOOKUP(D562,Prisliste!$C$4:$F$4,Prisliste!$C$28:$F$28)*R562,"")</f>
        <v/>
      </c>
      <c r="U562" s="248" t="str">
        <f>IFERROR(IF(L562=Hjelpeark!$P$14,_xlfn.XLOOKUP(D562,Prisliste!$C$4:$F$4,Prisliste!$C$29:$F$29)*R562,IF(L562=Hjelpeark!$P$15,_xlfn.XLOOKUP(D562,Prisliste!$C$4:$F$4,Prisliste!$C$30:$F$30)*R562,_xlfn.XLOOKUP(D562,Prisliste!$C$4:$F$4,Prisliste!$C$31:$F$31)*R562)),"")</f>
        <v/>
      </c>
    </row>
    <row r="563" spans="1:21" ht="14.4">
      <c r="A563" s="278" t="str">
        <f>IF(A562="","",IF(A562+1&lt;='Prisestimat RAS'!$C$7,'Beregninger RAS'!A562+1,""))</f>
        <v/>
      </c>
      <c r="B563" s="260" t="str">
        <f t="shared" si="83"/>
        <v/>
      </c>
      <c r="C563" s="277" t="str">
        <f t="shared" si="84"/>
        <v/>
      </c>
      <c r="D563" s="260" t="str">
        <f t="shared" si="85"/>
        <v/>
      </c>
      <c r="E563" s="226" t="str">
        <f t="shared" si="87"/>
        <v/>
      </c>
      <c r="F563" s="248" t="str">
        <f t="shared" si="86"/>
        <v/>
      </c>
      <c r="G563" s="246" t="str">
        <f>IF($A563="","",'Prisestimat RAS'!$C$14)</f>
        <v/>
      </c>
      <c r="H563" s="248" t="str" cm="1">
        <f t="array" ref="H563">IF(N563=Hjelpeark!$E$7,_xlfn.XLOOKUP(IF(P563="Naturlig",O563,P563),'Veksttabell FV'!$A$26:$A$42,_xlfn.XLOOKUP('Beregninger RAS'!F563,'Veksttabell FV'!$B$25:$T$25,'Veksttabell FV'!$B$26:$T$42,,-1),,-1)*G563,IF('Beregninger RAS'!N563=Hjelpeark!$D$7,_xlfn.XLOOKUP(IF(P563="Naturlig",O563,P563),'Veksttabell SV'!$A$27:$A$43,_xlfn.XLOOKUP('Beregninger RAS'!F563,'Veksttabell SV'!$B$26:$AU$26,'Veksttabell SV'!$B$27:$AU$43,,-1),,-1)*G563,""))</f>
        <v/>
      </c>
      <c r="I563" s="248" t="str">
        <f t="shared" si="80"/>
        <v/>
      </c>
      <c r="J563" s="264" t="str">
        <f t="shared" si="81"/>
        <v/>
      </c>
      <c r="K563" s="277" t="str">
        <f>IF(A563="","",'Prisestimat RAS'!$C$9)</f>
        <v/>
      </c>
      <c r="L563" s="277" t="str">
        <f>IF(B563="","",'Prisestimat RAS'!$C$10)</f>
        <v/>
      </c>
      <c r="M563" s="277" t="str">
        <f>IF(A563="","",_xlfn.XLOOKUP('Prisestimat RAS'!$C$10,Hjelpeark!$P$14:$P$16,Hjelpeark!$Q$14:$Q$16))</f>
        <v/>
      </c>
      <c r="N563" s="277" t="str">
        <f t="shared" si="88"/>
        <v/>
      </c>
      <c r="O563" s="277" t="str">
        <f>IFERROR(IF(N563=Hjelpeark!$D$7,_xlfn.XLOOKUP('Beregninger RAS'!C563,Hjelpeark!$C$8:$C$19,Hjelpeark!$D$8:$D$19),_xlfn.XLOOKUP('Beregninger RAS'!C563,Hjelpeark!$C$8:$C$19,Hjelpeark!$E$8:$E$19)),"")</f>
        <v/>
      </c>
      <c r="P563" s="277" t="str">
        <f t="shared" si="89"/>
        <v/>
      </c>
      <c r="Q563" s="277" t="str">
        <f>IFERROR(IF(P563=Hjelpeark!$B$4,0,ABS(P563-O563)),"")</f>
        <v/>
      </c>
      <c r="R563" s="226" t="str">
        <f t="shared" si="82"/>
        <v/>
      </c>
      <c r="T563" s="248" t="str">
        <f>IFERROR(_xlfn.XLOOKUP(D563,Prisliste!$C$4:$F$4,Prisliste!$C$28:$F$28)*R563,"")</f>
        <v/>
      </c>
      <c r="U563" s="248" t="str">
        <f>IFERROR(IF(L563=Hjelpeark!$P$14,_xlfn.XLOOKUP(D563,Prisliste!$C$4:$F$4,Prisliste!$C$29:$F$29)*R563,IF(L563=Hjelpeark!$P$15,_xlfn.XLOOKUP(D563,Prisliste!$C$4:$F$4,Prisliste!$C$30:$F$30)*R563,_xlfn.XLOOKUP(D563,Prisliste!$C$4:$F$4,Prisliste!$C$31:$F$31)*R563)),"")</f>
        <v/>
      </c>
    </row>
    <row r="564" spans="1:21" ht="14.4">
      <c r="A564" s="278" t="str">
        <f>IF(A563="","",IF(A563+1&lt;='Prisestimat RAS'!$C$7,'Beregninger RAS'!A563+1,""))</f>
        <v/>
      </c>
      <c r="B564" s="260" t="str">
        <f t="shared" si="83"/>
        <v/>
      </c>
      <c r="C564" s="277" t="str">
        <f t="shared" si="84"/>
        <v/>
      </c>
      <c r="D564" s="260" t="str">
        <f t="shared" si="85"/>
        <v/>
      </c>
      <c r="E564" s="226" t="str">
        <f t="shared" si="87"/>
        <v/>
      </c>
      <c r="F564" s="248" t="str">
        <f t="shared" si="86"/>
        <v/>
      </c>
      <c r="G564" s="246" t="str">
        <f>IF($A564="","",'Prisestimat RAS'!$C$14)</f>
        <v/>
      </c>
      <c r="H564" s="248" t="str" cm="1">
        <f t="array" ref="H564">IF(N564=Hjelpeark!$E$7,_xlfn.XLOOKUP(IF(P564="Naturlig",O564,P564),'Veksttabell FV'!$A$26:$A$42,_xlfn.XLOOKUP('Beregninger RAS'!F564,'Veksttabell FV'!$B$25:$T$25,'Veksttabell FV'!$B$26:$T$42,,-1),,-1)*G564,IF('Beregninger RAS'!N564=Hjelpeark!$D$7,_xlfn.XLOOKUP(IF(P564="Naturlig",O564,P564),'Veksttabell SV'!$A$27:$A$43,_xlfn.XLOOKUP('Beregninger RAS'!F564,'Veksttabell SV'!$B$26:$AU$26,'Veksttabell SV'!$B$27:$AU$43,,-1),,-1)*G564,""))</f>
        <v/>
      </c>
      <c r="I564" s="248" t="str">
        <f t="shared" si="80"/>
        <v/>
      </c>
      <c r="J564" s="264" t="str">
        <f t="shared" si="81"/>
        <v/>
      </c>
      <c r="K564" s="277" t="str">
        <f>IF(A564="","",'Prisestimat RAS'!$C$9)</f>
        <v/>
      </c>
      <c r="L564" s="277" t="str">
        <f>IF(B564="","",'Prisestimat RAS'!$C$10)</f>
        <v/>
      </c>
      <c r="M564" s="277" t="str">
        <f>IF(A564="","",_xlfn.XLOOKUP('Prisestimat RAS'!$C$10,Hjelpeark!$P$14:$P$16,Hjelpeark!$Q$14:$Q$16))</f>
        <v/>
      </c>
      <c r="N564" s="277" t="str">
        <f t="shared" si="88"/>
        <v/>
      </c>
      <c r="O564" s="277" t="str">
        <f>IFERROR(IF(N564=Hjelpeark!$D$7,_xlfn.XLOOKUP('Beregninger RAS'!C564,Hjelpeark!$C$8:$C$19,Hjelpeark!$D$8:$D$19),_xlfn.XLOOKUP('Beregninger RAS'!C564,Hjelpeark!$C$8:$C$19,Hjelpeark!$E$8:$E$19)),"")</f>
        <v/>
      </c>
      <c r="P564" s="277" t="str">
        <f t="shared" si="89"/>
        <v/>
      </c>
      <c r="Q564" s="277" t="str">
        <f>IFERROR(IF(P564=Hjelpeark!$B$4,0,ABS(P564-O564)),"")</f>
        <v/>
      </c>
      <c r="R564" s="226" t="str">
        <f t="shared" si="82"/>
        <v/>
      </c>
      <c r="T564" s="248" t="str">
        <f>IFERROR(_xlfn.XLOOKUP(D564,Prisliste!$C$4:$F$4,Prisliste!$C$28:$F$28)*R564,"")</f>
        <v/>
      </c>
      <c r="U564" s="248" t="str">
        <f>IFERROR(IF(L564=Hjelpeark!$P$14,_xlfn.XLOOKUP(D564,Prisliste!$C$4:$F$4,Prisliste!$C$29:$F$29)*R564,IF(L564=Hjelpeark!$P$15,_xlfn.XLOOKUP(D564,Prisliste!$C$4:$F$4,Prisliste!$C$30:$F$30)*R564,_xlfn.XLOOKUP(D564,Prisliste!$C$4:$F$4,Prisliste!$C$31:$F$31)*R564)),"")</f>
        <v/>
      </c>
    </row>
    <row r="565" spans="1:21" ht="14.4">
      <c r="A565" s="278" t="str">
        <f>IF(A564="","",IF(A564+1&lt;='Prisestimat RAS'!$C$7,'Beregninger RAS'!A564+1,""))</f>
        <v/>
      </c>
      <c r="B565" s="260" t="str">
        <f t="shared" si="83"/>
        <v/>
      </c>
      <c r="C565" s="277" t="str">
        <f t="shared" si="84"/>
        <v/>
      </c>
      <c r="D565" s="260" t="str">
        <f t="shared" si="85"/>
        <v/>
      </c>
      <c r="E565" s="226" t="str">
        <f t="shared" si="87"/>
        <v/>
      </c>
      <c r="F565" s="248" t="str">
        <f t="shared" si="86"/>
        <v/>
      </c>
      <c r="G565" s="246" t="str">
        <f>IF($A565="","",'Prisestimat RAS'!$C$14)</f>
        <v/>
      </c>
      <c r="H565" s="248" t="str" cm="1">
        <f t="array" ref="H565">IF(N565=Hjelpeark!$E$7,_xlfn.XLOOKUP(IF(P565="Naturlig",O565,P565),'Veksttabell FV'!$A$26:$A$42,_xlfn.XLOOKUP('Beregninger RAS'!F565,'Veksttabell FV'!$B$25:$T$25,'Veksttabell FV'!$B$26:$T$42,,-1),,-1)*G565,IF('Beregninger RAS'!N565=Hjelpeark!$D$7,_xlfn.XLOOKUP(IF(P565="Naturlig",O565,P565),'Veksttabell SV'!$A$27:$A$43,_xlfn.XLOOKUP('Beregninger RAS'!F565,'Veksttabell SV'!$B$26:$AU$26,'Veksttabell SV'!$B$27:$AU$43,,-1),,-1)*G565,""))</f>
        <v/>
      </c>
      <c r="I565" s="248" t="str">
        <f t="shared" si="80"/>
        <v/>
      </c>
      <c r="J565" s="264" t="str">
        <f t="shared" si="81"/>
        <v/>
      </c>
      <c r="K565" s="277" t="str">
        <f>IF(A565="","",'Prisestimat RAS'!$C$9)</f>
        <v/>
      </c>
      <c r="L565" s="277" t="str">
        <f>IF(B565="","",'Prisestimat RAS'!$C$10)</f>
        <v/>
      </c>
      <c r="M565" s="277" t="str">
        <f>IF(A565="","",_xlfn.XLOOKUP('Prisestimat RAS'!$C$10,Hjelpeark!$P$14:$P$16,Hjelpeark!$Q$14:$Q$16))</f>
        <v/>
      </c>
      <c r="N565" s="277" t="str">
        <f t="shared" si="88"/>
        <v/>
      </c>
      <c r="O565" s="277" t="str">
        <f>IFERROR(IF(N565=Hjelpeark!$D$7,_xlfn.XLOOKUP('Beregninger RAS'!C565,Hjelpeark!$C$8:$C$19,Hjelpeark!$D$8:$D$19),_xlfn.XLOOKUP('Beregninger RAS'!C565,Hjelpeark!$C$8:$C$19,Hjelpeark!$E$8:$E$19)),"")</f>
        <v/>
      </c>
      <c r="P565" s="277" t="str">
        <f t="shared" si="89"/>
        <v/>
      </c>
      <c r="Q565" s="277" t="str">
        <f>IFERROR(IF(P565=Hjelpeark!$B$4,0,ABS(P565-O565)),"")</f>
        <v/>
      </c>
      <c r="R565" s="226" t="str">
        <f t="shared" si="82"/>
        <v/>
      </c>
      <c r="T565" s="248" t="str">
        <f>IFERROR(_xlfn.XLOOKUP(D565,Prisliste!$C$4:$F$4,Prisliste!$C$28:$F$28)*R565,"")</f>
        <v/>
      </c>
      <c r="U565" s="248" t="str">
        <f>IFERROR(IF(L565=Hjelpeark!$P$14,_xlfn.XLOOKUP(D565,Prisliste!$C$4:$F$4,Prisliste!$C$29:$F$29)*R565,IF(L565=Hjelpeark!$P$15,_xlfn.XLOOKUP(D565,Prisliste!$C$4:$F$4,Prisliste!$C$30:$F$30)*R565,_xlfn.XLOOKUP(D565,Prisliste!$C$4:$F$4,Prisliste!$C$31:$F$31)*R565)),"")</f>
        <v/>
      </c>
    </row>
    <row r="566" spans="1:21" ht="14.4">
      <c r="A566" s="278" t="str">
        <f>IF(A565="","",IF(A565+1&lt;='Prisestimat RAS'!$C$7,'Beregninger RAS'!A565+1,""))</f>
        <v/>
      </c>
      <c r="B566" s="260" t="str">
        <f t="shared" si="83"/>
        <v/>
      </c>
      <c r="C566" s="277" t="str">
        <f t="shared" si="84"/>
        <v/>
      </c>
      <c r="D566" s="260" t="str">
        <f t="shared" si="85"/>
        <v/>
      </c>
      <c r="E566" s="226" t="str">
        <f t="shared" si="87"/>
        <v/>
      </c>
      <c r="F566" s="248" t="str">
        <f t="shared" si="86"/>
        <v/>
      </c>
      <c r="G566" s="246" t="str">
        <f>IF($A566="","",'Prisestimat RAS'!$C$14)</f>
        <v/>
      </c>
      <c r="H566" s="248" t="str" cm="1">
        <f t="array" ref="H566">IF(N566=Hjelpeark!$E$7,_xlfn.XLOOKUP(IF(P566="Naturlig",O566,P566),'Veksttabell FV'!$A$26:$A$42,_xlfn.XLOOKUP('Beregninger RAS'!F566,'Veksttabell FV'!$B$25:$T$25,'Veksttabell FV'!$B$26:$T$42,,-1),,-1)*G566,IF('Beregninger RAS'!N566=Hjelpeark!$D$7,_xlfn.XLOOKUP(IF(P566="Naturlig",O566,P566),'Veksttabell SV'!$A$27:$A$43,_xlfn.XLOOKUP('Beregninger RAS'!F566,'Veksttabell SV'!$B$26:$AU$26,'Veksttabell SV'!$B$27:$AU$43,,-1),,-1)*G566,""))</f>
        <v/>
      </c>
      <c r="I566" s="248" t="str">
        <f t="shared" si="80"/>
        <v/>
      </c>
      <c r="J566" s="264" t="str">
        <f t="shared" si="81"/>
        <v/>
      </c>
      <c r="K566" s="277" t="str">
        <f>IF(A566="","",'Prisestimat RAS'!$C$9)</f>
        <v/>
      </c>
      <c r="L566" s="277" t="str">
        <f>IF(B566="","",'Prisestimat RAS'!$C$10)</f>
        <v/>
      </c>
      <c r="M566" s="277" t="str">
        <f>IF(A566="","",_xlfn.XLOOKUP('Prisestimat RAS'!$C$10,Hjelpeark!$P$14:$P$16,Hjelpeark!$Q$14:$Q$16))</f>
        <v/>
      </c>
      <c r="N566" s="277" t="str">
        <f t="shared" si="88"/>
        <v/>
      </c>
      <c r="O566" s="277" t="str">
        <f>IFERROR(IF(N566=Hjelpeark!$D$7,_xlfn.XLOOKUP('Beregninger RAS'!C566,Hjelpeark!$C$8:$C$19,Hjelpeark!$D$8:$D$19),_xlfn.XLOOKUP('Beregninger RAS'!C566,Hjelpeark!$C$8:$C$19,Hjelpeark!$E$8:$E$19)),"")</f>
        <v/>
      </c>
      <c r="P566" s="277" t="str">
        <f t="shared" si="89"/>
        <v/>
      </c>
      <c r="Q566" s="277" t="str">
        <f>IFERROR(IF(P566=Hjelpeark!$B$4,0,ABS(P566-O566)),"")</f>
        <v/>
      </c>
      <c r="R566" s="226" t="str">
        <f t="shared" si="82"/>
        <v/>
      </c>
      <c r="T566" s="248" t="str">
        <f>IFERROR(_xlfn.XLOOKUP(D566,Prisliste!$C$4:$F$4,Prisliste!$C$28:$F$28)*R566,"")</f>
        <v/>
      </c>
      <c r="U566" s="248" t="str">
        <f>IFERROR(IF(L566=Hjelpeark!$P$14,_xlfn.XLOOKUP(D566,Prisliste!$C$4:$F$4,Prisliste!$C$29:$F$29)*R566,IF(L566=Hjelpeark!$P$15,_xlfn.XLOOKUP(D566,Prisliste!$C$4:$F$4,Prisliste!$C$30:$F$30)*R566,_xlfn.XLOOKUP(D566,Prisliste!$C$4:$F$4,Prisliste!$C$31:$F$31)*R566)),"")</f>
        <v/>
      </c>
    </row>
    <row r="567" spans="1:21" ht="14.4">
      <c r="A567" s="278" t="str">
        <f>IF(A566="","",IF(A566+1&lt;='Prisestimat RAS'!$C$7,'Beregninger RAS'!A566+1,""))</f>
        <v/>
      </c>
      <c r="B567" s="260" t="str">
        <f t="shared" si="83"/>
        <v/>
      </c>
      <c r="C567" s="277" t="str">
        <f t="shared" si="84"/>
        <v/>
      </c>
      <c r="D567" s="260" t="str">
        <f t="shared" si="85"/>
        <v/>
      </c>
      <c r="E567" s="226" t="str">
        <f t="shared" si="87"/>
        <v/>
      </c>
      <c r="F567" s="248" t="str">
        <f t="shared" si="86"/>
        <v/>
      </c>
      <c r="G567" s="246" t="str">
        <f>IF($A567="","",'Prisestimat RAS'!$C$14)</f>
        <v/>
      </c>
      <c r="H567" s="248" t="str" cm="1">
        <f t="array" ref="H567">IF(N567=Hjelpeark!$E$7,_xlfn.XLOOKUP(IF(P567="Naturlig",O567,P567),'Veksttabell FV'!$A$26:$A$42,_xlfn.XLOOKUP('Beregninger RAS'!F567,'Veksttabell FV'!$B$25:$T$25,'Veksttabell FV'!$B$26:$T$42,,-1),,-1)*G567,IF('Beregninger RAS'!N567=Hjelpeark!$D$7,_xlfn.XLOOKUP(IF(P567="Naturlig",O567,P567),'Veksttabell SV'!$A$27:$A$43,_xlfn.XLOOKUP('Beregninger RAS'!F567,'Veksttabell SV'!$B$26:$AU$26,'Veksttabell SV'!$B$27:$AU$43,,-1),,-1)*G567,""))</f>
        <v/>
      </c>
      <c r="I567" s="248" t="str">
        <f t="shared" si="80"/>
        <v/>
      </c>
      <c r="J567" s="264" t="str">
        <f t="shared" si="81"/>
        <v/>
      </c>
      <c r="K567" s="277" t="str">
        <f>IF(A567="","",'Prisestimat RAS'!$C$9)</f>
        <v/>
      </c>
      <c r="L567" s="277" t="str">
        <f>IF(B567="","",'Prisestimat RAS'!$C$10)</f>
        <v/>
      </c>
      <c r="M567" s="277" t="str">
        <f>IF(A567="","",_xlfn.XLOOKUP('Prisestimat RAS'!$C$10,Hjelpeark!$P$14:$P$16,Hjelpeark!$Q$14:$Q$16))</f>
        <v/>
      </c>
      <c r="N567" s="277" t="str">
        <f t="shared" si="88"/>
        <v/>
      </c>
      <c r="O567" s="277" t="str">
        <f>IFERROR(IF(N567=Hjelpeark!$D$7,_xlfn.XLOOKUP('Beregninger RAS'!C567,Hjelpeark!$C$8:$C$19,Hjelpeark!$D$8:$D$19),_xlfn.XLOOKUP('Beregninger RAS'!C567,Hjelpeark!$C$8:$C$19,Hjelpeark!$E$8:$E$19)),"")</f>
        <v/>
      </c>
      <c r="P567" s="277" t="str">
        <f t="shared" si="89"/>
        <v/>
      </c>
      <c r="Q567" s="277" t="str">
        <f>IFERROR(IF(P567=Hjelpeark!$B$4,0,ABS(P567-O567)),"")</f>
        <v/>
      </c>
      <c r="R567" s="226" t="str">
        <f t="shared" si="82"/>
        <v/>
      </c>
      <c r="T567" s="248" t="str">
        <f>IFERROR(_xlfn.XLOOKUP(D567,Prisliste!$C$4:$F$4,Prisliste!$C$28:$F$28)*R567,"")</f>
        <v/>
      </c>
      <c r="U567" s="248" t="str">
        <f>IFERROR(IF(L567=Hjelpeark!$P$14,_xlfn.XLOOKUP(D567,Prisliste!$C$4:$F$4,Prisliste!$C$29:$F$29)*R567,IF(L567=Hjelpeark!$P$15,_xlfn.XLOOKUP(D567,Prisliste!$C$4:$F$4,Prisliste!$C$30:$F$30)*R567,_xlfn.XLOOKUP(D567,Prisliste!$C$4:$F$4,Prisliste!$C$31:$F$31)*R567)),"")</f>
        <v/>
      </c>
    </row>
    <row r="568" spans="1:21" ht="14.4">
      <c r="A568" s="278" t="str">
        <f>IF(A567="","",IF(A567+1&lt;='Prisestimat RAS'!$C$7,'Beregninger RAS'!A567+1,""))</f>
        <v/>
      </c>
      <c r="B568" s="260" t="str">
        <f t="shared" si="83"/>
        <v/>
      </c>
      <c r="C568" s="277" t="str">
        <f t="shared" si="84"/>
        <v/>
      </c>
      <c r="D568" s="260" t="str">
        <f t="shared" si="85"/>
        <v/>
      </c>
      <c r="E568" s="226" t="str">
        <f t="shared" si="87"/>
        <v/>
      </c>
      <c r="F568" s="248" t="str">
        <f t="shared" si="86"/>
        <v/>
      </c>
      <c r="G568" s="246" t="str">
        <f>IF($A568="","",'Prisestimat RAS'!$C$14)</f>
        <v/>
      </c>
      <c r="H568" s="248" t="str" cm="1">
        <f t="array" ref="H568">IF(N568=Hjelpeark!$E$7,_xlfn.XLOOKUP(IF(P568="Naturlig",O568,P568),'Veksttabell FV'!$A$26:$A$42,_xlfn.XLOOKUP('Beregninger RAS'!F568,'Veksttabell FV'!$B$25:$T$25,'Veksttabell FV'!$B$26:$T$42,,-1),,-1)*G568,IF('Beregninger RAS'!N568=Hjelpeark!$D$7,_xlfn.XLOOKUP(IF(P568="Naturlig",O568,P568),'Veksttabell SV'!$A$27:$A$43,_xlfn.XLOOKUP('Beregninger RAS'!F568,'Veksttabell SV'!$B$26:$AU$26,'Veksttabell SV'!$B$27:$AU$43,,-1),,-1)*G568,""))</f>
        <v/>
      </c>
      <c r="I568" s="248" t="str">
        <f t="shared" si="80"/>
        <v/>
      </c>
      <c r="J568" s="264" t="str">
        <f t="shared" si="81"/>
        <v/>
      </c>
      <c r="K568" s="277" t="str">
        <f>IF(A568="","",'Prisestimat RAS'!$C$9)</f>
        <v/>
      </c>
      <c r="L568" s="277" t="str">
        <f>IF(B568="","",'Prisestimat RAS'!$C$10)</f>
        <v/>
      </c>
      <c r="M568" s="277" t="str">
        <f>IF(A568="","",_xlfn.XLOOKUP('Prisestimat RAS'!$C$10,Hjelpeark!$P$14:$P$16,Hjelpeark!$Q$14:$Q$16))</f>
        <v/>
      </c>
      <c r="N568" s="277" t="str">
        <f t="shared" si="88"/>
        <v/>
      </c>
      <c r="O568" s="277" t="str">
        <f>IFERROR(IF(N568=Hjelpeark!$D$7,_xlfn.XLOOKUP('Beregninger RAS'!C568,Hjelpeark!$C$8:$C$19,Hjelpeark!$D$8:$D$19),_xlfn.XLOOKUP('Beregninger RAS'!C568,Hjelpeark!$C$8:$C$19,Hjelpeark!$E$8:$E$19)),"")</f>
        <v/>
      </c>
      <c r="P568" s="277" t="str">
        <f t="shared" si="89"/>
        <v/>
      </c>
      <c r="Q568" s="277" t="str">
        <f>IFERROR(IF(P568=Hjelpeark!$B$4,0,ABS(P568-O568)),"")</f>
        <v/>
      </c>
      <c r="R568" s="226" t="str">
        <f t="shared" si="82"/>
        <v/>
      </c>
      <c r="T568" s="248" t="str">
        <f>IFERROR(_xlfn.XLOOKUP(D568,Prisliste!$C$4:$F$4,Prisliste!$C$28:$F$28)*R568,"")</f>
        <v/>
      </c>
      <c r="U568" s="248" t="str">
        <f>IFERROR(IF(L568=Hjelpeark!$P$14,_xlfn.XLOOKUP(D568,Prisliste!$C$4:$F$4,Prisliste!$C$29:$F$29)*R568,IF(L568=Hjelpeark!$P$15,_xlfn.XLOOKUP(D568,Prisliste!$C$4:$F$4,Prisliste!$C$30:$F$30)*R568,_xlfn.XLOOKUP(D568,Prisliste!$C$4:$F$4,Prisliste!$C$31:$F$31)*R568)),"")</f>
        <v/>
      </c>
    </row>
    <row r="569" spans="1:21" ht="14.4">
      <c r="A569" s="278" t="str">
        <f>IF(A568="","",IF(A568+1&lt;='Prisestimat RAS'!$C$7,'Beregninger RAS'!A568+1,""))</f>
        <v/>
      </c>
      <c r="B569" s="260" t="str">
        <f t="shared" si="83"/>
        <v/>
      </c>
      <c r="C569" s="277" t="str">
        <f t="shared" si="84"/>
        <v/>
      </c>
      <c r="D569" s="260" t="str">
        <f t="shared" si="85"/>
        <v/>
      </c>
      <c r="E569" s="226" t="str">
        <f t="shared" si="87"/>
        <v/>
      </c>
      <c r="F569" s="248" t="str">
        <f t="shared" si="86"/>
        <v/>
      </c>
      <c r="G569" s="246" t="str">
        <f>IF($A569="","",'Prisestimat RAS'!$C$14)</f>
        <v/>
      </c>
      <c r="H569" s="248" t="str" cm="1">
        <f t="array" ref="H569">IF(N569=Hjelpeark!$E$7,_xlfn.XLOOKUP(IF(P569="Naturlig",O569,P569),'Veksttabell FV'!$A$26:$A$42,_xlfn.XLOOKUP('Beregninger RAS'!F569,'Veksttabell FV'!$B$25:$T$25,'Veksttabell FV'!$B$26:$T$42,,-1),,-1)*G569,IF('Beregninger RAS'!N569=Hjelpeark!$D$7,_xlfn.XLOOKUP(IF(P569="Naturlig",O569,P569),'Veksttabell SV'!$A$27:$A$43,_xlfn.XLOOKUP('Beregninger RAS'!F569,'Veksttabell SV'!$B$26:$AU$26,'Veksttabell SV'!$B$27:$AU$43,,-1),,-1)*G569,""))</f>
        <v/>
      </c>
      <c r="I569" s="248" t="str">
        <f t="shared" si="80"/>
        <v/>
      </c>
      <c r="J569" s="264" t="str">
        <f t="shared" si="81"/>
        <v/>
      </c>
      <c r="K569" s="277" t="str">
        <f>IF(A569="","",'Prisestimat RAS'!$C$9)</f>
        <v/>
      </c>
      <c r="L569" s="277" t="str">
        <f>IF(B569="","",'Prisestimat RAS'!$C$10)</f>
        <v/>
      </c>
      <c r="M569" s="277" t="str">
        <f>IF(A569="","",_xlfn.XLOOKUP('Prisestimat RAS'!$C$10,Hjelpeark!$P$14:$P$16,Hjelpeark!$Q$14:$Q$16))</f>
        <v/>
      </c>
      <c r="N569" s="277" t="str">
        <f t="shared" si="88"/>
        <v/>
      </c>
      <c r="O569" s="277" t="str">
        <f>IFERROR(IF(N569=Hjelpeark!$D$7,_xlfn.XLOOKUP('Beregninger RAS'!C569,Hjelpeark!$C$8:$C$19,Hjelpeark!$D$8:$D$19),_xlfn.XLOOKUP('Beregninger RAS'!C569,Hjelpeark!$C$8:$C$19,Hjelpeark!$E$8:$E$19)),"")</f>
        <v/>
      </c>
      <c r="P569" s="277" t="str">
        <f t="shared" si="89"/>
        <v/>
      </c>
      <c r="Q569" s="277" t="str">
        <f>IFERROR(IF(P569=Hjelpeark!$B$4,0,ABS(P569-O569)),"")</f>
        <v/>
      </c>
      <c r="R569" s="226" t="str">
        <f t="shared" si="82"/>
        <v/>
      </c>
      <c r="T569" s="248" t="str">
        <f>IFERROR(_xlfn.XLOOKUP(D569,Prisliste!$C$4:$F$4,Prisliste!$C$28:$F$28)*R569,"")</f>
        <v/>
      </c>
      <c r="U569" s="248" t="str">
        <f>IFERROR(IF(L569=Hjelpeark!$P$14,_xlfn.XLOOKUP(D569,Prisliste!$C$4:$F$4,Prisliste!$C$29:$F$29)*R569,IF(L569=Hjelpeark!$P$15,_xlfn.XLOOKUP(D569,Prisliste!$C$4:$F$4,Prisliste!$C$30:$F$30)*R569,_xlfn.XLOOKUP(D569,Prisliste!$C$4:$F$4,Prisliste!$C$31:$F$31)*R569)),"")</f>
        <v/>
      </c>
    </row>
    <row r="570" spans="1:21" ht="14.4">
      <c r="A570" s="278" t="str">
        <f>IF(A569="","",IF(A569+1&lt;='Prisestimat RAS'!$C$7,'Beregninger RAS'!A569+1,""))</f>
        <v/>
      </c>
      <c r="B570" s="260" t="str">
        <f t="shared" si="83"/>
        <v/>
      </c>
      <c r="C570" s="277" t="str">
        <f t="shared" si="84"/>
        <v/>
      </c>
      <c r="D570" s="260" t="str">
        <f t="shared" si="85"/>
        <v/>
      </c>
      <c r="E570" s="226" t="str">
        <f t="shared" si="87"/>
        <v/>
      </c>
      <c r="F570" s="248" t="str">
        <f t="shared" si="86"/>
        <v/>
      </c>
      <c r="G570" s="246" t="str">
        <f>IF($A570="","",'Prisestimat RAS'!$C$14)</f>
        <v/>
      </c>
      <c r="H570" s="248" t="str" cm="1">
        <f t="array" ref="H570">IF(N570=Hjelpeark!$E$7,_xlfn.XLOOKUP(IF(P570="Naturlig",O570,P570),'Veksttabell FV'!$A$26:$A$42,_xlfn.XLOOKUP('Beregninger RAS'!F570,'Veksttabell FV'!$B$25:$T$25,'Veksttabell FV'!$B$26:$T$42,,-1),,-1)*G570,IF('Beregninger RAS'!N570=Hjelpeark!$D$7,_xlfn.XLOOKUP(IF(P570="Naturlig",O570,P570),'Veksttabell SV'!$A$27:$A$43,_xlfn.XLOOKUP('Beregninger RAS'!F570,'Veksttabell SV'!$B$26:$AU$26,'Veksttabell SV'!$B$27:$AU$43,,-1),,-1)*G570,""))</f>
        <v/>
      </c>
      <c r="I570" s="248" t="str">
        <f t="shared" si="80"/>
        <v/>
      </c>
      <c r="J570" s="264" t="str">
        <f t="shared" si="81"/>
        <v/>
      </c>
      <c r="K570" s="277" t="str">
        <f>IF(A570="","",'Prisestimat RAS'!$C$9)</f>
        <v/>
      </c>
      <c r="L570" s="277" t="str">
        <f>IF(B570="","",'Prisestimat RAS'!$C$10)</f>
        <v/>
      </c>
      <c r="M570" s="277" t="str">
        <f>IF(A570="","",_xlfn.XLOOKUP('Prisestimat RAS'!$C$10,Hjelpeark!$P$14:$P$16,Hjelpeark!$Q$14:$Q$16))</f>
        <v/>
      </c>
      <c r="N570" s="277" t="str">
        <f t="shared" si="88"/>
        <v/>
      </c>
      <c r="O570" s="277" t="str">
        <f>IFERROR(IF(N570=Hjelpeark!$D$7,_xlfn.XLOOKUP('Beregninger RAS'!C570,Hjelpeark!$C$8:$C$19,Hjelpeark!$D$8:$D$19),_xlfn.XLOOKUP('Beregninger RAS'!C570,Hjelpeark!$C$8:$C$19,Hjelpeark!$E$8:$E$19)),"")</f>
        <v/>
      </c>
      <c r="P570" s="277" t="str">
        <f t="shared" si="89"/>
        <v/>
      </c>
      <c r="Q570" s="277" t="str">
        <f>IFERROR(IF(P570=Hjelpeark!$B$4,0,ABS(P570-O570)),"")</f>
        <v/>
      </c>
      <c r="R570" s="226" t="str">
        <f t="shared" si="82"/>
        <v/>
      </c>
      <c r="T570" s="248" t="str">
        <f>IFERROR(_xlfn.XLOOKUP(D570,Prisliste!$C$4:$F$4,Prisliste!$C$28:$F$28)*R570,"")</f>
        <v/>
      </c>
      <c r="U570" s="248" t="str">
        <f>IFERROR(IF(L570=Hjelpeark!$P$14,_xlfn.XLOOKUP(D570,Prisliste!$C$4:$F$4,Prisliste!$C$29:$F$29)*R570,IF(L570=Hjelpeark!$P$15,_xlfn.XLOOKUP(D570,Prisliste!$C$4:$F$4,Prisliste!$C$30:$F$30)*R570,_xlfn.XLOOKUP(D570,Prisliste!$C$4:$F$4,Prisliste!$C$31:$F$31)*R570)),"")</f>
        <v/>
      </c>
    </row>
    <row r="571" spans="1:21" ht="14.4">
      <c r="A571" s="278" t="str">
        <f>IF(A570="","",IF(A570+1&lt;='Prisestimat RAS'!$C$7,'Beregninger RAS'!A570+1,""))</f>
        <v/>
      </c>
      <c r="B571" s="260" t="str">
        <f t="shared" si="83"/>
        <v/>
      </c>
      <c r="C571" s="277" t="str">
        <f t="shared" si="84"/>
        <v/>
      </c>
      <c r="D571" s="260" t="str">
        <f t="shared" si="85"/>
        <v/>
      </c>
      <c r="E571" s="226" t="str">
        <f t="shared" si="87"/>
        <v/>
      </c>
      <c r="F571" s="248" t="str">
        <f t="shared" si="86"/>
        <v/>
      </c>
      <c r="G571" s="246" t="str">
        <f>IF($A571="","",'Prisestimat RAS'!$C$14)</f>
        <v/>
      </c>
      <c r="H571" s="248" t="str" cm="1">
        <f t="array" ref="H571">IF(N571=Hjelpeark!$E$7,_xlfn.XLOOKUP(IF(P571="Naturlig",O571,P571),'Veksttabell FV'!$A$26:$A$42,_xlfn.XLOOKUP('Beregninger RAS'!F571,'Veksttabell FV'!$B$25:$T$25,'Veksttabell FV'!$B$26:$T$42,,-1),,-1)*G571,IF('Beregninger RAS'!N571=Hjelpeark!$D$7,_xlfn.XLOOKUP(IF(P571="Naturlig",O571,P571),'Veksttabell SV'!$A$27:$A$43,_xlfn.XLOOKUP('Beregninger RAS'!F571,'Veksttabell SV'!$B$26:$AU$26,'Veksttabell SV'!$B$27:$AU$43,,-1),,-1)*G571,""))</f>
        <v/>
      </c>
      <c r="I571" s="248" t="str">
        <f t="shared" si="80"/>
        <v/>
      </c>
      <c r="J571" s="264" t="str">
        <f t="shared" si="81"/>
        <v/>
      </c>
      <c r="K571" s="277" t="str">
        <f>IF(A571="","",'Prisestimat RAS'!$C$9)</f>
        <v/>
      </c>
      <c r="L571" s="277" t="str">
        <f>IF(B571="","",'Prisestimat RAS'!$C$10)</f>
        <v/>
      </c>
      <c r="M571" s="277" t="str">
        <f>IF(A571="","",_xlfn.XLOOKUP('Prisestimat RAS'!$C$10,Hjelpeark!$P$14:$P$16,Hjelpeark!$Q$14:$Q$16))</f>
        <v/>
      </c>
      <c r="N571" s="277" t="str">
        <f t="shared" si="88"/>
        <v/>
      </c>
      <c r="O571" s="277" t="str">
        <f>IFERROR(IF(N571=Hjelpeark!$D$7,_xlfn.XLOOKUP('Beregninger RAS'!C571,Hjelpeark!$C$8:$C$19,Hjelpeark!$D$8:$D$19),_xlfn.XLOOKUP('Beregninger RAS'!C571,Hjelpeark!$C$8:$C$19,Hjelpeark!$E$8:$E$19)),"")</f>
        <v/>
      </c>
      <c r="P571" s="277" t="str">
        <f t="shared" si="89"/>
        <v/>
      </c>
      <c r="Q571" s="277" t="str">
        <f>IFERROR(IF(P571=Hjelpeark!$B$4,0,ABS(P571-O571)),"")</f>
        <v/>
      </c>
      <c r="R571" s="226" t="str">
        <f t="shared" si="82"/>
        <v/>
      </c>
      <c r="T571" s="248" t="str">
        <f>IFERROR(_xlfn.XLOOKUP(D571,Prisliste!$C$4:$F$4,Prisliste!$C$28:$F$28)*R571,"")</f>
        <v/>
      </c>
      <c r="U571" s="248" t="str">
        <f>IFERROR(IF(L571=Hjelpeark!$P$14,_xlfn.XLOOKUP(D571,Prisliste!$C$4:$F$4,Prisliste!$C$29:$F$29)*R571,IF(L571=Hjelpeark!$P$15,_xlfn.XLOOKUP(D571,Prisliste!$C$4:$F$4,Prisliste!$C$30:$F$30)*R571,_xlfn.XLOOKUP(D571,Prisliste!$C$4:$F$4,Prisliste!$C$31:$F$31)*R571)),"")</f>
        <v/>
      </c>
    </row>
    <row r="572" spans="1:21" ht="14.4">
      <c r="A572" s="278" t="str">
        <f>IF(A571="","",IF(A571+1&lt;='Prisestimat RAS'!$C$7,'Beregninger RAS'!A571+1,""))</f>
        <v/>
      </c>
      <c r="B572" s="260" t="str">
        <f t="shared" si="83"/>
        <v/>
      </c>
      <c r="C572" s="277" t="str">
        <f t="shared" si="84"/>
        <v/>
      </c>
      <c r="D572" s="260" t="str">
        <f t="shared" si="85"/>
        <v/>
      </c>
      <c r="E572" s="226" t="str">
        <f t="shared" si="87"/>
        <v/>
      </c>
      <c r="F572" s="248" t="str">
        <f t="shared" si="86"/>
        <v/>
      </c>
      <c r="G572" s="246" t="str">
        <f>IF($A572="","",'Prisestimat RAS'!$C$14)</f>
        <v/>
      </c>
      <c r="H572" s="248" t="str" cm="1">
        <f t="array" ref="H572">IF(N572=Hjelpeark!$E$7,_xlfn.XLOOKUP(IF(P572="Naturlig",O572,P572),'Veksttabell FV'!$A$26:$A$42,_xlfn.XLOOKUP('Beregninger RAS'!F572,'Veksttabell FV'!$B$25:$T$25,'Veksttabell FV'!$B$26:$T$42,,-1),,-1)*G572,IF('Beregninger RAS'!N572=Hjelpeark!$D$7,_xlfn.XLOOKUP(IF(P572="Naturlig",O572,P572),'Veksttabell SV'!$A$27:$A$43,_xlfn.XLOOKUP('Beregninger RAS'!F572,'Veksttabell SV'!$B$26:$AU$26,'Veksttabell SV'!$B$27:$AU$43,,-1),,-1)*G572,""))</f>
        <v/>
      </c>
      <c r="I572" s="248" t="str">
        <f t="shared" si="80"/>
        <v/>
      </c>
      <c r="J572" s="264" t="str">
        <f t="shared" si="81"/>
        <v/>
      </c>
      <c r="K572" s="277" t="str">
        <f>IF(A572="","",'Prisestimat RAS'!$C$9)</f>
        <v/>
      </c>
      <c r="L572" s="277" t="str">
        <f>IF(B572="","",'Prisestimat RAS'!$C$10)</f>
        <v/>
      </c>
      <c r="M572" s="277" t="str">
        <f>IF(A572="","",_xlfn.XLOOKUP('Prisestimat RAS'!$C$10,Hjelpeark!$P$14:$P$16,Hjelpeark!$Q$14:$Q$16))</f>
        <v/>
      </c>
      <c r="N572" s="277" t="str">
        <f t="shared" si="88"/>
        <v/>
      </c>
      <c r="O572" s="277" t="str">
        <f>IFERROR(IF(N572=Hjelpeark!$D$7,_xlfn.XLOOKUP('Beregninger RAS'!C572,Hjelpeark!$C$8:$C$19,Hjelpeark!$D$8:$D$19),_xlfn.XLOOKUP('Beregninger RAS'!C572,Hjelpeark!$C$8:$C$19,Hjelpeark!$E$8:$E$19)),"")</f>
        <v/>
      </c>
      <c r="P572" s="277" t="str">
        <f t="shared" si="89"/>
        <v/>
      </c>
      <c r="Q572" s="277" t="str">
        <f>IFERROR(IF(P572=Hjelpeark!$B$4,0,ABS(P572-O572)),"")</f>
        <v/>
      </c>
      <c r="R572" s="226" t="str">
        <f t="shared" si="82"/>
        <v/>
      </c>
      <c r="T572" s="248" t="str">
        <f>IFERROR(_xlfn.XLOOKUP(D572,Prisliste!$C$4:$F$4,Prisliste!$C$28:$F$28)*R572,"")</f>
        <v/>
      </c>
      <c r="U572" s="248" t="str">
        <f>IFERROR(IF(L572=Hjelpeark!$P$14,_xlfn.XLOOKUP(D572,Prisliste!$C$4:$F$4,Prisliste!$C$29:$F$29)*R572,IF(L572=Hjelpeark!$P$15,_xlfn.XLOOKUP(D572,Prisliste!$C$4:$F$4,Prisliste!$C$30:$F$30)*R572,_xlfn.XLOOKUP(D572,Prisliste!$C$4:$F$4,Prisliste!$C$31:$F$31)*R572)),"")</f>
        <v/>
      </c>
    </row>
    <row r="573" spans="1:21" ht="14.4">
      <c r="A573" s="278" t="str">
        <f>IF(A572="","",IF(A572+1&lt;='Prisestimat RAS'!$C$7,'Beregninger RAS'!A572+1,""))</f>
        <v/>
      </c>
      <c r="B573" s="260" t="str">
        <f t="shared" si="83"/>
        <v/>
      </c>
      <c r="C573" s="277" t="str">
        <f t="shared" si="84"/>
        <v/>
      </c>
      <c r="D573" s="260" t="str">
        <f t="shared" si="85"/>
        <v/>
      </c>
      <c r="E573" s="226" t="str">
        <f t="shared" si="87"/>
        <v/>
      </c>
      <c r="F573" s="248" t="str">
        <f t="shared" si="86"/>
        <v/>
      </c>
      <c r="G573" s="246" t="str">
        <f>IF($A573="","",'Prisestimat RAS'!$C$14)</f>
        <v/>
      </c>
      <c r="H573" s="248" t="str" cm="1">
        <f t="array" ref="H573">IF(N573=Hjelpeark!$E$7,_xlfn.XLOOKUP(IF(P573="Naturlig",O573,P573),'Veksttabell FV'!$A$26:$A$42,_xlfn.XLOOKUP('Beregninger RAS'!F573,'Veksttabell FV'!$B$25:$T$25,'Veksttabell FV'!$B$26:$T$42,,-1),,-1)*G573,IF('Beregninger RAS'!N573=Hjelpeark!$D$7,_xlfn.XLOOKUP(IF(P573="Naturlig",O573,P573),'Veksttabell SV'!$A$27:$A$43,_xlfn.XLOOKUP('Beregninger RAS'!F573,'Veksttabell SV'!$B$26:$AU$26,'Veksttabell SV'!$B$27:$AU$43,,-1),,-1)*G573,""))</f>
        <v/>
      </c>
      <c r="I573" s="248" t="str">
        <f t="shared" si="80"/>
        <v/>
      </c>
      <c r="J573" s="264" t="str">
        <f t="shared" si="81"/>
        <v/>
      </c>
      <c r="K573" s="277" t="str">
        <f>IF(A573="","",'Prisestimat RAS'!$C$9)</f>
        <v/>
      </c>
      <c r="L573" s="277" t="str">
        <f>IF(B573="","",'Prisestimat RAS'!$C$10)</f>
        <v/>
      </c>
      <c r="M573" s="277" t="str">
        <f>IF(A573="","",_xlfn.XLOOKUP('Prisestimat RAS'!$C$10,Hjelpeark!$P$14:$P$16,Hjelpeark!$Q$14:$Q$16))</f>
        <v/>
      </c>
      <c r="N573" s="277" t="str">
        <f t="shared" si="88"/>
        <v/>
      </c>
      <c r="O573" s="277" t="str">
        <f>IFERROR(IF(N573=Hjelpeark!$D$7,_xlfn.XLOOKUP('Beregninger RAS'!C573,Hjelpeark!$C$8:$C$19,Hjelpeark!$D$8:$D$19),_xlfn.XLOOKUP('Beregninger RAS'!C573,Hjelpeark!$C$8:$C$19,Hjelpeark!$E$8:$E$19)),"")</f>
        <v/>
      </c>
      <c r="P573" s="277" t="str">
        <f t="shared" si="89"/>
        <v/>
      </c>
      <c r="Q573" s="277" t="str">
        <f>IFERROR(IF(P573=Hjelpeark!$B$4,0,ABS(P573-O573)),"")</f>
        <v/>
      </c>
      <c r="R573" s="226" t="str">
        <f t="shared" si="82"/>
        <v/>
      </c>
      <c r="T573" s="248" t="str">
        <f>IFERROR(_xlfn.XLOOKUP(D573,Prisliste!$C$4:$F$4,Prisliste!$C$28:$F$28)*R573,"")</f>
        <v/>
      </c>
      <c r="U573" s="248" t="str">
        <f>IFERROR(IF(L573=Hjelpeark!$P$14,_xlfn.XLOOKUP(D573,Prisliste!$C$4:$F$4,Prisliste!$C$29:$F$29)*R573,IF(L573=Hjelpeark!$P$15,_xlfn.XLOOKUP(D573,Prisliste!$C$4:$F$4,Prisliste!$C$30:$F$30)*R573,_xlfn.XLOOKUP(D573,Prisliste!$C$4:$F$4,Prisliste!$C$31:$F$31)*R573)),"")</f>
        <v/>
      </c>
    </row>
    <row r="574" spans="1:21" ht="14.4">
      <c r="A574" s="278" t="str">
        <f>IF(A573="","",IF(A573+1&lt;='Prisestimat RAS'!$C$7,'Beregninger RAS'!A573+1,""))</f>
        <v/>
      </c>
      <c r="B574" s="260" t="str">
        <f t="shared" si="83"/>
        <v/>
      </c>
      <c r="C574" s="277" t="str">
        <f t="shared" si="84"/>
        <v/>
      </c>
      <c r="D574" s="260" t="str">
        <f t="shared" si="85"/>
        <v/>
      </c>
      <c r="E574" s="226" t="str">
        <f t="shared" si="87"/>
        <v/>
      </c>
      <c r="F574" s="248" t="str">
        <f t="shared" si="86"/>
        <v/>
      </c>
      <c r="G574" s="246" t="str">
        <f>IF($A574="","",'Prisestimat RAS'!$C$14)</f>
        <v/>
      </c>
      <c r="H574" s="248" t="str" cm="1">
        <f t="array" ref="H574">IF(N574=Hjelpeark!$E$7,_xlfn.XLOOKUP(IF(P574="Naturlig",O574,P574),'Veksttabell FV'!$A$26:$A$42,_xlfn.XLOOKUP('Beregninger RAS'!F574,'Veksttabell FV'!$B$25:$T$25,'Veksttabell FV'!$B$26:$T$42,,-1),,-1)*G574,IF('Beregninger RAS'!N574=Hjelpeark!$D$7,_xlfn.XLOOKUP(IF(P574="Naturlig",O574,P574),'Veksttabell SV'!$A$27:$A$43,_xlfn.XLOOKUP('Beregninger RAS'!F574,'Veksttabell SV'!$B$26:$AU$26,'Veksttabell SV'!$B$27:$AU$43,,-1),,-1)*G574,""))</f>
        <v/>
      </c>
      <c r="I574" s="248" t="str">
        <f t="shared" si="80"/>
        <v/>
      </c>
      <c r="J574" s="264" t="str">
        <f t="shared" si="81"/>
        <v/>
      </c>
      <c r="K574" s="277" t="str">
        <f>IF(A574="","",'Prisestimat RAS'!$C$9)</f>
        <v/>
      </c>
      <c r="L574" s="277" t="str">
        <f>IF(B574="","",'Prisestimat RAS'!$C$10)</f>
        <v/>
      </c>
      <c r="M574" s="277" t="str">
        <f>IF(A574="","",_xlfn.XLOOKUP('Prisestimat RAS'!$C$10,Hjelpeark!$P$14:$P$16,Hjelpeark!$Q$14:$Q$16))</f>
        <v/>
      </c>
      <c r="N574" s="277" t="str">
        <f t="shared" si="88"/>
        <v/>
      </c>
      <c r="O574" s="277" t="str">
        <f>IFERROR(IF(N574=Hjelpeark!$D$7,_xlfn.XLOOKUP('Beregninger RAS'!C574,Hjelpeark!$C$8:$C$19,Hjelpeark!$D$8:$D$19),_xlfn.XLOOKUP('Beregninger RAS'!C574,Hjelpeark!$C$8:$C$19,Hjelpeark!$E$8:$E$19)),"")</f>
        <v/>
      </c>
      <c r="P574" s="277" t="str">
        <f t="shared" si="89"/>
        <v/>
      </c>
      <c r="Q574" s="277" t="str">
        <f>IFERROR(IF(P574=Hjelpeark!$B$4,0,ABS(P574-O574)),"")</f>
        <v/>
      </c>
      <c r="R574" s="226" t="str">
        <f t="shared" si="82"/>
        <v/>
      </c>
      <c r="T574" s="248" t="str">
        <f>IFERROR(_xlfn.XLOOKUP(D574,Prisliste!$C$4:$F$4,Prisliste!$C$28:$F$28)*R574,"")</f>
        <v/>
      </c>
      <c r="U574" s="248" t="str">
        <f>IFERROR(IF(L574=Hjelpeark!$P$14,_xlfn.XLOOKUP(D574,Prisliste!$C$4:$F$4,Prisliste!$C$29:$F$29)*R574,IF(L574=Hjelpeark!$P$15,_xlfn.XLOOKUP(D574,Prisliste!$C$4:$F$4,Prisliste!$C$30:$F$30)*R574,_xlfn.XLOOKUP(D574,Prisliste!$C$4:$F$4,Prisliste!$C$31:$F$31)*R574)),"")</f>
        <v/>
      </c>
    </row>
    <row r="575" spans="1:21" ht="14.4">
      <c r="A575" s="278" t="str">
        <f>IF(A574="","",IF(A574+1&lt;='Prisestimat RAS'!$C$7,'Beregninger RAS'!A574+1,""))</f>
        <v/>
      </c>
      <c r="B575" s="260" t="str">
        <f t="shared" si="83"/>
        <v/>
      </c>
      <c r="C575" s="277" t="str">
        <f t="shared" si="84"/>
        <v/>
      </c>
      <c r="D575" s="260" t="str">
        <f t="shared" si="85"/>
        <v/>
      </c>
      <c r="E575" s="226" t="str">
        <f t="shared" si="87"/>
        <v/>
      </c>
      <c r="F575" s="248" t="str">
        <f t="shared" si="86"/>
        <v/>
      </c>
      <c r="G575" s="246" t="str">
        <f>IF($A575="","",'Prisestimat RAS'!$C$14)</f>
        <v/>
      </c>
      <c r="H575" s="248" t="str" cm="1">
        <f t="array" ref="H575">IF(N575=Hjelpeark!$E$7,_xlfn.XLOOKUP(IF(P575="Naturlig",O575,P575),'Veksttabell FV'!$A$26:$A$42,_xlfn.XLOOKUP('Beregninger RAS'!F575,'Veksttabell FV'!$B$25:$T$25,'Veksttabell FV'!$B$26:$T$42,,-1),,-1)*G575,IF('Beregninger RAS'!N575=Hjelpeark!$D$7,_xlfn.XLOOKUP(IF(P575="Naturlig",O575,P575),'Veksttabell SV'!$A$27:$A$43,_xlfn.XLOOKUP('Beregninger RAS'!F575,'Veksttabell SV'!$B$26:$AU$26,'Veksttabell SV'!$B$27:$AU$43,,-1),,-1)*G575,""))</f>
        <v/>
      </c>
      <c r="I575" s="248" t="str">
        <f t="shared" si="80"/>
        <v/>
      </c>
      <c r="J575" s="264" t="str">
        <f t="shared" si="81"/>
        <v/>
      </c>
      <c r="K575" s="277" t="str">
        <f>IF(A575="","",'Prisestimat RAS'!$C$9)</f>
        <v/>
      </c>
      <c r="L575" s="277" t="str">
        <f>IF(B575="","",'Prisestimat RAS'!$C$10)</f>
        <v/>
      </c>
      <c r="M575" s="277" t="str">
        <f>IF(A575="","",_xlfn.XLOOKUP('Prisestimat RAS'!$C$10,Hjelpeark!$P$14:$P$16,Hjelpeark!$Q$14:$Q$16))</f>
        <v/>
      </c>
      <c r="N575" s="277" t="str">
        <f t="shared" si="88"/>
        <v/>
      </c>
      <c r="O575" s="277" t="str">
        <f>IFERROR(IF(N575=Hjelpeark!$D$7,_xlfn.XLOOKUP('Beregninger RAS'!C575,Hjelpeark!$C$8:$C$19,Hjelpeark!$D$8:$D$19),_xlfn.XLOOKUP('Beregninger RAS'!C575,Hjelpeark!$C$8:$C$19,Hjelpeark!$E$8:$E$19)),"")</f>
        <v/>
      </c>
      <c r="P575" s="277" t="str">
        <f t="shared" si="89"/>
        <v/>
      </c>
      <c r="Q575" s="277" t="str">
        <f>IFERROR(IF(P575=Hjelpeark!$B$4,0,ABS(P575-O575)),"")</f>
        <v/>
      </c>
      <c r="R575" s="226" t="str">
        <f t="shared" si="82"/>
        <v/>
      </c>
      <c r="T575" s="248" t="str">
        <f>IFERROR(_xlfn.XLOOKUP(D575,Prisliste!$C$4:$F$4,Prisliste!$C$28:$F$28)*R575,"")</f>
        <v/>
      </c>
      <c r="U575" s="248" t="str">
        <f>IFERROR(IF(L575=Hjelpeark!$P$14,_xlfn.XLOOKUP(D575,Prisliste!$C$4:$F$4,Prisliste!$C$29:$F$29)*R575,IF(L575=Hjelpeark!$P$15,_xlfn.XLOOKUP(D575,Prisliste!$C$4:$F$4,Prisliste!$C$30:$F$30)*R575,_xlfn.XLOOKUP(D575,Prisliste!$C$4:$F$4,Prisliste!$C$31:$F$31)*R575)),"")</f>
        <v/>
      </c>
    </row>
    <row r="576" spans="1:21" ht="14.4">
      <c r="A576" s="278" t="str">
        <f>IF(A575="","",IF(A575+1&lt;='Prisestimat RAS'!$C$7,'Beregninger RAS'!A575+1,""))</f>
        <v/>
      </c>
      <c r="B576" s="260" t="str">
        <f t="shared" si="83"/>
        <v/>
      </c>
      <c r="C576" s="277" t="str">
        <f t="shared" si="84"/>
        <v/>
      </c>
      <c r="D576" s="260" t="str">
        <f t="shared" si="85"/>
        <v/>
      </c>
      <c r="E576" s="226" t="str">
        <f t="shared" si="87"/>
        <v/>
      </c>
      <c r="F576" s="248" t="str">
        <f t="shared" si="86"/>
        <v/>
      </c>
      <c r="G576" s="246" t="str">
        <f>IF($A576="","",'Prisestimat RAS'!$C$14)</f>
        <v/>
      </c>
      <c r="H576" s="248" t="str" cm="1">
        <f t="array" ref="H576">IF(N576=Hjelpeark!$E$7,_xlfn.XLOOKUP(IF(P576="Naturlig",O576,P576),'Veksttabell FV'!$A$26:$A$42,_xlfn.XLOOKUP('Beregninger RAS'!F576,'Veksttabell FV'!$B$25:$T$25,'Veksttabell FV'!$B$26:$T$42,,-1),,-1)*G576,IF('Beregninger RAS'!N576=Hjelpeark!$D$7,_xlfn.XLOOKUP(IF(P576="Naturlig",O576,P576),'Veksttabell SV'!$A$27:$A$43,_xlfn.XLOOKUP('Beregninger RAS'!F576,'Veksttabell SV'!$B$26:$AU$26,'Veksttabell SV'!$B$27:$AU$43,,-1),,-1)*G576,""))</f>
        <v/>
      </c>
      <c r="I576" s="248" t="str">
        <f t="shared" si="80"/>
        <v/>
      </c>
      <c r="J576" s="264" t="str">
        <f t="shared" si="81"/>
        <v/>
      </c>
      <c r="K576" s="277" t="str">
        <f>IF(A576="","",'Prisestimat RAS'!$C$9)</f>
        <v/>
      </c>
      <c r="L576" s="277" t="str">
        <f>IF(B576="","",'Prisestimat RAS'!$C$10)</f>
        <v/>
      </c>
      <c r="M576" s="277" t="str">
        <f>IF(A576="","",_xlfn.XLOOKUP('Prisestimat RAS'!$C$10,Hjelpeark!$P$14:$P$16,Hjelpeark!$Q$14:$Q$16))</f>
        <v/>
      </c>
      <c r="N576" s="277" t="str">
        <f t="shared" si="88"/>
        <v/>
      </c>
      <c r="O576" s="277" t="str">
        <f>IFERROR(IF(N576=Hjelpeark!$D$7,_xlfn.XLOOKUP('Beregninger RAS'!C576,Hjelpeark!$C$8:$C$19,Hjelpeark!$D$8:$D$19),_xlfn.XLOOKUP('Beregninger RAS'!C576,Hjelpeark!$C$8:$C$19,Hjelpeark!$E$8:$E$19)),"")</f>
        <v/>
      </c>
      <c r="P576" s="277" t="str">
        <f t="shared" si="89"/>
        <v/>
      </c>
      <c r="Q576" s="277" t="str">
        <f>IFERROR(IF(P576=Hjelpeark!$B$4,0,ABS(P576-O576)),"")</f>
        <v/>
      </c>
      <c r="R576" s="226" t="str">
        <f t="shared" si="82"/>
        <v/>
      </c>
      <c r="T576" s="248" t="str">
        <f>IFERROR(_xlfn.XLOOKUP(D576,Prisliste!$C$4:$F$4,Prisliste!$C$28:$F$28)*R576,"")</f>
        <v/>
      </c>
      <c r="U576" s="248" t="str">
        <f>IFERROR(IF(L576=Hjelpeark!$P$14,_xlfn.XLOOKUP(D576,Prisliste!$C$4:$F$4,Prisliste!$C$29:$F$29)*R576,IF(L576=Hjelpeark!$P$15,_xlfn.XLOOKUP(D576,Prisliste!$C$4:$F$4,Prisliste!$C$30:$F$30)*R576,_xlfn.XLOOKUP(D576,Prisliste!$C$4:$F$4,Prisliste!$C$31:$F$31)*R576)),"")</f>
        <v/>
      </c>
    </row>
    <row r="577" spans="1:21" ht="14.4">
      <c r="A577" s="278" t="str">
        <f>IF(A576="","",IF(A576+1&lt;='Prisestimat RAS'!$C$7,'Beregninger RAS'!A576+1,""))</f>
        <v/>
      </c>
      <c r="B577" s="260" t="str">
        <f t="shared" si="83"/>
        <v/>
      </c>
      <c r="C577" s="277" t="str">
        <f t="shared" si="84"/>
        <v/>
      </c>
      <c r="D577" s="260" t="str">
        <f t="shared" si="85"/>
        <v/>
      </c>
      <c r="E577" s="226" t="str">
        <f t="shared" si="87"/>
        <v/>
      </c>
      <c r="F577" s="248" t="str">
        <f t="shared" si="86"/>
        <v/>
      </c>
      <c r="G577" s="246" t="str">
        <f>IF($A577="","",'Prisestimat RAS'!$C$14)</f>
        <v/>
      </c>
      <c r="H577" s="248" t="str" cm="1">
        <f t="array" ref="H577">IF(N577=Hjelpeark!$E$7,_xlfn.XLOOKUP(IF(P577="Naturlig",O577,P577),'Veksttabell FV'!$A$26:$A$42,_xlfn.XLOOKUP('Beregninger RAS'!F577,'Veksttabell FV'!$B$25:$T$25,'Veksttabell FV'!$B$26:$T$42,,-1),,-1)*G577,IF('Beregninger RAS'!N577=Hjelpeark!$D$7,_xlfn.XLOOKUP(IF(P577="Naturlig",O577,P577),'Veksttabell SV'!$A$27:$A$43,_xlfn.XLOOKUP('Beregninger RAS'!F577,'Veksttabell SV'!$B$26:$AU$26,'Veksttabell SV'!$B$27:$AU$43,,-1),,-1)*G577,""))</f>
        <v/>
      </c>
      <c r="I577" s="248" t="str">
        <f t="shared" si="80"/>
        <v/>
      </c>
      <c r="J577" s="264" t="str">
        <f t="shared" si="81"/>
        <v/>
      </c>
      <c r="K577" s="277" t="str">
        <f>IF(A577="","",'Prisestimat RAS'!$C$9)</f>
        <v/>
      </c>
      <c r="L577" s="277" t="str">
        <f>IF(B577="","",'Prisestimat RAS'!$C$10)</f>
        <v/>
      </c>
      <c r="M577" s="277" t="str">
        <f>IF(A577="","",_xlfn.XLOOKUP('Prisestimat RAS'!$C$10,Hjelpeark!$P$14:$P$16,Hjelpeark!$Q$14:$Q$16))</f>
        <v/>
      </c>
      <c r="N577" s="277" t="str">
        <f t="shared" si="88"/>
        <v/>
      </c>
      <c r="O577" s="277" t="str">
        <f>IFERROR(IF(N577=Hjelpeark!$D$7,_xlfn.XLOOKUP('Beregninger RAS'!C577,Hjelpeark!$C$8:$C$19,Hjelpeark!$D$8:$D$19),_xlfn.XLOOKUP('Beregninger RAS'!C577,Hjelpeark!$C$8:$C$19,Hjelpeark!$E$8:$E$19)),"")</f>
        <v/>
      </c>
      <c r="P577" s="277" t="str">
        <f t="shared" si="89"/>
        <v/>
      </c>
      <c r="Q577" s="277" t="str">
        <f>IFERROR(IF(P577=Hjelpeark!$B$4,0,ABS(P577-O577)),"")</f>
        <v/>
      </c>
      <c r="R577" s="226" t="str">
        <f t="shared" si="82"/>
        <v/>
      </c>
      <c r="T577" s="248" t="str">
        <f>IFERROR(_xlfn.XLOOKUP(D577,Prisliste!$C$4:$F$4,Prisliste!$C$28:$F$28)*R577,"")</f>
        <v/>
      </c>
      <c r="U577" s="248" t="str">
        <f>IFERROR(IF(L577=Hjelpeark!$P$14,_xlfn.XLOOKUP(D577,Prisliste!$C$4:$F$4,Prisliste!$C$29:$F$29)*R577,IF(L577=Hjelpeark!$P$15,_xlfn.XLOOKUP(D577,Prisliste!$C$4:$F$4,Prisliste!$C$30:$F$30)*R577,_xlfn.XLOOKUP(D577,Prisliste!$C$4:$F$4,Prisliste!$C$31:$F$31)*R577)),"")</f>
        <v/>
      </c>
    </row>
    <row r="578" spans="1:21" ht="14.4">
      <c r="A578" s="278" t="str">
        <f>IF(A577="","",IF(A577+1&lt;='Prisestimat RAS'!$C$7,'Beregninger RAS'!A577+1,""))</f>
        <v/>
      </c>
      <c r="B578" s="260" t="str">
        <f t="shared" si="83"/>
        <v/>
      </c>
      <c r="C578" s="277" t="str">
        <f t="shared" si="84"/>
        <v/>
      </c>
      <c r="D578" s="260" t="str">
        <f t="shared" si="85"/>
        <v/>
      </c>
      <c r="E578" s="226" t="str">
        <f t="shared" si="87"/>
        <v/>
      </c>
      <c r="F578" s="248" t="str">
        <f t="shared" si="86"/>
        <v/>
      </c>
      <c r="G578" s="246" t="str">
        <f>IF($A578="","",'Prisestimat RAS'!$C$14)</f>
        <v/>
      </c>
      <c r="H578" s="248" t="str" cm="1">
        <f t="array" ref="H578">IF(N578=Hjelpeark!$E$7,_xlfn.XLOOKUP(IF(P578="Naturlig",O578,P578),'Veksttabell FV'!$A$26:$A$42,_xlfn.XLOOKUP('Beregninger RAS'!F578,'Veksttabell FV'!$B$25:$T$25,'Veksttabell FV'!$B$26:$T$42,,-1),,-1)*G578,IF('Beregninger RAS'!N578=Hjelpeark!$D$7,_xlfn.XLOOKUP(IF(P578="Naturlig",O578,P578),'Veksttabell SV'!$A$27:$A$43,_xlfn.XLOOKUP('Beregninger RAS'!F578,'Veksttabell SV'!$B$26:$AU$26,'Veksttabell SV'!$B$27:$AU$43,,-1),,-1)*G578,""))</f>
        <v/>
      </c>
      <c r="I578" s="248" t="str">
        <f t="shared" si="80"/>
        <v/>
      </c>
      <c r="J578" s="264" t="str">
        <f t="shared" si="81"/>
        <v/>
      </c>
      <c r="K578" s="277" t="str">
        <f>IF(A578="","",'Prisestimat RAS'!$C$9)</f>
        <v/>
      </c>
      <c r="L578" s="277" t="str">
        <f>IF(B578="","",'Prisestimat RAS'!$C$10)</f>
        <v/>
      </c>
      <c r="M578" s="277" t="str">
        <f>IF(A578="","",_xlfn.XLOOKUP('Prisestimat RAS'!$C$10,Hjelpeark!$P$14:$P$16,Hjelpeark!$Q$14:$Q$16))</f>
        <v/>
      </c>
      <c r="N578" s="277" t="str">
        <f t="shared" si="88"/>
        <v/>
      </c>
      <c r="O578" s="277" t="str">
        <f>IFERROR(IF(N578=Hjelpeark!$D$7,_xlfn.XLOOKUP('Beregninger RAS'!C578,Hjelpeark!$C$8:$C$19,Hjelpeark!$D$8:$D$19),_xlfn.XLOOKUP('Beregninger RAS'!C578,Hjelpeark!$C$8:$C$19,Hjelpeark!$E$8:$E$19)),"")</f>
        <v/>
      </c>
      <c r="P578" s="277" t="str">
        <f t="shared" si="89"/>
        <v/>
      </c>
      <c r="Q578" s="277" t="str">
        <f>IFERROR(IF(P578=Hjelpeark!$B$4,0,ABS(P578-O578)),"")</f>
        <v/>
      </c>
      <c r="R578" s="226" t="str">
        <f t="shared" si="82"/>
        <v/>
      </c>
      <c r="T578" s="248" t="str">
        <f>IFERROR(_xlfn.XLOOKUP(D578,Prisliste!$C$4:$F$4,Prisliste!$C$28:$F$28)*R578,"")</f>
        <v/>
      </c>
      <c r="U578" s="248" t="str">
        <f>IFERROR(IF(L578=Hjelpeark!$P$14,_xlfn.XLOOKUP(D578,Prisliste!$C$4:$F$4,Prisliste!$C$29:$F$29)*R578,IF(L578=Hjelpeark!$P$15,_xlfn.XLOOKUP(D578,Prisliste!$C$4:$F$4,Prisliste!$C$30:$F$30)*R578,_xlfn.XLOOKUP(D578,Prisliste!$C$4:$F$4,Prisliste!$C$31:$F$31)*R578)),"")</f>
        <v/>
      </c>
    </row>
    <row r="579" spans="1:21" ht="14.4">
      <c r="A579" s="278" t="str">
        <f>IF(A578="","",IF(A578+1&lt;='Prisestimat RAS'!$C$7,'Beregninger RAS'!A578+1,""))</f>
        <v/>
      </c>
      <c r="B579" s="260" t="str">
        <f t="shared" si="83"/>
        <v/>
      </c>
      <c r="C579" s="277" t="str">
        <f t="shared" si="84"/>
        <v/>
      </c>
      <c r="D579" s="260" t="str">
        <f t="shared" si="85"/>
        <v/>
      </c>
      <c r="E579" s="226" t="str">
        <f t="shared" si="87"/>
        <v/>
      </c>
      <c r="F579" s="248" t="str">
        <f t="shared" si="86"/>
        <v/>
      </c>
      <c r="G579" s="246" t="str">
        <f>IF($A579="","",'Prisestimat RAS'!$C$14)</f>
        <v/>
      </c>
      <c r="H579" s="248" t="str" cm="1">
        <f t="array" ref="H579">IF(N579=Hjelpeark!$E$7,_xlfn.XLOOKUP(IF(P579="Naturlig",O579,P579),'Veksttabell FV'!$A$26:$A$42,_xlfn.XLOOKUP('Beregninger RAS'!F579,'Veksttabell FV'!$B$25:$T$25,'Veksttabell FV'!$B$26:$T$42,,-1),,-1)*G579,IF('Beregninger RAS'!N579=Hjelpeark!$D$7,_xlfn.XLOOKUP(IF(P579="Naturlig",O579,P579),'Veksttabell SV'!$A$27:$A$43,_xlfn.XLOOKUP('Beregninger RAS'!F579,'Veksttabell SV'!$B$26:$AU$26,'Veksttabell SV'!$B$27:$AU$43,,-1),,-1)*G579,""))</f>
        <v/>
      </c>
      <c r="I579" s="248" t="str">
        <f t="shared" si="80"/>
        <v/>
      </c>
      <c r="J579" s="264" t="str">
        <f t="shared" si="81"/>
        <v/>
      </c>
      <c r="K579" s="277" t="str">
        <f>IF(A579="","",'Prisestimat RAS'!$C$9)</f>
        <v/>
      </c>
      <c r="L579" s="277" t="str">
        <f>IF(B579="","",'Prisestimat RAS'!$C$10)</f>
        <v/>
      </c>
      <c r="M579" s="277" t="str">
        <f>IF(A579="","",_xlfn.XLOOKUP('Prisestimat RAS'!$C$10,Hjelpeark!$P$14:$P$16,Hjelpeark!$Q$14:$Q$16))</f>
        <v/>
      </c>
      <c r="N579" s="277" t="str">
        <f t="shared" si="88"/>
        <v/>
      </c>
      <c r="O579" s="277" t="str">
        <f>IFERROR(IF(N579=Hjelpeark!$D$7,_xlfn.XLOOKUP('Beregninger RAS'!C579,Hjelpeark!$C$8:$C$19,Hjelpeark!$D$8:$D$19),_xlfn.XLOOKUP('Beregninger RAS'!C579,Hjelpeark!$C$8:$C$19,Hjelpeark!$E$8:$E$19)),"")</f>
        <v/>
      </c>
      <c r="P579" s="277" t="str">
        <f t="shared" si="89"/>
        <v/>
      </c>
      <c r="Q579" s="277" t="str">
        <f>IFERROR(IF(P579=Hjelpeark!$B$4,0,ABS(P579-O579)),"")</f>
        <v/>
      </c>
      <c r="R579" s="226" t="str">
        <f t="shared" si="82"/>
        <v/>
      </c>
      <c r="T579" s="248" t="str">
        <f>IFERROR(_xlfn.XLOOKUP(D579,Prisliste!$C$4:$F$4,Prisliste!$C$28:$F$28)*R579,"")</f>
        <v/>
      </c>
      <c r="U579" s="248" t="str">
        <f>IFERROR(IF(L579=Hjelpeark!$P$14,_xlfn.XLOOKUP(D579,Prisliste!$C$4:$F$4,Prisliste!$C$29:$F$29)*R579,IF(L579=Hjelpeark!$P$15,_xlfn.XLOOKUP(D579,Prisliste!$C$4:$F$4,Prisliste!$C$30:$F$30)*R579,_xlfn.XLOOKUP(D579,Prisliste!$C$4:$F$4,Prisliste!$C$31:$F$31)*R579)),"")</f>
        <v/>
      </c>
    </row>
    <row r="580" spans="1:21" ht="14.4">
      <c r="A580" s="278" t="str">
        <f>IF(A579="","",IF(A579+1&lt;='Prisestimat RAS'!$C$7,'Beregninger RAS'!A579+1,""))</f>
        <v/>
      </c>
      <c r="B580" s="260" t="str">
        <f t="shared" si="83"/>
        <v/>
      </c>
      <c r="C580" s="277" t="str">
        <f t="shared" si="84"/>
        <v/>
      </c>
      <c r="D580" s="260" t="str">
        <f t="shared" si="85"/>
        <v/>
      </c>
      <c r="E580" s="226" t="str">
        <f t="shared" si="87"/>
        <v/>
      </c>
      <c r="F580" s="248" t="str">
        <f t="shared" si="86"/>
        <v/>
      </c>
      <c r="G580" s="246" t="str">
        <f>IF($A580="","",'Prisestimat RAS'!$C$14)</f>
        <v/>
      </c>
      <c r="H580" s="248" t="str" cm="1">
        <f t="array" ref="H580">IF(N580=Hjelpeark!$E$7,_xlfn.XLOOKUP(IF(P580="Naturlig",O580,P580),'Veksttabell FV'!$A$26:$A$42,_xlfn.XLOOKUP('Beregninger RAS'!F580,'Veksttabell FV'!$B$25:$T$25,'Veksttabell FV'!$B$26:$T$42,,-1),,-1)*G580,IF('Beregninger RAS'!N580=Hjelpeark!$D$7,_xlfn.XLOOKUP(IF(P580="Naturlig",O580,P580),'Veksttabell SV'!$A$27:$A$43,_xlfn.XLOOKUP('Beregninger RAS'!F580,'Veksttabell SV'!$B$26:$AU$26,'Veksttabell SV'!$B$27:$AU$43,,-1),,-1)*G580,""))</f>
        <v/>
      </c>
      <c r="I580" s="248" t="str">
        <f t="shared" si="90" ref="I580:I643">IF(A580="","",E580*F580/1000)</f>
        <v/>
      </c>
      <c r="J580" s="264" t="str">
        <f t="shared" si="91" ref="J580:J643">IF(A580="","",I580/(M580/1000)/K580)</f>
        <v/>
      </c>
      <c r="K580" s="277" t="str">
        <f>IF(A580="","",'Prisestimat RAS'!$C$9)</f>
        <v/>
      </c>
      <c r="L580" s="277" t="str">
        <f>IF(B580="","",'Prisestimat RAS'!$C$10)</f>
        <v/>
      </c>
      <c r="M580" s="277" t="str">
        <f>IF(A580="","",_xlfn.XLOOKUP('Prisestimat RAS'!$C$10,Hjelpeark!$P$14:$P$16,Hjelpeark!$Q$14:$Q$16))</f>
        <v/>
      </c>
      <c r="N580" s="277" t="str">
        <f t="shared" si="88"/>
        <v/>
      </c>
      <c r="O580" s="277" t="str">
        <f>IFERROR(IF(N580=Hjelpeark!$D$7,_xlfn.XLOOKUP('Beregninger RAS'!C580,Hjelpeark!$C$8:$C$19,Hjelpeark!$D$8:$D$19),_xlfn.XLOOKUP('Beregninger RAS'!C580,Hjelpeark!$C$8:$C$19,Hjelpeark!$E$8:$E$19)),"")</f>
        <v/>
      </c>
      <c r="P580" s="277" t="str">
        <f t="shared" si="89"/>
        <v/>
      </c>
      <c r="Q580" s="277" t="str">
        <f>IFERROR(IF(P580=Hjelpeark!$B$4,0,ABS(P580-O580)),"")</f>
        <v/>
      </c>
      <c r="R580" s="226" t="str">
        <f t="shared" si="92" ref="R580:R643">K580</f>
        <v/>
      </c>
      <c r="T580" s="248" t="str">
        <f>IFERROR(_xlfn.XLOOKUP(D580,Prisliste!$C$4:$F$4,Prisliste!$C$28:$F$28)*R580,"")</f>
        <v/>
      </c>
      <c r="U580" s="248" t="str">
        <f>IFERROR(IF(L580=Hjelpeark!$P$14,_xlfn.XLOOKUP(D580,Prisliste!$C$4:$F$4,Prisliste!$C$29:$F$29)*R580,IF(L580=Hjelpeark!$P$15,_xlfn.XLOOKUP(D580,Prisliste!$C$4:$F$4,Prisliste!$C$30:$F$30)*R580,_xlfn.XLOOKUP(D580,Prisliste!$C$4:$F$4,Prisliste!$C$31:$F$31)*R580)),"")</f>
        <v/>
      </c>
    </row>
    <row r="581" spans="1:21" ht="14.4">
      <c r="A581" s="278" t="str">
        <f>IF(A580="","",IF(A580+1&lt;='Prisestimat RAS'!$C$7,'Beregninger RAS'!A580+1,""))</f>
        <v/>
      </c>
      <c r="B581" s="260" t="str">
        <f t="shared" si="93" ref="B581:B644">IFERROR(_xlfn.ISOWEEKNUM(A581),"")</f>
        <v/>
      </c>
      <c r="C581" s="277" t="str">
        <f t="shared" si="94" ref="C581:C644">IFERROR(MONTH(A581),"")</f>
        <v/>
      </c>
      <c r="D581" s="260" t="str">
        <f t="shared" si="95" ref="D581:D644">IFERROR(YEAR(A581),"")</f>
        <v/>
      </c>
      <c r="E581" s="226" t="str">
        <f t="shared" si="87"/>
        <v/>
      </c>
      <c r="F581" s="248" t="str">
        <f t="shared" si="96" ref="F581:F644">IF(A581="","",F580+(F580*H580/100))</f>
        <v/>
      </c>
      <c r="G581" s="246" t="str">
        <f>IF($A581="","",'Prisestimat RAS'!$C$14)</f>
        <v/>
      </c>
      <c r="H581" s="248" t="str" cm="1">
        <f t="array" ref="H581">IF(N581=Hjelpeark!$E$7,_xlfn.XLOOKUP(IF(P581="Naturlig",O581,P581),'Veksttabell FV'!$A$26:$A$42,_xlfn.XLOOKUP('Beregninger RAS'!F581,'Veksttabell FV'!$B$25:$T$25,'Veksttabell FV'!$B$26:$T$42,,-1),,-1)*G581,IF('Beregninger RAS'!N581=Hjelpeark!$D$7,_xlfn.XLOOKUP(IF(P581="Naturlig",O581,P581),'Veksttabell SV'!$A$27:$A$43,_xlfn.XLOOKUP('Beregninger RAS'!F581,'Veksttabell SV'!$B$26:$AU$26,'Veksttabell SV'!$B$27:$AU$43,,-1),,-1)*G581,""))</f>
        <v/>
      </c>
      <c r="I581" s="248" t="str">
        <f t="shared" si="90"/>
        <v/>
      </c>
      <c r="J581" s="264" t="str">
        <f t="shared" si="91"/>
        <v/>
      </c>
      <c r="K581" s="277" t="str">
        <f>IF(A581="","",'Prisestimat RAS'!$C$9)</f>
        <v/>
      </c>
      <c r="L581" s="277" t="str">
        <f>IF(B581="","",'Prisestimat RAS'!$C$10)</f>
        <v/>
      </c>
      <c r="M581" s="277" t="str">
        <f>IF(A581="","",_xlfn.XLOOKUP('Prisestimat RAS'!$C$10,Hjelpeark!$P$14:$P$16,Hjelpeark!$Q$14:$Q$16))</f>
        <v/>
      </c>
      <c r="N581" s="277" t="str">
        <f t="shared" si="88"/>
        <v/>
      </c>
      <c r="O581" s="277" t="str">
        <f>IFERROR(IF(N581=Hjelpeark!$D$7,_xlfn.XLOOKUP('Beregninger RAS'!C581,Hjelpeark!$C$8:$C$19,Hjelpeark!$D$8:$D$19),_xlfn.XLOOKUP('Beregninger RAS'!C581,Hjelpeark!$C$8:$C$19,Hjelpeark!$E$8:$E$19)),"")</f>
        <v/>
      </c>
      <c r="P581" s="277" t="str">
        <f t="shared" si="89"/>
        <v/>
      </c>
      <c r="Q581" s="277" t="str">
        <f>IFERROR(IF(P581=Hjelpeark!$B$4,0,ABS(P581-O581)),"")</f>
        <v/>
      </c>
      <c r="R581" s="226" t="str">
        <f t="shared" si="92"/>
        <v/>
      </c>
      <c r="T581" s="248" t="str">
        <f>IFERROR(_xlfn.XLOOKUP(D581,Prisliste!$C$4:$F$4,Prisliste!$C$28:$F$28)*R581,"")</f>
        <v/>
      </c>
      <c r="U581" s="248" t="str">
        <f>IFERROR(IF(L581=Hjelpeark!$P$14,_xlfn.XLOOKUP(D581,Prisliste!$C$4:$F$4,Prisliste!$C$29:$F$29)*R581,IF(L581=Hjelpeark!$P$15,_xlfn.XLOOKUP(D581,Prisliste!$C$4:$F$4,Prisliste!$C$30:$F$30)*R581,_xlfn.XLOOKUP(D581,Prisliste!$C$4:$F$4,Prisliste!$C$31:$F$31)*R581)),"")</f>
        <v/>
      </c>
    </row>
    <row r="582" spans="1:21" ht="14.4">
      <c r="A582" s="278" t="str">
        <f>IF(A581="","",IF(A581+1&lt;='Prisestimat RAS'!$C$7,'Beregninger RAS'!A581+1,""))</f>
        <v/>
      </c>
      <c r="B582" s="260" t="str">
        <f t="shared" si="93"/>
        <v/>
      </c>
      <c r="C582" s="277" t="str">
        <f t="shared" si="94"/>
        <v/>
      </c>
      <c r="D582" s="260" t="str">
        <f t="shared" si="95"/>
        <v/>
      </c>
      <c r="E582" s="226" t="str">
        <f t="shared" si="97" ref="E582:E645">IFERROR(IF(A582="","",E581),"")</f>
        <v/>
      </c>
      <c r="F582" s="248" t="str">
        <f t="shared" si="96"/>
        <v/>
      </c>
      <c r="G582" s="246" t="str">
        <f>IF($A582="","",'Prisestimat RAS'!$C$14)</f>
        <v/>
      </c>
      <c r="H582" s="248" t="str" cm="1">
        <f t="array" ref="H582">IF(N582=Hjelpeark!$E$7,_xlfn.XLOOKUP(IF(P582="Naturlig",O582,P582),'Veksttabell FV'!$A$26:$A$42,_xlfn.XLOOKUP('Beregninger RAS'!F582,'Veksttabell FV'!$B$25:$T$25,'Veksttabell FV'!$B$26:$T$42,,-1),,-1)*G582,IF('Beregninger RAS'!N582=Hjelpeark!$D$7,_xlfn.XLOOKUP(IF(P582="Naturlig",O582,P582),'Veksttabell SV'!$A$27:$A$43,_xlfn.XLOOKUP('Beregninger RAS'!F582,'Veksttabell SV'!$B$26:$AU$26,'Veksttabell SV'!$B$27:$AU$43,,-1),,-1)*G582,""))</f>
        <v/>
      </c>
      <c r="I582" s="248" t="str">
        <f t="shared" si="90"/>
        <v/>
      </c>
      <c r="J582" s="264" t="str">
        <f t="shared" si="91"/>
        <v/>
      </c>
      <c r="K582" s="277" t="str">
        <f>IF(A582="","",'Prisestimat RAS'!$C$9)</f>
        <v/>
      </c>
      <c r="L582" s="277" t="str">
        <f>IF(B582="","",'Prisestimat RAS'!$C$10)</f>
        <v/>
      </c>
      <c r="M582" s="277" t="str">
        <f>IF(A582="","",_xlfn.XLOOKUP('Prisestimat RAS'!$C$10,Hjelpeark!$P$14:$P$16,Hjelpeark!$Q$14:$Q$16))</f>
        <v/>
      </c>
      <c r="N582" s="277" t="str">
        <f t="shared" si="98" ref="N582:N645">IF(A582="","",N581)</f>
        <v/>
      </c>
      <c r="O582" s="277" t="str">
        <f>IFERROR(IF(N582=Hjelpeark!$D$7,_xlfn.XLOOKUP('Beregninger RAS'!C582,Hjelpeark!$C$8:$C$19,Hjelpeark!$D$8:$D$19),_xlfn.XLOOKUP('Beregninger RAS'!C582,Hjelpeark!$C$8:$C$19,Hjelpeark!$E$8:$E$19)),"")</f>
        <v/>
      </c>
      <c r="P582" s="277" t="str">
        <f t="shared" si="99" ref="P582:P645">IF(A582="","",P581)</f>
        <v/>
      </c>
      <c r="Q582" s="277" t="str">
        <f>IFERROR(IF(P582=Hjelpeark!$B$4,0,ABS(P582-O582)),"")</f>
        <v/>
      </c>
      <c r="R582" s="226" t="str">
        <f t="shared" si="92"/>
        <v/>
      </c>
      <c r="T582" s="248" t="str">
        <f>IFERROR(_xlfn.XLOOKUP(D582,Prisliste!$C$4:$F$4,Prisliste!$C$28:$F$28)*R582,"")</f>
        <v/>
      </c>
      <c r="U582" s="248" t="str">
        <f>IFERROR(IF(L582=Hjelpeark!$P$14,_xlfn.XLOOKUP(D582,Prisliste!$C$4:$F$4,Prisliste!$C$29:$F$29)*R582,IF(L582=Hjelpeark!$P$15,_xlfn.XLOOKUP(D582,Prisliste!$C$4:$F$4,Prisliste!$C$30:$F$30)*R582,_xlfn.XLOOKUP(D582,Prisliste!$C$4:$F$4,Prisliste!$C$31:$F$31)*R582)),"")</f>
        <v/>
      </c>
    </row>
    <row r="583" spans="1:21" ht="14.4">
      <c r="A583" s="278" t="str">
        <f>IF(A582="","",IF(A582+1&lt;='Prisestimat RAS'!$C$7,'Beregninger RAS'!A582+1,""))</f>
        <v/>
      </c>
      <c r="B583" s="260" t="str">
        <f t="shared" si="93"/>
        <v/>
      </c>
      <c r="C583" s="277" t="str">
        <f t="shared" si="94"/>
        <v/>
      </c>
      <c r="D583" s="260" t="str">
        <f t="shared" si="95"/>
        <v/>
      </c>
      <c r="E583" s="226" t="str">
        <f t="shared" si="97"/>
        <v/>
      </c>
      <c r="F583" s="248" t="str">
        <f t="shared" si="96"/>
        <v/>
      </c>
      <c r="G583" s="246" t="str">
        <f>IF($A583="","",'Prisestimat RAS'!$C$14)</f>
        <v/>
      </c>
      <c r="H583" s="248" t="str" cm="1">
        <f t="array" ref="H583">IF(N583=Hjelpeark!$E$7,_xlfn.XLOOKUP(IF(P583="Naturlig",O583,P583),'Veksttabell FV'!$A$26:$A$42,_xlfn.XLOOKUP('Beregninger RAS'!F583,'Veksttabell FV'!$B$25:$T$25,'Veksttabell FV'!$B$26:$T$42,,-1),,-1)*G583,IF('Beregninger RAS'!N583=Hjelpeark!$D$7,_xlfn.XLOOKUP(IF(P583="Naturlig",O583,P583),'Veksttabell SV'!$A$27:$A$43,_xlfn.XLOOKUP('Beregninger RAS'!F583,'Veksttabell SV'!$B$26:$AU$26,'Veksttabell SV'!$B$27:$AU$43,,-1),,-1)*G583,""))</f>
        <v/>
      </c>
      <c r="I583" s="248" t="str">
        <f t="shared" si="90"/>
        <v/>
      </c>
      <c r="J583" s="264" t="str">
        <f t="shared" si="91"/>
        <v/>
      </c>
      <c r="K583" s="277" t="str">
        <f>IF(A583="","",'Prisestimat RAS'!$C$9)</f>
        <v/>
      </c>
      <c r="L583" s="277" t="str">
        <f>IF(B583="","",'Prisestimat RAS'!$C$10)</f>
        <v/>
      </c>
      <c r="M583" s="277" t="str">
        <f>IF(A583="","",_xlfn.XLOOKUP('Prisestimat RAS'!$C$10,Hjelpeark!$P$14:$P$16,Hjelpeark!$Q$14:$Q$16))</f>
        <v/>
      </c>
      <c r="N583" s="277" t="str">
        <f t="shared" si="98"/>
        <v/>
      </c>
      <c r="O583" s="277" t="str">
        <f>IFERROR(IF(N583=Hjelpeark!$D$7,_xlfn.XLOOKUP('Beregninger RAS'!C583,Hjelpeark!$C$8:$C$19,Hjelpeark!$D$8:$D$19),_xlfn.XLOOKUP('Beregninger RAS'!C583,Hjelpeark!$C$8:$C$19,Hjelpeark!$E$8:$E$19)),"")</f>
        <v/>
      </c>
      <c r="P583" s="277" t="str">
        <f t="shared" si="99"/>
        <v/>
      </c>
      <c r="Q583" s="277" t="str">
        <f>IFERROR(IF(P583=Hjelpeark!$B$4,0,ABS(P583-O583)),"")</f>
        <v/>
      </c>
      <c r="R583" s="226" t="str">
        <f t="shared" si="92"/>
        <v/>
      </c>
      <c r="T583" s="248" t="str">
        <f>IFERROR(_xlfn.XLOOKUP(D583,Prisliste!$C$4:$F$4,Prisliste!$C$28:$F$28)*R583,"")</f>
        <v/>
      </c>
      <c r="U583" s="248" t="str">
        <f>IFERROR(IF(L583=Hjelpeark!$P$14,_xlfn.XLOOKUP(D583,Prisliste!$C$4:$F$4,Prisliste!$C$29:$F$29)*R583,IF(L583=Hjelpeark!$P$15,_xlfn.XLOOKUP(D583,Prisliste!$C$4:$F$4,Prisliste!$C$30:$F$30)*R583,_xlfn.XLOOKUP(D583,Prisliste!$C$4:$F$4,Prisliste!$C$31:$F$31)*R583)),"")</f>
        <v/>
      </c>
    </row>
    <row r="584" spans="1:21" ht="14.4">
      <c r="A584" s="278" t="str">
        <f>IF(A583="","",IF(A583+1&lt;='Prisestimat RAS'!$C$7,'Beregninger RAS'!A583+1,""))</f>
        <v/>
      </c>
      <c r="B584" s="260" t="str">
        <f t="shared" si="93"/>
        <v/>
      </c>
      <c r="C584" s="277" t="str">
        <f t="shared" si="94"/>
        <v/>
      </c>
      <c r="D584" s="260" t="str">
        <f t="shared" si="95"/>
        <v/>
      </c>
      <c r="E584" s="226" t="str">
        <f t="shared" si="97"/>
        <v/>
      </c>
      <c r="F584" s="248" t="str">
        <f t="shared" si="96"/>
        <v/>
      </c>
      <c r="G584" s="246" t="str">
        <f>IF($A584="","",'Prisestimat RAS'!$C$14)</f>
        <v/>
      </c>
      <c r="H584" s="248" t="str" cm="1">
        <f t="array" ref="H584">IF(N584=Hjelpeark!$E$7,_xlfn.XLOOKUP(IF(P584="Naturlig",O584,P584),'Veksttabell FV'!$A$26:$A$42,_xlfn.XLOOKUP('Beregninger RAS'!F584,'Veksttabell FV'!$B$25:$T$25,'Veksttabell FV'!$B$26:$T$42,,-1),,-1)*G584,IF('Beregninger RAS'!N584=Hjelpeark!$D$7,_xlfn.XLOOKUP(IF(P584="Naturlig",O584,P584),'Veksttabell SV'!$A$27:$A$43,_xlfn.XLOOKUP('Beregninger RAS'!F584,'Veksttabell SV'!$B$26:$AU$26,'Veksttabell SV'!$B$27:$AU$43,,-1),,-1)*G584,""))</f>
        <v/>
      </c>
      <c r="I584" s="248" t="str">
        <f t="shared" si="90"/>
        <v/>
      </c>
      <c r="J584" s="264" t="str">
        <f t="shared" si="91"/>
        <v/>
      </c>
      <c r="K584" s="277" t="str">
        <f>IF(A584="","",'Prisestimat RAS'!$C$9)</f>
        <v/>
      </c>
      <c r="L584" s="277" t="str">
        <f>IF(B584="","",'Prisestimat RAS'!$C$10)</f>
        <v/>
      </c>
      <c r="M584" s="277" t="str">
        <f>IF(A584="","",_xlfn.XLOOKUP('Prisestimat RAS'!$C$10,Hjelpeark!$P$14:$P$16,Hjelpeark!$Q$14:$Q$16))</f>
        <v/>
      </c>
      <c r="N584" s="277" t="str">
        <f t="shared" si="98"/>
        <v/>
      </c>
      <c r="O584" s="277" t="str">
        <f>IFERROR(IF(N584=Hjelpeark!$D$7,_xlfn.XLOOKUP('Beregninger RAS'!C584,Hjelpeark!$C$8:$C$19,Hjelpeark!$D$8:$D$19),_xlfn.XLOOKUP('Beregninger RAS'!C584,Hjelpeark!$C$8:$C$19,Hjelpeark!$E$8:$E$19)),"")</f>
        <v/>
      </c>
      <c r="P584" s="277" t="str">
        <f t="shared" si="99"/>
        <v/>
      </c>
      <c r="Q584" s="277" t="str">
        <f>IFERROR(IF(P584=Hjelpeark!$B$4,0,ABS(P584-O584)),"")</f>
        <v/>
      </c>
      <c r="R584" s="226" t="str">
        <f t="shared" si="92"/>
        <v/>
      </c>
      <c r="T584" s="248" t="str">
        <f>IFERROR(_xlfn.XLOOKUP(D584,Prisliste!$C$4:$F$4,Prisliste!$C$28:$F$28)*R584,"")</f>
        <v/>
      </c>
      <c r="U584" s="248" t="str">
        <f>IFERROR(IF(L584=Hjelpeark!$P$14,_xlfn.XLOOKUP(D584,Prisliste!$C$4:$F$4,Prisliste!$C$29:$F$29)*R584,IF(L584=Hjelpeark!$P$15,_xlfn.XLOOKUP(D584,Prisliste!$C$4:$F$4,Prisliste!$C$30:$F$30)*R584,_xlfn.XLOOKUP(D584,Prisliste!$C$4:$F$4,Prisliste!$C$31:$F$31)*R584)),"")</f>
        <v/>
      </c>
    </row>
    <row r="585" spans="1:21" ht="14.4">
      <c r="A585" s="278" t="str">
        <f>IF(A584="","",IF(A584+1&lt;='Prisestimat RAS'!$C$7,'Beregninger RAS'!A584+1,""))</f>
        <v/>
      </c>
      <c r="B585" s="260" t="str">
        <f t="shared" si="93"/>
        <v/>
      </c>
      <c r="C585" s="277" t="str">
        <f t="shared" si="94"/>
        <v/>
      </c>
      <c r="D585" s="260" t="str">
        <f t="shared" si="95"/>
        <v/>
      </c>
      <c r="E585" s="226" t="str">
        <f t="shared" si="97"/>
        <v/>
      </c>
      <c r="F585" s="248" t="str">
        <f t="shared" si="96"/>
        <v/>
      </c>
      <c r="G585" s="246" t="str">
        <f>IF($A585="","",'Prisestimat RAS'!$C$14)</f>
        <v/>
      </c>
      <c r="H585" s="248" t="str" cm="1">
        <f t="array" ref="H585">IF(N585=Hjelpeark!$E$7,_xlfn.XLOOKUP(IF(P585="Naturlig",O585,P585),'Veksttabell FV'!$A$26:$A$42,_xlfn.XLOOKUP('Beregninger RAS'!F585,'Veksttabell FV'!$B$25:$T$25,'Veksttabell FV'!$B$26:$T$42,,-1),,-1)*G585,IF('Beregninger RAS'!N585=Hjelpeark!$D$7,_xlfn.XLOOKUP(IF(P585="Naturlig",O585,P585),'Veksttabell SV'!$A$27:$A$43,_xlfn.XLOOKUP('Beregninger RAS'!F585,'Veksttabell SV'!$B$26:$AU$26,'Veksttabell SV'!$B$27:$AU$43,,-1),,-1)*G585,""))</f>
        <v/>
      </c>
      <c r="I585" s="248" t="str">
        <f t="shared" si="90"/>
        <v/>
      </c>
      <c r="J585" s="264" t="str">
        <f t="shared" si="91"/>
        <v/>
      </c>
      <c r="K585" s="277" t="str">
        <f>IF(A585="","",'Prisestimat RAS'!$C$9)</f>
        <v/>
      </c>
      <c r="L585" s="277" t="str">
        <f>IF(B585="","",'Prisestimat RAS'!$C$10)</f>
        <v/>
      </c>
      <c r="M585" s="277" t="str">
        <f>IF(A585="","",_xlfn.XLOOKUP('Prisestimat RAS'!$C$10,Hjelpeark!$P$14:$P$16,Hjelpeark!$Q$14:$Q$16))</f>
        <v/>
      </c>
      <c r="N585" s="277" t="str">
        <f t="shared" si="98"/>
        <v/>
      </c>
      <c r="O585" s="277" t="str">
        <f>IFERROR(IF(N585=Hjelpeark!$D$7,_xlfn.XLOOKUP('Beregninger RAS'!C585,Hjelpeark!$C$8:$C$19,Hjelpeark!$D$8:$D$19),_xlfn.XLOOKUP('Beregninger RAS'!C585,Hjelpeark!$C$8:$C$19,Hjelpeark!$E$8:$E$19)),"")</f>
        <v/>
      </c>
      <c r="P585" s="277" t="str">
        <f t="shared" si="99"/>
        <v/>
      </c>
      <c r="Q585" s="277" t="str">
        <f>IFERROR(IF(P585=Hjelpeark!$B$4,0,ABS(P585-O585)),"")</f>
        <v/>
      </c>
      <c r="R585" s="226" t="str">
        <f t="shared" si="92"/>
        <v/>
      </c>
      <c r="T585" s="248" t="str">
        <f>IFERROR(_xlfn.XLOOKUP(D585,Prisliste!$C$4:$F$4,Prisliste!$C$28:$F$28)*R585,"")</f>
        <v/>
      </c>
      <c r="U585" s="248" t="str">
        <f>IFERROR(IF(L585=Hjelpeark!$P$14,_xlfn.XLOOKUP(D585,Prisliste!$C$4:$F$4,Prisliste!$C$29:$F$29)*R585,IF(L585=Hjelpeark!$P$15,_xlfn.XLOOKUP(D585,Prisliste!$C$4:$F$4,Prisliste!$C$30:$F$30)*R585,_xlfn.XLOOKUP(D585,Prisliste!$C$4:$F$4,Prisliste!$C$31:$F$31)*R585)),"")</f>
        <v/>
      </c>
    </row>
    <row r="586" spans="1:21" ht="14.4">
      <c r="A586" s="278" t="str">
        <f>IF(A585="","",IF(A585+1&lt;='Prisestimat RAS'!$C$7,'Beregninger RAS'!A585+1,""))</f>
        <v/>
      </c>
      <c r="B586" s="260" t="str">
        <f t="shared" si="93"/>
        <v/>
      </c>
      <c r="C586" s="277" t="str">
        <f t="shared" si="94"/>
        <v/>
      </c>
      <c r="D586" s="260" t="str">
        <f t="shared" si="95"/>
        <v/>
      </c>
      <c r="E586" s="226" t="str">
        <f t="shared" si="97"/>
        <v/>
      </c>
      <c r="F586" s="248" t="str">
        <f t="shared" si="96"/>
        <v/>
      </c>
      <c r="G586" s="246" t="str">
        <f>IF($A586="","",'Prisestimat RAS'!$C$14)</f>
        <v/>
      </c>
      <c r="H586" s="248" t="str" cm="1">
        <f t="array" ref="H586">IF(N586=Hjelpeark!$E$7,_xlfn.XLOOKUP(IF(P586="Naturlig",O586,P586),'Veksttabell FV'!$A$26:$A$42,_xlfn.XLOOKUP('Beregninger RAS'!F586,'Veksttabell FV'!$B$25:$T$25,'Veksttabell FV'!$B$26:$T$42,,-1),,-1)*G586,IF('Beregninger RAS'!N586=Hjelpeark!$D$7,_xlfn.XLOOKUP(IF(P586="Naturlig",O586,P586),'Veksttabell SV'!$A$27:$A$43,_xlfn.XLOOKUP('Beregninger RAS'!F586,'Veksttabell SV'!$B$26:$AU$26,'Veksttabell SV'!$B$27:$AU$43,,-1),,-1)*G586,""))</f>
        <v/>
      </c>
      <c r="I586" s="248" t="str">
        <f t="shared" si="90"/>
        <v/>
      </c>
      <c r="J586" s="264" t="str">
        <f t="shared" si="91"/>
        <v/>
      </c>
      <c r="K586" s="277" t="str">
        <f>IF(A586="","",'Prisestimat RAS'!$C$9)</f>
        <v/>
      </c>
      <c r="L586" s="277" t="str">
        <f>IF(B586="","",'Prisestimat RAS'!$C$10)</f>
        <v/>
      </c>
      <c r="M586" s="277" t="str">
        <f>IF(A586="","",_xlfn.XLOOKUP('Prisestimat RAS'!$C$10,Hjelpeark!$P$14:$P$16,Hjelpeark!$Q$14:$Q$16))</f>
        <v/>
      </c>
      <c r="N586" s="277" t="str">
        <f t="shared" si="98"/>
        <v/>
      </c>
      <c r="O586" s="277" t="str">
        <f>IFERROR(IF(N586=Hjelpeark!$D$7,_xlfn.XLOOKUP('Beregninger RAS'!C586,Hjelpeark!$C$8:$C$19,Hjelpeark!$D$8:$D$19),_xlfn.XLOOKUP('Beregninger RAS'!C586,Hjelpeark!$C$8:$C$19,Hjelpeark!$E$8:$E$19)),"")</f>
        <v/>
      </c>
      <c r="P586" s="277" t="str">
        <f t="shared" si="99"/>
        <v/>
      </c>
      <c r="Q586" s="277" t="str">
        <f>IFERROR(IF(P586=Hjelpeark!$B$4,0,ABS(P586-O586)),"")</f>
        <v/>
      </c>
      <c r="R586" s="226" t="str">
        <f t="shared" si="92"/>
        <v/>
      </c>
      <c r="T586" s="248" t="str">
        <f>IFERROR(_xlfn.XLOOKUP(D586,Prisliste!$C$4:$F$4,Prisliste!$C$28:$F$28)*R586,"")</f>
        <v/>
      </c>
      <c r="U586" s="248" t="str">
        <f>IFERROR(IF(L586=Hjelpeark!$P$14,_xlfn.XLOOKUP(D586,Prisliste!$C$4:$F$4,Prisliste!$C$29:$F$29)*R586,IF(L586=Hjelpeark!$P$15,_xlfn.XLOOKUP(D586,Prisliste!$C$4:$F$4,Prisliste!$C$30:$F$30)*R586,_xlfn.XLOOKUP(D586,Prisliste!$C$4:$F$4,Prisliste!$C$31:$F$31)*R586)),"")</f>
        <v/>
      </c>
    </row>
    <row r="587" spans="1:21" ht="14.4">
      <c r="A587" s="278" t="str">
        <f>IF(A586="","",IF(A586+1&lt;='Prisestimat RAS'!$C$7,'Beregninger RAS'!A586+1,""))</f>
        <v/>
      </c>
      <c r="B587" s="260" t="str">
        <f t="shared" si="93"/>
        <v/>
      </c>
      <c r="C587" s="277" t="str">
        <f t="shared" si="94"/>
        <v/>
      </c>
      <c r="D587" s="260" t="str">
        <f t="shared" si="95"/>
        <v/>
      </c>
      <c r="E587" s="226" t="str">
        <f t="shared" si="97"/>
        <v/>
      </c>
      <c r="F587" s="248" t="str">
        <f t="shared" si="96"/>
        <v/>
      </c>
      <c r="G587" s="246" t="str">
        <f>IF($A587="","",'Prisestimat RAS'!$C$14)</f>
        <v/>
      </c>
      <c r="H587" s="248" t="str" cm="1">
        <f t="array" ref="H587">IF(N587=Hjelpeark!$E$7,_xlfn.XLOOKUP(IF(P587="Naturlig",O587,P587),'Veksttabell FV'!$A$26:$A$42,_xlfn.XLOOKUP('Beregninger RAS'!F587,'Veksttabell FV'!$B$25:$T$25,'Veksttabell FV'!$B$26:$T$42,,-1),,-1)*G587,IF('Beregninger RAS'!N587=Hjelpeark!$D$7,_xlfn.XLOOKUP(IF(P587="Naturlig",O587,P587),'Veksttabell SV'!$A$27:$A$43,_xlfn.XLOOKUP('Beregninger RAS'!F587,'Veksttabell SV'!$B$26:$AU$26,'Veksttabell SV'!$B$27:$AU$43,,-1),,-1)*G587,""))</f>
        <v/>
      </c>
      <c r="I587" s="248" t="str">
        <f t="shared" si="90"/>
        <v/>
      </c>
      <c r="J587" s="264" t="str">
        <f t="shared" si="91"/>
        <v/>
      </c>
      <c r="K587" s="277" t="str">
        <f>IF(A587="","",'Prisestimat RAS'!$C$9)</f>
        <v/>
      </c>
      <c r="L587" s="277" t="str">
        <f>IF(B587="","",'Prisestimat RAS'!$C$10)</f>
        <v/>
      </c>
      <c r="M587" s="277" t="str">
        <f>IF(A587="","",_xlfn.XLOOKUP('Prisestimat RAS'!$C$10,Hjelpeark!$P$14:$P$16,Hjelpeark!$Q$14:$Q$16))</f>
        <v/>
      </c>
      <c r="N587" s="277" t="str">
        <f t="shared" si="98"/>
        <v/>
      </c>
      <c r="O587" s="277" t="str">
        <f>IFERROR(IF(N587=Hjelpeark!$D$7,_xlfn.XLOOKUP('Beregninger RAS'!C587,Hjelpeark!$C$8:$C$19,Hjelpeark!$D$8:$D$19),_xlfn.XLOOKUP('Beregninger RAS'!C587,Hjelpeark!$C$8:$C$19,Hjelpeark!$E$8:$E$19)),"")</f>
        <v/>
      </c>
      <c r="P587" s="277" t="str">
        <f t="shared" si="99"/>
        <v/>
      </c>
      <c r="Q587" s="277" t="str">
        <f>IFERROR(IF(P587=Hjelpeark!$B$4,0,ABS(P587-O587)),"")</f>
        <v/>
      </c>
      <c r="R587" s="226" t="str">
        <f t="shared" si="92"/>
        <v/>
      </c>
      <c r="T587" s="248" t="str">
        <f>IFERROR(_xlfn.XLOOKUP(D587,Prisliste!$C$4:$F$4,Prisliste!$C$28:$F$28)*R587,"")</f>
        <v/>
      </c>
      <c r="U587" s="248" t="str">
        <f>IFERROR(IF(L587=Hjelpeark!$P$14,_xlfn.XLOOKUP(D587,Prisliste!$C$4:$F$4,Prisliste!$C$29:$F$29)*R587,IF(L587=Hjelpeark!$P$15,_xlfn.XLOOKUP(D587,Prisliste!$C$4:$F$4,Prisliste!$C$30:$F$30)*R587,_xlfn.XLOOKUP(D587,Prisliste!$C$4:$F$4,Prisliste!$C$31:$F$31)*R587)),"")</f>
        <v/>
      </c>
    </row>
    <row r="588" spans="1:21" ht="14.4">
      <c r="A588" s="278" t="str">
        <f>IF(A587="","",IF(A587+1&lt;='Prisestimat RAS'!$C$7,'Beregninger RAS'!A587+1,""))</f>
        <v/>
      </c>
      <c r="B588" s="260" t="str">
        <f t="shared" si="93"/>
        <v/>
      </c>
      <c r="C588" s="277" t="str">
        <f t="shared" si="94"/>
        <v/>
      </c>
      <c r="D588" s="260" t="str">
        <f t="shared" si="95"/>
        <v/>
      </c>
      <c r="E588" s="226" t="str">
        <f t="shared" si="97"/>
        <v/>
      </c>
      <c r="F588" s="248" t="str">
        <f t="shared" si="96"/>
        <v/>
      </c>
      <c r="G588" s="246" t="str">
        <f>IF($A588="","",'Prisestimat RAS'!$C$14)</f>
        <v/>
      </c>
      <c r="H588" s="248" t="str" cm="1">
        <f t="array" ref="H588">IF(N588=Hjelpeark!$E$7,_xlfn.XLOOKUP(IF(P588="Naturlig",O588,P588),'Veksttabell FV'!$A$26:$A$42,_xlfn.XLOOKUP('Beregninger RAS'!F588,'Veksttabell FV'!$B$25:$T$25,'Veksttabell FV'!$B$26:$T$42,,-1),,-1)*G588,IF('Beregninger RAS'!N588=Hjelpeark!$D$7,_xlfn.XLOOKUP(IF(P588="Naturlig",O588,P588),'Veksttabell SV'!$A$27:$A$43,_xlfn.XLOOKUP('Beregninger RAS'!F588,'Veksttabell SV'!$B$26:$AU$26,'Veksttabell SV'!$B$27:$AU$43,,-1),,-1)*G588,""))</f>
        <v/>
      </c>
      <c r="I588" s="248" t="str">
        <f t="shared" si="90"/>
        <v/>
      </c>
      <c r="J588" s="264" t="str">
        <f t="shared" si="91"/>
        <v/>
      </c>
      <c r="K588" s="277" t="str">
        <f>IF(A588="","",'Prisestimat RAS'!$C$9)</f>
        <v/>
      </c>
      <c r="L588" s="277" t="str">
        <f>IF(B588="","",'Prisestimat RAS'!$C$10)</f>
        <v/>
      </c>
      <c r="M588" s="277" t="str">
        <f>IF(A588="","",_xlfn.XLOOKUP('Prisestimat RAS'!$C$10,Hjelpeark!$P$14:$P$16,Hjelpeark!$Q$14:$Q$16))</f>
        <v/>
      </c>
      <c r="N588" s="277" t="str">
        <f t="shared" si="98"/>
        <v/>
      </c>
      <c r="O588" s="277" t="str">
        <f>IFERROR(IF(N588=Hjelpeark!$D$7,_xlfn.XLOOKUP('Beregninger RAS'!C588,Hjelpeark!$C$8:$C$19,Hjelpeark!$D$8:$D$19),_xlfn.XLOOKUP('Beregninger RAS'!C588,Hjelpeark!$C$8:$C$19,Hjelpeark!$E$8:$E$19)),"")</f>
        <v/>
      </c>
      <c r="P588" s="277" t="str">
        <f t="shared" si="99"/>
        <v/>
      </c>
      <c r="Q588" s="277" t="str">
        <f>IFERROR(IF(P588=Hjelpeark!$B$4,0,ABS(P588-O588)),"")</f>
        <v/>
      </c>
      <c r="R588" s="226" t="str">
        <f t="shared" si="92"/>
        <v/>
      </c>
      <c r="T588" s="248" t="str">
        <f>IFERROR(_xlfn.XLOOKUP(D588,Prisliste!$C$4:$F$4,Prisliste!$C$28:$F$28)*R588,"")</f>
        <v/>
      </c>
      <c r="U588" s="248" t="str">
        <f>IFERROR(IF(L588=Hjelpeark!$P$14,_xlfn.XLOOKUP(D588,Prisliste!$C$4:$F$4,Prisliste!$C$29:$F$29)*R588,IF(L588=Hjelpeark!$P$15,_xlfn.XLOOKUP(D588,Prisliste!$C$4:$F$4,Prisliste!$C$30:$F$30)*R588,_xlfn.XLOOKUP(D588,Prisliste!$C$4:$F$4,Prisliste!$C$31:$F$31)*R588)),"")</f>
        <v/>
      </c>
    </row>
    <row r="589" spans="1:21" ht="14.4">
      <c r="A589" s="278" t="str">
        <f>IF(A588="","",IF(A588+1&lt;='Prisestimat RAS'!$C$7,'Beregninger RAS'!A588+1,""))</f>
        <v/>
      </c>
      <c r="B589" s="260" t="str">
        <f t="shared" si="93"/>
        <v/>
      </c>
      <c r="C589" s="277" t="str">
        <f t="shared" si="94"/>
        <v/>
      </c>
      <c r="D589" s="260" t="str">
        <f t="shared" si="95"/>
        <v/>
      </c>
      <c r="E589" s="226" t="str">
        <f t="shared" si="97"/>
        <v/>
      </c>
      <c r="F589" s="248" t="str">
        <f t="shared" si="96"/>
        <v/>
      </c>
      <c r="G589" s="246" t="str">
        <f>IF($A589="","",'Prisestimat RAS'!$C$14)</f>
        <v/>
      </c>
      <c r="H589" s="248" t="str" cm="1">
        <f t="array" ref="H589">IF(N589=Hjelpeark!$E$7,_xlfn.XLOOKUP(IF(P589="Naturlig",O589,P589),'Veksttabell FV'!$A$26:$A$42,_xlfn.XLOOKUP('Beregninger RAS'!F589,'Veksttabell FV'!$B$25:$T$25,'Veksttabell FV'!$B$26:$T$42,,-1),,-1)*G589,IF('Beregninger RAS'!N589=Hjelpeark!$D$7,_xlfn.XLOOKUP(IF(P589="Naturlig",O589,P589),'Veksttabell SV'!$A$27:$A$43,_xlfn.XLOOKUP('Beregninger RAS'!F589,'Veksttabell SV'!$B$26:$AU$26,'Veksttabell SV'!$B$27:$AU$43,,-1),,-1)*G589,""))</f>
        <v/>
      </c>
      <c r="I589" s="248" t="str">
        <f t="shared" si="90"/>
        <v/>
      </c>
      <c r="J589" s="264" t="str">
        <f t="shared" si="91"/>
        <v/>
      </c>
      <c r="K589" s="277" t="str">
        <f>IF(A589="","",'Prisestimat RAS'!$C$9)</f>
        <v/>
      </c>
      <c r="L589" s="277" t="str">
        <f>IF(B589="","",'Prisestimat RAS'!$C$10)</f>
        <v/>
      </c>
      <c r="M589" s="277" t="str">
        <f>IF(A589="","",_xlfn.XLOOKUP('Prisestimat RAS'!$C$10,Hjelpeark!$P$14:$P$16,Hjelpeark!$Q$14:$Q$16))</f>
        <v/>
      </c>
      <c r="N589" s="277" t="str">
        <f t="shared" si="98"/>
        <v/>
      </c>
      <c r="O589" s="277" t="str">
        <f>IFERROR(IF(N589=Hjelpeark!$D$7,_xlfn.XLOOKUP('Beregninger RAS'!C589,Hjelpeark!$C$8:$C$19,Hjelpeark!$D$8:$D$19),_xlfn.XLOOKUP('Beregninger RAS'!C589,Hjelpeark!$C$8:$C$19,Hjelpeark!$E$8:$E$19)),"")</f>
        <v/>
      </c>
      <c r="P589" s="277" t="str">
        <f t="shared" si="99"/>
        <v/>
      </c>
      <c r="Q589" s="277" t="str">
        <f>IFERROR(IF(P589=Hjelpeark!$B$4,0,ABS(P589-O589)),"")</f>
        <v/>
      </c>
      <c r="R589" s="226" t="str">
        <f t="shared" si="92"/>
        <v/>
      </c>
      <c r="T589" s="248" t="str">
        <f>IFERROR(_xlfn.XLOOKUP(D589,Prisliste!$C$4:$F$4,Prisliste!$C$28:$F$28)*R589,"")</f>
        <v/>
      </c>
      <c r="U589" s="248" t="str">
        <f>IFERROR(IF(L589=Hjelpeark!$P$14,_xlfn.XLOOKUP(D589,Prisliste!$C$4:$F$4,Prisliste!$C$29:$F$29)*R589,IF(L589=Hjelpeark!$P$15,_xlfn.XLOOKUP(D589,Prisliste!$C$4:$F$4,Prisliste!$C$30:$F$30)*R589,_xlfn.XLOOKUP(D589,Prisliste!$C$4:$F$4,Prisliste!$C$31:$F$31)*R589)),"")</f>
        <v/>
      </c>
    </row>
    <row r="590" spans="1:21" ht="14.4">
      <c r="A590" s="278" t="str">
        <f>IF(A589="","",IF(A589+1&lt;='Prisestimat RAS'!$C$7,'Beregninger RAS'!A589+1,""))</f>
        <v/>
      </c>
      <c r="B590" s="260" t="str">
        <f t="shared" si="93"/>
        <v/>
      </c>
      <c r="C590" s="277" t="str">
        <f t="shared" si="94"/>
        <v/>
      </c>
      <c r="D590" s="260" t="str">
        <f t="shared" si="95"/>
        <v/>
      </c>
      <c r="E590" s="226" t="str">
        <f t="shared" si="97"/>
        <v/>
      </c>
      <c r="F590" s="248" t="str">
        <f t="shared" si="96"/>
        <v/>
      </c>
      <c r="G590" s="246" t="str">
        <f>IF($A590="","",'Prisestimat RAS'!$C$14)</f>
        <v/>
      </c>
      <c r="H590" s="248" t="str" cm="1">
        <f t="array" ref="H590">IF(N590=Hjelpeark!$E$7,_xlfn.XLOOKUP(IF(P590="Naturlig",O590,P590),'Veksttabell FV'!$A$26:$A$42,_xlfn.XLOOKUP('Beregninger RAS'!F590,'Veksttabell FV'!$B$25:$T$25,'Veksttabell FV'!$B$26:$T$42,,-1),,-1)*G590,IF('Beregninger RAS'!N590=Hjelpeark!$D$7,_xlfn.XLOOKUP(IF(P590="Naturlig",O590,P590),'Veksttabell SV'!$A$27:$A$43,_xlfn.XLOOKUP('Beregninger RAS'!F590,'Veksttabell SV'!$B$26:$AU$26,'Veksttabell SV'!$B$27:$AU$43,,-1),,-1)*G590,""))</f>
        <v/>
      </c>
      <c r="I590" s="248" t="str">
        <f t="shared" si="90"/>
        <v/>
      </c>
      <c r="J590" s="264" t="str">
        <f t="shared" si="91"/>
        <v/>
      </c>
      <c r="K590" s="277" t="str">
        <f>IF(A590="","",'Prisestimat RAS'!$C$9)</f>
        <v/>
      </c>
      <c r="L590" s="277" t="str">
        <f>IF(B590="","",'Prisestimat RAS'!$C$10)</f>
        <v/>
      </c>
      <c r="M590" s="277" t="str">
        <f>IF(A590="","",_xlfn.XLOOKUP('Prisestimat RAS'!$C$10,Hjelpeark!$P$14:$P$16,Hjelpeark!$Q$14:$Q$16))</f>
        <v/>
      </c>
      <c r="N590" s="277" t="str">
        <f t="shared" si="98"/>
        <v/>
      </c>
      <c r="O590" s="277" t="str">
        <f>IFERROR(IF(N590=Hjelpeark!$D$7,_xlfn.XLOOKUP('Beregninger RAS'!C590,Hjelpeark!$C$8:$C$19,Hjelpeark!$D$8:$D$19),_xlfn.XLOOKUP('Beregninger RAS'!C590,Hjelpeark!$C$8:$C$19,Hjelpeark!$E$8:$E$19)),"")</f>
        <v/>
      </c>
      <c r="P590" s="277" t="str">
        <f t="shared" si="99"/>
        <v/>
      </c>
      <c r="Q590" s="277" t="str">
        <f>IFERROR(IF(P590=Hjelpeark!$B$4,0,ABS(P590-O590)),"")</f>
        <v/>
      </c>
      <c r="R590" s="226" t="str">
        <f t="shared" si="92"/>
        <v/>
      </c>
      <c r="T590" s="248" t="str">
        <f>IFERROR(_xlfn.XLOOKUP(D590,Prisliste!$C$4:$F$4,Prisliste!$C$28:$F$28)*R590,"")</f>
        <v/>
      </c>
      <c r="U590" s="248" t="str">
        <f>IFERROR(IF(L590=Hjelpeark!$P$14,_xlfn.XLOOKUP(D590,Prisliste!$C$4:$F$4,Prisliste!$C$29:$F$29)*R590,IF(L590=Hjelpeark!$P$15,_xlfn.XLOOKUP(D590,Prisliste!$C$4:$F$4,Prisliste!$C$30:$F$30)*R590,_xlfn.XLOOKUP(D590,Prisliste!$C$4:$F$4,Prisliste!$C$31:$F$31)*R590)),"")</f>
        <v/>
      </c>
    </row>
    <row r="591" spans="1:21" ht="14.4">
      <c r="A591" s="278" t="str">
        <f>IF(A590="","",IF(A590+1&lt;='Prisestimat RAS'!$C$7,'Beregninger RAS'!A590+1,""))</f>
        <v/>
      </c>
      <c r="B591" s="260" t="str">
        <f t="shared" si="93"/>
        <v/>
      </c>
      <c r="C591" s="277" t="str">
        <f t="shared" si="94"/>
        <v/>
      </c>
      <c r="D591" s="260" t="str">
        <f t="shared" si="95"/>
        <v/>
      </c>
      <c r="E591" s="226" t="str">
        <f t="shared" si="97"/>
        <v/>
      </c>
      <c r="F591" s="248" t="str">
        <f t="shared" si="96"/>
        <v/>
      </c>
      <c r="G591" s="246" t="str">
        <f>IF($A591="","",'Prisestimat RAS'!$C$14)</f>
        <v/>
      </c>
      <c r="H591" s="248" t="str" cm="1">
        <f t="array" ref="H591">IF(N591=Hjelpeark!$E$7,_xlfn.XLOOKUP(IF(P591="Naturlig",O591,P591),'Veksttabell FV'!$A$26:$A$42,_xlfn.XLOOKUP('Beregninger RAS'!F591,'Veksttabell FV'!$B$25:$T$25,'Veksttabell FV'!$B$26:$T$42,,-1),,-1)*G591,IF('Beregninger RAS'!N591=Hjelpeark!$D$7,_xlfn.XLOOKUP(IF(P591="Naturlig",O591,P591),'Veksttabell SV'!$A$27:$A$43,_xlfn.XLOOKUP('Beregninger RAS'!F591,'Veksttabell SV'!$B$26:$AU$26,'Veksttabell SV'!$B$27:$AU$43,,-1),,-1)*G591,""))</f>
        <v/>
      </c>
      <c r="I591" s="248" t="str">
        <f t="shared" si="90"/>
        <v/>
      </c>
      <c r="J591" s="264" t="str">
        <f t="shared" si="91"/>
        <v/>
      </c>
      <c r="K591" s="277" t="str">
        <f>IF(A591="","",'Prisestimat RAS'!$C$9)</f>
        <v/>
      </c>
      <c r="L591" s="277" t="str">
        <f>IF(B591="","",'Prisestimat RAS'!$C$10)</f>
        <v/>
      </c>
      <c r="M591" s="277" t="str">
        <f>IF(A591="","",_xlfn.XLOOKUP('Prisestimat RAS'!$C$10,Hjelpeark!$P$14:$P$16,Hjelpeark!$Q$14:$Q$16))</f>
        <v/>
      </c>
      <c r="N591" s="277" t="str">
        <f t="shared" si="98"/>
        <v/>
      </c>
      <c r="O591" s="277" t="str">
        <f>IFERROR(IF(N591=Hjelpeark!$D$7,_xlfn.XLOOKUP('Beregninger RAS'!C591,Hjelpeark!$C$8:$C$19,Hjelpeark!$D$8:$D$19),_xlfn.XLOOKUP('Beregninger RAS'!C591,Hjelpeark!$C$8:$C$19,Hjelpeark!$E$8:$E$19)),"")</f>
        <v/>
      </c>
      <c r="P591" s="277" t="str">
        <f t="shared" si="99"/>
        <v/>
      </c>
      <c r="Q591" s="277" t="str">
        <f>IFERROR(IF(P591=Hjelpeark!$B$4,0,ABS(P591-O591)),"")</f>
        <v/>
      </c>
      <c r="R591" s="226" t="str">
        <f t="shared" si="92"/>
        <v/>
      </c>
      <c r="T591" s="248" t="str">
        <f>IFERROR(_xlfn.XLOOKUP(D591,Prisliste!$C$4:$F$4,Prisliste!$C$28:$F$28)*R591,"")</f>
        <v/>
      </c>
      <c r="U591" s="248" t="str">
        <f>IFERROR(IF(L591=Hjelpeark!$P$14,_xlfn.XLOOKUP(D591,Prisliste!$C$4:$F$4,Prisliste!$C$29:$F$29)*R591,IF(L591=Hjelpeark!$P$15,_xlfn.XLOOKUP(D591,Prisliste!$C$4:$F$4,Prisliste!$C$30:$F$30)*R591,_xlfn.XLOOKUP(D591,Prisliste!$C$4:$F$4,Prisliste!$C$31:$F$31)*R591)),"")</f>
        <v/>
      </c>
    </row>
    <row r="592" spans="1:21" ht="14.4">
      <c r="A592" s="278" t="str">
        <f>IF(A591="","",IF(A591+1&lt;='Prisestimat RAS'!$C$7,'Beregninger RAS'!A591+1,""))</f>
        <v/>
      </c>
      <c r="B592" s="260" t="str">
        <f t="shared" si="93"/>
        <v/>
      </c>
      <c r="C592" s="277" t="str">
        <f t="shared" si="94"/>
        <v/>
      </c>
      <c r="D592" s="260" t="str">
        <f t="shared" si="95"/>
        <v/>
      </c>
      <c r="E592" s="226" t="str">
        <f t="shared" si="97"/>
        <v/>
      </c>
      <c r="F592" s="248" t="str">
        <f t="shared" si="96"/>
        <v/>
      </c>
      <c r="G592" s="246" t="str">
        <f>IF($A592="","",'Prisestimat RAS'!$C$14)</f>
        <v/>
      </c>
      <c r="H592" s="248" t="str" cm="1">
        <f t="array" ref="H592">IF(N592=Hjelpeark!$E$7,_xlfn.XLOOKUP(IF(P592="Naturlig",O592,P592),'Veksttabell FV'!$A$26:$A$42,_xlfn.XLOOKUP('Beregninger RAS'!F592,'Veksttabell FV'!$B$25:$T$25,'Veksttabell FV'!$B$26:$T$42,,-1),,-1)*G592,IF('Beregninger RAS'!N592=Hjelpeark!$D$7,_xlfn.XLOOKUP(IF(P592="Naturlig",O592,P592),'Veksttabell SV'!$A$27:$A$43,_xlfn.XLOOKUP('Beregninger RAS'!F592,'Veksttabell SV'!$B$26:$AU$26,'Veksttabell SV'!$B$27:$AU$43,,-1),,-1)*G592,""))</f>
        <v/>
      </c>
      <c r="I592" s="248" t="str">
        <f t="shared" si="90"/>
        <v/>
      </c>
      <c r="J592" s="264" t="str">
        <f t="shared" si="91"/>
        <v/>
      </c>
      <c r="K592" s="277" t="str">
        <f>IF(A592="","",'Prisestimat RAS'!$C$9)</f>
        <v/>
      </c>
      <c r="L592" s="277" t="str">
        <f>IF(B592="","",'Prisestimat RAS'!$C$10)</f>
        <v/>
      </c>
      <c r="M592" s="277" t="str">
        <f>IF(A592="","",_xlfn.XLOOKUP('Prisestimat RAS'!$C$10,Hjelpeark!$P$14:$P$16,Hjelpeark!$Q$14:$Q$16))</f>
        <v/>
      </c>
      <c r="N592" s="277" t="str">
        <f t="shared" si="98"/>
        <v/>
      </c>
      <c r="O592" s="277" t="str">
        <f>IFERROR(IF(N592=Hjelpeark!$D$7,_xlfn.XLOOKUP('Beregninger RAS'!C592,Hjelpeark!$C$8:$C$19,Hjelpeark!$D$8:$D$19),_xlfn.XLOOKUP('Beregninger RAS'!C592,Hjelpeark!$C$8:$C$19,Hjelpeark!$E$8:$E$19)),"")</f>
        <v/>
      </c>
      <c r="P592" s="277" t="str">
        <f t="shared" si="99"/>
        <v/>
      </c>
      <c r="Q592" s="277" t="str">
        <f>IFERROR(IF(P592=Hjelpeark!$B$4,0,ABS(P592-O592)),"")</f>
        <v/>
      </c>
      <c r="R592" s="226" t="str">
        <f t="shared" si="92"/>
        <v/>
      </c>
      <c r="T592" s="248" t="str">
        <f>IFERROR(_xlfn.XLOOKUP(D592,Prisliste!$C$4:$F$4,Prisliste!$C$28:$F$28)*R592,"")</f>
        <v/>
      </c>
      <c r="U592" s="248" t="str">
        <f>IFERROR(IF(L592=Hjelpeark!$P$14,_xlfn.XLOOKUP(D592,Prisliste!$C$4:$F$4,Prisliste!$C$29:$F$29)*R592,IF(L592=Hjelpeark!$P$15,_xlfn.XLOOKUP(D592,Prisliste!$C$4:$F$4,Prisliste!$C$30:$F$30)*R592,_xlfn.XLOOKUP(D592,Prisliste!$C$4:$F$4,Prisliste!$C$31:$F$31)*R592)),"")</f>
        <v/>
      </c>
    </row>
    <row r="593" spans="1:21" ht="14.4">
      <c r="A593" s="278" t="str">
        <f>IF(A592="","",IF(A592+1&lt;='Prisestimat RAS'!$C$7,'Beregninger RAS'!A592+1,""))</f>
        <v/>
      </c>
      <c r="B593" s="260" t="str">
        <f t="shared" si="93"/>
        <v/>
      </c>
      <c r="C593" s="277" t="str">
        <f t="shared" si="94"/>
        <v/>
      </c>
      <c r="D593" s="260" t="str">
        <f t="shared" si="95"/>
        <v/>
      </c>
      <c r="E593" s="226" t="str">
        <f t="shared" si="97"/>
        <v/>
      </c>
      <c r="F593" s="248" t="str">
        <f t="shared" si="96"/>
        <v/>
      </c>
      <c r="G593" s="246" t="str">
        <f>IF($A593="","",'Prisestimat RAS'!$C$14)</f>
        <v/>
      </c>
      <c r="H593" s="248" t="str" cm="1">
        <f t="array" ref="H593">IF(N593=Hjelpeark!$E$7,_xlfn.XLOOKUP(IF(P593="Naturlig",O593,P593),'Veksttabell FV'!$A$26:$A$42,_xlfn.XLOOKUP('Beregninger RAS'!F593,'Veksttabell FV'!$B$25:$T$25,'Veksttabell FV'!$B$26:$T$42,,-1),,-1)*G593,IF('Beregninger RAS'!N593=Hjelpeark!$D$7,_xlfn.XLOOKUP(IF(P593="Naturlig",O593,P593),'Veksttabell SV'!$A$27:$A$43,_xlfn.XLOOKUP('Beregninger RAS'!F593,'Veksttabell SV'!$B$26:$AU$26,'Veksttabell SV'!$B$27:$AU$43,,-1),,-1)*G593,""))</f>
        <v/>
      </c>
      <c r="I593" s="248" t="str">
        <f t="shared" si="90"/>
        <v/>
      </c>
      <c r="J593" s="264" t="str">
        <f t="shared" si="91"/>
        <v/>
      </c>
      <c r="K593" s="277" t="str">
        <f>IF(A593="","",'Prisestimat RAS'!$C$9)</f>
        <v/>
      </c>
      <c r="L593" s="277" t="str">
        <f>IF(B593="","",'Prisestimat RAS'!$C$10)</f>
        <v/>
      </c>
      <c r="M593" s="277" t="str">
        <f>IF(A593="","",_xlfn.XLOOKUP('Prisestimat RAS'!$C$10,Hjelpeark!$P$14:$P$16,Hjelpeark!$Q$14:$Q$16))</f>
        <v/>
      </c>
      <c r="N593" s="277" t="str">
        <f t="shared" si="98"/>
        <v/>
      </c>
      <c r="O593" s="277" t="str">
        <f>IFERROR(IF(N593=Hjelpeark!$D$7,_xlfn.XLOOKUP('Beregninger RAS'!C593,Hjelpeark!$C$8:$C$19,Hjelpeark!$D$8:$D$19),_xlfn.XLOOKUP('Beregninger RAS'!C593,Hjelpeark!$C$8:$C$19,Hjelpeark!$E$8:$E$19)),"")</f>
        <v/>
      </c>
      <c r="P593" s="277" t="str">
        <f t="shared" si="99"/>
        <v/>
      </c>
      <c r="Q593" s="277" t="str">
        <f>IFERROR(IF(P593=Hjelpeark!$B$4,0,ABS(P593-O593)),"")</f>
        <v/>
      </c>
      <c r="R593" s="226" t="str">
        <f t="shared" si="92"/>
        <v/>
      </c>
      <c r="T593" s="248" t="str">
        <f>IFERROR(_xlfn.XLOOKUP(D593,Prisliste!$C$4:$F$4,Prisliste!$C$28:$F$28)*R593,"")</f>
        <v/>
      </c>
      <c r="U593" s="248" t="str">
        <f>IFERROR(IF(L593=Hjelpeark!$P$14,_xlfn.XLOOKUP(D593,Prisliste!$C$4:$F$4,Prisliste!$C$29:$F$29)*R593,IF(L593=Hjelpeark!$P$15,_xlfn.XLOOKUP(D593,Prisliste!$C$4:$F$4,Prisliste!$C$30:$F$30)*R593,_xlfn.XLOOKUP(D593,Prisliste!$C$4:$F$4,Prisliste!$C$31:$F$31)*R593)),"")</f>
        <v/>
      </c>
    </row>
    <row r="594" spans="1:21" ht="14.4">
      <c r="A594" s="278" t="str">
        <f>IF(A593="","",IF(A593+1&lt;='Prisestimat RAS'!$C$7,'Beregninger RAS'!A593+1,""))</f>
        <v/>
      </c>
      <c r="B594" s="260" t="str">
        <f t="shared" si="93"/>
        <v/>
      </c>
      <c r="C594" s="277" t="str">
        <f t="shared" si="94"/>
        <v/>
      </c>
      <c r="D594" s="260" t="str">
        <f t="shared" si="95"/>
        <v/>
      </c>
      <c r="E594" s="226" t="str">
        <f t="shared" si="97"/>
        <v/>
      </c>
      <c r="F594" s="248" t="str">
        <f t="shared" si="96"/>
        <v/>
      </c>
      <c r="G594" s="246" t="str">
        <f>IF($A594="","",'Prisestimat RAS'!$C$14)</f>
        <v/>
      </c>
      <c r="H594" s="248" t="str" cm="1">
        <f t="array" ref="H594">IF(N594=Hjelpeark!$E$7,_xlfn.XLOOKUP(IF(P594="Naturlig",O594,P594),'Veksttabell FV'!$A$26:$A$42,_xlfn.XLOOKUP('Beregninger RAS'!F594,'Veksttabell FV'!$B$25:$T$25,'Veksttabell FV'!$B$26:$T$42,,-1),,-1)*G594,IF('Beregninger RAS'!N594=Hjelpeark!$D$7,_xlfn.XLOOKUP(IF(P594="Naturlig",O594,P594),'Veksttabell SV'!$A$27:$A$43,_xlfn.XLOOKUP('Beregninger RAS'!F594,'Veksttabell SV'!$B$26:$AU$26,'Veksttabell SV'!$B$27:$AU$43,,-1),,-1)*G594,""))</f>
        <v/>
      </c>
      <c r="I594" s="248" t="str">
        <f t="shared" si="90"/>
        <v/>
      </c>
      <c r="J594" s="264" t="str">
        <f t="shared" si="91"/>
        <v/>
      </c>
      <c r="K594" s="277" t="str">
        <f>IF(A594="","",'Prisestimat RAS'!$C$9)</f>
        <v/>
      </c>
      <c r="L594" s="277" t="str">
        <f>IF(B594="","",'Prisestimat RAS'!$C$10)</f>
        <v/>
      </c>
      <c r="M594" s="277" t="str">
        <f>IF(A594="","",_xlfn.XLOOKUP('Prisestimat RAS'!$C$10,Hjelpeark!$P$14:$P$16,Hjelpeark!$Q$14:$Q$16))</f>
        <v/>
      </c>
      <c r="N594" s="277" t="str">
        <f t="shared" si="98"/>
        <v/>
      </c>
      <c r="O594" s="277" t="str">
        <f>IFERROR(IF(N594=Hjelpeark!$D$7,_xlfn.XLOOKUP('Beregninger RAS'!C594,Hjelpeark!$C$8:$C$19,Hjelpeark!$D$8:$D$19),_xlfn.XLOOKUP('Beregninger RAS'!C594,Hjelpeark!$C$8:$C$19,Hjelpeark!$E$8:$E$19)),"")</f>
        <v/>
      </c>
      <c r="P594" s="277" t="str">
        <f t="shared" si="99"/>
        <v/>
      </c>
      <c r="Q594" s="277" t="str">
        <f>IFERROR(IF(P594=Hjelpeark!$B$4,0,ABS(P594-O594)),"")</f>
        <v/>
      </c>
      <c r="R594" s="226" t="str">
        <f t="shared" si="92"/>
        <v/>
      </c>
      <c r="T594" s="248" t="str">
        <f>IFERROR(_xlfn.XLOOKUP(D594,Prisliste!$C$4:$F$4,Prisliste!$C$28:$F$28)*R594,"")</f>
        <v/>
      </c>
      <c r="U594" s="248" t="str">
        <f>IFERROR(IF(L594=Hjelpeark!$P$14,_xlfn.XLOOKUP(D594,Prisliste!$C$4:$F$4,Prisliste!$C$29:$F$29)*R594,IF(L594=Hjelpeark!$P$15,_xlfn.XLOOKUP(D594,Prisliste!$C$4:$F$4,Prisliste!$C$30:$F$30)*R594,_xlfn.XLOOKUP(D594,Prisliste!$C$4:$F$4,Prisliste!$C$31:$F$31)*R594)),"")</f>
        <v/>
      </c>
    </row>
    <row r="595" spans="1:21" ht="14.4">
      <c r="A595" s="278" t="str">
        <f>IF(A594="","",IF(A594+1&lt;='Prisestimat RAS'!$C$7,'Beregninger RAS'!A594+1,""))</f>
        <v/>
      </c>
      <c r="B595" s="260" t="str">
        <f t="shared" si="93"/>
        <v/>
      </c>
      <c r="C595" s="277" t="str">
        <f t="shared" si="94"/>
        <v/>
      </c>
      <c r="D595" s="260" t="str">
        <f t="shared" si="95"/>
        <v/>
      </c>
      <c r="E595" s="226" t="str">
        <f t="shared" si="97"/>
        <v/>
      </c>
      <c r="F595" s="248" t="str">
        <f t="shared" si="96"/>
        <v/>
      </c>
      <c r="G595" s="246" t="str">
        <f>IF($A595="","",'Prisestimat RAS'!$C$14)</f>
        <v/>
      </c>
      <c r="H595" s="248" t="str" cm="1">
        <f t="array" ref="H595">IF(N595=Hjelpeark!$E$7,_xlfn.XLOOKUP(IF(P595="Naturlig",O595,P595),'Veksttabell FV'!$A$26:$A$42,_xlfn.XLOOKUP('Beregninger RAS'!F595,'Veksttabell FV'!$B$25:$T$25,'Veksttabell FV'!$B$26:$T$42,,-1),,-1)*G595,IF('Beregninger RAS'!N595=Hjelpeark!$D$7,_xlfn.XLOOKUP(IF(P595="Naturlig",O595,P595),'Veksttabell SV'!$A$27:$A$43,_xlfn.XLOOKUP('Beregninger RAS'!F595,'Veksttabell SV'!$B$26:$AU$26,'Veksttabell SV'!$B$27:$AU$43,,-1),,-1)*G595,""))</f>
        <v/>
      </c>
      <c r="I595" s="248" t="str">
        <f t="shared" si="90"/>
        <v/>
      </c>
      <c r="J595" s="264" t="str">
        <f t="shared" si="91"/>
        <v/>
      </c>
      <c r="K595" s="277" t="str">
        <f>IF(A595="","",'Prisestimat RAS'!$C$9)</f>
        <v/>
      </c>
      <c r="L595" s="277" t="str">
        <f>IF(B595="","",'Prisestimat RAS'!$C$10)</f>
        <v/>
      </c>
      <c r="M595" s="277" t="str">
        <f>IF(A595="","",_xlfn.XLOOKUP('Prisestimat RAS'!$C$10,Hjelpeark!$P$14:$P$16,Hjelpeark!$Q$14:$Q$16))</f>
        <v/>
      </c>
      <c r="N595" s="277" t="str">
        <f t="shared" si="98"/>
        <v/>
      </c>
      <c r="O595" s="277" t="str">
        <f>IFERROR(IF(N595=Hjelpeark!$D$7,_xlfn.XLOOKUP('Beregninger RAS'!C595,Hjelpeark!$C$8:$C$19,Hjelpeark!$D$8:$D$19),_xlfn.XLOOKUP('Beregninger RAS'!C595,Hjelpeark!$C$8:$C$19,Hjelpeark!$E$8:$E$19)),"")</f>
        <v/>
      </c>
      <c r="P595" s="277" t="str">
        <f t="shared" si="99"/>
        <v/>
      </c>
      <c r="Q595" s="277" t="str">
        <f>IFERROR(IF(P595=Hjelpeark!$B$4,0,ABS(P595-O595)),"")</f>
        <v/>
      </c>
      <c r="R595" s="226" t="str">
        <f t="shared" si="92"/>
        <v/>
      </c>
      <c r="T595" s="248" t="str">
        <f>IFERROR(_xlfn.XLOOKUP(D595,Prisliste!$C$4:$F$4,Prisliste!$C$28:$F$28)*R595,"")</f>
        <v/>
      </c>
      <c r="U595" s="248" t="str">
        <f>IFERROR(IF(L595=Hjelpeark!$P$14,_xlfn.XLOOKUP(D595,Prisliste!$C$4:$F$4,Prisliste!$C$29:$F$29)*R595,IF(L595=Hjelpeark!$P$15,_xlfn.XLOOKUP(D595,Prisliste!$C$4:$F$4,Prisliste!$C$30:$F$30)*R595,_xlfn.XLOOKUP(D595,Prisliste!$C$4:$F$4,Prisliste!$C$31:$F$31)*R595)),"")</f>
        <v/>
      </c>
    </row>
    <row r="596" spans="1:21" ht="14.4">
      <c r="A596" s="278" t="str">
        <f>IF(A595="","",IF(A595+1&lt;='Prisestimat RAS'!$C$7,'Beregninger RAS'!A595+1,""))</f>
        <v/>
      </c>
      <c r="B596" s="260" t="str">
        <f t="shared" si="93"/>
        <v/>
      </c>
      <c r="C596" s="277" t="str">
        <f t="shared" si="94"/>
        <v/>
      </c>
      <c r="D596" s="260" t="str">
        <f t="shared" si="95"/>
        <v/>
      </c>
      <c r="E596" s="226" t="str">
        <f t="shared" si="97"/>
        <v/>
      </c>
      <c r="F596" s="248" t="str">
        <f t="shared" si="96"/>
        <v/>
      </c>
      <c r="G596" s="246" t="str">
        <f>IF($A596="","",'Prisestimat RAS'!$C$14)</f>
        <v/>
      </c>
      <c r="H596" s="248" t="str" cm="1">
        <f t="array" ref="H596">IF(N596=Hjelpeark!$E$7,_xlfn.XLOOKUP(IF(P596="Naturlig",O596,P596),'Veksttabell FV'!$A$26:$A$42,_xlfn.XLOOKUP('Beregninger RAS'!F596,'Veksttabell FV'!$B$25:$T$25,'Veksttabell FV'!$B$26:$T$42,,-1),,-1)*G596,IF('Beregninger RAS'!N596=Hjelpeark!$D$7,_xlfn.XLOOKUP(IF(P596="Naturlig",O596,P596),'Veksttabell SV'!$A$27:$A$43,_xlfn.XLOOKUP('Beregninger RAS'!F596,'Veksttabell SV'!$B$26:$AU$26,'Veksttabell SV'!$B$27:$AU$43,,-1),,-1)*G596,""))</f>
        <v/>
      </c>
      <c r="I596" s="248" t="str">
        <f t="shared" si="90"/>
        <v/>
      </c>
      <c r="J596" s="264" t="str">
        <f t="shared" si="91"/>
        <v/>
      </c>
      <c r="K596" s="277" t="str">
        <f>IF(A596="","",'Prisestimat RAS'!$C$9)</f>
        <v/>
      </c>
      <c r="L596" s="277" t="str">
        <f>IF(B596="","",'Prisestimat RAS'!$C$10)</f>
        <v/>
      </c>
      <c r="M596" s="277" t="str">
        <f>IF(A596="","",_xlfn.XLOOKUP('Prisestimat RAS'!$C$10,Hjelpeark!$P$14:$P$16,Hjelpeark!$Q$14:$Q$16))</f>
        <v/>
      </c>
      <c r="N596" s="277" t="str">
        <f t="shared" si="98"/>
        <v/>
      </c>
      <c r="O596" s="277" t="str">
        <f>IFERROR(IF(N596=Hjelpeark!$D$7,_xlfn.XLOOKUP('Beregninger RAS'!C596,Hjelpeark!$C$8:$C$19,Hjelpeark!$D$8:$D$19),_xlfn.XLOOKUP('Beregninger RAS'!C596,Hjelpeark!$C$8:$C$19,Hjelpeark!$E$8:$E$19)),"")</f>
        <v/>
      </c>
      <c r="P596" s="277" t="str">
        <f t="shared" si="99"/>
        <v/>
      </c>
      <c r="Q596" s="277" t="str">
        <f>IFERROR(IF(P596=Hjelpeark!$B$4,0,ABS(P596-O596)),"")</f>
        <v/>
      </c>
      <c r="R596" s="226" t="str">
        <f t="shared" si="92"/>
        <v/>
      </c>
      <c r="T596" s="248" t="str">
        <f>IFERROR(_xlfn.XLOOKUP(D596,Prisliste!$C$4:$F$4,Prisliste!$C$28:$F$28)*R596,"")</f>
        <v/>
      </c>
      <c r="U596" s="248" t="str">
        <f>IFERROR(IF(L596=Hjelpeark!$P$14,_xlfn.XLOOKUP(D596,Prisliste!$C$4:$F$4,Prisliste!$C$29:$F$29)*R596,IF(L596=Hjelpeark!$P$15,_xlfn.XLOOKUP(D596,Prisliste!$C$4:$F$4,Prisliste!$C$30:$F$30)*R596,_xlfn.XLOOKUP(D596,Prisliste!$C$4:$F$4,Prisliste!$C$31:$F$31)*R596)),"")</f>
        <v/>
      </c>
    </row>
    <row r="597" spans="1:21" ht="14.4">
      <c r="A597" s="278" t="str">
        <f>IF(A596="","",IF(A596+1&lt;='Prisestimat RAS'!$C$7,'Beregninger RAS'!A596+1,""))</f>
        <v/>
      </c>
      <c r="B597" s="260" t="str">
        <f t="shared" si="93"/>
        <v/>
      </c>
      <c r="C597" s="277" t="str">
        <f t="shared" si="94"/>
        <v/>
      </c>
      <c r="D597" s="260" t="str">
        <f t="shared" si="95"/>
        <v/>
      </c>
      <c r="E597" s="226" t="str">
        <f t="shared" si="97"/>
        <v/>
      </c>
      <c r="F597" s="248" t="str">
        <f t="shared" si="96"/>
        <v/>
      </c>
      <c r="G597" s="246" t="str">
        <f>IF($A597="","",'Prisestimat RAS'!$C$14)</f>
        <v/>
      </c>
      <c r="H597" s="248" t="str" cm="1">
        <f t="array" ref="H597">IF(N597=Hjelpeark!$E$7,_xlfn.XLOOKUP(IF(P597="Naturlig",O597,P597),'Veksttabell FV'!$A$26:$A$42,_xlfn.XLOOKUP('Beregninger RAS'!F597,'Veksttabell FV'!$B$25:$T$25,'Veksttabell FV'!$B$26:$T$42,,-1),,-1)*G597,IF('Beregninger RAS'!N597=Hjelpeark!$D$7,_xlfn.XLOOKUP(IF(P597="Naturlig",O597,P597),'Veksttabell SV'!$A$27:$A$43,_xlfn.XLOOKUP('Beregninger RAS'!F597,'Veksttabell SV'!$B$26:$AU$26,'Veksttabell SV'!$B$27:$AU$43,,-1),,-1)*G597,""))</f>
        <v/>
      </c>
      <c r="I597" s="248" t="str">
        <f t="shared" si="90"/>
        <v/>
      </c>
      <c r="J597" s="264" t="str">
        <f t="shared" si="91"/>
        <v/>
      </c>
      <c r="K597" s="277" t="str">
        <f>IF(A597="","",'Prisestimat RAS'!$C$9)</f>
        <v/>
      </c>
      <c r="L597" s="277" t="str">
        <f>IF(B597="","",'Prisestimat RAS'!$C$10)</f>
        <v/>
      </c>
      <c r="M597" s="277" t="str">
        <f>IF(A597="","",_xlfn.XLOOKUP('Prisestimat RAS'!$C$10,Hjelpeark!$P$14:$P$16,Hjelpeark!$Q$14:$Q$16))</f>
        <v/>
      </c>
      <c r="N597" s="277" t="str">
        <f t="shared" si="98"/>
        <v/>
      </c>
      <c r="O597" s="277" t="str">
        <f>IFERROR(IF(N597=Hjelpeark!$D$7,_xlfn.XLOOKUP('Beregninger RAS'!C597,Hjelpeark!$C$8:$C$19,Hjelpeark!$D$8:$D$19),_xlfn.XLOOKUP('Beregninger RAS'!C597,Hjelpeark!$C$8:$C$19,Hjelpeark!$E$8:$E$19)),"")</f>
        <v/>
      </c>
      <c r="P597" s="277" t="str">
        <f t="shared" si="99"/>
        <v/>
      </c>
      <c r="Q597" s="277" t="str">
        <f>IFERROR(IF(P597=Hjelpeark!$B$4,0,ABS(P597-O597)),"")</f>
        <v/>
      </c>
      <c r="R597" s="226" t="str">
        <f t="shared" si="92"/>
        <v/>
      </c>
      <c r="T597" s="248" t="str">
        <f>IFERROR(_xlfn.XLOOKUP(D597,Prisliste!$C$4:$F$4,Prisliste!$C$28:$F$28)*R597,"")</f>
        <v/>
      </c>
      <c r="U597" s="248" t="str">
        <f>IFERROR(IF(L597=Hjelpeark!$P$14,_xlfn.XLOOKUP(D597,Prisliste!$C$4:$F$4,Prisliste!$C$29:$F$29)*R597,IF(L597=Hjelpeark!$P$15,_xlfn.XLOOKUP(D597,Prisliste!$C$4:$F$4,Prisliste!$C$30:$F$30)*R597,_xlfn.XLOOKUP(D597,Prisliste!$C$4:$F$4,Prisliste!$C$31:$F$31)*R597)),"")</f>
        <v/>
      </c>
    </row>
    <row r="598" spans="1:21" ht="14.4">
      <c r="A598" s="278" t="str">
        <f>IF(A597="","",IF(A597+1&lt;='Prisestimat RAS'!$C$7,'Beregninger RAS'!A597+1,""))</f>
        <v/>
      </c>
      <c r="B598" s="260" t="str">
        <f t="shared" si="93"/>
        <v/>
      </c>
      <c r="C598" s="277" t="str">
        <f t="shared" si="94"/>
        <v/>
      </c>
      <c r="D598" s="260" t="str">
        <f t="shared" si="95"/>
        <v/>
      </c>
      <c r="E598" s="226" t="str">
        <f t="shared" si="97"/>
        <v/>
      </c>
      <c r="F598" s="248" t="str">
        <f t="shared" si="96"/>
        <v/>
      </c>
      <c r="G598" s="246" t="str">
        <f>IF($A598="","",'Prisestimat RAS'!$C$14)</f>
        <v/>
      </c>
      <c r="H598" s="248" t="str" cm="1">
        <f t="array" ref="H598">IF(N598=Hjelpeark!$E$7,_xlfn.XLOOKUP(IF(P598="Naturlig",O598,P598),'Veksttabell FV'!$A$26:$A$42,_xlfn.XLOOKUP('Beregninger RAS'!F598,'Veksttabell FV'!$B$25:$T$25,'Veksttabell FV'!$B$26:$T$42,,-1),,-1)*G598,IF('Beregninger RAS'!N598=Hjelpeark!$D$7,_xlfn.XLOOKUP(IF(P598="Naturlig",O598,P598),'Veksttabell SV'!$A$27:$A$43,_xlfn.XLOOKUP('Beregninger RAS'!F598,'Veksttabell SV'!$B$26:$AU$26,'Veksttabell SV'!$B$27:$AU$43,,-1),,-1)*G598,""))</f>
        <v/>
      </c>
      <c r="I598" s="248" t="str">
        <f t="shared" si="90"/>
        <v/>
      </c>
      <c r="J598" s="264" t="str">
        <f t="shared" si="91"/>
        <v/>
      </c>
      <c r="K598" s="277" t="str">
        <f>IF(A598="","",'Prisestimat RAS'!$C$9)</f>
        <v/>
      </c>
      <c r="L598" s="277" t="str">
        <f>IF(B598="","",'Prisestimat RAS'!$C$10)</f>
        <v/>
      </c>
      <c r="M598" s="277" t="str">
        <f>IF(A598="","",_xlfn.XLOOKUP('Prisestimat RAS'!$C$10,Hjelpeark!$P$14:$P$16,Hjelpeark!$Q$14:$Q$16))</f>
        <v/>
      </c>
      <c r="N598" s="277" t="str">
        <f t="shared" si="98"/>
        <v/>
      </c>
      <c r="O598" s="277" t="str">
        <f>IFERROR(IF(N598=Hjelpeark!$D$7,_xlfn.XLOOKUP('Beregninger RAS'!C598,Hjelpeark!$C$8:$C$19,Hjelpeark!$D$8:$D$19),_xlfn.XLOOKUP('Beregninger RAS'!C598,Hjelpeark!$C$8:$C$19,Hjelpeark!$E$8:$E$19)),"")</f>
        <v/>
      </c>
      <c r="P598" s="277" t="str">
        <f t="shared" si="99"/>
        <v/>
      </c>
      <c r="Q598" s="277" t="str">
        <f>IFERROR(IF(P598=Hjelpeark!$B$4,0,ABS(P598-O598)),"")</f>
        <v/>
      </c>
      <c r="R598" s="226" t="str">
        <f t="shared" si="92"/>
        <v/>
      </c>
      <c r="T598" s="248" t="str">
        <f>IFERROR(_xlfn.XLOOKUP(D598,Prisliste!$C$4:$F$4,Prisliste!$C$28:$F$28)*R598,"")</f>
        <v/>
      </c>
      <c r="U598" s="248" t="str">
        <f>IFERROR(IF(L598=Hjelpeark!$P$14,_xlfn.XLOOKUP(D598,Prisliste!$C$4:$F$4,Prisliste!$C$29:$F$29)*R598,IF(L598=Hjelpeark!$P$15,_xlfn.XLOOKUP(D598,Prisliste!$C$4:$F$4,Prisliste!$C$30:$F$30)*R598,_xlfn.XLOOKUP(D598,Prisliste!$C$4:$F$4,Prisliste!$C$31:$F$31)*R598)),"")</f>
        <v/>
      </c>
    </row>
    <row r="599" spans="1:21" ht="14.4">
      <c r="A599" s="278" t="str">
        <f>IF(A598="","",IF(A598+1&lt;='Prisestimat RAS'!$C$7,'Beregninger RAS'!A598+1,""))</f>
        <v/>
      </c>
      <c r="B599" s="260" t="str">
        <f t="shared" si="93"/>
        <v/>
      </c>
      <c r="C599" s="277" t="str">
        <f t="shared" si="94"/>
        <v/>
      </c>
      <c r="D599" s="260" t="str">
        <f t="shared" si="95"/>
        <v/>
      </c>
      <c r="E599" s="226" t="str">
        <f t="shared" si="97"/>
        <v/>
      </c>
      <c r="F599" s="248" t="str">
        <f t="shared" si="96"/>
        <v/>
      </c>
      <c r="G599" s="246" t="str">
        <f>IF($A599="","",'Prisestimat RAS'!$C$14)</f>
        <v/>
      </c>
      <c r="H599" s="248" t="str" cm="1">
        <f t="array" ref="H599">IF(N599=Hjelpeark!$E$7,_xlfn.XLOOKUP(IF(P599="Naturlig",O599,P599),'Veksttabell FV'!$A$26:$A$42,_xlfn.XLOOKUP('Beregninger RAS'!F599,'Veksttabell FV'!$B$25:$T$25,'Veksttabell FV'!$B$26:$T$42,,-1),,-1)*G599,IF('Beregninger RAS'!N599=Hjelpeark!$D$7,_xlfn.XLOOKUP(IF(P599="Naturlig",O599,P599),'Veksttabell SV'!$A$27:$A$43,_xlfn.XLOOKUP('Beregninger RAS'!F599,'Veksttabell SV'!$B$26:$AU$26,'Veksttabell SV'!$B$27:$AU$43,,-1),,-1)*G599,""))</f>
        <v/>
      </c>
      <c r="I599" s="248" t="str">
        <f t="shared" si="90"/>
        <v/>
      </c>
      <c r="J599" s="264" t="str">
        <f t="shared" si="91"/>
        <v/>
      </c>
      <c r="K599" s="277" t="str">
        <f>IF(A599="","",'Prisestimat RAS'!$C$9)</f>
        <v/>
      </c>
      <c r="L599" s="277" t="str">
        <f>IF(B599="","",'Prisestimat RAS'!$C$10)</f>
        <v/>
      </c>
      <c r="M599" s="277" t="str">
        <f>IF(A599="","",_xlfn.XLOOKUP('Prisestimat RAS'!$C$10,Hjelpeark!$P$14:$P$16,Hjelpeark!$Q$14:$Q$16))</f>
        <v/>
      </c>
      <c r="N599" s="277" t="str">
        <f t="shared" si="98"/>
        <v/>
      </c>
      <c r="O599" s="277" t="str">
        <f>IFERROR(IF(N599=Hjelpeark!$D$7,_xlfn.XLOOKUP('Beregninger RAS'!C599,Hjelpeark!$C$8:$C$19,Hjelpeark!$D$8:$D$19),_xlfn.XLOOKUP('Beregninger RAS'!C599,Hjelpeark!$C$8:$C$19,Hjelpeark!$E$8:$E$19)),"")</f>
        <v/>
      </c>
      <c r="P599" s="277" t="str">
        <f t="shared" si="99"/>
        <v/>
      </c>
      <c r="Q599" s="277" t="str">
        <f>IFERROR(IF(P599=Hjelpeark!$B$4,0,ABS(P599-O599)),"")</f>
        <v/>
      </c>
      <c r="R599" s="226" t="str">
        <f t="shared" si="92"/>
        <v/>
      </c>
      <c r="T599" s="248" t="str">
        <f>IFERROR(_xlfn.XLOOKUP(D599,Prisliste!$C$4:$F$4,Prisliste!$C$28:$F$28)*R599,"")</f>
        <v/>
      </c>
      <c r="U599" s="248" t="str">
        <f>IFERROR(IF(L599=Hjelpeark!$P$14,_xlfn.XLOOKUP(D599,Prisliste!$C$4:$F$4,Prisliste!$C$29:$F$29)*R599,IF(L599=Hjelpeark!$P$15,_xlfn.XLOOKUP(D599,Prisliste!$C$4:$F$4,Prisliste!$C$30:$F$30)*R599,_xlfn.XLOOKUP(D599,Prisliste!$C$4:$F$4,Prisliste!$C$31:$F$31)*R599)),"")</f>
        <v/>
      </c>
    </row>
    <row r="600" spans="1:21" ht="14.4">
      <c r="A600" s="278" t="str">
        <f>IF(A599="","",IF(A599+1&lt;='Prisestimat RAS'!$C$7,'Beregninger RAS'!A599+1,""))</f>
        <v/>
      </c>
      <c r="B600" s="260" t="str">
        <f t="shared" si="93"/>
        <v/>
      </c>
      <c r="C600" s="277" t="str">
        <f t="shared" si="94"/>
        <v/>
      </c>
      <c r="D600" s="260" t="str">
        <f t="shared" si="95"/>
        <v/>
      </c>
      <c r="E600" s="226" t="str">
        <f t="shared" si="97"/>
        <v/>
      </c>
      <c r="F600" s="248" t="str">
        <f t="shared" si="96"/>
        <v/>
      </c>
      <c r="G600" s="246" t="str">
        <f>IF($A600="","",'Prisestimat RAS'!$C$14)</f>
        <v/>
      </c>
      <c r="H600" s="248" t="str" cm="1">
        <f t="array" ref="H600">IF(N600=Hjelpeark!$E$7,_xlfn.XLOOKUP(IF(P600="Naturlig",O600,P600),'Veksttabell FV'!$A$26:$A$42,_xlfn.XLOOKUP('Beregninger RAS'!F600,'Veksttabell FV'!$B$25:$T$25,'Veksttabell FV'!$B$26:$T$42,,-1),,-1)*G600,IF('Beregninger RAS'!N600=Hjelpeark!$D$7,_xlfn.XLOOKUP(IF(P600="Naturlig",O600,P600),'Veksttabell SV'!$A$27:$A$43,_xlfn.XLOOKUP('Beregninger RAS'!F600,'Veksttabell SV'!$B$26:$AU$26,'Veksttabell SV'!$B$27:$AU$43,,-1),,-1)*G600,""))</f>
        <v/>
      </c>
      <c r="I600" s="248" t="str">
        <f t="shared" si="90"/>
        <v/>
      </c>
      <c r="J600" s="264" t="str">
        <f t="shared" si="91"/>
        <v/>
      </c>
      <c r="K600" s="277" t="str">
        <f>IF(A600="","",'Prisestimat RAS'!$C$9)</f>
        <v/>
      </c>
      <c r="L600" s="277" t="str">
        <f>IF(B600="","",'Prisestimat RAS'!$C$10)</f>
        <v/>
      </c>
      <c r="M600" s="277" t="str">
        <f>IF(A600="","",_xlfn.XLOOKUP('Prisestimat RAS'!$C$10,Hjelpeark!$P$14:$P$16,Hjelpeark!$Q$14:$Q$16))</f>
        <v/>
      </c>
      <c r="N600" s="277" t="str">
        <f t="shared" si="98"/>
        <v/>
      </c>
      <c r="O600" s="277" t="str">
        <f>IFERROR(IF(N600=Hjelpeark!$D$7,_xlfn.XLOOKUP('Beregninger RAS'!C600,Hjelpeark!$C$8:$C$19,Hjelpeark!$D$8:$D$19),_xlfn.XLOOKUP('Beregninger RAS'!C600,Hjelpeark!$C$8:$C$19,Hjelpeark!$E$8:$E$19)),"")</f>
        <v/>
      </c>
      <c r="P600" s="277" t="str">
        <f t="shared" si="99"/>
        <v/>
      </c>
      <c r="Q600" s="277" t="str">
        <f>IFERROR(IF(P600=Hjelpeark!$B$4,0,ABS(P600-O600)),"")</f>
        <v/>
      </c>
      <c r="R600" s="226" t="str">
        <f t="shared" si="92"/>
        <v/>
      </c>
      <c r="T600" s="248" t="str">
        <f>IFERROR(_xlfn.XLOOKUP(D600,Prisliste!$C$4:$F$4,Prisliste!$C$28:$F$28)*R600,"")</f>
        <v/>
      </c>
      <c r="U600" s="248" t="str">
        <f>IFERROR(IF(L600=Hjelpeark!$P$14,_xlfn.XLOOKUP(D600,Prisliste!$C$4:$F$4,Prisliste!$C$29:$F$29)*R600,IF(L600=Hjelpeark!$P$15,_xlfn.XLOOKUP(D600,Prisliste!$C$4:$F$4,Prisliste!$C$30:$F$30)*R600,_xlfn.XLOOKUP(D600,Prisliste!$C$4:$F$4,Prisliste!$C$31:$F$31)*R600)),"")</f>
        <v/>
      </c>
    </row>
    <row r="601" spans="1:21" ht="14.4">
      <c r="A601" s="278" t="str">
        <f>IF(A600="","",IF(A600+1&lt;='Prisestimat RAS'!$C$7,'Beregninger RAS'!A600+1,""))</f>
        <v/>
      </c>
      <c r="B601" s="260" t="str">
        <f t="shared" si="93"/>
        <v/>
      </c>
      <c r="C601" s="277" t="str">
        <f t="shared" si="94"/>
        <v/>
      </c>
      <c r="D601" s="260" t="str">
        <f t="shared" si="95"/>
        <v/>
      </c>
      <c r="E601" s="226" t="str">
        <f t="shared" si="97"/>
        <v/>
      </c>
      <c r="F601" s="248" t="str">
        <f t="shared" si="96"/>
        <v/>
      </c>
      <c r="G601" s="246" t="str">
        <f>IF($A601="","",'Prisestimat RAS'!$C$14)</f>
        <v/>
      </c>
      <c r="H601" s="248" t="str" cm="1">
        <f t="array" ref="H601">IF(N601=Hjelpeark!$E$7,_xlfn.XLOOKUP(IF(P601="Naturlig",O601,P601),'Veksttabell FV'!$A$26:$A$42,_xlfn.XLOOKUP('Beregninger RAS'!F601,'Veksttabell FV'!$B$25:$T$25,'Veksttabell FV'!$B$26:$T$42,,-1),,-1)*G601,IF('Beregninger RAS'!N601=Hjelpeark!$D$7,_xlfn.XLOOKUP(IF(P601="Naturlig",O601,P601),'Veksttabell SV'!$A$27:$A$43,_xlfn.XLOOKUP('Beregninger RAS'!F601,'Veksttabell SV'!$B$26:$AU$26,'Veksttabell SV'!$B$27:$AU$43,,-1),,-1)*G601,""))</f>
        <v/>
      </c>
      <c r="I601" s="248" t="str">
        <f t="shared" si="90"/>
        <v/>
      </c>
      <c r="J601" s="264" t="str">
        <f t="shared" si="91"/>
        <v/>
      </c>
      <c r="K601" s="277" t="str">
        <f>IF(A601="","",'Prisestimat RAS'!$C$9)</f>
        <v/>
      </c>
      <c r="L601" s="277" t="str">
        <f>IF(B601="","",'Prisestimat RAS'!$C$10)</f>
        <v/>
      </c>
      <c r="M601" s="277" t="str">
        <f>IF(A601="","",_xlfn.XLOOKUP('Prisestimat RAS'!$C$10,Hjelpeark!$P$14:$P$16,Hjelpeark!$Q$14:$Q$16))</f>
        <v/>
      </c>
      <c r="N601" s="277" t="str">
        <f t="shared" si="98"/>
        <v/>
      </c>
      <c r="O601" s="277" t="str">
        <f>IFERROR(IF(N601=Hjelpeark!$D$7,_xlfn.XLOOKUP('Beregninger RAS'!C601,Hjelpeark!$C$8:$C$19,Hjelpeark!$D$8:$D$19),_xlfn.XLOOKUP('Beregninger RAS'!C601,Hjelpeark!$C$8:$C$19,Hjelpeark!$E$8:$E$19)),"")</f>
        <v/>
      </c>
      <c r="P601" s="277" t="str">
        <f t="shared" si="99"/>
        <v/>
      </c>
      <c r="Q601" s="277" t="str">
        <f>IFERROR(IF(P601=Hjelpeark!$B$4,0,ABS(P601-O601)),"")</f>
        <v/>
      </c>
      <c r="R601" s="226" t="str">
        <f t="shared" si="92"/>
        <v/>
      </c>
      <c r="T601" s="248" t="str">
        <f>IFERROR(_xlfn.XLOOKUP(D601,Prisliste!$C$4:$F$4,Prisliste!$C$28:$F$28)*R601,"")</f>
        <v/>
      </c>
      <c r="U601" s="248" t="str">
        <f>IFERROR(IF(L601=Hjelpeark!$P$14,_xlfn.XLOOKUP(D601,Prisliste!$C$4:$F$4,Prisliste!$C$29:$F$29)*R601,IF(L601=Hjelpeark!$P$15,_xlfn.XLOOKUP(D601,Prisliste!$C$4:$F$4,Prisliste!$C$30:$F$30)*R601,_xlfn.XLOOKUP(D601,Prisliste!$C$4:$F$4,Prisliste!$C$31:$F$31)*R601)),"")</f>
        <v/>
      </c>
    </row>
    <row r="602" spans="1:21" ht="14.4">
      <c r="A602" s="278" t="str">
        <f>IF(A601="","",IF(A601+1&lt;='Prisestimat RAS'!$C$7,'Beregninger RAS'!A601+1,""))</f>
        <v/>
      </c>
      <c r="B602" s="260" t="str">
        <f t="shared" si="93"/>
        <v/>
      </c>
      <c r="C602" s="277" t="str">
        <f t="shared" si="94"/>
        <v/>
      </c>
      <c r="D602" s="260" t="str">
        <f t="shared" si="95"/>
        <v/>
      </c>
      <c r="E602" s="226" t="str">
        <f t="shared" si="97"/>
        <v/>
      </c>
      <c r="F602" s="248" t="str">
        <f t="shared" si="96"/>
        <v/>
      </c>
      <c r="G602" s="246" t="str">
        <f>IF($A602="","",'Prisestimat RAS'!$C$14)</f>
        <v/>
      </c>
      <c r="H602" s="248" t="str" cm="1">
        <f t="array" ref="H602">IF(N602=Hjelpeark!$E$7,_xlfn.XLOOKUP(IF(P602="Naturlig",O602,P602),'Veksttabell FV'!$A$26:$A$42,_xlfn.XLOOKUP('Beregninger RAS'!F602,'Veksttabell FV'!$B$25:$T$25,'Veksttabell FV'!$B$26:$T$42,,-1),,-1)*G602,IF('Beregninger RAS'!N602=Hjelpeark!$D$7,_xlfn.XLOOKUP(IF(P602="Naturlig",O602,P602),'Veksttabell SV'!$A$27:$A$43,_xlfn.XLOOKUP('Beregninger RAS'!F602,'Veksttabell SV'!$B$26:$AU$26,'Veksttabell SV'!$B$27:$AU$43,,-1),,-1)*G602,""))</f>
        <v/>
      </c>
      <c r="I602" s="248" t="str">
        <f t="shared" si="90"/>
        <v/>
      </c>
      <c r="J602" s="264" t="str">
        <f t="shared" si="91"/>
        <v/>
      </c>
      <c r="K602" s="277" t="str">
        <f>IF(A602="","",'Prisestimat RAS'!$C$9)</f>
        <v/>
      </c>
      <c r="L602" s="277" t="str">
        <f>IF(B602="","",'Prisestimat RAS'!$C$10)</f>
        <v/>
      </c>
      <c r="M602" s="277" t="str">
        <f>IF(A602="","",_xlfn.XLOOKUP('Prisestimat RAS'!$C$10,Hjelpeark!$P$14:$P$16,Hjelpeark!$Q$14:$Q$16))</f>
        <v/>
      </c>
      <c r="N602" s="277" t="str">
        <f t="shared" si="98"/>
        <v/>
      </c>
      <c r="O602" s="277" t="str">
        <f>IFERROR(IF(N602=Hjelpeark!$D$7,_xlfn.XLOOKUP('Beregninger RAS'!C602,Hjelpeark!$C$8:$C$19,Hjelpeark!$D$8:$D$19),_xlfn.XLOOKUP('Beregninger RAS'!C602,Hjelpeark!$C$8:$C$19,Hjelpeark!$E$8:$E$19)),"")</f>
        <v/>
      </c>
      <c r="P602" s="277" t="str">
        <f t="shared" si="99"/>
        <v/>
      </c>
      <c r="Q602" s="277" t="str">
        <f>IFERROR(IF(P602=Hjelpeark!$B$4,0,ABS(P602-O602)),"")</f>
        <v/>
      </c>
      <c r="R602" s="226" t="str">
        <f t="shared" si="92"/>
        <v/>
      </c>
      <c r="T602" s="248" t="str">
        <f>IFERROR(_xlfn.XLOOKUP(D602,Prisliste!$C$4:$F$4,Prisliste!$C$28:$F$28)*R602,"")</f>
        <v/>
      </c>
      <c r="U602" s="248" t="str">
        <f>IFERROR(IF(L602=Hjelpeark!$P$14,_xlfn.XLOOKUP(D602,Prisliste!$C$4:$F$4,Prisliste!$C$29:$F$29)*R602,IF(L602=Hjelpeark!$P$15,_xlfn.XLOOKUP(D602,Prisliste!$C$4:$F$4,Prisliste!$C$30:$F$30)*R602,_xlfn.XLOOKUP(D602,Prisliste!$C$4:$F$4,Prisliste!$C$31:$F$31)*R602)),"")</f>
        <v/>
      </c>
    </row>
    <row r="603" spans="1:21" ht="14.4">
      <c r="A603" s="278" t="str">
        <f>IF(A602="","",IF(A602+1&lt;='Prisestimat RAS'!$C$7,'Beregninger RAS'!A602+1,""))</f>
        <v/>
      </c>
      <c r="B603" s="260" t="str">
        <f t="shared" si="93"/>
        <v/>
      </c>
      <c r="C603" s="277" t="str">
        <f t="shared" si="94"/>
        <v/>
      </c>
      <c r="D603" s="260" t="str">
        <f t="shared" si="95"/>
        <v/>
      </c>
      <c r="E603" s="226" t="str">
        <f t="shared" si="97"/>
        <v/>
      </c>
      <c r="F603" s="248" t="str">
        <f t="shared" si="96"/>
        <v/>
      </c>
      <c r="G603" s="246" t="str">
        <f>IF($A603="","",'Prisestimat RAS'!$C$14)</f>
        <v/>
      </c>
      <c r="H603" s="248" t="str" cm="1">
        <f t="array" ref="H603">IF(N603=Hjelpeark!$E$7,_xlfn.XLOOKUP(IF(P603="Naturlig",O603,P603),'Veksttabell FV'!$A$26:$A$42,_xlfn.XLOOKUP('Beregninger RAS'!F603,'Veksttabell FV'!$B$25:$T$25,'Veksttabell FV'!$B$26:$T$42,,-1),,-1)*G603,IF('Beregninger RAS'!N603=Hjelpeark!$D$7,_xlfn.XLOOKUP(IF(P603="Naturlig",O603,P603),'Veksttabell SV'!$A$27:$A$43,_xlfn.XLOOKUP('Beregninger RAS'!F603,'Veksttabell SV'!$B$26:$AU$26,'Veksttabell SV'!$B$27:$AU$43,,-1),,-1)*G603,""))</f>
        <v/>
      </c>
      <c r="I603" s="248" t="str">
        <f t="shared" si="90"/>
        <v/>
      </c>
      <c r="J603" s="264" t="str">
        <f t="shared" si="91"/>
        <v/>
      </c>
      <c r="K603" s="277" t="str">
        <f>IF(A603="","",'Prisestimat RAS'!$C$9)</f>
        <v/>
      </c>
      <c r="L603" s="277" t="str">
        <f>IF(B603="","",'Prisestimat RAS'!$C$10)</f>
        <v/>
      </c>
      <c r="M603" s="277" t="str">
        <f>IF(A603="","",_xlfn.XLOOKUP('Prisestimat RAS'!$C$10,Hjelpeark!$P$14:$P$16,Hjelpeark!$Q$14:$Q$16))</f>
        <v/>
      </c>
      <c r="N603" s="277" t="str">
        <f t="shared" si="98"/>
        <v/>
      </c>
      <c r="O603" s="277" t="str">
        <f>IFERROR(IF(N603=Hjelpeark!$D$7,_xlfn.XLOOKUP('Beregninger RAS'!C603,Hjelpeark!$C$8:$C$19,Hjelpeark!$D$8:$D$19),_xlfn.XLOOKUP('Beregninger RAS'!C603,Hjelpeark!$C$8:$C$19,Hjelpeark!$E$8:$E$19)),"")</f>
        <v/>
      </c>
      <c r="P603" s="277" t="str">
        <f t="shared" si="99"/>
        <v/>
      </c>
      <c r="Q603" s="277" t="str">
        <f>IFERROR(IF(P603=Hjelpeark!$B$4,0,ABS(P603-O603)),"")</f>
        <v/>
      </c>
      <c r="R603" s="226" t="str">
        <f t="shared" si="92"/>
        <v/>
      </c>
      <c r="T603" s="248" t="str">
        <f>IFERROR(_xlfn.XLOOKUP(D603,Prisliste!$C$4:$F$4,Prisliste!$C$28:$F$28)*R603,"")</f>
        <v/>
      </c>
      <c r="U603" s="248" t="str">
        <f>IFERROR(IF(L603=Hjelpeark!$P$14,_xlfn.XLOOKUP(D603,Prisliste!$C$4:$F$4,Prisliste!$C$29:$F$29)*R603,IF(L603=Hjelpeark!$P$15,_xlfn.XLOOKUP(D603,Prisliste!$C$4:$F$4,Prisliste!$C$30:$F$30)*R603,_xlfn.XLOOKUP(D603,Prisliste!$C$4:$F$4,Prisliste!$C$31:$F$31)*R603)),"")</f>
        <v/>
      </c>
    </row>
    <row r="604" spans="1:21" ht="14.4">
      <c r="A604" s="278" t="str">
        <f>IF(A603="","",IF(A603+1&lt;='Prisestimat RAS'!$C$7,'Beregninger RAS'!A603+1,""))</f>
        <v/>
      </c>
      <c r="B604" s="260" t="str">
        <f t="shared" si="93"/>
        <v/>
      </c>
      <c r="C604" s="277" t="str">
        <f t="shared" si="94"/>
        <v/>
      </c>
      <c r="D604" s="260" t="str">
        <f t="shared" si="95"/>
        <v/>
      </c>
      <c r="E604" s="226" t="str">
        <f t="shared" si="97"/>
        <v/>
      </c>
      <c r="F604" s="248" t="str">
        <f t="shared" si="96"/>
        <v/>
      </c>
      <c r="G604" s="246" t="str">
        <f>IF($A604="","",'Prisestimat RAS'!$C$14)</f>
        <v/>
      </c>
      <c r="H604" s="248" t="str" cm="1">
        <f t="array" ref="H604">IF(N604=Hjelpeark!$E$7,_xlfn.XLOOKUP(IF(P604="Naturlig",O604,P604),'Veksttabell FV'!$A$26:$A$42,_xlfn.XLOOKUP('Beregninger RAS'!F604,'Veksttabell FV'!$B$25:$T$25,'Veksttabell FV'!$B$26:$T$42,,-1),,-1)*G604,IF('Beregninger RAS'!N604=Hjelpeark!$D$7,_xlfn.XLOOKUP(IF(P604="Naturlig",O604,P604),'Veksttabell SV'!$A$27:$A$43,_xlfn.XLOOKUP('Beregninger RAS'!F604,'Veksttabell SV'!$B$26:$AU$26,'Veksttabell SV'!$B$27:$AU$43,,-1),,-1)*G604,""))</f>
        <v/>
      </c>
      <c r="I604" s="248" t="str">
        <f t="shared" si="90"/>
        <v/>
      </c>
      <c r="J604" s="264" t="str">
        <f t="shared" si="91"/>
        <v/>
      </c>
      <c r="K604" s="277" t="str">
        <f>IF(A604="","",'Prisestimat RAS'!$C$9)</f>
        <v/>
      </c>
      <c r="L604" s="277" t="str">
        <f>IF(B604="","",'Prisestimat RAS'!$C$10)</f>
        <v/>
      </c>
      <c r="M604" s="277" t="str">
        <f>IF(A604="","",_xlfn.XLOOKUP('Prisestimat RAS'!$C$10,Hjelpeark!$P$14:$P$16,Hjelpeark!$Q$14:$Q$16))</f>
        <v/>
      </c>
      <c r="N604" s="277" t="str">
        <f t="shared" si="98"/>
        <v/>
      </c>
      <c r="O604" s="277" t="str">
        <f>IFERROR(IF(N604=Hjelpeark!$D$7,_xlfn.XLOOKUP('Beregninger RAS'!C604,Hjelpeark!$C$8:$C$19,Hjelpeark!$D$8:$D$19),_xlfn.XLOOKUP('Beregninger RAS'!C604,Hjelpeark!$C$8:$C$19,Hjelpeark!$E$8:$E$19)),"")</f>
        <v/>
      </c>
      <c r="P604" s="277" t="str">
        <f t="shared" si="99"/>
        <v/>
      </c>
      <c r="Q604" s="277" t="str">
        <f>IFERROR(IF(P604=Hjelpeark!$B$4,0,ABS(P604-O604)),"")</f>
        <v/>
      </c>
      <c r="R604" s="226" t="str">
        <f t="shared" si="92"/>
        <v/>
      </c>
      <c r="T604" s="248" t="str">
        <f>IFERROR(_xlfn.XLOOKUP(D604,Prisliste!$C$4:$F$4,Prisliste!$C$28:$F$28)*R604,"")</f>
        <v/>
      </c>
      <c r="U604" s="248" t="str">
        <f>IFERROR(IF(L604=Hjelpeark!$P$14,_xlfn.XLOOKUP(D604,Prisliste!$C$4:$F$4,Prisliste!$C$29:$F$29)*R604,IF(L604=Hjelpeark!$P$15,_xlfn.XLOOKUP(D604,Prisliste!$C$4:$F$4,Prisliste!$C$30:$F$30)*R604,_xlfn.XLOOKUP(D604,Prisliste!$C$4:$F$4,Prisliste!$C$31:$F$31)*R604)),"")</f>
        <v/>
      </c>
    </row>
    <row r="605" spans="1:21" ht="14.4">
      <c r="A605" s="278" t="str">
        <f>IF(A604="","",IF(A604+1&lt;='Prisestimat RAS'!$C$7,'Beregninger RAS'!A604+1,""))</f>
        <v/>
      </c>
      <c r="B605" s="260" t="str">
        <f t="shared" si="93"/>
        <v/>
      </c>
      <c r="C605" s="277" t="str">
        <f t="shared" si="94"/>
        <v/>
      </c>
      <c r="D605" s="260" t="str">
        <f t="shared" si="95"/>
        <v/>
      </c>
      <c r="E605" s="226" t="str">
        <f t="shared" si="97"/>
        <v/>
      </c>
      <c r="F605" s="248" t="str">
        <f t="shared" si="96"/>
        <v/>
      </c>
      <c r="G605" s="246" t="str">
        <f>IF($A605="","",'Prisestimat RAS'!$C$14)</f>
        <v/>
      </c>
      <c r="H605" s="248" t="str" cm="1">
        <f t="array" ref="H605">IF(N605=Hjelpeark!$E$7,_xlfn.XLOOKUP(IF(P605="Naturlig",O605,P605),'Veksttabell FV'!$A$26:$A$42,_xlfn.XLOOKUP('Beregninger RAS'!F605,'Veksttabell FV'!$B$25:$T$25,'Veksttabell FV'!$B$26:$T$42,,-1),,-1)*G605,IF('Beregninger RAS'!N605=Hjelpeark!$D$7,_xlfn.XLOOKUP(IF(P605="Naturlig",O605,P605),'Veksttabell SV'!$A$27:$A$43,_xlfn.XLOOKUP('Beregninger RAS'!F605,'Veksttabell SV'!$B$26:$AU$26,'Veksttabell SV'!$B$27:$AU$43,,-1),,-1)*G605,""))</f>
        <v/>
      </c>
      <c r="I605" s="248" t="str">
        <f t="shared" si="90"/>
        <v/>
      </c>
      <c r="J605" s="264" t="str">
        <f t="shared" si="91"/>
        <v/>
      </c>
      <c r="K605" s="277" t="str">
        <f>IF(A605="","",'Prisestimat RAS'!$C$9)</f>
        <v/>
      </c>
      <c r="L605" s="277" t="str">
        <f>IF(B605="","",'Prisestimat RAS'!$C$10)</f>
        <v/>
      </c>
      <c r="M605" s="277" t="str">
        <f>IF(A605="","",_xlfn.XLOOKUP('Prisestimat RAS'!$C$10,Hjelpeark!$P$14:$P$16,Hjelpeark!$Q$14:$Q$16))</f>
        <v/>
      </c>
      <c r="N605" s="277" t="str">
        <f t="shared" si="98"/>
        <v/>
      </c>
      <c r="O605" s="277" t="str">
        <f>IFERROR(IF(N605=Hjelpeark!$D$7,_xlfn.XLOOKUP('Beregninger RAS'!C605,Hjelpeark!$C$8:$C$19,Hjelpeark!$D$8:$D$19),_xlfn.XLOOKUP('Beregninger RAS'!C605,Hjelpeark!$C$8:$C$19,Hjelpeark!$E$8:$E$19)),"")</f>
        <v/>
      </c>
      <c r="P605" s="277" t="str">
        <f t="shared" si="99"/>
        <v/>
      </c>
      <c r="Q605" s="277" t="str">
        <f>IFERROR(IF(P605=Hjelpeark!$B$4,0,ABS(P605-O605)),"")</f>
        <v/>
      </c>
      <c r="R605" s="226" t="str">
        <f t="shared" si="92"/>
        <v/>
      </c>
      <c r="T605" s="248" t="str">
        <f>IFERROR(_xlfn.XLOOKUP(D605,Prisliste!$C$4:$F$4,Prisliste!$C$28:$F$28)*R605,"")</f>
        <v/>
      </c>
      <c r="U605" s="248" t="str">
        <f>IFERROR(IF(L605=Hjelpeark!$P$14,_xlfn.XLOOKUP(D605,Prisliste!$C$4:$F$4,Prisliste!$C$29:$F$29)*R605,IF(L605=Hjelpeark!$P$15,_xlfn.XLOOKUP(D605,Prisliste!$C$4:$F$4,Prisliste!$C$30:$F$30)*R605,_xlfn.XLOOKUP(D605,Prisliste!$C$4:$F$4,Prisliste!$C$31:$F$31)*R605)),"")</f>
        <v/>
      </c>
    </row>
    <row r="606" spans="1:21" ht="14.4">
      <c r="A606" s="278" t="str">
        <f>IF(A605="","",IF(A605+1&lt;='Prisestimat RAS'!$C$7,'Beregninger RAS'!A605+1,""))</f>
        <v/>
      </c>
      <c r="B606" s="260" t="str">
        <f t="shared" si="93"/>
        <v/>
      </c>
      <c r="C606" s="277" t="str">
        <f t="shared" si="94"/>
        <v/>
      </c>
      <c r="D606" s="260" t="str">
        <f t="shared" si="95"/>
        <v/>
      </c>
      <c r="E606" s="226" t="str">
        <f t="shared" si="97"/>
        <v/>
      </c>
      <c r="F606" s="248" t="str">
        <f t="shared" si="96"/>
        <v/>
      </c>
      <c r="G606" s="246" t="str">
        <f>IF($A606="","",'Prisestimat RAS'!$C$14)</f>
        <v/>
      </c>
      <c r="H606" s="248" t="str" cm="1">
        <f t="array" ref="H606">IF(N606=Hjelpeark!$E$7,_xlfn.XLOOKUP(IF(P606="Naturlig",O606,P606),'Veksttabell FV'!$A$26:$A$42,_xlfn.XLOOKUP('Beregninger RAS'!F606,'Veksttabell FV'!$B$25:$T$25,'Veksttabell FV'!$B$26:$T$42,,-1),,-1)*G606,IF('Beregninger RAS'!N606=Hjelpeark!$D$7,_xlfn.XLOOKUP(IF(P606="Naturlig",O606,P606),'Veksttabell SV'!$A$27:$A$43,_xlfn.XLOOKUP('Beregninger RAS'!F606,'Veksttabell SV'!$B$26:$AU$26,'Veksttabell SV'!$B$27:$AU$43,,-1),,-1)*G606,""))</f>
        <v/>
      </c>
      <c r="I606" s="248" t="str">
        <f t="shared" si="90"/>
        <v/>
      </c>
      <c r="J606" s="264" t="str">
        <f t="shared" si="91"/>
        <v/>
      </c>
      <c r="K606" s="277" t="str">
        <f>IF(A606="","",'Prisestimat RAS'!$C$9)</f>
        <v/>
      </c>
      <c r="L606" s="277" t="str">
        <f>IF(B606="","",'Prisestimat RAS'!$C$10)</f>
        <v/>
      </c>
      <c r="M606" s="277" t="str">
        <f>IF(A606="","",_xlfn.XLOOKUP('Prisestimat RAS'!$C$10,Hjelpeark!$P$14:$P$16,Hjelpeark!$Q$14:$Q$16))</f>
        <v/>
      </c>
      <c r="N606" s="277" t="str">
        <f t="shared" si="98"/>
        <v/>
      </c>
      <c r="O606" s="277" t="str">
        <f>IFERROR(IF(N606=Hjelpeark!$D$7,_xlfn.XLOOKUP('Beregninger RAS'!C606,Hjelpeark!$C$8:$C$19,Hjelpeark!$D$8:$D$19),_xlfn.XLOOKUP('Beregninger RAS'!C606,Hjelpeark!$C$8:$C$19,Hjelpeark!$E$8:$E$19)),"")</f>
        <v/>
      </c>
      <c r="P606" s="277" t="str">
        <f t="shared" si="99"/>
        <v/>
      </c>
      <c r="Q606" s="277" t="str">
        <f>IFERROR(IF(P606=Hjelpeark!$B$4,0,ABS(P606-O606)),"")</f>
        <v/>
      </c>
      <c r="R606" s="226" t="str">
        <f t="shared" si="92"/>
        <v/>
      </c>
      <c r="T606" s="248" t="str">
        <f>IFERROR(_xlfn.XLOOKUP(D606,Prisliste!$C$4:$F$4,Prisliste!$C$28:$F$28)*R606,"")</f>
        <v/>
      </c>
      <c r="U606" s="248" t="str">
        <f>IFERROR(IF(L606=Hjelpeark!$P$14,_xlfn.XLOOKUP(D606,Prisliste!$C$4:$F$4,Prisliste!$C$29:$F$29)*R606,IF(L606=Hjelpeark!$P$15,_xlfn.XLOOKUP(D606,Prisliste!$C$4:$F$4,Prisliste!$C$30:$F$30)*R606,_xlfn.XLOOKUP(D606,Prisliste!$C$4:$F$4,Prisliste!$C$31:$F$31)*R606)),"")</f>
        <v/>
      </c>
    </row>
    <row r="607" spans="1:21" ht="14.4">
      <c r="A607" s="278" t="str">
        <f>IF(A606="","",IF(A606+1&lt;='Prisestimat RAS'!$C$7,'Beregninger RAS'!A606+1,""))</f>
        <v/>
      </c>
      <c r="B607" s="260" t="str">
        <f t="shared" si="93"/>
        <v/>
      </c>
      <c r="C607" s="277" t="str">
        <f t="shared" si="94"/>
        <v/>
      </c>
      <c r="D607" s="260" t="str">
        <f t="shared" si="95"/>
        <v/>
      </c>
      <c r="E607" s="226" t="str">
        <f t="shared" si="97"/>
        <v/>
      </c>
      <c r="F607" s="248" t="str">
        <f t="shared" si="96"/>
        <v/>
      </c>
      <c r="G607" s="246" t="str">
        <f>IF($A607="","",'Prisestimat RAS'!$C$14)</f>
        <v/>
      </c>
      <c r="H607" s="248" t="str" cm="1">
        <f t="array" ref="H607">IF(N607=Hjelpeark!$E$7,_xlfn.XLOOKUP(IF(P607="Naturlig",O607,P607),'Veksttabell FV'!$A$26:$A$42,_xlfn.XLOOKUP('Beregninger RAS'!F607,'Veksttabell FV'!$B$25:$T$25,'Veksttabell FV'!$B$26:$T$42,,-1),,-1)*G607,IF('Beregninger RAS'!N607=Hjelpeark!$D$7,_xlfn.XLOOKUP(IF(P607="Naturlig",O607,P607),'Veksttabell SV'!$A$27:$A$43,_xlfn.XLOOKUP('Beregninger RAS'!F607,'Veksttabell SV'!$B$26:$AU$26,'Veksttabell SV'!$B$27:$AU$43,,-1),,-1)*G607,""))</f>
        <v/>
      </c>
      <c r="I607" s="248" t="str">
        <f t="shared" si="90"/>
        <v/>
      </c>
      <c r="J607" s="264" t="str">
        <f t="shared" si="91"/>
        <v/>
      </c>
      <c r="K607" s="277" t="str">
        <f>IF(A607="","",'Prisestimat RAS'!$C$9)</f>
        <v/>
      </c>
      <c r="L607" s="277" t="str">
        <f>IF(B607="","",'Prisestimat RAS'!$C$10)</f>
        <v/>
      </c>
      <c r="M607" s="277" t="str">
        <f>IF(A607="","",_xlfn.XLOOKUP('Prisestimat RAS'!$C$10,Hjelpeark!$P$14:$P$16,Hjelpeark!$Q$14:$Q$16))</f>
        <v/>
      </c>
      <c r="N607" s="277" t="str">
        <f t="shared" si="98"/>
        <v/>
      </c>
      <c r="O607" s="277" t="str">
        <f>IFERROR(IF(N607=Hjelpeark!$D$7,_xlfn.XLOOKUP('Beregninger RAS'!C607,Hjelpeark!$C$8:$C$19,Hjelpeark!$D$8:$D$19),_xlfn.XLOOKUP('Beregninger RAS'!C607,Hjelpeark!$C$8:$C$19,Hjelpeark!$E$8:$E$19)),"")</f>
        <v/>
      </c>
      <c r="P607" s="277" t="str">
        <f t="shared" si="99"/>
        <v/>
      </c>
      <c r="Q607" s="277" t="str">
        <f>IFERROR(IF(P607=Hjelpeark!$B$4,0,ABS(P607-O607)),"")</f>
        <v/>
      </c>
      <c r="R607" s="226" t="str">
        <f t="shared" si="92"/>
        <v/>
      </c>
      <c r="T607" s="248" t="str">
        <f>IFERROR(_xlfn.XLOOKUP(D607,Prisliste!$C$4:$F$4,Prisliste!$C$28:$F$28)*R607,"")</f>
        <v/>
      </c>
      <c r="U607" s="248" t="str">
        <f>IFERROR(IF(L607=Hjelpeark!$P$14,_xlfn.XLOOKUP(D607,Prisliste!$C$4:$F$4,Prisliste!$C$29:$F$29)*R607,IF(L607=Hjelpeark!$P$15,_xlfn.XLOOKUP(D607,Prisliste!$C$4:$F$4,Prisliste!$C$30:$F$30)*R607,_xlfn.XLOOKUP(D607,Prisliste!$C$4:$F$4,Prisliste!$C$31:$F$31)*R607)),"")</f>
        <v/>
      </c>
    </row>
    <row r="608" spans="1:21" ht="14.4">
      <c r="A608" s="278" t="str">
        <f>IF(A607="","",IF(A607+1&lt;='Prisestimat RAS'!$C$7,'Beregninger RAS'!A607+1,""))</f>
        <v/>
      </c>
      <c r="B608" s="260" t="str">
        <f t="shared" si="93"/>
        <v/>
      </c>
      <c r="C608" s="277" t="str">
        <f t="shared" si="94"/>
        <v/>
      </c>
      <c r="D608" s="260" t="str">
        <f t="shared" si="95"/>
        <v/>
      </c>
      <c r="E608" s="226" t="str">
        <f t="shared" si="97"/>
        <v/>
      </c>
      <c r="F608" s="248" t="str">
        <f t="shared" si="96"/>
        <v/>
      </c>
      <c r="G608" s="246" t="str">
        <f>IF($A608="","",'Prisestimat RAS'!$C$14)</f>
        <v/>
      </c>
      <c r="H608" s="248" t="str" cm="1">
        <f t="array" ref="H608">IF(N608=Hjelpeark!$E$7,_xlfn.XLOOKUP(IF(P608="Naturlig",O608,P608),'Veksttabell FV'!$A$26:$A$42,_xlfn.XLOOKUP('Beregninger RAS'!F608,'Veksttabell FV'!$B$25:$T$25,'Veksttabell FV'!$B$26:$T$42,,-1),,-1)*G608,IF('Beregninger RAS'!N608=Hjelpeark!$D$7,_xlfn.XLOOKUP(IF(P608="Naturlig",O608,P608),'Veksttabell SV'!$A$27:$A$43,_xlfn.XLOOKUP('Beregninger RAS'!F608,'Veksttabell SV'!$B$26:$AU$26,'Veksttabell SV'!$B$27:$AU$43,,-1),,-1)*G608,""))</f>
        <v/>
      </c>
      <c r="I608" s="248" t="str">
        <f t="shared" si="90"/>
        <v/>
      </c>
      <c r="J608" s="264" t="str">
        <f t="shared" si="91"/>
        <v/>
      </c>
      <c r="K608" s="277" t="str">
        <f>IF(A608="","",'Prisestimat RAS'!$C$9)</f>
        <v/>
      </c>
      <c r="L608" s="277" t="str">
        <f>IF(B608="","",'Prisestimat RAS'!$C$10)</f>
        <v/>
      </c>
      <c r="M608" s="277" t="str">
        <f>IF(A608="","",_xlfn.XLOOKUP('Prisestimat RAS'!$C$10,Hjelpeark!$P$14:$P$16,Hjelpeark!$Q$14:$Q$16))</f>
        <v/>
      </c>
      <c r="N608" s="277" t="str">
        <f t="shared" si="98"/>
        <v/>
      </c>
      <c r="O608" s="277" t="str">
        <f>IFERROR(IF(N608=Hjelpeark!$D$7,_xlfn.XLOOKUP('Beregninger RAS'!C608,Hjelpeark!$C$8:$C$19,Hjelpeark!$D$8:$D$19),_xlfn.XLOOKUP('Beregninger RAS'!C608,Hjelpeark!$C$8:$C$19,Hjelpeark!$E$8:$E$19)),"")</f>
        <v/>
      </c>
      <c r="P608" s="277" t="str">
        <f t="shared" si="99"/>
        <v/>
      </c>
      <c r="Q608" s="277" t="str">
        <f>IFERROR(IF(P608=Hjelpeark!$B$4,0,ABS(P608-O608)),"")</f>
        <v/>
      </c>
      <c r="R608" s="226" t="str">
        <f t="shared" si="92"/>
        <v/>
      </c>
      <c r="T608" s="248" t="str">
        <f>IFERROR(_xlfn.XLOOKUP(D608,Prisliste!$C$4:$F$4,Prisliste!$C$28:$F$28)*R608,"")</f>
        <v/>
      </c>
      <c r="U608" s="248" t="str">
        <f>IFERROR(IF(L608=Hjelpeark!$P$14,_xlfn.XLOOKUP(D608,Prisliste!$C$4:$F$4,Prisliste!$C$29:$F$29)*R608,IF(L608=Hjelpeark!$P$15,_xlfn.XLOOKUP(D608,Prisliste!$C$4:$F$4,Prisliste!$C$30:$F$30)*R608,_xlfn.XLOOKUP(D608,Prisliste!$C$4:$F$4,Prisliste!$C$31:$F$31)*R608)),"")</f>
        <v/>
      </c>
    </row>
    <row r="609" spans="1:21" ht="14.4">
      <c r="A609" s="278" t="str">
        <f>IF(A608="","",IF(A608+1&lt;='Prisestimat RAS'!$C$7,'Beregninger RAS'!A608+1,""))</f>
        <v/>
      </c>
      <c r="B609" s="260" t="str">
        <f t="shared" si="93"/>
        <v/>
      </c>
      <c r="C609" s="277" t="str">
        <f t="shared" si="94"/>
        <v/>
      </c>
      <c r="D609" s="260" t="str">
        <f t="shared" si="95"/>
        <v/>
      </c>
      <c r="E609" s="226" t="str">
        <f t="shared" si="97"/>
        <v/>
      </c>
      <c r="F609" s="248" t="str">
        <f t="shared" si="96"/>
        <v/>
      </c>
      <c r="G609" s="246" t="str">
        <f>IF($A609="","",'Prisestimat RAS'!$C$14)</f>
        <v/>
      </c>
      <c r="H609" s="248" t="str" cm="1">
        <f t="array" ref="H609">IF(N609=Hjelpeark!$E$7,_xlfn.XLOOKUP(IF(P609="Naturlig",O609,P609),'Veksttabell FV'!$A$26:$A$42,_xlfn.XLOOKUP('Beregninger RAS'!F609,'Veksttabell FV'!$B$25:$T$25,'Veksttabell FV'!$B$26:$T$42,,-1),,-1)*G609,IF('Beregninger RAS'!N609=Hjelpeark!$D$7,_xlfn.XLOOKUP(IF(P609="Naturlig",O609,P609),'Veksttabell SV'!$A$27:$A$43,_xlfn.XLOOKUP('Beregninger RAS'!F609,'Veksttabell SV'!$B$26:$AU$26,'Veksttabell SV'!$B$27:$AU$43,,-1),,-1)*G609,""))</f>
        <v/>
      </c>
      <c r="I609" s="248" t="str">
        <f t="shared" si="90"/>
        <v/>
      </c>
      <c r="J609" s="264" t="str">
        <f t="shared" si="91"/>
        <v/>
      </c>
      <c r="K609" s="277" t="str">
        <f>IF(A609="","",'Prisestimat RAS'!$C$9)</f>
        <v/>
      </c>
      <c r="L609" s="277" t="str">
        <f>IF(B609="","",'Prisestimat RAS'!$C$10)</f>
        <v/>
      </c>
      <c r="M609" s="277" t="str">
        <f>IF(A609="","",_xlfn.XLOOKUP('Prisestimat RAS'!$C$10,Hjelpeark!$P$14:$P$16,Hjelpeark!$Q$14:$Q$16))</f>
        <v/>
      </c>
      <c r="N609" s="277" t="str">
        <f t="shared" si="98"/>
        <v/>
      </c>
      <c r="O609" s="277" t="str">
        <f>IFERROR(IF(N609=Hjelpeark!$D$7,_xlfn.XLOOKUP('Beregninger RAS'!C609,Hjelpeark!$C$8:$C$19,Hjelpeark!$D$8:$D$19),_xlfn.XLOOKUP('Beregninger RAS'!C609,Hjelpeark!$C$8:$C$19,Hjelpeark!$E$8:$E$19)),"")</f>
        <v/>
      </c>
      <c r="P609" s="277" t="str">
        <f t="shared" si="99"/>
        <v/>
      </c>
      <c r="Q609" s="277" t="str">
        <f>IFERROR(IF(P609=Hjelpeark!$B$4,0,ABS(P609-O609)),"")</f>
        <v/>
      </c>
      <c r="R609" s="226" t="str">
        <f t="shared" si="92"/>
        <v/>
      </c>
      <c r="T609" s="248" t="str">
        <f>IFERROR(_xlfn.XLOOKUP(D609,Prisliste!$C$4:$F$4,Prisliste!$C$28:$F$28)*R609,"")</f>
        <v/>
      </c>
      <c r="U609" s="248" t="str">
        <f>IFERROR(IF(L609=Hjelpeark!$P$14,_xlfn.XLOOKUP(D609,Prisliste!$C$4:$F$4,Prisliste!$C$29:$F$29)*R609,IF(L609=Hjelpeark!$P$15,_xlfn.XLOOKUP(D609,Prisliste!$C$4:$F$4,Prisliste!$C$30:$F$30)*R609,_xlfn.XLOOKUP(D609,Prisliste!$C$4:$F$4,Prisliste!$C$31:$F$31)*R609)),"")</f>
        <v/>
      </c>
    </row>
    <row r="610" spans="1:21" ht="14.4">
      <c r="A610" s="278" t="str">
        <f>IF(A609="","",IF(A609+1&lt;='Prisestimat RAS'!$C$7,'Beregninger RAS'!A609+1,""))</f>
        <v/>
      </c>
      <c r="B610" s="260" t="str">
        <f t="shared" si="93"/>
        <v/>
      </c>
      <c r="C610" s="277" t="str">
        <f t="shared" si="94"/>
        <v/>
      </c>
      <c r="D610" s="260" t="str">
        <f t="shared" si="95"/>
        <v/>
      </c>
      <c r="E610" s="226" t="str">
        <f t="shared" si="97"/>
        <v/>
      </c>
      <c r="F610" s="248" t="str">
        <f t="shared" si="96"/>
        <v/>
      </c>
      <c r="G610" s="246" t="str">
        <f>IF($A610="","",'Prisestimat RAS'!$C$14)</f>
        <v/>
      </c>
      <c r="H610" s="248" t="str" cm="1">
        <f t="array" ref="H610">IF(N610=Hjelpeark!$E$7,_xlfn.XLOOKUP(IF(P610="Naturlig",O610,P610),'Veksttabell FV'!$A$26:$A$42,_xlfn.XLOOKUP('Beregninger RAS'!F610,'Veksttabell FV'!$B$25:$T$25,'Veksttabell FV'!$B$26:$T$42,,-1),,-1)*G610,IF('Beregninger RAS'!N610=Hjelpeark!$D$7,_xlfn.XLOOKUP(IF(P610="Naturlig",O610,P610),'Veksttabell SV'!$A$27:$A$43,_xlfn.XLOOKUP('Beregninger RAS'!F610,'Veksttabell SV'!$B$26:$AU$26,'Veksttabell SV'!$B$27:$AU$43,,-1),,-1)*G610,""))</f>
        <v/>
      </c>
      <c r="I610" s="248" t="str">
        <f t="shared" si="90"/>
        <v/>
      </c>
      <c r="J610" s="264" t="str">
        <f t="shared" si="91"/>
        <v/>
      </c>
      <c r="K610" s="277" t="str">
        <f>IF(A610="","",'Prisestimat RAS'!$C$9)</f>
        <v/>
      </c>
      <c r="L610" s="277" t="str">
        <f>IF(B610="","",'Prisestimat RAS'!$C$10)</f>
        <v/>
      </c>
      <c r="M610" s="277" t="str">
        <f>IF(A610="","",_xlfn.XLOOKUP('Prisestimat RAS'!$C$10,Hjelpeark!$P$14:$P$16,Hjelpeark!$Q$14:$Q$16))</f>
        <v/>
      </c>
      <c r="N610" s="277" t="str">
        <f t="shared" si="98"/>
        <v/>
      </c>
      <c r="O610" s="277" t="str">
        <f>IFERROR(IF(N610=Hjelpeark!$D$7,_xlfn.XLOOKUP('Beregninger RAS'!C610,Hjelpeark!$C$8:$C$19,Hjelpeark!$D$8:$D$19),_xlfn.XLOOKUP('Beregninger RAS'!C610,Hjelpeark!$C$8:$C$19,Hjelpeark!$E$8:$E$19)),"")</f>
        <v/>
      </c>
      <c r="P610" s="277" t="str">
        <f t="shared" si="99"/>
        <v/>
      </c>
      <c r="Q610" s="277" t="str">
        <f>IFERROR(IF(P610=Hjelpeark!$B$4,0,ABS(P610-O610)),"")</f>
        <v/>
      </c>
      <c r="R610" s="226" t="str">
        <f t="shared" si="92"/>
        <v/>
      </c>
      <c r="T610" s="248" t="str">
        <f>IFERROR(_xlfn.XLOOKUP(D610,Prisliste!$C$4:$F$4,Prisliste!$C$28:$F$28)*R610,"")</f>
        <v/>
      </c>
      <c r="U610" s="248" t="str">
        <f>IFERROR(IF(L610=Hjelpeark!$P$14,_xlfn.XLOOKUP(D610,Prisliste!$C$4:$F$4,Prisliste!$C$29:$F$29)*R610,IF(L610=Hjelpeark!$P$15,_xlfn.XLOOKUP(D610,Prisliste!$C$4:$F$4,Prisliste!$C$30:$F$30)*R610,_xlfn.XLOOKUP(D610,Prisliste!$C$4:$F$4,Prisliste!$C$31:$F$31)*R610)),"")</f>
        <v/>
      </c>
    </row>
    <row r="611" spans="1:21" ht="14.4">
      <c r="A611" s="278" t="str">
        <f>IF(A610="","",IF(A610+1&lt;='Prisestimat RAS'!$C$7,'Beregninger RAS'!A610+1,""))</f>
        <v/>
      </c>
      <c r="B611" s="260" t="str">
        <f t="shared" si="93"/>
        <v/>
      </c>
      <c r="C611" s="277" t="str">
        <f t="shared" si="94"/>
        <v/>
      </c>
      <c r="D611" s="260" t="str">
        <f t="shared" si="95"/>
        <v/>
      </c>
      <c r="E611" s="226" t="str">
        <f t="shared" si="97"/>
        <v/>
      </c>
      <c r="F611" s="248" t="str">
        <f t="shared" si="96"/>
        <v/>
      </c>
      <c r="G611" s="246" t="str">
        <f>IF($A611="","",'Prisestimat RAS'!$C$14)</f>
        <v/>
      </c>
      <c r="H611" s="248" t="str" cm="1">
        <f t="array" ref="H611">IF(N611=Hjelpeark!$E$7,_xlfn.XLOOKUP(IF(P611="Naturlig",O611,P611),'Veksttabell FV'!$A$26:$A$42,_xlfn.XLOOKUP('Beregninger RAS'!F611,'Veksttabell FV'!$B$25:$T$25,'Veksttabell FV'!$B$26:$T$42,,-1),,-1)*G611,IF('Beregninger RAS'!N611=Hjelpeark!$D$7,_xlfn.XLOOKUP(IF(P611="Naturlig",O611,P611),'Veksttabell SV'!$A$27:$A$43,_xlfn.XLOOKUP('Beregninger RAS'!F611,'Veksttabell SV'!$B$26:$AU$26,'Veksttabell SV'!$B$27:$AU$43,,-1),,-1)*G611,""))</f>
        <v/>
      </c>
      <c r="I611" s="248" t="str">
        <f t="shared" si="90"/>
        <v/>
      </c>
      <c r="J611" s="264" t="str">
        <f t="shared" si="91"/>
        <v/>
      </c>
      <c r="K611" s="277" t="str">
        <f>IF(A611="","",'Prisestimat RAS'!$C$9)</f>
        <v/>
      </c>
      <c r="L611" s="277" t="str">
        <f>IF(B611="","",'Prisestimat RAS'!$C$10)</f>
        <v/>
      </c>
      <c r="M611" s="277" t="str">
        <f>IF(A611="","",_xlfn.XLOOKUP('Prisestimat RAS'!$C$10,Hjelpeark!$P$14:$P$16,Hjelpeark!$Q$14:$Q$16))</f>
        <v/>
      </c>
      <c r="N611" s="277" t="str">
        <f t="shared" si="98"/>
        <v/>
      </c>
      <c r="O611" s="277" t="str">
        <f>IFERROR(IF(N611=Hjelpeark!$D$7,_xlfn.XLOOKUP('Beregninger RAS'!C611,Hjelpeark!$C$8:$C$19,Hjelpeark!$D$8:$D$19),_xlfn.XLOOKUP('Beregninger RAS'!C611,Hjelpeark!$C$8:$C$19,Hjelpeark!$E$8:$E$19)),"")</f>
        <v/>
      </c>
      <c r="P611" s="277" t="str">
        <f t="shared" si="99"/>
        <v/>
      </c>
      <c r="Q611" s="277" t="str">
        <f>IFERROR(IF(P611=Hjelpeark!$B$4,0,ABS(P611-O611)),"")</f>
        <v/>
      </c>
      <c r="R611" s="226" t="str">
        <f t="shared" si="92"/>
        <v/>
      </c>
      <c r="T611" s="248" t="str">
        <f>IFERROR(_xlfn.XLOOKUP(D611,Prisliste!$C$4:$F$4,Prisliste!$C$28:$F$28)*R611,"")</f>
        <v/>
      </c>
      <c r="U611" s="248" t="str">
        <f>IFERROR(IF(L611=Hjelpeark!$P$14,_xlfn.XLOOKUP(D611,Prisliste!$C$4:$F$4,Prisliste!$C$29:$F$29)*R611,IF(L611=Hjelpeark!$P$15,_xlfn.XLOOKUP(D611,Prisliste!$C$4:$F$4,Prisliste!$C$30:$F$30)*R611,_xlfn.XLOOKUP(D611,Prisliste!$C$4:$F$4,Prisliste!$C$31:$F$31)*R611)),"")</f>
        <v/>
      </c>
    </row>
    <row r="612" spans="1:21" ht="14.4">
      <c r="A612" s="278" t="str">
        <f>IF(A611="","",IF(A611+1&lt;='Prisestimat RAS'!$C$7,'Beregninger RAS'!A611+1,""))</f>
        <v/>
      </c>
      <c r="B612" s="260" t="str">
        <f t="shared" si="93"/>
        <v/>
      </c>
      <c r="C612" s="277" t="str">
        <f t="shared" si="94"/>
        <v/>
      </c>
      <c r="D612" s="260" t="str">
        <f t="shared" si="95"/>
        <v/>
      </c>
      <c r="E612" s="226" t="str">
        <f t="shared" si="97"/>
        <v/>
      </c>
      <c r="F612" s="248" t="str">
        <f t="shared" si="96"/>
        <v/>
      </c>
      <c r="G612" s="246" t="str">
        <f>IF($A612="","",'Prisestimat RAS'!$C$14)</f>
        <v/>
      </c>
      <c r="H612" s="248" t="str" cm="1">
        <f t="array" ref="H612">IF(N612=Hjelpeark!$E$7,_xlfn.XLOOKUP(IF(P612="Naturlig",O612,P612),'Veksttabell FV'!$A$26:$A$42,_xlfn.XLOOKUP('Beregninger RAS'!F612,'Veksttabell FV'!$B$25:$T$25,'Veksttabell FV'!$B$26:$T$42,,-1),,-1)*G612,IF('Beregninger RAS'!N612=Hjelpeark!$D$7,_xlfn.XLOOKUP(IF(P612="Naturlig",O612,P612),'Veksttabell SV'!$A$27:$A$43,_xlfn.XLOOKUP('Beregninger RAS'!F612,'Veksttabell SV'!$B$26:$AU$26,'Veksttabell SV'!$B$27:$AU$43,,-1),,-1)*G612,""))</f>
        <v/>
      </c>
      <c r="I612" s="248" t="str">
        <f t="shared" si="90"/>
        <v/>
      </c>
      <c r="J612" s="264" t="str">
        <f t="shared" si="91"/>
        <v/>
      </c>
      <c r="K612" s="277" t="str">
        <f>IF(A612="","",'Prisestimat RAS'!$C$9)</f>
        <v/>
      </c>
      <c r="L612" s="277" t="str">
        <f>IF(B612="","",'Prisestimat RAS'!$C$10)</f>
        <v/>
      </c>
      <c r="M612" s="277" t="str">
        <f>IF(A612="","",_xlfn.XLOOKUP('Prisestimat RAS'!$C$10,Hjelpeark!$P$14:$P$16,Hjelpeark!$Q$14:$Q$16))</f>
        <v/>
      </c>
      <c r="N612" s="277" t="str">
        <f t="shared" si="98"/>
        <v/>
      </c>
      <c r="O612" s="277" t="str">
        <f>IFERROR(IF(N612=Hjelpeark!$D$7,_xlfn.XLOOKUP('Beregninger RAS'!C612,Hjelpeark!$C$8:$C$19,Hjelpeark!$D$8:$D$19),_xlfn.XLOOKUP('Beregninger RAS'!C612,Hjelpeark!$C$8:$C$19,Hjelpeark!$E$8:$E$19)),"")</f>
        <v/>
      </c>
      <c r="P612" s="277" t="str">
        <f t="shared" si="99"/>
        <v/>
      </c>
      <c r="Q612" s="277" t="str">
        <f>IFERROR(IF(P612=Hjelpeark!$B$4,0,ABS(P612-O612)),"")</f>
        <v/>
      </c>
      <c r="R612" s="226" t="str">
        <f t="shared" si="92"/>
        <v/>
      </c>
      <c r="T612" s="248" t="str">
        <f>IFERROR(_xlfn.XLOOKUP(D612,Prisliste!$C$4:$F$4,Prisliste!$C$28:$F$28)*R612,"")</f>
        <v/>
      </c>
      <c r="U612" s="248" t="str">
        <f>IFERROR(IF(L612=Hjelpeark!$P$14,_xlfn.XLOOKUP(D612,Prisliste!$C$4:$F$4,Prisliste!$C$29:$F$29)*R612,IF(L612=Hjelpeark!$P$15,_xlfn.XLOOKUP(D612,Prisliste!$C$4:$F$4,Prisliste!$C$30:$F$30)*R612,_xlfn.XLOOKUP(D612,Prisliste!$C$4:$F$4,Prisliste!$C$31:$F$31)*R612)),"")</f>
        <v/>
      </c>
    </row>
    <row r="613" spans="1:21" ht="14.4">
      <c r="A613" s="278" t="str">
        <f>IF(A612="","",IF(A612+1&lt;='Prisestimat RAS'!$C$7,'Beregninger RAS'!A612+1,""))</f>
        <v/>
      </c>
      <c r="B613" s="260" t="str">
        <f t="shared" si="93"/>
        <v/>
      </c>
      <c r="C613" s="277" t="str">
        <f t="shared" si="94"/>
        <v/>
      </c>
      <c r="D613" s="260" t="str">
        <f t="shared" si="95"/>
        <v/>
      </c>
      <c r="E613" s="226" t="str">
        <f t="shared" si="97"/>
        <v/>
      </c>
      <c r="F613" s="248" t="str">
        <f t="shared" si="96"/>
        <v/>
      </c>
      <c r="G613" s="246" t="str">
        <f>IF($A613="","",'Prisestimat RAS'!$C$14)</f>
        <v/>
      </c>
      <c r="H613" s="248" t="str" cm="1">
        <f t="array" ref="H613">IF(N613=Hjelpeark!$E$7,_xlfn.XLOOKUP(IF(P613="Naturlig",O613,P613),'Veksttabell FV'!$A$26:$A$42,_xlfn.XLOOKUP('Beregninger RAS'!F613,'Veksttabell FV'!$B$25:$T$25,'Veksttabell FV'!$B$26:$T$42,,-1),,-1)*G613,IF('Beregninger RAS'!N613=Hjelpeark!$D$7,_xlfn.XLOOKUP(IF(P613="Naturlig",O613,P613),'Veksttabell SV'!$A$27:$A$43,_xlfn.XLOOKUP('Beregninger RAS'!F613,'Veksttabell SV'!$B$26:$AU$26,'Veksttabell SV'!$B$27:$AU$43,,-1),,-1)*G613,""))</f>
        <v/>
      </c>
      <c r="I613" s="248" t="str">
        <f t="shared" si="90"/>
        <v/>
      </c>
      <c r="J613" s="264" t="str">
        <f t="shared" si="91"/>
        <v/>
      </c>
      <c r="K613" s="277" t="str">
        <f>IF(A613="","",'Prisestimat RAS'!$C$9)</f>
        <v/>
      </c>
      <c r="L613" s="277" t="str">
        <f>IF(B613="","",'Prisestimat RAS'!$C$10)</f>
        <v/>
      </c>
      <c r="M613" s="277" t="str">
        <f>IF(A613="","",_xlfn.XLOOKUP('Prisestimat RAS'!$C$10,Hjelpeark!$P$14:$P$16,Hjelpeark!$Q$14:$Q$16))</f>
        <v/>
      </c>
      <c r="N613" s="277" t="str">
        <f t="shared" si="98"/>
        <v/>
      </c>
      <c r="O613" s="277" t="str">
        <f>IFERROR(IF(N613=Hjelpeark!$D$7,_xlfn.XLOOKUP('Beregninger RAS'!C613,Hjelpeark!$C$8:$C$19,Hjelpeark!$D$8:$D$19),_xlfn.XLOOKUP('Beregninger RAS'!C613,Hjelpeark!$C$8:$C$19,Hjelpeark!$E$8:$E$19)),"")</f>
        <v/>
      </c>
      <c r="P613" s="277" t="str">
        <f t="shared" si="99"/>
        <v/>
      </c>
      <c r="Q613" s="277" t="str">
        <f>IFERROR(IF(P613=Hjelpeark!$B$4,0,ABS(P613-O613)),"")</f>
        <v/>
      </c>
      <c r="R613" s="226" t="str">
        <f t="shared" si="92"/>
        <v/>
      </c>
      <c r="T613" s="248" t="str">
        <f>IFERROR(_xlfn.XLOOKUP(D613,Prisliste!$C$4:$F$4,Prisliste!$C$28:$F$28)*R613,"")</f>
        <v/>
      </c>
      <c r="U613" s="248" t="str">
        <f>IFERROR(IF(L613=Hjelpeark!$P$14,_xlfn.XLOOKUP(D613,Prisliste!$C$4:$F$4,Prisliste!$C$29:$F$29)*R613,IF(L613=Hjelpeark!$P$15,_xlfn.XLOOKUP(D613,Prisliste!$C$4:$F$4,Prisliste!$C$30:$F$30)*R613,_xlfn.XLOOKUP(D613,Prisliste!$C$4:$F$4,Prisliste!$C$31:$F$31)*R613)),"")</f>
        <v/>
      </c>
    </row>
    <row r="614" spans="1:21" ht="14.4">
      <c r="A614" s="278" t="str">
        <f>IF(A613="","",IF(A613+1&lt;='Prisestimat RAS'!$C$7,'Beregninger RAS'!A613+1,""))</f>
        <v/>
      </c>
      <c r="B614" s="260" t="str">
        <f t="shared" si="93"/>
        <v/>
      </c>
      <c r="C614" s="277" t="str">
        <f t="shared" si="94"/>
        <v/>
      </c>
      <c r="D614" s="260" t="str">
        <f t="shared" si="95"/>
        <v/>
      </c>
      <c r="E614" s="226" t="str">
        <f t="shared" si="97"/>
        <v/>
      </c>
      <c r="F614" s="248" t="str">
        <f t="shared" si="96"/>
        <v/>
      </c>
      <c r="G614" s="246" t="str">
        <f>IF($A614="","",'Prisestimat RAS'!$C$14)</f>
        <v/>
      </c>
      <c r="H614" s="248" t="str" cm="1">
        <f t="array" ref="H614">IF(N614=Hjelpeark!$E$7,_xlfn.XLOOKUP(IF(P614="Naturlig",O614,P614),'Veksttabell FV'!$A$26:$A$42,_xlfn.XLOOKUP('Beregninger RAS'!F614,'Veksttabell FV'!$B$25:$T$25,'Veksttabell FV'!$B$26:$T$42,,-1),,-1)*G614,IF('Beregninger RAS'!N614=Hjelpeark!$D$7,_xlfn.XLOOKUP(IF(P614="Naturlig",O614,P614),'Veksttabell SV'!$A$27:$A$43,_xlfn.XLOOKUP('Beregninger RAS'!F614,'Veksttabell SV'!$B$26:$AU$26,'Veksttabell SV'!$B$27:$AU$43,,-1),,-1)*G614,""))</f>
        <v/>
      </c>
      <c r="I614" s="248" t="str">
        <f t="shared" si="90"/>
        <v/>
      </c>
      <c r="J614" s="264" t="str">
        <f t="shared" si="91"/>
        <v/>
      </c>
      <c r="K614" s="277" t="str">
        <f>IF(A614="","",'Prisestimat RAS'!$C$9)</f>
        <v/>
      </c>
      <c r="L614" s="277" t="str">
        <f>IF(B614="","",'Prisestimat RAS'!$C$10)</f>
        <v/>
      </c>
      <c r="M614" s="277" t="str">
        <f>IF(A614="","",_xlfn.XLOOKUP('Prisestimat RAS'!$C$10,Hjelpeark!$P$14:$P$16,Hjelpeark!$Q$14:$Q$16))</f>
        <v/>
      </c>
      <c r="N614" s="277" t="str">
        <f t="shared" si="98"/>
        <v/>
      </c>
      <c r="O614" s="277" t="str">
        <f>IFERROR(IF(N614=Hjelpeark!$D$7,_xlfn.XLOOKUP('Beregninger RAS'!C614,Hjelpeark!$C$8:$C$19,Hjelpeark!$D$8:$D$19),_xlfn.XLOOKUP('Beregninger RAS'!C614,Hjelpeark!$C$8:$C$19,Hjelpeark!$E$8:$E$19)),"")</f>
        <v/>
      </c>
      <c r="P614" s="277" t="str">
        <f t="shared" si="99"/>
        <v/>
      </c>
      <c r="Q614" s="277" t="str">
        <f>IFERROR(IF(P614=Hjelpeark!$B$4,0,ABS(P614-O614)),"")</f>
        <v/>
      </c>
      <c r="R614" s="226" t="str">
        <f t="shared" si="92"/>
        <v/>
      </c>
      <c r="T614" s="248" t="str">
        <f>IFERROR(_xlfn.XLOOKUP(D614,Prisliste!$C$4:$F$4,Prisliste!$C$28:$F$28)*R614,"")</f>
        <v/>
      </c>
      <c r="U614" s="248" t="str">
        <f>IFERROR(IF(L614=Hjelpeark!$P$14,_xlfn.XLOOKUP(D614,Prisliste!$C$4:$F$4,Prisliste!$C$29:$F$29)*R614,IF(L614=Hjelpeark!$P$15,_xlfn.XLOOKUP(D614,Prisliste!$C$4:$F$4,Prisliste!$C$30:$F$30)*R614,_xlfn.XLOOKUP(D614,Prisliste!$C$4:$F$4,Prisliste!$C$31:$F$31)*R614)),"")</f>
        <v/>
      </c>
    </row>
    <row r="615" spans="1:21" ht="14.4">
      <c r="A615" s="278" t="str">
        <f>IF(A614="","",IF(A614+1&lt;='Prisestimat RAS'!$C$7,'Beregninger RAS'!A614+1,""))</f>
        <v/>
      </c>
      <c r="B615" s="260" t="str">
        <f t="shared" si="93"/>
        <v/>
      </c>
      <c r="C615" s="277" t="str">
        <f t="shared" si="94"/>
        <v/>
      </c>
      <c r="D615" s="260" t="str">
        <f t="shared" si="95"/>
        <v/>
      </c>
      <c r="E615" s="226" t="str">
        <f t="shared" si="97"/>
        <v/>
      </c>
      <c r="F615" s="248" t="str">
        <f t="shared" si="96"/>
        <v/>
      </c>
      <c r="G615" s="246" t="str">
        <f>IF($A615="","",'Prisestimat RAS'!$C$14)</f>
        <v/>
      </c>
      <c r="H615" s="248" t="str" cm="1">
        <f t="array" ref="H615">IF(N615=Hjelpeark!$E$7,_xlfn.XLOOKUP(IF(P615="Naturlig",O615,P615),'Veksttabell FV'!$A$26:$A$42,_xlfn.XLOOKUP('Beregninger RAS'!F615,'Veksttabell FV'!$B$25:$T$25,'Veksttabell FV'!$B$26:$T$42,,-1),,-1)*G615,IF('Beregninger RAS'!N615=Hjelpeark!$D$7,_xlfn.XLOOKUP(IF(P615="Naturlig",O615,P615),'Veksttabell SV'!$A$27:$A$43,_xlfn.XLOOKUP('Beregninger RAS'!F615,'Veksttabell SV'!$B$26:$AU$26,'Veksttabell SV'!$B$27:$AU$43,,-1),,-1)*G615,""))</f>
        <v/>
      </c>
      <c r="I615" s="248" t="str">
        <f t="shared" si="90"/>
        <v/>
      </c>
      <c r="J615" s="264" t="str">
        <f t="shared" si="91"/>
        <v/>
      </c>
      <c r="K615" s="277" t="str">
        <f>IF(A615="","",'Prisestimat RAS'!$C$9)</f>
        <v/>
      </c>
      <c r="L615" s="277" t="str">
        <f>IF(B615="","",'Prisestimat RAS'!$C$10)</f>
        <v/>
      </c>
      <c r="M615" s="277" t="str">
        <f>IF(A615="","",_xlfn.XLOOKUP('Prisestimat RAS'!$C$10,Hjelpeark!$P$14:$P$16,Hjelpeark!$Q$14:$Q$16))</f>
        <v/>
      </c>
      <c r="N615" s="277" t="str">
        <f t="shared" si="98"/>
        <v/>
      </c>
      <c r="O615" s="277" t="str">
        <f>IFERROR(IF(N615=Hjelpeark!$D$7,_xlfn.XLOOKUP('Beregninger RAS'!C615,Hjelpeark!$C$8:$C$19,Hjelpeark!$D$8:$D$19),_xlfn.XLOOKUP('Beregninger RAS'!C615,Hjelpeark!$C$8:$C$19,Hjelpeark!$E$8:$E$19)),"")</f>
        <v/>
      </c>
      <c r="P615" s="277" t="str">
        <f t="shared" si="99"/>
        <v/>
      </c>
      <c r="Q615" s="277" t="str">
        <f>IFERROR(IF(P615=Hjelpeark!$B$4,0,ABS(P615-O615)),"")</f>
        <v/>
      </c>
      <c r="R615" s="226" t="str">
        <f t="shared" si="92"/>
        <v/>
      </c>
      <c r="T615" s="248" t="str">
        <f>IFERROR(_xlfn.XLOOKUP(D615,Prisliste!$C$4:$F$4,Prisliste!$C$28:$F$28)*R615,"")</f>
        <v/>
      </c>
      <c r="U615" s="248" t="str">
        <f>IFERROR(IF(L615=Hjelpeark!$P$14,_xlfn.XLOOKUP(D615,Prisliste!$C$4:$F$4,Prisliste!$C$29:$F$29)*R615,IF(L615=Hjelpeark!$P$15,_xlfn.XLOOKUP(D615,Prisliste!$C$4:$F$4,Prisliste!$C$30:$F$30)*R615,_xlfn.XLOOKUP(D615,Prisliste!$C$4:$F$4,Prisliste!$C$31:$F$31)*R615)),"")</f>
        <v/>
      </c>
    </row>
    <row r="616" spans="1:21" ht="14.4">
      <c r="A616" s="278" t="str">
        <f>IF(A615="","",IF(A615+1&lt;='Prisestimat RAS'!$C$7,'Beregninger RAS'!A615+1,""))</f>
        <v/>
      </c>
      <c r="B616" s="260" t="str">
        <f t="shared" si="93"/>
        <v/>
      </c>
      <c r="C616" s="277" t="str">
        <f t="shared" si="94"/>
        <v/>
      </c>
      <c r="D616" s="260" t="str">
        <f t="shared" si="95"/>
        <v/>
      </c>
      <c r="E616" s="226" t="str">
        <f t="shared" si="97"/>
        <v/>
      </c>
      <c r="F616" s="248" t="str">
        <f t="shared" si="96"/>
        <v/>
      </c>
      <c r="G616" s="246" t="str">
        <f>IF($A616="","",'Prisestimat RAS'!$C$14)</f>
        <v/>
      </c>
      <c r="H616" s="248" t="str" cm="1">
        <f t="array" ref="H616">IF(N616=Hjelpeark!$E$7,_xlfn.XLOOKUP(IF(P616="Naturlig",O616,P616),'Veksttabell FV'!$A$26:$A$42,_xlfn.XLOOKUP('Beregninger RAS'!F616,'Veksttabell FV'!$B$25:$T$25,'Veksttabell FV'!$B$26:$T$42,,-1),,-1)*G616,IF('Beregninger RAS'!N616=Hjelpeark!$D$7,_xlfn.XLOOKUP(IF(P616="Naturlig",O616,P616),'Veksttabell SV'!$A$27:$A$43,_xlfn.XLOOKUP('Beregninger RAS'!F616,'Veksttabell SV'!$B$26:$AU$26,'Veksttabell SV'!$B$27:$AU$43,,-1),,-1)*G616,""))</f>
        <v/>
      </c>
      <c r="I616" s="248" t="str">
        <f t="shared" si="90"/>
        <v/>
      </c>
      <c r="J616" s="264" t="str">
        <f t="shared" si="91"/>
        <v/>
      </c>
      <c r="K616" s="277" t="str">
        <f>IF(A616="","",'Prisestimat RAS'!$C$9)</f>
        <v/>
      </c>
      <c r="L616" s="277" t="str">
        <f>IF(B616="","",'Prisestimat RAS'!$C$10)</f>
        <v/>
      </c>
      <c r="M616" s="277" t="str">
        <f>IF(A616="","",_xlfn.XLOOKUP('Prisestimat RAS'!$C$10,Hjelpeark!$P$14:$P$16,Hjelpeark!$Q$14:$Q$16))</f>
        <v/>
      </c>
      <c r="N616" s="277" t="str">
        <f t="shared" si="98"/>
        <v/>
      </c>
      <c r="O616" s="277" t="str">
        <f>IFERROR(IF(N616=Hjelpeark!$D$7,_xlfn.XLOOKUP('Beregninger RAS'!C616,Hjelpeark!$C$8:$C$19,Hjelpeark!$D$8:$D$19),_xlfn.XLOOKUP('Beregninger RAS'!C616,Hjelpeark!$C$8:$C$19,Hjelpeark!$E$8:$E$19)),"")</f>
        <v/>
      </c>
      <c r="P616" s="277" t="str">
        <f t="shared" si="99"/>
        <v/>
      </c>
      <c r="Q616" s="277" t="str">
        <f>IFERROR(IF(P616=Hjelpeark!$B$4,0,ABS(P616-O616)),"")</f>
        <v/>
      </c>
      <c r="R616" s="226" t="str">
        <f t="shared" si="92"/>
        <v/>
      </c>
      <c r="T616" s="248" t="str">
        <f>IFERROR(_xlfn.XLOOKUP(D616,Prisliste!$C$4:$F$4,Prisliste!$C$28:$F$28)*R616,"")</f>
        <v/>
      </c>
      <c r="U616" s="248" t="str">
        <f>IFERROR(IF(L616=Hjelpeark!$P$14,_xlfn.XLOOKUP(D616,Prisliste!$C$4:$F$4,Prisliste!$C$29:$F$29)*R616,IF(L616=Hjelpeark!$P$15,_xlfn.XLOOKUP(D616,Prisliste!$C$4:$F$4,Prisliste!$C$30:$F$30)*R616,_xlfn.XLOOKUP(D616,Prisliste!$C$4:$F$4,Prisliste!$C$31:$F$31)*R616)),"")</f>
        <v/>
      </c>
    </row>
    <row r="617" spans="1:21" ht="14.4">
      <c r="A617" s="278" t="str">
        <f>IF(A616="","",IF(A616+1&lt;='Prisestimat RAS'!$C$7,'Beregninger RAS'!A616+1,""))</f>
        <v/>
      </c>
      <c r="B617" s="260" t="str">
        <f t="shared" si="93"/>
        <v/>
      </c>
      <c r="C617" s="277" t="str">
        <f t="shared" si="94"/>
        <v/>
      </c>
      <c r="D617" s="260" t="str">
        <f t="shared" si="95"/>
        <v/>
      </c>
      <c r="E617" s="226" t="str">
        <f t="shared" si="97"/>
        <v/>
      </c>
      <c r="F617" s="248" t="str">
        <f t="shared" si="96"/>
        <v/>
      </c>
      <c r="G617" s="246" t="str">
        <f>IF($A617="","",'Prisestimat RAS'!$C$14)</f>
        <v/>
      </c>
      <c r="H617" s="248" t="str" cm="1">
        <f t="array" ref="H617">IF(N617=Hjelpeark!$E$7,_xlfn.XLOOKUP(IF(P617="Naturlig",O617,P617),'Veksttabell FV'!$A$26:$A$42,_xlfn.XLOOKUP('Beregninger RAS'!F617,'Veksttabell FV'!$B$25:$T$25,'Veksttabell FV'!$B$26:$T$42,,-1),,-1)*G617,IF('Beregninger RAS'!N617=Hjelpeark!$D$7,_xlfn.XLOOKUP(IF(P617="Naturlig",O617,P617),'Veksttabell SV'!$A$27:$A$43,_xlfn.XLOOKUP('Beregninger RAS'!F617,'Veksttabell SV'!$B$26:$AU$26,'Veksttabell SV'!$B$27:$AU$43,,-1),,-1)*G617,""))</f>
        <v/>
      </c>
      <c r="I617" s="248" t="str">
        <f t="shared" si="90"/>
        <v/>
      </c>
      <c r="J617" s="264" t="str">
        <f t="shared" si="91"/>
        <v/>
      </c>
      <c r="K617" s="277" t="str">
        <f>IF(A617="","",'Prisestimat RAS'!$C$9)</f>
        <v/>
      </c>
      <c r="L617" s="277" t="str">
        <f>IF(B617="","",'Prisestimat RAS'!$C$10)</f>
        <v/>
      </c>
      <c r="M617" s="277" t="str">
        <f>IF(A617="","",_xlfn.XLOOKUP('Prisestimat RAS'!$C$10,Hjelpeark!$P$14:$P$16,Hjelpeark!$Q$14:$Q$16))</f>
        <v/>
      </c>
      <c r="N617" s="277" t="str">
        <f t="shared" si="98"/>
        <v/>
      </c>
      <c r="O617" s="277" t="str">
        <f>IFERROR(IF(N617=Hjelpeark!$D$7,_xlfn.XLOOKUP('Beregninger RAS'!C617,Hjelpeark!$C$8:$C$19,Hjelpeark!$D$8:$D$19),_xlfn.XLOOKUP('Beregninger RAS'!C617,Hjelpeark!$C$8:$C$19,Hjelpeark!$E$8:$E$19)),"")</f>
        <v/>
      </c>
      <c r="P617" s="277" t="str">
        <f t="shared" si="99"/>
        <v/>
      </c>
      <c r="Q617" s="277" t="str">
        <f>IFERROR(IF(P617=Hjelpeark!$B$4,0,ABS(P617-O617)),"")</f>
        <v/>
      </c>
      <c r="R617" s="226" t="str">
        <f t="shared" si="92"/>
        <v/>
      </c>
      <c r="T617" s="248" t="str">
        <f>IFERROR(_xlfn.XLOOKUP(D617,Prisliste!$C$4:$F$4,Prisliste!$C$28:$F$28)*R617,"")</f>
        <v/>
      </c>
      <c r="U617" s="248" t="str">
        <f>IFERROR(IF(L617=Hjelpeark!$P$14,_xlfn.XLOOKUP(D617,Prisliste!$C$4:$F$4,Prisliste!$C$29:$F$29)*R617,IF(L617=Hjelpeark!$P$15,_xlfn.XLOOKUP(D617,Prisliste!$C$4:$F$4,Prisliste!$C$30:$F$30)*R617,_xlfn.XLOOKUP(D617,Prisliste!$C$4:$F$4,Prisliste!$C$31:$F$31)*R617)),"")</f>
        <v/>
      </c>
    </row>
    <row r="618" spans="1:21" ht="14.4">
      <c r="A618" s="278" t="str">
        <f>IF(A617="","",IF(A617+1&lt;='Prisestimat RAS'!$C$7,'Beregninger RAS'!A617+1,""))</f>
        <v/>
      </c>
      <c r="B618" s="260" t="str">
        <f t="shared" si="93"/>
        <v/>
      </c>
      <c r="C618" s="277" t="str">
        <f t="shared" si="94"/>
        <v/>
      </c>
      <c r="D618" s="260" t="str">
        <f t="shared" si="95"/>
        <v/>
      </c>
      <c r="E618" s="226" t="str">
        <f t="shared" si="97"/>
        <v/>
      </c>
      <c r="F618" s="248" t="str">
        <f t="shared" si="96"/>
        <v/>
      </c>
      <c r="G618" s="246" t="str">
        <f>IF($A618="","",'Prisestimat RAS'!$C$14)</f>
        <v/>
      </c>
      <c r="H618" s="248" t="str" cm="1">
        <f t="array" ref="H618">IF(N618=Hjelpeark!$E$7,_xlfn.XLOOKUP(IF(P618="Naturlig",O618,P618),'Veksttabell FV'!$A$26:$A$42,_xlfn.XLOOKUP('Beregninger RAS'!F618,'Veksttabell FV'!$B$25:$T$25,'Veksttabell FV'!$B$26:$T$42,,-1),,-1)*G618,IF('Beregninger RAS'!N618=Hjelpeark!$D$7,_xlfn.XLOOKUP(IF(P618="Naturlig",O618,P618),'Veksttabell SV'!$A$27:$A$43,_xlfn.XLOOKUP('Beregninger RAS'!F618,'Veksttabell SV'!$B$26:$AU$26,'Veksttabell SV'!$B$27:$AU$43,,-1),,-1)*G618,""))</f>
        <v/>
      </c>
      <c r="I618" s="248" t="str">
        <f t="shared" si="90"/>
        <v/>
      </c>
      <c r="J618" s="264" t="str">
        <f t="shared" si="91"/>
        <v/>
      </c>
      <c r="K618" s="277" t="str">
        <f>IF(A618="","",'Prisestimat RAS'!$C$9)</f>
        <v/>
      </c>
      <c r="L618" s="277" t="str">
        <f>IF(B618="","",'Prisestimat RAS'!$C$10)</f>
        <v/>
      </c>
      <c r="M618" s="277" t="str">
        <f>IF(A618="","",_xlfn.XLOOKUP('Prisestimat RAS'!$C$10,Hjelpeark!$P$14:$P$16,Hjelpeark!$Q$14:$Q$16))</f>
        <v/>
      </c>
      <c r="N618" s="277" t="str">
        <f t="shared" si="98"/>
        <v/>
      </c>
      <c r="O618" s="277" t="str">
        <f>IFERROR(IF(N618=Hjelpeark!$D$7,_xlfn.XLOOKUP('Beregninger RAS'!C618,Hjelpeark!$C$8:$C$19,Hjelpeark!$D$8:$D$19),_xlfn.XLOOKUP('Beregninger RAS'!C618,Hjelpeark!$C$8:$C$19,Hjelpeark!$E$8:$E$19)),"")</f>
        <v/>
      </c>
      <c r="P618" s="277" t="str">
        <f t="shared" si="99"/>
        <v/>
      </c>
      <c r="Q618" s="277" t="str">
        <f>IFERROR(IF(P618=Hjelpeark!$B$4,0,ABS(P618-O618)),"")</f>
        <v/>
      </c>
      <c r="R618" s="226" t="str">
        <f t="shared" si="92"/>
        <v/>
      </c>
      <c r="T618" s="248" t="str">
        <f>IFERROR(_xlfn.XLOOKUP(D618,Prisliste!$C$4:$F$4,Prisliste!$C$28:$F$28)*R618,"")</f>
        <v/>
      </c>
      <c r="U618" s="248" t="str">
        <f>IFERROR(IF(L618=Hjelpeark!$P$14,_xlfn.XLOOKUP(D618,Prisliste!$C$4:$F$4,Prisliste!$C$29:$F$29)*R618,IF(L618=Hjelpeark!$P$15,_xlfn.XLOOKUP(D618,Prisliste!$C$4:$F$4,Prisliste!$C$30:$F$30)*R618,_xlfn.XLOOKUP(D618,Prisliste!$C$4:$F$4,Prisliste!$C$31:$F$31)*R618)),"")</f>
        <v/>
      </c>
    </row>
    <row r="619" spans="1:21" ht="14.4">
      <c r="A619" s="278" t="str">
        <f>IF(A618="","",IF(A618+1&lt;='Prisestimat RAS'!$C$7,'Beregninger RAS'!A618+1,""))</f>
        <v/>
      </c>
      <c r="B619" s="260" t="str">
        <f t="shared" si="93"/>
        <v/>
      </c>
      <c r="C619" s="277" t="str">
        <f t="shared" si="94"/>
        <v/>
      </c>
      <c r="D619" s="260" t="str">
        <f t="shared" si="95"/>
        <v/>
      </c>
      <c r="E619" s="226" t="str">
        <f t="shared" si="97"/>
        <v/>
      </c>
      <c r="F619" s="248" t="str">
        <f t="shared" si="96"/>
        <v/>
      </c>
      <c r="G619" s="246" t="str">
        <f>IF($A619="","",'Prisestimat RAS'!$C$14)</f>
        <v/>
      </c>
      <c r="H619" s="248" t="str" cm="1">
        <f t="array" ref="H619">IF(N619=Hjelpeark!$E$7,_xlfn.XLOOKUP(IF(P619="Naturlig",O619,P619),'Veksttabell FV'!$A$26:$A$42,_xlfn.XLOOKUP('Beregninger RAS'!F619,'Veksttabell FV'!$B$25:$T$25,'Veksttabell FV'!$B$26:$T$42,,-1),,-1)*G619,IF('Beregninger RAS'!N619=Hjelpeark!$D$7,_xlfn.XLOOKUP(IF(P619="Naturlig",O619,P619),'Veksttabell SV'!$A$27:$A$43,_xlfn.XLOOKUP('Beregninger RAS'!F619,'Veksttabell SV'!$B$26:$AU$26,'Veksttabell SV'!$B$27:$AU$43,,-1),,-1)*G619,""))</f>
        <v/>
      </c>
      <c r="I619" s="248" t="str">
        <f t="shared" si="90"/>
        <v/>
      </c>
      <c r="J619" s="264" t="str">
        <f t="shared" si="91"/>
        <v/>
      </c>
      <c r="K619" s="277" t="str">
        <f>IF(A619="","",'Prisestimat RAS'!$C$9)</f>
        <v/>
      </c>
      <c r="L619" s="277" t="str">
        <f>IF(B619="","",'Prisestimat RAS'!$C$10)</f>
        <v/>
      </c>
      <c r="M619" s="277" t="str">
        <f>IF(A619="","",_xlfn.XLOOKUP('Prisestimat RAS'!$C$10,Hjelpeark!$P$14:$P$16,Hjelpeark!$Q$14:$Q$16))</f>
        <v/>
      </c>
      <c r="N619" s="277" t="str">
        <f t="shared" si="98"/>
        <v/>
      </c>
      <c r="O619" s="277" t="str">
        <f>IFERROR(IF(N619=Hjelpeark!$D$7,_xlfn.XLOOKUP('Beregninger RAS'!C619,Hjelpeark!$C$8:$C$19,Hjelpeark!$D$8:$D$19),_xlfn.XLOOKUP('Beregninger RAS'!C619,Hjelpeark!$C$8:$C$19,Hjelpeark!$E$8:$E$19)),"")</f>
        <v/>
      </c>
      <c r="P619" s="277" t="str">
        <f t="shared" si="99"/>
        <v/>
      </c>
      <c r="Q619" s="277" t="str">
        <f>IFERROR(IF(P619=Hjelpeark!$B$4,0,ABS(P619-O619)),"")</f>
        <v/>
      </c>
      <c r="R619" s="226" t="str">
        <f t="shared" si="92"/>
        <v/>
      </c>
      <c r="T619" s="248" t="str">
        <f>IFERROR(_xlfn.XLOOKUP(D619,Prisliste!$C$4:$F$4,Prisliste!$C$28:$F$28)*R619,"")</f>
        <v/>
      </c>
      <c r="U619" s="248" t="str">
        <f>IFERROR(IF(L619=Hjelpeark!$P$14,_xlfn.XLOOKUP(D619,Prisliste!$C$4:$F$4,Prisliste!$C$29:$F$29)*R619,IF(L619=Hjelpeark!$P$15,_xlfn.XLOOKUP(D619,Prisliste!$C$4:$F$4,Prisliste!$C$30:$F$30)*R619,_xlfn.XLOOKUP(D619,Prisliste!$C$4:$F$4,Prisliste!$C$31:$F$31)*R619)),"")</f>
        <v/>
      </c>
    </row>
    <row r="620" spans="1:21" ht="14.4">
      <c r="A620" s="278" t="str">
        <f>IF(A619="","",IF(A619+1&lt;='Prisestimat RAS'!$C$7,'Beregninger RAS'!A619+1,""))</f>
        <v/>
      </c>
      <c r="B620" s="260" t="str">
        <f t="shared" si="93"/>
        <v/>
      </c>
      <c r="C620" s="277" t="str">
        <f t="shared" si="94"/>
        <v/>
      </c>
      <c r="D620" s="260" t="str">
        <f t="shared" si="95"/>
        <v/>
      </c>
      <c r="E620" s="226" t="str">
        <f t="shared" si="97"/>
        <v/>
      </c>
      <c r="F620" s="248" t="str">
        <f t="shared" si="96"/>
        <v/>
      </c>
      <c r="G620" s="246" t="str">
        <f>IF($A620="","",'Prisestimat RAS'!$C$14)</f>
        <v/>
      </c>
      <c r="H620" s="248" t="str" cm="1">
        <f t="array" ref="H620">IF(N620=Hjelpeark!$E$7,_xlfn.XLOOKUP(IF(P620="Naturlig",O620,P620),'Veksttabell FV'!$A$26:$A$42,_xlfn.XLOOKUP('Beregninger RAS'!F620,'Veksttabell FV'!$B$25:$T$25,'Veksttabell FV'!$B$26:$T$42,,-1),,-1)*G620,IF('Beregninger RAS'!N620=Hjelpeark!$D$7,_xlfn.XLOOKUP(IF(P620="Naturlig",O620,P620),'Veksttabell SV'!$A$27:$A$43,_xlfn.XLOOKUP('Beregninger RAS'!F620,'Veksttabell SV'!$B$26:$AU$26,'Veksttabell SV'!$B$27:$AU$43,,-1),,-1)*G620,""))</f>
        <v/>
      </c>
      <c r="I620" s="248" t="str">
        <f t="shared" si="90"/>
        <v/>
      </c>
      <c r="J620" s="264" t="str">
        <f t="shared" si="91"/>
        <v/>
      </c>
      <c r="K620" s="277" t="str">
        <f>IF(A620="","",'Prisestimat RAS'!$C$9)</f>
        <v/>
      </c>
      <c r="L620" s="277" t="str">
        <f>IF(B620="","",'Prisestimat RAS'!$C$10)</f>
        <v/>
      </c>
      <c r="M620" s="277" t="str">
        <f>IF(A620="","",_xlfn.XLOOKUP('Prisestimat RAS'!$C$10,Hjelpeark!$P$14:$P$16,Hjelpeark!$Q$14:$Q$16))</f>
        <v/>
      </c>
      <c r="N620" s="277" t="str">
        <f t="shared" si="98"/>
        <v/>
      </c>
      <c r="O620" s="277" t="str">
        <f>IFERROR(IF(N620=Hjelpeark!$D$7,_xlfn.XLOOKUP('Beregninger RAS'!C620,Hjelpeark!$C$8:$C$19,Hjelpeark!$D$8:$D$19),_xlfn.XLOOKUP('Beregninger RAS'!C620,Hjelpeark!$C$8:$C$19,Hjelpeark!$E$8:$E$19)),"")</f>
        <v/>
      </c>
      <c r="P620" s="277" t="str">
        <f t="shared" si="99"/>
        <v/>
      </c>
      <c r="Q620" s="277" t="str">
        <f>IFERROR(IF(P620=Hjelpeark!$B$4,0,ABS(P620-O620)),"")</f>
        <v/>
      </c>
      <c r="R620" s="226" t="str">
        <f t="shared" si="92"/>
        <v/>
      </c>
      <c r="T620" s="248" t="str">
        <f>IFERROR(_xlfn.XLOOKUP(D620,Prisliste!$C$4:$F$4,Prisliste!$C$28:$F$28)*R620,"")</f>
        <v/>
      </c>
      <c r="U620" s="248" t="str">
        <f>IFERROR(IF(L620=Hjelpeark!$P$14,_xlfn.XLOOKUP(D620,Prisliste!$C$4:$F$4,Prisliste!$C$29:$F$29)*R620,IF(L620=Hjelpeark!$P$15,_xlfn.XLOOKUP(D620,Prisliste!$C$4:$F$4,Prisliste!$C$30:$F$30)*R620,_xlfn.XLOOKUP(D620,Prisliste!$C$4:$F$4,Prisliste!$C$31:$F$31)*R620)),"")</f>
        <v/>
      </c>
    </row>
    <row r="621" spans="1:21" ht="14.4">
      <c r="A621" s="278" t="str">
        <f>IF(A620="","",IF(A620+1&lt;='Prisestimat RAS'!$C$7,'Beregninger RAS'!A620+1,""))</f>
        <v/>
      </c>
      <c r="B621" s="260" t="str">
        <f t="shared" si="93"/>
        <v/>
      </c>
      <c r="C621" s="277" t="str">
        <f t="shared" si="94"/>
        <v/>
      </c>
      <c r="D621" s="260" t="str">
        <f t="shared" si="95"/>
        <v/>
      </c>
      <c r="E621" s="226" t="str">
        <f t="shared" si="97"/>
        <v/>
      </c>
      <c r="F621" s="248" t="str">
        <f t="shared" si="96"/>
        <v/>
      </c>
      <c r="G621" s="246" t="str">
        <f>IF($A621="","",'Prisestimat RAS'!$C$14)</f>
        <v/>
      </c>
      <c r="H621" s="248" t="str" cm="1">
        <f t="array" ref="H621">IF(N621=Hjelpeark!$E$7,_xlfn.XLOOKUP(IF(P621="Naturlig",O621,P621),'Veksttabell FV'!$A$26:$A$42,_xlfn.XLOOKUP('Beregninger RAS'!F621,'Veksttabell FV'!$B$25:$T$25,'Veksttabell FV'!$B$26:$T$42,,-1),,-1)*G621,IF('Beregninger RAS'!N621=Hjelpeark!$D$7,_xlfn.XLOOKUP(IF(P621="Naturlig",O621,P621),'Veksttabell SV'!$A$27:$A$43,_xlfn.XLOOKUP('Beregninger RAS'!F621,'Veksttabell SV'!$B$26:$AU$26,'Veksttabell SV'!$B$27:$AU$43,,-1),,-1)*G621,""))</f>
        <v/>
      </c>
      <c r="I621" s="248" t="str">
        <f t="shared" si="90"/>
        <v/>
      </c>
      <c r="J621" s="264" t="str">
        <f t="shared" si="91"/>
        <v/>
      </c>
      <c r="K621" s="277" t="str">
        <f>IF(A621="","",'Prisestimat RAS'!$C$9)</f>
        <v/>
      </c>
      <c r="L621" s="277" t="str">
        <f>IF(B621="","",'Prisestimat RAS'!$C$10)</f>
        <v/>
      </c>
      <c r="M621" s="277" t="str">
        <f>IF(A621="","",_xlfn.XLOOKUP('Prisestimat RAS'!$C$10,Hjelpeark!$P$14:$P$16,Hjelpeark!$Q$14:$Q$16))</f>
        <v/>
      </c>
      <c r="N621" s="277" t="str">
        <f t="shared" si="98"/>
        <v/>
      </c>
      <c r="O621" s="277" t="str">
        <f>IFERROR(IF(N621=Hjelpeark!$D$7,_xlfn.XLOOKUP('Beregninger RAS'!C621,Hjelpeark!$C$8:$C$19,Hjelpeark!$D$8:$D$19),_xlfn.XLOOKUP('Beregninger RAS'!C621,Hjelpeark!$C$8:$C$19,Hjelpeark!$E$8:$E$19)),"")</f>
        <v/>
      </c>
      <c r="P621" s="277" t="str">
        <f t="shared" si="99"/>
        <v/>
      </c>
      <c r="Q621" s="277" t="str">
        <f>IFERROR(IF(P621=Hjelpeark!$B$4,0,ABS(P621-O621)),"")</f>
        <v/>
      </c>
      <c r="R621" s="226" t="str">
        <f t="shared" si="92"/>
        <v/>
      </c>
      <c r="T621" s="248" t="str">
        <f>IFERROR(_xlfn.XLOOKUP(D621,Prisliste!$C$4:$F$4,Prisliste!$C$28:$F$28)*R621,"")</f>
        <v/>
      </c>
      <c r="U621" s="248" t="str">
        <f>IFERROR(IF(L621=Hjelpeark!$P$14,_xlfn.XLOOKUP(D621,Prisliste!$C$4:$F$4,Prisliste!$C$29:$F$29)*R621,IF(L621=Hjelpeark!$P$15,_xlfn.XLOOKUP(D621,Prisliste!$C$4:$F$4,Prisliste!$C$30:$F$30)*R621,_xlfn.XLOOKUP(D621,Prisliste!$C$4:$F$4,Prisliste!$C$31:$F$31)*R621)),"")</f>
        <v/>
      </c>
    </row>
    <row r="622" spans="1:21" ht="14.4">
      <c r="A622" s="278" t="str">
        <f>IF(A621="","",IF(A621+1&lt;='Prisestimat RAS'!$C$7,'Beregninger RAS'!A621+1,""))</f>
        <v/>
      </c>
      <c r="B622" s="260" t="str">
        <f t="shared" si="93"/>
        <v/>
      </c>
      <c r="C622" s="277" t="str">
        <f t="shared" si="94"/>
        <v/>
      </c>
      <c r="D622" s="260" t="str">
        <f t="shared" si="95"/>
        <v/>
      </c>
      <c r="E622" s="226" t="str">
        <f t="shared" si="97"/>
        <v/>
      </c>
      <c r="F622" s="248" t="str">
        <f t="shared" si="96"/>
        <v/>
      </c>
      <c r="G622" s="246" t="str">
        <f>IF($A622="","",'Prisestimat RAS'!$C$14)</f>
        <v/>
      </c>
      <c r="H622" s="248" t="str" cm="1">
        <f t="array" ref="H622">IF(N622=Hjelpeark!$E$7,_xlfn.XLOOKUP(IF(P622="Naturlig",O622,P622),'Veksttabell FV'!$A$26:$A$42,_xlfn.XLOOKUP('Beregninger RAS'!F622,'Veksttabell FV'!$B$25:$T$25,'Veksttabell FV'!$B$26:$T$42,,-1),,-1)*G622,IF('Beregninger RAS'!N622=Hjelpeark!$D$7,_xlfn.XLOOKUP(IF(P622="Naturlig",O622,P622),'Veksttabell SV'!$A$27:$A$43,_xlfn.XLOOKUP('Beregninger RAS'!F622,'Veksttabell SV'!$B$26:$AU$26,'Veksttabell SV'!$B$27:$AU$43,,-1),,-1)*G622,""))</f>
        <v/>
      </c>
      <c r="I622" s="248" t="str">
        <f t="shared" si="90"/>
        <v/>
      </c>
      <c r="J622" s="264" t="str">
        <f t="shared" si="91"/>
        <v/>
      </c>
      <c r="K622" s="277" t="str">
        <f>IF(A622="","",'Prisestimat RAS'!$C$9)</f>
        <v/>
      </c>
      <c r="L622" s="277" t="str">
        <f>IF(B622="","",'Prisestimat RAS'!$C$10)</f>
        <v/>
      </c>
      <c r="M622" s="277" t="str">
        <f>IF(A622="","",_xlfn.XLOOKUP('Prisestimat RAS'!$C$10,Hjelpeark!$P$14:$P$16,Hjelpeark!$Q$14:$Q$16))</f>
        <v/>
      </c>
      <c r="N622" s="277" t="str">
        <f t="shared" si="98"/>
        <v/>
      </c>
      <c r="O622" s="277" t="str">
        <f>IFERROR(IF(N622=Hjelpeark!$D$7,_xlfn.XLOOKUP('Beregninger RAS'!C622,Hjelpeark!$C$8:$C$19,Hjelpeark!$D$8:$D$19),_xlfn.XLOOKUP('Beregninger RAS'!C622,Hjelpeark!$C$8:$C$19,Hjelpeark!$E$8:$E$19)),"")</f>
        <v/>
      </c>
      <c r="P622" s="277" t="str">
        <f t="shared" si="99"/>
        <v/>
      </c>
      <c r="Q622" s="277" t="str">
        <f>IFERROR(IF(P622=Hjelpeark!$B$4,0,ABS(P622-O622)),"")</f>
        <v/>
      </c>
      <c r="R622" s="226" t="str">
        <f t="shared" si="92"/>
        <v/>
      </c>
      <c r="T622" s="248" t="str">
        <f>IFERROR(_xlfn.XLOOKUP(D622,Prisliste!$C$4:$F$4,Prisliste!$C$28:$F$28)*R622,"")</f>
        <v/>
      </c>
      <c r="U622" s="248" t="str">
        <f>IFERROR(IF(L622=Hjelpeark!$P$14,_xlfn.XLOOKUP(D622,Prisliste!$C$4:$F$4,Prisliste!$C$29:$F$29)*R622,IF(L622=Hjelpeark!$P$15,_xlfn.XLOOKUP(D622,Prisliste!$C$4:$F$4,Prisliste!$C$30:$F$30)*R622,_xlfn.XLOOKUP(D622,Prisliste!$C$4:$F$4,Prisliste!$C$31:$F$31)*R622)),"")</f>
        <v/>
      </c>
    </row>
    <row r="623" spans="1:21" ht="14.4">
      <c r="A623" s="278" t="str">
        <f>IF(A622="","",IF(A622+1&lt;='Prisestimat RAS'!$C$7,'Beregninger RAS'!A622+1,""))</f>
        <v/>
      </c>
      <c r="B623" s="260" t="str">
        <f t="shared" si="93"/>
        <v/>
      </c>
      <c r="C623" s="277" t="str">
        <f t="shared" si="94"/>
        <v/>
      </c>
      <c r="D623" s="260" t="str">
        <f t="shared" si="95"/>
        <v/>
      </c>
      <c r="E623" s="226" t="str">
        <f t="shared" si="97"/>
        <v/>
      </c>
      <c r="F623" s="248" t="str">
        <f t="shared" si="96"/>
        <v/>
      </c>
      <c r="G623" s="246" t="str">
        <f>IF($A623="","",'Prisestimat RAS'!$C$14)</f>
        <v/>
      </c>
      <c r="H623" s="248" t="str" cm="1">
        <f t="array" ref="H623">IF(N623=Hjelpeark!$E$7,_xlfn.XLOOKUP(IF(P623="Naturlig",O623,P623),'Veksttabell FV'!$A$26:$A$42,_xlfn.XLOOKUP('Beregninger RAS'!F623,'Veksttabell FV'!$B$25:$T$25,'Veksttabell FV'!$B$26:$T$42,,-1),,-1)*G623,IF('Beregninger RAS'!N623=Hjelpeark!$D$7,_xlfn.XLOOKUP(IF(P623="Naturlig",O623,P623),'Veksttabell SV'!$A$27:$A$43,_xlfn.XLOOKUP('Beregninger RAS'!F623,'Veksttabell SV'!$B$26:$AU$26,'Veksttabell SV'!$B$27:$AU$43,,-1),,-1)*G623,""))</f>
        <v/>
      </c>
      <c r="I623" s="248" t="str">
        <f t="shared" si="90"/>
        <v/>
      </c>
      <c r="J623" s="264" t="str">
        <f t="shared" si="91"/>
        <v/>
      </c>
      <c r="K623" s="277" t="str">
        <f>IF(A623="","",'Prisestimat RAS'!$C$9)</f>
        <v/>
      </c>
      <c r="L623" s="277" t="str">
        <f>IF(B623="","",'Prisestimat RAS'!$C$10)</f>
        <v/>
      </c>
      <c r="M623" s="277" t="str">
        <f>IF(A623="","",_xlfn.XLOOKUP('Prisestimat RAS'!$C$10,Hjelpeark!$P$14:$P$16,Hjelpeark!$Q$14:$Q$16))</f>
        <v/>
      </c>
      <c r="N623" s="277" t="str">
        <f t="shared" si="98"/>
        <v/>
      </c>
      <c r="O623" s="277" t="str">
        <f>IFERROR(IF(N623=Hjelpeark!$D$7,_xlfn.XLOOKUP('Beregninger RAS'!C623,Hjelpeark!$C$8:$C$19,Hjelpeark!$D$8:$D$19),_xlfn.XLOOKUP('Beregninger RAS'!C623,Hjelpeark!$C$8:$C$19,Hjelpeark!$E$8:$E$19)),"")</f>
        <v/>
      </c>
      <c r="P623" s="277" t="str">
        <f t="shared" si="99"/>
        <v/>
      </c>
      <c r="Q623" s="277" t="str">
        <f>IFERROR(IF(P623=Hjelpeark!$B$4,0,ABS(P623-O623)),"")</f>
        <v/>
      </c>
      <c r="R623" s="226" t="str">
        <f t="shared" si="92"/>
        <v/>
      </c>
      <c r="T623" s="248" t="str">
        <f>IFERROR(_xlfn.XLOOKUP(D623,Prisliste!$C$4:$F$4,Prisliste!$C$28:$F$28)*R623,"")</f>
        <v/>
      </c>
      <c r="U623" s="248" t="str">
        <f>IFERROR(IF(L623=Hjelpeark!$P$14,_xlfn.XLOOKUP(D623,Prisliste!$C$4:$F$4,Prisliste!$C$29:$F$29)*R623,IF(L623=Hjelpeark!$P$15,_xlfn.XLOOKUP(D623,Prisliste!$C$4:$F$4,Prisliste!$C$30:$F$30)*R623,_xlfn.XLOOKUP(D623,Prisliste!$C$4:$F$4,Prisliste!$C$31:$F$31)*R623)),"")</f>
        <v/>
      </c>
    </row>
    <row r="624" spans="1:21" ht="14.4">
      <c r="A624" s="278" t="str">
        <f>IF(A623="","",IF(A623+1&lt;='Prisestimat RAS'!$C$7,'Beregninger RAS'!A623+1,""))</f>
        <v/>
      </c>
      <c r="B624" s="260" t="str">
        <f t="shared" si="93"/>
        <v/>
      </c>
      <c r="C624" s="277" t="str">
        <f t="shared" si="94"/>
        <v/>
      </c>
      <c r="D624" s="260" t="str">
        <f t="shared" si="95"/>
        <v/>
      </c>
      <c r="E624" s="226" t="str">
        <f t="shared" si="97"/>
        <v/>
      </c>
      <c r="F624" s="248" t="str">
        <f t="shared" si="96"/>
        <v/>
      </c>
      <c r="G624" s="246" t="str">
        <f>IF($A624="","",'Prisestimat RAS'!$C$14)</f>
        <v/>
      </c>
      <c r="H624" s="248" t="str" cm="1">
        <f t="array" ref="H624">IF(N624=Hjelpeark!$E$7,_xlfn.XLOOKUP(IF(P624="Naturlig",O624,P624),'Veksttabell FV'!$A$26:$A$42,_xlfn.XLOOKUP('Beregninger RAS'!F624,'Veksttabell FV'!$B$25:$T$25,'Veksttabell FV'!$B$26:$T$42,,-1),,-1)*G624,IF('Beregninger RAS'!N624=Hjelpeark!$D$7,_xlfn.XLOOKUP(IF(P624="Naturlig",O624,P624),'Veksttabell SV'!$A$27:$A$43,_xlfn.XLOOKUP('Beregninger RAS'!F624,'Veksttabell SV'!$B$26:$AU$26,'Veksttabell SV'!$B$27:$AU$43,,-1),,-1)*G624,""))</f>
        <v/>
      </c>
      <c r="I624" s="248" t="str">
        <f t="shared" si="90"/>
        <v/>
      </c>
      <c r="J624" s="264" t="str">
        <f t="shared" si="91"/>
        <v/>
      </c>
      <c r="K624" s="277" t="str">
        <f>IF(A624="","",'Prisestimat RAS'!$C$9)</f>
        <v/>
      </c>
      <c r="L624" s="277" t="str">
        <f>IF(B624="","",'Prisestimat RAS'!$C$10)</f>
        <v/>
      </c>
      <c r="M624" s="277" t="str">
        <f>IF(A624="","",_xlfn.XLOOKUP('Prisestimat RAS'!$C$10,Hjelpeark!$P$14:$P$16,Hjelpeark!$Q$14:$Q$16))</f>
        <v/>
      </c>
      <c r="N624" s="277" t="str">
        <f t="shared" si="98"/>
        <v/>
      </c>
      <c r="O624" s="277" t="str">
        <f>IFERROR(IF(N624=Hjelpeark!$D$7,_xlfn.XLOOKUP('Beregninger RAS'!C624,Hjelpeark!$C$8:$C$19,Hjelpeark!$D$8:$D$19),_xlfn.XLOOKUP('Beregninger RAS'!C624,Hjelpeark!$C$8:$C$19,Hjelpeark!$E$8:$E$19)),"")</f>
        <v/>
      </c>
      <c r="P624" s="277" t="str">
        <f t="shared" si="99"/>
        <v/>
      </c>
      <c r="Q624" s="277" t="str">
        <f>IFERROR(IF(P624=Hjelpeark!$B$4,0,ABS(P624-O624)),"")</f>
        <v/>
      </c>
      <c r="R624" s="226" t="str">
        <f t="shared" si="92"/>
        <v/>
      </c>
      <c r="T624" s="248" t="str">
        <f>IFERROR(_xlfn.XLOOKUP(D624,Prisliste!$C$4:$F$4,Prisliste!$C$28:$F$28)*R624,"")</f>
        <v/>
      </c>
      <c r="U624" s="248" t="str">
        <f>IFERROR(IF(L624=Hjelpeark!$P$14,_xlfn.XLOOKUP(D624,Prisliste!$C$4:$F$4,Prisliste!$C$29:$F$29)*R624,IF(L624=Hjelpeark!$P$15,_xlfn.XLOOKUP(D624,Prisliste!$C$4:$F$4,Prisliste!$C$30:$F$30)*R624,_xlfn.XLOOKUP(D624,Prisliste!$C$4:$F$4,Prisliste!$C$31:$F$31)*R624)),"")</f>
        <v/>
      </c>
    </row>
    <row r="625" spans="1:21" ht="14.4">
      <c r="A625" s="278" t="str">
        <f>IF(A624="","",IF(A624+1&lt;='Prisestimat RAS'!$C$7,'Beregninger RAS'!A624+1,""))</f>
        <v/>
      </c>
      <c r="B625" s="260" t="str">
        <f t="shared" si="93"/>
        <v/>
      </c>
      <c r="C625" s="277" t="str">
        <f t="shared" si="94"/>
        <v/>
      </c>
      <c r="D625" s="260" t="str">
        <f t="shared" si="95"/>
        <v/>
      </c>
      <c r="E625" s="226" t="str">
        <f t="shared" si="97"/>
        <v/>
      </c>
      <c r="F625" s="248" t="str">
        <f t="shared" si="96"/>
        <v/>
      </c>
      <c r="G625" s="246" t="str">
        <f>IF($A625="","",'Prisestimat RAS'!$C$14)</f>
        <v/>
      </c>
      <c r="H625" s="248" t="str" cm="1">
        <f t="array" ref="H625">IF(N625=Hjelpeark!$E$7,_xlfn.XLOOKUP(IF(P625="Naturlig",O625,P625),'Veksttabell FV'!$A$26:$A$42,_xlfn.XLOOKUP('Beregninger RAS'!F625,'Veksttabell FV'!$B$25:$T$25,'Veksttabell FV'!$B$26:$T$42,,-1),,-1)*G625,IF('Beregninger RAS'!N625=Hjelpeark!$D$7,_xlfn.XLOOKUP(IF(P625="Naturlig",O625,P625),'Veksttabell SV'!$A$27:$A$43,_xlfn.XLOOKUP('Beregninger RAS'!F625,'Veksttabell SV'!$B$26:$AU$26,'Veksttabell SV'!$B$27:$AU$43,,-1),,-1)*G625,""))</f>
        <v/>
      </c>
      <c r="I625" s="248" t="str">
        <f t="shared" si="90"/>
        <v/>
      </c>
      <c r="J625" s="264" t="str">
        <f t="shared" si="91"/>
        <v/>
      </c>
      <c r="K625" s="277" t="str">
        <f>IF(A625="","",'Prisestimat RAS'!$C$9)</f>
        <v/>
      </c>
      <c r="L625" s="277" t="str">
        <f>IF(B625="","",'Prisestimat RAS'!$C$10)</f>
        <v/>
      </c>
      <c r="M625" s="277" t="str">
        <f>IF(A625="","",_xlfn.XLOOKUP('Prisestimat RAS'!$C$10,Hjelpeark!$P$14:$P$16,Hjelpeark!$Q$14:$Q$16))</f>
        <v/>
      </c>
      <c r="N625" s="277" t="str">
        <f t="shared" si="98"/>
        <v/>
      </c>
      <c r="O625" s="277" t="str">
        <f>IFERROR(IF(N625=Hjelpeark!$D$7,_xlfn.XLOOKUP('Beregninger RAS'!C625,Hjelpeark!$C$8:$C$19,Hjelpeark!$D$8:$D$19),_xlfn.XLOOKUP('Beregninger RAS'!C625,Hjelpeark!$C$8:$C$19,Hjelpeark!$E$8:$E$19)),"")</f>
        <v/>
      </c>
      <c r="P625" s="277" t="str">
        <f t="shared" si="99"/>
        <v/>
      </c>
      <c r="Q625" s="277" t="str">
        <f>IFERROR(IF(P625=Hjelpeark!$B$4,0,ABS(P625-O625)),"")</f>
        <v/>
      </c>
      <c r="R625" s="226" t="str">
        <f t="shared" si="92"/>
        <v/>
      </c>
      <c r="T625" s="248" t="str">
        <f>IFERROR(_xlfn.XLOOKUP(D625,Prisliste!$C$4:$F$4,Prisliste!$C$28:$F$28)*R625,"")</f>
        <v/>
      </c>
      <c r="U625" s="248" t="str">
        <f>IFERROR(IF(L625=Hjelpeark!$P$14,_xlfn.XLOOKUP(D625,Prisliste!$C$4:$F$4,Prisliste!$C$29:$F$29)*R625,IF(L625=Hjelpeark!$P$15,_xlfn.XLOOKUP(D625,Prisliste!$C$4:$F$4,Prisliste!$C$30:$F$30)*R625,_xlfn.XLOOKUP(D625,Prisliste!$C$4:$F$4,Prisliste!$C$31:$F$31)*R625)),"")</f>
        <v/>
      </c>
    </row>
    <row r="626" spans="1:21" ht="14.4">
      <c r="A626" s="278" t="str">
        <f>IF(A625="","",IF(A625+1&lt;='Prisestimat RAS'!$C$7,'Beregninger RAS'!A625+1,""))</f>
        <v/>
      </c>
      <c r="B626" s="260" t="str">
        <f t="shared" si="93"/>
        <v/>
      </c>
      <c r="C626" s="277" t="str">
        <f t="shared" si="94"/>
        <v/>
      </c>
      <c r="D626" s="260" t="str">
        <f t="shared" si="95"/>
        <v/>
      </c>
      <c r="E626" s="226" t="str">
        <f t="shared" si="97"/>
        <v/>
      </c>
      <c r="F626" s="248" t="str">
        <f t="shared" si="96"/>
        <v/>
      </c>
      <c r="G626" s="246" t="str">
        <f>IF($A626="","",'Prisestimat RAS'!$C$14)</f>
        <v/>
      </c>
      <c r="H626" s="248" t="str" cm="1">
        <f t="array" ref="H626">IF(N626=Hjelpeark!$E$7,_xlfn.XLOOKUP(IF(P626="Naturlig",O626,P626),'Veksttabell FV'!$A$26:$A$42,_xlfn.XLOOKUP('Beregninger RAS'!F626,'Veksttabell FV'!$B$25:$T$25,'Veksttabell FV'!$B$26:$T$42,,-1),,-1)*G626,IF('Beregninger RAS'!N626=Hjelpeark!$D$7,_xlfn.XLOOKUP(IF(P626="Naturlig",O626,P626),'Veksttabell SV'!$A$27:$A$43,_xlfn.XLOOKUP('Beregninger RAS'!F626,'Veksttabell SV'!$B$26:$AU$26,'Veksttabell SV'!$B$27:$AU$43,,-1),,-1)*G626,""))</f>
        <v/>
      </c>
      <c r="I626" s="248" t="str">
        <f t="shared" si="90"/>
        <v/>
      </c>
      <c r="J626" s="264" t="str">
        <f t="shared" si="91"/>
        <v/>
      </c>
      <c r="K626" s="277" t="str">
        <f>IF(A626="","",'Prisestimat RAS'!$C$9)</f>
        <v/>
      </c>
      <c r="L626" s="277" t="str">
        <f>IF(B626="","",'Prisestimat RAS'!$C$10)</f>
        <v/>
      </c>
      <c r="M626" s="277" t="str">
        <f>IF(A626="","",_xlfn.XLOOKUP('Prisestimat RAS'!$C$10,Hjelpeark!$P$14:$P$16,Hjelpeark!$Q$14:$Q$16))</f>
        <v/>
      </c>
      <c r="N626" s="277" t="str">
        <f t="shared" si="98"/>
        <v/>
      </c>
      <c r="O626" s="277" t="str">
        <f>IFERROR(IF(N626=Hjelpeark!$D$7,_xlfn.XLOOKUP('Beregninger RAS'!C626,Hjelpeark!$C$8:$C$19,Hjelpeark!$D$8:$D$19),_xlfn.XLOOKUP('Beregninger RAS'!C626,Hjelpeark!$C$8:$C$19,Hjelpeark!$E$8:$E$19)),"")</f>
        <v/>
      </c>
      <c r="P626" s="277" t="str">
        <f t="shared" si="99"/>
        <v/>
      </c>
      <c r="Q626" s="277" t="str">
        <f>IFERROR(IF(P626=Hjelpeark!$B$4,0,ABS(P626-O626)),"")</f>
        <v/>
      </c>
      <c r="R626" s="226" t="str">
        <f t="shared" si="92"/>
        <v/>
      </c>
      <c r="T626" s="248" t="str">
        <f>IFERROR(_xlfn.XLOOKUP(D626,Prisliste!$C$4:$F$4,Prisliste!$C$28:$F$28)*R626,"")</f>
        <v/>
      </c>
      <c r="U626" s="248" t="str">
        <f>IFERROR(IF(L626=Hjelpeark!$P$14,_xlfn.XLOOKUP(D626,Prisliste!$C$4:$F$4,Prisliste!$C$29:$F$29)*R626,IF(L626=Hjelpeark!$P$15,_xlfn.XLOOKUP(D626,Prisliste!$C$4:$F$4,Prisliste!$C$30:$F$30)*R626,_xlfn.XLOOKUP(D626,Prisliste!$C$4:$F$4,Prisliste!$C$31:$F$31)*R626)),"")</f>
        <v/>
      </c>
    </row>
    <row r="627" spans="1:21" ht="14.4">
      <c r="A627" s="278" t="str">
        <f>IF(A626="","",IF(A626+1&lt;='Prisestimat RAS'!$C$7,'Beregninger RAS'!A626+1,""))</f>
        <v/>
      </c>
      <c r="B627" s="260" t="str">
        <f t="shared" si="93"/>
        <v/>
      </c>
      <c r="C627" s="277" t="str">
        <f t="shared" si="94"/>
        <v/>
      </c>
      <c r="D627" s="260" t="str">
        <f t="shared" si="95"/>
        <v/>
      </c>
      <c r="E627" s="226" t="str">
        <f t="shared" si="97"/>
        <v/>
      </c>
      <c r="F627" s="248" t="str">
        <f t="shared" si="96"/>
        <v/>
      </c>
      <c r="G627" s="246" t="str">
        <f>IF($A627="","",'Prisestimat RAS'!$C$14)</f>
        <v/>
      </c>
      <c r="H627" s="248" t="str" cm="1">
        <f t="array" ref="H627">IF(N627=Hjelpeark!$E$7,_xlfn.XLOOKUP(IF(P627="Naturlig",O627,P627),'Veksttabell FV'!$A$26:$A$42,_xlfn.XLOOKUP('Beregninger RAS'!F627,'Veksttabell FV'!$B$25:$T$25,'Veksttabell FV'!$B$26:$T$42,,-1),,-1)*G627,IF('Beregninger RAS'!N627=Hjelpeark!$D$7,_xlfn.XLOOKUP(IF(P627="Naturlig",O627,P627),'Veksttabell SV'!$A$27:$A$43,_xlfn.XLOOKUP('Beregninger RAS'!F627,'Veksttabell SV'!$B$26:$AU$26,'Veksttabell SV'!$B$27:$AU$43,,-1),,-1)*G627,""))</f>
        <v/>
      </c>
      <c r="I627" s="248" t="str">
        <f t="shared" si="90"/>
        <v/>
      </c>
      <c r="J627" s="264" t="str">
        <f t="shared" si="91"/>
        <v/>
      </c>
      <c r="K627" s="277" t="str">
        <f>IF(A627="","",'Prisestimat RAS'!$C$9)</f>
        <v/>
      </c>
      <c r="L627" s="277" t="str">
        <f>IF(B627="","",'Prisestimat RAS'!$C$10)</f>
        <v/>
      </c>
      <c r="M627" s="277" t="str">
        <f>IF(A627="","",_xlfn.XLOOKUP('Prisestimat RAS'!$C$10,Hjelpeark!$P$14:$P$16,Hjelpeark!$Q$14:$Q$16))</f>
        <v/>
      </c>
      <c r="N627" s="277" t="str">
        <f t="shared" si="98"/>
        <v/>
      </c>
      <c r="O627" s="277" t="str">
        <f>IFERROR(IF(N627=Hjelpeark!$D$7,_xlfn.XLOOKUP('Beregninger RAS'!C627,Hjelpeark!$C$8:$C$19,Hjelpeark!$D$8:$D$19),_xlfn.XLOOKUP('Beregninger RAS'!C627,Hjelpeark!$C$8:$C$19,Hjelpeark!$E$8:$E$19)),"")</f>
        <v/>
      </c>
      <c r="P627" s="277" t="str">
        <f t="shared" si="99"/>
        <v/>
      </c>
      <c r="Q627" s="277" t="str">
        <f>IFERROR(IF(P627=Hjelpeark!$B$4,0,ABS(P627-O627)),"")</f>
        <v/>
      </c>
      <c r="R627" s="226" t="str">
        <f t="shared" si="92"/>
        <v/>
      </c>
      <c r="T627" s="248" t="str">
        <f>IFERROR(_xlfn.XLOOKUP(D627,Prisliste!$C$4:$F$4,Prisliste!$C$28:$F$28)*R627,"")</f>
        <v/>
      </c>
      <c r="U627" s="248" t="str">
        <f>IFERROR(IF(L627=Hjelpeark!$P$14,_xlfn.XLOOKUP(D627,Prisliste!$C$4:$F$4,Prisliste!$C$29:$F$29)*R627,IF(L627=Hjelpeark!$P$15,_xlfn.XLOOKUP(D627,Prisliste!$C$4:$F$4,Prisliste!$C$30:$F$30)*R627,_xlfn.XLOOKUP(D627,Prisliste!$C$4:$F$4,Prisliste!$C$31:$F$31)*R627)),"")</f>
        <v/>
      </c>
    </row>
    <row r="628" spans="1:21" ht="14.4">
      <c r="A628" s="278" t="str">
        <f>IF(A627="","",IF(A627+1&lt;='Prisestimat RAS'!$C$7,'Beregninger RAS'!A627+1,""))</f>
        <v/>
      </c>
      <c r="B628" s="260" t="str">
        <f t="shared" si="93"/>
        <v/>
      </c>
      <c r="C628" s="277" t="str">
        <f t="shared" si="94"/>
        <v/>
      </c>
      <c r="D628" s="260" t="str">
        <f t="shared" si="95"/>
        <v/>
      </c>
      <c r="E628" s="226" t="str">
        <f t="shared" si="97"/>
        <v/>
      </c>
      <c r="F628" s="248" t="str">
        <f t="shared" si="96"/>
        <v/>
      </c>
      <c r="G628" s="246" t="str">
        <f>IF($A628="","",'Prisestimat RAS'!$C$14)</f>
        <v/>
      </c>
      <c r="H628" s="248" t="str" cm="1">
        <f t="array" ref="H628">IF(N628=Hjelpeark!$E$7,_xlfn.XLOOKUP(IF(P628="Naturlig",O628,P628),'Veksttabell FV'!$A$26:$A$42,_xlfn.XLOOKUP('Beregninger RAS'!F628,'Veksttabell FV'!$B$25:$T$25,'Veksttabell FV'!$B$26:$T$42,,-1),,-1)*G628,IF('Beregninger RAS'!N628=Hjelpeark!$D$7,_xlfn.XLOOKUP(IF(P628="Naturlig",O628,P628),'Veksttabell SV'!$A$27:$A$43,_xlfn.XLOOKUP('Beregninger RAS'!F628,'Veksttabell SV'!$B$26:$AU$26,'Veksttabell SV'!$B$27:$AU$43,,-1),,-1)*G628,""))</f>
        <v/>
      </c>
      <c r="I628" s="248" t="str">
        <f t="shared" si="90"/>
        <v/>
      </c>
      <c r="J628" s="264" t="str">
        <f t="shared" si="91"/>
        <v/>
      </c>
      <c r="K628" s="277" t="str">
        <f>IF(A628="","",'Prisestimat RAS'!$C$9)</f>
        <v/>
      </c>
      <c r="L628" s="277" t="str">
        <f>IF(B628="","",'Prisestimat RAS'!$C$10)</f>
        <v/>
      </c>
      <c r="M628" s="277" t="str">
        <f>IF(A628="","",_xlfn.XLOOKUP('Prisestimat RAS'!$C$10,Hjelpeark!$P$14:$P$16,Hjelpeark!$Q$14:$Q$16))</f>
        <v/>
      </c>
      <c r="N628" s="277" t="str">
        <f t="shared" si="98"/>
        <v/>
      </c>
      <c r="O628" s="277" t="str">
        <f>IFERROR(IF(N628=Hjelpeark!$D$7,_xlfn.XLOOKUP('Beregninger RAS'!C628,Hjelpeark!$C$8:$C$19,Hjelpeark!$D$8:$D$19),_xlfn.XLOOKUP('Beregninger RAS'!C628,Hjelpeark!$C$8:$C$19,Hjelpeark!$E$8:$E$19)),"")</f>
        <v/>
      </c>
      <c r="P628" s="277" t="str">
        <f t="shared" si="99"/>
        <v/>
      </c>
      <c r="Q628" s="277" t="str">
        <f>IFERROR(IF(P628=Hjelpeark!$B$4,0,ABS(P628-O628)),"")</f>
        <v/>
      </c>
      <c r="R628" s="226" t="str">
        <f t="shared" si="92"/>
        <v/>
      </c>
      <c r="T628" s="248" t="str">
        <f>IFERROR(_xlfn.XLOOKUP(D628,Prisliste!$C$4:$F$4,Prisliste!$C$28:$F$28)*R628,"")</f>
        <v/>
      </c>
      <c r="U628" s="248" t="str">
        <f>IFERROR(IF(L628=Hjelpeark!$P$14,_xlfn.XLOOKUP(D628,Prisliste!$C$4:$F$4,Prisliste!$C$29:$F$29)*R628,IF(L628=Hjelpeark!$P$15,_xlfn.XLOOKUP(D628,Prisliste!$C$4:$F$4,Prisliste!$C$30:$F$30)*R628,_xlfn.XLOOKUP(D628,Prisliste!$C$4:$F$4,Prisliste!$C$31:$F$31)*R628)),"")</f>
        <v/>
      </c>
    </row>
    <row r="629" spans="1:21" ht="14.4">
      <c r="A629" s="278" t="str">
        <f>IF(A628="","",IF(A628+1&lt;='Prisestimat RAS'!$C$7,'Beregninger RAS'!A628+1,""))</f>
        <v/>
      </c>
      <c r="B629" s="260" t="str">
        <f t="shared" si="93"/>
        <v/>
      </c>
      <c r="C629" s="277" t="str">
        <f t="shared" si="94"/>
        <v/>
      </c>
      <c r="D629" s="260" t="str">
        <f t="shared" si="95"/>
        <v/>
      </c>
      <c r="E629" s="226" t="str">
        <f t="shared" si="97"/>
        <v/>
      </c>
      <c r="F629" s="248" t="str">
        <f t="shared" si="96"/>
        <v/>
      </c>
      <c r="G629" s="246" t="str">
        <f>IF($A629="","",'Prisestimat RAS'!$C$14)</f>
        <v/>
      </c>
      <c r="H629" s="248" t="str" cm="1">
        <f t="array" ref="H629">IF(N629=Hjelpeark!$E$7,_xlfn.XLOOKUP(IF(P629="Naturlig",O629,P629),'Veksttabell FV'!$A$26:$A$42,_xlfn.XLOOKUP('Beregninger RAS'!F629,'Veksttabell FV'!$B$25:$T$25,'Veksttabell FV'!$B$26:$T$42,,-1),,-1)*G629,IF('Beregninger RAS'!N629=Hjelpeark!$D$7,_xlfn.XLOOKUP(IF(P629="Naturlig",O629,P629),'Veksttabell SV'!$A$27:$A$43,_xlfn.XLOOKUP('Beregninger RAS'!F629,'Veksttabell SV'!$B$26:$AU$26,'Veksttabell SV'!$B$27:$AU$43,,-1),,-1)*G629,""))</f>
        <v/>
      </c>
      <c r="I629" s="248" t="str">
        <f t="shared" si="90"/>
        <v/>
      </c>
      <c r="J629" s="264" t="str">
        <f t="shared" si="91"/>
        <v/>
      </c>
      <c r="K629" s="277" t="str">
        <f>IF(A629="","",'Prisestimat RAS'!$C$9)</f>
        <v/>
      </c>
      <c r="L629" s="277" t="str">
        <f>IF(B629="","",'Prisestimat RAS'!$C$10)</f>
        <v/>
      </c>
      <c r="M629" s="277" t="str">
        <f>IF(A629="","",_xlfn.XLOOKUP('Prisestimat RAS'!$C$10,Hjelpeark!$P$14:$P$16,Hjelpeark!$Q$14:$Q$16))</f>
        <v/>
      </c>
      <c r="N629" s="277" t="str">
        <f t="shared" si="98"/>
        <v/>
      </c>
      <c r="O629" s="277" t="str">
        <f>IFERROR(IF(N629=Hjelpeark!$D$7,_xlfn.XLOOKUP('Beregninger RAS'!C629,Hjelpeark!$C$8:$C$19,Hjelpeark!$D$8:$D$19),_xlfn.XLOOKUP('Beregninger RAS'!C629,Hjelpeark!$C$8:$C$19,Hjelpeark!$E$8:$E$19)),"")</f>
        <v/>
      </c>
      <c r="P629" s="277" t="str">
        <f t="shared" si="99"/>
        <v/>
      </c>
      <c r="Q629" s="277" t="str">
        <f>IFERROR(IF(P629=Hjelpeark!$B$4,0,ABS(P629-O629)),"")</f>
        <v/>
      </c>
      <c r="R629" s="226" t="str">
        <f t="shared" si="92"/>
        <v/>
      </c>
      <c r="T629" s="248" t="str">
        <f>IFERROR(_xlfn.XLOOKUP(D629,Prisliste!$C$4:$F$4,Prisliste!$C$28:$F$28)*R629,"")</f>
        <v/>
      </c>
      <c r="U629" s="248" t="str">
        <f>IFERROR(IF(L629=Hjelpeark!$P$14,_xlfn.XLOOKUP(D629,Prisliste!$C$4:$F$4,Prisliste!$C$29:$F$29)*R629,IF(L629=Hjelpeark!$P$15,_xlfn.XLOOKUP(D629,Prisliste!$C$4:$F$4,Prisliste!$C$30:$F$30)*R629,_xlfn.XLOOKUP(D629,Prisliste!$C$4:$F$4,Prisliste!$C$31:$F$31)*R629)),"")</f>
        <v/>
      </c>
    </row>
    <row r="630" spans="1:21" ht="14.4">
      <c r="A630" s="278" t="str">
        <f>IF(A629="","",IF(A629+1&lt;='Prisestimat RAS'!$C$7,'Beregninger RAS'!A629+1,""))</f>
        <v/>
      </c>
      <c r="B630" s="260" t="str">
        <f t="shared" si="93"/>
        <v/>
      </c>
      <c r="C630" s="277" t="str">
        <f t="shared" si="94"/>
        <v/>
      </c>
      <c r="D630" s="260" t="str">
        <f t="shared" si="95"/>
        <v/>
      </c>
      <c r="E630" s="226" t="str">
        <f t="shared" si="97"/>
        <v/>
      </c>
      <c r="F630" s="248" t="str">
        <f t="shared" si="96"/>
        <v/>
      </c>
      <c r="G630" s="246" t="str">
        <f>IF($A630="","",'Prisestimat RAS'!$C$14)</f>
        <v/>
      </c>
      <c r="H630" s="248" t="str" cm="1">
        <f t="array" ref="H630">IF(N630=Hjelpeark!$E$7,_xlfn.XLOOKUP(IF(P630="Naturlig",O630,P630),'Veksttabell FV'!$A$26:$A$42,_xlfn.XLOOKUP('Beregninger RAS'!F630,'Veksttabell FV'!$B$25:$T$25,'Veksttabell FV'!$B$26:$T$42,,-1),,-1)*G630,IF('Beregninger RAS'!N630=Hjelpeark!$D$7,_xlfn.XLOOKUP(IF(P630="Naturlig",O630,P630),'Veksttabell SV'!$A$27:$A$43,_xlfn.XLOOKUP('Beregninger RAS'!F630,'Veksttabell SV'!$B$26:$AU$26,'Veksttabell SV'!$B$27:$AU$43,,-1),,-1)*G630,""))</f>
        <v/>
      </c>
      <c r="I630" s="248" t="str">
        <f t="shared" si="90"/>
        <v/>
      </c>
      <c r="J630" s="264" t="str">
        <f t="shared" si="91"/>
        <v/>
      </c>
      <c r="K630" s="277" t="str">
        <f>IF(A630="","",'Prisestimat RAS'!$C$9)</f>
        <v/>
      </c>
      <c r="L630" s="277" t="str">
        <f>IF(B630="","",'Prisestimat RAS'!$C$10)</f>
        <v/>
      </c>
      <c r="M630" s="277" t="str">
        <f>IF(A630="","",_xlfn.XLOOKUP('Prisestimat RAS'!$C$10,Hjelpeark!$P$14:$P$16,Hjelpeark!$Q$14:$Q$16))</f>
        <v/>
      </c>
      <c r="N630" s="277" t="str">
        <f t="shared" si="98"/>
        <v/>
      </c>
      <c r="O630" s="277" t="str">
        <f>IFERROR(IF(N630=Hjelpeark!$D$7,_xlfn.XLOOKUP('Beregninger RAS'!C630,Hjelpeark!$C$8:$C$19,Hjelpeark!$D$8:$D$19),_xlfn.XLOOKUP('Beregninger RAS'!C630,Hjelpeark!$C$8:$C$19,Hjelpeark!$E$8:$E$19)),"")</f>
        <v/>
      </c>
      <c r="P630" s="277" t="str">
        <f t="shared" si="99"/>
        <v/>
      </c>
      <c r="Q630" s="277" t="str">
        <f>IFERROR(IF(P630=Hjelpeark!$B$4,0,ABS(P630-O630)),"")</f>
        <v/>
      </c>
      <c r="R630" s="226" t="str">
        <f t="shared" si="92"/>
        <v/>
      </c>
      <c r="T630" s="248" t="str">
        <f>IFERROR(_xlfn.XLOOKUP(D630,Prisliste!$C$4:$F$4,Prisliste!$C$28:$F$28)*R630,"")</f>
        <v/>
      </c>
      <c r="U630" s="248" t="str">
        <f>IFERROR(IF(L630=Hjelpeark!$P$14,_xlfn.XLOOKUP(D630,Prisliste!$C$4:$F$4,Prisliste!$C$29:$F$29)*R630,IF(L630=Hjelpeark!$P$15,_xlfn.XLOOKUP(D630,Prisliste!$C$4:$F$4,Prisliste!$C$30:$F$30)*R630,_xlfn.XLOOKUP(D630,Prisliste!$C$4:$F$4,Prisliste!$C$31:$F$31)*R630)),"")</f>
        <v/>
      </c>
    </row>
    <row r="631" spans="1:21" ht="14.4">
      <c r="A631" s="278" t="str">
        <f>IF(A630="","",IF(A630+1&lt;='Prisestimat RAS'!$C$7,'Beregninger RAS'!A630+1,""))</f>
        <v/>
      </c>
      <c r="B631" s="260" t="str">
        <f t="shared" si="93"/>
        <v/>
      </c>
      <c r="C631" s="277" t="str">
        <f t="shared" si="94"/>
        <v/>
      </c>
      <c r="D631" s="260" t="str">
        <f t="shared" si="95"/>
        <v/>
      </c>
      <c r="E631" s="226" t="str">
        <f t="shared" si="97"/>
        <v/>
      </c>
      <c r="F631" s="248" t="str">
        <f t="shared" si="96"/>
        <v/>
      </c>
      <c r="G631" s="246" t="str">
        <f>IF($A631="","",'Prisestimat RAS'!$C$14)</f>
        <v/>
      </c>
      <c r="H631" s="248" t="str" cm="1">
        <f t="array" ref="H631">IF(N631=Hjelpeark!$E$7,_xlfn.XLOOKUP(IF(P631="Naturlig",O631,P631),'Veksttabell FV'!$A$26:$A$42,_xlfn.XLOOKUP('Beregninger RAS'!F631,'Veksttabell FV'!$B$25:$T$25,'Veksttabell FV'!$B$26:$T$42,,-1),,-1)*G631,IF('Beregninger RAS'!N631=Hjelpeark!$D$7,_xlfn.XLOOKUP(IF(P631="Naturlig",O631,P631),'Veksttabell SV'!$A$27:$A$43,_xlfn.XLOOKUP('Beregninger RAS'!F631,'Veksttabell SV'!$B$26:$AU$26,'Veksttabell SV'!$B$27:$AU$43,,-1),,-1)*G631,""))</f>
        <v/>
      </c>
      <c r="I631" s="248" t="str">
        <f t="shared" si="90"/>
        <v/>
      </c>
      <c r="J631" s="264" t="str">
        <f t="shared" si="91"/>
        <v/>
      </c>
      <c r="K631" s="277" t="str">
        <f>IF(A631="","",'Prisestimat RAS'!$C$9)</f>
        <v/>
      </c>
      <c r="L631" s="277" t="str">
        <f>IF(B631="","",'Prisestimat RAS'!$C$10)</f>
        <v/>
      </c>
      <c r="M631" s="277" t="str">
        <f>IF(A631="","",_xlfn.XLOOKUP('Prisestimat RAS'!$C$10,Hjelpeark!$P$14:$P$16,Hjelpeark!$Q$14:$Q$16))</f>
        <v/>
      </c>
      <c r="N631" s="277" t="str">
        <f t="shared" si="98"/>
        <v/>
      </c>
      <c r="O631" s="277" t="str">
        <f>IFERROR(IF(N631=Hjelpeark!$D$7,_xlfn.XLOOKUP('Beregninger RAS'!C631,Hjelpeark!$C$8:$C$19,Hjelpeark!$D$8:$D$19),_xlfn.XLOOKUP('Beregninger RAS'!C631,Hjelpeark!$C$8:$C$19,Hjelpeark!$E$8:$E$19)),"")</f>
        <v/>
      </c>
      <c r="P631" s="277" t="str">
        <f t="shared" si="99"/>
        <v/>
      </c>
      <c r="Q631" s="277" t="str">
        <f>IFERROR(IF(P631=Hjelpeark!$B$4,0,ABS(P631-O631)),"")</f>
        <v/>
      </c>
      <c r="R631" s="226" t="str">
        <f t="shared" si="92"/>
        <v/>
      </c>
      <c r="T631" s="248" t="str">
        <f>IFERROR(_xlfn.XLOOKUP(D631,Prisliste!$C$4:$F$4,Prisliste!$C$28:$F$28)*R631,"")</f>
        <v/>
      </c>
      <c r="U631" s="248" t="str">
        <f>IFERROR(IF(L631=Hjelpeark!$P$14,_xlfn.XLOOKUP(D631,Prisliste!$C$4:$F$4,Prisliste!$C$29:$F$29)*R631,IF(L631=Hjelpeark!$P$15,_xlfn.XLOOKUP(D631,Prisliste!$C$4:$F$4,Prisliste!$C$30:$F$30)*R631,_xlfn.XLOOKUP(D631,Prisliste!$C$4:$F$4,Prisliste!$C$31:$F$31)*R631)),"")</f>
        <v/>
      </c>
    </row>
    <row r="632" spans="1:21" ht="14.4">
      <c r="A632" s="278" t="str">
        <f>IF(A631="","",IF(A631+1&lt;='Prisestimat RAS'!$C$7,'Beregninger RAS'!A631+1,""))</f>
        <v/>
      </c>
      <c r="B632" s="260" t="str">
        <f t="shared" si="93"/>
        <v/>
      </c>
      <c r="C632" s="277" t="str">
        <f t="shared" si="94"/>
        <v/>
      </c>
      <c r="D632" s="260" t="str">
        <f t="shared" si="95"/>
        <v/>
      </c>
      <c r="E632" s="226" t="str">
        <f t="shared" si="97"/>
        <v/>
      </c>
      <c r="F632" s="248" t="str">
        <f t="shared" si="96"/>
        <v/>
      </c>
      <c r="G632" s="246" t="str">
        <f>IF($A632="","",'Prisestimat RAS'!$C$14)</f>
        <v/>
      </c>
      <c r="H632" s="248" t="str" cm="1">
        <f t="array" ref="H632">IF(N632=Hjelpeark!$E$7,_xlfn.XLOOKUP(IF(P632="Naturlig",O632,P632),'Veksttabell FV'!$A$26:$A$42,_xlfn.XLOOKUP('Beregninger RAS'!F632,'Veksttabell FV'!$B$25:$T$25,'Veksttabell FV'!$B$26:$T$42,,-1),,-1)*G632,IF('Beregninger RAS'!N632=Hjelpeark!$D$7,_xlfn.XLOOKUP(IF(P632="Naturlig",O632,P632),'Veksttabell SV'!$A$27:$A$43,_xlfn.XLOOKUP('Beregninger RAS'!F632,'Veksttabell SV'!$B$26:$AU$26,'Veksttabell SV'!$B$27:$AU$43,,-1),,-1)*G632,""))</f>
        <v/>
      </c>
      <c r="I632" s="248" t="str">
        <f t="shared" si="90"/>
        <v/>
      </c>
      <c r="J632" s="264" t="str">
        <f t="shared" si="91"/>
        <v/>
      </c>
      <c r="K632" s="277" t="str">
        <f>IF(A632="","",'Prisestimat RAS'!$C$9)</f>
        <v/>
      </c>
      <c r="L632" s="277" t="str">
        <f>IF(B632="","",'Prisestimat RAS'!$C$10)</f>
        <v/>
      </c>
      <c r="M632" s="277" t="str">
        <f>IF(A632="","",_xlfn.XLOOKUP('Prisestimat RAS'!$C$10,Hjelpeark!$P$14:$P$16,Hjelpeark!$Q$14:$Q$16))</f>
        <v/>
      </c>
      <c r="N632" s="277" t="str">
        <f t="shared" si="98"/>
        <v/>
      </c>
      <c r="O632" s="277" t="str">
        <f>IFERROR(IF(N632=Hjelpeark!$D$7,_xlfn.XLOOKUP('Beregninger RAS'!C632,Hjelpeark!$C$8:$C$19,Hjelpeark!$D$8:$D$19),_xlfn.XLOOKUP('Beregninger RAS'!C632,Hjelpeark!$C$8:$C$19,Hjelpeark!$E$8:$E$19)),"")</f>
        <v/>
      </c>
      <c r="P632" s="277" t="str">
        <f t="shared" si="99"/>
        <v/>
      </c>
      <c r="Q632" s="277" t="str">
        <f>IFERROR(IF(P632=Hjelpeark!$B$4,0,ABS(P632-O632)),"")</f>
        <v/>
      </c>
      <c r="R632" s="226" t="str">
        <f t="shared" si="92"/>
        <v/>
      </c>
      <c r="T632" s="248" t="str">
        <f>IFERROR(_xlfn.XLOOKUP(D632,Prisliste!$C$4:$F$4,Prisliste!$C$28:$F$28)*R632,"")</f>
        <v/>
      </c>
      <c r="U632" s="248" t="str">
        <f>IFERROR(IF(L632=Hjelpeark!$P$14,_xlfn.XLOOKUP(D632,Prisliste!$C$4:$F$4,Prisliste!$C$29:$F$29)*R632,IF(L632=Hjelpeark!$P$15,_xlfn.XLOOKUP(D632,Prisliste!$C$4:$F$4,Prisliste!$C$30:$F$30)*R632,_xlfn.XLOOKUP(D632,Prisliste!$C$4:$F$4,Prisliste!$C$31:$F$31)*R632)),"")</f>
        <v/>
      </c>
    </row>
    <row r="633" spans="1:21" ht="14.4">
      <c r="A633" s="278" t="str">
        <f>IF(A632="","",IF(A632+1&lt;='Prisestimat RAS'!$C$7,'Beregninger RAS'!A632+1,""))</f>
        <v/>
      </c>
      <c r="B633" s="260" t="str">
        <f t="shared" si="93"/>
        <v/>
      </c>
      <c r="C633" s="277" t="str">
        <f t="shared" si="94"/>
        <v/>
      </c>
      <c r="D633" s="260" t="str">
        <f t="shared" si="95"/>
        <v/>
      </c>
      <c r="E633" s="226" t="str">
        <f t="shared" si="97"/>
        <v/>
      </c>
      <c r="F633" s="248" t="str">
        <f t="shared" si="96"/>
        <v/>
      </c>
      <c r="G633" s="246" t="str">
        <f>IF($A633="","",'Prisestimat RAS'!$C$14)</f>
        <v/>
      </c>
      <c r="H633" s="248" t="str" cm="1">
        <f t="array" ref="H633">IF(N633=Hjelpeark!$E$7,_xlfn.XLOOKUP(IF(P633="Naturlig",O633,P633),'Veksttabell FV'!$A$26:$A$42,_xlfn.XLOOKUP('Beregninger RAS'!F633,'Veksttabell FV'!$B$25:$T$25,'Veksttabell FV'!$B$26:$T$42,,-1),,-1)*G633,IF('Beregninger RAS'!N633=Hjelpeark!$D$7,_xlfn.XLOOKUP(IF(P633="Naturlig",O633,P633),'Veksttabell SV'!$A$27:$A$43,_xlfn.XLOOKUP('Beregninger RAS'!F633,'Veksttabell SV'!$B$26:$AU$26,'Veksttabell SV'!$B$27:$AU$43,,-1),,-1)*G633,""))</f>
        <v/>
      </c>
      <c r="I633" s="248" t="str">
        <f t="shared" si="90"/>
        <v/>
      </c>
      <c r="J633" s="264" t="str">
        <f t="shared" si="91"/>
        <v/>
      </c>
      <c r="K633" s="277" t="str">
        <f>IF(A633="","",'Prisestimat RAS'!$C$9)</f>
        <v/>
      </c>
      <c r="L633" s="277" t="str">
        <f>IF(B633="","",'Prisestimat RAS'!$C$10)</f>
        <v/>
      </c>
      <c r="M633" s="277" t="str">
        <f>IF(A633="","",_xlfn.XLOOKUP('Prisestimat RAS'!$C$10,Hjelpeark!$P$14:$P$16,Hjelpeark!$Q$14:$Q$16))</f>
        <v/>
      </c>
      <c r="N633" s="277" t="str">
        <f t="shared" si="98"/>
        <v/>
      </c>
      <c r="O633" s="277" t="str">
        <f>IFERROR(IF(N633=Hjelpeark!$D$7,_xlfn.XLOOKUP('Beregninger RAS'!C633,Hjelpeark!$C$8:$C$19,Hjelpeark!$D$8:$D$19),_xlfn.XLOOKUP('Beregninger RAS'!C633,Hjelpeark!$C$8:$C$19,Hjelpeark!$E$8:$E$19)),"")</f>
        <v/>
      </c>
      <c r="P633" s="277" t="str">
        <f t="shared" si="99"/>
        <v/>
      </c>
      <c r="Q633" s="277" t="str">
        <f>IFERROR(IF(P633=Hjelpeark!$B$4,0,ABS(P633-O633)),"")</f>
        <v/>
      </c>
      <c r="R633" s="226" t="str">
        <f t="shared" si="92"/>
        <v/>
      </c>
      <c r="T633" s="248" t="str">
        <f>IFERROR(_xlfn.XLOOKUP(D633,Prisliste!$C$4:$F$4,Prisliste!$C$28:$F$28)*R633,"")</f>
        <v/>
      </c>
      <c r="U633" s="248" t="str">
        <f>IFERROR(IF(L633=Hjelpeark!$P$14,_xlfn.XLOOKUP(D633,Prisliste!$C$4:$F$4,Prisliste!$C$29:$F$29)*R633,IF(L633=Hjelpeark!$P$15,_xlfn.XLOOKUP(D633,Prisliste!$C$4:$F$4,Prisliste!$C$30:$F$30)*R633,_xlfn.XLOOKUP(D633,Prisliste!$C$4:$F$4,Prisliste!$C$31:$F$31)*R633)),"")</f>
        <v/>
      </c>
    </row>
    <row r="634" spans="1:21" ht="14.4">
      <c r="A634" s="278" t="str">
        <f>IF(A633="","",IF(A633+1&lt;='Prisestimat RAS'!$C$7,'Beregninger RAS'!A633+1,""))</f>
        <v/>
      </c>
      <c r="B634" s="260" t="str">
        <f t="shared" si="93"/>
        <v/>
      </c>
      <c r="C634" s="277" t="str">
        <f t="shared" si="94"/>
        <v/>
      </c>
      <c r="D634" s="260" t="str">
        <f t="shared" si="95"/>
        <v/>
      </c>
      <c r="E634" s="226" t="str">
        <f t="shared" si="97"/>
        <v/>
      </c>
      <c r="F634" s="248" t="str">
        <f t="shared" si="96"/>
        <v/>
      </c>
      <c r="G634" s="246" t="str">
        <f>IF($A634="","",'Prisestimat RAS'!$C$14)</f>
        <v/>
      </c>
      <c r="H634" s="248" t="str" cm="1">
        <f t="array" ref="H634">IF(N634=Hjelpeark!$E$7,_xlfn.XLOOKUP(IF(P634="Naturlig",O634,P634),'Veksttabell FV'!$A$26:$A$42,_xlfn.XLOOKUP('Beregninger RAS'!F634,'Veksttabell FV'!$B$25:$T$25,'Veksttabell FV'!$B$26:$T$42,,-1),,-1)*G634,IF('Beregninger RAS'!N634=Hjelpeark!$D$7,_xlfn.XLOOKUP(IF(P634="Naturlig",O634,P634),'Veksttabell SV'!$A$27:$A$43,_xlfn.XLOOKUP('Beregninger RAS'!F634,'Veksttabell SV'!$B$26:$AU$26,'Veksttabell SV'!$B$27:$AU$43,,-1),,-1)*G634,""))</f>
        <v/>
      </c>
      <c r="I634" s="248" t="str">
        <f t="shared" si="90"/>
        <v/>
      </c>
      <c r="J634" s="264" t="str">
        <f t="shared" si="91"/>
        <v/>
      </c>
      <c r="K634" s="277" t="str">
        <f>IF(A634="","",'Prisestimat RAS'!$C$9)</f>
        <v/>
      </c>
      <c r="L634" s="277" t="str">
        <f>IF(B634="","",'Prisestimat RAS'!$C$10)</f>
        <v/>
      </c>
      <c r="M634" s="277" t="str">
        <f>IF(A634="","",_xlfn.XLOOKUP('Prisestimat RAS'!$C$10,Hjelpeark!$P$14:$P$16,Hjelpeark!$Q$14:$Q$16))</f>
        <v/>
      </c>
      <c r="N634" s="277" t="str">
        <f t="shared" si="98"/>
        <v/>
      </c>
      <c r="O634" s="277" t="str">
        <f>IFERROR(IF(N634=Hjelpeark!$D$7,_xlfn.XLOOKUP('Beregninger RAS'!C634,Hjelpeark!$C$8:$C$19,Hjelpeark!$D$8:$D$19),_xlfn.XLOOKUP('Beregninger RAS'!C634,Hjelpeark!$C$8:$C$19,Hjelpeark!$E$8:$E$19)),"")</f>
        <v/>
      </c>
      <c r="P634" s="277" t="str">
        <f t="shared" si="99"/>
        <v/>
      </c>
      <c r="Q634" s="277" t="str">
        <f>IFERROR(IF(P634=Hjelpeark!$B$4,0,ABS(P634-O634)),"")</f>
        <v/>
      </c>
      <c r="R634" s="226" t="str">
        <f t="shared" si="92"/>
        <v/>
      </c>
      <c r="T634" s="248" t="str">
        <f>IFERROR(_xlfn.XLOOKUP(D634,Prisliste!$C$4:$F$4,Prisliste!$C$28:$F$28)*R634,"")</f>
        <v/>
      </c>
      <c r="U634" s="248" t="str">
        <f>IFERROR(IF(L634=Hjelpeark!$P$14,_xlfn.XLOOKUP(D634,Prisliste!$C$4:$F$4,Prisliste!$C$29:$F$29)*R634,IF(L634=Hjelpeark!$P$15,_xlfn.XLOOKUP(D634,Prisliste!$C$4:$F$4,Prisliste!$C$30:$F$30)*R634,_xlfn.XLOOKUP(D634,Prisliste!$C$4:$F$4,Prisliste!$C$31:$F$31)*R634)),"")</f>
        <v/>
      </c>
    </row>
    <row r="635" spans="1:21" ht="14.4">
      <c r="A635" s="278" t="str">
        <f>IF(A634="","",IF(A634+1&lt;='Prisestimat RAS'!$C$7,'Beregninger RAS'!A634+1,""))</f>
        <v/>
      </c>
      <c r="B635" s="260" t="str">
        <f t="shared" si="93"/>
        <v/>
      </c>
      <c r="C635" s="277" t="str">
        <f t="shared" si="94"/>
        <v/>
      </c>
      <c r="D635" s="260" t="str">
        <f t="shared" si="95"/>
        <v/>
      </c>
      <c r="E635" s="226" t="str">
        <f t="shared" si="97"/>
        <v/>
      </c>
      <c r="F635" s="248" t="str">
        <f t="shared" si="96"/>
        <v/>
      </c>
      <c r="G635" s="246" t="str">
        <f>IF($A635="","",'Prisestimat RAS'!$C$14)</f>
        <v/>
      </c>
      <c r="H635" s="248" t="str" cm="1">
        <f t="array" ref="H635">IF(N635=Hjelpeark!$E$7,_xlfn.XLOOKUP(IF(P635="Naturlig",O635,P635),'Veksttabell FV'!$A$26:$A$42,_xlfn.XLOOKUP('Beregninger RAS'!F635,'Veksttabell FV'!$B$25:$T$25,'Veksttabell FV'!$B$26:$T$42,,-1),,-1)*G635,IF('Beregninger RAS'!N635=Hjelpeark!$D$7,_xlfn.XLOOKUP(IF(P635="Naturlig",O635,P635),'Veksttabell SV'!$A$27:$A$43,_xlfn.XLOOKUP('Beregninger RAS'!F635,'Veksttabell SV'!$B$26:$AU$26,'Veksttabell SV'!$B$27:$AU$43,,-1),,-1)*G635,""))</f>
        <v/>
      </c>
      <c r="I635" s="248" t="str">
        <f t="shared" si="90"/>
        <v/>
      </c>
      <c r="J635" s="264" t="str">
        <f t="shared" si="91"/>
        <v/>
      </c>
      <c r="K635" s="277" t="str">
        <f>IF(A635="","",'Prisestimat RAS'!$C$9)</f>
        <v/>
      </c>
      <c r="L635" s="277" t="str">
        <f>IF(B635="","",'Prisestimat RAS'!$C$10)</f>
        <v/>
      </c>
      <c r="M635" s="277" t="str">
        <f>IF(A635="","",_xlfn.XLOOKUP('Prisestimat RAS'!$C$10,Hjelpeark!$P$14:$P$16,Hjelpeark!$Q$14:$Q$16))</f>
        <v/>
      </c>
      <c r="N635" s="277" t="str">
        <f t="shared" si="98"/>
        <v/>
      </c>
      <c r="O635" s="277" t="str">
        <f>IFERROR(IF(N635=Hjelpeark!$D$7,_xlfn.XLOOKUP('Beregninger RAS'!C635,Hjelpeark!$C$8:$C$19,Hjelpeark!$D$8:$D$19),_xlfn.XLOOKUP('Beregninger RAS'!C635,Hjelpeark!$C$8:$C$19,Hjelpeark!$E$8:$E$19)),"")</f>
        <v/>
      </c>
      <c r="P635" s="277" t="str">
        <f t="shared" si="99"/>
        <v/>
      </c>
      <c r="Q635" s="277" t="str">
        <f>IFERROR(IF(P635=Hjelpeark!$B$4,0,ABS(P635-O635)),"")</f>
        <v/>
      </c>
      <c r="R635" s="226" t="str">
        <f t="shared" si="92"/>
        <v/>
      </c>
      <c r="T635" s="248" t="str">
        <f>IFERROR(_xlfn.XLOOKUP(D635,Prisliste!$C$4:$F$4,Prisliste!$C$28:$F$28)*R635,"")</f>
        <v/>
      </c>
      <c r="U635" s="248" t="str">
        <f>IFERROR(IF(L635=Hjelpeark!$P$14,_xlfn.XLOOKUP(D635,Prisliste!$C$4:$F$4,Prisliste!$C$29:$F$29)*R635,IF(L635=Hjelpeark!$P$15,_xlfn.XLOOKUP(D635,Prisliste!$C$4:$F$4,Prisliste!$C$30:$F$30)*R635,_xlfn.XLOOKUP(D635,Prisliste!$C$4:$F$4,Prisliste!$C$31:$F$31)*R635)),"")</f>
        <v/>
      </c>
    </row>
    <row r="636" spans="1:21" ht="14.4">
      <c r="A636" s="278" t="str">
        <f>IF(A635="","",IF(A635+1&lt;='Prisestimat RAS'!$C$7,'Beregninger RAS'!A635+1,""))</f>
        <v/>
      </c>
      <c r="B636" s="260" t="str">
        <f t="shared" si="93"/>
        <v/>
      </c>
      <c r="C636" s="277" t="str">
        <f t="shared" si="94"/>
        <v/>
      </c>
      <c r="D636" s="260" t="str">
        <f t="shared" si="95"/>
        <v/>
      </c>
      <c r="E636" s="226" t="str">
        <f t="shared" si="97"/>
        <v/>
      </c>
      <c r="F636" s="248" t="str">
        <f t="shared" si="96"/>
        <v/>
      </c>
      <c r="G636" s="246" t="str">
        <f>IF($A636="","",'Prisestimat RAS'!$C$14)</f>
        <v/>
      </c>
      <c r="H636" s="248" t="str" cm="1">
        <f t="array" ref="H636">IF(N636=Hjelpeark!$E$7,_xlfn.XLOOKUP(IF(P636="Naturlig",O636,P636),'Veksttabell FV'!$A$26:$A$42,_xlfn.XLOOKUP('Beregninger RAS'!F636,'Veksttabell FV'!$B$25:$T$25,'Veksttabell FV'!$B$26:$T$42,,-1),,-1)*G636,IF('Beregninger RAS'!N636=Hjelpeark!$D$7,_xlfn.XLOOKUP(IF(P636="Naturlig",O636,P636),'Veksttabell SV'!$A$27:$A$43,_xlfn.XLOOKUP('Beregninger RAS'!F636,'Veksttabell SV'!$B$26:$AU$26,'Veksttabell SV'!$B$27:$AU$43,,-1),,-1)*G636,""))</f>
        <v/>
      </c>
      <c r="I636" s="248" t="str">
        <f t="shared" si="90"/>
        <v/>
      </c>
      <c r="J636" s="264" t="str">
        <f t="shared" si="91"/>
        <v/>
      </c>
      <c r="K636" s="277" t="str">
        <f>IF(A636="","",'Prisestimat RAS'!$C$9)</f>
        <v/>
      </c>
      <c r="L636" s="277" t="str">
        <f>IF(B636="","",'Prisestimat RAS'!$C$10)</f>
        <v/>
      </c>
      <c r="M636" s="277" t="str">
        <f>IF(A636="","",_xlfn.XLOOKUP('Prisestimat RAS'!$C$10,Hjelpeark!$P$14:$P$16,Hjelpeark!$Q$14:$Q$16))</f>
        <v/>
      </c>
      <c r="N636" s="277" t="str">
        <f t="shared" si="98"/>
        <v/>
      </c>
      <c r="O636" s="277" t="str">
        <f>IFERROR(IF(N636=Hjelpeark!$D$7,_xlfn.XLOOKUP('Beregninger RAS'!C636,Hjelpeark!$C$8:$C$19,Hjelpeark!$D$8:$D$19),_xlfn.XLOOKUP('Beregninger RAS'!C636,Hjelpeark!$C$8:$C$19,Hjelpeark!$E$8:$E$19)),"")</f>
        <v/>
      </c>
      <c r="P636" s="277" t="str">
        <f t="shared" si="99"/>
        <v/>
      </c>
      <c r="Q636" s="277" t="str">
        <f>IFERROR(IF(P636=Hjelpeark!$B$4,0,ABS(P636-O636)),"")</f>
        <v/>
      </c>
      <c r="R636" s="226" t="str">
        <f t="shared" si="92"/>
        <v/>
      </c>
      <c r="T636" s="248" t="str">
        <f>IFERROR(_xlfn.XLOOKUP(D636,Prisliste!$C$4:$F$4,Prisliste!$C$28:$F$28)*R636,"")</f>
        <v/>
      </c>
      <c r="U636" s="248" t="str">
        <f>IFERROR(IF(L636=Hjelpeark!$P$14,_xlfn.XLOOKUP(D636,Prisliste!$C$4:$F$4,Prisliste!$C$29:$F$29)*R636,IF(L636=Hjelpeark!$P$15,_xlfn.XLOOKUP(D636,Prisliste!$C$4:$F$4,Prisliste!$C$30:$F$30)*R636,_xlfn.XLOOKUP(D636,Prisliste!$C$4:$F$4,Prisliste!$C$31:$F$31)*R636)),"")</f>
        <v/>
      </c>
    </row>
    <row r="637" spans="1:21" ht="14.4">
      <c r="A637" s="278" t="str">
        <f>IF(A636="","",IF(A636+1&lt;='Prisestimat RAS'!$C$7,'Beregninger RAS'!A636+1,""))</f>
        <v/>
      </c>
      <c r="B637" s="260" t="str">
        <f t="shared" si="93"/>
        <v/>
      </c>
      <c r="C637" s="277" t="str">
        <f t="shared" si="94"/>
        <v/>
      </c>
      <c r="D637" s="260" t="str">
        <f t="shared" si="95"/>
        <v/>
      </c>
      <c r="E637" s="226" t="str">
        <f t="shared" si="97"/>
        <v/>
      </c>
      <c r="F637" s="248" t="str">
        <f t="shared" si="96"/>
        <v/>
      </c>
      <c r="G637" s="246" t="str">
        <f>IF($A637="","",'Prisestimat RAS'!$C$14)</f>
        <v/>
      </c>
      <c r="H637" s="248" t="str" cm="1">
        <f t="array" ref="H637">IF(N637=Hjelpeark!$E$7,_xlfn.XLOOKUP(IF(P637="Naturlig",O637,P637),'Veksttabell FV'!$A$26:$A$42,_xlfn.XLOOKUP('Beregninger RAS'!F637,'Veksttabell FV'!$B$25:$T$25,'Veksttabell FV'!$B$26:$T$42,,-1),,-1)*G637,IF('Beregninger RAS'!N637=Hjelpeark!$D$7,_xlfn.XLOOKUP(IF(P637="Naturlig",O637,P637),'Veksttabell SV'!$A$27:$A$43,_xlfn.XLOOKUP('Beregninger RAS'!F637,'Veksttabell SV'!$B$26:$AU$26,'Veksttabell SV'!$B$27:$AU$43,,-1),,-1)*G637,""))</f>
        <v/>
      </c>
      <c r="I637" s="248" t="str">
        <f t="shared" si="90"/>
        <v/>
      </c>
      <c r="J637" s="264" t="str">
        <f t="shared" si="91"/>
        <v/>
      </c>
      <c r="K637" s="277" t="str">
        <f>IF(A637="","",'Prisestimat RAS'!$C$9)</f>
        <v/>
      </c>
      <c r="L637" s="277" t="str">
        <f>IF(B637="","",'Prisestimat RAS'!$C$10)</f>
        <v/>
      </c>
      <c r="M637" s="277" t="str">
        <f>IF(A637="","",_xlfn.XLOOKUP('Prisestimat RAS'!$C$10,Hjelpeark!$P$14:$P$16,Hjelpeark!$Q$14:$Q$16))</f>
        <v/>
      </c>
      <c r="N637" s="277" t="str">
        <f t="shared" si="98"/>
        <v/>
      </c>
      <c r="O637" s="277" t="str">
        <f>IFERROR(IF(N637=Hjelpeark!$D$7,_xlfn.XLOOKUP('Beregninger RAS'!C637,Hjelpeark!$C$8:$C$19,Hjelpeark!$D$8:$D$19),_xlfn.XLOOKUP('Beregninger RAS'!C637,Hjelpeark!$C$8:$C$19,Hjelpeark!$E$8:$E$19)),"")</f>
        <v/>
      </c>
      <c r="P637" s="277" t="str">
        <f t="shared" si="99"/>
        <v/>
      </c>
      <c r="Q637" s="277" t="str">
        <f>IFERROR(IF(P637=Hjelpeark!$B$4,0,ABS(P637-O637)),"")</f>
        <v/>
      </c>
      <c r="R637" s="226" t="str">
        <f t="shared" si="92"/>
        <v/>
      </c>
      <c r="T637" s="248" t="str">
        <f>IFERROR(_xlfn.XLOOKUP(D637,Prisliste!$C$4:$F$4,Prisliste!$C$28:$F$28)*R637,"")</f>
        <v/>
      </c>
      <c r="U637" s="248" t="str">
        <f>IFERROR(IF(L637=Hjelpeark!$P$14,_xlfn.XLOOKUP(D637,Prisliste!$C$4:$F$4,Prisliste!$C$29:$F$29)*R637,IF(L637=Hjelpeark!$P$15,_xlfn.XLOOKUP(D637,Prisliste!$C$4:$F$4,Prisliste!$C$30:$F$30)*R637,_xlfn.XLOOKUP(D637,Prisliste!$C$4:$F$4,Prisliste!$C$31:$F$31)*R637)),"")</f>
        <v/>
      </c>
    </row>
    <row r="638" spans="1:21" ht="14.4">
      <c r="A638" s="278" t="str">
        <f>IF(A637="","",IF(A637+1&lt;='Prisestimat RAS'!$C$7,'Beregninger RAS'!A637+1,""))</f>
        <v/>
      </c>
      <c r="B638" s="260" t="str">
        <f t="shared" si="93"/>
        <v/>
      </c>
      <c r="C638" s="277" t="str">
        <f t="shared" si="94"/>
        <v/>
      </c>
      <c r="D638" s="260" t="str">
        <f t="shared" si="95"/>
        <v/>
      </c>
      <c r="E638" s="226" t="str">
        <f t="shared" si="97"/>
        <v/>
      </c>
      <c r="F638" s="248" t="str">
        <f t="shared" si="96"/>
        <v/>
      </c>
      <c r="G638" s="246" t="str">
        <f>IF($A638="","",'Prisestimat RAS'!$C$14)</f>
        <v/>
      </c>
      <c r="H638" s="248" t="str" cm="1">
        <f t="array" ref="H638">IF(N638=Hjelpeark!$E$7,_xlfn.XLOOKUP(IF(P638="Naturlig",O638,P638),'Veksttabell FV'!$A$26:$A$42,_xlfn.XLOOKUP('Beregninger RAS'!F638,'Veksttabell FV'!$B$25:$T$25,'Veksttabell FV'!$B$26:$T$42,,-1),,-1)*G638,IF('Beregninger RAS'!N638=Hjelpeark!$D$7,_xlfn.XLOOKUP(IF(P638="Naturlig",O638,P638),'Veksttabell SV'!$A$27:$A$43,_xlfn.XLOOKUP('Beregninger RAS'!F638,'Veksttabell SV'!$B$26:$AU$26,'Veksttabell SV'!$B$27:$AU$43,,-1),,-1)*G638,""))</f>
        <v/>
      </c>
      <c r="I638" s="248" t="str">
        <f t="shared" si="90"/>
        <v/>
      </c>
      <c r="J638" s="264" t="str">
        <f t="shared" si="91"/>
        <v/>
      </c>
      <c r="K638" s="277" t="str">
        <f>IF(A638="","",'Prisestimat RAS'!$C$9)</f>
        <v/>
      </c>
      <c r="L638" s="277" t="str">
        <f>IF(B638="","",'Prisestimat RAS'!$C$10)</f>
        <v/>
      </c>
      <c r="M638" s="277" t="str">
        <f>IF(A638="","",_xlfn.XLOOKUP('Prisestimat RAS'!$C$10,Hjelpeark!$P$14:$P$16,Hjelpeark!$Q$14:$Q$16))</f>
        <v/>
      </c>
      <c r="N638" s="277" t="str">
        <f t="shared" si="98"/>
        <v/>
      </c>
      <c r="O638" s="277" t="str">
        <f>IFERROR(IF(N638=Hjelpeark!$D$7,_xlfn.XLOOKUP('Beregninger RAS'!C638,Hjelpeark!$C$8:$C$19,Hjelpeark!$D$8:$D$19),_xlfn.XLOOKUP('Beregninger RAS'!C638,Hjelpeark!$C$8:$C$19,Hjelpeark!$E$8:$E$19)),"")</f>
        <v/>
      </c>
      <c r="P638" s="277" t="str">
        <f t="shared" si="99"/>
        <v/>
      </c>
      <c r="Q638" s="277" t="str">
        <f>IFERROR(IF(P638=Hjelpeark!$B$4,0,ABS(P638-O638)),"")</f>
        <v/>
      </c>
      <c r="R638" s="226" t="str">
        <f t="shared" si="92"/>
        <v/>
      </c>
      <c r="T638" s="248" t="str">
        <f>IFERROR(_xlfn.XLOOKUP(D638,Prisliste!$C$4:$F$4,Prisliste!$C$28:$F$28)*R638,"")</f>
        <v/>
      </c>
      <c r="U638" s="248" t="str">
        <f>IFERROR(IF(L638=Hjelpeark!$P$14,_xlfn.XLOOKUP(D638,Prisliste!$C$4:$F$4,Prisliste!$C$29:$F$29)*R638,IF(L638=Hjelpeark!$P$15,_xlfn.XLOOKUP(D638,Prisliste!$C$4:$F$4,Prisliste!$C$30:$F$30)*R638,_xlfn.XLOOKUP(D638,Prisliste!$C$4:$F$4,Prisliste!$C$31:$F$31)*R638)),"")</f>
        <v/>
      </c>
    </row>
    <row r="639" spans="1:21" ht="14.4">
      <c r="A639" s="278" t="str">
        <f>IF(A638="","",IF(A638+1&lt;='Prisestimat RAS'!$C$7,'Beregninger RAS'!A638+1,""))</f>
        <v/>
      </c>
      <c r="B639" s="260" t="str">
        <f t="shared" si="93"/>
        <v/>
      </c>
      <c r="C639" s="277" t="str">
        <f t="shared" si="94"/>
        <v/>
      </c>
      <c r="D639" s="260" t="str">
        <f t="shared" si="95"/>
        <v/>
      </c>
      <c r="E639" s="226" t="str">
        <f t="shared" si="97"/>
        <v/>
      </c>
      <c r="F639" s="248" t="str">
        <f t="shared" si="96"/>
        <v/>
      </c>
      <c r="G639" s="246" t="str">
        <f>IF($A639="","",'Prisestimat RAS'!$C$14)</f>
        <v/>
      </c>
      <c r="H639" s="248" t="str" cm="1">
        <f t="array" ref="H639">IF(N639=Hjelpeark!$E$7,_xlfn.XLOOKUP(IF(P639="Naturlig",O639,P639),'Veksttabell FV'!$A$26:$A$42,_xlfn.XLOOKUP('Beregninger RAS'!F639,'Veksttabell FV'!$B$25:$T$25,'Veksttabell FV'!$B$26:$T$42,,-1),,-1)*G639,IF('Beregninger RAS'!N639=Hjelpeark!$D$7,_xlfn.XLOOKUP(IF(P639="Naturlig",O639,P639),'Veksttabell SV'!$A$27:$A$43,_xlfn.XLOOKUP('Beregninger RAS'!F639,'Veksttabell SV'!$B$26:$AU$26,'Veksttabell SV'!$B$27:$AU$43,,-1),,-1)*G639,""))</f>
        <v/>
      </c>
      <c r="I639" s="248" t="str">
        <f t="shared" si="90"/>
        <v/>
      </c>
      <c r="J639" s="264" t="str">
        <f t="shared" si="91"/>
        <v/>
      </c>
      <c r="K639" s="277" t="str">
        <f>IF(A639="","",'Prisestimat RAS'!$C$9)</f>
        <v/>
      </c>
      <c r="L639" s="277" t="str">
        <f>IF(B639="","",'Prisestimat RAS'!$C$10)</f>
        <v/>
      </c>
      <c r="M639" s="277" t="str">
        <f>IF(A639="","",_xlfn.XLOOKUP('Prisestimat RAS'!$C$10,Hjelpeark!$P$14:$P$16,Hjelpeark!$Q$14:$Q$16))</f>
        <v/>
      </c>
      <c r="N639" s="277" t="str">
        <f t="shared" si="98"/>
        <v/>
      </c>
      <c r="O639" s="277" t="str">
        <f>IFERROR(IF(N639=Hjelpeark!$D$7,_xlfn.XLOOKUP('Beregninger RAS'!C639,Hjelpeark!$C$8:$C$19,Hjelpeark!$D$8:$D$19),_xlfn.XLOOKUP('Beregninger RAS'!C639,Hjelpeark!$C$8:$C$19,Hjelpeark!$E$8:$E$19)),"")</f>
        <v/>
      </c>
      <c r="P639" s="277" t="str">
        <f t="shared" si="99"/>
        <v/>
      </c>
      <c r="Q639" s="277" t="str">
        <f>IFERROR(IF(P639=Hjelpeark!$B$4,0,ABS(P639-O639)),"")</f>
        <v/>
      </c>
      <c r="R639" s="226" t="str">
        <f t="shared" si="92"/>
        <v/>
      </c>
      <c r="T639" s="248" t="str">
        <f>IFERROR(_xlfn.XLOOKUP(D639,Prisliste!$C$4:$F$4,Prisliste!$C$28:$F$28)*R639,"")</f>
        <v/>
      </c>
      <c r="U639" s="248" t="str">
        <f>IFERROR(IF(L639=Hjelpeark!$P$14,_xlfn.XLOOKUP(D639,Prisliste!$C$4:$F$4,Prisliste!$C$29:$F$29)*R639,IF(L639=Hjelpeark!$P$15,_xlfn.XLOOKUP(D639,Prisliste!$C$4:$F$4,Prisliste!$C$30:$F$30)*R639,_xlfn.XLOOKUP(D639,Prisliste!$C$4:$F$4,Prisliste!$C$31:$F$31)*R639)),"")</f>
        <v/>
      </c>
    </row>
    <row r="640" spans="1:21" ht="14.4">
      <c r="A640" s="278" t="str">
        <f>IF(A639="","",IF(A639+1&lt;='Prisestimat RAS'!$C$7,'Beregninger RAS'!A639+1,""))</f>
        <v/>
      </c>
      <c r="B640" s="260" t="str">
        <f t="shared" si="93"/>
        <v/>
      </c>
      <c r="C640" s="277" t="str">
        <f t="shared" si="94"/>
        <v/>
      </c>
      <c r="D640" s="260" t="str">
        <f t="shared" si="95"/>
        <v/>
      </c>
      <c r="E640" s="226" t="str">
        <f t="shared" si="97"/>
        <v/>
      </c>
      <c r="F640" s="248" t="str">
        <f t="shared" si="96"/>
        <v/>
      </c>
      <c r="G640" s="246" t="str">
        <f>IF($A640="","",'Prisestimat RAS'!$C$14)</f>
        <v/>
      </c>
      <c r="H640" s="248" t="str" cm="1">
        <f t="array" ref="H640">IF(N640=Hjelpeark!$E$7,_xlfn.XLOOKUP(IF(P640="Naturlig",O640,P640),'Veksttabell FV'!$A$26:$A$42,_xlfn.XLOOKUP('Beregninger RAS'!F640,'Veksttabell FV'!$B$25:$T$25,'Veksttabell FV'!$B$26:$T$42,,-1),,-1)*G640,IF('Beregninger RAS'!N640=Hjelpeark!$D$7,_xlfn.XLOOKUP(IF(P640="Naturlig",O640,P640),'Veksttabell SV'!$A$27:$A$43,_xlfn.XLOOKUP('Beregninger RAS'!F640,'Veksttabell SV'!$B$26:$AU$26,'Veksttabell SV'!$B$27:$AU$43,,-1),,-1)*G640,""))</f>
        <v/>
      </c>
      <c r="I640" s="248" t="str">
        <f t="shared" si="90"/>
        <v/>
      </c>
      <c r="J640" s="264" t="str">
        <f t="shared" si="91"/>
        <v/>
      </c>
      <c r="K640" s="277" t="str">
        <f>IF(A640="","",'Prisestimat RAS'!$C$9)</f>
        <v/>
      </c>
      <c r="L640" s="277" t="str">
        <f>IF(B640="","",'Prisestimat RAS'!$C$10)</f>
        <v/>
      </c>
      <c r="M640" s="277" t="str">
        <f>IF(A640="","",_xlfn.XLOOKUP('Prisestimat RAS'!$C$10,Hjelpeark!$P$14:$P$16,Hjelpeark!$Q$14:$Q$16))</f>
        <v/>
      </c>
      <c r="N640" s="277" t="str">
        <f t="shared" si="98"/>
        <v/>
      </c>
      <c r="O640" s="277" t="str">
        <f>IFERROR(IF(N640=Hjelpeark!$D$7,_xlfn.XLOOKUP('Beregninger RAS'!C640,Hjelpeark!$C$8:$C$19,Hjelpeark!$D$8:$D$19),_xlfn.XLOOKUP('Beregninger RAS'!C640,Hjelpeark!$C$8:$C$19,Hjelpeark!$E$8:$E$19)),"")</f>
        <v/>
      </c>
      <c r="P640" s="277" t="str">
        <f t="shared" si="99"/>
        <v/>
      </c>
      <c r="Q640" s="277" t="str">
        <f>IFERROR(IF(P640=Hjelpeark!$B$4,0,ABS(P640-O640)),"")</f>
        <v/>
      </c>
      <c r="R640" s="226" t="str">
        <f t="shared" si="92"/>
        <v/>
      </c>
      <c r="T640" s="248" t="str">
        <f>IFERROR(_xlfn.XLOOKUP(D640,Prisliste!$C$4:$F$4,Prisliste!$C$28:$F$28)*R640,"")</f>
        <v/>
      </c>
      <c r="U640" s="248" t="str">
        <f>IFERROR(IF(L640=Hjelpeark!$P$14,_xlfn.XLOOKUP(D640,Prisliste!$C$4:$F$4,Prisliste!$C$29:$F$29)*R640,IF(L640=Hjelpeark!$P$15,_xlfn.XLOOKUP(D640,Prisliste!$C$4:$F$4,Prisliste!$C$30:$F$30)*R640,_xlfn.XLOOKUP(D640,Prisliste!$C$4:$F$4,Prisliste!$C$31:$F$31)*R640)),"")</f>
        <v/>
      </c>
    </row>
    <row r="641" spans="1:21" ht="14.4">
      <c r="A641" s="278" t="str">
        <f>IF(A640="","",IF(A640+1&lt;='Prisestimat RAS'!$C$7,'Beregninger RAS'!A640+1,""))</f>
        <v/>
      </c>
      <c r="B641" s="260" t="str">
        <f t="shared" si="93"/>
        <v/>
      </c>
      <c r="C641" s="277" t="str">
        <f t="shared" si="94"/>
        <v/>
      </c>
      <c r="D641" s="260" t="str">
        <f t="shared" si="95"/>
        <v/>
      </c>
      <c r="E641" s="226" t="str">
        <f t="shared" si="97"/>
        <v/>
      </c>
      <c r="F641" s="248" t="str">
        <f t="shared" si="96"/>
        <v/>
      </c>
      <c r="G641" s="246" t="str">
        <f>IF($A641="","",'Prisestimat RAS'!$C$14)</f>
        <v/>
      </c>
      <c r="H641" s="248" t="str" cm="1">
        <f t="array" ref="H641">IF(N641=Hjelpeark!$E$7,_xlfn.XLOOKUP(IF(P641="Naturlig",O641,P641),'Veksttabell FV'!$A$26:$A$42,_xlfn.XLOOKUP('Beregninger RAS'!F641,'Veksttabell FV'!$B$25:$T$25,'Veksttabell FV'!$B$26:$T$42,,-1),,-1)*G641,IF('Beregninger RAS'!N641=Hjelpeark!$D$7,_xlfn.XLOOKUP(IF(P641="Naturlig",O641,P641),'Veksttabell SV'!$A$27:$A$43,_xlfn.XLOOKUP('Beregninger RAS'!F641,'Veksttabell SV'!$B$26:$AU$26,'Veksttabell SV'!$B$27:$AU$43,,-1),,-1)*G641,""))</f>
        <v/>
      </c>
      <c r="I641" s="248" t="str">
        <f t="shared" si="90"/>
        <v/>
      </c>
      <c r="J641" s="264" t="str">
        <f t="shared" si="91"/>
        <v/>
      </c>
      <c r="K641" s="277" t="str">
        <f>IF(A641="","",'Prisestimat RAS'!$C$9)</f>
        <v/>
      </c>
      <c r="L641" s="277" t="str">
        <f>IF(B641="","",'Prisestimat RAS'!$C$10)</f>
        <v/>
      </c>
      <c r="M641" s="277" t="str">
        <f>IF(A641="","",_xlfn.XLOOKUP('Prisestimat RAS'!$C$10,Hjelpeark!$P$14:$P$16,Hjelpeark!$Q$14:$Q$16))</f>
        <v/>
      </c>
      <c r="N641" s="277" t="str">
        <f t="shared" si="98"/>
        <v/>
      </c>
      <c r="O641" s="277" t="str">
        <f>IFERROR(IF(N641=Hjelpeark!$D$7,_xlfn.XLOOKUP('Beregninger RAS'!C641,Hjelpeark!$C$8:$C$19,Hjelpeark!$D$8:$D$19),_xlfn.XLOOKUP('Beregninger RAS'!C641,Hjelpeark!$C$8:$C$19,Hjelpeark!$E$8:$E$19)),"")</f>
        <v/>
      </c>
      <c r="P641" s="277" t="str">
        <f t="shared" si="99"/>
        <v/>
      </c>
      <c r="Q641" s="277" t="str">
        <f>IFERROR(IF(P641=Hjelpeark!$B$4,0,ABS(P641-O641)),"")</f>
        <v/>
      </c>
      <c r="R641" s="226" t="str">
        <f t="shared" si="92"/>
        <v/>
      </c>
      <c r="T641" s="248" t="str">
        <f>IFERROR(_xlfn.XLOOKUP(D641,Prisliste!$C$4:$F$4,Prisliste!$C$28:$F$28)*R641,"")</f>
        <v/>
      </c>
      <c r="U641" s="248" t="str">
        <f>IFERROR(IF(L641=Hjelpeark!$P$14,_xlfn.XLOOKUP(D641,Prisliste!$C$4:$F$4,Prisliste!$C$29:$F$29)*R641,IF(L641=Hjelpeark!$P$15,_xlfn.XLOOKUP(D641,Prisliste!$C$4:$F$4,Prisliste!$C$30:$F$30)*R641,_xlfn.XLOOKUP(D641,Prisliste!$C$4:$F$4,Prisliste!$C$31:$F$31)*R641)),"")</f>
        <v/>
      </c>
    </row>
    <row r="642" spans="1:21" ht="14.4">
      <c r="A642" s="278" t="str">
        <f>IF(A641="","",IF(A641+1&lt;='Prisestimat RAS'!$C$7,'Beregninger RAS'!A641+1,""))</f>
        <v/>
      </c>
      <c r="B642" s="260" t="str">
        <f t="shared" si="93"/>
        <v/>
      </c>
      <c r="C642" s="277" t="str">
        <f t="shared" si="94"/>
        <v/>
      </c>
      <c r="D642" s="260" t="str">
        <f t="shared" si="95"/>
        <v/>
      </c>
      <c r="E642" s="226" t="str">
        <f t="shared" si="97"/>
        <v/>
      </c>
      <c r="F642" s="248" t="str">
        <f t="shared" si="96"/>
        <v/>
      </c>
      <c r="G642" s="246" t="str">
        <f>IF($A642="","",'Prisestimat RAS'!$C$14)</f>
        <v/>
      </c>
      <c r="H642" s="248" t="str" cm="1">
        <f t="array" ref="H642">IF(N642=Hjelpeark!$E$7,_xlfn.XLOOKUP(IF(P642="Naturlig",O642,P642),'Veksttabell FV'!$A$26:$A$42,_xlfn.XLOOKUP('Beregninger RAS'!F642,'Veksttabell FV'!$B$25:$T$25,'Veksttabell FV'!$B$26:$T$42,,-1),,-1)*G642,IF('Beregninger RAS'!N642=Hjelpeark!$D$7,_xlfn.XLOOKUP(IF(P642="Naturlig",O642,P642),'Veksttabell SV'!$A$27:$A$43,_xlfn.XLOOKUP('Beregninger RAS'!F642,'Veksttabell SV'!$B$26:$AU$26,'Veksttabell SV'!$B$27:$AU$43,,-1),,-1)*G642,""))</f>
        <v/>
      </c>
      <c r="I642" s="248" t="str">
        <f t="shared" si="90"/>
        <v/>
      </c>
      <c r="J642" s="264" t="str">
        <f t="shared" si="91"/>
        <v/>
      </c>
      <c r="K642" s="277" t="str">
        <f>IF(A642="","",'Prisestimat RAS'!$C$9)</f>
        <v/>
      </c>
      <c r="L642" s="277" t="str">
        <f>IF(B642="","",'Prisestimat RAS'!$C$10)</f>
        <v/>
      </c>
      <c r="M642" s="277" t="str">
        <f>IF(A642="","",_xlfn.XLOOKUP('Prisestimat RAS'!$C$10,Hjelpeark!$P$14:$P$16,Hjelpeark!$Q$14:$Q$16))</f>
        <v/>
      </c>
      <c r="N642" s="277" t="str">
        <f t="shared" si="98"/>
        <v/>
      </c>
      <c r="O642" s="277" t="str">
        <f>IFERROR(IF(N642=Hjelpeark!$D$7,_xlfn.XLOOKUP('Beregninger RAS'!C642,Hjelpeark!$C$8:$C$19,Hjelpeark!$D$8:$D$19),_xlfn.XLOOKUP('Beregninger RAS'!C642,Hjelpeark!$C$8:$C$19,Hjelpeark!$E$8:$E$19)),"")</f>
        <v/>
      </c>
      <c r="P642" s="277" t="str">
        <f t="shared" si="99"/>
        <v/>
      </c>
      <c r="Q642" s="277" t="str">
        <f>IFERROR(IF(P642=Hjelpeark!$B$4,0,ABS(P642-O642)),"")</f>
        <v/>
      </c>
      <c r="R642" s="226" t="str">
        <f t="shared" si="92"/>
        <v/>
      </c>
      <c r="T642" s="248" t="str">
        <f>IFERROR(_xlfn.XLOOKUP(D642,Prisliste!$C$4:$F$4,Prisliste!$C$28:$F$28)*R642,"")</f>
        <v/>
      </c>
      <c r="U642" s="248" t="str">
        <f>IFERROR(IF(L642=Hjelpeark!$P$14,_xlfn.XLOOKUP(D642,Prisliste!$C$4:$F$4,Prisliste!$C$29:$F$29)*R642,IF(L642=Hjelpeark!$P$15,_xlfn.XLOOKUP(D642,Prisliste!$C$4:$F$4,Prisliste!$C$30:$F$30)*R642,_xlfn.XLOOKUP(D642,Prisliste!$C$4:$F$4,Prisliste!$C$31:$F$31)*R642)),"")</f>
        <v/>
      </c>
    </row>
    <row r="643" spans="1:21" ht="14.4">
      <c r="A643" s="278" t="str">
        <f>IF(A642="","",IF(A642+1&lt;='Prisestimat RAS'!$C$7,'Beregninger RAS'!A642+1,""))</f>
        <v/>
      </c>
      <c r="B643" s="260" t="str">
        <f t="shared" si="93"/>
        <v/>
      </c>
      <c r="C643" s="277" t="str">
        <f t="shared" si="94"/>
        <v/>
      </c>
      <c r="D643" s="260" t="str">
        <f t="shared" si="95"/>
        <v/>
      </c>
      <c r="E643" s="226" t="str">
        <f t="shared" si="97"/>
        <v/>
      </c>
      <c r="F643" s="248" t="str">
        <f t="shared" si="96"/>
        <v/>
      </c>
      <c r="G643" s="246" t="str">
        <f>IF($A643="","",'Prisestimat RAS'!$C$14)</f>
        <v/>
      </c>
      <c r="H643" s="248" t="str" cm="1">
        <f t="array" ref="H643">IF(N643=Hjelpeark!$E$7,_xlfn.XLOOKUP(IF(P643="Naturlig",O643,P643),'Veksttabell FV'!$A$26:$A$42,_xlfn.XLOOKUP('Beregninger RAS'!F643,'Veksttabell FV'!$B$25:$T$25,'Veksttabell FV'!$B$26:$T$42,,-1),,-1)*G643,IF('Beregninger RAS'!N643=Hjelpeark!$D$7,_xlfn.XLOOKUP(IF(P643="Naturlig",O643,P643),'Veksttabell SV'!$A$27:$A$43,_xlfn.XLOOKUP('Beregninger RAS'!F643,'Veksttabell SV'!$B$26:$AU$26,'Veksttabell SV'!$B$27:$AU$43,,-1),,-1)*G643,""))</f>
        <v/>
      </c>
      <c r="I643" s="248" t="str">
        <f t="shared" si="90"/>
        <v/>
      </c>
      <c r="J643" s="264" t="str">
        <f t="shared" si="91"/>
        <v/>
      </c>
      <c r="K643" s="277" t="str">
        <f>IF(A643="","",'Prisestimat RAS'!$C$9)</f>
        <v/>
      </c>
      <c r="L643" s="277" t="str">
        <f>IF(B643="","",'Prisestimat RAS'!$C$10)</f>
        <v/>
      </c>
      <c r="M643" s="277" t="str">
        <f>IF(A643="","",_xlfn.XLOOKUP('Prisestimat RAS'!$C$10,Hjelpeark!$P$14:$P$16,Hjelpeark!$Q$14:$Q$16))</f>
        <v/>
      </c>
      <c r="N643" s="277" t="str">
        <f t="shared" si="98"/>
        <v/>
      </c>
      <c r="O643" s="277" t="str">
        <f>IFERROR(IF(N643=Hjelpeark!$D$7,_xlfn.XLOOKUP('Beregninger RAS'!C643,Hjelpeark!$C$8:$C$19,Hjelpeark!$D$8:$D$19),_xlfn.XLOOKUP('Beregninger RAS'!C643,Hjelpeark!$C$8:$C$19,Hjelpeark!$E$8:$E$19)),"")</f>
        <v/>
      </c>
      <c r="P643" s="277" t="str">
        <f t="shared" si="99"/>
        <v/>
      </c>
      <c r="Q643" s="277" t="str">
        <f>IFERROR(IF(P643=Hjelpeark!$B$4,0,ABS(P643-O643)),"")</f>
        <v/>
      </c>
      <c r="R643" s="226" t="str">
        <f t="shared" si="92"/>
        <v/>
      </c>
      <c r="T643" s="248" t="str">
        <f>IFERROR(_xlfn.XLOOKUP(D643,Prisliste!$C$4:$F$4,Prisliste!$C$28:$F$28)*R643,"")</f>
        <v/>
      </c>
      <c r="U643" s="248" t="str">
        <f>IFERROR(IF(L643=Hjelpeark!$P$14,_xlfn.XLOOKUP(D643,Prisliste!$C$4:$F$4,Prisliste!$C$29:$F$29)*R643,IF(L643=Hjelpeark!$P$15,_xlfn.XLOOKUP(D643,Prisliste!$C$4:$F$4,Prisliste!$C$30:$F$30)*R643,_xlfn.XLOOKUP(D643,Prisliste!$C$4:$F$4,Prisliste!$C$31:$F$31)*R643)),"")</f>
        <v/>
      </c>
    </row>
    <row r="644" spans="1:21" ht="14.4">
      <c r="A644" s="278" t="str">
        <f>IF(A643="","",IF(A643+1&lt;='Prisestimat RAS'!$C$7,'Beregninger RAS'!A643+1,""))</f>
        <v/>
      </c>
      <c r="B644" s="260" t="str">
        <f t="shared" si="93"/>
        <v/>
      </c>
      <c r="C644" s="277" t="str">
        <f t="shared" si="94"/>
        <v/>
      </c>
      <c r="D644" s="260" t="str">
        <f t="shared" si="95"/>
        <v/>
      </c>
      <c r="E644" s="226" t="str">
        <f t="shared" si="97"/>
        <v/>
      </c>
      <c r="F644" s="248" t="str">
        <f t="shared" si="96"/>
        <v/>
      </c>
      <c r="G644" s="246" t="str">
        <f>IF($A644="","",'Prisestimat RAS'!$C$14)</f>
        <v/>
      </c>
      <c r="H644" s="248" t="str" cm="1">
        <f t="array" ref="H644">IF(N644=Hjelpeark!$E$7,_xlfn.XLOOKUP(IF(P644="Naturlig",O644,P644),'Veksttabell FV'!$A$26:$A$42,_xlfn.XLOOKUP('Beregninger RAS'!F644,'Veksttabell FV'!$B$25:$T$25,'Veksttabell FV'!$B$26:$T$42,,-1),,-1)*G644,IF('Beregninger RAS'!N644=Hjelpeark!$D$7,_xlfn.XLOOKUP(IF(P644="Naturlig",O644,P644),'Veksttabell SV'!$A$27:$A$43,_xlfn.XLOOKUP('Beregninger RAS'!F644,'Veksttabell SV'!$B$26:$AU$26,'Veksttabell SV'!$B$27:$AU$43,,-1),,-1)*G644,""))</f>
        <v/>
      </c>
      <c r="I644" s="248" t="str">
        <f t="shared" si="100" ref="I644:I707">IF(A644="","",E644*F644/1000)</f>
        <v/>
      </c>
      <c r="J644" s="264" t="str">
        <f t="shared" si="101" ref="J644:J707">IF(A644="","",I644/(M644/1000)/K644)</f>
        <v/>
      </c>
      <c r="K644" s="277" t="str">
        <f>IF(A644="","",'Prisestimat RAS'!$C$9)</f>
        <v/>
      </c>
      <c r="L644" s="277" t="str">
        <f>IF(B644="","",'Prisestimat RAS'!$C$10)</f>
        <v/>
      </c>
      <c r="M644" s="277" t="str">
        <f>IF(A644="","",_xlfn.XLOOKUP('Prisestimat RAS'!$C$10,Hjelpeark!$P$14:$P$16,Hjelpeark!$Q$14:$Q$16))</f>
        <v/>
      </c>
      <c r="N644" s="277" t="str">
        <f t="shared" si="98"/>
        <v/>
      </c>
      <c r="O644" s="277" t="str">
        <f>IFERROR(IF(N644=Hjelpeark!$D$7,_xlfn.XLOOKUP('Beregninger RAS'!C644,Hjelpeark!$C$8:$C$19,Hjelpeark!$D$8:$D$19),_xlfn.XLOOKUP('Beregninger RAS'!C644,Hjelpeark!$C$8:$C$19,Hjelpeark!$E$8:$E$19)),"")</f>
        <v/>
      </c>
      <c r="P644" s="277" t="str">
        <f t="shared" si="99"/>
        <v/>
      </c>
      <c r="Q644" s="277" t="str">
        <f>IFERROR(IF(P644=Hjelpeark!$B$4,0,ABS(P644-O644)),"")</f>
        <v/>
      </c>
      <c r="R644" s="226" t="str">
        <f t="shared" si="102" ref="R644:R707">K644</f>
        <v/>
      </c>
      <c r="T644" s="248" t="str">
        <f>IFERROR(_xlfn.XLOOKUP(D644,Prisliste!$C$4:$F$4,Prisliste!$C$28:$F$28)*R644,"")</f>
        <v/>
      </c>
      <c r="U644" s="248" t="str">
        <f>IFERROR(IF(L644=Hjelpeark!$P$14,_xlfn.XLOOKUP(D644,Prisliste!$C$4:$F$4,Prisliste!$C$29:$F$29)*R644,IF(L644=Hjelpeark!$P$15,_xlfn.XLOOKUP(D644,Prisliste!$C$4:$F$4,Prisliste!$C$30:$F$30)*R644,_xlfn.XLOOKUP(D644,Prisliste!$C$4:$F$4,Prisliste!$C$31:$F$31)*R644)),"")</f>
        <v/>
      </c>
    </row>
    <row r="645" spans="1:21" ht="14.4">
      <c r="A645" s="278" t="str">
        <f>IF(A644="","",IF(A644+1&lt;='Prisestimat RAS'!$C$7,'Beregninger RAS'!A644+1,""))</f>
        <v/>
      </c>
      <c r="B645" s="260" t="str">
        <f t="shared" si="103" ref="B645:B708">IFERROR(_xlfn.ISOWEEKNUM(A645),"")</f>
        <v/>
      </c>
      <c r="C645" s="277" t="str">
        <f t="shared" si="104" ref="C645:C708">IFERROR(MONTH(A645),"")</f>
        <v/>
      </c>
      <c r="D645" s="260" t="str">
        <f t="shared" si="105" ref="D645:D708">IFERROR(YEAR(A645),"")</f>
        <v/>
      </c>
      <c r="E645" s="226" t="str">
        <f t="shared" si="97"/>
        <v/>
      </c>
      <c r="F645" s="248" t="str">
        <f t="shared" si="106" ref="F645:F708">IF(A645="","",F644+(F644*H644/100))</f>
        <v/>
      </c>
      <c r="G645" s="246" t="str">
        <f>IF($A645="","",'Prisestimat RAS'!$C$14)</f>
        <v/>
      </c>
      <c r="H645" s="248" t="str" cm="1">
        <f t="array" ref="H645">IF(N645=Hjelpeark!$E$7,_xlfn.XLOOKUP(IF(P645="Naturlig",O645,P645),'Veksttabell FV'!$A$26:$A$42,_xlfn.XLOOKUP('Beregninger RAS'!F645,'Veksttabell FV'!$B$25:$T$25,'Veksttabell FV'!$B$26:$T$42,,-1),,-1)*G645,IF('Beregninger RAS'!N645=Hjelpeark!$D$7,_xlfn.XLOOKUP(IF(P645="Naturlig",O645,P645),'Veksttabell SV'!$A$27:$A$43,_xlfn.XLOOKUP('Beregninger RAS'!F645,'Veksttabell SV'!$B$26:$AU$26,'Veksttabell SV'!$B$27:$AU$43,,-1),,-1)*G645,""))</f>
        <v/>
      </c>
      <c r="I645" s="248" t="str">
        <f t="shared" si="100"/>
        <v/>
      </c>
      <c r="J645" s="264" t="str">
        <f t="shared" si="101"/>
        <v/>
      </c>
      <c r="K645" s="277" t="str">
        <f>IF(A645="","",'Prisestimat RAS'!$C$9)</f>
        <v/>
      </c>
      <c r="L645" s="277" t="str">
        <f>IF(B645="","",'Prisestimat RAS'!$C$10)</f>
        <v/>
      </c>
      <c r="M645" s="277" t="str">
        <f>IF(A645="","",_xlfn.XLOOKUP('Prisestimat RAS'!$C$10,Hjelpeark!$P$14:$P$16,Hjelpeark!$Q$14:$Q$16))</f>
        <v/>
      </c>
      <c r="N645" s="277" t="str">
        <f t="shared" si="98"/>
        <v/>
      </c>
      <c r="O645" s="277" t="str">
        <f>IFERROR(IF(N645=Hjelpeark!$D$7,_xlfn.XLOOKUP('Beregninger RAS'!C645,Hjelpeark!$C$8:$C$19,Hjelpeark!$D$8:$D$19),_xlfn.XLOOKUP('Beregninger RAS'!C645,Hjelpeark!$C$8:$C$19,Hjelpeark!$E$8:$E$19)),"")</f>
        <v/>
      </c>
      <c r="P645" s="277" t="str">
        <f t="shared" si="99"/>
        <v/>
      </c>
      <c r="Q645" s="277" t="str">
        <f>IFERROR(IF(P645=Hjelpeark!$B$4,0,ABS(P645-O645)),"")</f>
        <v/>
      </c>
      <c r="R645" s="226" t="str">
        <f t="shared" si="102"/>
        <v/>
      </c>
      <c r="T645" s="248" t="str">
        <f>IFERROR(_xlfn.XLOOKUP(D645,Prisliste!$C$4:$F$4,Prisliste!$C$28:$F$28)*R645,"")</f>
        <v/>
      </c>
      <c r="U645" s="248" t="str">
        <f>IFERROR(IF(L645=Hjelpeark!$P$14,_xlfn.XLOOKUP(D645,Prisliste!$C$4:$F$4,Prisliste!$C$29:$F$29)*R645,IF(L645=Hjelpeark!$P$15,_xlfn.XLOOKUP(D645,Prisliste!$C$4:$F$4,Prisliste!$C$30:$F$30)*R645,_xlfn.XLOOKUP(D645,Prisliste!$C$4:$F$4,Prisliste!$C$31:$F$31)*R645)),"")</f>
        <v/>
      </c>
    </row>
    <row r="646" spans="1:21" ht="14.4">
      <c r="A646" s="278" t="str">
        <f>IF(A645="","",IF(A645+1&lt;='Prisestimat RAS'!$C$7,'Beregninger RAS'!A645+1,""))</f>
        <v/>
      </c>
      <c r="B646" s="260" t="str">
        <f t="shared" si="103"/>
        <v/>
      </c>
      <c r="C646" s="277" t="str">
        <f t="shared" si="104"/>
        <v/>
      </c>
      <c r="D646" s="260" t="str">
        <f t="shared" si="105"/>
        <v/>
      </c>
      <c r="E646" s="226" t="str">
        <f t="shared" si="107" ref="E646:E709">IFERROR(IF(A646="","",E645),"")</f>
        <v/>
      </c>
      <c r="F646" s="248" t="str">
        <f t="shared" si="106"/>
        <v/>
      </c>
      <c r="G646" s="246" t="str">
        <f>IF($A646="","",'Prisestimat RAS'!$C$14)</f>
        <v/>
      </c>
      <c r="H646" s="248" t="str" cm="1">
        <f t="array" ref="H646">IF(N646=Hjelpeark!$E$7,_xlfn.XLOOKUP(IF(P646="Naturlig",O646,P646),'Veksttabell FV'!$A$26:$A$42,_xlfn.XLOOKUP('Beregninger RAS'!F646,'Veksttabell FV'!$B$25:$T$25,'Veksttabell FV'!$B$26:$T$42,,-1),,-1)*G646,IF('Beregninger RAS'!N646=Hjelpeark!$D$7,_xlfn.XLOOKUP(IF(P646="Naturlig",O646,P646),'Veksttabell SV'!$A$27:$A$43,_xlfn.XLOOKUP('Beregninger RAS'!F646,'Veksttabell SV'!$B$26:$AU$26,'Veksttabell SV'!$B$27:$AU$43,,-1),,-1)*G646,""))</f>
        <v/>
      </c>
      <c r="I646" s="248" t="str">
        <f t="shared" si="100"/>
        <v/>
      </c>
      <c r="J646" s="264" t="str">
        <f t="shared" si="101"/>
        <v/>
      </c>
      <c r="K646" s="277" t="str">
        <f>IF(A646="","",'Prisestimat RAS'!$C$9)</f>
        <v/>
      </c>
      <c r="L646" s="277" t="str">
        <f>IF(B646="","",'Prisestimat RAS'!$C$10)</f>
        <v/>
      </c>
      <c r="M646" s="277" t="str">
        <f>IF(A646="","",_xlfn.XLOOKUP('Prisestimat RAS'!$C$10,Hjelpeark!$P$14:$P$16,Hjelpeark!$Q$14:$Q$16))</f>
        <v/>
      </c>
      <c r="N646" s="277" t="str">
        <f t="shared" si="108" ref="N646:N709">IF(A646="","",N645)</f>
        <v/>
      </c>
      <c r="O646" s="277" t="str">
        <f>IFERROR(IF(N646=Hjelpeark!$D$7,_xlfn.XLOOKUP('Beregninger RAS'!C646,Hjelpeark!$C$8:$C$19,Hjelpeark!$D$8:$D$19),_xlfn.XLOOKUP('Beregninger RAS'!C646,Hjelpeark!$C$8:$C$19,Hjelpeark!$E$8:$E$19)),"")</f>
        <v/>
      </c>
      <c r="P646" s="277" t="str">
        <f t="shared" si="109" ref="P646:P709">IF(A646="","",P645)</f>
        <v/>
      </c>
      <c r="Q646" s="277" t="str">
        <f>IFERROR(IF(P646=Hjelpeark!$B$4,0,ABS(P646-O646)),"")</f>
        <v/>
      </c>
      <c r="R646" s="226" t="str">
        <f t="shared" si="102"/>
        <v/>
      </c>
      <c r="T646" s="248" t="str">
        <f>IFERROR(_xlfn.XLOOKUP(D646,Prisliste!$C$4:$F$4,Prisliste!$C$28:$F$28)*R646,"")</f>
        <v/>
      </c>
      <c r="U646" s="248" t="str">
        <f>IFERROR(IF(L646=Hjelpeark!$P$14,_xlfn.XLOOKUP(D646,Prisliste!$C$4:$F$4,Prisliste!$C$29:$F$29)*R646,IF(L646=Hjelpeark!$P$15,_xlfn.XLOOKUP(D646,Prisliste!$C$4:$F$4,Prisliste!$C$30:$F$30)*R646,_xlfn.XLOOKUP(D646,Prisliste!$C$4:$F$4,Prisliste!$C$31:$F$31)*R646)),"")</f>
        <v/>
      </c>
    </row>
    <row r="647" spans="1:21" ht="14.4">
      <c r="A647" s="278" t="str">
        <f>IF(A646="","",IF(A646+1&lt;='Prisestimat RAS'!$C$7,'Beregninger RAS'!A646+1,""))</f>
        <v/>
      </c>
      <c r="B647" s="260" t="str">
        <f t="shared" si="103"/>
        <v/>
      </c>
      <c r="C647" s="277" t="str">
        <f t="shared" si="104"/>
        <v/>
      </c>
      <c r="D647" s="260" t="str">
        <f t="shared" si="105"/>
        <v/>
      </c>
      <c r="E647" s="226" t="str">
        <f t="shared" si="107"/>
        <v/>
      </c>
      <c r="F647" s="248" t="str">
        <f t="shared" si="106"/>
        <v/>
      </c>
      <c r="G647" s="246" t="str">
        <f>IF($A647="","",'Prisestimat RAS'!$C$14)</f>
        <v/>
      </c>
      <c r="H647" s="248" t="str" cm="1">
        <f t="array" ref="H647">IF(N647=Hjelpeark!$E$7,_xlfn.XLOOKUP(IF(P647="Naturlig",O647,P647),'Veksttabell FV'!$A$26:$A$42,_xlfn.XLOOKUP('Beregninger RAS'!F647,'Veksttabell FV'!$B$25:$T$25,'Veksttabell FV'!$B$26:$T$42,,-1),,-1)*G647,IF('Beregninger RAS'!N647=Hjelpeark!$D$7,_xlfn.XLOOKUP(IF(P647="Naturlig",O647,P647),'Veksttabell SV'!$A$27:$A$43,_xlfn.XLOOKUP('Beregninger RAS'!F647,'Veksttabell SV'!$B$26:$AU$26,'Veksttabell SV'!$B$27:$AU$43,,-1),,-1)*G647,""))</f>
        <v/>
      </c>
      <c r="I647" s="248" t="str">
        <f t="shared" si="100"/>
        <v/>
      </c>
      <c r="J647" s="264" t="str">
        <f t="shared" si="101"/>
        <v/>
      </c>
      <c r="K647" s="277" t="str">
        <f>IF(A647="","",'Prisestimat RAS'!$C$9)</f>
        <v/>
      </c>
      <c r="L647" s="277" t="str">
        <f>IF(B647="","",'Prisestimat RAS'!$C$10)</f>
        <v/>
      </c>
      <c r="M647" s="277" t="str">
        <f>IF(A647="","",_xlfn.XLOOKUP('Prisestimat RAS'!$C$10,Hjelpeark!$P$14:$P$16,Hjelpeark!$Q$14:$Q$16))</f>
        <v/>
      </c>
      <c r="N647" s="277" t="str">
        <f t="shared" si="108"/>
        <v/>
      </c>
      <c r="O647" s="277" t="str">
        <f>IFERROR(IF(N647=Hjelpeark!$D$7,_xlfn.XLOOKUP('Beregninger RAS'!C647,Hjelpeark!$C$8:$C$19,Hjelpeark!$D$8:$D$19),_xlfn.XLOOKUP('Beregninger RAS'!C647,Hjelpeark!$C$8:$C$19,Hjelpeark!$E$8:$E$19)),"")</f>
        <v/>
      </c>
      <c r="P647" s="277" t="str">
        <f t="shared" si="109"/>
        <v/>
      </c>
      <c r="Q647" s="277" t="str">
        <f>IFERROR(IF(P647=Hjelpeark!$B$4,0,ABS(P647-O647)),"")</f>
        <v/>
      </c>
      <c r="R647" s="226" t="str">
        <f t="shared" si="102"/>
        <v/>
      </c>
      <c r="T647" s="248" t="str">
        <f>IFERROR(_xlfn.XLOOKUP(D647,Prisliste!$C$4:$F$4,Prisliste!$C$28:$F$28)*R647,"")</f>
        <v/>
      </c>
      <c r="U647" s="248" t="str">
        <f>IFERROR(IF(L647=Hjelpeark!$P$14,_xlfn.XLOOKUP(D647,Prisliste!$C$4:$F$4,Prisliste!$C$29:$F$29)*R647,IF(L647=Hjelpeark!$P$15,_xlfn.XLOOKUP(D647,Prisliste!$C$4:$F$4,Prisliste!$C$30:$F$30)*R647,_xlfn.XLOOKUP(D647,Prisliste!$C$4:$F$4,Prisliste!$C$31:$F$31)*R647)),"")</f>
        <v/>
      </c>
    </row>
    <row r="648" spans="1:21" ht="14.4">
      <c r="A648" s="278" t="str">
        <f>IF(A647="","",IF(A647+1&lt;='Prisestimat RAS'!$C$7,'Beregninger RAS'!A647+1,""))</f>
        <v/>
      </c>
      <c r="B648" s="260" t="str">
        <f t="shared" si="103"/>
        <v/>
      </c>
      <c r="C648" s="277" t="str">
        <f t="shared" si="104"/>
        <v/>
      </c>
      <c r="D648" s="260" t="str">
        <f t="shared" si="105"/>
        <v/>
      </c>
      <c r="E648" s="226" t="str">
        <f t="shared" si="107"/>
        <v/>
      </c>
      <c r="F648" s="248" t="str">
        <f t="shared" si="106"/>
        <v/>
      </c>
      <c r="G648" s="246" t="str">
        <f>IF($A648="","",'Prisestimat RAS'!$C$14)</f>
        <v/>
      </c>
      <c r="H648" s="248" t="str" cm="1">
        <f t="array" ref="H648">IF(N648=Hjelpeark!$E$7,_xlfn.XLOOKUP(IF(P648="Naturlig",O648,P648),'Veksttabell FV'!$A$26:$A$42,_xlfn.XLOOKUP('Beregninger RAS'!F648,'Veksttabell FV'!$B$25:$T$25,'Veksttabell FV'!$B$26:$T$42,,-1),,-1)*G648,IF('Beregninger RAS'!N648=Hjelpeark!$D$7,_xlfn.XLOOKUP(IF(P648="Naturlig",O648,P648),'Veksttabell SV'!$A$27:$A$43,_xlfn.XLOOKUP('Beregninger RAS'!F648,'Veksttabell SV'!$B$26:$AU$26,'Veksttabell SV'!$B$27:$AU$43,,-1),,-1)*G648,""))</f>
        <v/>
      </c>
      <c r="I648" s="248" t="str">
        <f t="shared" si="100"/>
        <v/>
      </c>
      <c r="J648" s="264" t="str">
        <f t="shared" si="101"/>
        <v/>
      </c>
      <c r="K648" s="277" t="str">
        <f>IF(A648="","",'Prisestimat RAS'!$C$9)</f>
        <v/>
      </c>
      <c r="L648" s="277" t="str">
        <f>IF(B648="","",'Prisestimat RAS'!$C$10)</f>
        <v/>
      </c>
      <c r="M648" s="277" t="str">
        <f>IF(A648="","",_xlfn.XLOOKUP('Prisestimat RAS'!$C$10,Hjelpeark!$P$14:$P$16,Hjelpeark!$Q$14:$Q$16))</f>
        <v/>
      </c>
      <c r="N648" s="277" t="str">
        <f t="shared" si="108"/>
        <v/>
      </c>
      <c r="O648" s="277" t="str">
        <f>IFERROR(IF(N648=Hjelpeark!$D$7,_xlfn.XLOOKUP('Beregninger RAS'!C648,Hjelpeark!$C$8:$C$19,Hjelpeark!$D$8:$D$19),_xlfn.XLOOKUP('Beregninger RAS'!C648,Hjelpeark!$C$8:$C$19,Hjelpeark!$E$8:$E$19)),"")</f>
        <v/>
      </c>
      <c r="P648" s="277" t="str">
        <f t="shared" si="109"/>
        <v/>
      </c>
      <c r="Q648" s="277" t="str">
        <f>IFERROR(IF(P648=Hjelpeark!$B$4,0,ABS(P648-O648)),"")</f>
        <v/>
      </c>
      <c r="R648" s="226" t="str">
        <f t="shared" si="102"/>
        <v/>
      </c>
      <c r="T648" s="248" t="str">
        <f>IFERROR(_xlfn.XLOOKUP(D648,Prisliste!$C$4:$F$4,Prisliste!$C$28:$F$28)*R648,"")</f>
        <v/>
      </c>
      <c r="U648" s="248" t="str">
        <f>IFERROR(IF(L648=Hjelpeark!$P$14,_xlfn.XLOOKUP(D648,Prisliste!$C$4:$F$4,Prisliste!$C$29:$F$29)*R648,IF(L648=Hjelpeark!$P$15,_xlfn.XLOOKUP(D648,Prisliste!$C$4:$F$4,Prisliste!$C$30:$F$30)*R648,_xlfn.XLOOKUP(D648,Prisliste!$C$4:$F$4,Prisliste!$C$31:$F$31)*R648)),"")</f>
        <v/>
      </c>
    </row>
    <row r="649" spans="1:21" ht="14.4">
      <c r="A649" s="278" t="str">
        <f>IF(A648="","",IF(A648+1&lt;='Prisestimat RAS'!$C$7,'Beregninger RAS'!A648+1,""))</f>
        <v/>
      </c>
      <c r="B649" s="260" t="str">
        <f t="shared" si="103"/>
        <v/>
      </c>
      <c r="C649" s="277" t="str">
        <f t="shared" si="104"/>
        <v/>
      </c>
      <c r="D649" s="260" t="str">
        <f t="shared" si="105"/>
        <v/>
      </c>
      <c r="E649" s="226" t="str">
        <f t="shared" si="107"/>
        <v/>
      </c>
      <c r="F649" s="248" t="str">
        <f t="shared" si="106"/>
        <v/>
      </c>
      <c r="G649" s="246" t="str">
        <f>IF($A649="","",'Prisestimat RAS'!$C$14)</f>
        <v/>
      </c>
      <c r="H649" s="248" t="str" cm="1">
        <f t="array" ref="H649">IF(N649=Hjelpeark!$E$7,_xlfn.XLOOKUP(IF(P649="Naturlig",O649,P649),'Veksttabell FV'!$A$26:$A$42,_xlfn.XLOOKUP('Beregninger RAS'!F649,'Veksttabell FV'!$B$25:$T$25,'Veksttabell FV'!$B$26:$T$42,,-1),,-1)*G649,IF('Beregninger RAS'!N649=Hjelpeark!$D$7,_xlfn.XLOOKUP(IF(P649="Naturlig",O649,P649),'Veksttabell SV'!$A$27:$A$43,_xlfn.XLOOKUP('Beregninger RAS'!F649,'Veksttabell SV'!$B$26:$AU$26,'Veksttabell SV'!$B$27:$AU$43,,-1),,-1)*G649,""))</f>
        <v/>
      </c>
      <c r="I649" s="248" t="str">
        <f t="shared" si="100"/>
        <v/>
      </c>
      <c r="J649" s="264" t="str">
        <f t="shared" si="101"/>
        <v/>
      </c>
      <c r="K649" s="277" t="str">
        <f>IF(A649="","",'Prisestimat RAS'!$C$9)</f>
        <v/>
      </c>
      <c r="L649" s="277" t="str">
        <f>IF(B649="","",'Prisestimat RAS'!$C$10)</f>
        <v/>
      </c>
      <c r="M649" s="277" t="str">
        <f>IF(A649="","",_xlfn.XLOOKUP('Prisestimat RAS'!$C$10,Hjelpeark!$P$14:$P$16,Hjelpeark!$Q$14:$Q$16))</f>
        <v/>
      </c>
      <c r="N649" s="277" t="str">
        <f t="shared" si="108"/>
        <v/>
      </c>
      <c r="O649" s="277" t="str">
        <f>IFERROR(IF(N649=Hjelpeark!$D$7,_xlfn.XLOOKUP('Beregninger RAS'!C649,Hjelpeark!$C$8:$C$19,Hjelpeark!$D$8:$D$19),_xlfn.XLOOKUP('Beregninger RAS'!C649,Hjelpeark!$C$8:$C$19,Hjelpeark!$E$8:$E$19)),"")</f>
        <v/>
      </c>
      <c r="P649" s="277" t="str">
        <f t="shared" si="109"/>
        <v/>
      </c>
      <c r="Q649" s="277" t="str">
        <f>IFERROR(IF(P649=Hjelpeark!$B$4,0,ABS(P649-O649)),"")</f>
        <v/>
      </c>
      <c r="R649" s="226" t="str">
        <f t="shared" si="102"/>
        <v/>
      </c>
      <c r="T649" s="248" t="str">
        <f>IFERROR(_xlfn.XLOOKUP(D649,Prisliste!$C$4:$F$4,Prisliste!$C$28:$F$28)*R649,"")</f>
        <v/>
      </c>
      <c r="U649" s="248" t="str">
        <f>IFERROR(IF(L649=Hjelpeark!$P$14,_xlfn.XLOOKUP(D649,Prisliste!$C$4:$F$4,Prisliste!$C$29:$F$29)*R649,IF(L649=Hjelpeark!$P$15,_xlfn.XLOOKUP(D649,Prisliste!$C$4:$F$4,Prisliste!$C$30:$F$30)*R649,_xlfn.XLOOKUP(D649,Prisliste!$C$4:$F$4,Prisliste!$C$31:$F$31)*R649)),"")</f>
        <v/>
      </c>
    </row>
    <row r="650" spans="1:21" ht="14.4">
      <c r="A650" s="278" t="str">
        <f>IF(A649="","",IF(A649+1&lt;='Prisestimat RAS'!$C$7,'Beregninger RAS'!A649+1,""))</f>
        <v/>
      </c>
      <c r="B650" s="260" t="str">
        <f t="shared" si="103"/>
        <v/>
      </c>
      <c r="C650" s="277" t="str">
        <f t="shared" si="104"/>
        <v/>
      </c>
      <c r="D650" s="260" t="str">
        <f t="shared" si="105"/>
        <v/>
      </c>
      <c r="E650" s="226" t="str">
        <f t="shared" si="107"/>
        <v/>
      </c>
      <c r="F650" s="248" t="str">
        <f t="shared" si="106"/>
        <v/>
      </c>
      <c r="G650" s="246" t="str">
        <f>IF($A650="","",'Prisestimat RAS'!$C$14)</f>
        <v/>
      </c>
      <c r="H650" s="248" t="str" cm="1">
        <f t="array" ref="H650">IF(N650=Hjelpeark!$E$7,_xlfn.XLOOKUP(IF(P650="Naturlig",O650,P650),'Veksttabell FV'!$A$26:$A$42,_xlfn.XLOOKUP('Beregninger RAS'!F650,'Veksttabell FV'!$B$25:$T$25,'Veksttabell FV'!$B$26:$T$42,,-1),,-1)*G650,IF('Beregninger RAS'!N650=Hjelpeark!$D$7,_xlfn.XLOOKUP(IF(P650="Naturlig",O650,P650),'Veksttabell SV'!$A$27:$A$43,_xlfn.XLOOKUP('Beregninger RAS'!F650,'Veksttabell SV'!$B$26:$AU$26,'Veksttabell SV'!$B$27:$AU$43,,-1),,-1)*G650,""))</f>
        <v/>
      </c>
      <c r="I650" s="248" t="str">
        <f t="shared" si="100"/>
        <v/>
      </c>
      <c r="J650" s="264" t="str">
        <f t="shared" si="101"/>
        <v/>
      </c>
      <c r="K650" s="277" t="str">
        <f>IF(A650="","",'Prisestimat RAS'!$C$9)</f>
        <v/>
      </c>
      <c r="L650" s="277" t="str">
        <f>IF(B650="","",'Prisestimat RAS'!$C$10)</f>
        <v/>
      </c>
      <c r="M650" s="277" t="str">
        <f>IF(A650="","",_xlfn.XLOOKUP('Prisestimat RAS'!$C$10,Hjelpeark!$P$14:$P$16,Hjelpeark!$Q$14:$Q$16))</f>
        <v/>
      </c>
      <c r="N650" s="277" t="str">
        <f t="shared" si="108"/>
        <v/>
      </c>
      <c r="O650" s="277" t="str">
        <f>IFERROR(IF(N650=Hjelpeark!$D$7,_xlfn.XLOOKUP('Beregninger RAS'!C650,Hjelpeark!$C$8:$C$19,Hjelpeark!$D$8:$D$19),_xlfn.XLOOKUP('Beregninger RAS'!C650,Hjelpeark!$C$8:$C$19,Hjelpeark!$E$8:$E$19)),"")</f>
        <v/>
      </c>
      <c r="P650" s="277" t="str">
        <f t="shared" si="109"/>
        <v/>
      </c>
      <c r="Q650" s="277" t="str">
        <f>IFERROR(IF(P650=Hjelpeark!$B$4,0,ABS(P650-O650)),"")</f>
        <v/>
      </c>
      <c r="R650" s="226" t="str">
        <f t="shared" si="102"/>
        <v/>
      </c>
      <c r="T650" s="248" t="str">
        <f>IFERROR(_xlfn.XLOOKUP(D650,Prisliste!$C$4:$F$4,Prisliste!$C$28:$F$28)*R650,"")</f>
        <v/>
      </c>
      <c r="U650" s="248" t="str">
        <f>IFERROR(IF(L650=Hjelpeark!$P$14,_xlfn.XLOOKUP(D650,Prisliste!$C$4:$F$4,Prisliste!$C$29:$F$29)*R650,IF(L650=Hjelpeark!$P$15,_xlfn.XLOOKUP(D650,Prisliste!$C$4:$F$4,Prisliste!$C$30:$F$30)*R650,_xlfn.XLOOKUP(D650,Prisliste!$C$4:$F$4,Prisliste!$C$31:$F$31)*R650)),"")</f>
        <v/>
      </c>
    </row>
    <row r="651" spans="1:21" ht="14.4">
      <c r="A651" s="278" t="str">
        <f>IF(A650="","",IF(A650+1&lt;='Prisestimat RAS'!$C$7,'Beregninger RAS'!A650+1,""))</f>
        <v/>
      </c>
      <c r="B651" s="260" t="str">
        <f t="shared" si="103"/>
        <v/>
      </c>
      <c r="C651" s="277" t="str">
        <f t="shared" si="104"/>
        <v/>
      </c>
      <c r="D651" s="260" t="str">
        <f t="shared" si="105"/>
        <v/>
      </c>
      <c r="E651" s="226" t="str">
        <f t="shared" si="107"/>
        <v/>
      </c>
      <c r="F651" s="248" t="str">
        <f t="shared" si="106"/>
        <v/>
      </c>
      <c r="G651" s="246" t="str">
        <f>IF($A651="","",'Prisestimat RAS'!$C$14)</f>
        <v/>
      </c>
      <c r="H651" s="248" t="str" cm="1">
        <f t="array" ref="H651">IF(N651=Hjelpeark!$E$7,_xlfn.XLOOKUP(IF(P651="Naturlig",O651,P651),'Veksttabell FV'!$A$26:$A$42,_xlfn.XLOOKUP('Beregninger RAS'!F651,'Veksttabell FV'!$B$25:$T$25,'Veksttabell FV'!$B$26:$T$42,,-1),,-1)*G651,IF('Beregninger RAS'!N651=Hjelpeark!$D$7,_xlfn.XLOOKUP(IF(P651="Naturlig",O651,P651),'Veksttabell SV'!$A$27:$A$43,_xlfn.XLOOKUP('Beregninger RAS'!F651,'Veksttabell SV'!$B$26:$AU$26,'Veksttabell SV'!$B$27:$AU$43,,-1),,-1)*G651,""))</f>
        <v/>
      </c>
      <c r="I651" s="248" t="str">
        <f t="shared" si="100"/>
        <v/>
      </c>
      <c r="J651" s="264" t="str">
        <f t="shared" si="101"/>
        <v/>
      </c>
      <c r="K651" s="277" t="str">
        <f>IF(A651="","",'Prisestimat RAS'!$C$9)</f>
        <v/>
      </c>
      <c r="L651" s="277" t="str">
        <f>IF(B651="","",'Prisestimat RAS'!$C$10)</f>
        <v/>
      </c>
      <c r="M651" s="277" t="str">
        <f>IF(A651="","",_xlfn.XLOOKUP('Prisestimat RAS'!$C$10,Hjelpeark!$P$14:$P$16,Hjelpeark!$Q$14:$Q$16))</f>
        <v/>
      </c>
      <c r="N651" s="277" t="str">
        <f t="shared" si="108"/>
        <v/>
      </c>
      <c r="O651" s="277" t="str">
        <f>IFERROR(IF(N651=Hjelpeark!$D$7,_xlfn.XLOOKUP('Beregninger RAS'!C651,Hjelpeark!$C$8:$C$19,Hjelpeark!$D$8:$D$19),_xlfn.XLOOKUP('Beregninger RAS'!C651,Hjelpeark!$C$8:$C$19,Hjelpeark!$E$8:$E$19)),"")</f>
        <v/>
      </c>
      <c r="P651" s="277" t="str">
        <f t="shared" si="109"/>
        <v/>
      </c>
      <c r="Q651" s="277" t="str">
        <f>IFERROR(IF(P651=Hjelpeark!$B$4,0,ABS(P651-O651)),"")</f>
        <v/>
      </c>
      <c r="R651" s="226" t="str">
        <f t="shared" si="102"/>
        <v/>
      </c>
      <c r="T651" s="248" t="str">
        <f>IFERROR(_xlfn.XLOOKUP(D651,Prisliste!$C$4:$F$4,Prisliste!$C$28:$F$28)*R651,"")</f>
        <v/>
      </c>
      <c r="U651" s="248" t="str">
        <f>IFERROR(IF(L651=Hjelpeark!$P$14,_xlfn.XLOOKUP(D651,Prisliste!$C$4:$F$4,Prisliste!$C$29:$F$29)*R651,IF(L651=Hjelpeark!$P$15,_xlfn.XLOOKUP(D651,Prisliste!$C$4:$F$4,Prisliste!$C$30:$F$30)*R651,_xlfn.XLOOKUP(D651,Prisliste!$C$4:$F$4,Prisliste!$C$31:$F$31)*R651)),"")</f>
        <v/>
      </c>
    </row>
    <row r="652" spans="1:21" ht="14.4">
      <c r="A652" s="278" t="str">
        <f>IF(A651="","",IF(A651+1&lt;='Prisestimat RAS'!$C$7,'Beregninger RAS'!A651+1,""))</f>
        <v/>
      </c>
      <c r="B652" s="260" t="str">
        <f t="shared" si="103"/>
        <v/>
      </c>
      <c r="C652" s="277" t="str">
        <f t="shared" si="104"/>
        <v/>
      </c>
      <c r="D652" s="260" t="str">
        <f t="shared" si="105"/>
        <v/>
      </c>
      <c r="E652" s="226" t="str">
        <f t="shared" si="107"/>
        <v/>
      </c>
      <c r="F652" s="248" t="str">
        <f t="shared" si="106"/>
        <v/>
      </c>
      <c r="G652" s="246" t="str">
        <f>IF($A652="","",'Prisestimat RAS'!$C$14)</f>
        <v/>
      </c>
      <c r="H652" s="248" t="str" cm="1">
        <f t="array" ref="H652">IF(N652=Hjelpeark!$E$7,_xlfn.XLOOKUP(IF(P652="Naturlig",O652,P652),'Veksttabell FV'!$A$26:$A$42,_xlfn.XLOOKUP('Beregninger RAS'!F652,'Veksttabell FV'!$B$25:$T$25,'Veksttabell FV'!$B$26:$T$42,,-1),,-1)*G652,IF('Beregninger RAS'!N652=Hjelpeark!$D$7,_xlfn.XLOOKUP(IF(P652="Naturlig",O652,P652),'Veksttabell SV'!$A$27:$A$43,_xlfn.XLOOKUP('Beregninger RAS'!F652,'Veksttabell SV'!$B$26:$AU$26,'Veksttabell SV'!$B$27:$AU$43,,-1),,-1)*G652,""))</f>
        <v/>
      </c>
      <c r="I652" s="248" t="str">
        <f t="shared" si="100"/>
        <v/>
      </c>
      <c r="J652" s="264" t="str">
        <f t="shared" si="101"/>
        <v/>
      </c>
      <c r="K652" s="277" t="str">
        <f>IF(A652="","",'Prisestimat RAS'!$C$9)</f>
        <v/>
      </c>
      <c r="L652" s="277" t="str">
        <f>IF(B652="","",'Prisestimat RAS'!$C$10)</f>
        <v/>
      </c>
      <c r="M652" s="277" t="str">
        <f>IF(A652="","",_xlfn.XLOOKUP('Prisestimat RAS'!$C$10,Hjelpeark!$P$14:$P$16,Hjelpeark!$Q$14:$Q$16))</f>
        <v/>
      </c>
      <c r="N652" s="277" t="str">
        <f t="shared" si="108"/>
        <v/>
      </c>
      <c r="O652" s="277" t="str">
        <f>IFERROR(IF(N652=Hjelpeark!$D$7,_xlfn.XLOOKUP('Beregninger RAS'!C652,Hjelpeark!$C$8:$C$19,Hjelpeark!$D$8:$D$19),_xlfn.XLOOKUP('Beregninger RAS'!C652,Hjelpeark!$C$8:$C$19,Hjelpeark!$E$8:$E$19)),"")</f>
        <v/>
      </c>
      <c r="P652" s="277" t="str">
        <f t="shared" si="109"/>
        <v/>
      </c>
      <c r="Q652" s="277" t="str">
        <f>IFERROR(IF(P652=Hjelpeark!$B$4,0,ABS(P652-O652)),"")</f>
        <v/>
      </c>
      <c r="R652" s="226" t="str">
        <f t="shared" si="102"/>
        <v/>
      </c>
      <c r="T652" s="248" t="str">
        <f>IFERROR(_xlfn.XLOOKUP(D652,Prisliste!$C$4:$F$4,Prisliste!$C$28:$F$28)*R652,"")</f>
        <v/>
      </c>
      <c r="U652" s="248" t="str">
        <f>IFERROR(IF(L652=Hjelpeark!$P$14,_xlfn.XLOOKUP(D652,Prisliste!$C$4:$F$4,Prisliste!$C$29:$F$29)*R652,IF(L652=Hjelpeark!$P$15,_xlfn.XLOOKUP(D652,Prisliste!$C$4:$F$4,Prisliste!$C$30:$F$30)*R652,_xlfn.XLOOKUP(D652,Prisliste!$C$4:$F$4,Prisliste!$C$31:$F$31)*R652)),"")</f>
        <v/>
      </c>
    </row>
    <row r="653" spans="1:21" ht="14.4">
      <c r="A653" s="278" t="str">
        <f>IF(A652="","",IF(A652+1&lt;='Prisestimat RAS'!$C$7,'Beregninger RAS'!A652+1,""))</f>
        <v/>
      </c>
      <c r="B653" s="260" t="str">
        <f t="shared" si="103"/>
        <v/>
      </c>
      <c r="C653" s="277" t="str">
        <f t="shared" si="104"/>
        <v/>
      </c>
      <c r="D653" s="260" t="str">
        <f t="shared" si="105"/>
        <v/>
      </c>
      <c r="E653" s="226" t="str">
        <f t="shared" si="107"/>
        <v/>
      </c>
      <c r="F653" s="248" t="str">
        <f t="shared" si="106"/>
        <v/>
      </c>
      <c r="G653" s="246" t="str">
        <f>IF($A653="","",'Prisestimat RAS'!$C$14)</f>
        <v/>
      </c>
      <c r="H653" s="248" t="str" cm="1">
        <f t="array" ref="H653">IF(N653=Hjelpeark!$E$7,_xlfn.XLOOKUP(IF(P653="Naturlig",O653,P653),'Veksttabell FV'!$A$26:$A$42,_xlfn.XLOOKUP('Beregninger RAS'!F653,'Veksttabell FV'!$B$25:$T$25,'Veksttabell FV'!$B$26:$T$42,,-1),,-1)*G653,IF('Beregninger RAS'!N653=Hjelpeark!$D$7,_xlfn.XLOOKUP(IF(P653="Naturlig",O653,P653),'Veksttabell SV'!$A$27:$A$43,_xlfn.XLOOKUP('Beregninger RAS'!F653,'Veksttabell SV'!$B$26:$AU$26,'Veksttabell SV'!$B$27:$AU$43,,-1),,-1)*G653,""))</f>
        <v/>
      </c>
      <c r="I653" s="248" t="str">
        <f t="shared" si="100"/>
        <v/>
      </c>
      <c r="J653" s="264" t="str">
        <f t="shared" si="101"/>
        <v/>
      </c>
      <c r="K653" s="277" t="str">
        <f>IF(A653="","",'Prisestimat RAS'!$C$9)</f>
        <v/>
      </c>
      <c r="L653" s="277" t="str">
        <f>IF(B653="","",'Prisestimat RAS'!$C$10)</f>
        <v/>
      </c>
      <c r="M653" s="277" t="str">
        <f>IF(A653="","",_xlfn.XLOOKUP('Prisestimat RAS'!$C$10,Hjelpeark!$P$14:$P$16,Hjelpeark!$Q$14:$Q$16))</f>
        <v/>
      </c>
      <c r="N653" s="277" t="str">
        <f t="shared" si="108"/>
        <v/>
      </c>
      <c r="O653" s="277" t="str">
        <f>IFERROR(IF(N653=Hjelpeark!$D$7,_xlfn.XLOOKUP('Beregninger RAS'!C653,Hjelpeark!$C$8:$C$19,Hjelpeark!$D$8:$D$19),_xlfn.XLOOKUP('Beregninger RAS'!C653,Hjelpeark!$C$8:$C$19,Hjelpeark!$E$8:$E$19)),"")</f>
        <v/>
      </c>
      <c r="P653" s="277" t="str">
        <f t="shared" si="109"/>
        <v/>
      </c>
      <c r="Q653" s="277" t="str">
        <f>IFERROR(IF(P653=Hjelpeark!$B$4,0,ABS(P653-O653)),"")</f>
        <v/>
      </c>
      <c r="R653" s="226" t="str">
        <f t="shared" si="102"/>
        <v/>
      </c>
      <c r="T653" s="248" t="str">
        <f>IFERROR(_xlfn.XLOOKUP(D653,Prisliste!$C$4:$F$4,Prisliste!$C$28:$F$28)*R653,"")</f>
        <v/>
      </c>
      <c r="U653" s="248" t="str">
        <f>IFERROR(IF(L653=Hjelpeark!$P$14,_xlfn.XLOOKUP(D653,Prisliste!$C$4:$F$4,Prisliste!$C$29:$F$29)*R653,IF(L653=Hjelpeark!$P$15,_xlfn.XLOOKUP(D653,Prisliste!$C$4:$F$4,Prisliste!$C$30:$F$30)*R653,_xlfn.XLOOKUP(D653,Prisliste!$C$4:$F$4,Prisliste!$C$31:$F$31)*R653)),"")</f>
        <v/>
      </c>
    </row>
    <row r="654" spans="1:21" ht="14.4">
      <c r="A654" s="278" t="str">
        <f>IF(A653="","",IF(A653+1&lt;='Prisestimat RAS'!$C$7,'Beregninger RAS'!A653+1,""))</f>
        <v/>
      </c>
      <c r="B654" s="260" t="str">
        <f t="shared" si="103"/>
        <v/>
      </c>
      <c r="C654" s="277" t="str">
        <f t="shared" si="104"/>
        <v/>
      </c>
      <c r="D654" s="260" t="str">
        <f t="shared" si="105"/>
        <v/>
      </c>
      <c r="E654" s="226" t="str">
        <f t="shared" si="107"/>
        <v/>
      </c>
      <c r="F654" s="248" t="str">
        <f t="shared" si="106"/>
        <v/>
      </c>
      <c r="G654" s="246" t="str">
        <f>IF($A654="","",'Prisestimat RAS'!$C$14)</f>
        <v/>
      </c>
      <c r="H654" s="248" t="str" cm="1">
        <f t="array" ref="H654">IF(N654=Hjelpeark!$E$7,_xlfn.XLOOKUP(IF(P654="Naturlig",O654,P654),'Veksttabell FV'!$A$26:$A$42,_xlfn.XLOOKUP('Beregninger RAS'!F654,'Veksttabell FV'!$B$25:$T$25,'Veksttabell FV'!$B$26:$T$42,,-1),,-1)*G654,IF('Beregninger RAS'!N654=Hjelpeark!$D$7,_xlfn.XLOOKUP(IF(P654="Naturlig",O654,P654),'Veksttabell SV'!$A$27:$A$43,_xlfn.XLOOKUP('Beregninger RAS'!F654,'Veksttabell SV'!$B$26:$AU$26,'Veksttabell SV'!$B$27:$AU$43,,-1),,-1)*G654,""))</f>
        <v/>
      </c>
      <c r="I654" s="248" t="str">
        <f t="shared" si="100"/>
        <v/>
      </c>
      <c r="J654" s="264" t="str">
        <f t="shared" si="101"/>
        <v/>
      </c>
      <c r="K654" s="277" t="str">
        <f>IF(A654="","",'Prisestimat RAS'!$C$9)</f>
        <v/>
      </c>
      <c r="L654" s="277" t="str">
        <f>IF(B654="","",'Prisestimat RAS'!$C$10)</f>
        <v/>
      </c>
      <c r="M654" s="277" t="str">
        <f>IF(A654="","",_xlfn.XLOOKUP('Prisestimat RAS'!$C$10,Hjelpeark!$P$14:$P$16,Hjelpeark!$Q$14:$Q$16))</f>
        <v/>
      </c>
      <c r="N654" s="277" t="str">
        <f t="shared" si="108"/>
        <v/>
      </c>
      <c r="O654" s="277" t="str">
        <f>IFERROR(IF(N654=Hjelpeark!$D$7,_xlfn.XLOOKUP('Beregninger RAS'!C654,Hjelpeark!$C$8:$C$19,Hjelpeark!$D$8:$D$19),_xlfn.XLOOKUP('Beregninger RAS'!C654,Hjelpeark!$C$8:$C$19,Hjelpeark!$E$8:$E$19)),"")</f>
        <v/>
      </c>
      <c r="P654" s="277" t="str">
        <f t="shared" si="109"/>
        <v/>
      </c>
      <c r="Q654" s="277" t="str">
        <f>IFERROR(IF(P654=Hjelpeark!$B$4,0,ABS(P654-O654)),"")</f>
        <v/>
      </c>
      <c r="R654" s="226" t="str">
        <f t="shared" si="102"/>
        <v/>
      </c>
      <c r="T654" s="248" t="str">
        <f>IFERROR(_xlfn.XLOOKUP(D654,Prisliste!$C$4:$F$4,Prisliste!$C$28:$F$28)*R654,"")</f>
        <v/>
      </c>
      <c r="U654" s="248" t="str">
        <f>IFERROR(IF(L654=Hjelpeark!$P$14,_xlfn.XLOOKUP(D654,Prisliste!$C$4:$F$4,Prisliste!$C$29:$F$29)*R654,IF(L654=Hjelpeark!$P$15,_xlfn.XLOOKUP(D654,Prisliste!$C$4:$F$4,Prisliste!$C$30:$F$30)*R654,_xlfn.XLOOKUP(D654,Prisliste!$C$4:$F$4,Prisliste!$C$31:$F$31)*R654)),"")</f>
        <v/>
      </c>
    </row>
    <row r="655" spans="1:21" ht="14.4">
      <c r="A655" s="278" t="str">
        <f>IF(A654="","",IF(A654+1&lt;='Prisestimat RAS'!$C$7,'Beregninger RAS'!A654+1,""))</f>
        <v/>
      </c>
      <c r="B655" s="260" t="str">
        <f t="shared" si="103"/>
        <v/>
      </c>
      <c r="C655" s="277" t="str">
        <f t="shared" si="104"/>
        <v/>
      </c>
      <c r="D655" s="260" t="str">
        <f t="shared" si="105"/>
        <v/>
      </c>
      <c r="E655" s="226" t="str">
        <f t="shared" si="107"/>
        <v/>
      </c>
      <c r="F655" s="248" t="str">
        <f t="shared" si="106"/>
        <v/>
      </c>
      <c r="G655" s="246" t="str">
        <f>IF($A655="","",'Prisestimat RAS'!$C$14)</f>
        <v/>
      </c>
      <c r="H655" s="248" t="str" cm="1">
        <f t="array" ref="H655">IF(N655=Hjelpeark!$E$7,_xlfn.XLOOKUP(IF(P655="Naturlig",O655,P655),'Veksttabell FV'!$A$26:$A$42,_xlfn.XLOOKUP('Beregninger RAS'!F655,'Veksttabell FV'!$B$25:$T$25,'Veksttabell FV'!$B$26:$T$42,,-1),,-1)*G655,IF('Beregninger RAS'!N655=Hjelpeark!$D$7,_xlfn.XLOOKUP(IF(P655="Naturlig",O655,P655),'Veksttabell SV'!$A$27:$A$43,_xlfn.XLOOKUP('Beregninger RAS'!F655,'Veksttabell SV'!$B$26:$AU$26,'Veksttabell SV'!$B$27:$AU$43,,-1),,-1)*G655,""))</f>
        <v/>
      </c>
      <c r="I655" s="248" t="str">
        <f t="shared" si="100"/>
        <v/>
      </c>
      <c r="J655" s="264" t="str">
        <f t="shared" si="101"/>
        <v/>
      </c>
      <c r="K655" s="277" t="str">
        <f>IF(A655="","",'Prisestimat RAS'!$C$9)</f>
        <v/>
      </c>
      <c r="L655" s="277" t="str">
        <f>IF(B655="","",'Prisestimat RAS'!$C$10)</f>
        <v/>
      </c>
      <c r="M655" s="277" t="str">
        <f>IF(A655="","",_xlfn.XLOOKUP('Prisestimat RAS'!$C$10,Hjelpeark!$P$14:$P$16,Hjelpeark!$Q$14:$Q$16))</f>
        <v/>
      </c>
      <c r="N655" s="277" t="str">
        <f t="shared" si="108"/>
        <v/>
      </c>
      <c r="O655" s="277" t="str">
        <f>IFERROR(IF(N655=Hjelpeark!$D$7,_xlfn.XLOOKUP('Beregninger RAS'!C655,Hjelpeark!$C$8:$C$19,Hjelpeark!$D$8:$D$19),_xlfn.XLOOKUP('Beregninger RAS'!C655,Hjelpeark!$C$8:$C$19,Hjelpeark!$E$8:$E$19)),"")</f>
        <v/>
      </c>
      <c r="P655" s="277" t="str">
        <f t="shared" si="109"/>
        <v/>
      </c>
      <c r="Q655" s="277" t="str">
        <f>IFERROR(IF(P655=Hjelpeark!$B$4,0,ABS(P655-O655)),"")</f>
        <v/>
      </c>
      <c r="R655" s="226" t="str">
        <f t="shared" si="102"/>
        <v/>
      </c>
      <c r="T655" s="248" t="str">
        <f>IFERROR(_xlfn.XLOOKUP(D655,Prisliste!$C$4:$F$4,Prisliste!$C$28:$F$28)*R655,"")</f>
        <v/>
      </c>
      <c r="U655" s="248" t="str">
        <f>IFERROR(IF(L655=Hjelpeark!$P$14,_xlfn.XLOOKUP(D655,Prisliste!$C$4:$F$4,Prisliste!$C$29:$F$29)*R655,IF(L655=Hjelpeark!$P$15,_xlfn.XLOOKUP(D655,Prisliste!$C$4:$F$4,Prisliste!$C$30:$F$30)*R655,_xlfn.XLOOKUP(D655,Prisliste!$C$4:$F$4,Prisliste!$C$31:$F$31)*R655)),"")</f>
        <v/>
      </c>
    </row>
    <row r="656" spans="1:21" ht="14.4">
      <c r="A656" s="278" t="str">
        <f>IF(A655="","",IF(A655+1&lt;='Prisestimat RAS'!$C$7,'Beregninger RAS'!A655+1,""))</f>
        <v/>
      </c>
      <c r="B656" s="260" t="str">
        <f t="shared" si="103"/>
        <v/>
      </c>
      <c r="C656" s="277" t="str">
        <f t="shared" si="104"/>
        <v/>
      </c>
      <c r="D656" s="260" t="str">
        <f t="shared" si="105"/>
        <v/>
      </c>
      <c r="E656" s="226" t="str">
        <f t="shared" si="107"/>
        <v/>
      </c>
      <c r="F656" s="248" t="str">
        <f t="shared" si="106"/>
        <v/>
      </c>
      <c r="G656" s="246" t="str">
        <f>IF($A656="","",'Prisestimat RAS'!$C$14)</f>
        <v/>
      </c>
      <c r="H656" s="248" t="str" cm="1">
        <f t="array" ref="H656">IF(N656=Hjelpeark!$E$7,_xlfn.XLOOKUP(IF(P656="Naturlig",O656,P656),'Veksttabell FV'!$A$26:$A$42,_xlfn.XLOOKUP('Beregninger RAS'!F656,'Veksttabell FV'!$B$25:$T$25,'Veksttabell FV'!$B$26:$T$42,,-1),,-1)*G656,IF('Beregninger RAS'!N656=Hjelpeark!$D$7,_xlfn.XLOOKUP(IF(P656="Naturlig",O656,P656),'Veksttabell SV'!$A$27:$A$43,_xlfn.XLOOKUP('Beregninger RAS'!F656,'Veksttabell SV'!$B$26:$AU$26,'Veksttabell SV'!$B$27:$AU$43,,-1),,-1)*G656,""))</f>
        <v/>
      </c>
      <c r="I656" s="248" t="str">
        <f t="shared" si="100"/>
        <v/>
      </c>
      <c r="J656" s="264" t="str">
        <f t="shared" si="101"/>
        <v/>
      </c>
      <c r="K656" s="277" t="str">
        <f>IF(A656="","",'Prisestimat RAS'!$C$9)</f>
        <v/>
      </c>
      <c r="L656" s="277" t="str">
        <f>IF(B656="","",'Prisestimat RAS'!$C$10)</f>
        <v/>
      </c>
      <c r="M656" s="277" t="str">
        <f>IF(A656="","",_xlfn.XLOOKUP('Prisestimat RAS'!$C$10,Hjelpeark!$P$14:$P$16,Hjelpeark!$Q$14:$Q$16))</f>
        <v/>
      </c>
      <c r="N656" s="277" t="str">
        <f t="shared" si="108"/>
        <v/>
      </c>
      <c r="O656" s="277" t="str">
        <f>IFERROR(IF(N656=Hjelpeark!$D$7,_xlfn.XLOOKUP('Beregninger RAS'!C656,Hjelpeark!$C$8:$C$19,Hjelpeark!$D$8:$D$19),_xlfn.XLOOKUP('Beregninger RAS'!C656,Hjelpeark!$C$8:$C$19,Hjelpeark!$E$8:$E$19)),"")</f>
        <v/>
      </c>
      <c r="P656" s="277" t="str">
        <f t="shared" si="109"/>
        <v/>
      </c>
      <c r="Q656" s="277" t="str">
        <f>IFERROR(IF(P656=Hjelpeark!$B$4,0,ABS(P656-O656)),"")</f>
        <v/>
      </c>
      <c r="R656" s="226" t="str">
        <f t="shared" si="102"/>
        <v/>
      </c>
      <c r="T656" s="248" t="str">
        <f>IFERROR(_xlfn.XLOOKUP(D656,Prisliste!$C$4:$F$4,Prisliste!$C$28:$F$28)*R656,"")</f>
        <v/>
      </c>
      <c r="U656" s="248" t="str">
        <f>IFERROR(IF(L656=Hjelpeark!$P$14,_xlfn.XLOOKUP(D656,Prisliste!$C$4:$F$4,Prisliste!$C$29:$F$29)*R656,IF(L656=Hjelpeark!$P$15,_xlfn.XLOOKUP(D656,Prisliste!$C$4:$F$4,Prisliste!$C$30:$F$30)*R656,_xlfn.XLOOKUP(D656,Prisliste!$C$4:$F$4,Prisliste!$C$31:$F$31)*R656)),"")</f>
        <v/>
      </c>
    </row>
    <row r="657" spans="1:21" ht="14.4">
      <c r="A657" s="278" t="str">
        <f>IF(A656="","",IF(A656+1&lt;='Prisestimat RAS'!$C$7,'Beregninger RAS'!A656+1,""))</f>
        <v/>
      </c>
      <c r="B657" s="260" t="str">
        <f t="shared" si="103"/>
        <v/>
      </c>
      <c r="C657" s="277" t="str">
        <f t="shared" si="104"/>
        <v/>
      </c>
      <c r="D657" s="260" t="str">
        <f t="shared" si="105"/>
        <v/>
      </c>
      <c r="E657" s="226" t="str">
        <f t="shared" si="107"/>
        <v/>
      </c>
      <c r="F657" s="248" t="str">
        <f t="shared" si="106"/>
        <v/>
      </c>
      <c r="G657" s="246" t="str">
        <f>IF($A657="","",'Prisestimat RAS'!$C$14)</f>
        <v/>
      </c>
      <c r="H657" s="248" t="str" cm="1">
        <f t="array" ref="H657">IF(N657=Hjelpeark!$E$7,_xlfn.XLOOKUP(IF(P657="Naturlig",O657,P657),'Veksttabell FV'!$A$26:$A$42,_xlfn.XLOOKUP('Beregninger RAS'!F657,'Veksttabell FV'!$B$25:$T$25,'Veksttabell FV'!$B$26:$T$42,,-1),,-1)*G657,IF('Beregninger RAS'!N657=Hjelpeark!$D$7,_xlfn.XLOOKUP(IF(P657="Naturlig",O657,P657),'Veksttabell SV'!$A$27:$A$43,_xlfn.XLOOKUP('Beregninger RAS'!F657,'Veksttabell SV'!$B$26:$AU$26,'Veksttabell SV'!$B$27:$AU$43,,-1),,-1)*G657,""))</f>
        <v/>
      </c>
      <c r="I657" s="248" t="str">
        <f t="shared" si="100"/>
        <v/>
      </c>
      <c r="J657" s="264" t="str">
        <f t="shared" si="101"/>
        <v/>
      </c>
      <c r="K657" s="277" t="str">
        <f>IF(A657="","",'Prisestimat RAS'!$C$9)</f>
        <v/>
      </c>
      <c r="L657" s="277" t="str">
        <f>IF(B657="","",'Prisestimat RAS'!$C$10)</f>
        <v/>
      </c>
      <c r="M657" s="277" t="str">
        <f>IF(A657="","",_xlfn.XLOOKUP('Prisestimat RAS'!$C$10,Hjelpeark!$P$14:$P$16,Hjelpeark!$Q$14:$Q$16))</f>
        <v/>
      </c>
      <c r="N657" s="277" t="str">
        <f t="shared" si="108"/>
        <v/>
      </c>
      <c r="O657" s="277" t="str">
        <f>IFERROR(IF(N657=Hjelpeark!$D$7,_xlfn.XLOOKUP('Beregninger RAS'!C657,Hjelpeark!$C$8:$C$19,Hjelpeark!$D$8:$D$19),_xlfn.XLOOKUP('Beregninger RAS'!C657,Hjelpeark!$C$8:$C$19,Hjelpeark!$E$8:$E$19)),"")</f>
        <v/>
      </c>
      <c r="P657" s="277" t="str">
        <f t="shared" si="109"/>
        <v/>
      </c>
      <c r="Q657" s="277" t="str">
        <f>IFERROR(IF(P657=Hjelpeark!$B$4,0,ABS(P657-O657)),"")</f>
        <v/>
      </c>
      <c r="R657" s="226" t="str">
        <f t="shared" si="102"/>
        <v/>
      </c>
      <c r="T657" s="248" t="str">
        <f>IFERROR(_xlfn.XLOOKUP(D657,Prisliste!$C$4:$F$4,Prisliste!$C$28:$F$28)*R657,"")</f>
        <v/>
      </c>
      <c r="U657" s="248" t="str">
        <f>IFERROR(IF(L657=Hjelpeark!$P$14,_xlfn.XLOOKUP(D657,Prisliste!$C$4:$F$4,Prisliste!$C$29:$F$29)*R657,IF(L657=Hjelpeark!$P$15,_xlfn.XLOOKUP(D657,Prisliste!$C$4:$F$4,Prisliste!$C$30:$F$30)*R657,_xlfn.XLOOKUP(D657,Prisliste!$C$4:$F$4,Prisliste!$C$31:$F$31)*R657)),"")</f>
        <v/>
      </c>
    </row>
    <row r="658" spans="1:21" ht="14.4">
      <c r="A658" s="278" t="str">
        <f>IF(A657="","",IF(A657+1&lt;='Prisestimat RAS'!$C$7,'Beregninger RAS'!A657+1,""))</f>
        <v/>
      </c>
      <c r="B658" s="260" t="str">
        <f t="shared" si="103"/>
        <v/>
      </c>
      <c r="C658" s="277" t="str">
        <f t="shared" si="104"/>
        <v/>
      </c>
      <c r="D658" s="260" t="str">
        <f t="shared" si="105"/>
        <v/>
      </c>
      <c r="E658" s="226" t="str">
        <f t="shared" si="107"/>
        <v/>
      </c>
      <c r="F658" s="248" t="str">
        <f t="shared" si="106"/>
        <v/>
      </c>
      <c r="G658" s="246" t="str">
        <f>IF($A658="","",'Prisestimat RAS'!$C$14)</f>
        <v/>
      </c>
      <c r="H658" s="248" t="str" cm="1">
        <f t="array" ref="H658">IF(N658=Hjelpeark!$E$7,_xlfn.XLOOKUP(IF(P658="Naturlig",O658,P658),'Veksttabell FV'!$A$26:$A$42,_xlfn.XLOOKUP('Beregninger RAS'!F658,'Veksttabell FV'!$B$25:$T$25,'Veksttabell FV'!$B$26:$T$42,,-1),,-1)*G658,IF('Beregninger RAS'!N658=Hjelpeark!$D$7,_xlfn.XLOOKUP(IF(P658="Naturlig",O658,P658),'Veksttabell SV'!$A$27:$A$43,_xlfn.XLOOKUP('Beregninger RAS'!F658,'Veksttabell SV'!$B$26:$AU$26,'Veksttabell SV'!$B$27:$AU$43,,-1),,-1)*G658,""))</f>
        <v/>
      </c>
      <c r="I658" s="248" t="str">
        <f t="shared" si="100"/>
        <v/>
      </c>
      <c r="J658" s="264" t="str">
        <f t="shared" si="101"/>
        <v/>
      </c>
      <c r="K658" s="277" t="str">
        <f>IF(A658="","",'Prisestimat RAS'!$C$9)</f>
        <v/>
      </c>
      <c r="L658" s="277" t="str">
        <f>IF(B658="","",'Prisestimat RAS'!$C$10)</f>
        <v/>
      </c>
      <c r="M658" s="277" t="str">
        <f>IF(A658="","",_xlfn.XLOOKUP('Prisestimat RAS'!$C$10,Hjelpeark!$P$14:$P$16,Hjelpeark!$Q$14:$Q$16))</f>
        <v/>
      </c>
      <c r="N658" s="277" t="str">
        <f t="shared" si="108"/>
        <v/>
      </c>
      <c r="O658" s="277" t="str">
        <f>IFERROR(IF(N658=Hjelpeark!$D$7,_xlfn.XLOOKUP('Beregninger RAS'!C658,Hjelpeark!$C$8:$C$19,Hjelpeark!$D$8:$D$19),_xlfn.XLOOKUP('Beregninger RAS'!C658,Hjelpeark!$C$8:$C$19,Hjelpeark!$E$8:$E$19)),"")</f>
        <v/>
      </c>
      <c r="P658" s="277" t="str">
        <f t="shared" si="109"/>
        <v/>
      </c>
      <c r="Q658" s="277" t="str">
        <f>IFERROR(IF(P658=Hjelpeark!$B$4,0,ABS(P658-O658)),"")</f>
        <v/>
      </c>
      <c r="R658" s="226" t="str">
        <f t="shared" si="102"/>
        <v/>
      </c>
      <c r="T658" s="248" t="str">
        <f>IFERROR(_xlfn.XLOOKUP(D658,Prisliste!$C$4:$F$4,Prisliste!$C$28:$F$28)*R658,"")</f>
        <v/>
      </c>
      <c r="U658" s="248" t="str">
        <f>IFERROR(IF(L658=Hjelpeark!$P$14,_xlfn.XLOOKUP(D658,Prisliste!$C$4:$F$4,Prisliste!$C$29:$F$29)*R658,IF(L658=Hjelpeark!$P$15,_xlfn.XLOOKUP(D658,Prisliste!$C$4:$F$4,Prisliste!$C$30:$F$30)*R658,_xlfn.XLOOKUP(D658,Prisliste!$C$4:$F$4,Prisliste!$C$31:$F$31)*R658)),"")</f>
        <v/>
      </c>
    </row>
    <row r="659" spans="1:21" ht="14.4">
      <c r="A659" s="278" t="str">
        <f>IF(A658="","",IF(A658+1&lt;='Prisestimat RAS'!$C$7,'Beregninger RAS'!A658+1,""))</f>
        <v/>
      </c>
      <c r="B659" s="260" t="str">
        <f t="shared" si="103"/>
        <v/>
      </c>
      <c r="C659" s="277" t="str">
        <f t="shared" si="104"/>
        <v/>
      </c>
      <c r="D659" s="260" t="str">
        <f t="shared" si="105"/>
        <v/>
      </c>
      <c r="E659" s="226" t="str">
        <f t="shared" si="107"/>
        <v/>
      </c>
      <c r="F659" s="248" t="str">
        <f t="shared" si="106"/>
        <v/>
      </c>
      <c r="G659" s="246" t="str">
        <f>IF($A659="","",'Prisestimat RAS'!$C$14)</f>
        <v/>
      </c>
      <c r="H659" s="248" t="str" cm="1">
        <f t="array" ref="H659">IF(N659=Hjelpeark!$E$7,_xlfn.XLOOKUP(IF(P659="Naturlig",O659,P659),'Veksttabell FV'!$A$26:$A$42,_xlfn.XLOOKUP('Beregninger RAS'!F659,'Veksttabell FV'!$B$25:$T$25,'Veksttabell FV'!$B$26:$T$42,,-1),,-1)*G659,IF('Beregninger RAS'!N659=Hjelpeark!$D$7,_xlfn.XLOOKUP(IF(P659="Naturlig",O659,P659),'Veksttabell SV'!$A$27:$A$43,_xlfn.XLOOKUP('Beregninger RAS'!F659,'Veksttabell SV'!$B$26:$AU$26,'Veksttabell SV'!$B$27:$AU$43,,-1),,-1)*G659,""))</f>
        <v/>
      </c>
      <c r="I659" s="248" t="str">
        <f t="shared" si="100"/>
        <v/>
      </c>
      <c r="J659" s="264" t="str">
        <f t="shared" si="101"/>
        <v/>
      </c>
      <c r="K659" s="277" t="str">
        <f>IF(A659="","",'Prisestimat RAS'!$C$9)</f>
        <v/>
      </c>
      <c r="L659" s="277" t="str">
        <f>IF(B659="","",'Prisestimat RAS'!$C$10)</f>
        <v/>
      </c>
      <c r="M659" s="277" t="str">
        <f>IF(A659="","",_xlfn.XLOOKUP('Prisestimat RAS'!$C$10,Hjelpeark!$P$14:$P$16,Hjelpeark!$Q$14:$Q$16))</f>
        <v/>
      </c>
      <c r="N659" s="277" t="str">
        <f t="shared" si="108"/>
        <v/>
      </c>
      <c r="O659" s="277" t="str">
        <f>IFERROR(IF(N659=Hjelpeark!$D$7,_xlfn.XLOOKUP('Beregninger RAS'!C659,Hjelpeark!$C$8:$C$19,Hjelpeark!$D$8:$D$19),_xlfn.XLOOKUP('Beregninger RAS'!C659,Hjelpeark!$C$8:$C$19,Hjelpeark!$E$8:$E$19)),"")</f>
        <v/>
      </c>
      <c r="P659" s="277" t="str">
        <f t="shared" si="109"/>
        <v/>
      </c>
      <c r="Q659" s="277" t="str">
        <f>IFERROR(IF(P659=Hjelpeark!$B$4,0,ABS(P659-O659)),"")</f>
        <v/>
      </c>
      <c r="R659" s="226" t="str">
        <f t="shared" si="102"/>
        <v/>
      </c>
      <c r="T659" s="248" t="str">
        <f>IFERROR(_xlfn.XLOOKUP(D659,Prisliste!$C$4:$F$4,Prisliste!$C$28:$F$28)*R659,"")</f>
        <v/>
      </c>
      <c r="U659" s="248" t="str">
        <f>IFERROR(IF(L659=Hjelpeark!$P$14,_xlfn.XLOOKUP(D659,Prisliste!$C$4:$F$4,Prisliste!$C$29:$F$29)*R659,IF(L659=Hjelpeark!$P$15,_xlfn.XLOOKUP(D659,Prisliste!$C$4:$F$4,Prisliste!$C$30:$F$30)*R659,_xlfn.XLOOKUP(D659,Prisliste!$C$4:$F$4,Prisliste!$C$31:$F$31)*R659)),"")</f>
        <v/>
      </c>
    </row>
    <row r="660" spans="1:21" ht="14.4">
      <c r="A660" s="278" t="str">
        <f>IF(A659="","",IF(A659+1&lt;='Prisestimat RAS'!$C$7,'Beregninger RAS'!A659+1,""))</f>
        <v/>
      </c>
      <c r="B660" s="260" t="str">
        <f t="shared" si="103"/>
        <v/>
      </c>
      <c r="C660" s="277" t="str">
        <f t="shared" si="104"/>
        <v/>
      </c>
      <c r="D660" s="260" t="str">
        <f t="shared" si="105"/>
        <v/>
      </c>
      <c r="E660" s="226" t="str">
        <f t="shared" si="107"/>
        <v/>
      </c>
      <c r="F660" s="248" t="str">
        <f t="shared" si="106"/>
        <v/>
      </c>
      <c r="G660" s="246" t="str">
        <f>IF($A660="","",'Prisestimat RAS'!$C$14)</f>
        <v/>
      </c>
      <c r="H660" s="248" t="str" cm="1">
        <f t="array" ref="H660">IF(N660=Hjelpeark!$E$7,_xlfn.XLOOKUP(IF(P660="Naturlig",O660,P660),'Veksttabell FV'!$A$26:$A$42,_xlfn.XLOOKUP('Beregninger RAS'!F660,'Veksttabell FV'!$B$25:$T$25,'Veksttabell FV'!$B$26:$T$42,,-1),,-1)*G660,IF('Beregninger RAS'!N660=Hjelpeark!$D$7,_xlfn.XLOOKUP(IF(P660="Naturlig",O660,P660),'Veksttabell SV'!$A$27:$A$43,_xlfn.XLOOKUP('Beregninger RAS'!F660,'Veksttabell SV'!$B$26:$AU$26,'Veksttabell SV'!$B$27:$AU$43,,-1),,-1)*G660,""))</f>
        <v/>
      </c>
      <c r="I660" s="248" t="str">
        <f t="shared" si="100"/>
        <v/>
      </c>
      <c r="J660" s="264" t="str">
        <f t="shared" si="101"/>
        <v/>
      </c>
      <c r="K660" s="277" t="str">
        <f>IF(A660="","",'Prisestimat RAS'!$C$9)</f>
        <v/>
      </c>
      <c r="L660" s="277" t="str">
        <f>IF(B660="","",'Prisestimat RAS'!$C$10)</f>
        <v/>
      </c>
      <c r="M660" s="277" t="str">
        <f>IF(A660="","",_xlfn.XLOOKUP('Prisestimat RAS'!$C$10,Hjelpeark!$P$14:$P$16,Hjelpeark!$Q$14:$Q$16))</f>
        <v/>
      </c>
      <c r="N660" s="277" t="str">
        <f t="shared" si="108"/>
        <v/>
      </c>
      <c r="O660" s="277" t="str">
        <f>IFERROR(IF(N660=Hjelpeark!$D$7,_xlfn.XLOOKUP('Beregninger RAS'!C660,Hjelpeark!$C$8:$C$19,Hjelpeark!$D$8:$D$19),_xlfn.XLOOKUP('Beregninger RAS'!C660,Hjelpeark!$C$8:$C$19,Hjelpeark!$E$8:$E$19)),"")</f>
        <v/>
      </c>
      <c r="P660" s="277" t="str">
        <f t="shared" si="109"/>
        <v/>
      </c>
      <c r="Q660" s="277" t="str">
        <f>IFERROR(IF(P660=Hjelpeark!$B$4,0,ABS(P660-O660)),"")</f>
        <v/>
      </c>
      <c r="R660" s="226" t="str">
        <f t="shared" si="102"/>
        <v/>
      </c>
      <c r="T660" s="248" t="str">
        <f>IFERROR(_xlfn.XLOOKUP(D660,Prisliste!$C$4:$F$4,Prisliste!$C$28:$F$28)*R660,"")</f>
        <v/>
      </c>
      <c r="U660" s="248" t="str">
        <f>IFERROR(IF(L660=Hjelpeark!$P$14,_xlfn.XLOOKUP(D660,Prisliste!$C$4:$F$4,Prisliste!$C$29:$F$29)*R660,IF(L660=Hjelpeark!$P$15,_xlfn.XLOOKUP(D660,Prisliste!$C$4:$F$4,Prisliste!$C$30:$F$30)*R660,_xlfn.XLOOKUP(D660,Prisliste!$C$4:$F$4,Prisliste!$C$31:$F$31)*R660)),"")</f>
        <v/>
      </c>
    </row>
    <row r="661" spans="1:21" ht="14.4">
      <c r="A661" s="278" t="str">
        <f>IF(A660="","",IF(A660+1&lt;='Prisestimat RAS'!$C$7,'Beregninger RAS'!A660+1,""))</f>
        <v/>
      </c>
      <c r="B661" s="260" t="str">
        <f t="shared" si="103"/>
        <v/>
      </c>
      <c r="C661" s="277" t="str">
        <f t="shared" si="104"/>
        <v/>
      </c>
      <c r="D661" s="260" t="str">
        <f t="shared" si="105"/>
        <v/>
      </c>
      <c r="E661" s="226" t="str">
        <f t="shared" si="107"/>
        <v/>
      </c>
      <c r="F661" s="248" t="str">
        <f t="shared" si="106"/>
        <v/>
      </c>
      <c r="G661" s="246" t="str">
        <f>IF($A661="","",'Prisestimat RAS'!$C$14)</f>
        <v/>
      </c>
      <c r="H661" s="248" t="str" cm="1">
        <f t="array" ref="H661">IF(N661=Hjelpeark!$E$7,_xlfn.XLOOKUP(IF(P661="Naturlig",O661,P661),'Veksttabell FV'!$A$26:$A$42,_xlfn.XLOOKUP('Beregninger RAS'!F661,'Veksttabell FV'!$B$25:$T$25,'Veksttabell FV'!$B$26:$T$42,,-1),,-1)*G661,IF('Beregninger RAS'!N661=Hjelpeark!$D$7,_xlfn.XLOOKUP(IF(P661="Naturlig",O661,P661),'Veksttabell SV'!$A$27:$A$43,_xlfn.XLOOKUP('Beregninger RAS'!F661,'Veksttabell SV'!$B$26:$AU$26,'Veksttabell SV'!$B$27:$AU$43,,-1),,-1)*G661,""))</f>
        <v/>
      </c>
      <c r="I661" s="248" t="str">
        <f t="shared" si="100"/>
        <v/>
      </c>
      <c r="J661" s="264" t="str">
        <f t="shared" si="101"/>
        <v/>
      </c>
      <c r="K661" s="277" t="str">
        <f>IF(A661="","",'Prisestimat RAS'!$C$9)</f>
        <v/>
      </c>
      <c r="L661" s="277" t="str">
        <f>IF(B661="","",'Prisestimat RAS'!$C$10)</f>
        <v/>
      </c>
      <c r="M661" s="277" t="str">
        <f>IF(A661="","",_xlfn.XLOOKUP('Prisestimat RAS'!$C$10,Hjelpeark!$P$14:$P$16,Hjelpeark!$Q$14:$Q$16))</f>
        <v/>
      </c>
      <c r="N661" s="277" t="str">
        <f t="shared" si="108"/>
        <v/>
      </c>
      <c r="O661" s="277" t="str">
        <f>IFERROR(IF(N661=Hjelpeark!$D$7,_xlfn.XLOOKUP('Beregninger RAS'!C661,Hjelpeark!$C$8:$C$19,Hjelpeark!$D$8:$D$19),_xlfn.XLOOKUP('Beregninger RAS'!C661,Hjelpeark!$C$8:$C$19,Hjelpeark!$E$8:$E$19)),"")</f>
        <v/>
      </c>
      <c r="P661" s="277" t="str">
        <f t="shared" si="109"/>
        <v/>
      </c>
      <c r="Q661" s="277" t="str">
        <f>IFERROR(IF(P661=Hjelpeark!$B$4,0,ABS(P661-O661)),"")</f>
        <v/>
      </c>
      <c r="R661" s="226" t="str">
        <f t="shared" si="102"/>
        <v/>
      </c>
      <c r="T661" s="248" t="str">
        <f>IFERROR(_xlfn.XLOOKUP(D661,Prisliste!$C$4:$F$4,Prisliste!$C$28:$F$28)*R661,"")</f>
        <v/>
      </c>
      <c r="U661" s="248" t="str">
        <f>IFERROR(IF(L661=Hjelpeark!$P$14,_xlfn.XLOOKUP(D661,Prisliste!$C$4:$F$4,Prisliste!$C$29:$F$29)*R661,IF(L661=Hjelpeark!$P$15,_xlfn.XLOOKUP(D661,Prisliste!$C$4:$F$4,Prisliste!$C$30:$F$30)*R661,_xlfn.XLOOKUP(D661,Prisliste!$C$4:$F$4,Prisliste!$C$31:$F$31)*R661)),"")</f>
        <v/>
      </c>
    </row>
    <row r="662" spans="1:21" ht="14.4">
      <c r="A662" s="278" t="str">
        <f>IF(A661="","",IF(A661+1&lt;='Prisestimat RAS'!$C$7,'Beregninger RAS'!A661+1,""))</f>
        <v/>
      </c>
      <c r="B662" s="260" t="str">
        <f t="shared" si="103"/>
        <v/>
      </c>
      <c r="C662" s="277" t="str">
        <f t="shared" si="104"/>
        <v/>
      </c>
      <c r="D662" s="260" t="str">
        <f t="shared" si="105"/>
        <v/>
      </c>
      <c r="E662" s="226" t="str">
        <f t="shared" si="107"/>
        <v/>
      </c>
      <c r="F662" s="248" t="str">
        <f t="shared" si="106"/>
        <v/>
      </c>
      <c r="G662" s="246" t="str">
        <f>IF($A662="","",'Prisestimat RAS'!$C$14)</f>
        <v/>
      </c>
      <c r="H662" s="248" t="str" cm="1">
        <f t="array" ref="H662">IF(N662=Hjelpeark!$E$7,_xlfn.XLOOKUP(IF(P662="Naturlig",O662,P662),'Veksttabell FV'!$A$26:$A$42,_xlfn.XLOOKUP('Beregninger RAS'!F662,'Veksttabell FV'!$B$25:$T$25,'Veksttabell FV'!$B$26:$T$42,,-1),,-1)*G662,IF('Beregninger RAS'!N662=Hjelpeark!$D$7,_xlfn.XLOOKUP(IF(P662="Naturlig",O662,P662),'Veksttabell SV'!$A$27:$A$43,_xlfn.XLOOKUP('Beregninger RAS'!F662,'Veksttabell SV'!$B$26:$AU$26,'Veksttabell SV'!$B$27:$AU$43,,-1),,-1)*G662,""))</f>
        <v/>
      </c>
      <c r="I662" s="248" t="str">
        <f t="shared" si="100"/>
        <v/>
      </c>
      <c r="J662" s="264" t="str">
        <f t="shared" si="101"/>
        <v/>
      </c>
      <c r="K662" s="277" t="str">
        <f>IF(A662="","",'Prisestimat RAS'!$C$9)</f>
        <v/>
      </c>
      <c r="L662" s="277" t="str">
        <f>IF(B662="","",'Prisestimat RAS'!$C$10)</f>
        <v/>
      </c>
      <c r="M662" s="277" t="str">
        <f>IF(A662="","",_xlfn.XLOOKUP('Prisestimat RAS'!$C$10,Hjelpeark!$P$14:$P$16,Hjelpeark!$Q$14:$Q$16))</f>
        <v/>
      </c>
      <c r="N662" s="277" t="str">
        <f t="shared" si="108"/>
        <v/>
      </c>
      <c r="O662" s="277" t="str">
        <f>IFERROR(IF(N662=Hjelpeark!$D$7,_xlfn.XLOOKUP('Beregninger RAS'!C662,Hjelpeark!$C$8:$C$19,Hjelpeark!$D$8:$D$19),_xlfn.XLOOKUP('Beregninger RAS'!C662,Hjelpeark!$C$8:$C$19,Hjelpeark!$E$8:$E$19)),"")</f>
        <v/>
      </c>
      <c r="P662" s="277" t="str">
        <f t="shared" si="109"/>
        <v/>
      </c>
      <c r="Q662" s="277" t="str">
        <f>IFERROR(IF(P662=Hjelpeark!$B$4,0,ABS(P662-O662)),"")</f>
        <v/>
      </c>
      <c r="R662" s="226" t="str">
        <f t="shared" si="102"/>
        <v/>
      </c>
      <c r="T662" s="248" t="str">
        <f>IFERROR(_xlfn.XLOOKUP(D662,Prisliste!$C$4:$F$4,Prisliste!$C$28:$F$28)*R662,"")</f>
        <v/>
      </c>
      <c r="U662" s="248" t="str">
        <f>IFERROR(IF(L662=Hjelpeark!$P$14,_xlfn.XLOOKUP(D662,Prisliste!$C$4:$F$4,Prisliste!$C$29:$F$29)*R662,IF(L662=Hjelpeark!$P$15,_xlfn.XLOOKUP(D662,Prisliste!$C$4:$F$4,Prisliste!$C$30:$F$30)*R662,_xlfn.XLOOKUP(D662,Prisliste!$C$4:$F$4,Prisliste!$C$31:$F$31)*R662)),"")</f>
        <v/>
      </c>
    </row>
    <row r="663" spans="1:21" ht="14.4">
      <c r="A663" s="278" t="str">
        <f>IF(A662="","",IF(A662+1&lt;='Prisestimat RAS'!$C$7,'Beregninger RAS'!A662+1,""))</f>
        <v/>
      </c>
      <c r="B663" s="260" t="str">
        <f t="shared" si="103"/>
        <v/>
      </c>
      <c r="C663" s="277" t="str">
        <f t="shared" si="104"/>
        <v/>
      </c>
      <c r="D663" s="260" t="str">
        <f t="shared" si="105"/>
        <v/>
      </c>
      <c r="E663" s="226" t="str">
        <f t="shared" si="107"/>
        <v/>
      </c>
      <c r="F663" s="248" t="str">
        <f t="shared" si="106"/>
        <v/>
      </c>
      <c r="G663" s="246" t="str">
        <f>IF($A663="","",'Prisestimat RAS'!$C$14)</f>
        <v/>
      </c>
      <c r="H663" s="248" t="str" cm="1">
        <f t="array" ref="H663">IF(N663=Hjelpeark!$E$7,_xlfn.XLOOKUP(IF(P663="Naturlig",O663,P663),'Veksttabell FV'!$A$26:$A$42,_xlfn.XLOOKUP('Beregninger RAS'!F663,'Veksttabell FV'!$B$25:$T$25,'Veksttabell FV'!$B$26:$T$42,,-1),,-1)*G663,IF('Beregninger RAS'!N663=Hjelpeark!$D$7,_xlfn.XLOOKUP(IF(P663="Naturlig",O663,P663),'Veksttabell SV'!$A$27:$A$43,_xlfn.XLOOKUP('Beregninger RAS'!F663,'Veksttabell SV'!$B$26:$AU$26,'Veksttabell SV'!$B$27:$AU$43,,-1),,-1)*G663,""))</f>
        <v/>
      </c>
      <c r="I663" s="248" t="str">
        <f t="shared" si="100"/>
        <v/>
      </c>
      <c r="J663" s="264" t="str">
        <f t="shared" si="101"/>
        <v/>
      </c>
      <c r="K663" s="277" t="str">
        <f>IF(A663="","",'Prisestimat RAS'!$C$9)</f>
        <v/>
      </c>
      <c r="L663" s="277" t="str">
        <f>IF(B663="","",'Prisestimat RAS'!$C$10)</f>
        <v/>
      </c>
      <c r="M663" s="277" t="str">
        <f>IF(A663="","",_xlfn.XLOOKUP('Prisestimat RAS'!$C$10,Hjelpeark!$P$14:$P$16,Hjelpeark!$Q$14:$Q$16))</f>
        <v/>
      </c>
      <c r="N663" s="277" t="str">
        <f t="shared" si="108"/>
        <v/>
      </c>
      <c r="O663" s="277" t="str">
        <f>IFERROR(IF(N663=Hjelpeark!$D$7,_xlfn.XLOOKUP('Beregninger RAS'!C663,Hjelpeark!$C$8:$C$19,Hjelpeark!$D$8:$D$19),_xlfn.XLOOKUP('Beregninger RAS'!C663,Hjelpeark!$C$8:$C$19,Hjelpeark!$E$8:$E$19)),"")</f>
        <v/>
      </c>
      <c r="P663" s="277" t="str">
        <f t="shared" si="109"/>
        <v/>
      </c>
      <c r="Q663" s="277" t="str">
        <f>IFERROR(IF(P663=Hjelpeark!$B$4,0,ABS(P663-O663)),"")</f>
        <v/>
      </c>
      <c r="R663" s="226" t="str">
        <f t="shared" si="102"/>
        <v/>
      </c>
      <c r="T663" s="248" t="str">
        <f>IFERROR(_xlfn.XLOOKUP(D663,Prisliste!$C$4:$F$4,Prisliste!$C$28:$F$28)*R663,"")</f>
        <v/>
      </c>
      <c r="U663" s="248" t="str">
        <f>IFERROR(IF(L663=Hjelpeark!$P$14,_xlfn.XLOOKUP(D663,Prisliste!$C$4:$F$4,Prisliste!$C$29:$F$29)*R663,IF(L663=Hjelpeark!$P$15,_xlfn.XLOOKUP(D663,Prisliste!$C$4:$F$4,Prisliste!$C$30:$F$30)*R663,_xlfn.XLOOKUP(D663,Prisliste!$C$4:$F$4,Prisliste!$C$31:$F$31)*R663)),"")</f>
        <v/>
      </c>
    </row>
    <row r="664" spans="1:21" ht="14.4">
      <c r="A664" s="278" t="str">
        <f>IF(A663="","",IF(A663+1&lt;='Prisestimat RAS'!$C$7,'Beregninger RAS'!A663+1,""))</f>
        <v/>
      </c>
      <c r="B664" s="260" t="str">
        <f t="shared" si="103"/>
        <v/>
      </c>
      <c r="C664" s="277" t="str">
        <f t="shared" si="104"/>
        <v/>
      </c>
      <c r="D664" s="260" t="str">
        <f t="shared" si="105"/>
        <v/>
      </c>
      <c r="E664" s="226" t="str">
        <f t="shared" si="107"/>
        <v/>
      </c>
      <c r="F664" s="248" t="str">
        <f t="shared" si="106"/>
        <v/>
      </c>
      <c r="G664" s="246" t="str">
        <f>IF($A664="","",'Prisestimat RAS'!$C$14)</f>
        <v/>
      </c>
      <c r="H664" s="248" t="str" cm="1">
        <f t="array" ref="H664">IF(N664=Hjelpeark!$E$7,_xlfn.XLOOKUP(IF(P664="Naturlig",O664,P664),'Veksttabell FV'!$A$26:$A$42,_xlfn.XLOOKUP('Beregninger RAS'!F664,'Veksttabell FV'!$B$25:$T$25,'Veksttabell FV'!$B$26:$T$42,,-1),,-1)*G664,IF('Beregninger RAS'!N664=Hjelpeark!$D$7,_xlfn.XLOOKUP(IF(P664="Naturlig",O664,P664),'Veksttabell SV'!$A$27:$A$43,_xlfn.XLOOKUP('Beregninger RAS'!F664,'Veksttabell SV'!$B$26:$AU$26,'Veksttabell SV'!$B$27:$AU$43,,-1),,-1)*G664,""))</f>
        <v/>
      </c>
      <c r="I664" s="248" t="str">
        <f t="shared" si="100"/>
        <v/>
      </c>
      <c r="J664" s="264" t="str">
        <f t="shared" si="101"/>
        <v/>
      </c>
      <c r="K664" s="277" t="str">
        <f>IF(A664="","",'Prisestimat RAS'!$C$9)</f>
        <v/>
      </c>
      <c r="L664" s="277" t="str">
        <f>IF(B664="","",'Prisestimat RAS'!$C$10)</f>
        <v/>
      </c>
      <c r="M664" s="277" t="str">
        <f>IF(A664="","",_xlfn.XLOOKUP('Prisestimat RAS'!$C$10,Hjelpeark!$P$14:$P$16,Hjelpeark!$Q$14:$Q$16))</f>
        <v/>
      </c>
      <c r="N664" s="277" t="str">
        <f t="shared" si="108"/>
        <v/>
      </c>
      <c r="O664" s="277" t="str">
        <f>IFERROR(IF(N664=Hjelpeark!$D$7,_xlfn.XLOOKUP('Beregninger RAS'!C664,Hjelpeark!$C$8:$C$19,Hjelpeark!$D$8:$D$19),_xlfn.XLOOKUP('Beregninger RAS'!C664,Hjelpeark!$C$8:$C$19,Hjelpeark!$E$8:$E$19)),"")</f>
        <v/>
      </c>
      <c r="P664" s="277" t="str">
        <f t="shared" si="109"/>
        <v/>
      </c>
      <c r="Q664" s="277" t="str">
        <f>IFERROR(IF(P664=Hjelpeark!$B$4,0,ABS(P664-O664)),"")</f>
        <v/>
      </c>
      <c r="R664" s="226" t="str">
        <f t="shared" si="102"/>
        <v/>
      </c>
      <c r="T664" s="248" t="str">
        <f>IFERROR(_xlfn.XLOOKUP(D664,Prisliste!$C$4:$F$4,Prisliste!$C$28:$F$28)*R664,"")</f>
        <v/>
      </c>
      <c r="U664" s="248" t="str">
        <f>IFERROR(IF(L664=Hjelpeark!$P$14,_xlfn.XLOOKUP(D664,Prisliste!$C$4:$F$4,Prisliste!$C$29:$F$29)*R664,IF(L664=Hjelpeark!$P$15,_xlfn.XLOOKUP(D664,Prisliste!$C$4:$F$4,Prisliste!$C$30:$F$30)*R664,_xlfn.XLOOKUP(D664,Prisliste!$C$4:$F$4,Prisliste!$C$31:$F$31)*R664)),"")</f>
        <v/>
      </c>
    </row>
    <row r="665" spans="1:21" ht="14.4">
      <c r="A665" s="278" t="str">
        <f>IF(A664="","",IF(A664+1&lt;='Prisestimat RAS'!$C$7,'Beregninger RAS'!A664+1,""))</f>
        <v/>
      </c>
      <c r="B665" s="260" t="str">
        <f t="shared" si="103"/>
        <v/>
      </c>
      <c r="C665" s="277" t="str">
        <f t="shared" si="104"/>
        <v/>
      </c>
      <c r="D665" s="260" t="str">
        <f t="shared" si="105"/>
        <v/>
      </c>
      <c r="E665" s="226" t="str">
        <f t="shared" si="107"/>
        <v/>
      </c>
      <c r="F665" s="248" t="str">
        <f t="shared" si="106"/>
        <v/>
      </c>
      <c r="G665" s="246" t="str">
        <f>IF($A665="","",'Prisestimat RAS'!$C$14)</f>
        <v/>
      </c>
      <c r="H665" s="248" t="str" cm="1">
        <f t="array" ref="H665">IF(N665=Hjelpeark!$E$7,_xlfn.XLOOKUP(IF(P665="Naturlig",O665,P665),'Veksttabell FV'!$A$26:$A$42,_xlfn.XLOOKUP('Beregninger RAS'!F665,'Veksttabell FV'!$B$25:$T$25,'Veksttabell FV'!$B$26:$T$42,,-1),,-1)*G665,IF('Beregninger RAS'!N665=Hjelpeark!$D$7,_xlfn.XLOOKUP(IF(P665="Naturlig",O665,P665),'Veksttabell SV'!$A$27:$A$43,_xlfn.XLOOKUP('Beregninger RAS'!F665,'Veksttabell SV'!$B$26:$AU$26,'Veksttabell SV'!$B$27:$AU$43,,-1),,-1)*G665,""))</f>
        <v/>
      </c>
      <c r="I665" s="248" t="str">
        <f t="shared" si="100"/>
        <v/>
      </c>
      <c r="J665" s="264" t="str">
        <f t="shared" si="101"/>
        <v/>
      </c>
      <c r="K665" s="277" t="str">
        <f>IF(A665="","",'Prisestimat RAS'!$C$9)</f>
        <v/>
      </c>
      <c r="L665" s="277" t="str">
        <f>IF(B665="","",'Prisestimat RAS'!$C$10)</f>
        <v/>
      </c>
      <c r="M665" s="277" t="str">
        <f>IF(A665="","",_xlfn.XLOOKUP('Prisestimat RAS'!$C$10,Hjelpeark!$P$14:$P$16,Hjelpeark!$Q$14:$Q$16))</f>
        <v/>
      </c>
      <c r="N665" s="277" t="str">
        <f t="shared" si="108"/>
        <v/>
      </c>
      <c r="O665" s="277" t="str">
        <f>IFERROR(IF(N665=Hjelpeark!$D$7,_xlfn.XLOOKUP('Beregninger RAS'!C665,Hjelpeark!$C$8:$C$19,Hjelpeark!$D$8:$D$19),_xlfn.XLOOKUP('Beregninger RAS'!C665,Hjelpeark!$C$8:$C$19,Hjelpeark!$E$8:$E$19)),"")</f>
        <v/>
      </c>
      <c r="P665" s="277" t="str">
        <f t="shared" si="109"/>
        <v/>
      </c>
      <c r="Q665" s="277" t="str">
        <f>IFERROR(IF(P665=Hjelpeark!$B$4,0,ABS(P665-O665)),"")</f>
        <v/>
      </c>
      <c r="R665" s="226" t="str">
        <f t="shared" si="102"/>
        <v/>
      </c>
      <c r="T665" s="248" t="str">
        <f>IFERROR(_xlfn.XLOOKUP(D665,Prisliste!$C$4:$F$4,Prisliste!$C$28:$F$28)*R665,"")</f>
        <v/>
      </c>
      <c r="U665" s="248" t="str">
        <f>IFERROR(IF(L665=Hjelpeark!$P$14,_xlfn.XLOOKUP(D665,Prisliste!$C$4:$F$4,Prisliste!$C$29:$F$29)*R665,IF(L665=Hjelpeark!$P$15,_xlfn.XLOOKUP(D665,Prisliste!$C$4:$F$4,Prisliste!$C$30:$F$30)*R665,_xlfn.XLOOKUP(D665,Prisliste!$C$4:$F$4,Prisliste!$C$31:$F$31)*R665)),"")</f>
        <v/>
      </c>
    </row>
    <row r="666" spans="1:21" ht="14.4">
      <c r="A666" s="278" t="str">
        <f>IF(A665="","",IF(A665+1&lt;='Prisestimat RAS'!$C$7,'Beregninger RAS'!A665+1,""))</f>
        <v/>
      </c>
      <c r="B666" s="260" t="str">
        <f t="shared" si="103"/>
        <v/>
      </c>
      <c r="C666" s="277" t="str">
        <f t="shared" si="104"/>
        <v/>
      </c>
      <c r="D666" s="260" t="str">
        <f t="shared" si="105"/>
        <v/>
      </c>
      <c r="E666" s="226" t="str">
        <f t="shared" si="107"/>
        <v/>
      </c>
      <c r="F666" s="248" t="str">
        <f t="shared" si="106"/>
        <v/>
      </c>
      <c r="G666" s="246" t="str">
        <f>IF($A666="","",'Prisestimat RAS'!$C$14)</f>
        <v/>
      </c>
      <c r="H666" s="248" t="str" cm="1">
        <f t="array" ref="H666">IF(N666=Hjelpeark!$E$7,_xlfn.XLOOKUP(IF(P666="Naturlig",O666,P666),'Veksttabell FV'!$A$26:$A$42,_xlfn.XLOOKUP('Beregninger RAS'!F666,'Veksttabell FV'!$B$25:$T$25,'Veksttabell FV'!$B$26:$T$42,,-1),,-1)*G666,IF('Beregninger RAS'!N666=Hjelpeark!$D$7,_xlfn.XLOOKUP(IF(P666="Naturlig",O666,P666),'Veksttabell SV'!$A$27:$A$43,_xlfn.XLOOKUP('Beregninger RAS'!F666,'Veksttabell SV'!$B$26:$AU$26,'Veksttabell SV'!$B$27:$AU$43,,-1),,-1)*G666,""))</f>
        <v/>
      </c>
      <c r="I666" s="248" t="str">
        <f t="shared" si="100"/>
        <v/>
      </c>
      <c r="J666" s="264" t="str">
        <f t="shared" si="101"/>
        <v/>
      </c>
      <c r="K666" s="277" t="str">
        <f>IF(A666="","",'Prisestimat RAS'!$C$9)</f>
        <v/>
      </c>
      <c r="L666" s="277" t="str">
        <f>IF(B666="","",'Prisestimat RAS'!$C$10)</f>
        <v/>
      </c>
      <c r="M666" s="277" t="str">
        <f>IF(A666="","",_xlfn.XLOOKUP('Prisestimat RAS'!$C$10,Hjelpeark!$P$14:$P$16,Hjelpeark!$Q$14:$Q$16))</f>
        <v/>
      </c>
      <c r="N666" s="277" t="str">
        <f t="shared" si="108"/>
        <v/>
      </c>
      <c r="O666" s="277" t="str">
        <f>IFERROR(IF(N666=Hjelpeark!$D$7,_xlfn.XLOOKUP('Beregninger RAS'!C666,Hjelpeark!$C$8:$C$19,Hjelpeark!$D$8:$D$19),_xlfn.XLOOKUP('Beregninger RAS'!C666,Hjelpeark!$C$8:$C$19,Hjelpeark!$E$8:$E$19)),"")</f>
        <v/>
      </c>
      <c r="P666" s="277" t="str">
        <f t="shared" si="109"/>
        <v/>
      </c>
      <c r="Q666" s="277" t="str">
        <f>IFERROR(IF(P666=Hjelpeark!$B$4,0,ABS(P666-O666)),"")</f>
        <v/>
      </c>
      <c r="R666" s="226" t="str">
        <f t="shared" si="102"/>
        <v/>
      </c>
      <c r="T666" s="248" t="str">
        <f>IFERROR(_xlfn.XLOOKUP(D666,Prisliste!$C$4:$F$4,Prisliste!$C$28:$F$28)*R666,"")</f>
        <v/>
      </c>
      <c r="U666" s="248" t="str">
        <f>IFERROR(IF(L666=Hjelpeark!$P$14,_xlfn.XLOOKUP(D666,Prisliste!$C$4:$F$4,Prisliste!$C$29:$F$29)*R666,IF(L666=Hjelpeark!$P$15,_xlfn.XLOOKUP(D666,Prisliste!$C$4:$F$4,Prisliste!$C$30:$F$30)*R666,_xlfn.XLOOKUP(D666,Prisliste!$C$4:$F$4,Prisliste!$C$31:$F$31)*R666)),"")</f>
        <v/>
      </c>
    </row>
    <row r="667" spans="1:21" ht="14.4">
      <c r="A667" s="278" t="str">
        <f>IF(A666="","",IF(A666+1&lt;='Prisestimat RAS'!$C$7,'Beregninger RAS'!A666+1,""))</f>
        <v/>
      </c>
      <c r="B667" s="260" t="str">
        <f t="shared" si="103"/>
        <v/>
      </c>
      <c r="C667" s="277" t="str">
        <f t="shared" si="104"/>
        <v/>
      </c>
      <c r="D667" s="260" t="str">
        <f t="shared" si="105"/>
        <v/>
      </c>
      <c r="E667" s="226" t="str">
        <f t="shared" si="107"/>
        <v/>
      </c>
      <c r="F667" s="248" t="str">
        <f t="shared" si="106"/>
        <v/>
      </c>
      <c r="G667" s="246" t="str">
        <f>IF($A667="","",'Prisestimat RAS'!$C$14)</f>
        <v/>
      </c>
      <c r="H667" s="248" t="str" cm="1">
        <f t="array" ref="H667">IF(N667=Hjelpeark!$E$7,_xlfn.XLOOKUP(IF(P667="Naturlig",O667,P667),'Veksttabell FV'!$A$26:$A$42,_xlfn.XLOOKUP('Beregninger RAS'!F667,'Veksttabell FV'!$B$25:$T$25,'Veksttabell FV'!$B$26:$T$42,,-1),,-1)*G667,IF('Beregninger RAS'!N667=Hjelpeark!$D$7,_xlfn.XLOOKUP(IF(P667="Naturlig",O667,P667),'Veksttabell SV'!$A$27:$A$43,_xlfn.XLOOKUP('Beregninger RAS'!F667,'Veksttabell SV'!$B$26:$AU$26,'Veksttabell SV'!$B$27:$AU$43,,-1),,-1)*G667,""))</f>
        <v/>
      </c>
      <c r="I667" s="248" t="str">
        <f t="shared" si="100"/>
        <v/>
      </c>
      <c r="J667" s="264" t="str">
        <f t="shared" si="101"/>
        <v/>
      </c>
      <c r="K667" s="277" t="str">
        <f>IF(A667="","",'Prisestimat RAS'!$C$9)</f>
        <v/>
      </c>
      <c r="L667" s="277" t="str">
        <f>IF(B667="","",'Prisestimat RAS'!$C$10)</f>
        <v/>
      </c>
      <c r="M667" s="277" t="str">
        <f>IF(A667="","",_xlfn.XLOOKUP('Prisestimat RAS'!$C$10,Hjelpeark!$P$14:$P$16,Hjelpeark!$Q$14:$Q$16))</f>
        <v/>
      </c>
      <c r="N667" s="277" t="str">
        <f t="shared" si="108"/>
        <v/>
      </c>
      <c r="O667" s="277" t="str">
        <f>IFERROR(IF(N667=Hjelpeark!$D$7,_xlfn.XLOOKUP('Beregninger RAS'!C667,Hjelpeark!$C$8:$C$19,Hjelpeark!$D$8:$D$19),_xlfn.XLOOKUP('Beregninger RAS'!C667,Hjelpeark!$C$8:$C$19,Hjelpeark!$E$8:$E$19)),"")</f>
        <v/>
      </c>
      <c r="P667" s="277" t="str">
        <f t="shared" si="109"/>
        <v/>
      </c>
      <c r="Q667" s="277" t="str">
        <f>IFERROR(IF(P667=Hjelpeark!$B$4,0,ABS(P667-O667)),"")</f>
        <v/>
      </c>
      <c r="R667" s="226" t="str">
        <f t="shared" si="102"/>
        <v/>
      </c>
      <c r="T667" s="248" t="str">
        <f>IFERROR(_xlfn.XLOOKUP(D667,Prisliste!$C$4:$F$4,Prisliste!$C$28:$F$28)*R667,"")</f>
        <v/>
      </c>
      <c r="U667" s="248" t="str">
        <f>IFERROR(IF(L667=Hjelpeark!$P$14,_xlfn.XLOOKUP(D667,Prisliste!$C$4:$F$4,Prisliste!$C$29:$F$29)*R667,IF(L667=Hjelpeark!$P$15,_xlfn.XLOOKUP(D667,Prisliste!$C$4:$F$4,Prisliste!$C$30:$F$30)*R667,_xlfn.XLOOKUP(D667,Prisliste!$C$4:$F$4,Prisliste!$C$31:$F$31)*R667)),"")</f>
        <v/>
      </c>
    </row>
    <row r="668" spans="1:21" ht="14.4">
      <c r="A668" s="278" t="str">
        <f>IF(A667="","",IF(A667+1&lt;='Prisestimat RAS'!$C$7,'Beregninger RAS'!A667+1,""))</f>
        <v/>
      </c>
      <c r="B668" s="260" t="str">
        <f t="shared" si="103"/>
        <v/>
      </c>
      <c r="C668" s="277" t="str">
        <f t="shared" si="104"/>
        <v/>
      </c>
      <c r="D668" s="260" t="str">
        <f t="shared" si="105"/>
        <v/>
      </c>
      <c r="E668" s="226" t="str">
        <f t="shared" si="107"/>
        <v/>
      </c>
      <c r="F668" s="248" t="str">
        <f t="shared" si="106"/>
        <v/>
      </c>
      <c r="G668" s="246" t="str">
        <f>IF($A668="","",'Prisestimat RAS'!$C$14)</f>
        <v/>
      </c>
      <c r="H668" s="248" t="str" cm="1">
        <f t="array" ref="H668">IF(N668=Hjelpeark!$E$7,_xlfn.XLOOKUP(IF(P668="Naturlig",O668,P668),'Veksttabell FV'!$A$26:$A$42,_xlfn.XLOOKUP('Beregninger RAS'!F668,'Veksttabell FV'!$B$25:$T$25,'Veksttabell FV'!$B$26:$T$42,,-1),,-1)*G668,IF('Beregninger RAS'!N668=Hjelpeark!$D$7,_xlfn.XLOOKUP(IF(P668="Naturlig",O668,P668),'Veksttabell SV'!$A$27:$A$43,_xlfn.XLOOKUP('Beregninger RAS'!F668,'Veksttabell SV'!$B$26:$AU$26,'Veksttabell SV'!$B$27:$AU$43,,-1),,-1)*G668,""))</f>
        <v/>
      </c>
      <c r="I668" s="248" t="str">
        <f t="shared" si="100"/>
        <v/>
      </c>
      <c r="J668" s="264" t="str">
        <f t="shared" si="101"/>
        <v/>
      </c>
      <c r="K668" s="277" t="str">
        <f>IF(A668="","",'Prisestimat RAS'!$C$9)</f>
        <v/>
      </c>
      <c r="L668" s="277" t="str">
        <f>IF(B668="","",'Prisestimat RAS'!$C$10)</f>
        <v/>
      </c>
      <c r="M668" s="277" t="str">
        <f>IF(A668="","",_xlfn.XLOOKUP('Prisestimat RAS'!$C$10,Hjelpeark!$P$14:$P$16,Hjelpeark!$Q$14:$Q$16))</f>
        <v/>
      </c>
      <c r="N668" s="277" t="str">
        <f t="shared" si="108"/>
        <v/>
      </c>
      <c r="O668" s="277" t="str">
        <f>IFERROR(IF(N668=Hjelpeark!$D$7,_xlfn.XLOOKUP('Beregninger RAS'!C668,Hjelpeark!$C$8:$C$19,Hjelpeark!$D$8:$D$19),_xlfn.XLOOKUP('Beregninger RAS'!C668,Hjelpeark!$C$8:$C$19,Hjelpeark!$E$8:$E$19)),"")</f>
        <v/>
      </c>
      <c r="P668" s="277" t="str">
        <f t="shared" si="109"/>
        <v/>
      </c>
      <c r="Q668" s="277" t="str">
        <f>IFERROR(IF(P668=Hjelpeark!$B$4,0,ABS(P668-O668)),"")</f>
        <v/>
      </c>
      <c r="R668" s="226" t="str">
        <f t="shared" si="102"/>
        <v/>
      </c>
      <c r="T668" s="248" t="str">
        <f>IFERROR(_xlfn.XLOOKUP(D668,Prisliste!$C$4:$F$4,Prisliste!$C$28:$F$28)*R668,"")</f>
        <v/>
      </c>
      <c r="U668" s="248" t="str">
        <f>IFERROR(IF(L668=Hjelpeark!$P$14,_xlfn.XLOOKUP(D668,Prisliste!$C$4:$F$4,Prisliste!$C$29:$F$29)*R668,IF(L668=Hjelpeark!$P$15,_xlfn.XLOOKUP(D668,Prisliste!$C$4:$F$4,Prisliste!$C$30:$F$30)*R668,_xlfn.XLOOKUP(D668,Prisliste!$C$4:$F$4,Prisliste!$C$31:$F$31)*R668)),"")</f>
        <v/>
      </c>
    </row>
    <row r="669" spans="1:21" ht="14.4">
      <c r="A669" s="278" t="str">
        <f>IF(A668="","",IF(A668+1&lt;='Prisestimat RAS'!$C$7,'Beregninger RAS'!A668+1,""))</f>
        <v/>
      </c>
      <c r="B669" s="260" t="str">
        <f t="shared" si="103"/>
        <v/>
      </c>
      <c r="C669" s="277" t="str">
        <f t="shared" si="104"/>
        <v/>
      </c>
      <c r="D669" s="260" t="str">
        <f t="shared" si="105"/>
        <v/>
      </c>
      <c r="E669" s="226" t="str">
        <f t="shared" si="107"/>
        <v/>
      </c>
      <c r="F669" s="248" t="str">
        <f t="shared" si="106"/>
        <v/>
      </c>
      <c r="G669" s="246" t="str">
        <f>IF($A669="","",'Prisestimat RAS'!$C$14)</f>
        <v/>
      </c>
      <c r="H669" s="248" t="str" cm="1">
        <f t="array" ref="H669">IF(N669=Hjelpeark!$E$7,_xlfn.XLOOKUP(IF(P669="Naturlig",O669,P669),'Veksttabell FV'!$A$26:$A$42,_xlfn.XLOOKUP('Beregninger RAS'!F669,'Veksttabell FV'!$B$25:$T$25,'Veksttabell FV'!$B$26:$T$42,,-1),,-1)*G669,IF('Beregninger RAS'!N669=Hjelpeark!$D$7,_xlfn.XLOOKUP(IF(P669="Naturlig",O669,P669),'Veksttabell SV'!$A$27:$A$43,_xlfn.XLOOKUP('Beregninger RAS'!F669,'Veksttabell SV'!$B$26:$AU$26,'Veksttabell SV'!$B$27:$AU$43,,-1),,-1)*G669,""))</f>
        <v/>
      </c>
      <c r="I669" s="248" t="str">
        <f t="shared" si="100"/>
        <v/>
      </c>
      <c r="J669" s="264" t="str">
        <f t="shared" si="101"/>
        <v/>
      </c>
      <c r="K669" s="277" t="str">
        <f>IF(A669="","",'Prisestimat RAS'!$C$9)</f>
        <v/>
      </c>
      <c r="L669" s="277" t="str">
        <f>IF(B669="","",'Prisestimat RAS'!$C$10)</f>
        <v/>
      </c>
      <c r="M669" s="277" t="str">
        <f>IF(A669="","",_xlfn.XLOOKUP('Prisestimat RAS'!$C$10,Hjelpeark!$P$14:$P$16,Hjelpeark!$Q$14:$Q$16))</f>
        <v/>
      </c>
      <c r="N669" s="277" t="str">
        <f t="shared" si="108"/>
        <v/>
      </c>
      <c r="O669" s="277" t="str">
        <f>IFERROR(IF(N669=Hjelpeark!$D$7,_xlfn.XLOOKUP('Beregninger RAS'!C669,Hjelpeark!$C$8:$C$19,Hjelpeark!$D$8:$D$19),_xlfn.XLOOKUP('Beregninger RAS'!C669,Hjelpeark!$C$8:$C$19,Hjelpeark!$E$8:$E$19)),"")</f>
        <v/>
      </c>
      <c r="P669" s="277" t="str">
        <f t="shared" si="109"/>
        <v/>
      </c>
      <c r="Q669" s="277" t="str">
        <f>IFERROR(IF(P669=Hjelpeark!$B$4,0,ABS(P669-O669)),"")</f>
        <v/>
      </c>
      <c r="R669" s="226" t="str">
        <f t="shared" si="102"/>
        <v/>
      </c>
      <c r="T669" s="248" t="str">
        <f>IFERROR(_xlfn.XLOOKUP(D669,Prisliste!$C$4:$F$4,Prisliste!$C$28:$F$28)*R669,"")</f>
        <v/>
      </c>
      <c r="U669" s="248" t="str">
        <f>IFERROR(IF(L669=Hjelpeark!$P$14,_xlfn.XLOOKUP(D669,Prisliste!$C$4:$F$4,Prisliste!$C$29:$F$29)*R669,IF(L669=Hjelpeark!$P$15,_xlfn.XLOOKUP(D669,Prisliste!$C$4:$F$4,Prisliste!$C$30:$F$30)*R669,_xlfn.XLOOKUP(D669,Prisliste!$C$4:$F$4,Prisliste!$C$31:$F$31)*R669)),"")</f>
        <v/>
      </c>
    </row>
    <row r="670" spans="1:21" ht="14.4">
      <c r="A670" s="278" t="str">
        <f>IF(A669="","",IF(A669+1&lt;='Prisestimat RAS'!$C$7,'Beregninger RAS'!A669+1,""))</f>
        <v/>
      </c>
      <c r="B670" s="260" t="str">
        <f t="shared" si="103"/>
        <v/>
      </c>
      <c r="C670" s="277" t="str">
        <f t="shared" si="104"/>
        <v/>
      </c>
      <c r="D670" s="260" t="str">
        <f t="shared" si="105"/>
        <v/>
      </c>
      <c r="E670" s="226" t="str">
        <f t="shared" si="107"/>
        <v/>
      </c>
      <c r="F670" s="248" t="str">
        <f t="shared" si="106"/>
        <v/>
      </c>
      <c r="G670" s="246" t="str">
        <f>IF($A670="","",'Prisestimat RAS'!$C$14)</f>
        <v/>
      </c>
      <c r="H670" s="248" t="str" cm="1">
        <f t="array" ref="H670">IF(N670=Hjelpeark!$E$7,_xlfn.XLOOKUP(IF(P670="Naturlig",O670,P670),'Veksttabell FV'!$A$26:$A$42,_xlfn.XLOOKUP('Beregninger RAS'!F670,'Veksttabell FV'!$B$25:$T$25,'Veksttabell FV'!$B$26:$T$42,,-1),,-1)*G670,IF('Beregninger RAS'!N670=Hjelpeark!$D$7,_xlfn.XLOOKUP(IF(P670="Naturlig",O670,P670),'Veksttabell SV'!$A$27:$A$43,_xlfn.XLOOKUP('Beregninger RAS'!F670,'Veksttabell SV'!$B$26:$AU$26,'Veksttabell SV'!$B$27:$AU$43,,-1),,-1)*G670,""))</f>
        <v/>
      </c>
      <c r="I670" s="248" t="str">
        <f t="shared" si="100"/>
        <v/>
      </c>
      <c r="J670" s="264" t="str">
        <f t="shared" si="101"/>
        <v/>
      </c>
      <c r="K670" s="277" t="str">
        <f>IF(A670="","",'Prisestimat RAS'!$C$9)</f>
        <v/>
      </c>
      <c r="L670" s="277" t="str">
        <f>IF(B670="","",'Prisestimat RAS'!$C$10)</f>
        <v/>
      </c>
      <c r="M670" s="277" t="str">
        <f>IF(A670="","",_xlfn.XLOOKUP('Prisestimat RAS'!$C$10,Hjelpeark!$P$14:$P$16,Hjelpeark!$Q$14:$Q$16))</f>
        <v/>
      </c>
      <c r="N670" s="277" t="str">
        <f t="shared" si="108"/>
        <v/>
      </c>
      <c r="O670" s="277" t="str">
        <f>IFERROR(IF(N670=Hjelpeark!$D$7,_xlfn.XLOOKUP('Beregninger RAS'!C670,Hjelpeark!$C$8:$C$19,Hjelpeark!$D$8:$D$19),_xlfn.XLOOKUP('Beregninger RAS'!C670,Hjelpeark!$C$8:$C$19,Hjelpeark!$E$8:$E$19)),"")</f>
        <v/>
      </c>
      <c r="P670" s="277" t="str">
        <f t="shared" si="109"/>
        <v/>
      </c>
      <c r="Q670" s="277" t="str">
        <f>IFERROR(IF(P670=Hjelpeark!$B$4,0,ABS(P670-O670)),"")</f>
        <v/>
      </c>
      <c r="R670" s="226" t="str">
        <f t="shared" si="102"/>
        <v/>
      </c>
      <c r="T670" s="248" t="str">
        <f>IFERROR(_xlfn.XLOOKUP(D670,Prisliste!$C$4:$F$4,Prisliste!$C$28:$F$28)*R670,"")</f>
        <v/>
      </c>
      <c r="U670" s="248" t="str">
        <f>IFERROR(IF(L670=Hjelpeark!$P$14,_xlfn.XLOOKUP(D670,Prisliste!$C$4:$F$4,Prisliste!$C$29:$F$29)*R670,IF(L670=Hjelpeark!$P$15,_xlfn.XLOOKUP(D670,Prisliste!$C$4:$F$4,Prisliste!$C$30:$F$30)*R670,_xlfn.XLOOKUP(D670,Prisliste!$C$4:$F$4,Prisliste!$C$31:$F$31)*R670)),"")</f>
        <v/>
      </c>
    </row>
    <row r="671" spans="1:21" ht="14.4">
      <c r="A671" s="278" t="str">
        <f>IF(A670="","",IF(A670+1&lt;='Prisestimat RAS'!$C$7,'Beregninger RAS'!A670+1,""))</f>
        <v/>
      </c>
      <c r="B671" s="260" t="str">
        <f t="shared" si="103"/>
        <v/>
      </c>
      <c r="C671" s="277" t="str">
        <f t="shared" si="104"/>
        <v/>
      </c>
      <c r="D671" s="260" t="str">
        <f t="shared" si="105"/>
        <v/>
      </c>
      <c r="E671" s="226" t="str">
        <f t="shared" si="107"/>
        <v/>
      </c>
      <c r="F671" s="248" t="str">
        <f t="shared" si="106"/>
        <v/>
      </c>
      <c r="G671" s="246" t="str">
        <f>IF($A671="","",'Prisestimat RAS'!$C$14)</f>
        <v/>
      </c>
      <c r="H671" s="248" t="str" cm="1">
        <f t="array" ref="H671">IF(N671=Hjelpeark!$E$7,_xlfn.XLOOKUP(IF(P671="Naturlig",O671,P671),'Veksttabell FV'!$A$26:$A$42,_xlfn.XLOOKUP('Beregninger RAS'!F671,'Veksttabell FV'!$B$25:$T$25,'Veksttabell FV'!$B$26:$T$42,,-1),,-1)*G671,IF('Beregninger RAS'!N671=Hjelpeark!$D$7,_xlfn.XLOOKUP(IF(P671="Naturlig",O671,P671),'Veksttabell SV'!$A$27:$A$43,_xlfn.XLOOKUP('Beregninger RAS'!F671,'Veksttabell SV'!$B$26:$AU$26,'Veksttabell SV'!$B$27:$AU$43,,-1),,-1)*G671,""))</f>
        <v/>
      </c>
      <c r="I671" s="248" t="str">
        <f t="shared" si="100"/>
        <v/>
      </c>
      <c r="J671" s="264" t="str">
        <f t="shared" si="101"/>
        <v/>
      </c>
      <c r="K671" s="277" t="str">
        <f>IF(A671="","",'Prisestimat RAS'!$C$9)</f>
        <v/>
      </c>
      <c r="L671" s="277" t="str">
        <f>IF(B671="","",'Prisestimat RAS'!$C$10)</f>
        <v/>
      </c>
      <c r="M671" s="277" t="str">
        <f>IF(A671="","",_xlfn.XLOOKUP('Prisestimat RAS'!$C$10,Hjelpeark!$P$14:$P$16,Hjelpeark!$Q$14:$Q$16))</f>
        <v/>
      </c>
      <c r="N671" s="277" t="str">
        <f t="shared" si="108"/>
        <v/>
      </c>
      <c r="O671" s="277" t="str">
        <f>IFERROR(IF(N671=Hjelpeark!$D$7,_xlfn.XLOOKUP('Beregninger RAS'!C671,Hjelpeark!$C$8:$C$19,Hjelpeark!$D$8:$D$19),_xlfn.XLOOKUP('Beregninger RAS'!C671,Hjelpeark!$C$8:$C$19,Hjelpeark!$E$8:$E$19)),"")</f>
        <v/>
      </c>
      <c r="P671" s="277" t="str">
        <f t="shared" si="109"/>
        <v/>
      </c>
      <c r="Q671" s="277" t="str">
        <f>IFERROR(IF(P671=Hjelpeark!$B$4,0,ABS(P671-O671)),"")</f>
        <v/>
      </c>
      <c r="R671" s="226" t="str">
        <f t="shared" si="102"/>
        <v/>
      </c>
      <c r="T671" s="248" t="str">
        <f>IFERROR(_xlfn.XLOOKUP(D671,Prisliste!$C$4:$F$4,Prisliste!$C$28:$F$28)*R671,"")</f>
        <v/>
      </c>
      <c r="U671" s="248" t="str">
        <f>IFERROR(IF(L671=Hjelpeark!$P$14,_xlfn.XLOOKUP(D671,Prisliste!$C$4:$F$4,Prisliste!$C$29:$F$29)*R671,IF(L671=Hjelpeark!$P$15,_xlfn.XLOOKUP(D671,Prisliste!$C$4:$F$4,Prisliste!$C$30:$F$30)*R671,_xlfn.XLOOKUP(D671,Prisliste!$C$4:$F$4,Prisliste!$C$31:$F$31)*R671)),"")</f>
        <v/>
      </c>
    </row>
    <row r="672" spans="1:21" ht="14.4">
      <c r="A672" s="278" t="str">
        <f>IF(A671="","",IF(A671+1&lt;='Prisestimat RAS'!$C$7,'Beregninger RAS'!A671+1,""))</f>
        <v/>
      </c>
      <c r="B672" s="260" t="str">
        <f t="shared" si="103"/>
        <v/>
      </c>
      <c r="C672" s="277" t="str">
        <f t="shared" si="104"/>
        <v/>
      </c>
      <c r="D672" s="260" t="str">
        <f t="shared" si="105"/>
        <v/>
      </c>
      <c r="E672" s="226" t="str">
        <f t="shared" si="107"/>
        <v/>
      </c>
      <c r="F672" s="248" t="str">
        <f t="shared" si="106"/>
        <v/>
      </c>
      <c r="G672" s="246" t="str">
        <f>IF($A672="","",'Prisestimat RAS'!$C$14)</f>
        <v/>
      </c>
      <c r="H672" s="248" t="str" cm="1">
        <f t="array" ref="H672">IF(N672=Hjelpeark!$E$7,_xlfn.XLOOKUP(IF(P672="Naturlig",O672,P672),'Veksttabell FV'!$A$26:$A$42,_xlfn.XLOOKUP('Beregninger RAS'!F672,'Veksttabell FV'!$B$25:$T$25,'Veksttabell FV'!$B$26:$T$42,,-1),,-1)*G672,IF('Beregninger RAS'!N672=Hjelpeark!$D$7,_xlfn.XLOOKUP(IF(P672="Naturlig",O672,P672),'Veksttabell SV'!$A$27:$A$43,_xlfn.XLOOKUP('Beregninger RAS'!F672,'Veksttabell SV'!$B$26:$AU$26,'Veksttabell SV'!$B$27:$AU$43,,-1),,-1)*G672,""))</f>
        <v/>
      </c>
      <c r="I672" s="248" t="str">
        <f t="shared" si="100"/>
        <v/>
      </c>
      <c r="J672" s="264" t="str">
        <f t="shared" si="101"/>
        <v/>
      </c>
      <c r="K672" s="277" t="str">
        <f>IF(A672="","",'Prisestimat RAS'!$C$9)</f>
        <v/>
      </c>
      <c r="L672" s="277" t="str">
        <f>IF(B672="","",'Prisestimat RAS'!$C$10)</f>
        <v/>
      </c>
      <c r="M672" s="277" t="str">
        <f>IF(A672="","",_xlfn.XLOOKUP('Prisestimat RAS'!$C$10,Hjelpeark!$P$14:$P$16,Hjelpeark!$Q$14:$Q$16))</f>
        <v/>
      </c>
      <c r="N672" s="277" t="str">
        <f t="shared" si="108"/>
        <v/>
      </c>
      <c r="O672" s="277" t="str">
        <f>IFERROR(IF(N672=Hjelpeark!$D$7,_xlfn.XLOOKUP('Beregninger RAS'!C672,Hjelpeark!$C$8:$C$19,Hjelpeark!$D$8:$D$19),_xlfn.XLOOKUP('Beregninger RAS'!C672,Hjelpeark!$C$8:$C$19,Hjelpeark!$E$8:$E$19)),"")</f>
        <v/>
      </c>
      <c r="P672" s="277" t="str">
        <f t="shared" si="109"/>
        <v/>
      </c>
      <c r="Q672" s="277" t="str">
        <f>IFERROR(IF(P672=Hjelpeark!$B$4,0,ABS(P672-O672)),"")</f>
        <v/>
      </c>
      <c r="R672" s="226" t="str">
        <f t="shared" si="102"/>
        <v/>
      </c>
      <c r="T672" s="248" t="str">
        <f>IFERROR(_xlfn.XLOOKUP(D672,Prisliste!$C$4:$F$4,Prisliste!$C$28:$F$28)*R672,"")</f>
        <v/>
      </c>
      <c r="U672" s="248" t="str">
        <f>IFERROR(IF(L672=Hjelpeark!$P$14,_xlfn.XLOOKUP(D672,Prisliste!$C$4:$F$4,Prisliste!$C$29:$F$29)*R672,IF(L672=Hjelpeark!$P$15,_xlfn.XLOOKUP(D672,Prisliste!$C$4:$F$4,Prisliste!$C$30:$F$30)*R672,_xlfn.XLOOKUP(D672,Prisliste!$C$4:$F$4,Prisliste!$C$31:$F$31)*R672)),"")</f>
        <v/>
      </c>
    </row>
    <row r="673" spans="1:21" ht="14.4">
      <c r="A673" s="278" t="str">
        <f>IF(A672="","",IF(A672+1&lt;='Prisestimat RAS'!$C$7,'Beregninger RAS'!A672+1,""))</f>
        <v/>
      </c>
      <c r="B673" s="260" t="str">
        <f t="shared" si="103"/>
        <v/>
      </c>
      <c r="C673" s="277" t="str">
        <f t="shared" si="104"/>
        <v/>
      </c>
      <c r="D673" s="260" t="str">
        <f t="shared" si="105"/>
        <v/>
      </c>
      <c r="E673" s="226" t="str">
        <f t="shared" si="107"/>
        <v/>
      </c>
      <c r="F673" s="248" t="str">
        <f t="shared" si="106"/>
        <v/>
      </c>
      <c r="G673" s="246" t="str">
        <f>IF($A673="","",'Prisestimat RAS'!$C$14)</f>
        <v/>
      </c>
      <c r="H673" s="248" t="str" cm="1">
        <f t="array" ref="H673">IF(N673=Hjelpeark!$E$7,_xlfn.XLOOKUP(IF(P673="Naturlig",O673,P673),'Veksttabell FV'!$A$26:$A$42,_xlfn.XLOOKUP('Beregninger RAS'!F673,'Veksttabell FV'!$B$25:$T$25,'Veksttabell FV'!$B$26:$T$42,,-1),,-1)*G673,IF('Beregninger RAS'!N673=Hjelpeark!$D$7,_xlfn.XLOOKUP(IF(P673="Naturlig",O673,P673),'Veksttabell SV'!$A$27:$A$43,_xlfn.XLOOKUP('Beregninger RAS'!F673,'Veksttabell SV'!$B$26:$AU$26,'Veksttabell SV'!$B$27:$AU$43,,-1),,-1)*G673,""))</f>
        <v/>
      </c>
      <c r="I673" s="248" t="str">
        <f t="shared" si="100"/>
        <v/>
      </c>
      <c r="J673" s="264" t="str">
        <f t="shared" si="101"/>
        <v/>
      </c>
      <c r="K673" s="277" t="str">
        <f>IF(A673="","",'Prisestimat RAS'!$C$9)</f>
        <v/>
      </c>
      <c r="L673" s="277" t="str">
        <f>IF(B673="","",'Prisestimat RAS'!$C$10)</f>
        <v/>
      </c>
      <c r="M673" s="277" t="str">
        <f>IF(A673="","",_xlfn.XLOOKUP('Prisestimat RAS'!$C$10,Hjelpeark!$P$14:$P$16,Hjelpeark!$Q$14:$Q$16))</f>
        <v/>
      </c>
      <c r="N673" s="277" t="str">
        <f t="shared" si="108"/>
        <v/>
      </c>
      <c r="O673" s="277" t="str">
        <f>IFERROR(IF(N673=Hjelpeark!$D$7,_xlfn.XLOOKUP('Beregninger RAS'!C673,Hjelpeark!$C$8:$C$19,Hjelpeark!$D$8:$D$19),_xlfn.XLOOKUP('Beregninger RAS'!C673,Hjelpeark!$C$8:$C$19,Hjelpeark!$E$8:$E$19)),"")</f>
        <v/>
      </c>
      <c r="P673" s="277" t="str">
        <f t="shared" si="109"/>
        <v/>
      </c>
      <c r="Q673" s="277" t="str">
        <f>IFERROR(IF(P673=Hjelpeark!$B$4,0,ABS(P673-O673)),"")</f>
        <v/>
      </c>
      <c r="R673" s="226" t="str">
        <f t="shared" si="102"/>
        <v/>
      </c>
      <c r="T673" s="248" t="str">
        <f>IFERROR(_xlfn.XLOOKUP(D673,Prisliste!$C$4:$F$4,Prisliste!$C$28:$F$28)*R673,"")</f>
        <v/>
      </c>
      <c r="U673" s="248" t="str">
        <f>IFERROR(IF(L673=Hjelpeark!$P$14,_xlfn.XLOOKUP(D673,Prisliste!$C$4:$F$4,Prisliste!$C$29:$F$29)*R673,IF(L673=Hjelpeark!$P$15,_xlfn.XLOOKUP(D673,Prisliste!$C$4:$F$4,Prisliste!$C$30:$F$30)*R673,_xlfn.XLOOKUP(D673,Prisliste!$C$4:$F$4,Prisliste!$C$31:$F$31)*R673)),"")</f>
        <v/>
      </c>
    </row>
    <row r="674" spans="1:21" ht="14.4">
      <c r="A674" s="278" t="str">
        <f>IF(A673="","",IF(A673+1&lt;='Prisestimat RAS'!$C$7,'Beregninger RAS'!A673+1,""))</f>
        <v/>
      </c>
      <c r="B674" s="260" t="str">
        <f t="shared" si="103"/>
        <v/>
      </c>
      <c r="C674" s="277" t="str">
        <f t="shared" si="104"/>
        <v/>
      </c>
      <c r="D674" s="260" t="str">
        <f t="shared" si="105"/>
        <v/>
      </c>
      <c r="E674" s="226" t="str">
        <f t="shared" si="107"/>
        <v/>
      </c>
      <c r="F674" s="248" t="str">
        <f t="shared" si="106"/>
        <v/>
      </c>
      <c r="G674" s="246" t="str">
        <f>IF($A674="","",'Prisestimat RAS'!$C$14)</f>
        <v/>
      </c>
      <c r="H674" s="248" t="str" cm="1">
        <f t="array" ref="H674">IF(N674=Hjelpeark!$E$7,_xlfn.XLOOKUP(IF(P674="Naturlig",O674,P674),'Veksttabell FV'!$A$26:$A$42,_xlfn.XLOOKUP('Beregninger RAS'!F674,'Veksttabell FV'!$B$25:$T$25,'Veksttabell FV'!$B$26:$T$42,,-1),,-1)*G674,IF('Beregninger RAS'!N674=Hjelpeark!$D$7,_xlfn.XLOOKUP(IF(P674="Naturlig",O674,P674),'Veksttabell SV'!$A$27:$A$43,_xlfn.XLOOKUP('Beregninger RAS'!F674,'Veksttabell SV'!$B$26:$AU$26,'Veksttabell SV'!$B$27:$AU$43,,-1),,-1)*G674,""))</f>
        <v/>
      </c>
      <c r="I674" s="248" t="str">
        <f t="shared" si="100"/>
        <v/>
      </c>
      <c r="J674" s="264" t="str">
        <f t="shared" si="101"/>
        <v/>
      </c>
      <c r="K674" s="277" t="str">
        <f>IF(A674="","",'Prisestimat RAS'!$C$9)</f>
        <v/>
      </c>
      <c r="L674" s="277" t="str">
        <f>IF(B674="","",'Prisestimat RAS'!$C$10)</f>
        <v/>
      </c>
      <c r="M674" s="277" t="str">
        <f>IF(A674="","",_xlfn.XLOOKUP('Prisestimat RAS'!$C$10,Hjelpeark!$P$14:$P$16,Hjelpeark!$Q$14:$Q$16))</f>
        <v/>
      </c>
      <c r="N674" s="277" t="str">
        <f t="shared" si="108"/>
        <v/>
      </c>
      <c r="O674" s="277" t="str">
        <f>IFERROR(IF(N674=Hjelpeark!$D$7,_xlfn.XLOOKUP('Beregninger RAS'!C674,Hjelpeark!$C$8:$C$19,Hjelpeark!$D$8:$D$19),_xlfn.XLOOKUP('Beregninger RAS'!C674,Hjelpeark!$C$8:$C$19,Hjelpeark!$E$8:$E$19)),"")</f>
        <v/>
      </c>
      <c r="P674" s="277" t="str">
        <f t="shared" si="109"/>
        <v/>
      </c>
      <c r="Q674" s="277" t="str">
        <f>IFERROR(IF(P674=Hjelpeark!$B$4,0,ABS(P674-O674)),"")</f>
        <v/>
      </c>
      <c r="R674" s="226" t="str">
        <f t="shared" si="102"/>
        <v/>
      </c>
      <c r="T674" s="248" t="str">
        <f>IFERROR(_xlfn.XLOOKUP(D674,Prisliste!$C$4:$F$4,Prisliste!$C$28:$F$28)*R674,"")</f>
        <v/>
      </c>
      <c r="U674" s="248" t="str">
        <f>IFERROR(IF(L674=Hjelpeark!$P$14,_xlfn.XLOOKUP(D674,Prisliste!$C$4:$F$4,Prisliste!$C$29:$F$29)*R674,IF(L674=Hjelpeark!$P$15,_xlfn.XLOOKUP(D674,Prisliste!$C$4:$F$4,Prisliste!$C$30:$F$30)*R674,_xlfn.XLOOKUP(D674,Prisliste!$C$4:$F$4,Prisliste!$C$31:$F$31)*R674)),"")</f>
        <v/>
      </c>
    </row>
    <row r="675" spans="1:21" ht="14.4">
      <c r="A675" s="278" t="str">
        <f>IF(A674="","",IF(A674+1&lt;='Prisestimat RAS'!$C$7,'Beregninger RAS'!A674+1,""))</f>
        <v/>
      </c>
      <c r="B675" s="260" t="str">
        <f t="shared" si="103"/>
        <v/>
      </c>
      <c r="C675" s="277" t="str">
        <f t="shared" si="104"/>
        <v/>
      </c>
      <c r="D675" s="260" t="str">
        <f t="shared" si="105"/>
        <v/>
      </c>
      <c r="E675" s="226" t="str">
        <f t="shared" si="107"/>
        <v/>
      </c>
      <c r="F675" s="248" t="str">
        <f t="shared" si="106"/>
        <v/>
      </c>
      <c r="G675" s="246" t="str">
        <f>IF($A675="","",'Prisestimat RAS'!$C$14)</f>
        <v/>
      </c>
      <c r="H675" s="248" t="str" cm="1">
        <f t="array" ref="H675">IF(N675=Hjelpeark!$E$7,_xlfn.XLOOKUP(IF(P675="Naturlig",O675,P675),'Veksttabell FV'!$A$26:$A$42,_xlfn.XLOOKUP('Beregninger RAS'!F675,'Veksttabell FV'!$B$25:$T$25,'Veksttabell FV'!$B$26:$T$42,,-1),,-1)*G675,IF('Beregninger RAS'!N675=Hjelpeark!$D$7,_xlfn.XLOOKUP(IF(P675="Naturlig",O675,P675),'Veksttabell SV'!$A$27:$A$43,_xlfn.XLOOKUP('Beregninger RAS'!F675,'Veksttabell SV'!$B$26:$AU$26,'Veksttabell SV'!$B$27:$AU$43,,-1),,-1)*G675,""))</f>
        <v/>
      </c>
      <c r="I675" s="248" t="str">
        <f t="shared" si="100"/>
        <v/>
      </c>
      <c r="J675" s="264" t="str">
        <f t="shared" si="101"/>
        <v/>
      </c>
      <c r="K675" s="277" t="str">
        <f>IF(A675="","",'Prisestimat RAS'!$C$9)</f>
        <v/>
      </c>
      <c r="L675" s="277" t="str">
        <f>IF(B675="","",'Prisestimat RAS'!$C$10)</f>
        <v/>
      </c>
      <c r="M675" s="277" t="str">
        <f>IF(A675="","",_xlfn.XLOOKUP('Prisestimat RAS'!$C$10,Hjelpeark!$P$14:$P$16,Hjelpeark!$Q$14:$Q$16))</f>
        <v/>
      </c>
      <c r="N675" s="277" t="str">
        <f t="shared" si="108"/>
        <v/>
      </c>
      <c r="O675" s="277" t="str">
        <f>IFERROR(IF(N675=Hjelpeark!$D$7,_xlfn.XLOOKUP('Beregninger RAS'!C675,Hjelpeark!$C$8:$C$19,Hjelpeark!$D$8:$D$19),_xlfn.XLOOKUP('Beregninger RAS'!C675,Hjelpeark!$C$8:$C$19,Hjelpeark!$E$8:$E$19)),"")</f>
        <v/>
      </c>
      <c r="P675" s="277" t="str">
        <f t="shared" si="109"/>
        <v/>
      </c>
      <c r="Q675" s="277" t="str">
        <f>IFERROR(IF(P675=Hjelpeark!$B$4,0,ABS(P675-O675)),"")</f>
        <v/>
      </c>
      <c r="R675" s="226" t="str">
        <f t="shared" si="102"/>
        <v/>
      </c>
      <c r="T675" s="248" t="str">
        <f>IFERROR(_xlfn.XLOOKUP(D675,Prisliste!$C$4:$F$4,Prisliste!$C$28:$F$28)*R675,"")</f>
        <v/>
      </c>
      <c r="U675" s="248" t="str">
        <f>IFERROR(IF(L675=Hjelpeark!$P$14,_xlfn.XLOOKUP(D675,Prisliste!$C$4:$F$4,Prisliste!$C$29:$F$29)*R675,IF(L675=Hjelpeark!$P$15,_xlfn.XLOOKUP(D675,Prisliste!$C$4:$F$4,Prisliste!$C$30:$F$30)*R675,_xlfn.XLOOKUP(D675,Prisliste!$C$4:$F$4,Prisliste!$C$31:$F$31)*R675)),"")</f>
        <v/>
      </c>
    </row>
    <row r="676" spans="1:21" ht="14.4">
      <c r="A676" s="278" t="str">
        <f>IF(A675="","",IF(A675+1&lt;='Prisestimat RAS'!$C$7,'Beregninger RAS'!A675+1,""))</f>
        <v/>
      </c>
      <c r="B676" s="260" t="str">
        <f t="shared" si="103"/>
        <v/>
      </c>
      <c r="C676" s="277" t="str">
        <f t="shared" si="104"/>
        <v/>
      </c>
      <c r="D676" s="260" t="str">
        <f t="shared" si="105"/>
        <v/>
      </c>
      <c r="E676" s="226" t="str">
        <f t="shared" si="107"/>
        <v/>
      </c>
      <c r="F676" s="248" t="str">
        <f t="shared" si="106"/>
        <v/>
      </c>
      <c r="G676" s="246" t="str">
        <f>IF($A676="","",'Prisestimat RAS'!$C$14)</f>
        <v/>
      </c>
      <c r="H676" s="248" t="str" cm="1">
        <f t="array" ref="H676">IF(N676=Hjelpeark!$E$7,_xlfn.XLOOKUP(IF(P676="Naturlig",O676,P676),'Veksttabell FV'!$A$26:$A$42,_xlfn.XLOOKUP('Beregninger RAS'!F676,'Veksttabell FV'!$B$25:$T$25,'Veksttabell FV'!$B$26:$T$42,,-1),,-1)*G676,IF('Beregninger RAS'!N676=Hjelpeark!$D$7,_xlfn.XLOOKUP(IF(P676="Naturlig",O676,P676),'Veksttabell SV'!$A$27:$A$43,_xlfn.XLOOKUP('Beregninger RAS'!F676,'Veksttabell SV'!$B$26:$AU$26,'Veksttabell SV'!$B$27:$AU$43,,-1),,-1)*G676,""))</f>
        <v/>
      </c>
      <c r="I676" s="248" t="str">
        <f t="shared" si="100"/>
        <v/>
      </c>
      <c r="J676" s="264" t="str">
        <f t="shared" si="101"/>
        <v/>
      </c>
      <c r="K676" s="277" t="str">
        <f>IF(A676="","",'Prisestimat RAS'!$C$9)</f>
        <v/>
      </c>
      <c r="L676" s="277" t="str">
        <f>IF(B676="","",'Prisestimat RAS'!$C$10)</f>
        <v/>
      </c>
      <c r="M676" s="277" t="str">
        <f>IF(A676="","",_xlfn.XLOOKUP('Prisestimat RAS'!$C$10,Hjelpeark!$P$14:$P$16,Hjelpeark!$Q$14:$Q$16))</f>
        <v/>
      </c>
      <c r="N676" s="277" t="str">
        <f t="shared" si="108"/>
        <v/>
      </c>
      <c r="O676" s="277" t="str">
        <f>IFERROR(IF(N676=Hjelpeark!$D$7,_xlfn.XLOOKUP('Beregninger RAS'!C676,Hjelpeark!$C$8:$C$19,Hjelpeark!$D$8:$D$19),_xlfn.XLOOKUP('Beregninger RAS'!C676,Hjelpeark!$C$8:$C$19,Hjelpeark!$E$8:$E$19)),"")</f>
        <v/>
      </c>
      <c r="P676" s="277" t="str">
        <f t="shared" si="109"/>
        <v/>
      </c>
      <c r="Q676" s="277" t="str">
        <f>IFERROR(IF(P676=Hjelpeark!$B$4,0,ABS(P676-O676)),"")</f>
        <v/>
      </c>
      <c r="R676" s="226" t="str">
        <f t="shared" si="102"/>
        <v/>
      </c>
      <c r="T676" s="248" t="str">
        <f>IFERROR(_xlfn.XLOOKUP(D676,Prisliste!$C$4:$F$4,Prisliste!$C$28:$F$28)*R676,"")</f>
        <v/>
      </c>
      <c r="U676" s="248" t="str">
        <f>IFERROR(IF(L676=Hjelpeark!$P$14,_xlfn.XLOOKUP(D676,Prisliste!$C$4:$F$4,Prisliste!$C$29:$F$29)*R676,IF(L676=Hjelpeark!$P$15,_xlfn.XLOOKUP(D676,Prisliste!$C$4:$F$4,Prisliste!$C$30:$F$30)*R676,_xlfn.XLOOKUP(D676,Prisliste!$C$4:$F$4,Prisliste!$C$31:$F$31)*R676)),"")</f>
        <v/>
      </c>
    </row>
    <row r="677" spans="1:21" ht="14.4">
      <c r="A677" s="278" t="str">
        <f>IF(A676="","",IF(A676+1&lt;='Prisestimat RAS'!$C$7,'Beregninger RAS'!A676+1,""))</f>
        <v/>
      </c>
      <c r="B677" s="260" t="str">
        <f t="shared" si="103"/>
        <v/>
      </c>
      <c r="C677" s="277" t="str">
        <f t="shared" si="104"/>
        <v/>
      </c>
      <c r="D677" s="260" t="str">
        <f t="shared" si="105"/>
        <v/>
      </c>
      <c r="E677" s="226" t="str">
        <f t="shared" si="107"/>
        <v/>
      </c>
      <c r="F677" s="248" t="str">
        <f t="shared" si="106"/>
        <v/>
      </c>
      <c r="G677" s="246" t="str">
        <f>IF($A677="","",'Prisestimat RAS'!$C$14)</f>
        <v/>
      </c>
      <c r="H677" s="248" t="str" cm="1">
        <f t="array" ref="H677">IF(N677=Hjelpeark!$E$7,_xlfn.XLOOKUP(IF(P677="Naturlig",O677,P677),'Veksttabell FV'!$A$26:$A$42,_xlfn.XLOOKUP('Beregninger RAS'!F677,'Veksttabell FV'!$B$25:$T$25,'Veksttabell FV'!$B$26:$T$42,,-1),,-1)*G677,IF('Beregninger RAS'!N677=Hjelpeark!$D$7,_xlfn.XLOOKUP(IF(P677="Naturlig",O677,P677),'Veksttabell SV'!$A$27:$A$43,_xlfn.XLOOKUP('Beregninger RAS'!F677,'Veksttabell SV'!$B$26:$AU$26,'Veksttabell SV'!$B$27:$AU$43,,-1),,-1)*G677,""))</f>
        <v/>
      </c>
      <c r="I677" s="248" t="str">
        <f t="shared" si="100"/>
        <v/>
      </c>
      <c r="J677" s="264" t="str">
        <f t="shared" si="101"/>
        <v/>
      </c>
      <c r="K677" s="277" t="str">
        <f>IF(A677="","",'Prisestimat RAS'!$C$9)</f>
        <v/>
      </c>
      <c r="L677" s="277" t="str">
        <f>IF(B677="","",'Prisestimat RAS'!$C$10)</f>
        <v/>
      </c>
      <c r="M677" s="277" t="str">
        <f>IF(A677="","",_xlfn.XLOOKUP('Prisestimat RAS'!$C$10,Hjelpeark!$P$14:$P$16,Hjelpeark!$Q$14:$Q$16))</f>
        <v/>
      </c>
      <c r="N677" s="277" t="str">
        <f t="shared" si="108"/>
        <v/>
      </c>
      <c r="O677" s="277" t="str">
        <f>IFERROR(IF(N677=Hjelpeark!$D$7,_xlfn.XLOOKUP('Beregninger RAS'!C677,Hjelpeark!$C$8:$C$19,Hjelpeark!$D$8:$D$19),_xlfn.XLOOKUP('Beregninger RAS'!C677,Hjelpeark!$C$8:$C$19,Hjelpeark!$E$8:$E$19)),"")</f>
        <v/>
      </c>
      <c r="P677" s="277" t="str">
        <f t="shared" si="109"/>
        <v/>
      </c>
      <c r="Q677" s="277" t="str">
        <f>IFERROR(IF(P677=Hjelpeark!$B$4,0,ABS(P677-O677)),"")</f>
        <v/>
      </c>
      <c r="R677" s="226" t="str">
        <f t="shared" si="102"/>
        <v/>
      </c>
      <c r="T677" s="248" t="str">
        <f>IFERROR(_xlfn.XLOOKUP(D677,Prisliste!$C$4:$F$4,Prisliste!$C$28:$F$28)*R677,"")</f>
        <v/>
      </c>
      <c r="U677" s="248" t="str">
        <f>IFERROR(IF(L677=Hjelpeark!$P$14,_xlfn.XLOOKUP(D677,Prisliste!$C$4:$F$4,Prisliste!$C$29:$F$29)*R677,IF(L677=Hjelpeark!$P$15,_xlfn.XLOOKUP(D677,Prisliste!$C$4:$F$4,Prisliste!$C$30:$F$30)*R677,_xlfn.XLOOKUP(D677,Prisliste!$C$4:$F$4,Prisliste!$C$31:$F$31)*R677)),"")</f>
        <v/>
      </c>
    </row>
    <row r="678" spans="1:21" ht="14.4">
      <c r="A678" s="278" t="str">
        <f>IF(A677="","",IF(A677+1&lt;='Prisestimat RAS'!$C$7,'Beregninger RAS'!A677+1,""))</f>
        <v/>
      </c>
      <c r="B678" s="260" t="str">
        <f t="shared" si="103"/>
        <v/>
      </c>
      <c r="C678" s="277" t="str">
        <f t="shared" si="104"/>
        <v/>
      </c>
      <c r="D678" s="260" t="str">
        <f t="shared" si="105"/>
        <v/>
      </c>
      <c r="E678" s="226" t="str">
        <f t="shared" si="107"/>
        <v/>
      </c>
      <c r="F678" s="248" t="str">
        <f t="shared" si="106"/>
        <v/>
      </c>
      <c r="G678" s="246" t="str">
        <f>IF($A678="","",'Prisestimat RAS'!$C$14)</f>
        <v/>
      </c>
      <c r="H678" s="248" t="str" cm="1">
        <f t="array" ref="H678">IF(N678=Hjelpeark!$E$7,_xlfn.XLOOKUP(IF(P678="Naturlig",O678,P678),'Veksttabell FV'!$A$26:$A$42,_xlfn.XLOOKUP('Beregninger RAS'!F678,'Veksttabell FV'!$B$25:$T$25,'Veksttabell FV'!$B$26:$T$42,,-1),,-1)*G678,IF('Beregninger RAS'!N678=Hjelpeark!$D$7,_xlfn.XLOOKUP(IF(P678="Naturlig",O678,P678),'Veksttabell SV'!$A$27:$A$43,_xlfn.XLOOKUP('Beregninger RAS'!F678,'Veksttabell SV'!$B$26:$AU$26,'Veksttabell SV'!$B$27:$AU$43,,-1),,-1)*G678,""))</f>
        <v/>
      </c>
      <c r="I678" s="248" t="str">
        <f t="shared" si="100"/>
        <v/>
      </c>
      <c r="J678" s="264" t="str">
        <f t="shared" si="101"/>
        <v/>
      </c>
      <c r="K678" s="277" t="str">
        <f>IF(A678="","",'Prisestimat RAS'!$C$9)</f>
        <v/>
      </c>
      <c r="L678" s="277" t="str">
        <f>IF(B678="","",'Prisestimat RAS'!$C$10)</f>
        <v/>
      </c>
      <c r="M678" s="277" t="str">
        <f>IF(A678="","",_xlfn.XLOOKUP('Prisestimat RAS'!$C$10,Hjelpeark!$P$14:$P$16,Hjelpeark!$Q$14:$Q$16))</f>
        <v/>
      </c>
      <c r="N678" s="277" t="str">
        <f t="shared" si="108"/>
        <v/>
      </c>
      <c r="O678" s="277" t="str">
        <f>IFERROR(IF(N678=Hjelpeark!$D$7,_xlfn.XLOOKUP('Beregninger RAS'!C678,Hjelpeark!$C$8:$C$19,Hjelpeark!$D$8:$D$19),_xlfn.XLOOKUP('Beregninger RAS'!C678,Hjelpeark!$C$8:$C$19,Hjelpeark!$E$8:$E$19)),"")</f>
        <v/>
      </c>
      <c r="P678" s="277" t="str">
        <f t="shared" si="109"/>
        <v/>
      </c>
      <c r="Q678" s="277" t="str">
        <f>IFERROR(IF(P678=Hjelpeark!$B$4,0,ABS(P678-O678)),"")</f>
        <v/>
      </c>
      <c r="R678" s="226" t="str">
        <f t="shared" si="102"/>
        <v/>
      </c>
      <c r="T678" s="248" t="str">
        <f>IFERROR(_xlfn.XLOOKUP(D678,Prisliste!$C$4:$F$4,Prisliste!$C$28:$F$28)*R678,"")</f>
        <v/>
      </c>
      <c r="U678" s="248" t="str">
        <f>IFERROR(IF(L678=Hjelpeark!$P$14,_xlfn.XLOOKUP(D678,Prisliste!$C$4:$F$4,Prisliste!$C$29:$F$29)*R678,IF(L678=Hjelpeark!$P$15,_xlfn.XLOOKUP(D678,Prisliste!$C$4:$F$4,Prisliste!$C$30:$F$30)*R678,_xlfn.XLOOKUP(D678,Prisliste!$C$4:$F$4,Prisliste!$C$31:$F$31)*R678)),"")</f>
        <v/>
      </c>
    </row>
    <row r="679" spans="1:21" ht="14.4">
      <c r="A679" s="278" t="str">
        <f>IF(A678="","",IF(A678+1&lt;='Prisestimat RAS'!$C$7,'Beregninger RAS'!A678+1,""))</f>
        <v/>
      </c>
      <c r="B679" s="260" t="str">
        <f t="shared" si="103"/>
        <v/>
      </c>
      <c r="C679" s="277" t="str">
        <f t="shared" si="104"/>
        <v/>
      </c>
      <c r="D679" s="260" t="str">
        <f t="shared" si="105"/>
        <v/>
      </c>
      <c r="E679" s="226" t="str">
        <f t="shared" si="107"/>
        <v/>
      </c>
      <c r="F679" s="248" t="str">
        <f t="shared" si="106"/>
        <v/>
      </c>
      <c r="G679" s="246" t="str">
        <f>IF($A679="","",'Prisestimat RAS'!$C$14)</f>
        <v/>
      </c>
      <c r="H679" s="248" t="str" cm="1">
        <f t="array" ref="H679">IF(N679=Hjelpeark!$E$7,_xlfn.XLOOKUP(IF(P679="Naturlig",O679,P679),'Veksttabell FV'!$A$26:$A$42,_xlfn.XLOOKUP('Beregninger RAS'!F679,'Veksttabell FV'!$B$25:$T$25,'Veksttabell FV'!$B$26:$T$42,,-1),,-1)*G679,IF('Beregninger RAS'!N679=Hjelpeark!$D$7,_xlfn.XLOOKUP(IF(P679="Naturlig",O679,P679),'Veksttabell SV'!$A$27:$A$43,_xlfn.XLOOKUP('Beregninger RAS'!F679,'Veksttabell SV'!$B$26:$AU$26,'Veksttabell SV'!$B$27:$AU$43,,-1),,-1)*G679,""))</f>
        <v/>
      </c>
      <c r="I679" s="248" t="str">
        <f t="shared" si="100"/>
        <v/>
      </c>
      <c r="J679" s="264" t="str">
        <f t="shared" si="101"/>
        <v/>
      </c>
      <c r="K679" s="277" t="str">
        <f>IF(A679="","",'Prisestimat RAS'!$C$9)</f>
        <v/>
      </c>
      <c r="L679" s="277" t="str">
        <f>IF(B679="","",'Prisestimat RAS'!$C$10)</f>
        <v/>
      </c>
      <c r="M679" s="277" t="str">
        <f>IF(A679="","",_xlfn.XLOOKUP('Prisestimat RAS'!$C$10,Hjelpeark!$P$14:$P$16,Hjelpeark!$Q$14:$Q$16))</f>
        <v/>
      </c>
      <c r="N679" s="277" t="str">
        <f t="shared" si="108"/>
        <v/>
      </c>
      <c r="O679" s="277" t="str">
        <f>IFERROR(IF(N679=Hjelpeark!$D$7,_xlfn.XLOOKUP('Beregninger RAS'!C679,Hjelpeark!$C$8:$C$19,Hjelpeark!$D$8:$D$19),_xlfn.XLOOKUP('Beregninger RAS'!C679,Hjelpeark!$C$8:$C$19,Hjelpeark!$E$8:$E$19)),"")</f>
        <v/>
      </c>
      <c r="P679" s="277" t="str">
        <f t="shared" si="109"/>
        <v/>
      </c>
      <c r="Q679" s="277" t="str">
        <f>IFERROR(IF(P679=Hjelpeark!$B$4,0,ABS(P679-O679)),"")</f>
        <v/>
      </c>
      <c r="R679" s="226" t="str">
        <f t="shared" si="102"/>
        <v/>
      </c>
      <c r="T679" s="248" t="str">
        <f>IFERROR(_xlfn.XLOOKUP(D679,Prisliste!$C$4:$F$4,Prisliste!$C$28:$F$28)*R679,"")</f>
        <v/>
      </c>
      <c r="U679" s="248" t="str">
        <f>IFERROR(IF(L679=Hjelpeark!$P$14,_xlfn.XLOOKUP(D679,Prisliste!$C$4:$F$4,Prisliste!$C$29:$F$29)*R679,IF(L679=Hjelpeark!$P$15,_xlfn.XLOOKUP(D679,Prisliste!$C$4:$F$4,Prisliste!$C$30:$F$30)*R679,_xlfn.XLOOKUP(D679,Prisliste!$C$4:$F$4,Prisliste!$C$31:$F$31)*R679)),"")</f>
        <v/>
      </c>
    </row>
    <row r="680" spans="1:21" ht="14.4">
      <c r="A680" s="278" t="str">
        <f>IF(A679="","",IF(A679+1&lt;='Prisestimat RAS'!$C$7,'Beregninger RAS'!A679+1,""))</f>
        <v/>
      </c>
      <c r="B680" s="260" t="str">
        <f t="shared" si="103"/>
        <v/>
      </c>
      <c r="C680" s="277" t="str">
        <f t="shared" si="104"/>
        <v/>
      </c>
      <c r="D680" s="260" t="str">
        <f t="shared" si="105"/>
        <v/>
      </c>
      <c r="E680" s="226" t="str">
        <f t="shared" si="107"/>
        <v/>
      </c>
      <c r="F680" s="248" t="str">
        <f t="shared" si="106"/>
        <v/>
      </c>
      <c r="G680" s="246" t="str">
        <f>IF($A680="","",'Prisestimat RAS'!$C$14)</f>
        <v/>
      </c>
      <c r="H680" s="248" t="str" cm="1">
        <f t="array" ref="H680">IF(N680=Hjelpeark!$E$7,_xlfn.XLOOKUP(IF(P680="Naturlig",O680,P680),'Veksttabell FV'!$A$26:$A$42,_xlfn.XLOOKUP('Beregninger RAS'!F680,'Veksttabell FV'!$B$25:$T$25,'Veksttabell FV'!$B$26:$T$42,,-1),,-1)*G680,IF('Beregninger RAS'!N680=Hjelpeark!$D$7,_xlfn.XLOOKUP(IF(P680="Naturlig",O680,P680),'Veksttabell SV'!$A$27:$A$43,_xlfn.XLOOKUP('Beregninger RAS'!F680,'Veksttabell SV'!$B$26:$AU$26,'Veksttabell SV'!$B$27:$AU$43,,-1),,-1)*G680,""))</f>
        <v/>
      </c>
      <c r="I680" s="248" t="str">
        <f t="shared" si="100"/>
        <v/>
      </c>
      <c r="J680" s="264" t="str">
        <f t="shared" si="101"/>
        <v/>
      </c>
      <c r="K680" s="277" t="str">
        <f>IF(A680="","",'Prisestimat RAS'!$C$9)</f>
        <v/>
      </c>
      <c r="L680" s="277" t="str">
        <f>IF(B680="","",'Prisestimat RAS'!$C$10)</f>
        <v/>
      </c>
      <c r="M680" s="277" t="str">
        <f>IF(A680="","",_xlfn.XLOOKUP('Prisestimat RAS'!$C$10,Hjelpeark!$P$14:$P$16,Hjelpeark!$Q$14:$Q$16))</f>
        <v/>
      </c>
      <c r="N680" s="277" t="str">
        <f t="shared" si="108"/>
        <v/>
      </c>
      <c r="O680" s="277" t="str">
        <f>IFERROR(IF(N680=Hjelpeark!$D$7,_xlfn.XLOOKUP('Beregninger RAS'!C680,Hjelpeark!$C$8:$C$19,Hjelpeark!$D$8:$D$19),_xlfn.XLOOKUP('Beregninger RAS'!C680,Hjelpeark!$C$8:$C$19,Hjelpeark!$E$8:$E$19)),"")</f>
        <v/>
      </c>
      <c r="P680" s="277" t="str">
        <f t="shared" si="109"/>
        <v/>
      </c>
      <c r="Q680" s="277" t="str">
        <f>IFERROR(IF(P680=Hjelpeark!$B$4,0,ABS(P680-O680)),"")</f>
        <v/>
      </c>
      <c r="R680" s="226" t="str">
        <f t="shared" si="102"/>
        <v/>
      </c>
      <c r="T680" s="248" t="str">
        <f>IFERROR(_xlfn.XLOOKUP(D680,Prisliste!$C$4:$F$4,Prisliste!$C$28:$F$28)*R680,"")</f>
        <v/>
      </c>
      <c r="U680" s="248" t="str">
        <f>IFERROR(IF(L680=Hjelpeark!$P$14,_xlfn.XLOOKUP(D680,Prisliste!$C$4:$F$4,Prisliste!$C$29:$F$29)*R680,IF(L680=Hjelpeark!$P$15,_xlfn.XLOOKUP(D680,Prisliste!$C$4:$F$4,Prisliste!$C$30:$F$30)*R680,_xlfn.XLOOKUP(D680,Prisliste!$C$4:$F$4,Prisliste!$C$31:$F$31)*R680)),"")</f>
        <v/>
      </c>
    </row>
    <row r="681" spans="1:21" ht="14.4">
      <c r="A681" s="278" t="str">
        <f>IF(A680="","",IF(A680+1&lt;='Prisestimat RAS'!$C$7,'Beregninger RAS'!A680+1,""))</f>
        <v/>
      </c>
      <c r="B681" s="260" t="str">
        <f t="shared" si="103"/>
        <v/>
      </c>
      <c r="C681" s="277" t="str">
        <f t="shared" si="104"/>
        <v/>
      </c>
      <c r="D681" s="260" t="str">
        <f t="shared" si="105"/>
        <v/>
      </c>
      <c r="E681" s="226" t="str">
        <f t="shared" si="107"/>
        <v/>
      </c>
      <c r="F681" s="248" t="str">
        <f t="shared" si="106"/>
        <v/>
      </c>
      <c r="G681" s="246" t="str">
        <f>IF($A681="","",'Prisestimat RAS'!$C$14)</f>
        <v/>
      </c>
      <c r="H681" s="248" t="str" cm="1">
        <f t="array" ref="H681">IF(N681=Hjelpeark!$E$7,_xlfn.XLOOKUP(IF(P681="Naturlig",O681,P681),'Veksttabell FV'!$A$26:$A$42,_xlfn.XLOOKUP('Beregninger RAS'!F681,'Veksttabell FV'!$B$25:$T$25,'Veksttabell FV'!$B$26:$T$42,,-1),,-1)*G681,IF('Beregninger RAS'!N681=Hjelpeark!$D$7,_xlfn.XLOOKUP(IF(P681="Naturlig",O681,P681),'Veksttabell SV'!$A$27:$A$43,_xlfn.XLOOKUP('Beregninger RAS'!F681,'Veksttabell SV'!$B$26:$AU$26,'Veksttabell SV'!$B$27:$AU$43,,-1),,-1)*G681,""))</f>
        <v/>
      </c>
      <c r="I681" s="248" t="str">
        <f t="shared" si="100"/>
        <v/>
      </c>
      <c r="J681" s="264" t="str">
        <f t="shared" si="101"/>
        <v/>
      </c>
      <c r="K681" s="277" t="str">
        <f>IF(A681="","",'Prisestimat RAS'!$C$9)</f>
        <v/>
      </c>
      <c r="L681" s="277" t="str">
        <f>IF(B681="","",'Prisestimat RAS'!$C$10)</f>
        <v/>
      </c>
      <c r="M681" s="277" t="str">
        <f>IF(A681="","",_xlfn.XLOOKUP('Prisestimat RAS'!$C$10,Hjelpeark!$P$14:$P$16,Hjelpeark!$Q$14:$Q$16))</f>
        <v/>
      </c>
      <c r="N681" s="277" t="str">
        <f t="shared" si="108"/>
        <v/>
      </c>
      <c r="O681" s="277" t="str">
        <f>IFERROR(IF(N681=Hjelpeark!$D$7,_xlfn.XLOOKUP('Beregninger RAS'!C681,Hjelpeark!$C$8:$C$19,Hjelpeark!$D$8:$D$19),_xlfn.XLOOKUP('Beregninger RAS'!C681,Hjelpeark!$C$8:$C$19,Hjelpeark!$E$8:$E$19)),"")</f>
        <v/>
      </c>
      <c r="P681" s="277" t="str">
        <f t="shared" si="109"/>
        <v/>
      </c>
      <c r="Q681" s="277" t="str">
        <f>IFERROR(IF(P681=Hjelpeark!$B$4,0,ABS(P681-O681)),"")</f>
        <v/>
      </c>
      <c r="R681" s="226" t="str">
        <f t="shared" si="102"/>
        <v/>
      </c>
      <c r="T681" s="248" t="str">
        <f>IFERROR(_xlfn.XLOOKUP(D681,Prisliste!$C$4:$F$4,Prisliste!$C$28:$F$28)*R681,"")</f>
        <v/>
      </c>
      <c r="U681" s="248" t="str">
        <f>IFERROR(IF(L681=Hjelpeark!$P$14,_xlfn.XLOOKUP(D681,Prisliste!$C$4:$F$4,Prisliste!$C$29:$F$29)*R681,IF(L681=Hjelpeark!$P$15,_xlfn.XLOOKUP(D681,Prisliste!$C$4:$F$4,Prisliste!$C$30:$F$30)*R681,_xlfn.XLOOKUP(D681,Prisliste!$C$4:$F$4,Prisliste!$C$31:$F$31)*R681)),"")</f>
        <v/>
      </c>
    </row>
    <row r="682" spans="1:21" ht="14.4">
      <c r="A682" s="278" t="str">
        <f>IF(A681="","",IF(A681+1&lt;='Prisestimat RAS'!$C$7,'Beregninger RAS'!A681+1,""))</f>
        <v/>
      </c>
      <c r="B682" s="260" t="str">
        <f t="shared" si="103"/>
        <v/>
      </c>
      <c r="C682" s="277" t="str">
        <f t="shared" si="104"/>
        <v/>
      </c>
      <c r="D682" s="260" t="str">
        <f t="shared" si="105"/>
        <v/>
      </c>
      <c r="E682" s="226" t="str">
        <f t="shared" si="107"/>
        <v/>
      </c>
      <c r="F682" s="248" t="str">
        <f t="shared" si="106"/>
        <v/>
      </c>
      <c r="G682" s="246" t="str">
        <f>IF($A682="","",'Prisestimat RAS'!$C$14)</f>
        <v/>
      </c>
      <c r="H682" s="248" t="str" cm="1">
        <f t="array" ref="H682">IF(N682=Hjelpeark!$E$7,_xlfn.XLOOKUP(IF(P682="Naturlig",O682,P682),'Veksttabell FV'!$A$26:$A$42,_xlfn.XLOOKUP('Beregninger RAS'!F682,'Veksttabell FV'!$B$25:$T$25,'Veksttabell FV'!$B$26:$T$42,,-1),,-1)*G682,IF('Beregninger RAS'!N682=Hjelpeark!$D$7,_xlfn.XLOOKUP(IF(P682="Naturlig",O682,P682),'Veksttabell SV'!$A$27:$A$43,_xlfn.XLOOKUP('Beregninger RAS'!F682,'Veksttabell SV'!$B$26:$AU$26,'Veksttabell SV'!$B$27:$AU$43,,-1),,-1)*G682,""))</f>
        <v/>
      </c>
      <c r="I682" s="248" t="str">
        <f t="shared" si="100"/>
        <v/>
      </c>
      <c r="J682" s="264" t="str">
        <f t="shared" si="101"/>
        <v/>
      </c>
      <c r="K682" s="277" t="str">
        <f>IF(A682="","",'Prisestimat RAS'!$C$9)</f>
        <v/>
      </c>
      <c r="L682" s="277" t="str">
        <f>IF(B682="","",'Prisestimat RAS'!$C$10)</f>
        <v/>
      </c>
      <c r="M682" s="277" t="str">
        <f>IF(A682="","",_xlfn.XLOOKUP('Prisestimat RAS'!$C$10,Hjelpeark!$P$14:$P$16,Hjelpeark!$Q$14:$Q$16))</f>
        <v/>
      </c>
      <c r="N682" s="277" t="str">
        <f t="shared" si="108"/>
        <v/>
      </c>
      <c r="O682" s="277" t="str">
        <f>IFERROR(IF(N682=Hjelpeark!$D$7,_xlfn.XLOOKUP('Beregninger RAS'!C682,Hjelpeark!$C$8:$C$19,Hjelpeark!$D$8:$D$19),_xlfn.XLOOKUP('Beregninger RAS'!C682,Hjelpeark!$C$8:$C$19,Hjelpeark!$E$8:$E$19)),"")</f>
        <v/>
      </c>
      <c r="P682" s="277" t="str">
        <f t="shared" si="109"/>
        <v/>
      </c>
      <c r="Q682" s="277" t="str">
        <f>IFERROR(IF(P682=Hjelpeark!$B$4,0,ABS(P682-O682)),"")</f>
        <v/>
      </c>
      <c r="R682" s="226" t="str">
        <f t="shared" si="102"/>
        <v/>
      </c>
      <c r="T682" s="248" t="str">
        <f>IFERROR(_xlfn.XLOOKUP(D682,Prisliste!$C$4:$F$4,Prisliste!$C$28:$F$28)*R682,"")</f>
        <v/>
      </c>
      <c r="U682" s="248" t="str">
        <f>IFERROR(IF(L682=Hjelpeark!$P$14,_xlfn.XLOOKUP(D682,Prisliste!$C$4:$F$4,Prisliste!$C$29:$F$29)*R682,IF(L682=Hjelpeark!$P$15,_xlfn.XLOOKUP(D682,Prisliste!$C$4:$F$4,Prisliste!$C$30:$F$30)*R682,_xlfn.XLOOKUP(D682,Prisliste!$C$4:$F$4,Prisliste!$C$31:$F$31)*R682)),"")</f>
        <v/>
      </c>
    </row>
    <row r="683" spans="1:21" ht="14.4">
      <c r="A683" s="278" t="str">
        <f>IF(A682="","",IF(A682+1&lt;='Prisestimat RAS'!$C$7,'Beregninger RAS'!A682+1,""))</f>
        <v/>
      </c>
      <c r="B683" s="260" t="str">
        <f t="shared" si="103"/>
        <v/>
      </c>
      <c r="C683" s="277" t="str">
        <f t="shared" si="104"/>
        <v/>
      </c>
      <c r="D683" s="260" t="str">
        <f t="shared" si="105"/>
        <v/>
      </c>
      <c r="E683" s="226" t="str">
        <f t="shared" si="107"/>
        <v/>
      </c>
      <c r="F683" s="248" t="str">
        <f t="shared" si="106"/>
        <v/>
      </c>
      <c r="G683" s="246" t="str">
        <f>IF($A683="","",'Prisestimat RAS'!$C$14)</f>
        <v/>
      </c>
      <c r="H683" s="248" t="str" cm="1">
        <f t="array" ref="H683">IF(N683=Hjelpeark!$E$7,_xlfn.XLOOKUP(IF(P683="Naturlig",O683,P683),'Veksttabell FV'!$A$26:$A$42,_xlfn.XLOOKUP('Beregninger RAS'!F683,'Veksttabell FV'!$B$25:$T$25,'Veksttabell FV'!$B$26:$T$42,,-1),,-1)*G683,IF('Beregninger RAS'!N683=Hjelpeark!$D$7,_xlfn.XLOOKUP(IF(P683="Naturlig",O683,P683),'Veksttabell SV'!$A$27:$A$43,_xlfn.XLOOKUP('Beregninger RAS'!F683,'Veksttabell SV'!$B$26:$AU$26,'Veksttabell SV'!$B$27:$AU$43,,-1),,-1)*G683,""))</f>
        <v/>
      </c>
      <c r="I683" s="248" t="str">
        <f t="shared" si="100"/>
        <v/>
      </c>
      <c r="J683" s="264" t="str">
        <f t="shared" si="101"/>
        <v/>
      </c>
      <c r="K683" s="277" t="str">
        <f>IF(A683="","",'Prisestimat RAS'!$C$9)</f>
        <v/>
      </c>
      <c r="L683" s="277" t="str">
        <f>IF(B683="","",'Prisestimat RAS'!$C$10)</f>
        <v/>
      </c>
      <c r="M683" s="277" t="str">
        <f>IF(A683="","",_xlfn.XLOOKUP('Prisestimat RAS'!$C$10,Hjelpeark!$P$14:$P$16,Hjelpeark!$Q$14:$Q$16))</f>
        <v/>
      </c>
      <c r="N683" s="277" t="str">
        <f t="shared" si="108"/>
        <v/>
      </c>
      <c r="O683" s="277" t="str">
        <f>IFERROR(IF(N683=Hjelpeark!$D$7,_xlfn.XLOOKUP('Beregninger RAS'!C683,Hjelpeark!$C$8:$C$19,Hjelpeark!$D$8:$D$19),_xlfn.XLOOKUP('Beregninger RAS'!C683,Hjelpeark!$C$8:$C$19,Hjelpeark!$E$8:$E$19)),"")</f>
        <v/>
      </c>
      <c r="P683" s="277" t="str">
        <f t="shared" si="109"/>
        <v/>
      </c>
      <c r="Q683" s="277" t="str">
        <f>IFERROR(IF(P683=Hjelpeark!$B$4,0,ABS(P683-O683)),"")</f>
        <v/>
      </c>
      <c r="R683" s="226" t="str">
        <f t="shared" si="102"/>
        <v/>
      </c>
      <c r="T683" s="248" t="str">
        <f>IFERROR(_xlfn.XLOOKUP(D683,Prisliste!$C$4:$F$4,Prisliste!$C$28:$F$28)*R683,"")</f>
        <v/>
      </c>
      <c r="U683" s="248" t="str">
        <f>IFERROR(IF(L683=Hjelpeark!$P$14,_xlfn.XLOOKUP(D683,Prisliste!$C$4:$F$4,Prisliste!$C$29:$F$29)*R683,IF(L683=Hjelpeark!$P$15,_xlfn.XLOOKUP(D683,Prisliste!$C$4:$F$4,Prisliste!$C$30:$F$30)*R683,_xlfn.XLOOKUP(D683,Prisliste!$C$4:$F$4,Prisliste!$C$31:$F$31)*R683)),"")</f>
        <v/>
      </c>
    </row>
    <row r="684" spans="1:21" ht="14.4">
      <c r="A684" s="278" t="str">
        <f>IF(A683="","",IF(A683+1&lt;='Prisestimat RAS'!$C$7,'Beregninger RAS'!A683+1,""))</f>
        <v/>
      </c>
      <c r="B684" s="260" t="str">
        <f t="shared" si="103"/>
        <v/>
      </c>
      <c r="C684" s="277" t="str">
        <f t="shared" si="104"/>
        <v/>
      </c>
      <c r="D684" s="260" t="str">
        <f t="shared" si="105"/>
        <v/>
      </c>
      <c r="E684" s="226" t="str">
        <f t="shared" si="107"/>
        <v/>
      </c>
      <c r="F684" s="248" t="str">
        <f t="shared" si="106"/>
        <v/>
      </c>
      <c r="G684" s="246" t="str">
        <f>IF($A684="","",'Prisestimat RAS'!$C$14)</f>
        <v/>
      </c>
      <c r="H684" s="248" t="str" cm="1">
        <f t="array" ref="H684">IF(N684=Hjelpeark!$E$7,_xlfn.XLOOKUP(IF(P684="Naturlig",O684,P684),'Veksttabell FV'!$A$26:$A$42,_xlfn.XLOOKUP('Beregninger RAS'!F684,'Veksttabell FV'!$B$25:$T$25,'Veksttabell FV'!$B$26:$T$42,,-1),,-1)*G684,IF('Beregninger RAS'!N684=Hjelpeark!$D$7,_xlfn.XLOOKUP(IF(P684="Naturlig",O684,P684),'Veksttabell SV'!$A$27:$A$43,_xlfn.XLOOKUP('Beregninger RAS'!F684,'Veksttabell SV'!$B$26:$AU$26,'Veksttabell SV'!$B$27:$AU$43,,-1),,-1)*G684,""))</f>
        <v/>
      </c>
      <c r="I684" s="248" t="str">
        <f t="shared" si="100"/>
        <v/>
      </c>
      <c r="J684" s="264" t="str">
        <f t="shared" si="101"/>
        <v/>
      </c>
      <c r="K684" s="277" t="str">
        <f>IF(A684="","",'Prisestimat RAS'!$C$9)</f>
        <v/>
      </c>
      <c r="L684" s="277" t="str">
        <f>IF(B684="","",'Prisestimat RAS'!$C$10)</f>
        <v/>
      </c>
      <c r="M684" s="277" t="str">
        <f>IF(A684="","",_xlfn.XLOOKUP('Prisestimat RAS'!$C$10,Hjelpeark!$P$14:$P$16,Hjelpeark!$Q$14:$Q$16))</f>
        <v/>
      </c>
      <c r="N684" s="277" t="str">
        <f t="shared" si="108"/>
        <v/>
      </c>
      <c r="O684" s="277" t="str">
        <f>IFERROR(IF(N684=Hjelpeark!$D$7,_xlfn.XLOOKUP('Beregninger RAS'!C684,Hjelpeark!$C$8:$C$19,Hjelpeark!$D$8:$D$19),_xlfn.XLOOKUP('Beregninger RAS'!C684,Hjelpeark!$C$8:$C$19,Hjelpeark!$E$8:$E$19)),"")</f>
        <v/>
      </c>
      <c r="P684" s="277" t="str">
        <f t="shared" si="109"/>
        <v/>
      </c>
      <c r="Q684" s="277" t="str">
        <f>IFERROR(IF(P684=Hjelpeark!$B$4,0,ABS(P684-O684)),"")</f>
        <v/>
      </c>
      <c r="R684" s="226" t="str">
        <f t="shared" si="102"/>
        <v/>
      </c>
      <c r="T684" s="248" t="str">
        <f>IFERROR(_xlfn.XLOOKUP(D684,Prisliste!$C$4:$F$4,Prisliste!$C$28:$F$28)*R684,"")</f>
        <v/>
      </c>
      <c r="U684" s="248" t="str">
        <f>IFERROR(IF(L684=Hjelpeark!$P$14,_xlfn.XLOOKUP(D684,Prisliste!$C$4:$F$4,Prisliste!$C$29:$F$29)*R684,IF(L684=Hjelpeark!$P$15,_xlfn.XLOOKUP(D684,Prisliste!$C$4:$F$4,Prisliste!$C$30:$F$30)*R684,_xlfn.XLOOKUP(D684,Prisliste!$C$4:$F$4,Prisliste!$C$31:$F$31)*R684)),"")</f>
        <v/>
      </c>
    </row>
    <row r="685" spans="1:21" ht="14.4">
      <c r="A685" s="278" t="str">
        <f>IF(A684="","",IF(A684+1&lt;='Prisestimat RAS'!$C$7,'Beregninger RAS'!A684+1,""))</f>
        <v/>
      </c>
      <c r="B685" s="260" t="str">
        <f t="shared" si="103"/>
        <v/>
      </c>
      <c r="C685" s="277" t="str">
        <f t="shared" si="104"/>
        <v/>
      </c>
      <c r="D685" s="260" t="str">
        <f t="shared" si="105"/>
        <v/>
      </c>
      <c r="E685" s="226" t="str">
        <f t="shared" si="107"/>
        <v/>
      </c>
      <c r="F685" s="248" t="str">
        <f t="shared" si="106"/>
        <v/>
      </c>
      <c r="G685" s="246" t="str">
        <f>IF($A685="","",'Prisestimat RAS'!$C$14)</f>
        <v/>
      </c>
      <c r="H685" s="248" t="str" cm="1">
        <f t="array" ref="H685">IF(N685=Hjelpeark!$E$7,_xlfn.XLOOKUP(IF(P685="Naturlig",O685,P685),'Veksttabell FV'!$A$26:$A$42,_xlfn.XLOOKUP('Beregninger RAS'!F685,'Veksttabell FV'!$B$25:$T$25,'Veksttabell FV'!$B$26:$T$42,,-1),,-1)*G685,IF('Beregninger RAS'!N685=Hjelpeark!$D$7,_xlfn.XLOOKUP(IF(P685="Naturlig",O685,P685),'Veksttabell SV'!$A$27:$A$43,_xlfn.XLOOKUP('Beregninger RAS'!F685,'Veksttabell SV'!$B$26:$AU$26,'Veksttabell SV'!$B$27:$AU$43,,-1),,-1)*G685,""))</f>
        <v/>
      </c>
      <c r="I685" s="248" t="str">
        <f t="shared" si="100"/>
        <v/>
      </c>
      <c r="J685" s="264" t="str">
        <f t="shared" si="101"/>
        <v/>
      </c>
      <c r="K685" s="277" t="str">
        <f>IF(A685="","",'Prisestimat RAS'!$C$9)</f>
        <v/>
      </c>
      <c r="L685" s="277" t="str">
        <f>IF(B685="","",'Prisestimat RAS'!$C$10)</f>
        <v/>
      </c>
      <c r="M685" s="277" t="str">
        <f>IF(A685="","",_xlfn.XLOOKUP('Prisestimat RAS'!$C$10,Hjelpeark!$P$14:$P$16,Hjelpeark!$Q$14:$Q$16))</f>
        <v/>
      </c>
      <c r="N685" s="277" t="str">
        <f t="shared" si="108"/>
        <v/>
      </c>
      <c r="O685" s="277" t="str">
        <f>IFERROR(IF(N685=Hjelpeark!$D$7,_xlfn.XLOOKUP('Beregninger RAS'!C685,Hjelpeark!$C$8:$C$19,Hjelpeark!$D$8:$D$19),_xlfn.XLOOKUP('Beregninger RAS'!C685,Hjelpeark!$C$8:$C$19,Hjelpeark!$E$8:$E$19)),"")</f>
        <v/>
      </c>
      <c r="P685" s="277" t="str">
        <f t="shared" si="109"/>
        <v/>
      </c>
      <c r="Q685" s="277" t="str">
        <f>IFERROR(IF(P685=Hjelpeark!$B$4,0,ABS(P685-O685)),"")</f>
        <v/>
      </c>
      <c r="R685" s="226" t="str">
        <f t="shared" si="102"/>
        <v/>
      </c>
      <c r="T685" s="248" t="str">
        <f>IFERROR(_xlfn.XLOOKUP(D685,Prisliste!$C$4:$F$4,Prisliste!$C$28:$F$28)*R685,"")</f>
        <v/>
      </c>
      <c r="U685" s="248" t="str">
        <f>IFERROR(IF(L685=Hjelpeark!$P$14,_xlfn.XLOOKUP(D685,Prisliste!$C$4:$F$4,Prisliste!$C$29:$F$29)*R685,IF(L685=Hjelpeark!$P$15,_xlfn.XLOOKUP(D685,Prisliste!$C$4:$F$4,Prisliste!$C$30:$F$30)*R685,_xlfn.XLOOKUP(D685,Prisliste!$C$4:$F$4,Prisliste!$C$31:$F$31)*R685)),"")</f>
        <v/>
      </c>
    </row>
    <row r="686" spans="1:21" ht="14.4">
      <c r="A686" s="278" t="str">
        <f>IF(A685="","",IF(A685+1&lt;='Prisestimat RAS'!$C$7,'Beregninger RAS'!A685+1,""))</f>
        <v/>
      </c>
      <c r="B686" s="260" t="str">
        <f t="shared" si="103"/>
        <v/>
      </c>
      <c r="C686" s="277" t="str">
        <f t="shared" si="104"/>
        <v/>
      </c>
      <c r="D686" s="260" t="str">
        <f t="shared" si="105"/>
        <v/>
      </c>
      <c r="E686" s="226" t="str">
        <f t="shared" si="107"/>
        <v/>
      </c>
      <c r="F686" s="248" t="str">
        <f t="shared" si="106"/>
        <v/>
      </c>
      <c r="G686" s="246" t="str">
        <f>IF($A686="","",'Prisestimat RAS'!$C$14)</f>
        <v/>
      </c>
      <c r="H686" s="248" t="str" cm="1">
        <f t="array" ref="H686">IF(N686=Hjelpeark!$E$7,_xlfn.XLOOKUP(IF(P686="Naturlig",O686,P686),'Veksttabell FV'!$A$26:$A$42,_xlfn.XLOOKUP('Beregninger RAS'!F686,'Veksttabell FV'!$B$25:$T$25,'Veksttabell FV'!$B$26:$T$42,,-1),,-1)*G686,IF('Beregninger RAS'!N686=Hjelpeark!$D$7,_xlfn.XLOOKUP(IF(P686="Naturlig",O686,P686),'Veksttabell SV'!$A$27:$A$43,_xlfn.XLOOKUP('Beregninger RAS'!F686,'Veksttabell SV'!$B$26:$AU$26,'Veksttabell SV'!$B$27:$AU$43,,-1),,-1)*G686,""))</f>
        <v/>
      </c>
      <c r="I686" s="248" t="str">
        <f t="shared" si="100"/>
        <v/>
      </c>
      <c r="J686" s="264" t="str">
        <f t="shared" si="101"/>
        <v/>
      </c>
      <c r="K686" s="277" t="str">
        <f>IF(A686="","",'Prisestimat RAS'!$C$9)</f>
        <v/>
      </c>
      <c r="L686" s="277" t="str">
        <f>IF(B686="","",'Prisestimat RAS'!$C$10)</f>
        <v/>
      </c>
      <c r="M686" s="277" t="str">
        <f>IF(A686="","",_xlfn.XLOOKUP('Prisestimat RAS'!$C$10,Hjelpeark!$P$14:$P$16,Hjelpeark!$Q$14:$Q$16))</f>
        <v/>
      </c>
      <c r="N686" s="277" t="str">
        <f t="shared" si="108"/>
        <v/>
      </c>
      <c r="O686" s="277" t="str">
        <f>IFERROR(IF(N686=Hjelpeark!$D$7,_xlfn.XLOOKUP('Beregninger RAS'!C686,Hjelpeark!$C$8:$C$19,Hjelpeark!$D$8:$D$19),_xlfn.XLOOKUP('Beregninger RAS'!C686,Hjelpeark!$C$8:$C$19,Hjelpeark!$E$8:$E$19)),"")</f>
        <v/>
      </c>
      <c r="P686" s="277" t="str">
        <f t="shared" si="109"/>
        <v/>
      </c>
      <c r="Q686" s="277" t="str">
        <f>IFERROR(IF(P686=Hjelpeark!$B$4,0,ABS(P686-O686)),"")</f>
        <v/>
      </c>
      <c r="R686" s="226" t="str">
        <f t="shared" si="102"/>
        <v/>
      </c>
      <c r="T686" s="248" t="str">
        <f>IFERROR(_xlfn.XLOOKUP(D686,Prisliste!$C$4:$F$4,Prisliste!$C$28:$F$28)*R686,"")</f>
        <v/>
      </c>
      <c r="U686" s="248" t="str">
        <f>IFERROR(IF(L686=Hjelpeark!$P$14,_xlfn.XLOOKUP(D686,Prisliste!$C$4:$F$4,Prisliste!$C$29:$F$29)*R686,IF(L686=Hjelpeark!$P$15,_xlfn.XLOOKUP(D686,Prisliste!$C$4:$F$4,Prisliste!$C$30:$F$30)*R686,_xlfn.XLOOKUP(D686,Prisliste!$C$4:$F$4,Prisliste!$C$31:$F$31)*R686)),"")</f>
        <v/>
      </c>
    </row>
    <row r="687" spans="1:21" ht="14.4">
      <c r="A687" s="278" t="str">
        <f>IF(A686="","",IF(A686+1&lt;='Prisestimat RAS'!$C$7,'Beregninger RAS'!A686+1,""))</f>
        <v/>
      </c>
      <c r="B687" s="260" t="str">
        <f t="shared" si="103"/>
        <v/>
      </c>
      <c r="C687" s="277" t="str">
        <f t="shared" si="104"/>
        <v/>
      </c>
      <c r="D687" s="260" t="str">
        <f t="shared" si="105"/>
        <v/>
      </c>
      <c r="E687" s="226" t="str">
        <f t="shared" si="107"/>
        <v/>
      </c>
      <c r="F687" s="248" t="str">
        <f t="shared" si="106"/>
        <v/>
      </c>
      <c r="G687" s="246" t="str">
        <f>IF($A687="","",'Prisestimat RAS'!$C$14)</f>
        <v/>
      </c>
      <c r="H687" s="248" t="str" cm="1">
        <f t="array" ref="H687">IF(N687=Hjelpeark!$E$7,_xlfn.XLOOKUP(IF(P687="Naturlig",O687,P687),'Veksttabell FV'!$A$26:$A$42,_xlfn.XLOOKUP('Beregninger RAS'!F687,'Veksttabell FV'!$B$25:$T$25,'Veksttabell FV'!$B$26:$T$42,,-1),,-1)*G687,IF('Beregninger RAS'!N687=Hjelpeark!$D$7,_xlfn.XLOOKUP(IF(P687="Naturlig",O687,P687),'Veksttabell SV'!$A$27:$A$43,_xlfn.XLOOKUP('Beregninger RAS'!F687,'Veksttabell SV'!$B$26:$AU$26,'Veksttabell SV'!$B$27:$AU$43,,-1),,-1)*G687,""))</f>
        <v/>
      </c>
      <c r="I687" s="248" t="str">
        <f t="shared" si="100"/>
        <v/>
      </c>
      <c r="J687" s="264" t="str">
        <f t="shared" si="101"/>
        <v/>
      </c>
      <c r="K687" s="277" t="str">
        <f>IF(A687="","",'Prisestimat RAS'!$C$9)</f>
        <v/>
      </c>
      <c r="L687" s="277" t="str">
        <f>IF(B687="","",'Prisestimat RAS'!$C$10)</f>
        <v/>
      </c>
      <c r="M687" s="277" t="str">
        <f>IF(A687="","",_xlfn.XLOOKUP('Prisestimat RAS'!$C$10,Hjelpeark!$P$14:$P$16,Hjelpeark!$Q$14:$Q$16))</f>
        <v/>
      </c>
      <c r="N687" s="277" t="str">
        <f t="shared" si="108"/>
        <v/>
      </c>
      <c r="O687" s="277" t="str">
        <f>IFERROR(IF(N687=Hjelpeark!$D$7,_xlfn.XLOOKUP('Beregninger RAS'!C687,Hjelpeark!$C$8:$C$19,Hjelpeark!$D$8:$D$19),_xlfn.XLOOKUP('Beregninger RAS'!C687,Hjelpeark!$C$8:$C$19,Hjelpeark!$E$8:$E$19)),"")</f>
        <v/>
      </c>
      <c r="P687" s="277" t="str">
        <f t="shared" si="109"/>
        <v/>
      </c>
      <c r="Q687" s="277" t="str">
        <f>IFERROR(IF(P687=Hjelpeark!$B$4,0,ABS(P687-O687)),"")</f>
        <v/>
      </c>
      <c r="R687" s="226" t="str">
        <f t="shared" si="102"/>
        <v/>
      </c>
      <c r="T687" s="248" t="str">
        <f>IFERROR(_xlfn.XLOOKUP(D687,Prisliste!$C$4:$F$4,Prisliste!$C$28:$F$28)*R687,"")</f>
        <v/>
      </c>
      <c r="U687" s="248" t="str">
        <f>IFERROR(IF(L687=Hjelpeark!$P$14,_xlfn.XLOOKUP(D687,Prisliste!$C$4:$F$4,Prisliste!$C$29:$F$29)*R687,IF(L687=Hjelpeark!$P$15,_xlfn.XLOOKUP(D687,Prisliste!$C$4:$F$4,Prisliste!$C$30:$F$30)*R687,_xlfn.XLOOKUP(D687,Prisliste!$C$4:$F$4,Prisliste!$C$31:$F$31)*R687)),"")</f>
        <v/>
      </c>
    </row>
    <row r="688" spans="1:21" ht="14.4">
      <c r="A688" s="278" t="str">
        <f>IF(A687="","",IF(A687+1&lt;='Prisestimat RAS'!$C$7,'Beregninger RAS'!A687+1,""))</f>
        <v/>
      </c>
      <c r="B688" s="260" t="str">
        <f t="shared" si="103"/>
        <v/>
      </c>
      <c r="C688" s="277" t="str">
        <f t="shared" si="104"/>
        <v/>
      </c>
      <c r="D688" s="260" t="str">
        <f t="shared" si="105"/>
        <v/>
      </c>
      <c r="E688" s="226" t="str">
        <f t="shared" si="107"/>
        <v/>
      </c>
      <c r="F688" s="248" t="str">
        <f t="shared" si="106"/>
        <v/>
      </c>
      <c r="G688" s="246" t="str">
        <f>IF($A688="","",'Prisestimat RAS'!$C$14)</f>
        <v/>
      </c>
      <c r="H688" s="248" t="str" cm="1">
        <f t="array" ref="H688">IF(N688=Hjelpeark!$E$7,_xlfn.XLOOKUP(IF(P688="Naturlig",O688,P688),'Veksttabell FV'!$A$26:$A$42,_xlfn.XLOOKUP('Beregninger RAS'!F688,'Veksttabell FV'!$B$25:$T$25,'Veksttabell FV'!$B$26:$T$42,,-1),,-1)*G688,IF('Beregninger RAS'!N688=Hjelpeark!$D$7,_xlfn.XLOOKUP(IF(P688="Naturlig",O688,P688),'Veksttabell SV'!$A$27:$A$43,_xlfn.XLOOKUP('Beregninger RAS'!F688,'Veksttabell SV'!$B$26:$AU$26,'Veksttabell SV'!$B$27:$AU$43,,-1),,-1)*G688,""))</f>
        <v/>
      </c>
      <c r="I688" s="248" t="str">
        <f t="shared" si="100"/>
        <v/>
      </c>
      <c r="J688" s="264" t="str">
        <f t="shared" si="101"/>
        <v/>
      </c>
      <c r="K688" s="277" t="str">
        <f>IF(A688="","",'Prisestimat RAS'!$C$9)</f>
        <v/>
      </c>
      <c r="L688" s="277" t="str">
        <f>IF(B688="","",'Prisestimat RAS'!$C$10)</f>
        <v/>
      </c>
      <c r="M688" s="277" t="str">
        <f>IF(A688="","",_xlfn.XLOOKUP('Prisestimat RAS'!$C$10,Hjelpeark!$P$14:$P$16,Hjelpeark!$Q$14:$Q$16))</f>
        <v/>
      </c>
      <c r="N688" s="277" t="str">
        <f t="shared" si="108"/>
        <v/>
      </c>
      <c r="O688" s="277" t="str">
        <f>IFERROR(IF(N688=Hjelpeark!$D$7,_xlfn.XLOOKUP('Beregninger RAS'!C688,Hjelpeark!$C$8:$C$19,Hjelpeark!$D$8:$D$19),_xlfn.XLOOKUP('Beregninger RAS'!C688,Hjelpeark!$C$8:$C$19,Hjelpeark!$E$8:$E$19)),"")</f>
        <v/>
      </c>
      <c r="P688" s="277" t="str">
        <f t="shared" si="109"/>
        <v/>
      </c>
      <c r="Q688" s="277" t="str">
        <f>IFERROR(IF(P688=Hjelpeark!$B$4,0,ABS(P688-O688)),"")</f>
        <v/>
      </c>
      <c r="R688" s="226" t="str">
        <f t="shared" si="102"/>
        <v/>
      </c>
      <c r="T688" s="248" t="str">
        <f>IFERROR(_xlfn.XLOOKUP(D688,Prisliste!$C$4:$F$4,Prisliste!$C$28:$F$28)*R688,"")</f>
        <v/>
      </c>
      <c r="U688" s="248" t="str">
        <f>IFERROR(IF(L688=Hjelpeark!$P$14,_xlfn.XLOOKUP(D688,Prisliste!$C$4:$F$4,Prisliste!$C$29:$F$29)*R688,IF(L688=Hjelpeark!$P$15,_xlfn.XLOOKUP(D688,Prisliste!$C$4:$F$4,Prisliste!$C$30:$F$30)*R688,_xlfn.XLOOKUP(D688,Prisliste!$C$4:$F$4,Prisliste!$C$31:$F$31)*R688)),"")</f>
        <v/>
      </c>
    </row>
    <row r="689" spans="1:21" ht="14.4">
      <c r="A689" s="278" t="str">
        <f>IF(A688="","",IF(A688+1&lt;='Prisestimat RAS'!$C$7,'Beregninger RAS'!A688+1,""))</f>
        <v/>
      </c>
      <c r="B689" s="260" t="str">
        <f t="shared" si="103"/>
        <v/>
      </c>
      <c r="C689" s="277" t="str">
        <f t="shared" si="104"/>
        <v/>
      </c>
      <c r="D689" s="260" t="str">
        <f t="shared" si="105"/>
        <v/>
      </c>
      <c r="E689" s="226" t="str">
        <f t="shared" si="107"/>
        <v/>
      </c>
      <c r="F689" s="248" t="str">
        <f t="shared" si="106"/>
        <v/>
      </c>
      <c r="G689" s="246" t="str">
        <f>IF($A689="","",'Prisestimat RAS'!$C$14)</f>
        <v/>
      </c>
      <c r="H689" s="248" t="str" cm="1">
        <f t="array" ref="H689">IF(N689=Hjelpeark!$E$7,_xlfn.XLOOKUP(IF(P689="Naturlig",O689,P689),'Veksttabell FV'!$A$26:$A$42,_xlfn.XLOOKUP('Beregninger RAS'!F689,'Veksttabell FV'!$B$25:$T$25,'Veksttabell FV'!$B$26:$T$42,,-1),,-1)*G689,IF('Beregninger RAS'!N689=Hjelpeark!$D$7,_xlfn.XLOOKUP(IF(P689="Naturlig",O689,P689),'Veksttabell SV'!$A$27:$A$43,_xlfn.XLOOKUP('Beregninger RAS'!F689,'Veksttabell SV'!$B$26:$AU$26,'Veksttabell SV'!$B$27:$AU$43,,-1),,-1)*G689,""))</f>
        <v/>
      </c>
      <c r="I689" s="248" t="str">
        <f t="shared" si="100"/>
        <v/>
      </c>
      <c r="J689" s="264" t="str">
        <f t="shared" si="101"/>
        <v/>
      </c>
      <c r="K689" s="277" t="str">
        <f>IF(A689="","",'Prisestimat RAS'!$C$9)</f>
        <v/>
      </c>
      <c r="L689" s="277" t="str">
        <f>IF(B689="","",'Prisestimat RAS'!$C$10)</f>
        <v/>
      </c>
      <c r="M689" s="277" t="str">
        <f>IF(A689="","",_xlfn.XLOOKUP('Prisestimat RAS'!$C$10,Hjelpeark!$P$14:$P$16,Hjelpeark!$Q$14:$Q$16))</f>
        <v/>
      </c>
      <c r="N689" s="277" t="str">
        <f t="shared" si="108"/>
        <v/>
      </c>
      <c r="O689" s="277" t="str">
        <f>IFERROR(IF(N689=Hjelpeark!$D$7,_xlfn.XLOOKUP('Beregninger RAS'!C689,Hjelpeark!$C$8:$C$19,Hjelpeark!$D$8:$D$19),_xlfn.XLOOKUP('Beregninger RAS'!C689,Hjelpeark!$C$8:$C$19,Hjelpeark!$E$8:$E$19)),"")</f>
        <v/>
      </c>
      <c r="P689" s="277" t="str">
        <f t="shared" si="109"/>
        <v/>
      </c>
      <c r="Q689" s="277" t="str">
        <f>IFERROR(IF(P689=Hjelpeark!$B$4,0,ABS(P689-O689)),"")</f>
        <v/>
      </c>
      <c r="R689" s="226" t="str">
        <f t="shared" si="102"/>
        <v/>
      </c>
      <c r="T689" s="248" t="str">
        <f>IFERROR(_xlfn.XLOOKUP(D689,Prisliste!$C$4:$F$4,Prisliste!$C$28:$F$28)*R689,"")</f>
        <v/>
      </c>
      <c r="U689" s="248" t="str">
        <f>IFERROR(IF(L689=Hjelpeark!$P$14,_xlfn.XLOOKUP(D689,Prisliste!$C$4:$F$4,Prisliste!$C$29:$F$29)*R689,IF(L689=Hjelpeark!$P$15,_xlfn.XLOOKUP(D689,Prisliste!$C$4:$F$4,Prisliste!$C$30:$F$30)*R689,_xlfn.XLOOKUP(D689,Prisliste!$C$4:$F$4,Prisliste!$C$31:$F$31)*R689)),"")</f>
        <v/>
      </c>
    </row>
    <row r="690" spans="1:21" ht="14.4">
      <c r="A690" s="278" t="str">
        <f>IF(A689="","",IF(A689+1&lt;='Prisestimat RAS'!$C$7,'Beregninger RAS'!A689+1,""))</f>
        <v/>
      </c>
      <c r="B690" s="260" t="str">
        <f t="shared" si="103"/>
        <v/>
      </c>
      <c r="C690" s="277" t="str">
        <f t="shared" si="104"/>
        <v/>
      </c>
      <c r="D690" s="260" t="str">
        <f t="shared" si="105"/>
        <v/>
      </c>
      <c r="E690" s="226" t="str">
        <f t="shared" si="107"/>
        <v/>
      </c>
      <c r="F690" s="248" t="str">
        <f t="shared" si="106"/>
        <v/>
      </c>
      <c r="G690" s="246" t="str">
        <f>IF($A690="","",'Prisestimat RAS'!$C$14)</f>
        <v/>
      </c>
      <c r="H690" s="248" t="str" cm="1">
        <f t="array" ref="H690">IF(N690=Hjelpeark!$E$7,_xlfn.XLOOKUP(IF(P690="Naturlig",O690,P690),'Veksttabell FV'!$A$26:$A$42,_xlfn.XLOOKUP('Beregninger RAS'!F690,'Veksttabell FV'!$B$25:$T$25,'Veksttabell FV'!$B$26:$T$42,,-1),,-1)*G690,IF('Beregninger RAS'!N690=Hjelpeark!$D$7,_xlfn.XLOOKUP(IF(P690="Naturlig",O690,P690),'Veksttabell SV'!$A$27:$A$43,_xlfn.XLOOKUP('Beregninger RAS'!F690,'Veksttabell SV'!$B$26:$AU$26,'Veksttabell SV'!$B$27:$AU$43,,-1),,-1)*G690,""))</f>
        <v/>
      </c>
      <c r="I690" s="248" t="str">
        <f t="shared" si="100"/>
        <v/>
      </c>
      <c r="J690" s="264" t="str">
        <f t="shared" si="101"/>
        <v/>
      </c>
      <c r="K690" s="277" t="str">
        <f>IF(A690="","",'Prisestimat RAS'!$C$9)</f>
        <v/>
      </c>
      <c r="L690" s="277" t="str">
        <f>IF(B690="","",'Prisestimat RAS'!$C$10)</f>
        <v/>
      </c>
      <c r="M690" s="277" t="str">
        <f>IF(A690="","",_xlfn.XLOOKUP('Prisestimat RAS'!$C$10,Hjelpeark!$P$14:$P$16,Hjelpeark!$Q$14:$Q$16))</f>
        <v/>
      </c>
      <c r="N690" s="277" t="str">
        <f t="shared" si="108"/>
        <v/>
      </c>
      <c r="O690" s="277" t="str">
        <f>IFERROR(IF(N690=Hjelpeark!$D$7,_xlfn.XLOOKUP('Beregninger RAS'!C690,Hjelpeark!$C$8:$C$19,Hjelpeark!$D$8:$D$19),_xlfn.XLOOKUP('Beregninger RAS'!C690,Hjelpeark!$C$8:$C$19,Hjelpeark!$E$8:$E$19)),"")</f>
        <v/>
      </c>
      <c r="P690" s="277" t="str">
        <f t="shared" si="109"/>
        <v/>
      </c>
      <c r="Q690" s="277" t="str">
        <f>IFERROR(IF(P690=Hjelpeark!$B$4,0,ABS(P690-O690)),"")</f>
        <v/>
      </c>
      <c r="R690" s="226" t="str">
        <f t="shared" si="102"/>
        <v/>
      </c>
      <c r="T690" s="248" t="str">
        <f>IFERROR(_xlfn.XLOOKUP(D690,Prisliste!$C$4:$F$4,Prisliste!$C$28:$F$28)*R690,"")</f>
        <v/>
      </c>
      <c r="U690" s="248" t="str">
        <f>IFERROR(IF(L690=Hjelpeark!$P$14,_xlfn.XLOOKUP(D690,Prisliste!$C$4:$F$4,Prisliste!$C$29:$F$29)*R690,IF(L690=Hjelpeark!$P$15,_xlfn.XLOOKUP(D690,Prisliste!$C$4:$F$4,Prisliste!$C$30:$F$30)*R690,_xlfn.XLOOKUP(D690,Prisliste!$C$4:$F$4,Prisliste!$C$31:$F$31)*R690)),"")</f>
        <v/>
      </c>
    </row>
    <row r="691" spans="1:21" ht="14.4">
      <c r="A691" s="278" t="str">
        <f>IF(A690="","",IF(A690+1&lt;='Prisestimat RAS'!$C$7,'Beregninger RAS'!A690+1,""))</f>
        <v/>
      </c>
      <c r="B691" s="260" t="str">
        <f t="shared" si="103"/>
        <v/>
      </c>
      <c r="C691" s="277" t="str">
        <f t="shared" si="104"/>
        <v/>
      </c>
      <c r="D691" s="260" t="str">
        <f t="shared" si="105"/>
        <v/>
      </c>
      <c r="E691" s="226" t="str">
        <f t="shared" si="107"/>
        <v/>
      </c>
      <c r="F691" s="248" t="str">
        <f t="shared" si="106"/>
        <v/>
      </c>
      <c r="G691" s="246" t="str">
        <f>IF($A691="","",'Prisestimat RAS'!$C$14)</f>
        <v/>
      </c>
      <c r="H691" s="248" t="str" cm="1">
        <f t="array" ref="H691">IF(N691=Hjelpeark!$E$7,_xlfn.XLOOKUP(IF(P691="Naturlig",O691,P691),'Veksttabell FV'!$A$26:$A$42,_xlfn.XLOOKUP('Beregninger RAS'!F691,'Veksttabell FV'!$B$25:$T$25,'Veksttabell FV'!$B$26:$T$42,,-1),,-1)*G691,IF('Beregninger RAS'!N691=Hjelpeark!$D$7,_xlfn.XLOOKUP(IF(P691="Naturlig",O691,P691),'Veksttabell SV'!$A$27:$A$43,_xlfn.XLOOKUP('Beregninger RAS'!F691,'Veksttabell SV'!$B$26:$AU$26,'Veksttabell SV'!$B$27:$AU$43,,-1),,-1)*G691,""))</f>
        <v/>
      </c>
      <c r="I691" s="248" t="str">
        <f t="shared" si="100"/>
        <v/>
      </c>
      <c r="J691" s="264" t="str">
        <f t="shared" si="101"/>
        <v/>
      </c>
      <c r="K691" s="277" t="str">
        <f>IF(A691="","",'Prisestimat RAS'!$C$9)</f>
        <v/>
      </c>
      <c r="L691" s="277" t="str">
        <f>IF(B691="","",'Prisestimat RAS'!$C$10)</f>
        <v/>
      </c>
      <c r="M691" s="277" t="str">
        <f>IF(A691="","",_xlfn.XLOOKUP('Prisestimat RAS'!$C$10,Hjelpeark!$P$14:$P$16,Hjelpeark!$Q$14:$Q$16))</f>
        <v/>
      </c>
      <c r="N691" s="277" t="str">
        <f t="shared" si="108"/>
        <v/>
      </c>
      <c r="O691" s="277" t="str">
        <f>IFERROR(IF(N691=Hjelpeark!$D$7,_xlfn.XLOOKUP('Beregninger RAS'!C691,Hjelpeark!$C$8:$C$19,Hjelpeark!$D$8:$D$19),_xlfn.XLOOKUP('Beregninger RAS'!C691,Hjelpeark!$C$8:$C$19,Hjelpeark!$E$8:$E$19)),"")</f>
        <v/>
      </c>
      <c r="P691" s="277" t="str">
        <f t="shared" si="109"/>
        <v/>
      </c>
      <c r="Q691" s="277" t="str">
        <f>IFERROR(IF(P691=Hjelpeark!$B$4,0,ABS(P691-O691)),"")</f>
        <v/>
      </c>
      <c r="R691" s="226" t="str">
        <f t="shared" si="102"/>
        <v/>
      </c>
      <c r="T691" s="248" t="str">
        <f>IFERROR(_xlfn.XLOOKUP(D691,Prisliste!$C$4:$F$4,Prisliste!$C$28:$F$28)*R691,"")</f>
        <v/>
      </c>
      <c r="U691" s="248" t="str">
        <f>IFERROR(IF(L691=Hjelpeark!$P$14,_xlfn.XLOOKUP(D691,Prisliste!$C$4:$F$4,Prisliste!$C$29:$F$29)*R691,IF(L691=Hjelpeark!$P$15,_xlfn.XLOOKUP(D691,Prisliste!$C$4:$F$4,Prisliste!$C$30:$F$30)*R691,_xlfn.XLOOKUP(D691,Prisliste!$C$4:$F$4,Prisliste!$C$31:$F$31)*R691)),"")</f>
        <v/>
      </c>
    </row>
    <row r="692" spans="1:21" ht="14.4">
      <c r="A692" s="278" t="str">
        <f>IF(A691="","",IF(A691+1&lt;='Prisestimat RAS'!$C$7,'Beregninger RAS'!A691+1,""))</f>
        <v/>
      </c>
      <c r="B692" s="260" t="str">
        <f t="shared" si="103"/>
        <v/>
      </c>
      <c r="C692" s="277" t="str">
        <f t="shared" si="104"/>
        <v/>
      </c>
      <c r="D692" s="260" t="str">
        <f t="shared" si="105"/>
        <v/>
      </c>
      <c r="E692" s="226" t="str">
        <f t="shared" si="107"/>
        <v/>
      </c>
      <c r="F692" s="248" t="str">
        <f t="shared" si="106"/>
        <v/>
      </c>
      <c r="G692" s="246" t="str">
        <f>IF($A692="","",'Prisestimat RAS'!$C$14)</f>
        <v/>
      </c>
      <c r="H692" s="248" t="str" cm="1">
        <f t="array" ref="H692">IF(N692=Hjelpeark!$E$7,_xlfn.XLOOKUP(IF(P692="Naturlig",O692,P692),'Veksttabell FV'!$A$26:$A$42,_xlfn.XLOOKUP('Beregninger RAS'!F692,'Veksttabell FV'!$B$25:$T$25,'Veksttabell FV'!$B$26:$T$42,,-1),,-1)*G692,IF('Beregninger RAS'!N692=Hjelpeark!$D$7,_xlfn.XLOOKUP(IF(P692="Naturlig",O692,P692),'Veksttabell SV'!$A$27:$A$43,_xlfn.XLOOKUP('Beregninger RAS'!F692,'Veksttabell SV'!$B$26:$AU$26,'Veksttabell SV'!$B$27:$AU$43,,-1),,-1)*G692,""))</f>
        <v/>
      </c>
      <c r="I692" s="248" t="str">
        <f t="shared" si="100"/>
        <v/>
      </c>
      <c r="J692" s="264" t="str">
        <f t="shared" si="101"/>
        <v/>
      </c>
      <c r="K692" s="277" t="str">
        <f>IF(A692="","",'Prisestimat RAS'!$C$9)</f>
        <v/>
      </c>
      <c r="L692" s="277" t="str">
        <f>IF(B692="","",'Prisestimat RAS'!$C$10)</f>
        <v/>
      </c>
      <c r="M692" s="277" t="str">
        <f>IF(A692="","",_xlfn.XLOOKUP('Prisestimat RAS'!$C$10,Hjelpeark!$P$14:$P$16,Hjelpeark!$Q$14:$Q$16))</f>
        <v/>
      </c>
      <c r="N692" s="277" t="str">
        <f t="shared" si="108"/>
        <v/>
      </c>
      <c r="O692" s="277" t="str">
        <f>IFERROR(IF(N692=Hjelpeark!$D$7,_xlfn.XLOOKUP('Beregninger RAS'!C692,Hjelpeark!$C$8:$C$19,Hjelpeark!$D$8:$D$19),_xlfn.XLOOKUP('Beregninger RAS'!C692,Hjelpeark!$C$8:$C$19,Hjelpeark!$E$8:$E$19)),"")</f>
        <v/>
      </c>
      <c r="P692" s="277" t="str">
        <f t="shared" si="109"/>
        <v/>
      </c>
      <c r="Q692" s="277" t="str">
        <f>IFERROR(IF(P692=Hjelpeark!$B$4,0,ABS(P692-O692)),"")</f>
        <v/>
      </c>
      <c r="R692" s="226" t="str">
        <f t="shared" si="102"/>
        <v/>
      </c>
      <c r="T692" s="248" t="str">
        <f>IFERROR(_xlfn.XLOOKUP(D692,Prisliste!$C$4:$F$4,Prisliste!$C$28:$F$28)*R692,"")</f>
        <v/>
      </c>
      <c r="U692" s="248" t="str">
        <f>IFERROR(IF(L692=Hjelpeark!$P$14,_xlfn.XLOOKUP(D692,Prisliste!$C$4:$F$4,Prisliste!$C$29:$F$29)*R692,IF(L692=Hjelpeark!$P$15,_xlfn.XLOOKUP(D692,Prisliste!$C$4:$F$4,Prisliste!$C$30:$F$30)*R692,_xlfn.XLOOKUP(D692,Prisliste!$C$4:$F$4,Prisliste!$C$31:$F$31)*R692)),"")</f>
        <v/>
      </c>
    </row>
    <row r="693" spans="1:21" ht="14.4">
      <c r="A693" s="278" t="str">
        <f>IF(A692="","",IF(A692+1&lt;='Prisestimat RAS'!$C$7,'Beregninger RAS'!A692+1,""))</f>
        <v/>
      </c>
      <c r="B693" s="260" t="str">
        <f t="shared" si="103"/>
        <v/>
      </c>
      <c r="C693" s="277" t="str">
        <f t="shared" si="104"/>
        <v/>
      </c>
      <c r="D693" s="260" t="str">
        <f t="shared" si="105"/>
        <v/>
      </c>
      <c r="E693" s="226" t="str">
        <f t="shared" si="107"/>
        <v/>
      </c>
      <c r="F693" s="248" t="str">
        <f t="shared" si="106"/>
        <v/>
      </c>
      <c r="G693" s="246" t="str">
        <f>IF($A693="","",'Prisestimat RAS'!$C$14)</f>
        <v/>
      </c>
      <c r="H693" s="248" t="str" cm="1">
        <f t="array" ref="H693">IF(N693=Hjelpeark!$E$7,_xlfn.XLOOKUP(IF(P693="Naturlig",O693,P693),'Veksttabell FV'!$A$26:$A$42,_xlfn.XLOOKUP('Beregninger RAS'!F693,'Veksttabell FV'!$B$25:$T$25,'Veksttabell FV'!$B$26:$T$42,,-1),,-1)*G693,IF('Beregninger RAS'!N693=Hjelpeark!$D$7,_xlfn.XLOOKUP(IF(P693="Naturlig",O693,P693),'Veksttabell SV'!$A$27:$A$43,_xlfn.XLOOKUP('Beregninger RAS'!F693,'Veksttabell SV'!$B$26:$AU$26,'Veksttabell SV'!$B$27:$AU$43,,-1),,-1)*G693,""))</f>
        <v/>
      </c>
      <c r="I693" s="248" t="str">
        <f t="shared" si="100"/>
        <v/>
      </c>
      <c r="J693" s="264" t="str">
        <f t="shared" si="101"/>
        <v/>
      </c>
      <c r="K693" s="277" t="str">
        <f>IF(A693="","",'Prisestimat RAS'!$C$9)</f>
        <v/>
      </c>
      <c r="L693" s="277" t="str">
        <f>IF(B693="","",'Prisestimat RAS'!$C$10)</f>
        <v/>
      </c>
      <c r="M693" s="277" t="str">
        <f>IF(A693="","",_xlfn.XLOOKUP('Prisestimat RAS'!$C$10,Hjelpeark!$P$14:$P$16,Hjelpeark!$Q$14:$Q$16))</f>
        <v/>
      </c>
      <c r="N693" s="277" t="str">
        <f t="shared" si="108"/>
        <v/>
      </c>
      <c r="O693" s="277" t="str">
        <f>IFERROR(IF(N693=Hjelpeark!$D$7,_xlfn.XLOOKUP('Beregninger RAS'!C693,Hjelpeark!$C$8:$C$19,Hjelpeark!$D$8:$D$19),_xlfn.XLOOKUP('Beregninger RAS'!C693,Hjelpeark!$C$8:$C$19,Hjelpeark!$E$8:$E$19)),"")</f>
        <v/>
      </c>
      <c r="P693" s="277" t="str">
        <f t="shared" si="109"/>
        <v/>
      </c>
      <c r="Q693" s="277" t="str">
        <f>IFERROR(IF(P693=Hjelpeark!$B$4,0,ABS(P693-O693)),"")</f>
        <v/>
      </c>
      <c r="R693" s="226" t="str">
        <f t="shared" si="102"/>
        <v/>
      </c>
      <c r="T693" s="248" t="str">
        <f>IFERROR(_xlfn.XLOOKUP(D693,Prisliste!$C$4:$F$4,Prisliste!$C$28:$F$28)*R693,"")</f>
        <v/>
      </c>
      <c r="U693" s="248" t="str">
        <f>IFERROR(IF(L693=Hjelpeark!$P$14,_xlfn.XLOOKUP(D693,Prisliste!$C$4:$F$4,Prisliste!$C$29:$F$29)*R693,IF(L693=Hjelpeark!$P$15,_xlfn.XLOOKUP(D693,Prisliste!$C$4:$F$4,Prisliste!$C$30:$F$30)*R693,_xlfn.XLOOKUP(D693,Prisliste!$C$4:$F$4,Prisliste!$C$31:$F$31)*R693)),"")</f>
        <v/>
      </c>
    </row>
    <row r="694" spans="1:21" ht="14.4">
      <c r="A694" s="278" t="str">
        <f>IF(A693="","",IF(A693+1&lt;='Prisestimat RAS'!$C$7,'Beregninger RAS'!A693+1,""))</f>
        <v/>
      </c>
      <c r="B694" s="260" t="str">
        <f t="shared" si="103"/>
        <v/>
      </c>
      <c r="C694" s="277" t="str">
        <f t="shared" si="104"/>
        <v/>
      </c>
      <c r="D694" s="260" t="str">
        <f t="shared" si="105"/>
        <v/>
      </c>
      <c r="E694" s="226" t="str">
        <f t="shared" si="107"/>
        <v/>
      </c>
      <c r="F694" s="248" t="str">
        <f t="shared" si="106"/>
        <v/>
      </c>
      <c r="G694" s="246" t="str">
        <f>IF($A694="","",'Prisestimat RAS'!$C$14)</f>
        <v/>
      </c>
      <c r="H694" s="248" t="str" cm="1">
        <f t="array" ref="H694">IF(N694=Hjelpeark!$E$7,_xlfn.XLOOKUP(IF(P694="Naturlig",O694,P694),'Veksttabell FV'!$A$26:$A$42,_xlfn.XLOOKUP('Beregninger RAS'!F694,'Veksttabell FV'!$B$25:$T$25,'Veksttabell FV'!$B$26:$T$42,,-1),,-1)*G694,IF('Beregninger RAS'!N694=Hjelpeark!$D$7,_xlfn.XLOOKUP(IF(P694="Naturlig",O694,P694),'Veksttabell SV'!$A$27:$A$43,_xlfn.XLOOKUP('Beregninger RAS'!F694,'Veksttabell SV'!$B$26:$AU$26,'Veksttabell SV'!$B$27:$AU$43,,-1),,-1)*G694,""))</f>
        <v/>
      </c>
      <c r="I694" s="248" t="str">
        <f t="shared" si="100"/>
        <v/>
      </c>
      <c r="J694" s="264" t="str">
        <f t="shared" si="101"/>
        <v/>
      </c>
      <c r="K694" s="277" t="str">
        <f>IF(A694="","",'Prisestimat RAS'!$C$9)</f>
        <v/>
      </c>
      <c r="L694" s="277" t="str">
        <f>IF(B694="","",'Prisestimat RAS'!$C$10)</f>
        <v/>
      </c>
      <c r="M694" s="277" t="str">
        <f>IF(A694="","",_xlfn.XLOOKUP('Prisestimat RAS'!$C$10,Hjelpeark!$P$14:$P$16,Hjelpeark!$Q$14:$Q$16))</f>
        <v/>
      </c>
      <c r="N694" s="277" t="str">
        <f t="shared" si="108"/>
        <v/>
      </c>
      <c r="O694" s="277" t="str">
        <f>IFERROR(IF(N694=Hjelpeark!$D$7,_xlfn.XLOOKUP('Beregninger RAS'!C694,Hjelpeark!$C$8:$C$19,Hjelpeark!$D$8:$D$19),_xlfn.XLOOKUP('Beregninger RAS'!C694,Hjelpeark!$C$8:$C$19,Hjelpeark!$E$8:$E$19)),"")</f>
        <v/>
      </c>
      <c r="P694" s="277" t="str">
        <f t="shared" si="109"/>
        <v/>
      </c>
      <c r="Q694" s="277" t="str">
        <f>IFERROR(IF(P694=Hjelpeark!$B$4,0,ABS(P694-O694)),"")</f>
        <v/>
      </c>
      <c r="R694" s="226" t="str">
        <f t="shared" si="102"/>
        <v/>
      </c>
      <c r="T694" s="248" t="str">
        <f>IFERROR(_xlfn.XLOOKUP(D694,Prisliste!$C$4:$F$4,Prisliste!$C$28:$F$28)*R694,"")</f>
        <v/>
      </c>
      <c r="U694" s="248" t="str">
        <f>IFERROR(IF(L694=Hjelpeark!$P$14,_xlfn.XLOOKUP(D694,Prisliste!$C$4:$F$4,Prisliste!$C$29:$F$29)*R694,IF(L694=Hjelpeark!$P$15,_xlfn.XLOOKUP(D694,Prisliste!$C$4:$F$4,Prisliste!$C$30:$F$30)*R694,_xlfn.XLOOKUP(D694,Prisliste!$C$4:$F$4,Prisliste!$C$31:$F$31)*R694)),"")</f>
        <v/>
      </c>
    </row>
    <row r="695" spans="1:21" ht="14.4">
      <c r="A695" s="278" t="str">
        <f>IF(A694="","",IF(A694+1&lt;='Prisestimat RAS'!$C$7,'Beregninger RAS'!A694+1,""))</f>
        <v/>
      </c>
      <c r="B695" s="260" t="str">
        <f t="shared" si="103"/>
        <v/>
      </c>
      <c r="C695" s="277" t="str">
        <f t="shared" si="104"/>
        <v/>
      </c>
      <c r="D695" s="260" t="str">
        <f t="shared" si="105"/>
        <v/>
      </c>
      <c r="E695" s="226" t="str">
        <f t="shared" si="107"/>
        <v/>
      </c>
      <c r="F695" s="248" t="str">
        <f t="shared" si="106"/>
        <v/>
      </c>
      <c r="G695" s="246" t="str">
        <f>IF($A695="","",'Prisestimat RAS'!$C$14)</f>
        <v/>
      </c>
      <c r="H695" s="248" t="str" cm="1">
        <f t="array" ref="H695">IF(N695=Hjelpeark!$E$7,_xlfn.XLOOKUP(IF(P695="Naturlig",O695,P695),'Veksttabell FV'!$A$26:$A$42,_xlfn.XLOOKUP('Beregninger RAS'!F695,'Veksttabell FV'!$B$25:$T$25,'Veksttabell FV'!$B$26:$T$42,,-1),,-1)*G695,IF('Beregninger RAS'!N695=Hjelpeark!$D$7,_xlfn.XLOOKUP(IF(P695="Naturlig",O695,P695),'Veksttabell SV'!$A$27:$A$43,_xlfn.XLOOKUP('Beregninger RAS'!F695,'Veksttabell SV'!$B$26:$AU$26,'Veksttabell SV'!$B$27:$AU$43,,-1),,-1)*G695,""))</f>
        <v/>
      </c>
      <c r="I695" s="248" t="str">
        <f t="shared" si="100"/>
        <v/>
      </c>
      <c r="J695" s="264" t="str">
        <f t="shared" si="101"/>
        <v/>
      </c>
      <c r="K695" s="277" t="str">
        <f>IF(A695="","",'Prisestimat RAS'!$C$9)</f>
        <v/>
      </c>
      <c r="L695" s="277" t="str">
        <f>IF(B695="","",'Prisestimat RAS'!$C$10)</f>
        <v/>
      </c>
      <c r="M695" s="277" t="str">
        <f>IF(A695="","",_xlfn.XLOOKUP('Prisestimat RAS'!$C$10,Hjelpeark!$P$14:$P$16,Hjelpeark!$Q$14:$Q$16))</f>
        <v/>
      </c>
      <c r="N695" s="277" t="str">
        <f t="shared" si="108"/>
        <v/>
      </c>
      <c r="O695" s="277" t="str">
        <f>IFERROR(IF(N695=Hjelpeark!$D$7,_xlfn.XLOOKUP('Beregninger RAS'!C695,Hjelpeark!$C$8:$C$19,Hjelpeark!$D$8:$D$19),_xlfn.XLOOKUP('Beregninger RAS'!C695,Hjelpeark!$C$8:$C$19,Hjelpeark!$E$8:$E$19)),"")</f>
        <v/>
      </c>
      <c r="P695" s="277" t="str">
        <f t="shared" si="109"/>
        <v/>
      </c>
      <c r="Q695" s="277" t="str">
        <f>IFERROR(IF(P695=Hjelpeark!$B$4,0,ABS(P695-O695)),"")</f>
        <v/>
      </c>
      <c r="R695" s="226" t="str">
        <f t="shared" si="102"/>
        <v/>
      </c>
      <c r="T695" s="248" t="str">
        <f>IFERROR(_xlfn.XLOOKUP(D695,Prisliste!$C$4:$F$4,Prisliste!$C$28:$F$28)*R695,"")</f>
        <v/>
      </c>
      <c r="U695" s="248" t="str">
        <f>IFERROR(IF(L695=Hjelpeark!$P$14,_xlfn.XLOOKUP(D695,Prisliste!$C$4:$F$4,Prisliste!$C$29:$F$29)*R695,IF(L695=Hjelpeark!$P$15,_xlfn.XLOOKUP(D695,Prisliste!$C$4:$F$4,Prisliste!$C$30:$F$30)*R695,_xlfn.XLOOKUP(D695,Prisliste!$C$4:$F$4,Prisliste!$C$31:$F$31)*R695)),"")</f>
        <v/>
      </c>
    </row>
    <row r="696" spans="1:21" ht="14.4">
      <c r="A696" s="278" t="str">
        <f>IF(A695="","",IF(A695+1&lt;='Prisestimat RAS'!$C$7,'Beregninger RAS'!A695+1,""))</f>
        <v/>
      </c>
      <c r="B696" s="260" t="str">
        <f t="shared" si="103"/>
        <v/>
      </c>
      <c r="C696" s="277" t="str">
        <f t="shared" si="104"/>
        <v/>
      </c>
      <c r="D696" s="260" t="str">
        <f t="shared" si="105"/>
        <v/>
      </c>
      <c r="E696" s="226" t="str">
        <f t="shared" si="107"/>
        <v/>
      </c>
      <c r="F696" s="248" t="str">
        <f t="shared" si="106"/>
        <v/>
      </c>
      <c r="G696" s="246" t="str">
        <f>IF($A696="","",'Prisestimat RAS'!$C$14)</f>
        <v/>
      </c>
      <c r="H696" s="248" t="str" cm="1">
        <f t="array" ref="H696">IF(N696=Hjelpeark!$E$7,_xlfn.XLOOKUP(IF(P696="Naturlig",O696,P696),'Veksttabell FV'!$A$26:$A$42,_xlfn.XLOOKUP('Beregninger RAS'!F696,'Veksttabell FV'!$B$25:$T$25,'Veksttabell FV'!$B$26:$T$42,,-1),,-1)*G696,IF('Beregninger RAS'!N696=Hjelpeark!$D$7,_xlfn.XLOOKUP(IF(P696="Naturlig",O696,P696),'Veksttabell SV'!$A$27:$A$43,_xlfn.XLOOKUP('Beregninger RAS'!F696,'Veksttabell SV'!$B$26:$AU$26,'Veksttabell SV'!$B$27:$AU$43,,-1),,-1)*G696,""))</f>
        <v/>
      </c>
      <c r="I696" s="248" t="str">
        <f t="shared" si="100"/>
        <v/>
      </c>
      <c r="J696" s="264" t="str">
        <f t="shared" si="101"/>
        <v/>
      </c>
      <c r="K696" s="277" t="str">
        <f>IF(A696="","",'Prisestimat RAS'!$C$9)</f>
        <v/>
      </c>
      <c r="L696" s="277" t="str">
        <f>IF(B696="","",'Prisestimat RAS'!$C$10)</f>
        <v/>
      </c>
      <c r="M696" s="277" t="str">
        <f>IF(A696="","",_xlfn.XLOOKUP('Prisestimat RAS'!$C$10,Hjelpeark!$P$14:$P$16,Hjelpeark!$Q$14:$Q$16))</f>
        <v/>
      </c>
      <c r="N696" s="277" t="str">
        <f t="shared" si="108"/>
        <v/>
      </c>
      <c r="O696" s="277" t="str">
        <f>IFERROR(IF(N696=Hjelpeark!$D$7,_xlfn.XLOOKUP('Beregninger RAS'!C696,Hjelpeark!$C$8:$C$19,Hjelpeark!$D$8:$D$19),_xlfn.XLOOKUP('Beregninger RAS'!C696,Hjelpeark!$C$8:$C$19,Hjelpeark!$E$8:$E$19)),"")</f>
        <v/>
      </c>
      <c r="P696" s="277" t="str">
        <f t="shared" si="109"/>
        <v/>
      </c>
      <c r="Q696" s="277" t="str">
        <f>IFERROR(IF(P696=Hjelpeark!$B$4,0,ABS(P696-O696)),"")</f>
        <v/>
      </c>
      <c r="R696" s="226" t="str">
        <f t="shared" si="102"/>
        <v/>
      </c>
      <c r="T696" s="248" t="str">
        <f>IFERROR(_xlfn.XLOOKUP(D696,Prisliste!$C$4:$F$4,Prisliste!$C$28:$F$28)*R696,"")</f>
        <v/>
      </c>
      <c r="U696" s="248" t="str">
        <f>IFERROR(IF(L696=Hjelpeark!$P$14,_xlfn.XLOOKUP(D696,Prisliste!$C$4:$F$4,Prisliste!$C$29:$F$29)*R696,IF(L696=Hjelpeark!$P$15,_xlfn.XLOOKUP(D696,Prisliste!$C$4:$F$4,Prisliste!$C$30:$F$30)*R696,_xlfn.XLOOKUP(D696,Prisliste!$C$4:$F$4,Prisliste!$C$31:$F$31)*R696)),"")</f>
        <v/>
      </c>
    </row>
    <row r="697" spans="1:21" ht="14.4">
      <c r="A697" s="278" t="str">
        <f>IF(A696="","",IF(A696+1&lt;='Prisestimat RAS'!$C$7,'Beregninger RAS'!A696+1,""))</f>
        <v/>
      </c>
      <c r="B697" s="260" t="str">
        <f t="shared" si="103"/>
        <v/>
      </c>
      <c r="C697" s="277" t="str">
        <f t="shared" si="104"/>
        <v/>
      </c>
      <c r="D697" s="260" t="str">
        <f t="shared" si="105"/>
        <v/>
      </c>
      <c r="E697" s="226" t="str">
        <f t="shared" si="107"/>
        <v/>
      </c>
      <c r="F697" s="248" t="str">
        <f t="shared" si="106"/>
        <v/>
      </c>
      <c r="G697" s="246" t="str">
        <f>IF($A697="","",'Prisestimat RAS'!$C$14)</f>
        <v/>
      </c>
      <c r="H697" s="248" t="str" cm="1">
        <f t="array" ref="H697">IF(N697=Hjelpeark!$E$7,_xlfn.XLOOKUP(IF(P697="Naturlig",O697,P697),'Veksttabell FV'!$A$26:$A$42,_xlfn.XLOOKUP('Beregninger RAS'!F697,'Veksttabell FV'!$B$25:$T$25,'Veksttabell FV'!$B$26:$T$42,,-1),,-1)*G697,IF('Beregninger RAS'!N697=Hjelpeark!$D$7,_xlfn.XLOOKUP(IF(P697="Naturlig",O697,P697),'Veksttabell SV'!$A$27:$A$43,_xlfn.XLOOKUP('Beregninger RAS'!F697,'Veksttabell SV'!$B$26:$AU$26,'Veksttabell SV'!$B$27:$AU$43,,-1),,-1)*G697,""))</f>
        <v/>
      </c>
      <c r="I697" s="248" t="str">
        <f t="shared" si="100"/>
        <v/>
      </c>
      <c r="J697" s="264" t="str">
        <f t="shared" si="101"/>
        <v/>
      </c>
      <c r="K697" s="277" t="str">
        <f>IF(A697="","",'Prisestimat RAS'!$C$9)</f>
        <v/>
      </c>
      <c r="L697" s="277" t="str">
        <f>IF(B697="","",'Prisestimat RAS'!$C$10)</f>
        <v/>
      </c>
      <c r="M697" s="277" t="str">
        <f>IF(A697="","",_xlfn.XLOOKUP('Prisestimat RAS'!$C$10,Hjelpeark!$P$14:$P$16,Hjelpeark!$Q$14:$Q$16))</f>
        <v/>
      </c>
      <c r="N697" s="277" t="str">
        <f t="shared" si="108"/>
        <v/>
      </c>
      <c r="O697" s="277" t="str">
        <f>IFERROR(IF(N697=Hjelpeark!$D$7,_xlfn.XLOOKUP('Beregninger RAS'!C697,Hjelpeark!$C$8:$C$19,Hjelpeark!$D$8:$D$19),_xlfn.XLOOKUP('Beregninger RAS'!C697,Hjelpeark!$C$8:$C$19,Hjelpeark!$E$8:$E$19)),"")</f>
        <v/>
      </c>
      <c r="P697" s="277" t="str">
        <f t="shared" si="109"/>
        <v/>
      </c>
      <c r="Q697" s="277" t="str">
        <f>IFERROR(IF(P697=Hjelpeark!$B$4,0,ABS(P697-O697)),"")</f>
        <v/>
      </c>
      <c r="R697" s="226" t="str">
        <f t="shared" si="102"/>
        <v/>
      </c>
      <c r="T697" s="248" t="str">
        <f>IFERROR(_xlfn.XLOOKUP(D697,Prisliste!$C$4:$F$4,Prisliste!$C$28:$F$28)*R697,"")</f>
        <v/>
      </c>
      <c r="U697" s="248" t="str">
        <f>IFERROR(IF(L697=Hjelpeark!$P$14,_xlfn.XLOOKUP(D697,Prisliste!$C$4:$F$4,Prisliste!$C$29:$F$29)*R697,IF(L697=Hjelpeark!$P$15,_xlfn.XLOOKUP(D697,Prisliste!$C$4:$F$4,Prisliste!$C$30:$F$30)*R697,_xlfn.XLOOKUP(D697,Prisliste!$C$4:$F$4,Prisliste!$C$31:$F$31)*R697)),"")</f>
        <v/>
      </c>
    </row>
    <row r="698" spans="1:21" ht="14.4">
      <c r="A698" s="278" t="str">
        <f>IF(A697="","",IF(A697+1&lt;='Prisestimat RAS'!$C$7,'Beregninger RAS'!A697+1,""))</f>
        <v/>
      </c>
      <c r="B698" s="260" t="str">
        <f t="shared" si="103"/>
        <v/>
      </c>
      <c r="C698" s="277" t="str">
        <f t="shared" si="104"/>
        <v/>
      </c>
      <c r="D698" s="260" t="str">
        <f t="shared" si="105"/>
        <v/>
      </c>
      <c r="E698" s="226" t="str">
        <f t="shared" si="107"/>
        <v/>
      </c>
      <c r="F698" s="248" t="str">
        <f t="shared" si="106"/>
        <v/>
      </c>
      <c r="G698" s="246" t="str">
        <f>IF($A698="","",'Prisestimat RAS'!$C$14)</f>
        <v/>
      </c>
      <c r="H698" s="248" t="str" cm="1">
        <f t="array" ref="H698">IF(N698=Hjelpeark!$E$7,_xlfn.XLOOKUP(IF(P698="Naturlig",O698,P698),'Veksttabell FV'!$A$26:$A$42,_xlfn.XLOOKUP('Beregninger RAS'!F698,'Veksttabell FV'!$B$25:$T$25,'Veksttabell FV'!$B$26:$T$42,,-1),,-1)*G698,IF('Beregninger RAS'!N698=Hjelpeark!$D$7,_xlfn.XLOOKUP(IF(P698="Naturlig",O698,P698),'Veksttabell SV'!$A$27:$A$43,_xlfn.XLOOKUP('Beregninger RAS'!F698,'Veksttabell SV'!$B$26:$AU$26,'Veksttabell SV'!$B$27:$AU$43,,-1),,-1)*G698,""))</f>
        <v/>
      </c>
      <c r="I698" s="248" t="str">
        <f t="shared" si="100"/>
        <v/>
      </c>
      <c r="J698" s="264" t="str">
        <f t="shared" si="101"/>
        <v/>
      </c>
      <c r="K698" s="277" t="str">
        <f>IF(A698="","",'Prisestimat RAS'!$C$9)</f>
        <v/>
      </c>
      <c r="L698" s="277" t="str">
        <f>IF(B698="","",'Prisestimat RAS'!$C$10)</f>
        <v/>
      </c>
      <c r="M698" s="277" t="str">
        <f>IF(A698="","",_xlfn.XLOOKUP('Prisestimat RAS'!$C$10,Hjelpeark!$P$14:$P$16,Hjelpeark!$Q$14:$Q$16))</f>
        <v/>
      </c>
      <c r="N698" s="277" t="str">
        <f t="shared" si="108"/>
        <v/>
      </c>
      <c r="O698" s="277" t="str">
        <f>IFERROR(IF(N698=Hjelpeark!$D$7,_xlfn.XLOOKUP('Beregninger RAS'!C698,Hjelpeark!$C$8:$C$19,Hjelpeark!$D$8:$D$19),_xlfn.XLOOKUP('Beregninger RAS'!C698,Hjelpeark!$C$8:$C$19,Hjelpeark!$E$8:$E$19)),"")</f>
        <v/>
      </c>
      <c r="P698" s="277" t="str">
        <f t="shared" si="109"/>
        <v/>
      </c>
      <c r="Q698" s="277" t="str">
        <f>IFERROR(IF(P698=Hjelpeark!$B$4,0,ABS(P698-O698)),"")</f>
        <v/>
      </c>
      <c r="R698" s="226" t="str">
        <f t="shared" si="102"/>
        <v/>
      </c>
      <c r="T698" s="248" t="str">
        <f>IFERROR(_xlfn.XLOOKUP(D698,Prisliste!$C$4:$F$4,Prisliste!$C$28:$F$28)*R698,"")</f>
        <v/>
      </c>
      <c r="U698" s="248" t="str">
        <f>IFERROR(IF(L698=Hjelpeark!$P$14,_xlfn.XLOOKUP(D698,Prisliste!$C$4:$F$4,Prisliste!$C$29:$F$29)*R698,IF(L698=Hjelpeark!$P$15,_xlfn.XLOOKUP(D698,Prisliste!$C$4:$F$4,Prisliste!$C$30:$F$30)*R698,_xlfn.XLOOKUP(D698,Prisliste!$C$4:$F$4,Prisliste!$C$31:$F$31)*R698)),"")</f>
        <v/>
      </c>
    </row>
    <row r="699" spans="1:21" ht="14.4">
      <c r="A699" s="278" t="str">
        <f>IF(A698="","",IF(A698+1&lt;='Prisestimat RAS'!$C$7,'Beregninger RAS'!A698+1,""))</f>
        <v/>
      </c>
      <c r="B699" s="260" t="str">
        <f t="shared" si="103"/>
        <v/>
      </c>
      <c r="C699" s="277" t="str">
        <f t="shared" si="104"/>
        <v/>
      </c>
      <c r="D699" s="260" t="str">
        <f t="shared" si="105"/>
        <v/>
      </c>
      <c r="E699" s="226" t="str">
        <f t="shared" si="107"/>
        <v/>
      </c>
      <c r="F699" s="248" t="str">
        <f t="shared" si="106"/>
        <v/>
      </c>
      <c r="G699" s="246" t="str">
        <f>IF($A699="","",'Prisestimat RAS'!$C$14)</f>
        <v/>
      </c>
      <c r="H699" s="248" t="str" cm="1">
        <f t="array" ref="H699">IF(N699=Hjelpeark!$E$7,_xlfn.XLOOKUP(IF(P699="Naturlig",O699,P699),'Veksttabell FV'!$A$26:$A$42,_xlfn.XLOOKUP('Beregninger RAS'!F699,'Veksttabell FV'!$B$25:$T$25,'Veksttabell FV'!$B$26:$T$42,,-1),,-1)*G699,IF('Beregninger RAS'!N699=Hjelpeark!$D$7,_xlfn.XLOOKUP(IF(P699="Naturlig",O699,P699),'Veksttabell SV'!$A$27:$A$43,_xlfn.XLOOKUP('Beregninger RAS'!F699,'Veksttabell SV'!$B$26:$AU$26,'Veksttabell SV'!$B$27:$AU$43,,-1),,-1)*G699,""))</f>
        <v/>
      </c>
      <c r="I699" s="248" t="str">
        <f t="shared" si="100"/>
        <v/>
      </c>
      <c r="J699" s="264" t="str">
        <f t="shared" si="101"/>
        <v/>
      </c>
      <c r="K699" s="277" t="str">
        <f>IF(A699="","",'Prisestimat RAS'!$C$9)</f>
        <v/>
      </c>
      <c r="L699" s="277" t="str">
        <f>IF(B699="","",'Prisestimat RAS'!$C$10)</f>
        <v/>
      </c>
      <c r="M699" s="277" t="str">
        <f>IF(A699="","",_xlfn.XLOOKUP('Prisestimat RAS'!$C$10,Hjelpeark!$P$14:$P$16,Hjelpeark!$Q$14:$Q$16))</f>
        <v/>
      </c>
      <c r="N699" s="277" t="str">
        <f t="shared" si="108"/>
        <v/>
      </c>
      <c r="O699" s="277" t="str">
        <f>IFERROR(IF(N699=Hjelpeark!$D$7,_xlfn.XLOOKUP('Beregninger RAS'!C699,Hjelpeark!$C$8:$C$19,Hjelpeark!$D$8:$D$19),_xlfn.XLOOKUP('Beregninger RAS'!C699,Hjelpeark!$C$8:$C$19,Hjelpeark!$E$8:$E$19)),"")</f>
        <v/>
      </c>
      <c r="P699" s="277" t="str">
        <f t="shared" si="109"/>
        <v/>
      </c>
      <c r="Q699" s="277" t="str">
        <f>IFERROR(IF(P699=Hjelpeark!$B$4,0,ABS(P699-O699)),"")</f>
        <v/>
      </c>
      <c r="R699" s="226" t="str">
        <f t="shared" si="102"/>
        <v/>
      </c>
      <c r="T699" s="248" t="str">
        <f>IFERROR(_xlfn.XLOOKUP(D699,Prisliste!$C$4:$F$4,Prisliste!$C$28:$F$28)*R699,"")</f>
        <v/>
      </c>
      <c r="U699" s="248" t="str">
        <f>IFERROR(IF(L699=Hjelpeark!$P$14,_xlfn.XLOOKUP(D699,Prisliste!$C$4:$F$4,Prisliste!$C$29:$F$29)*R699,IF(L699=Hjelpeark!$P$15,_xlfn.XLOOKUP(D699,Prisliste!$C$4:$F$4,Prisliste!$C$30:$F$30)*R699,_xlfn.XLOOKUP(D699,Prisliste!$C$4:$F$4,Prisliste!$C$31:$F$31)*R699)),"")</f>
        <v/>
      </c>
    </row>
    <row r="700" spans="1:21" ht="14.4">
      <c r="A700" s="278" t="str">
        <f>IF(A699="","",IF(A699+1&lt;='Prisestimat RAS'!$C$7,'Beregninger RAS'!A699+1,""))</f>
        <v/>
      </c>
      <c r="B700" s="260" t="str">
        <f t="shared" si="103"/>
        <v/>
      </c>
      <c r="C700" s="277" t="str">
        <f t="shared" si="104"/>
        <v/>
      </c>
      <c r="D700" s="260" t="str">
        <f t="shared" si="105"/>
        <v/>
      </c>
      <c r="E700" s="226" t="str">
        <f t="shared" si="107"/>
        <v/>
      </c>
      <c r="F700" s="248" t="str">
        <f t="shared" si="106"/>
        <v/>
      </c>
      <c r="G700" s="246" t="str">
        <f>IF($A700="","",'Prisestimat RAS'!$C$14)</f>
        <v/>
      </c>
      <c r="H700" s="248" t="str" cm="1">
        <f t="array" ref="H700">IF(N700=Hjelpeark!$E$7,_xlfn.XLOOKUP(IF(P700="Naturlig",O700,P700),'Veksttabell FV'!$A$26:$A$42,_xlfn.XLOOKUP('Beregninger RAS'!F700,'Veksttabell FV'!$B$25:$T$25,'Veksttabell FV'!$B$26:$T$42,,-1),,-1)*G700,IF('Beregninger RAS'!N700=Hjelpeark!$D$7,_xlfn.XLOOKUP(IF(P700="Naturlig",O700,P700),'Veksttabell SV'!$A$27:$A$43,_xlfn.XLOOKUP('Beregninger RAS'!F700,'Veksttabell SV'!$B$26:$AU$26,'Veksttabell SV'!$B$27:$AU$43,,-1),,-1)*G700,""))</f>
        <v/>
      </c>
      <c r="I700" s="248" t="str">
        <f t="shared" si="100"/>
        <v/>
      </c>
      <c r="J700" s="264" t="str">
        <f t="shared" si="101"/>
        <v/>
      </c>
      <c r="K700" s="277" t="str">
        <f>IF(A700="","",'Prisestimat RAS'!$C$9)</f>
        <v/>
      </c>
      <c r="L700" s="277" t="str">
        <f>IF(B700="","",'Prisestimat RAS'!$C$10)</f>
        <v/>
      </c>
      <c r="M700" s="277" t="str">
        <f>IF(A700="","",_xlfn.XLOOKUP('Prisestimat RAS'!$C$10,Hjelpeark!$P$14:$P$16,Hjelpeark!$Q$14:$Q$16))</f>
        <v/>
      </c>
      <c r="N700" s="277" t="str">
        <f t="shared" si="108"/>
        <v/>
      </c>
      <c r="O700" s="277" t="str">
        <f>IFERROR(IF(N700=Hjelpeark!$D$7,_xlfn.XLOOKUP('Beregninger RAS'!C700,Hjelpeark!$C$8:$C$19,Hjelpeark!$D$8:$D$19),_xlfn.XLOOKUP('Beregninger RAS'!C700,Hjelpeark!$C$8:$C$19,Hjelpeark!$E$8:$E$19)),"")</f>
        <v/>
      </c>
      <c r="P700" s="277" t="str">
        <f t="shared" si="109"/>
        <v/>
      </c>
      <c r="Q700" s="277" t="str">
        <f>IFERROR(IF(P700=Hjelpeark!$B$4,0,ABS(P700-O700)),"")</f>
        <v/>
      </c>
      <c r="R700" s="226" t="str">
        <f t="shared" si="102"/>
        <v/>
      </c>
      <c r="T700" s="248" t="str">
        <f>IFERROR(_xlfn.XLOOKUP(D700,Prisliste!$C$4:$F$4,Prisliste!$C$28:$F$28)*R700,"")</f>
        <v/>
      </c>
      <c r="U700" s="248" t="str">
        <f>IFERROR(IF(L700=Hjelpeark!$P$14,_xlfn.XLOOKUP(D700,Prisliste!$C$4:$F$4,Prisliste!$C$29:$F$29)*R700,IF(L700=Hjelpeark!$P$15,_xlfn.XLOOKUP(D700,Prisliste!$C$4:$F$4,Prisliste!$C$30:$F$30)*R700,_xlfn.XLOOKUP(D700,Prisliste!$C$4:$F$4,Prisliste!$C$31:$F$31)*R700)),"")</f>
        <v/>
      </c>
    </row>
    <row r="701" spans="1:21" ht="14.4">
      <c r="A701" s="278" t="str">
        <f>IF(A700="","",IF(A700+1&lt;='Prisestimat RAS'!$C$7,'Beregninger RAS'!A700+1,""))</f>
        <v/>
      </c>
      <c r="B701" s="260" t="str">
        <f t="shared" si="103"/>
        <v/>
      </c>
      <c r="C701" s="277" t="str">
        <f t="shared" si="104"/>
        <v/>
      </c>
      <c r="D701" s="260" t="str">
        <f t="shared" si="105"/>
        <v/>
      </c>
      <c r="E701" s="226" t="str">
        <f t="shared" si="107"/>
        <v/>
      </c>
      <c r="F701" s="248" t="str">
        <f t="shared" si="106"/>
        <v/>
      </c>
      <c r="G701" s="246" t="str">
        <f>IF($A701="","",'Prisestimat RAS'!$C$14)</f>
        <v/>
      </c>
      <c r="H701" s="248" t="str" cm="1">
        <f t="array" ref="H701">IF(N701=Hjelpeark!$E$7,_xlfn.XLOOKUP(IF(P701="Naturlig",O701,P701),'Veksttabell FV'!$A$26:$A$42,_xlfn.XLOOKUP('Beregninger RAS'!F701,'Veksttabell FV'!$B$25:$T$25,'Veksttabell FV'!$B$26:$T$42,,-1),,-1)*G701,IF('Beregninger RAS'!N701=Hjelpeark!$D$7,_xlfn.XLOOKUP(IF(P701="Naturlig",O701,P701),'Veksttabell SV'!$A$27:$A$43,_xlfn.XLOOKUP('Beregninger RAS'!F701,'Veksttabell SV'!$B$26:$AU$26,'Veksttabell SV'!$B$27:$AU$43,,-1),,-1)*G701,""))</f>
        <v/>
      </c>
      <c r="I701" s="248" t="str">
        <f t="shared" si="100"/>
        <v/>
      </c>
      <c r="J701" s="264" t="str">
        <f t="shared" si="101"/>
        <v/>
      </c>
      <c r="K701" s="277" t="str">
        <f>IF(A701="","",'Prisestimat RAS'!$C$9)</f>
        <v/>
      </c>
      <c r="L701" s="277" t="str">
        <f>IF(B701="","",'Prisestimat RAS'!$C$10)</f>
        <v/>
      </c>
      <c r="M701" s="277" t="str">
        <f>IF(A701="","",_xlfn.XLOOKUP('Prisestimat RAS'!$C$10,Hjelpeark!$P$14:$P$16,Hjelpeark!$Q$14:$Q$16))</f>
        <v/>
      </c>
      <c r="N701" s="277" t="str">
        <f t="shared" si="108"/>
        <v/>
      </c>
      <c r="O701" s="277" t="str">
        <f>IFERROR(IF(N701=Hjelpeark!$D$7,_xlfn.XLOOKUP('Beregninger RAS'!C701,Hjelpeark!$C$8:$C$19,Hjelpeark!$D$8:$D$19),_xlfn.XLOOKUP('Beregninger RAS'!C701,Hjelpeark!$C$8:$C$19,Hjelpeark!$E$8:$E$19)),"")</f>
        <v/>
      </c>
      <c r="P701" s="277" t="str">
        <f t="shared" si="109"/>
        <v/>
      </c>
      <c r="Q701" s="277" t="str">
        <f>IFERROR(IF(P701=Hjelpeark!$B$4,0,ABS(P701-O701)),"")</f>
        <v/>
      </c>
      <c r="R701" s="226" t="str">
        <f t="shared" si="102"/>
        <v/>
      </c>
      <c r="T701" s="248" t="str">
        <f>IFERROR(_xlfn.XLOOKUP(D701,Prisliste!$C$4:$F$4,Prisliste!$C$28:$F$28)*R701,"")</f>
        <v/>
      </c>
      <c r="U701" s="248" t="str">
        <f>IFERROR(IF(L701=Hjelpeark!$P$14,_xlfn.XLOOKUP(D701,Prisliste!$C$4:$F$4,Prisliste!$C$29:$F$29)*R701,IF(L701=Hjelpeark!$P$15,_xlfn.XLOOKUP(D701,Prisliste!$C$4:$F$4,Prisliste!$C$30:$F$30)*R701,_xlfn.XLOOKUP(D701,Prisliste!$C$4:$F$4,Prisliste!$C$31:$F$31)*R701)),"")</f>
        <v/>
      </c>
    </row>
    <row r="702" spans="1:21" ht="14.4">
      <c r="A702" s="278" t="str">
        <f>IF(A701="","",IF(A701+1&lt;='Prisestimat RAS'!$C$7,'Beregninger RAS'!A701+1,""))</f>
        <v/>
      </c>
      <c r="B702" s="260" t="str">
        <f t="shared" si="103"/>
        <v/>
      </c>
      <c r="C702" s="277" t="str">
        <f t="shared" si="104"/>
        <v/>
      </c>
      <c r="D702" s="260" t="str">
        <f t="shared" si="105"/>
        <v/>
      </c>
      <c r="E702" s="226" t="str">
        <f t="shared" si="107"/>
        <v/>
      </c>
      <c r="F702" s="248" t="str">
        <f t="shared" si="106"/>
        <v/>
      </c>
      <c r="G702" s="246" t="str">
        <f>IF($A702="","",'Prisestimat RAS'!$C$14)</f>
        <v/>
      </c>
      <c r="H702" s="248" t="str" cm="1">
        <f t="array" ref="H702">IF(N702=Hjelpeark!$E$7,_xlfn.XLOOKUP(IF(P702="Naturlig",O702,P702),'Veksttabell FV'!$A$26:$A$42,_xlfn.XLOOKUP('Beregninger RAS'!F702,'Veksttabell FV'!$B$25:$T$25,'Veksttabell FV'!$B$26:$T$42,,-1),,-1)*G702,IF('Beregninger RAS'!N702=Hjelpeark!$D$7,_xlfn.XLOOKUP(IF(P702="Naturlig",O702,P702),'Veksttabell SV'!$A$27:$A$43,_xlfn.XLOOKUP('Beregninger RAS'!F702,'Veksttabell SV'!$B$26:$AU$26,'Veksttabell SV'!$B$27:$AU$43,,-1),,-1)*G702,""))</f>
        <v/>
      </c>
      <c r="I702" s="248" t="str">
        <f t="shared" si="100"/>
        <v/>
      </c>
      <c r="J702" s="264" t="str">
        <f t="shared" si="101"/>
        <v/>
      </c>
      <c r="K702" s="277" t="str">
        <f>IF(A702="","",'Prisestimat RAS'!$C$9)</f>
        <v/>
      </c>
      <c r="L702" s="277" t="str">
        <f>IF(B702="","",'Prisestimat RAS'!$C$10)</f>
        <v/>
      </c>
      <c r="M702" s="277" t="str">
        <f>IF(A702="","",_xlfn.XLOOKUP('Prisestimat RAS'!$C$10,Hjelpeark!$P$14:$P$16,Hjelpeark!$Q$14:$Q$16))</f>
        <v/>
      </c>
      <c r="N702" s="277" t="str">
        <f t="shared" si="108"/>
        <v/>
      </c>
      <c r="O702" s="277" t="str">
        <f>IFERROR(IF(N702=Hjelpeark!$D$7,_xlfn.XLOOKUP('Beregninger RAS'!C702,Hjelpeark!$C$8:$C$19,Hjelpeark!$D$8:$D$19),_xlfn.XLOOKUP('Beregninger RAS'!C702,Hjelpeark!$C$8:$C$19,Hjelpeark!$E$8:$E$19)),"")</f>
        <v/>
      </c>
      <c r="P702" s="277" t="str">
        <f t="shared" si="109"/>
        <v/>
      </c>
      <c r="Q702" s="277" t="str">
        <f>IFERROR(IF(P702=Hjelpeark!$B$4,0,ABS(P702-O702)),"")</f>
        <v/>
      </c>
      <c r="R702" s="226" t="str">
        <f t="shared" si="102"/>
        <v/>
      </c>
      <c r="T702" s="248" t="str">
        <f>IFERROR(_xlfn.XLOOKUP(D702,Prisliste!$C$4:$F$4,Prisliste!$C$28:$F$28)*R702,"")</f>
        <v/>
      </c>
      <c r="U702" s="248" t="str">
        <f>IFERROR(IF(L702=Hjelpeark!$P$14,_xlfn.XLOOKUP(D702,Prisliste!$C$4:$F$4,Prisliste!$C$29:$F$29)*R702,IF(L702=Hjelpeark!$P$15,_xlfn.XLOOKUP(D702,Prisliste!$C$4:$F$4,Prisliste!$C$30:$F$30)*R702,_xlfn.XLOOKUP(D702,Prisliste!$C$4:$F$4,Prisliste!$C$31:$F$31)*R702)),"")</f>
        <v/>
      </c>
    </row>
    <row r="703" spans="1:21" ht="14.4">
      <c r="A703" s="278" t="str">
        <f>IF(A702="","",IF(A702+1&lt;='Prisestimat RAS'!$C$7,'Beregninger RAS'!A702+1,""))</f>
        <v/>
      </c>
      <c r="B703" s="260" t="str">
        <f t="shared" si="103"/>
        <v/>
      </c>
      <c r="C703" s="277" t="str">
        <f t="shared" si="104"/>
        <v/>
      </c>
      <c r="D703" s="260" t="str">
        <f t="shared" si="105"/>
        <v/>
      </c>
      <c r="E703" s="226" t="str">
        <f t="shared" si="107"/>
        <v/>
      </c>
      <c r="F703" s="248" t="str">
        <f t="shared" si="106"/>
        <v/>
      </c>
      <c r="G703" s="246" t="str">
        <f>IF($A703="","",'Prisestimat RAS'!$C$14)</f>
        <v/>
      </c>
      <c r="H703" s="248" t="str" cm="1">
        <f t="array" ref="H703">IF(N703=Hjelpeark!$E$7,_xlfn.XLOOKUP(IF(P703="Naturlig",O703,P703),'Veksttabell FV'!$A$26:$A$42,_xlfn.XLOOKUP('Beregninger RAS'!F703,'Veksttabell FV'!$B$25:$T$25,'Veksttabell FV'!$B$26:$T$42,,-1),,-1)*G703,IF('Beregninger RAS'!N703=Hjelpeark!$D$7,_xlfn.XLOOKUP(IF(P703="Naturlig",O703,P703),'Veksttabell SV'!$A$27:$A$43,_xlfn.XLOOKUP('Beregninger RAS'!F703,'Veksttabell SV'!$B$26:$AU$26,'Veksttabell SV'!$B$27:$AU$43,,-1),,-1)*G703,""))</f>
        <v/>
      </c>
      <c r="I703" s="248" t="str">
        <f t="shared" si="100"/>
        <v/>
      </c>
      <c r="J703" s="264" t="str">
        <f t="shared" si="101"/>
        <v/>
      </c>
      <c r="K703" s="277" t="str">
        <f>IF(A703="","",'Prisestimat RAS'!$C$9)</f>
        <v/>
      </c>
      <c r="L703" s="277" t="str">
        <f>IF(B703="","",'Prisestimat RAS'!$C$10)</f>
        <v/>
      </c>
      <c r="M703" s="277" t="str">
        <f>IF(A703="","",_xlfn.XLOOKUP('Prisestimat RAS'!$C$10,Hjelpeark!$P$14:$P$16,Hjelpeark!$Q$14:$Q$16))</f>
        <v/>
      </c>
      <c r="N703" s="277" t="str">
        <f t="shared" si="108"/>
        <v/>
      </c>
      <c r="O703" s="277" t="str">
        <f>IFERROR(IF(N703=Hjelpeark!$D$7,_xlfn.XLOOKUP('Beregninger RAS'!C703,Hjelpeark!$C$8:$C$19,Hjelpeark!$D$8:$D$19),_xlfn.XLOOKUP('Beregninger RAS'!C703,Hjelpeark!$C$8:$C$19,Hjelpeark!$E$8:$E$19)),"")</f>
        <v/>
      </c>
      <c r="P703" s="277" t="str">
        <f t="shared" si="109"/>
        <v/>
      </c>
      <c r="Q703" s="277" t="str">
        <f>IFERROR(IF(P703=Hjelpeark!$B$4,0,ABS(P703-O703)),"")</f>
        <v/>
      </c>
      <c r="R703" s="226" t="str">
        <f t="shared" si="102"/>
        <v/>
      </c>
      <c r="T703" s="248" t="str">
        <f>IFERROR(_xlfn.XLOOKUP(D703,Prisliste!$C$4:$F$4,Prisliste!$C$28:$F$28)*R703,"")</f>
        <v/>
      </c>
      <c r="U703" s="248" t="str">
        <f>IFERROR(IF(L703=Hjelpeark!$P$14,_xlfn.XLOOKUP(D703,Prisliste!$C$4:$F$4,Prisliste!$C$29:$F$29)*R703,IF(L703=Hjelpeark!$P$15,_xlfn.XLOOKUP(D703,Prisliste!$C$4:$F$4,Prisliste!$C$30:$F$30)*R703,_xlfn.XLOOKUP(D703,Prisliste!$C$4:$F$4,Prisliste!$C$31:$F$31)*R703)),"")</f>
        <v/>
      </c>
    </row>
    <row r="704" spans="1:21" ht="14.4">
      <c r="A704" s="278" t="str">
        <f>IF(A703="","",IF(A703+1&lt;='Prisestimat RAS'!$C$7,'Beregninger RAS'!A703+1,""))</f>
        <v/>
      </c>
      <c r="B704" s="260" t="str">
        <f t="shared" si="103"/>
        <v/>
      </c>
      <c r="C704" s="277" t="str">
        <f t="shared" si="104"/>
        <v/>
      </c>
      <c r="D704" s="260" t="str">
        <f t="shared" si="105"/>
        <v/>
      </c>
      <c r="E704" s="226" t="str">
        <f t="shared" si="107"/>
        <v/>
      </c>
      <c r="F704" s="248" t="str">
        <f t="shared" si="106"/>
        <v/>
      </c>
      <c r="G704" s="246" t="str">
        <f>IF($A704="","",'Prisestimat RAS'!$C$14)</f>
        <v/>
      </c>
      <c r="H704" s="248" t="str" cm="1">
        <f t="array" ref="H704">IF(N704=Hjelpeark!$E$7,_xlfn.XLOOKUP(IF(P704="Naturlig",O704,P704),'Veksttabell FV'!$A$26:$A$42,_xlfn.XLOOKUP('Beregninger RAS'!F704,'Veksttabell FV'!$B$25:$T$25,'Veksttabell FV'!$B$26:$T$42,,-1),,-1)*G704,IF('Beregninger RAS'!N704=Hjelpeark!$D$7,_xlfn.XLOOKUP(IF(P704="Naturlig",O704,P704),'Veksttabell SV'!$A$27:$A$43,_xlfn.XLOOKUP('Beregninger RAS'!F704,'Veksttabell SV'!$B$26:$AU$26,'Veksttabell SV'!$B$27:$AU$43,,-1),,-1)*G704,""))</f>
        <v/>
      </c>
      <c r="I704" s="248" t="str">
        <f t="shared" si="100"/>
        <v/>
      </c>
      <c r="J704" s="264" t="str">
        <f t="shared" si="101"/>
        <v/>
      </c>
      <c r="K704" s="277" t="str">
        <f>IF(A704="","",'Prisestimat RAS'!$C$9)</f>
        <v/>
      </c>
      <c r="L704" s="277" t="str">
        <f>IF(B704="","",'Prisestimat RAS'!$C$10)</f>
        <v/>
      </c>
      <c r="M704" s="277" t="str">
        <f>IF(A704="","",_xlfn.XLOOKUP('Prisestimat RAS'!$C$10,Hjelpeark!$P$14:$P$16,Hjelpeark!$Q$14:$Q$16))</f>
        <v/>
      </c>
      <c r="N704" s="277" t="str">
        <f t="shared" si="108"/>
        <v/>
      </c>
      <c r="O704" s="277" t="str">
        <f>IFERROR(IF(N704=Hjelpeark!$D$7,_xlfn.XLOOKUP('Beregninger RAS'!C704,Hjelpeark!$C$8:$C$19,Hjelpeark!$D$8:$D$19),_xlfn.XLOOKUP('Beregninger RAS'!C704,Hjelpeark!$C$8:$C$19,Hjelpeark!$E$8:$E$19)),"")</f>
        <v/>
      </c>
      <c r="P704" s="277" t="str">
        <f t="shared" si="109"/>
        <v/>
      </c>
      <c r="Q704" s="277" t="str">
        <f>IFERROR(IF(P704=Hjelpeark!$B$4,0,ABS(P704-O704)),"")</f>
        <v/>
      </c>
      <c r="R704" s="226" t="str">
        <f t="shared" si="102"/>
        <v/>
      </c>
      <c r="T704" s="248" t="str">
        <f>IFERROR(_xlfn.XLOOKUP(D704,Prisliste!$C$4:$F$4,Prisliste!$C$28:$F$28)*R704,"")</f>
        <v/>
      </c>
      <c r="U704" s="248" t="str">
        <f>IFERROR(IF(L704=Hjelpeark!$P$14,_xlfn.XLOOKUP(D704,Prisliste!$C$4:$F$4,Prisliste!$C$29:$F$29)*R704,IF(L704=Hjelpeark!$P$15,_xlfn.XLOOKUP(D704,Prisliste!$C$4:$F$4,Prisliste!$C$30:$F$30)*R704,_xlfn.XLOOKUP(D704,Prisliste!$C$4:$F$4,Prisliste!$C$31:$F$31)*R704)),"")</f>
        <v/>
      </c>
    </row>
    <row r="705" spans="1:21" ht="14.4">
      <c r="A705" s="278" t="str">
        <f>IF(A704="","",IF(A704+1&lt;='Prisestimat RAS'!$C$7,'Beregninger RAS'!A704+1,""))</f>
        <v/>
      </c>
      <c r="B705" s="260" t="str">
        <f t="shared" si="103"/>
        <v/>
      </c>
      <c r="C705" s="277" t="str">
        <f t="shared" si="104"/>
        <v/>
      </c>
      <c r="D705" s="260" t="str">
        <f t="shared" si="105"/>
        <v/>
      </c>
      <c r="E705" s="226" t="str">
        <f t="shared" si="107"/>
        <v/>
      </c>
      <c r="F705" s="248" t="str">
        <f t="shared" si="106"/>
        <v/>
      </c>
      <c r="G705" s="246" t="str">
        <f>IF($A705="","",'Prisestimat RAS'!$C$14)</f>
        <v/>
      </c>
      <c r="H705" s="248" t="str" cm="1">
        <f t="array" ref="H705">IF(N705=Hjelpeark!$E$7,_xlfn.XLOOKUP(IF(P705="Naturlig",O705,P705),'Veksttabell FV'!$A$26:$A$42,_xlfn.XLOOKUP('Beregninger RAS'!F705,'Veksttabell FV'!$B$25:$T$25,'Veksttabell FV'!$B$26:$T$42,,-1),,-1)*G705,IF('Beregninger RAS'!N705=Hjelpeark!$D$7,_xlfn.XLOOKUP(IF(P705="Naturlig",O705,P705),'Veksttabell SV'!$A$27:$A$43,_xlfn.XLOOKUP('Beregninger RAS'!F705,'Veksttabell SV'!$B$26:$AU$26,'Veksttabell SV'!$B$27:$AU$43,,-1),,-1)*G705,""))</f>
        <v/>
      </c>
      <c r="I705" s="248" t="str">
        <f t="shared" si="100"/>
        <v/>
      </c>
      <c r="J705" s="264" t="str">
        <f t="shared" si="101"/>
        <v/>
      </c>
      <c r="K705" s="277" t="str">
        <f>IF(A705="","",'Prisestimat RAS'!$C$9)</f>
        <v/>
      </c>
      <c r="L705" s="277" t="str">
        <f>IF(B705="","",'Prisestimat RAS'!$C$10)</f>
        <v/>
      </c>
      <c r="M705" s="277" t="str">
        <f>IF(A705="","",_xlfn.XLOOKUP('Prisestimat RAS'!$C$10,Hjelpeark!$P$14:$P$16,Hjelpeark!$Q$14:$Q$16))</f>
        <v/>
      </c>
      <c r="N705" s="277" t="str">
        <f t="shared" si="108"/>
        <v/>
      </c>
      <c r="O705" s="277" t="str">
        <f>IFERROR(IF(N705=Hjelpeark!$D$7,_xlfn.XLOOKUP('Beregninger RAS'!C705,Hjelpeark!$C$8:$C$19,Hjelpeark!$D$8:$D$19),_xlfn.XLOOKUP('Beregninger RAS'!C705,Hjelpeark!$C$8:$C$19,Hjelpeark!$E$8:$E$19)),"")</f>
        <v/>
      </c>
      <c r="P705" s="277" t="str">
        <f t="shared" si="109"/>
        <v/>
      </c>
      <c r="Q705" s="277" t="str">
        <f>IFERROR(IF(P705=Hjelpeark!$B$4,0,ABS(P705-O705)),"")</f>
        <v/>
      </c>
      <c r="R705" s="226" t="str">
        <f t="shared" si="102"/>
        <v/>
      </c>
      <c r="T705" s="248" t="str">
        <f>IFERROR(_xlfn.XLOOKUP(D705,Prisliste!$C$4:$F$4,Prisliste!$C$28:$F$28)*R705,"")</f>
        <v/>
      </c>
      <c r="U705" s="248" t="str">
        <f>IFERROR(IF(L705=Hjelpeark!$P$14,_xlfn.XLOOKUP(D705,Prisliste!$C$4:$F$4,Prisliste!$C$29:$F$29)*R705,IF(L705=Hjelpeark!$P$15,_xlfn.XLOOKUP(D705,Prisliste!$C$4:$F$4,Prisliste!$C$30:$F$30)*R705,_xlfn.XLOOKUP(D705,Prisliste!$C$4:$F$4,Prisliste!$C$31:$F$31)*R705)),"")</f>
        <v/>
      </c>
    </row>
    <row r="706" spans="1:21" ht="14.4">
      <c r="A706" s="278" t="str">
        <f>IF(A705="","",IF(A705+1&lt;='Prisestimat RAS'!$C$7,'Beregninger RAS'!A705+1,""))</f>
        <v/>
      </c>
      <c r="B706" s="260" t="str">
        <f t="shared" si="103"/>
        <v/>
      </c>
      <c r="C706" s="277" t="str">
        <f t="shared" si="104"/>
        <v/>
      </c>
      <c r="D706" s="260" t="str">
        <f t="shared" si="105"/>
        <v/>
      </c>
      <c r="E706" s="226" t="str">
        <f t="shared" si="107"/>
        <v/>
      </c>
      <c r="F706" s="248" t="str">
        <f t="shared" si="106"/>
        <v/>
      </c>
      <c r="G706" s="246" t="str">
        <f>IF($A706="","",'Prisestimat RAS'!$C$14)</f>
        <v/>
      </c>
      <c r="H706" s="248" t="str" cm="1">
        <f t="array" ref="H706">IF(N706=Hjelpeark!$E$7,_xlfn.XLOOKUP(IF(P706="Naturlig",O706,P706),'Veksttabell FV'!$A$26:$A$42,_xlfn.XLOOKUP('Beregninger RAS'!F706,'Veksttabell FV'!$B$25:$T$25,'Veksttabell FV'!$B$26:$T$42,,-1),,-1)*G706,IF('Beregninger RAS'!N706=Hjelpeark!$D$7,_xlfn.XLOOKUP(IF(P706="Naturlig",O706,P706),'Veksttabell SV'!$A$27:$A$43,_xlfn.XLOOKUP('Beregninger RAS'!F706,'Veksttabell SV'!$B$26:$AU$26,'Veksttabell SV'!$B$27:$AU$43,,-1),,-1)*G706,""))</f>
        <v/>
      </c>
      <c r="I706" s="248" t="str">
        <f t="shared" si="100"/>
        <v/>
      </c>
      <c r="J706" s="264" t="str">
        <f t="shared" si="101"/>
        <v/>
      </c>
      <c r="K706" s="277" t="str">
        <f>IF(A706="","",'Prisestimat RAS'!$C$9)</f>
        <v/>
      </c>
      <c r="L706" s="277" t="str">
        <f>IF(B706="","",'Prisestimat RAS'!$C$10)</f>
        <v/>
      </c>
      <c r="M706" s="277" t="str">
        <f>IF(A706="","",_xlfn.XLOOKUP('Prisestimat RAS'!$C$10,Hjelpeark!$P$14:$P$16,Hjelpeark!$Q$14:$Q$16))</f>
        <v/>
      </c>
      <c r="N706" s="277" t="str">
        <f t="shared" si="108"/>
        <v/>
      </c>
      <c r="O706" s="277" t="str">
        <f>IFERROR(IF(N706=Hjelpeark!$D$7,_xlfn.XLOOKUP('Beregninger RAS'!C706,Hjelpeark!$C$8:$C$19,Hjelpeark!$D$8:$D$19),_xlfn.XLOOKUP('Beregninger RAS'!C706,Hjelpeark!$C$8:$C$19,Hjelpeark!$E$8:$E$19)),"")</f>
        <v/>
      </c>
      <c r="P706" s="277" t="str">
        <f t="shared" si="109"/>
        <v/>
      </c>
      <c r="Q706" s="277" t="str">
        <f>IFERROR(IF(P706=Hjelpeark!$B$4,0,ABS(P706-O706)),"")</f>
        <v/>
      </c>
      <c r="R706" s="226" t="str">
        <f t="shared" si="102"/>
        <v/>
      </c>
      <c r="T706" s="248" t="str">
        <f>IFERROR(_xlfn.XLOOKUP(D706,Prisliste!$C$4:$F$4,Prisliste!$C$28:$F$28)*R706,"")</f>
        <v/>
      </c>
      <c r="U706" s="248" t="str">
        <f>IFERROR(IF(L706=Hjelpeark!$P$14,_xlfn.XLOOKUP(D706,Prisliste!$C$4:$F$4,Prisliste!$C$29:$F$29)*R706,IF(L706=Hjelpeark!$P$15,_xlfn.XLOOKUP(D706,Prisliste!$C$4:$F$4,Prisliste!$C$30:$F$30)*R706,_xlfn.XLOOKUP(D706,Prisliste!$C$4:$F$4,Prisliste!$C$31:$F$31)*R706)),"")</f>
        <v/>
      </c>
    </row>
    <row r="707" spans="1:21" ht="14.4">
      <c r="A707" s="278" t="str">
        <f>IF(A706="","",IF(A706+1&lt;='Prisestimat RAS'!$C$7,'Beregninger RAS'!A706+1,""))</f>
        <v/>
      </c>
      <c r="B707" s="260" t="str">
        <f t="shared" si="103"/>
        <v/>
      </c>
      <c r="C707" s="277" t="str">
        <f t="shared" si="104"/>
        <v/>
      </c>
      <c r="D707" s="260" t="str">
        <f t="shared" si="105"/>
        <v/>
      </c>
      <c r="E707" s="226" t="str">
        <f t="shared" si="107"/>
        <v/>
      </c>
      <c r="F707" s="248" t="str">
        <f t="shared" si="106"/>
        <v/>
      </c>
      <c r="G707" s="246" t="str">
        <f>IF($A707="","",'Prisestimat RAS'!$C$14)</f>
        <v/>
      </c>
      <c r="H707" s="248" t="str" cm="1">
        <f t="array" ref="H707">IF(N707=Hjelpeark!$E$7,_xlfn.XLOOKUP(IF(P707="Naturlig",O707,P707),'Veksttabell FV'!$A$26:$A$42,_xlfn.XLOOKUP('Beregninger RAS'!F707,'Veksttabell FV'!$B$25:$T$25,'Veksttabell FV'!$B$26:$T$42,,-1),,-1)*G707,IF('Beregninger RAS'!N707=Hjelpeark!$D$7,_xlfn.XLOOKUP(IF(P707="Naturlig",O707,P707),'Veksttabell SV'!$A$27:$A$43,_xlfn.XLOOKUP('Beregninger RAS'!F707,'Veksttabell SV'!$B$26:$AU$26,'Veksttabell SV'!$B$27:$AU$43,,-1),,-1)*G707,""))</f>
        <v/>
      </c>
      <c r="I707" s="248" t="str">
        <f t="shared" si="100"/>
        <v/>
      </c>
      <c r="J707" s="264" t="str">
        <f t="shared" si="101"/>
        <v/>
      </c>
      <c r="K707" s="277" t="str">
        <f>IF(A707="","",'Prisestimat RAS'!$C$9)</f>
        <v/>
      </c>
      <c r="L707" s="277" t="str">
        <f>IF(B707="","",'Prisestimat RAS'!$C$10)</f>
        <v/>
      </c>
      <c r="M707" s="277" t="str">
        <f>IF(A707="","",_xlfn.XLOOKUP('Prisestimat RAS'!$C$10,Hjelpeark!$P$14:$P$16,Hjelpeark!$Q$14:$Q$16))</f>
        <v/>
      </c>
      <c r="N707" s="277" t="str">
        <f t="shared" si="108"/>
        <v/>
      </c>
      <c r="O707" s="277" t="str">
        <f>IFERROR(IF(N707=Hjelpeark!$D$7,_xlfn.XLOOKUP('Beregninger RAS'!C707,Hjelpeark!$C$8:$C$19,Hjelpeark!$D$8:$D$19),_xlfn.XLOOKUP('Beregninger RAS'!C707,Hjelpeark!$C$8:$C$19,Hjelpeark!$E$8:$E$19)),"")</f>
        <v/>
      </c>
      <c r="P707" s="277" t="str">
        <f t="shared" si="109"/>
        <v/>
      </c>
      <c r="Q707" s="277" t="str">
        <f>IFERROR(IF(P707=Hjelpeark!$B$4,0,ABS(P707-O707)),"")</f>
        <v/>
      </c>
      <c r="R707" s="226" t="str">
        <f t="shared" si="102"/>
        <v/>
      </c>
      <c r="T707" s="248" t="str">
        <f>IFERROR(_xlfn.XLOOKUP(D707,Prisliste!$C$4:$F$4,Prisliste!$C$28:$F$28)*R707,"")</f>
        <v/>
      </c>
      <c r="U707" s="248" t="str">
        <f>IFERROR(IF(L707=Hjelpeark!$P$14,_xlfn.XLOOKUP(D707,Prisliste!$C$4:$F$4,Prisliste!$C$29:$F$29)*R707,IF(L707=Hjelpeark!$P$15,_xlfn.XLOOKUP(D707,Prisliste!$C$4:$F$4,Prisliste!$C$30:$F$30)*R707,_xlfn.XLOOKUP(D707,Prisliste!$C$4:$F$4,Prisliste!$C$31:$F$31)*R707)),"")</f>
        <v/>
      </c>
    </row>
    <row r="708" spans="1:21" ht="14.4">
      <c r="A708" s="278" t="str">
        <f>IF(A707="","",IF(A707+1&lt;='Prisestimat RAS'!$C$7,'Beregninger RAS'!A707+1,""))</f>
        <v/>
      </c>
      <c r="B708" s="260" t="str">
        <f t="shared" si="103"/>
        <v/>
      </c>
      <c r="C708" s="277" t="str">
        <f t="shared" si="104"/>
        <v/>
      </c>
      <c r="D708" s="260" t="str">
        <f t="shared" si="105"/>
        <v/>
      </c>
      <c r="E708" s="226" t="str">
        <f t="shared" si="107"/>
        <v/>
      </c>
      <c r="F708" s="248" t="str">
        <f t="shared" si="106"/>
        <v/>
      </c>
      <c r="G708" s="246" t="str">
        <f>IF($A708="","",'Prisestimat RAS'!$C$14)</f>
        <v/>
      </c>
      <c r="H708" s="248" t="str" cm="1">
        <f t="array" ref="H708">IF(N708=Hjelpeark!$E$7,_xlfn.XLOOKUP(IF(P708="Naturlig",O708,P708),'Veksttabell FV'!$A$26:$A$42,_xlfn.XLOOKUP('Beregninger RAS'!F708,'Veksttabell FV'!$B$25:$T$25,'Veksttabell FV'!$B$26:$T$42,,-1),,-1)*G708,IF('Beregninger RAS'!N708=Hjelpeark!$D$7,_xlfn.XLOOKUP(IF(P708="Naturlig",O708,P708),'Veksttabell SV'!$A$27:$A$43,_xlfn.XLOOKUP('Beregninger RAS'!F708,'Veksttabell SV'!$B$26:$AU$26,'Veksttabell SV'!$B$27:$AU$43,,-1),,-1)*G708,""))</f>
        <v/>
      </c>
      <c r="I708" s="248" t="str">
        <f t="shared" si="110" ref="I708:I771">IF(A708="","",E708*F708/1000)</f>
        <v/>
      </c>
      <c r="J708" s="264" t="str">
        <f t="shared" si="111" ref="J708:J771">IF(A708="","",I708/(M708/1000)/K708)</f>
        <v/>
      </c>
      <c r="K708" s="277" t="str">
        <f>IF(A708="","",'Prisestimat RAS'!$C$9)</f>
        <v/>
      </c>
      <c r="L708" s="277" t="str">
        <f>IF(B708="","",'Prisestimat RAS'!$C$10)</f>
        <v/>
      </c>
      <c r="M708" s="277" t="str">
        <f>IF(A708="","",_xlfn.XLOOKUP('Prisestimat RAS'!$C$10,Hjelpeark!$P$14:$P$16,Hjelpeark!$Q$14:$Q$16))</f>
        <v/>
      </c>
      <c r="N708" s="277" t="str">
        <f t="shared" si="108"/>
        <v/>
      </c>
      <c r="O708" s="277" t="str">
        <f>IFERROR(IF(N708=Hjelpeark!$D$7,_xlfn.XLOOKUP('Beregninger RAS'!C708,Hjelpeark!$C$8:$C$19,Hjelpeark!$D$8:$D$19),_xlfn.XLOOKUP('Beregninger RAS'!C708,Hjelpeark!$C$8:$C$19,Hjelpeark!$E$8:$E$19)),"")</f>
        <v/>
      </c>
      <c r="P708" s="277" t="str">
        <f t="shared" si="109"/>
        <v/>
      </c>
      <c r="Q708" s="277" t="str">
        <f>IFERROR(IF(P708=Hjelpeark!$B$4,0,ABS(P708-O708)),"")</f>
        <v/>
      </c>
      <c r="R708" s="226" t="str">
        <f t="shared" si="112" ref="R708:R771">K708</f>
        <v/>
      </c>
      <c r="T708" s="248" t="str">
        <f>IFERROR(_xlfn.XLOOKUP(D708,Prisliste!$C$4:$F$4,Prisliste!$C$28:$F$28)*R708,"")</f>
        <v/>
      </c>
      <c r="U708" s="248" t="str">
        <f>IFERROR(IF(L708=Hjelpeark!$P$14,_xlfn.XLOOKUP(D708,Prisliste!$C$4:$F$4,Prisliste!$C$29:$F$29)*R708,IF(L708=Hjelpeark!$P$15,_xlfn.XLOOKUP(D708,Prisliste!$C$4:$F$4,Prisliste!$C$30:$F$30)*R708,_xlfn.XLOOKUP(D708,Prisliste!$C$4:$F$4,Prisliste!$C$31:$F$31)*R708)),"")</f>
        <v/>
      </c>
    </row>
    <row r="709" spans="1:21" ht="14.4">
      <c r="A709" s="278" t="str">
        <f>IF(A708="","",IF(A708+1&lt;='Prisestimat RAS'!$C$7,'Beregninger RAS'!A708+1,""))</f>
        <v/>
      </c>
      <c r="B709" s="260" t="str">
        <f t="shared" si="113" ref="B709:B772">IFERROR(_xlfn.ISOWEEKNUM(A709),"")</f>
        <v/>
      </c>
      <c r="C709" s="277" t="str">
        <f t="shared" si="114" ref="C709:C772">IFERROR(MONTH(A709),"")</f>
        <v/>
      </c>
      <c r="D709" s="260" t="str">
        <f t="shared" si="115" ref="D709:D772">IFERROR(YEAR(A709),"")</f>
        <v/>
      </c>
      <c r="E709" s="226" t="str">
        <f t="shared" si="107"/>
        <v/>
      </c>
      <c r="F709" s="248" t="str">
        <f t="shared" si="116" ref="F709:F772">IF(A709="","",F708+(F708*H708/100))</f>
        <v/>
      </c>
      <c r="G709" s="246" t="str">
        <f>IF($A709="","",'Prisestimat RAS'!$C$14)</f>
        <v/>
      </c>
      <c r="H709" s="248" t="str" cm="1">
        <f t="array" ref="H709">IF(N709=Hjelpeark!$E$7,_xlfn.XLOOKUP(IF(P709="Naturlig",O709,P709),'Veksttabell FV'!$A$26:$A$42,_xlfn.XLOOKUP('Beregninger RAS'!F709,'Veksttabell FV'!$B$25:$T$25,'Veksttabell FV'!$B$26:$T$42,,-1),,-1)*G709,IF('Beregninger RAS'!N709=Hjelpeark!$D$7,_xlfn.XLOOKUP(IF(P709="Naturlig",O709,P709),'Veksttabell SV'!$A$27:$A$43,_xlfn.XLOOKUP('Beregninger RAS'!F709,'Veksttabell SV'!$B$26:$AU$26,'Veksttabell SV'!$B$27:$AU$43,,-1),,-1)*G709,""))</f>
        <v/>
      </c>
      <c r="I709" s="248" t="str">
        <f t="shared" si="110"/>
        <v/>
      </c>
      <c r="J709" s="264" t="str">
        <f t="shared" si="111"/>
        <v/>
      </c>
      <c r="K709" s="277" t="str">
        <f>IF(A709="","",'Prisestimat RAS'!$C$9)</f>
        <v/>
      </c>
      <c r="L709" s="277" t="str">
        <f>IF(B709="","",'Prisestimat RAS'!$C$10)</f>
        <v/>
      </c>
      <c r="M709" s="277" t="str">
        <f>IF(A709="","",_xlfn.XLOOKUP('Prisestimat RAS'!$C$10,Hjelpeark!$P$14:$P$16,Hjelpeark!$Q$14:$Q$16))</f>
        <v/>
      </c>
      <c r="N709" s="277" t="str">
        <f t="shared" si="108"/>
        <v/>
      </c>
      <c r="O709" s="277" t="str">
        <f>IFERROR(IF(N709=Hjelpeark!$D$7,_xlfn.XLOOKUP('Beregninger RAS'!C709,Hjelpeark!$C$8:$C$19,Hjelpeark!$D$8:$D$19),_xlfn.XLOOKUP('Beregninger RAS'!C709,Hjelpeark!$C$8:$C$19,Hjelpeark!$E$8:$E$19)),"")</f>
        <v/>
      </c>
      <c r="P709" s="277" t="str">
        <f t="shared" si="109"/>
        <v/>
      </c>
      <c r="Q709" s="277" t="str">
        <f>IFERROR(IF(P709=Hjelpeark!$B$4,0,ABS(P709-O709)),"")</f>
        <v/>
      </c>
      <c r="R709" s="226" t="str">
        <f t="shared" si="112"/>
        <v/>
      </c>
      <c r="T709" s="248" t="str">
        <f>IFERROR(_xlfn.XLOOKUP(D709,Prisliste!$C$4:$F$4,Prisliste!$C$28:$F$28)*R709,"")</f>
        <v/>
      </c>
      <c r="U709" s="248" t="str">
        <f>IFERROR(IF(L709=Hjelpeark!$P$14,_xlfn.XLOOKUP(D709,Prisliste!$C$4:$F$4,Prisliste!$C$29:$F$29)*R709,IF(L709=Hjelpeark!$P$15,_xlfn.XLOOKUP(D709,Prisliste!$C$4:$F$4,Prisliste!$C$30:$F$30)*R709,_xlfn.XLOOKUP(D709,Prisliste!$C$4:$F$4,Prisliste!$C$31:$F$31)*R709)),"")</f>
        <v/>
      </c>
    </row>
    <row r="710" spans="1:21" ht="14.4">
      <c r="A710" s="278" t="str">
        <f>IF(A709="","",IF(A709+1&lt;='Prisestimat RAS'!$C$7,'Beregninger RAS'!A709+1,""))</f>
        <v/>
      </c>
      <c r="B710" s="260" t="str">
        <f t="shared" si="113"/>
        <v/>
      </c>
      <c r="C710" s="277" t="str">
        <f t="shared" si="114"/>
        <v/>
      </c>
      <c r="D710" s="260" t="str">
        <f t="shared" si="115"/>
        <v/>
      </c>
      <c r="E710" s="226" t="str">
        <f t="shared" si="117" ref="E710:E773">IFERROR(IF(A710="","",E709),"")</f>
        <v/>
      </c>
      <c r="F710" s="248" t="str">
        <f t="shared" si="116"/>
        <v/>
      </c>
      <c r="G710" s="246" t="str">
        <f>IF($A710="","",'Prisestimat RAS'!$C$14)</f>
        <v/>
      </c>
      <c r="H710" s="248" t="str" cm="1">
        <f t="array" ref="H710">IF(N710=Hjelpeark!$E$7,_xlfn.XLOOKUP(IF(P710="Naturlig",O710,P710),'Veksttabell FV'!$A$26:$A$42,_xlfn.XLOOKUP('Beregninger RAS'!F710,'Veksttabell FV'!$B$25:$T$25,'Veksttabell FV'!$B$26:$T$42,,-1),,-1)*G710,IF('Beregninger RAS'!N710=Hjelpeark!$D$7,_xlfn.XLOOKUP(IF(P710="Naturlig",O710,P710),'Veksttabell SV'!$A$27:$A$43,_xlfn.XLOOKUP('Beregninger RAS'!F710,'Veksttabell SV'!$B$26:$AU$26,'Veksttabell SV'!$B$27:$AU$43,,-1),,-1)*G710,""))</f>
        <v/>
      </c>
      <c r="I710" s="248" t="str">
        <f t="shared" si="110"/>
        <v/>
      </c>
      <c r="J710" s="264" t="str">
        <f t="shared" si="111"/>
        <v/>
      </c>
      <c r="K710" s="277" t="str">
        <f>IF(A710="","",'Prisestimat RAS'!$C$9)</f>
        <v/>
      </c>
      <c r="L710" s="277" t="str">
        <f>IF(B710="","",'Prisestimat RAS'!$C$10)</f>
        <v/>
      </c>
      <c r="M710" s="277" t="str">
        <f>IF(A710="","",_xlfn.XLOOKUP('Prisestimat RAS'!$C$10,Hjelpeark!$P$14:$P$16,Hjelpeark!$Q$14:$Q$16))</f>
        <v/>
      </c>
      <c r="N710" s="277" t="str">
        <f t="shared" si="118" ref="N710:N773">IF(A710="","",N709)</f>
        <v/>
      </c>
      <c r="O710" s="277" t="str">
        <f>IFERROR(IF(N710=Hjelpeark!$D$7,_xlfn.XLOOKUP('Beregninger RAS'!C710,Hjelpeark!$C$8:$C$19,Hjelpeark!$D$8:$D$19),_xlfn.XLOOKUP('Beregninger RAS'!C710,Hjelpeark!$C$8:$C$19,Hjelpeark!$E$8:$E$19)),"")</f>
        <v/>
      </c>
      <c r="P710" s="277" t="str">
        <f t="shared" si="119" ref="P710:P773">IF(A710="","",P709)</f>
        <v/>
      </c>
      <c r="Q710" s="277" t="str">
        <f>IFERROR(IF(P710=Hjelpeark!$B$4,0,ABS(P710-O710)),"")</f>
        <v/>
      </c>
      <c r="R710" s="226" t="str">
        <f t="shared" si="112"/>
        <v/>
      </c>
      <c r="T710" s="248" t="str">
        <f>IFERROR(_xlfn.XLOOKUP(D710,Prisliste!$C$4:$F$4,Prisliste!$C$28:$F$28)*R710,"")</f>
        <v/>
      </c>
      <c r="U710" s="248" t="str">
        <f>IFERROR(IF(L710=Hjelpeark!$P$14,_xlfn.XLOOKUP(D710,Prisliste!$C$4:$F$4,Prisliste!$C$29:$F$29)*R710,IF(L710=Hjelpeark!$P$15,_xlfn.XLOOKUP(D710,Prisliste!$C$4:$F$4,Prisliste!$C$30:$F$30)*R710,_xlfn.XLOOKUP(D710,Prisliste!$C$4:$F$4,Prisliste!$C$31:$F$31)*R710)),"")</f>
        <v/>
      </c>
    </row>
    <row r="711" spans="1:21" ht="14.4">
      <c r="A711" s="278" t="str">
        <f>IF(A710="","",IF(A710+1&lt;='Prisestimat RAS'!$C$7,'Beregninger RAS'!A710+1,""))</f>
        <v/>
      </c>
      <c r="B711" s="260" t="str">
        <f t="shared" si="113"/>
        <v/>
      </c>
      <c r="C711" s="277" t="str">
        <f t="shared" si="114"/>
        <v/>
      </c>
      <c r="D711" s="260" t="str">
        <f t="shared" si="115"/>
        <v/>
      </c>
      <c r="E711" s="226" t="str">
        <f t="shared" si="117"/>
        <v/>
      </c>
      <c r="F711" s="248" t="str">
        <f t="shared" si="116"/>
        <v/>
      </c>
      <c r="G711" s="246" t="str">
        <f>IF($A711="","",'Prisestimat RAS'!$C$14)</f>
        <v/>
      </c>
      <c r="H711" s="248" t="str" cm="1">
        <f t="array" ref="H711">IF(N711=Hjelpeark!$E$7,_xlfn.XLOOKUP(IF(P711="Naturlig",O711,P711),'Veksttabell FV'!$A$26:$A$42,_xlfn.XLOOKUP('Beregninger RAS'!F711,'Veksttabell FV'!$B$25:$T$25,'Veksttabell FV'!$B$26:$T$42,,-1),,-1)*G711,IF('Beregninger RAS'!N711=Hjelpeark!$D$7,_xlfn.XLOOKUP(IF(P711="Naturlig",O711,P711),'Veksttabell SV'!$A$27:$A$43,_xlfn.XLOOKUP('Beregninger RAS'!F711,'Veksttabell SV'!$B$26:$AU$26,'Veksttabell SV'!$B$27:$AU$43,,-1),,-1)*G711,""))</f>
        <v/>
      </c>
      <c r="I711" s="248" t="str">
        <f t="shared" si="110"/>
        <v/>
      </c>
      <c r="J711" s="264" t="str">
        <f t="shared" si="111"/>
        <v/>
      </c>
      <c r="K711" s="277" t="str">
        <f>IF(A711="","",'Prisestimat RAS'!$C$9)</f>
        <v/>
      </c>
      <c r="L711" s="277" t="str">
        <f>IF(B711="","",'Prisestimat RAS'!$C$10)</f>
        <v/>
      </c>
      <c r="M711" s="277" t="str">
        <f>IF(A711="","",_xlfn.XLOOKUP('Prisestimat RAS'!$C$10,Hjelpeark!$P$14:$P$16,Hjelpeark!$Q$14:$Q$16))</f>
        <v/>
      </c>
      <c r="N711" s="277" t="str">
        <f t="shared" si="118"/>
        <v/>
      </c>
      <c r="O711" s="277" t="str">
        <f>IFERROR(IF(N711=Hjelpeark!$D$7,_xlfn.XLOOKUP('Beregninger RAS'!C711,Hjelpeark!$C$8:$C$19,Hjelpeark!$D$8:$D$19),_xlfn.XLOOKUP('Beregninger RAS'!C711,Hjelpeark!$C$8:$C$19,Hjelpeark!$E$8:$E$19)),"")</f>
        <v/>
      </c>
      <c r="P711" s="277" t="str">
        <f t="shared" si="119"/>
        <v/>
      </c>
      <c r="Q711" s="277" t="str">
        <f>IFERROR(IF(P711=Hjelpeark!$B$4,0,ABS(P711-O711)),"")</f>
        <v/>
      </c>
      <c r="R711" s="226" t="str">
        <f t="shared" si="112"/>
        <v/>
      </c>
      <c r="T711" s="248" t="str">
        <f>IFERROR(_xlfn.XLOOKUP(D711,Prisliste!$C$4:$F$4,Prisliste!$C$28:$F$28)*R711,"")</f>
        <v/>
      </c>
      <c r="U711" s="248" t="str">
        <f>IFERROR(IF(L711=Hjelpeark!$P$14,_xlfn.XLOOKUP(D711,Prisliste!$C$4:$F$4,Prisliste!$C$29:$F$29)*R711,IF(L711=Hjelpeark!$P$15,_xlfn.XLOOKUP(D711,Prisliste!$C$4:$F$4,Prisliste!$C$30:$F$30)*R711,_xlfn.XLOOKUP(D711,Prisliste!$C$4:$F$4,Prisliste!$C$31:$F$31)*R711)),"")</f>
        <v/>
      </c>
    </row>
    <row r="712" spans="1:21" ht="14.4">
      <c r="A712" s="278" t="str">
        <f>IF(A711="","",IF(A711+1&lt;='Prisestimat RAS'!$C$7,'Beregninger RAS'!A711+1,""))</f>
        <v/>
      </c>
      <c r="B712" s="260" t="str">
        <f t="shared" si="113"/>
        <v/>
      </c>
      <c r="C712" s="277" t="str">
        <f t="shared" si="114"/>
        <v/>
      </c>
      <c r="D712" s="260" t="str">
        <f t="shared" si="115"/>
        <v/>
      </c>
      <c r="E712" s="226" t="str">
        <f t="shared" si="117"/>
        <v/>
      </c>
      <c r="F712" s="248" t="str">
        <f t="shared" si="116"/>
        <v/>
      </c>
      <c r="G712" s="246" t="str">
        <f>IF($A712="","",'Prisestimat RAS'!$C$14)</f>
        <v/>
      </c>
      <c r="H712" s="248" t="str" cm="1">
        <f t="array" ref="H712">IF(N712=Hjelpeark!$E$7,_xlfn.XLOOKUP(IF(P712="Naturlig",O712,P712),'Veksttabell FV'!$A$26:$A$42,_xlfn.XLOOKUP('Beregninger RAS'!F712,'Veksttabell FV'!$B$25:$T$25,'Veksttabell FV'!$B$26:$T$42,,-1),,-1)*G712,IF('Beregninger RAS'!N712=Hjelpeark!$D$7,_xlfn.XLOOKUP(IF(P712="Naturlig",O712,P712),'Veksttabell SV'!$A$27:$A$43,_xlfn.XLOOKUP('Beregninger RAS'!F712,'Veksttabell SV'!$B$26:$AU$26,'Veksttabell SV'!$B$27:$AU$43,,-1),,-1)*G712,""))</f>
        <v/>
      </c>
      <c r="I712" s="248" t="str">
        <f t="shared" si="110"/>
        <v/>
      </c>
      <c r="J712" s="264" t="str">
        <f t="shared" si="111"/>
        <v/>
      </c>
      <c r="K712" s="277" t="str">
        <f>IF(A712="","",'Prisestimat RAS'!$C$9)</f>
        <v/>
      </c>
      <c r="L712" s="277" t="str">
        <f>IF(B712="","",'Prisestimat RAS'!$C$10)</f>
        <v/>
      </c>
      <c r="M712" s="277" t="str">
        <f>IF(A712="","",_xlfn.XLOOKUP('Prisestimat RAS'!$C$10,Hjelpeark!$P$14:$P$16,Hjelpeark!$Q$14:$Q$16))</f>
        <v/>
      </c>
      <c r="N712" s="277" t="str">
        <f t="shared" si="118"/>
        <v/>
      </c>
      <c r="O712" s="277" t="str">
        <f>IFERROR(IF(N712=Hjelpeark!$D$7,_xlfn.XLOOKUP('Beregninger RAS'!C712,Hjelpeark!$C$8:$C$19,Hjelpeark!$D$8:$D$19),_xlfn.XLOOKUP('Beregninger RAS'!C712,Hjelpeark!$C$8:$C$19,Hjelpeark!$E$8:$E$19)),"")</f>
        <v/>
      </c>
      <c r="P712" s="277" t="str">
        <f t="shared" si="119"/>
        <v/>
      </c>
      <c r="Q712" s="277" t="str">
        <f>IFERROR(IF(P712=Hjelpeark!$B$4,0,ABS(P712-O712)),"")</f>
        <v/>
      </c>
      <c r="R712" s="226" t="str">
        <f t="shared" si="112"/>
        <v/>
      </c>
      <c r="T712" s="248" t="str">
        <f>IFERROR(_xlfn.XLOOKUP(D712,Prisliste!$C$4:$F$4,Prisliste!$C$28:$F$28)*R712,"")</f>
        <v/>
      </c>
      <c r="U712" s="248" t="str">
        <f>IFERROR(IF(L712=Hjelpeark!$P$14,_xlfn.XLOOKUP(D712,Prisliste!$C$4:$F$4,Prisliste!$C$29:$F$29)*R712,IF(L712=Hjelpeark!$P$15,_xlfn.XLOOKUP(D712,Prisliste!$C$4:$F$4,Prisliste!$C$30:$F$30)*R712,_xlfn.XLOOKUP(D712,Prisliste!$C$4:$F$4,Prisliste!$C$31:$F$31)*R712)),"")</f>
        <v/>
      </c>
    </row>
    <row r="713" spans="1:21" ht="14.4">
      <c r="A713" s="278" t="str">
        <f>IF(A712="","",IF(A712+1&lt;='Prisestimat RAS'!$C$7,'Beregninger RAS'!A712+1,""))</f>
        <v/>
      </c>
      <c r="B713" s="260" t="str">
        <f t="shared" si="113"/>
        <v/>
      </c>
      <c r="C713" s="277" t="str">
        <f t="shared" si="114"/>
        <v/>
      </c>
      <c r="D713" s="260" t="str">
        <f t="shared" si="115"/>
        <v/>
      </c>
      <c r="E713" s="226" t="str">
        <f t="shared" si="117"/>
        <v/>
      </c>
      <c r="F713" s="248" t="str">
        <f t="shared" si="116"/>
        <v/>
      </c>
      <c r="G713" s="246" t="str">
        <f>IF($A713="","",'Prisestimat RAS'!$C$14)</f>
        <v/>
      </c>
      <c r="H713" s="248" t="str" cm="1">
        <f t="array" ref="H713">IF(N713=Hjelpeark!$E$7,_xlfn.XLOOKUP(IF(P713="Naturlig",O713,P713),'Veksttabell FV'!$A$26:$A$42,_xlfn.XLOOKUP('Beregninger RAS'!F713,'Veksttabell FV'!$B$25:$T$25,'Veksttabell FV'!$B$26:$T$42,,-1),,-1)*G713,IF('Beregninger RAS'!N713=Hjelpeark!$D$7,_xlfn.XLOOKUP(IF(P713="Naturlig",O713,P713),'Veksttabell SV'!$A$27:$A$43,_xlfn.XLOOKUP('Beregninger RAS'!F713,'Veksttabell SV'!$B$26:$AU$26,'Veksttabell SV'!$B$27:$AU$43,,-1),,-1)*G713,""))</f>
        <v/>
      </c>
      <c r="I713" s="248" t="str">
        <f t="shared" si="110"/>
        <v/>
      </c>
      <c r="J713" s="264" t="str">
        <f t="shared" si="111"/>
        <v/>
      </c>
      <c r="K713" s="277" t="str">
        <f>IF(A713="","",'Prisestimat RAS'!$C$9)</f>
        <v/>
      </c>
      <c r="L713" s="277" t="str">
        <f>IF(B713="","",'Prisestimat RAS'!$C$10)</f>
        <v/>
      </c>
      <c r="M713" s="277" t="str">
        <f>IF(A713="","",_xlfn.XLOOKUP('Prisestimat RAS'!$C$10,Hjelpeark!$P$14:$P$16,Hjelpeark!$Q$14:$Q$16))</f>
        <v/>
      </c>
      <c r="N713" s="277" t="str">
        <f t="shared" si="118"/>
        <v/>
      </c>
      <c r="O713" s="277" t="str">
        <f>IFERROR(IF(N713=Hjelpeark!$D$7,_xlfn.XLOOKUP('Beregninger RAS'!C713,Hjelpeark!$C$8:$C$19,Hjelpeark!$D$8:$D$19),_xlfn.XLOOKUP('Beregninger RAS'!C713,Hjelpeark!$C$8:$C$19,Hjelpeark!$E$8:$E$19)),"")</f>
        <v/>
      </c>
      <c r="P713" s="277" t="str">
        <f t="shared" si="119"/>
        <v/>
      </c>
      <c r="Q713" s="277" t="str">
        <f>IFERROR(IF(P713=Hjelpeark!$B$4,0,ABS(P713-O713)),"")</f>
        <v/>
      </c>
      <c r="R713" s="226" t="str">
        <f t="shared" si="112"/>
        <v/>
      </c>
      <c r="T713" s="248" t="str">
        <f>IFERROR(_xlfn.XLOOKUP(D713,Prisliste!$C$4:$F$4,Prisliste!$C$28:$F$28)*R713,"")</f>
        <v/>
      </c>
      <c r="U713" s="248" t="str">
        <f>IFERROR(IF(L713=Hjelpeark!$P$14,_xlfn.XLOOKUP(D713,Prisliste!$C$4:$F$4,Prisliste!$C$29:$F$29)*R713,IF(L713=Hjelpeark!$P$15,_xlfn.XLOOKUP(D713,Prisliste!$C$4:$F$4,Prisliste!$C$30:$F$30)*R713,_xlfn.XLOOKUP(D713,Prisliste!$C$4:$F$4,Prisliste!$C$31:$F$31)*R713)),"")</f>
        <v/>
      </c>
    </row>
    <row r="714" spans="1:21" ht="14.4">
      <c r="A714" s="278" t="str">
        <f>IF(A713="","",IF(A713+1&lt;='Prisestimat RAS'!$C$7,'Beregninger RAS'!A713+1,""))</f>
        <v/>
      </c>
      <c r="B714" s="260" t="str">
        <f t="shared" si="113"/>
        <v/>
      </c>
      <c r="C714" s="277" t="str">
        <f t="shared" si="114"/>
        <v/>
      </c>
      <c r="D714" s="260" t="str">
        <f t="shared" si="115"/>
        <v/>
      </c>
      <c r="E714" s="226" t="str">
        <f t="shared" si="117"/>
        <v/>
      </c>
      <c r="F714" s="248" t="str">
        <f t="shared" si="116"/>
        <v/>
      </c>
      <c r="G714" s="246" t="str">
        <f>IF($A714="","",'Prisestimat RAS'!$C$14)</f>
        <v/>
      </c>
      <c r="H714" s="248" t="str" cm="1">
        <f t="array" ref="H714">IF(N714=Hjelpeark!$E$7,_xlfn.XLOOKUP(IF(P714="Naturlig",O714,P714),'Veksttabell FV'!$A$26:$A$42,_xlfn.XLOOKUP('Beregninger RAS'!F714,'Veksttabell FV'!$B$25:$T$25,'Veksttabell FV'!$B$26:$T$42,,-1),,-1)*G714,IF('Beregninger RAS'!N714=Hjelpeark!$D$7,_xlfn.XLOOKUP(IF(P714="Naturlig",O714,P714),'Veksttabell SV'!$A$27:$A$43,_xlfn.XLOOKUP('Beregninger RAS'!F714,'Veksttabell SV'!$B$26:$AU$26,'Veksttabell SV'!$B$27:$AU$43,,-1),,-1)*G714,""))</f>
        <v/>
      </c>
      <c r="I714" s="248" t="str">
        <f t="shared" si="110"/>
        <v/>
      </c>
      <c r="J714" s="264" t="str">
        <f t="shared" si="111"/>
        <v/>
      </c>
      <c r="K714" s="277" t="str">
        <f>IF(A714="","",'Prisestimat RAS'!$C$9)</f>
        <v/>
      </c>
      <c r="L714" s="277" t="str">
        <f>IF(B714="","",'Prisestimat RAS'!$C$10)</f>
        <v/>
      </c>
      <c r="M714" s="277" t="str">
        <f>IF(A714="","",_xlfn.XLOOKUP('Prisestimat RAS'!$C$10,Hjelpeark!$P$14:$P$16,Hjelpeark!$Q$14:$Q$16))</f>
        <v/>
      </c>
      <c r="N714" s="277" t="str">
        <f t="shared" si="118"/>
        <v/>
      </c>
      <c r="O714" s="277" t="str">
        <f>IFERROR(IF(N714=Hjelpeark!$D$7,_xlfn.XLOOKUP('Beregninger RAS'!C714,Hjelpeark!$C$8:$C$19,Hjelpeark!$D$8:$D$19),_xlfn.XLOOKUP('Beregninger RAS'!C714,Hjelpeark!$C$8:$C$19,Hjelpeark!$E$8:$E$19)),"")</f>
        <v/>
      </c>
      <c r="P714" s="277" t="str">
        <f t="shared" si="119"/>
        <v/>
      </c>
      <c r="Q714" s="277" t="str">
        <f>IFERROR(IF(P714=Hjelpeark!$B$4,0,ABS(P714-O714)),"")</f>
        <v/>
      </c>
      <c r="R714" s="226" t="str">
        <f t="shared" si="112"/>
        <v/>
      </c>
      <c r="T714" s="248" t="str">
        <f>IFERROR(_xlfn.XLOOKUP(D714,Prisliste!$C$4:$F$4,Prisliste!$C$28:$F$28)*R714,"")</f>
        <v/>
      </c>
      <c r="U714" s="248" t="str">
        <f>IFERROR(IF(L714=Hjelpeark!$P$14,_xlfn.XLOOKUP(D714,Prisliste!$C$4:$F$4,Prisliste!$C$29:$F$29)*R714,IF(L714=Hjelpeark!$P$15,_xlfn.XLOOKUP(D714,Prisliste!$C$4:$F$4,Prisliste!$C$30:$F$30)*R714,_xlfn.XLOOKUP(D714,Prisliste!$C$4:$F$4,Prisliste!$C$31:$F$31)*R714)),"")</f>
        <v/>
      </c>
    </row>
    <row r="715" spans="1:21" ht="14.4">
      <c r="A715" s="278" t="str">
        <f>IF(A714="","",IF(A714+1&lt;='Prisestimat RAS'!$C$7,'Beregninger RAS'!A714+1,""))</f>
        <v/>
      </c>
      <c r="B715" s="260" t="str">
        <f t="shared" si="113"/>
        <v/>
      </c>
      <c r="C715" s="277" t="str">
        <f t="shared" si="114"/>
        <v/>
      </c>
      <c r="D715" s="260" t="str">
        <f t="shared" si="115"/>
        <v/>
      </c>
      <c r="E715" s="226" t="str">
        <f t="shared" si="117"/>
        <v/>
      </c>
      <c r="F715" s="248" t="str">
        <f t="shared" si="116"/>
        <v/>
      </c>
      <c r="G715" s="246" t="str">
        <f>IF($A715="","",'Prisestimat RAS'!$C$14)</f>
        <v/>
      </c>
      <c r="H715" s="248" t="str" cm="1">
        <f t="array" ref="H715">IF(N715=Hjelpeark!$E$7,_xlfn.XLOOKUP(IF(P715="Naturlig",O715,P715),'Veksttabell FV'!$A$26:$A$42,_xlfn.XLOOKUP('Beregninger RAS'!F715,'Veksttabell FV'!$B$25:$T$25,'Veksttabell FV'!$B$26:$T$42,,-1),,-1)*G715,IF('Beregninger RAS'!N715=Hjelpeark!$D$7,_xlfn.XLOOKUP(IF(P715="Naturlig",O715,P715),'Veksttabell SV'!$A$27:$A$43,_xlfn.XLOOKUP('Beregninger RAS'!F715,'Veksttabell SV'!$B$26:$AU$26,'Veksttabell SV'!$B$27:$AU$43,,-1),,-1)*G715,""))</f>
        <v/>
      </c>
      <c r="I715" s="248" t="str">
        <f t="shared" si="110"/>
        <v/>
      </c>
      <c r="J715" s="264" t="str">
        <f t="shared" si="111"/>
        <v/>
      </c>
      <c r="K715" s="277" t="str">
        <f>IF(A715="","",'Prisestimat RAS'!$C$9)</f>
        <v/>
      </c>
      <c r="L715" s="277" t="str">
        <f>IF(B715="","",'Prisestimat RAS'!$C$10)</f>
        <v/>
      </c>
      <c r="M715" s="277" t="str">
        <f>IF(A715="","",_xlfn.XLOOKUP('Prisestimat RAS'!$C$10,Hjelpeark!$P$14:$P$16,Hjelpeark!$Q$14:$Q$16))</f>
        <v/>
      </c>
      <c r="N715" s="277" t="str">
        <f t="shared" si="118"/>
        <v/>
      </c>
      <c r="O715" s="277" t="str">
        <f>IFERROR(IF(N715=Hjelpeark!$D$7,_xlfn.XLOOKUP('Beregninger RAS'!C715,Hjelpeark!$C$8:$C$19,Hjelpeark!$D$8:$D$19),_xlfn.XLOOKUP('Beregninger RAS'!C715,Hjelpeark!$C$8:$C$19,Hjelpeark!$E$8:$E$19)),"")</f>
        <v/>
      </c>
      <c r="P715" s="277" t="str">
        <f t="shared" si="119"/>
        <v/>
      </c>
      <c r="Q715" s="277" t="str">
        <f>IFERROR(IF(P715=Hjelpeark!$B$4,0,ABS(P715-O715)),"")</f>
        <v/>
      </c>
      <c r="R715" s="226" t="str">
        <f t="shared" si="112"/>
        <v/>
      </c>
      <c r="T715" s="248" t="str">
        <f>IFERROR(_xlfn.XLOOKUP(D715,Prisliste!$C$4:$F$4,Prisliste!$C$28:$F$28)*R715,"")</f>
        <v/>
      </c>
      <c r="U715" s="248" t="str">
        <f>IFERROR(IF(L715=Hjelpeark!$P$14,_xlfn.XLOOKUP(D715,Prisliste!$C$4:$F$4,Prisliste!$C$29:$F$29)*R715,IF(L715=Hjelpeark!$P$15,_xlfn.XLOOKUP(D715,Prisliste!$C$4:$F$4,Prisliste!$C$30:$F$30)*R715,_xlfn.XLOOKUP(D715,Prisliste!$C$4:$F$4,Prisliste!$C$31:$F$31)*R715)),"")</f>
        <v/>
      </c>
    </row>
    <row r="716" spans="1:21" ht="14.4">
      <c r="A716" s="278" t="str">
        <f>IF(A715="","",IF(A715+1&lt;='Prisestimat RAS'!$C$7,'Beregninger RAS'!A715+1,""))</f>
        <v/>
      </c>
      <c r="B716" s="260" t="str">
        <f t="shared" si="113"/>
        <v/>
      </c>
      <c r="C716" s="277" t="str">
        <f t="shared" si="114"/>
        <v/>
      </c>
      <c r="D716" s="260" t="str">
        <f t="shared" si="115"/>
        <v/>
      </c>
      <c r="E716" s="226" t="str">
        <f t="shared" si="117"/>
        <v/>
      </c>
      <c r="F716" s="248" t="str">
        <f t="shared" si="116"/>
        <v/>
      </c>
      <c r="G716" s="246" t="str">
        <f>IF($A716="","",'Prisestimat RAS'!$C$14)</f>
        <v/>
      </c>
      <c r="H716" s="248" t="str" cm="1">
        <f t="array" ref="H716">IF(N716=Hjelpeark!$E$7,_xlfn.XLOOKUP(IF(P716="Naturlig",O716,P716),'Veksttabell FV'!$A$26:$A$42,_xlfn.XLOOKUP('Beregninger RAS'!F716,'Veksttabell FV'!$B$25:$T$25,'Veksttabell FV'!$B$26:$T$42,,-1),,-1)*G716,IF('Beregninger RAS'!N716=Hjelpeark!$D$7,_xlfn.XLOOKUP(IF(P716="Naturlig",O716,P716),'Veksttabell SV'!$A$27:$A$43,_xlfn.XLOOKUP('Beregninger RAS'!F716,'Veksttabell SV'!$B$26:$AU$26,'Veksttabell SV'!$B$27:$AU$43,,-1),,-1)*G716,""))</f>
        <v/>
      </c>
      <c r="I716" s="248" t="str">
        <f t="shared" si="110"/>
        <v/>
      </c>
      <c r="J716" s="264" t="str">
        <f t="shared" si="111"/>
        <v/>
      </c>
      <c r="K716" s="277" t="str">
        <f>IF(A716="","",'Prisestimat RAS'!$C$9)</f>
        <v/>
      </c>
      <c r="L716" s="277" t="str">
        <f>IF(B716="","",'Prisestimat RAS'!$C$10)</f>
        <v/>
      </c>
      <c r="M716" s="277" t="str">
        <f>IF(A716="","",_xlfn.XLOOKUP('Prisestimat RAS'!$C$10,Hjelpeark!$P$14:$P$16,Hjelpeark!$Q$14:$Q$16))</f>
        <v/>
      </c>
      <c r="N716" s="277" t="str">
        <f t="shared" si="118"/>
        <v/>
      </c>
      <c r="O716" s="277" t="str">
        <f>IFERROR(IF(N716=Hjelpeark!$D$7,_xlfn.XLOOKUP('Beregninger RAS'!C716,Hjelpeark!$C$8:$C$19,Hjelpeark!$D$8:$D$19),_xlfn.XLOOKUP('Beregninger RAS'!C716,Hjelpeark!$C$8:$C$19,Hjelpeark!$E$8:$E$19)),"")</f>
        <v/>
      </c>
      <c r="P716" s="277" t="str">
        <f t="shared" si="119"/>
        <v/>
      </c>
      <c r="Q716" s="277" t="str">
        <f>IFERROR(IF(P716=Hjelpeark!$B$4,0,ABS(P716-O716)),"")</f>
        <v/>
      </c>
      <c r="R716" s="226" t="str">
        <f t="shared" si="112"/>
        <v/>
      </c>
      <c r="T716" s="248" t="str">
        <f>IFERROR(_xlfn.XLOOKUP(D716,Prisliste!$C$4:$F$4,Prisliste!$C$28:$F$28)*R716,"")</f>
        <v/>
      </c>
      <c r="U716" s="248" t="str">
        <f>IFERROR(IF(L716=Hjelpeark!$P$14,_xlfn.XLOOKUP(D716,Prisliste!$C$4:$F$4,Prisliste!$C$29:$F$29)*R716,IF(L716=Hjelpeark!$P$15,_xlfn.XLOOKUP(D716,Prisliste!$C$4:$F$4,Prisliste!$C$30:$F$30)*R716,_xlfn.XLOOKUP(D716,Prisliste!$C$4:$F$4,Prisliste!$C$31:$F$31)*R716)),"")</f>
        <v/>
      </c>
    </row>
    <row r="717" spans="1:21" ht="14.4">
      <c r="A717" s="278" t="str">
        <f>IF(A716="","",IF(A716+1&lt;='Prisestimat RAS'!$C$7,'Beregninger RAS'!A716+1,""))</f>
        <v/>
      </c>
      <c r="B717" s="260" t="str">
        <f t="shared" si="113"/>
        <v/>
      </c>
      <c r="C717" s="277" t="str">
        <f t="shared" si="114"/>
        <v/>
      </c>
      <c r="D717" s="260" t="str">
        <f t="shared" si="115"/>
        <v/>
      </c>
      <c r="E717" s="226" t="str">
        <f t="shared" si="117"/>
        <v/>
      </c>
      <c r="F717" s="248" t="str">
        <f t="shared" si="116"/>
        <v/>
      </c>
      <c r="G717" s="246" t="str">
        <f>IF($A717="","",'Prisestimat RAS'!$C$14)</f>
        <v/>
      </c>
      <c r="H717" s="248" t="str" cm="1">
        <f t="array" ref="H717">IF(N717=Hjelpeark!$E$7,_xlfn.XLOOKUP(IF(P717="Naturlig",O717,P717),'Veksttabell FV'!$A$26:$A$42,_xlfn.XLOOKUP('Beregninger RAS'!F717,'Veksttabell FV'!$B$25:$T$25,'Veksttabell FV'!$B$26:$T$42,,-1),,-1)*G717,IF('Beregninger RAS'!N717=Hjelpeark!$D$7,_xlfn.XLOOKUP(IF(P717="Naturlig",O717,P717),'Veksttabell SV'!$A$27:$A$43,_xlfn.XLOOKUP('Beregninger RAS'!F717,'Veksttabell SV'!$B$26:$AU$26,'Veksttabell SV'!$B$27:$AU$43,,-1),,-1)*G717,""))</f>
        <v/>
      </c>
      <c r="I717" s="248" t="str">
        <f t="shared" si="110"/>
        <v/>
      </c>
      <c r="J717" s="264" t="str">
        <f t="shared" si="111"/>
        <v/>
      </c>
      <c r="K717" s="277" t="str">
        <f>IF(A717="","",'Prisestimat RAS'!$C$9)</f>
        <v/>
      </c>
      <c r="L717" s="277" t="str">
        <f>IF(B717="","",'Prisestimat RAS'!$C$10)</f>
        <v/>
      </c>
      <c r="M717" s="277" t="str">
        <f>IF(A717="","",_xlfn.XLOOKUP('Prisestimat RAS'!$C$10,Hjelpeark!$P$14:$P$16,Hjelpeark!$Q$14:$Q$16))</f>
        <v/>
      </c>
      <c r="N717" s="277" t="str">
        <f t="shared" si="118"/>
        <v/>
      </c>
      <c r="O717" s="277" t="str">
        <f>IFERROR(IF(N717=Hjelpeark!$D$7,_xlfn.XLOOKUP('Beregninger RAS'!C717,Hjelpeark!$C$8:$C$19,Hjelpeark!$D$8:$D$19),_xlfn.XLOOKUP('Beregninger RAS'!C717,Hjelpeark!$C$8:$C$19,Hjelpeark!$E$8:$E$19)),"")</f>
        <v/>
      </c>
      <c r="P717" s="277" t="str">
        <f t="shared" si="119"/>
        <v/>
      </c>
      <c r="Q717" s="277" t="str">
        <f>IFERROR(IF(P717=Hjelpeark!$B$4,0,ABS(P717-O717)),"")</f>
        <v/>
      </c>
      <c r="R717" s="226" t="str">
        <f t="shared" si="112"/>
        <v/>
      </c>
      <c r="T717" s="248" t="str">
        <f>IFERROR(_xlfn.XLOOKUP(D717,Prisliste!$C$4:$F$4,Prisliste!$C$28:$F$28)*R717,"")</f>
        <v/>
      </c>
      <c r="U717" s="248" t="str">
        <f>IFERROR(IF(L717=Hjelpeark!$P$14,_xlfn.XLOOKUP(D717,Prisliste!$C$4:$F$4,Prisliste!$C$29:$F$29)*R717,IF(L717=Hjelpeark!$P$15,_xlfn.XLOOKUP(D717,Prisliste!$C$4:$F$4,Prisliste!$C$30:$F$30)*R717,_xlfn.XLOOKUP(D717,Prisliste!$C$4:$F$4,Prisliste!$C$31:$F$31)*R717)),"")</f>
        <v/>
      </c>
    </row>
    <row r="718" spans="1:21" ht="14.4">
      <c r="A718" s="278" t="str">
        <f>IF(A717="","",IF(A717+1&lt;='Prisestimat RAS'!$C$7,'Beregninger RAS'!A717+1,""))</f>
        <v/>
      </c>
      <c r="B718" s="260" t="str">
        <f t="shared" si="113"/>
        <v/>
      </c>
      <c r="C718" s="277" t="str">
        <f t="shared" si="114"/>
        <v/>
      </c>
      <c r="D718" s="260" t="str">
        <f t="shared" si="115"/>
        <v/>
      </c>
      <c r="E718" s="226" t="str">
        <f t="shared" si="117"/>
        <v/>
      </c>
      <c r="F718" s="248" t="str">
        <f t="shared" si="116"/>
        <v/>
      </c>
      <c r="G718" s="246" t="str">
        <f>IF($A718="","",'Prisestimat RAS'!$C$14)</f>
        <v/>
      </c>
      <c r="H718" s="248" t="str" cm="1">
        <f t="array" ref="H718">IF(N718=Hjelpeark!$E$7,_xlfn.XLOOKUP(IF(P718="Naturlig",O718,P718),'Veksttabell FV'!$A$26:$A$42,_xlfn.XLOOKUP('Beregninger RAS'!F718,'Veksttabell FV'!$B$25:$T$25,'Veksttabell FV'!$B$26:$T$42,,-1),,-1)*G718,IF('Beregninger RAS'!N718=Hjelpeark!$D$7,_xlfn.XLOOKUP(IF(P718="Naturlig",O718,P718),'Veksttabell SV'!$A$27:$A$43,_xlfn.XLOOKUP('Beregninger RAS'!F718,'Veksttabell SV'!$B$26:$AU$26,'Veksttabell SV'!$B$27:$AU$43,,-1),,-1)*G718,""))</f>
        <v/>
      </c>
      <c r="I718" s="248" t="str">
        <f t="shared" si="110"/>
        <v/>
      </c>
      <c r="J718" s="264" t="str">
        <f t="shared" si="111"/>
        <v/>
      </c>
      <c r="K718" s="277" t="str">
        <f>IF(A718="","",'Prisestimat RAS'!$C$9)</f>
        <v/>
      </c>
      <c r="L718" s="277" t="str">
        <f>IF(B718="","",'Prisestimat RAS'!$C$10)</f>
        <v/>
      </c>
      <c r="M718" s="277" t="str">
        <f>IF(A718="","",_xlfn.XLOOKUP('Prisestimat RAS'!$C$10,Hjelpeark!$P$14:$P$16,Hjelpeark!$Q$14:$Q$16))</f>
        <v/>
      </c>
      <c r="N718" s="277" t="str">
        <f t="shared" si="118"/>
        <v/>
      </c>
      <c r="O718" s="277" t="str">
        <f>IFERROR(IF(N718=Hjelpeark!$D$7,_xlfn.XLOOKUP('Beregninger RAS'!C718,Hjelpeark!$C$8:$C$19,Hjelpeark!$D$8:$D$19),_xlfn.XLOOKUP('Beregninger RAS'!C718,Hjelpeark!$C$8:$C$19,Hjelpeark!$E$8:$E$19)),"")</f>
        <v/>
      </c>
      <c r="P718" s="277" t="str">
        <f t="shared" si="119"/>
        <v/>
      </c>
      <c r="Q718" s="277" t="str">
        <f>IFERROR(IF(P718=Hjelpeark!$B$4,0,ABS(P718-O718)),"")</f>
        <v/>
      </c>
      <c r="R718" s="226" t="str">
        <f t="shared" si="112"/>
        <v/>
      </c>
      <c r="T718" s="248" t="str">
        <f>IFERROR(_xlfn.XLOOKUP(D718,Prisliste!$C$4:$F$4,Prisliste!$C$28:$F$28)*R718,"")</f>
        <v/>
      </c>
      <c r="U718" s="248" t="str">
        <f>IFERROR(IF(L718=Hjelpeark!$P$14,_xlfn.XLOOKUP(D718,Prisliste!$C$4:$F$4,Prisliste!$C$29:$F$29)*R718,IF(L718=Hjelpeark!$P$15,_xlfn.XLOOKUP(D718,Prisliste!$C$4:$F$4,Prisliste!$C$30:$F$30)*R718,_xlfn.XLOOKUP(D718,Prisliste!$C$4:$F$4,Prisliste!$C$31:$F$31)*R718)),"")</f>
        <v/>
      </c>
    </row>
    <row r="719" spans="1:21" ht="14.4">
      <c r="A719" s="278" t="str">
        <f>IF(A718="","",IF(A718+1&lt;='Prisestimat RAS'!$C$7,'Beregninger RAS'!A718+1,""))</f>
        <v/>
      </c>
      <c r="B719" s="260" t="str">
        <f t="shared" si="113"/>
        <v/>
      </c>
      <c r="C719" s="277" t="str">
        <f t="shared" si="114"/>
        <v/>
      </c>
      <c r="D719" s="260" t="str">
        <f t="shared" si="115"/>
        <v/>
      </c>
      <c r="E719" s="226" t="str">
        <f t="shared" si="117"/>
        <v/>
      </c>
      <c r="F719" s="248" t="str">
        <f t="shared" si="116"/>
        <v/>
      </c>
      <c r="G719" s="246" t="str">
        <f>IF($A719="","",'Prisestimat RAS'!$C$14)</f>
        <v/>
      </c>
      <c r="H719" s="248" t="str" cm="1">
        <f t="array" ref="H719">IF(N719=Hjelpeark!$E$7,_xlfn.XLOOKUP(IF(P719="Naturlig",O719,P719),'Veksttabell FV'!$A$26:$A$42,_xlfn.XLOOKUP('Beregninger RAS'!F719,'Veksttabell FV'!$B$25:$T$25,'Veksttabell FV'!$B$26:$T$42,,-1),,-1)*G719,IF('Beregninger RAS'!N719=Hjelpeark!$D$7,_xlfn.XLOOKUP(IF(P719="Naturlig",O719,P719),'Veksttabell SV'!$A$27:$A$43,_xlfn.XLOOKUP('Beregninger RAS'!F719,'Veksttabell SV'!$B$26:$AU$26,'Veksttabell SV'!$B$27:$AU$43,,-1),,-1)*G719,""))</f>
        <v/>
      </c>
      <c r="I719" s="248" t="str">
        <f t="shared" si="110"/>
        <v/>
      </c>
      <c r="J719" s="264" t="str">
        <f t="shared" si="111"/>
        <v/>
      </c>
      <c r="K719" s="277" t="str">
        <f>IF(A719="","",'Prisestimat RAS'!$C$9)</f>
        <v/>
      </c>
      <c r="L719" s="277" t="str">
        <f>IF(B719="","",'Prisestimat RAS'!$C$10)</f>
        <v/>
      </c>
      <c r="M719" s="277" t="str">
        <f>IF(A719="","",_xlfn.XLOOKUP('Prisestimat RAS'!$C$10,Hjelpeark!$P$14:$P$16,Hjelpeark!$Q$14:$Q$16))</f>
        <v/>
      </c>
      <c r="N719" s="277" t="str">
        <f t="shared" si="118"/>
        <v/>
      </c>
      <c r="O719" s="277" t="str">
        <f>IFERROR(IF(N719=Hjelpeark!$D$7,_xlfn.XLOOKUP('Beregninger RAS'!C719,Hjelpeark!$C$8:$C$19,Hjelpeark!$D$8:$D$19),_xlfn.XLOOKUP('Beregninger RAS'!C719,Hjelpeark!$C$8:$C$19,Hjelpeark!$E$8:$E$19)),"")</f>
        <v/>
      </c>
      <c r="P719" s="277" t="str">
        <f t="shared" si="119"/>
        <v/>
      </c>
      <c r="Q719" s="277" t="str">
        <f>IFERROR(IF(P719=Hjelpeark!$B$4,0,ABS(P719-O719)),"")</f>
        <v/>
      </c>
      <c r="R719" s="226" t="str">
        <f t="shared" si="112"/>
        <v/>
      </c>
      <c r="T719" s="248" t="str">
        <f>IFERROR(_xlfn.XLOOKUP(D719,Prisliste!$C$4:$F$4,Prisliste!$C$28:$F$28)*R719,"")</f>
        <v/>
      </c>
      <c r="U719" s="248" t="str">
        <f>IFERROR(IF(L719=Hjelpeark!$P$14,_xlfn.XLOOKUP(D719,Prisliste!$C$4:$F$4,Prisliste!$C$29:$F$29)*R719,IF(L719=Hjelpeark!$P$15,_xlfn.XLOOKUP(D719,Prisliste!$C$4:$F$4,Prisliste!$C$30:$F$30)*R719,_xlfn.XLOOKUP(D719,Prisliste!$C$4:$F$4,Prisliste!$C$31:$F$31)*R719)),"")</f>
        <v/>
      </c>
    </row>
    <row r="720" spans="1:21" ht="14.4">
      <c r="A720" s="278" t="str">
        <f>IF(A719="","",IF(A719+1&lt;='Prisestimat RAS'!$C$7,'Beregninger RAS'!A719+1,""))</f>
        <v/>
      </c>
      <c r="B720" s="260" t="str">
        <f t="shared" si="113"/>
        <v/>
      </c>
      <c r="C720" s="277" t="str">
        <f t="shared" si="114"/>
        <v/>
      </c>
      <c r="D720" s="260" t="str">
        <f t="shared" si="115"/>
        <v/>
      </c>
      <c r="E720" s="226" t="str">
        <f t="shared" si="117"/>
        <v/>
      </c>
      <c r="F720" s="248" t="str">
        <f t="shared" si="116"/>
        <v/>
      </c>
      <c r="G720" s="246" t="str">
        <f>IF($A720="","",'Prisestimat RAS'!$C$14)</f>
        <v/>
      </c>
      <c r="H720" s="248" t="str" cm="1">
        <f t="array" ref="H720">IF(N720=Hjelpeark!$E$7,_xlfn.XLOOKUP(IF(P720="Naturlig",O720,P720),'Veksttabell FV'!$A$26:$A$42,_xlfn.XLOOKUP('Beregninger RAS'!F720,'Veksttabell FV'!$B$25:$T$25,'Veksttabell FV'!$B$26:$T$42,,-1),,-1)*G720,IF('Beregninger RAS'!N720=Hjelpeark!$D$7,_xlfn.XLOOKUP(IF(P720="Naturlig",O720,P720),'Veksttabell SV'!$A$27:$A$43,_xlfn.XLOOKUP('Beregninger RAS'!F720,'Veksttabell SV'!$B$26:$AU$26,'Veksttabell SV'!$B$27:$AU$43,,-1),,-1)*G720,""))</f>
        <v/>
      </c>
      <c r="I720" s="248" t="str">
        <f t="shared" si="110"/>
        <v/>
      </c>
      <c r="J720" s="264" t="str">
        <f t="shared" si="111"/>
        <v/>
      </c>
      <c r="K720" s="277" t="str">
        <f>IF(A720="","",'Prisestimat RAS'!$C$9)</f>
        <v/>
      </c>
      <c r="L720" s="277" t="str">
        <f>IF(B720="","",'Prisestimat RAS'!$C$10)</f>
        <v/>
      </c>
      <c r="M720" s="277" t="str">
        <f>IF(A720="","",_xlfn.XLOOKUP('Prisestimat RAS'!$C$10,Hjelpeark!$P$14:$P$16,Hjelpeark!$Q$14:$Q$16))</f>
        <v/>
      </c>
      <c r="N720" s="277" t="str">
        <f t="shared" si="118"/>
        <v/>
      </c>
      <c r="O720" s="277" t="str">
        <f>IFERROR(IF(N720=Hjelpeark!$D$7,_xlfn.XLOOKUP('Beregninger RAS'!C720,Hjelpeark!$C$8:$C$19,Hjelpeark!$D$8:$D$19),_xlfn.XLOOKUP('Beregninger RAS'!C720,Hjelpeark!$C$8:$C$19,Hjelpeark!$E$8:$E$19)),"")</f>
        <v/>
      </c>
      <c r="P720" s="277" t="str">
        <f t="shared" si="119"/>
        <v/>
      </c>
      <c r="Q720" s="277" t="str">
        <f>IFERROR(IF(P720=Hjelpeark!$B$4,0,ABS(P720-O720)),"")</f>
        <v/>
      </c>
      <c r="R720" s="226" t="str">
        <f t="shared" si="112"/>
        <v/>
      </c>
      <c r="T720" s="248" t="str">
        <f>IFERROR(_xlfn.XLOOKUP(D720,Prisliste!$C$4:$F$4,Prisliste!$C$28:$F$28)*R720,"")</f>
        <v/>
      </c>
      <c r="U720" s="248" t="str">
        <f>IFERROR(IF(L720=Hjelpeark!$P$14,_xlfn.XLOOKUP(D720,Prisliste!$C$4:$F$4,Prisliste!$C$29:$F$29)*R720,IF(L720=Hjelpeark!$P$15,_xlfn.XLOOKUP(D720,Prisliste!$C$4:$F$4,Prisliste!$C$30:$F$30)*R720,_xlfn.XLOOKUP(D720,Prisliste!$C$4:$F$4,Prisliste!$C$31:$F$31)*R720)),"")</f>
        <v/>
      </c>
    </row>
    <row r="721" spans="1:21" ht="14.4">
      <c r="A721" s="278" t="str">
        <f>IF(A720="","",IF(A720+1&lt;='Prisestimat RAS'!$C$7,'Beregninger RAS'!A720+1,""))</f>
        <v/>
      </c>
      <c r="B721" s="260" t="str">
        <f t="shared" si="113"/>
        <v/>
      </c>
      <c r="C721" s="277" t="str">
        <f t="shared" si="114"/>
        <v/>
      </c>
      <c r="D721" s="260" t="str">
        <f t="shared" si="115"/>
        <v/>
      </c>
      <c r="E721" s="226" t="str">
        <f t="shared" si="117"/>
        <v/>
      </c>
      <c r="F721" s="248" t="str">
        <f t="shared" si="116"/>
        <v/>
      </c>
      <c r="G721" s="246" t="str">
        <f>IF($A721="","",'Prisestimat RAS'!$C$14)</f>
        <v/>
      </c>
      <c r="H721" s="248" t="str" cm="1">
        <f t="array" ref="H721">IF(N721=Hjelpeark!$E$7,_xlfn.XLOOKUP(IF(P721="Naturlig",O721,P721),'Veksttabell FV'!$A$26:$A$42,_xlfn.XLOOKUP('Beregninger RAS'!F721,'Veksttabell FV'!$B$25:$T$25,'Veksttabell FV'!$B$26:$T$42,,-1),,-1)*G721,IF('Beregninger RAS'!N721=Hjelpeark!$D$7,_xlfn.XLOOKUP(IF(P721="Naturlig",O721,P721),'Veksttabell SV'!$A$27:$A$43,_xlfn.XLOOKUP('Beregninger RAS'!F721,'Veksttabell SV'!$B$26:$AU$26,'Veksttabell SV'!$B$27:$AU$43,,-1),,-1)*G721,""))</f>
        <v/>
      </c>
      <c r="I721" s="248" t="str">
        <f t="shared" si="110"/>
        <v/>
      </c>
      <c r="J721" s="264" t="str">
        <f t="shared" si="111"/>
        <v/>
      </c>
      <c r="K721" s="277" t="str">
        <f>IF(A721="","",'Prisestimat RAS'!$C$9)</f>
        <v/>
      </c>
      <c r="L721" s="277" t="str">
        <f>IF(B721="","",'Prisestimat RAS'!$C$10)</f>
        <v/>
      </c>
      <c r="M721" s="277" t="str">
        <f>IF(A721="","",_xlfn.XLOOKUP('Prisestimat RAS'!$C$10,Hjelpeark!$P$14:$P$16,Hjelpeark!$Q$14:$Q$16))</f>
        <v/>
      </c>
      <c r="N721" s="277" t="str">
        <f t="shared" si="118"/>
        <v/>
      </c>
      <c r="O721" s="277" t="str">
        <f>IFERROR(IF(N721=Hjelpeark!$D$7,_xlfn.XLOOKUP('Beregninger RAS'!C721,Hjelpeark!$C$8:$C$19,Hjelpeark!$D$8:$D$19),_xlfn.XLOOKUP('Beregninger RAS'!C721,Hjelpeark!$C$8:$C$19,Hjelpeark!$E$8:$E$19)),"")</f>
        <v/>
      </c>
      <c r="P721" s="277" t="str">
        <f t="shared" si="119"/>
        <v/>
      </c>
      <c r="Q721" s="277" t="str">
        <f>IFERROR(IF(P721=Hjelpeark!$B$4,0,ABS(P721-O721)),"")</f>
        <v/>
      </c>
      <c r="R721" s="226" t="str">
        <f t="shared" si="112"/>
        <v/>
      </c>
      <c r="T721" s="248" t="str">
        <f>IFERROR(_xlfn.XLOOKUP(D721,Prisliste!$C$4:$F$4,Prisliste!$C$28:$F$28)*R721,"")</f>
        <v/>
      </c>
      <c r="U721" s="248" t="str">
        <f>IFERROR(IF(L721=Hjelpeark!$P$14,_xlfn.XLOOKUP(D721,Prisliste!$C$4:$F$4,Prisliste!$C$29:$F$29)*R721,IF(L721=Hjelpeark!$P$15,_xlfn.XLOOKUP(D721,Prisliste!$C$4:$F$4,Prisliste!$C$30:$F$30)*R721,_xlfn.XLOOKUP(D721,Prisliste!$C$4:$F$4,Prisliste!$C$31:$F$31)*R721)),"")</f>
        <v/>
      </c>
    </row>
    <row r="722" spans="1:21" ht="14.4">
      <c r="A722" s="278" t="str">
        <f>IF(A721="","",IF(A721+1&lt;='Prisestimat RAS'!$C$7,'Beregninger RAS'!A721+1,""))</f>
        <v/>
      </c>
      <c r="B722" s="260" t="str">
        <f t="shared" si="113"/>
        <v/>
      </c>
      <c r="C722" s="277" t="str">
        <f t="shared" si="114"/>
        <v/>
      </c>
      <c r="D722" s="260" t="str">
        <f t="shared" si="115"/>
        <v/>
      </c>
      <c r="E722" s="226" t="str">
        <f t="shared" si="117"/>
        <v/>
      </c>
      <c r="F722" s="248" t="str">
        <f t="shared" si="116"/>
        <v/>
      </c>
      <c r="G722" s="246" t="str">
        <f>IF($A722="","",'Prisestimat RAS'!$C$14)</f>
        <v/>
      </c>
      <c r="H722" s="248" t="str" cm="1">
        <f t="array" ref="H722">IF(N722=Hjelpeark!$E$7,_xlfn.XLOOKUP(IF(P722="Naturlig",O722,P722),'Veksttabell FV'!$A$26:$A$42,_xlfn.XLOOKUP('Beregninger RAS'!F722,'Veksttabell FV'!$B$25:$T$25,'Veksttabell FV'!$B$26:$T$42,,-1),,-1)*G722,IF('Beregninger RAS'!N722=Hjelpeark!$D$7,_xlfn.XLOOKUP(IF(P722="Naturlig",O722,P722),'Veksttabell SV'!$A$27:$A$43,_xlfn.XLOOKUP('Beregninger RAS'!F722,'Veksttabell SV'!$B$26:$AU$26,'Veksttabell SV'!$B$27:$AU$43,,-1),,-1)*G722,""))</f>
        <v/>
      </c>
      <c r="I722" s="248" t="str">
        <f t="shared" si="110"/>
        <v/>
      </c>
      <c r="J722" s="264" t="str">
        <f t="shared" si="111"/>
        <v/>
      </c>
      <c r="K722" s="277" t="str">
        <f>IF(A722="","",'Prisestimat RAS'!$C$9)</f>
        <v/>
      </c>
      <c r="L722" s="277" t="str">
        <f>IF(B722="","",'Prisestimat RAS'!$C$10)</f>
        <v/>
      </c>
      <c r="M722" s="277" t="str">
        <f>IF(A722="","",_xlfn.XLOOKUP('Prisestimat RAS'!$C$10,Hjelpeark!$P$14:$P$16,Hjelpeark!$Q$14:$Q$16))</f>
        <v/>
      </c>
      <c r="N722" s="277" t="str">
        <f t="shared" si="118"/>
        <v/>
      </c>
      <c r="O722" s="277" t="str">
        <f>IFERROR(IF(N722=Hjelpeark!$D$7,_xlfn.XLOOKUP('Beregninger RAS'!C722,Hjelpeark!$C$8:$C$19,Hjelpeark!$D$8:$D$19),_xlfn.XLOOKUP('Beregninger RAS'!C722,Hjelpeark!$C$8:$C$19,Hjelpeark!$E$8:$E$19)),"")</f>
        <v/>
      </c>
      <c r="P722" s="277" t="str">
        <f t="shared" si="119"/>
        <v/>
      </c>
      <c r="Q722" s="277" t="str">
        <f>IFERROR(IF(P722=Hjelpeark!$B$4,0,ABS(P722-O722)),"")</f>
        <v/>
      </c>
      <c r="R722" s="226" t="str">
        <f t="shared" si="112"/>
        <v/>
      </c>
      <c r="T722" s="248" t="str">
        <f>IFERROR(_xlfn.XLOOKUP(D722,Prisliste!$C$4:$F$4,Prisliste!$C$28:$F$28)*R722,"")</f>
        <v/>
      </c>
      <c r="U722" s="248" t="str">
        <f>IFERROR(IF(L722=Hjelpeark!$P$14,_xlfn.XLOOKUP(D722,Prisliste!$C$4:$F$4,Prisliste!$C$29:$F$29)*R722,IF(L722=Hjelpeark!$P$15,_xlfn.XLOOKUP(D722,Prisliste!$C$4:$F$4,Prisliste!$C$30:$F$30)*R722,_xlfn.XLOOKUP(D722,Prisliste!$C$4:$F$4,Prisliste!$C$31:$F$31)*R722)),"")</f>
        <v/>
      </c>
    </row>
    <row r="723" spans="1:21" ht="14.4">
      <c r="A723" s="278" t="str">
        <f>IF(A722="","",IF(A722+1&lt;='Prisestimat RAS'!$C$7,'Beregninger RAS'!A722+1,""))</f>
        <v/>
      </c>
      <c r="B723" s="260" t="str">
        <f t="shared" si="113"/>
        <v/>
      </c>
      <c r="C723" s="277" t="str">
        <f t="shared" si="114"/>
        <v/>
      </c>
      <c r="D723" s="260" t="str">
        <f t="shared" si="115"/>
        <v/>
      </c>
      <c r="E723" s="226" t="str">
        <f t="shared" si="117"/>
        <v/>
      </c>
      <c r="F723" s="248" t="str">
        <f t="shared" si="116"/>
        <v/>
      </c>
      <c r="G723" s="246" t="str">
        <f>IF($A723="","",'Prisestimat RAS'!$C$14)</f>
        <v/>
      </c>
      <c r="H723" s="248" t="str" cm="1">
        <f t="array" ref="H723">IF(N723=Hjelpeark!$E$7,_xlfn.XLOOKUP(IF(P723="Naturlig",O723,P723),'Veksttabell FV'!$A$26:$A$42,_xlfn.XLOOKUP('Beregninger RAS'!F723,'Veksttabell FV'!$B$25:$T$25,'Veksttabell FV'!$B$26:$T$42,,-1),,-1)*G723,IF('Beregninger RAS'!N723=Hjelpeark!$D$7,_xlfn.XLOOKUP(IF(P723="Naturlig",O723,P723),'Veksttabell SV'!$A$27:$A$43,_xlfn.XLOOKUP('Beregninger RAS'!F723,'Veksttabell SV'!$B$26:$AU$26,'Veksttabell SV'!$B$27:$AU$43,,-1),,-1)*G723,""))</f>
        <v/>
      </c>
      <c r="I723" s="248" t="str">
        <f t="shared" si="110"/>
        <v/>
      </c>
      <c r="J723" s="264" t="str">
        <f t="shared" si="111"/>
        <v/>
      </c>
      <c r="K723" s="277" t="str">
        <f>IF(A723="","",'Prisestimat RAS'!$C$9)</f>
        <v/>
      </c>
      <c r="L723" s="277" t="str">
        <f>IF(B723="","",'Prisestimat RAS'!$C$10)</f>
        <v/>
      </c>
      <c r="M723" s="277" t="str">
        <f>IF(A723="","",_xlfn.XLOOKUP('Prisestimat RAS'!$C$10,Hjelpeark!$P$14:$P$16,Hjelpeark!$Q$14:$Q$16))</f>
        <v/>
      </c>
      <c r="N723" s="277" t="str">
        <f t="shared" si="118"/>
        <v/>
      </c>
      <c r="O723" s="277" t="str">
        <f>IFERROR(IF(N723=Hjelpeark!$D$7,_xlfn.XLOOKUP('Beregninger RAS'!C723,Hjelpeark!$C$8:$C$19,Hjelpeark!$D$8:$D$19),_xlfn.XLOOKUP('Beregninger RAS'!C723,Hjelpeark!$C$8:$C$19,Hjelpeark!$E$8:$E$19)),"")</f>
        <v/>
      </c>
      <c r="P723" s="277" t="str">
        <f t="shared" si="119"/>
        <v/>
      </c>
      <c r="Q723" s="277" t="str">
        <f>IFERROR(IF(P723=Hjelpeark!$B$4,0,ABS(P723-O723)),"")</f>
        <v/>
      </c>
      <c r="R723" s="226" t="str">
        <f t="shared" si="112"/>
        <v/>
      </c>
      <c r="T723" s="248" t="str">
        <f>IFERROR(_xlfn.XLOOKUP(D723,Prisliste!$C$4:$F$4,Prisliste!$C$28:$F$28)*R723,"")</f>
        <v/>
      </c>
      <c r="U723" s="248" t="str">
        <f>IFERROR(IF(L723=Hjelpeark!$P$14,_xlfn.XLOOKUP(D723,Prisliste!$C$4:$F$4,Prisliste!$C$29:$F$29)*R723,IF(L723=Hjelpeark!$P$15,_xlfn.XLOOKUP(D723,Prisliste!$C$4:$F$4,Prisliste!$C$30:$F$30)*R723,_xlfn.XLOOKUP(D723,Prisliste!$C$4:$F$4,Prisliste!$C$31:$F$31)*R723)),"")</f>
        <v/>
      </c>
    </row>
    <row r="724" spans="1:21" ht="14.4">
      <c r="A724" s="278" t="str">
        <f>IF(A723="","",IF(A723+1&lt;='Prisestimat RAS'!$C$7,'Beregninger RAS'!A723+1,""))</f>
        <v/>
      </c>
      <c r="B724" s="260" t="str">
        <f t="shared" si="113"/>
        <v/>
      </c>
      <c r="C724" s="277" t="str">
        <f t="shared" si="114"/>
        <v/>
      </c>
      <c r="D724" s="260" t="str">
        <f t="shared" si="115"/>
        <v/>
      </c>
      <c r="E724" s="226" t="str">
        <f t="shared" si="117"/>
        <v/>
      </c>
      <c r="F724" s="248" t="str">
        <f t="shared" si="116"/>
        <v/>
      </c>
      <c r="G724" s="246" t="str">
        <f>IF($A724="","",'Prisestimat RAS'!$C$14)</f>
        <v/>
      </c>
      <c r="H724" s="248" t="str" cm="1">
        <f t="array" ref="H724">IF(N724=Hjelpeark!$E$7,_xlfn.XLOOKUP(IF(P724="Naturlig",O724,P724),'Veksttabell FV'!$A$26:$A$42,_xlfn.XLOOKUP('Beregninger RAS'!F724,'Veksttabell FV'!$B$25:$T$25,'Veksttabell FV'!$B$26:$T$42,,-1),,-1)*G724,IF('Beregninger RAS'!N724=Hjelpeark!$D$7,_xlfn.XLOOKUP(IF(P724="Naturlig",O724,P724),'Veksttabell SV'!$A$27:$A$43,_xlfn.XLOOKUP('Beregninger RAS'!F724,'Veksttabell SV'!$B$26:$AU$26,'Veksttabell SV'!$B$27:$AU$43,,-1),,-1)*G724,""))</f>
        <v/>
      </c>
      <c r="I724" s="248" t="str">
        <f t="shared" si="110"/>
        <v/>
      </c>
      <c r="J724" s="264" t="str">
        <f t="shared" si="111"/>
        <v/>
      </c>
      <c r="K724" s="277" t="str">
        <f>IF(A724="","",'Prisestimat RAS'!$C$9)</f>
        <v/>
      </c>
      <c r="L724" s="277" t="str">
        <f>IF(B724="","",'Prisestimat RAS'!$C$10)</f>
        <v/>
      </c>
      <c r="M724" s="277" t="str">
        <f>IF(A724="","",_xlfn.XLOOKUP('Prisestimat RAS'!$C$10,Hjelpeark!$P$14:$P$16,Hjelpeark!$Q$14:$Q$16))</f>
        <v/>
      </c>
      <c r="N724" s="277" t="str">
        <f t="shared" si="118"/>
        <v/>
      </c>
      <c r="O724" s="277" t="str">
        <f>IFERROR(IF(N724=Hjelpeark!$D$7,_xlfn.XLOOKUP('Beregninger RAS'!C724,Hjelpeark!$C$8:$C$19,Hjelpeark!$D$8:$D$19),_xlfn.XLOOKUP('Beregninger RAS'!C724,Hjelpeark!$C$8:$C$19,Hjelpeark!$E$8:$E$19)),"")</f>
        <v/>
      </c>
      <c r="P724" s="277" t="str">
        <f t="shared" si="119"/>
        <v/>
      </c>
      <c r="Q724" s="277" t="str">
        <f>IFERROR(IF(P724=Hjelpeark!$B$4,0,ABS(P724-O724)),"")</f>
        <v/>
      </c>
      <c r="R724" s="226" t="str">
        <f t="shared" si="112"/>
        <v/>
      </c>
      <c r="T724" s="248" t="str">
        <f>IFERROR(_xlfn.XLOOKUP(D724,Prisliste!$C$4:$F$4,Prisliste!$C$28:$F$28)*R724,"")</f>
        <v/>
      </c>
      <c r="U724" s="248" t="str">
        <f>IFERROR(IF(L724=Hjelpeark!$P$14,_xlfn.XLOOKUP(D724,Prisliste!$C$4:$F$4,Prisliste!$C$29:$F$29)*R724,IF(L724=Hjelpeark!$P$15,_xlfn.XLOOKUP(D724,Prisliste!$C$4:$F$4,Prisliste!$C$30:$F$30)*R724,_xlfn.XLOOKUP(D724,Prisliste!$C$4:$F$4,Prisliste!$C$31:$F$31)*R724)),"")</f>
        <v/>
      </c>
    </row>
    <row r="725" spans="1:21" ht="14.4">
      <c r="A725" s="278" t="str">
        <f>IF(A724="","",IF(A724+1&lt;='Prisestimat RAS'!$C$7,'Beregninger RAS'!A724+1,""))</f>
        <v/>
      </c>
      <c r="B725" s="260" t="str">
        <f t="shared" si="113"/>
        <v/>
      </c>
      <c r="C725" s="277" t="str">
        <f t="shared" si="114"/>
        <v/>
      </c>
      <c r="D725" s="260" t="str">
        <f t="shared" si="115"/>
        <v/>
      </c>
      <c r="E725" s="226" t="str">
        <f t="shared" si="117"/>
        <v/>
      </c>
      <c r="F725" s="248" t="str">
        <f t="shared" si="116"/>
        <v/>
      </c>
      <c r="G725" s="246" t="str">
        <f>IF($A725="","",'Prisestimat RAS'!$C$14)</f>
        <v/>
      </c>
      <c r="H725" s="248" t="str" cm="1">
        <f t="array" ref="H725">IF(N725=Hjelpeark!$E$7,_xlfn.XLOOKUP(IF(P725="Naturlig",O725,P725),'Veksttabell FV'!$A$26:$A$42,_xlfn.XLOOKUP('Beregninger RAS'!F725,'Veksttabell FV'!$B$25:$T$25,'Veksttabell FV'!$B$26:$T$42,,-1),,-1)*G725,IF('Beregninger RAS'!N725=Hjelpeark!$D$7,_xlfn.XLOOKUP(IF(P725="Naturlig",O725,P725),'Veksttabell SV'!$A$27:$A$43,_xlfn.XLOOKUP('Beregninger RAS'!F725,'Veksttabell SV'!$B$26:$AU$26,'Veksttabell SV'!$B$27:$AU$43,,-1),,-1)*G725,""))</f>
        <v/>
      </c>
      <c r="I725" s="248" t="str">
        <f t="shared" si="110"/>
        <v/>
      </c>
      <c r="J725" s="264" t="str">
        <f t="shared" si="111"/>
        <v/>
      </c>
      <c r="K725" s="277" t="str">
        <f>IF(A725="","",'Prisestimat RAS'!$C$9)</f>
        <v/>
      </c>
      <c r="L725" s="277" t="str">
        <f>IF(B725="","",'Prisestimat RAS'!$C$10)</f>
        <v/>
      </c>
      <c r="M725" s="277" t="str">
        <f>IF(A725="","",_xlfn.XLOOKUP('Prisestimat RAS'!$C$10,Hjelpeark!$P$14:$P$16,Hjelpeark!$Q$14:$Q$16))</f>
        <v/>
      </c>
      <c r="N725" s="277" t="str">
        <f t="shared" si="118"/>
        <v/>
      </c>
      <c r="O725" s="277" t="str">
        <f>IFERROR(IF(N725=Hjelpeark!$D$7,_xlfn.XLOOKUP('Beregninger RAS'!C725,Hjelpeark!$C$8:$C$19,Hjelpeark!$D$8:$D$19),_xlfn.XLOOKUP('Beregninger RAS'!C725,Hjelpeark!$C$8:$C$19,Hjelpeark!$E$8:$E$19)),"")</f>
        <v/>
      </c>
      <c r="P725" s="277" t="str">
        <f t="shared" si="119"/>
        <v/>
      </c>
      <c r="Q725" s="277" t="str">
        <f>IFERROR(IF(P725=Hjelpeark!$B$4,0,ABS(P725-O725)),"")</f>
        <v/>
      </c>
      <c r="R725" s="226" t="str">
        <f t="shared" si="112"/>
        <v/>
      </c>
      <c r="T725" s="248" t="str">
        <f>IFERROR(_xlfn.XLOOKUP(D725,Prisliste!$C$4:$F$4,Prisliste!$C$28:$F$28)*R725,"")</f>
        <v/>
      </c>
      <c r="U725" s="248" t="str">
        <f>IFERROR(IF(L725=Hjelpeark!$P$14,_xlfn.XLOOKUP(D725,Prisliste!$C$4:$F$4,Prisliste!$C$29:$F$29)*R725,IF(L725=Hjelpeark!$P$15,_xlfn.XLOOKUP(D725,Prisliste!$C$4:$F$4,Prisliste!$C$30:$F$30)*R725,_xlfn.XLOOKUP(D725,Prisliste!$C$4:$F$4,Prisliste!$C$31:$F$31)*R725)),"")</f>
        <v/>
      </c>
    </row>
    <row r="726" spans="1:21" ht="14.4">
      <c r="A726" s="278" t="str">
        <f>IF(A725="","",IF(A725+1&lt;='Prisestimat RAS'!$C$7,'Beregninger RAS'!A725+1,""))</f>
        <v/>
      </c>
      <c r="B726" s="260" t="str">
        <f t="shared" si="113"/>
        <v/>
      </c>
      <c r="C726" s="277" t="str">
        <f t="shared" si="114"/>
        <v/>
      </c>
      <c r="D726" s="260" t="str">
        <f t="shared" si="115"/>
        <v/>
      </c>
      <c r="E726" s="226" t="str">
        <f t="shared" si="117"/>
        <v/>
      </c>
      <c r="F726" s="248" t="str">
        <f t="shared" si="116"/>
        <v/>
      </c>
      <c r="G726" s="246" t="str">
        <f>IF($A726="","",'Prisestimat RAS'!$C$14)</f>
        <v/>
      </c>
      <c r="H726" s="248" t="str" cm="1">
        <f t="array" ref="H726">IF(N726=Hjelpeark!$E$7,_xlfn.XLOOKUP(IF(P726="Naturlig",O726,P726),'Veksttabell FV'!$A$26:$A$42,_xlfn.XLOOKUP('Beregninger RAS'!F726,'Veksttabell FV'!$B$25:$T$25,'Veksttabell FV'!$B$26:$T$42,,-1),,-1)*G726,IF('Beregninger RAS'!N726=Hjelpeark!$D$7,_xlfn.XLOOKUP(IF(P726="Naturlig",O726,P726),'Veksttabell SV'!$A$27:$A$43,_xlfn.XLOOKUP('Beregninger RAS'!F726,'Veksttabell SV'!$B$26:$AU$26,'Veksttabell SV'!$B$27:$AU$43,,-1),,-1)*G726,""))</f>
        <v/>
      </c>
      <c r="I726" s="248" t="str">
        <f t="shared" si="110"/>
        <v/>
      </c>
      <c r="J726" s="264" t="str">
        <f t="shared" si="111"/>
        <v/>
      </c>
      <c r="K726" s="277" t="str">
        <f>IF(A726="","",'Prisestimat RAS'!$C$9)</f>
        <v/>
      </c>
      <c r="L726" s="277" t="str">
        <f>IF(B726="","",'Prisestimat RAS'!$C$10)</f>
        <v/>
      </c>
      <c r="M726" s="277" t="str">
        <f>IF(A726="","",_xlfn.XLOOKUP('Prisestimat RAS'!$C$10,Hjelpeark!$P$14:$P$16,Hjelpeark!$Q$14:$Q$16))</f>
        <v/>
      </c>
      <c r="N726" s="277" t="str">
        <f t="shared" si="118"/>
        <v/>
      </c>
      <c r="O726" s="277" t="str">
        <f>IFERROR(IF(N726=Hjelpeark!$D$7,_xlfn.XLOOKUP('Beregninger RAS'!C726,Hjelpeark!$C$8:$C$19,Hjelpeark!$D$8:$D$19),_xlfn.XLOOKUP('Beregninger RAS'!C726,Hjelpeark!$C$8:$C$19,Hjelpeark!$E$8:$E$19)),"")</f>
        <v/>
      </c>
      <c r="P726" s="277" t="str">
        <f t="shared" si="119"/>
        <v/>
      </c>
      <c r="Q726" s="277" t="str">
        <f>IFERROR(IF(P726=Hjelpeark!$B$4,0,ABS(P726-O726)),"")</f>
        <v/>
      </c>
      <c r="R726" s="226" t="str">
        <f t="shared" si="112"/>
        <v/>
      </c>
      <c r="T726" s="248" t="str">
        <f>IFERROR(_xlfn.XLOOKUP(D726,Prisliste!$C$4:$F$4,Prisliste!$C$28:$F$28)*R726,"")</f>
        <v/>
      </c>
      <c r="U726" s="248" t="str">
        <f>IFERROR(IF(L726=Hjelpeark!$P$14,_xlfn.XLOOKUP(D726,Prisliste!$C$4:$F$4,Prisliste!$C$29:$F$29)*R726,IF(L726=Hjelpeark!$P$15,_xlfn.XLOOKUP(D726,Prisliste!$C$4:$F$4,Prisliste!$C$30:$F$30)*R726,_xlfn.XLOOKUP(D726,Prisliste!$C$4:$F$4,Prisliste!$C$31:$F$31)*R726)),"")</f>
        <v/>
      </c>
    </row>
    <row r="727" spans="1:21" ht="14.4">
      <c r="A727" s="278" t="str">
        <f>IF(A726="","",IF(A726+1&lt;='Prisestimat RAS'!$C$7,'Beregninger RAS'!A726+1,""))</f>
        <v/>
      </c>
      <c r="B727" s="260" t="str">
        <f t="shared" si="113"/>
        <v/>
      </c>
      <c r="C727" s="277" t="str">
        <f t="shared" si="114"/>
        <v/>
      </c>
      <c r="D727" s="260" t="str">
        <f t="shared" si="115"/>
        <v/>
      </c>
      <c r="E727" s="226" t="str">
        <f t="shared" si="117"/>
        <v/>
      </c>
      <c r="F727" s="248" t="str">
        <f t="shared" si="116"/>
        <v/>
      </c>
      <c r="G727" s="246" t="str">
        <f>IF($A727="","",'Prisestimat RAS'!$C$14)</f>
        <v/>
      </c>
      <c r="H727" s="248" t="str" cm="1">
        <f t="array" ref="H727">IF(N727=Hjelpeark!$E$7,_xlfn.XLOOKUP(IF(P727="Naturlig",O727,P727),'Veksttabell FV'!$A$26:$A$42,_xlfn.XLOOKUP('Beregninger RAS'!F727,'Veksttabell FV'!$B$25:$T$25,'Veksttabell FV'!$B$26:$T$42,,-1),,-1)*G727,IF('Beregninger RAS'!N727=Hjelpeark!$D$7,_xlfn.XLOOKUP(IF(P727="Naturlig",O727,P727),'Veksttabell SV'!$A$27:$A$43,_xlfn.XLOOKUP('Beregninger RAS'!F727,'Veksttabell SV'!$B$26:$AU$26,'Veksttabell SV'!$B$27:$AU$43,,-1),,-1)*G727,""))</f>
        <v/>
      </c>
      <c r="I727" s="248" t="str">
        <f t="shared" si="110"/>
        <v/>
      </c>
      <c r="J727" s="264" t="str">
        <f t="shared" si="111"/>
        <v/>
      </c>
      <c r="K727" s="277" t="str">
        <f>IF(A727="","",'Prisestimat RAS'!$C$9)</f>
        <v/>
      </c>
      <c r="L727" s="277" t="str">
        <f>IF(B727="","",'Prisestimat RAS'!$C$10)</f>
        <v/>
      </c>
      <c r="M727" s="277" t="str">
        <f>IF(A727="","",_xlfn.XLOOKUP('Prisestimat RAS'!$C$10,Hjelpeark!$P$14:$P$16,Hjelpeark!$Q$14:$Q$16))</f>
        <v/>
      </c>
      <c r="N727" s="277" t="str">
        <f t="shared" si="118"/>
        <v/>
      </c>
      <c r="O727" s="277" t="str">
        <f>IFERROR(IF(N727=Hjelpeark!$D$7,_xlfn.XLOOKUP('Beregninger RAS'!C727,Hjelpeark!$C$8:$C$19,Hjelpeark!$D$8:$D$19),_xlfn.XLOOKUP('Beregninger RAS'!C727,Hjelpeark!$C$8:$C$19,Hjelpeark!$E$8:$E$19)),"")</f>
        <v/>
      </c>
      <c r="P727" s="277" t="str">
        <f t="shared" si="119"/>
        <v/>
      </c>
      <c r="Q727" s="277" t="str">
        <f>IFERROR(IF(P727=Hjelpeark!$B$4,0,ABS(P727-O727)),"")</f>
        <v/>
      </c>
      <c r="R727" s="226" t="str">
        <f t="shared" si="112"/>
        <v/>
      </c>
      <c r="T727" s="248" t="str">
        <f>IFERROR(_xlfn.XLOOKUP(D727,Prisliste!$C$4:$F$4,Prisliste!$C$28:$F$28)*R727,"")</f>
        <v/>
      </c>
      <c r="U727" s="248" t="str">
        <f>IFERROR(IF(L727=Hjelpeark!$P$14,_xlfn.XLOOKUP(D727,Prisliste!$C$4:$F$4,Prisliste!$C$29:$F$29)*R727,IF(L727=Hjelpeark!$P$15,_xlfn.XLOOKUP(D727,Prisliste!$C$4:$F$4,Prisliste!$C$30:$F$30)*R727,_xlfn.XLOOKUP(D727,Prisliste!$C$4:$F$4,Prisliste!$C$31:$F$31)*R727)),"")</f>
        <v/>
      </c>
    </row>
    <row r="728" spans="1:21" ht="14.4">
      <c r="A728" s="278" t="str">
        <f>IF(A727="","",IF(A727+1&lt;='Prisestimat RAS'!$C$7,'Beregninger RAS'!A727+1,""))</f>
        <v/>
      </c>
      <c r="B728" s="260" t="str">
        <f t="shared" si="113"/>
        <v/>
      </c>
      <c r="C728" s="277" t="str">
        <f t="shared" si="114"/>
        <v/>
      </c>
      <c r="D728" s="260" t="str">
        <f t="shared" si="115"/>
        <v/>
      </c>
      <c r="E728" s="226" t="str">
        <f t="shared" si="117"/>
        <v/>
      </c>
      <c r="F728" s="248" t="str">
        <f t="shared" si="116"/>
        <v/>
      </c>
      <c r="G728" s="246" t="str">
        <f>IF($A728="","",'Prisestimat RAS'!$C$14)</f>
        <v/>
      </c>
      <c r="H728" s="248" t="str" cm="1">
        <f t="array" ref="H728">IF(N728=Hjelpeark!$E$7,_xlfn.XLOOKUP(IF(P728="Naturlig",O728,P728),'Veksttabell FV'!$A$26:$A$42,_xlfn.XLOOKUP('Beregninger RAS'!F728,'Veksttabell FV'!$B$25:$T$25,'Veksttabell FV'!$B$26:$T$42,,-1),,-1)*G728,IF('Beregninger RAS'!N728=Hjelpeark!$D$7,_xlfn.XLOOKUP(IF(P728="Naturlig",O728,P728),'Veksttabell SV'!$A$27:$A$43,_xlfn.XLOOKUP('Beregninger RAS'!F728,'Veksttabell SV'!$B$26:$AU$26,'Veksttabell SV'!$B$27:$AU$43,,-1),,-1)*G728,""))</f>
        <v/>
      </c>
      <c r="I728" s="248" t="str">
        <f t="shared" si="110"/>
        <v/>
      </c>
      <c r="J728" s="264" t="str">
        <f t="shared" si="111"/>
        <v/>
      </c>
      <c r="K728" s="277" t="str">
        <f>IF(A728="","",'Prisestimat RAS'!$C$9)</f>
        <v/>
      </c>
      <c r="L728" s="277" t="str">
        <f>IF(B728="","",'Prisestimat RAS'!$C$10)</f>
        <v/>
      </c>
      <c r="M728" s="277" t="str">
        <f>IF(A728="","",_xlfn.XLOOKUP('Prisestimat RAS'!$C$10,Hjelpeark!$P$14:$P$16,Hjelpeark!$Q$14:$Q$16))</f>
        <v/>
      </c>
      <c r="N728" s="277" t="str">
        <f t="shared" si="118"/>
        <v/>
      </c>
      <c r="O728" s="277" t="str">
        <f>IFERROR(IF(N728=Hjelpeark!$D$7,_xlfn.XLOOKUP('Beregninger RAS'!C728,Hjelpeark!$C$8:$C$19,Hjelpeark!$D$8:$D$19),_xlfn.XLOOKUP('Beregninger RAS'!C728,Hjelpeark!$C$8:$C$19,Hjelpeark!$E$8:$E$19)),"")</f>
        <v/>
      </c>
      <c r="P728" s="277" t="str">
        <f t="shared" si="119"/>
        <v/>
      </c>
      <c r="Q728" s="277" t="str">
        <f>IFERROR(IF(P728=Hjelpeark!$B$4,0,ABS(P728-O728)),"")</f>
        <v/>
      </c>
      <c r="R728" s="226" t="str">
        <f t="shared" si="112"/>
        <v/>
      </c>
      <c r="T728" s="248" t="str">
        <f>IFERROR(_xlfn.XLOOKUP(D728,Prisliste!$C$4:$F$4,Prisliste!$C$28:$F$28)*R728,"")</f>
        <v/>
      </c>
      <c r="U728" s="248" t="str">
        <f>IFERROR(IF(L728=Hjelpeark!$P$14,_xlfn.XLOOKUP(D728,Prisliste!$C$4:$F$4,Prisliste!$C$29:$F$29)*R728,IF(L728=Hjelpeark!$P$15,_xlfn.XLOOKUP(D728,Prisliste!$C$4:$F$4,Prisliste!$C$30:$F$30)*R728,_xlfn.XLOOKUP(D728,Prisliste!$C$4:$F$4,Prisliste!$C$31:$F$31)*R728)),"")</f>
        <v/>
      </c>
    </row>
    <row r="729" spans="1:21" ht="14.4">
      <c r="A729" s="278" t="str">
        <f>IF(A728="","",IF(A728+1&lt;='Prisestimat RAS'!$C$7,'Beregninger RAS'!A728+1,""))</f>
        <v/>
      </c>
      <c r="B729" s="260" t="str">
        <f t="shared" si="113"/>
        <v/>
      </c>
      <c r="C729" s="277" t="str">
        <f t="shared" si="114"/>
        <v/>
      </c>
      <c r="D729" s="260" t="str">
        <f t="shared" si="115"/>
        <v/>
      </c>
      <c r="E729" s="226" t="str">
        <f t="shared" si="117"/>
        <v/>
      </c>
      <c r="F729" s="248" t="str">
        <f t="shared" si="116"/>
        <v/>
      </c>
      <c r="G729" s="246" t="str">
        <f>IF($A729="","",'Prisestimat RAS'!$C$14)</f>
        <v/>
      </c>
      <c r="H729" s="248" t="str" cm="1">
        <f t="array" ref="H729">IF(N729=Hjelpeark!$E$7,_xlfn.XLOOKUP(IF(P729="Naturlig",O729,P729),'Veksttabell FV'!$A$26:$A$42,_xlfn.XLOOKUP('Beregninger RAS'!F729,'Veksttabell FV'!$B$25:$T$25,'Veksttabell FV'!$B$26:$T$42,,-1),,-1)*G729,IF('Beregninger RAS'!N729=Hjelpeark!$D$7,_xlfn.XLOOKUP(IF(P729="Naturlig",O729,P729),'Veksttabell SV'!$A$27:$A$43,_xlfn.XLOOKUP('Beregninger RAS'!F729,'Veksttabell SV'!$B$26:$AU$26,'Veksttabell SV'!$B$27:$AU$43,,-1),,-1)*G729,""))</f>
        <v/>
      </c>
      <c r="I729" s="248" t="str">
        <f t="shared" si="110"/>
        <v/>
      </c>
      <c r="J729" s="264" t="str">
        <f t="shared" si="111"/>
        <v/>
      </c>
      <c r="K729" s="277" t="str">
        <f>IF(A729="","",'Prisestimat RAS'!$C$9)</f>
        <v/>
      </c>
      <c r="L729" s="277" t="str">
        <f>IF(B729="","",'Prisestimat RAS'!$C$10)</f>
        <v/>
      </c>
      <c r="M729" s="277" t="str">
        <f>IF(A729="","",_xlfn.XLOOKUP('Prisestimat RAS'!$C$10,Hjelpeark!$P$14:$P$16,Hjelpeark!$Q$14:$Q$16))</f>
        <v/>
      </c>
      <c r="N729" s="277" t="str">
        <f t="shared" si="118"/>
        <v/>
      </c>
      <c r="O729" s="277" t="str">
        <f>IFERROR(IF(N729=Hjelpeark!$D$7,_xlfn.XLOOKUP('Beregninger RAS'!C729,Hjelpeark!$C$8:$C$19,Hjelpeark!$D$8:$D$19),_xlfn.XLOOKUP('Beregninger RAS'!C729,Hjelpeark!$C$8:$C$19,Hjelpeark!$E$8:$E$19)),"")</f>
        <v/>
      </c>
      <c r="P729" s="277" t="str">
        <f t="shared" si="119"/>
        <v/>
      </c>
      <c r="Q729" s="277" t="str">
        <f>IFERROR(IF(P729=Hjelpeark!$B$4,0,ABS(P729-O729)),"")</f>
        <v/>
      </c>
      <c r="R729" s="226" t="str">
        <f t="shared" si="112"/>
        <v/>
      </c>
      <c r="T729" s="248" t="str">
        <f>IFERROR(_xlfn.XLOOKUP(D729,Prisliste!$C$4:$F$4,Prisliste!$C$28:$F$28)*R729,"")</f>
        <v/>
      </c>
      <c r="U729" s="248" t="str">
        <f>IFERROR(IF(L729=Hjelpeark!$P$14,_xlfn.XLOOKUP(D729,Prisliste!$C$4:$F$4,Prisliste!$C$29:$F$29)*R729,IF(L729=Hjelpeark!$P$15,_xlfn.XLOOKUP(D729,Prisliste!$C$4:$F$4,Prisliste!$C$30:$F$30)*R729,_xlfn.XLOOKUP(D729,Prisliste!$C$4:$F$4,Prisliste!$C$31:$F$31)*R729)),"")</f>
        <v/>
      </c>
    </row>
    <row r="730" spans="1:21" ht="14.4">
      <c r="A730" s="278" t="str">
        <f>IF(A729="","",IF(A729+1&lt;='Prisestimat RAS'!$C$7,'Beregninger RAS'!A729+1,""))</f>
        <v/>
      </c>
      <c r="B730" s="260" t="str">
        <f t="shared" si="113"/>
        <v/>
      </c>
      <c r="C730" s="277" t="str">
        <f t="shared" si="114"/>
        <v/>
      </c>
      <c r="D730" s="260" t="str">
        <f t="shared" si="115"/>
        <v/>
      </c>
      <c r="E730" s="226" t="str">
        <f t="shared" si="117"/>
        <v/>
      </c>
      <c r="F730" s="248" t="str">
        <f t="shared" si="116"/>
        <v/>
      </c>
      <c r="G730" s="246" t="str">
        <f>IF($A730="","",'Prisestimat RAS'!$C$14)</f>
        <v/>
      </c>
      <c r="H730" s="248" t="str" cm="1">
        <f t="array" ref="H730">IF(N730=Hjelpeark!$E$7,_xlfn.XLOOKUP(IF(P730="Naturlig",O730,P730),'Veksttabell FV'!$A$26:$A$42,_xlfn.XLOOKUP('Beregninger RAS'!F730,'Veksttabell FV'!$B$25:$T$25,'Veksttabell FV'!$B$26:$T$42,,-1),,-1)*G730,IF('Beregninger RAS'!N730=Hjelpeark!$D$7,_xlfn.XLOOKUP(IF(P730="Naturlig",O730,P730),'Veksttabell SV'!$A$27:$A$43,_xlfn.XLOOKUP('Beregninger RAS'!F730,'Veksttabell SV'!$B$26:$AU$26,'Veksttabell SV'!$B$27:$AU$43,,-1),,-1)*G730,""))</f>
        <v/>
      </c>
      <c r="I730" s="248" t="str">
        <f t="shared" si="110"/>
        <v/>
      </c>
      <c r="J730" s="264" t="str">
        <f t="shared" si="111"/>
        <v/>
      </c>
      <c r="K730" s="277" t="str">
        <f>IF(A730="","",'Prisestimat RAS'!$C$9)</f>
        <v/>
      </c>
      <c r="L730" s="277" t="str">
        <f>IF(B730="","",'Prisestimat RAS'!$C$10)</f>
        <v/>
      </c>
      <c r="M730" s="277" t="str">
        <f>IF(A730="","",_xlfn.XLOOKUP('Prisestimat RAS'!$C$10,Hjelpeark!$P$14:$P$16,Hjelpeark!$Q$14:$Q$16))</f>
        <v/>
      </c>
      <c r="N730" s="277" t="str">
        <f t="shared" si="118"/>
        <v/>
      </c>
      <c r="O730" s="277" t="str">
        <f>IFERROR(IF(N730=Hjelpeark!$D$7,_xlfn.XLOOKUP('Beregninger RAS'!C730,Hjelpeark!$C$8:$C$19,Hjelpeark!$D$8:$D$19),_xlfn.XLOOKUP('Beregninger RAS'!C730,Hjelpeark!$C$8:$C$19,Hjelpeark!$E$8:$E$19)),"")</f>
        <v/>
      </c>
      <c r="P730" s="277" t="str">
        <f t="shared" si="119"/>
        <v/>
      </c>
      <c r="Q730" s="277" t="str">
        <f>IFERROR(IF(P730=Hjelpeark!$B$4,0,ABS(P730-O730)),"")</f>
        <v/>
      </c>
      <c r="R730" s="226" t="str">
        <f t="shared" si="112"/>
        <v/>
      </c>
      <c r="T730" s="248" t="str">
        <f>IFERROR(_xlfn.XLOOKUP(D730,Prisliste!$C$4:$F$4,Prisliste!$C$28:$F$28)*R730,"")</f>
        <v/>
      </c>
      <c r="U730" s="248" t="str">
        <f>IFERROR(IF(L730=Hjelpeark!$P$14,_xlfn.XLOOKUP(D730,Prisliste!$C$4:$F$4,Prisliste!$C$29:$F$29)*R730,IF(L730=Hjelpeark!$P$15,_xlfn.XLOOKUP(D730,Prisliste!$C$4:$F$4,Prisliste!$C$30:$F$30)*R730,_xlfn.XLOOKUP(D730,Prisliste!$C$4:$F$4,Prisliste!$C$31:$F$31)*R730)),"")</f>
        <v/>
      </c>
    </row>
    <row r="731" spans="1:21" ht="14.4">
      <c r="A731" s="278" t="str">
        <f>IF(A730="","",IF(A730+1&lt;='Prisestimat RAS'!$C$7,'Beregninger RAS'!A730+1,""))</f>
        <v/>
      </c>
      <c r="B731" s="260" t="str">
        <f t="shared" si="113"/>
        <v/>
      </c>
      <c r="C731" s="277" t="str">
        <f t="shared" si="114"/>
        <v/>
      </c>
      <c r="D731" s="260" t="str">
        <f t="shared" si="115"/>
        <v/>
      </c>
      <c r="E731" s="226" t="str">
        <f t="shared" si="117"/>
        <v/>
      </c>
      <c r="F731" s="248" t="str">
        <f t="shared" si="116"/>
        <v/>
      </c>
      <c r="G731" s="246" t="str">
        <f>IF($A731="","",'Prisestimat RAS'!$C$14)</f>
        <v/>
      </c>
      <c r="H731" s="248" t="str" cm="1">
        <f t="array" ref="H731">IF(N731=Hjelpeark!$E$7,_xlfn.XLOOKUP(IF(P731="Naturlig",O731,P731),'Veksttabell FV'!$A$26:$A$42,_xlfn.XLOOKUP('Beregninger RAS'!F731,'Veksttabell FV'!$B$25:$T$25,'Veksttabell FV'!$B$26:$T$42,,-1),,-1)*G731,IF('Beregninger RAS'!N731=Hjelpeark!$D$7,_xlfn.XLOOKUP(IF(P731="Naturlig",O731,P731),'Veksttabell SV'!$A$27:$A$43,_xlfn.XLOOKUP('Beregninger RAS'!F731,'Veksttabell SV'!$B$26:$AU$26,'Veksttabell SV'!$B$27:$AU$43,,-1),,-1)*G731,""))</f>
        <v/>
      </c>
      <c r="I731" s="248" t="str">
        <f t="shared" si="110"/>
        <v/>
      </c>
      <c r="J731" s="264" t="str">
        <f t="shared" si="111"/>
        <v/>
      </c>
      <c r="K731" s="277" t="str">
        <f>IF(A731="","",'Prisestimat RAS'!$C$9)</f>
        <v/>
      </c>
      <c r="L731" s="277" t="str">
        <f>IF(B731="","",'Prisestimat RAS'!$C$10)</f>
        <v/>
      </c>
      <c r="M731" s="277" t="str">
        <f>IF(A731="","",_xlfn.XLOOKUP('Prisestimat RAS'!$C$10,Hjelpeark!$P$14:$P$16,Hjelpeark!$Q$14:$Q$16))</f>
        <v/>
      </c>
      <c r="N731" s="277" t="str">
        <f t="shared" si="118"/>
        <v/>
      </c>
      <c r="O731" s="277" t="str">
        <f>IFERROR(IF(N731=Hjelpeark!$D$7,_xlfn.XLOOKUP('Beregninger RAS'!C731,Hjelpeark!$C$8:$C$19,Hjelpeark!$D$8:$D$19),_xlfn.XLOOKUP('Beregninger RAS'!C731,Hjelpeark!$C$8:$C$19,Hjelpeark!$E$8:$E$19)),"")</f>
        <v/>
      </c>
      <c r="P731" s="277" t="str">
        <f t="shared" si="119"/>
        <v/>
      </c>
      <c r="Q731" s="277" t="str">
        <f>IFERROR(IF(P731=Hjelpeark!$B$4,0,ABS(P731-O731)),"")</f>
        <v/>
      </c>
      <c r="R731" s="226" t="str">
        <f t="shared" si="112"/>
        <v/>
      </c>
      <c r="T731" s="248" t="str">
        <f>IFERROR(_xlfn.XLOOKUP(D731,Prisliste!$C$4:$F$4,Prisliste!$C$28:$F$28)*R731,"")</f>
        <v/>
      </c>
      <c r="U731" s="248" t="str">
        <f>IFERROR(IF(L731=Hjelpeark!$P$14,_xlfn.XLOOKUP(D731,Prisliste!$C$4:$F$4,Prisliste!$C$29:$F$29)*R731,IF(L731=Hjelpeark!$P$15,_xlfn.XLOOKUP(D731,Prisliste!$C$4:$F$4,Prisliste!$C$30:$F$30)*R731,_xlfn.XLOOKUP(D731,Prisliste!$C$4:$F$4,Prisliste!$C$31:$F$31)*R731)),"")</f>
        <v/>
      </c>
    </row>
    <row r="732" spans="1:21" ht="14.4">
      <c r="A732" s="278" t="str">
        <f>IF(A731="","",IF(A731+1&lt;='Prisestimat RAS'!$C$7,'Beregninger RAS'!A731+1,""))</f>
        <v/>
      </c>
      <c r="B732" s="260" t="str">
        <f t="shared" si="113"/>
        <v/>
      </c>
      <c r="C732" s="277" t="str">
        <f t="shared" si="114"/>
        <v/>
      </c>
      <c r="D732" s="260" t="str">
        <f t="shared" si="115"/>
        <v/>
      </c>
      <c r="E732" s="226" t="str">
        <f t="shared" si="117"/>
        <v/>
      </c>
      <c r="F732" s="248" t="str">
        <f t="shared" si="116"/>
        <v/>
      </c>
      <c r="G732" s="246" t="str">
        <f>IF($A732="","",'Prisestimat RAS'!$C$14)</f>
        <v/>
      </c>
      <c r="H732" s="248" t="str" cm="1">
        <f t="array" ref="H732">IF(N732=Hjelpeark!$E$7,_xlfn.XLOOKUP(IF(P732="Naturlig",O732,P732),'Veksttabell FV'!$A$26:$A$42,_xlfn.XLOOKUP('Beregninger RAS'!F732,'Veksttabell FV'!$B$25:$T$25,'Veksttabell FV'!$B$26:$T$42,,-1),,-1)*G732,IF('Beregninger RAS'!N732=Hjelpeark!$D$7,_xlfn.XLOOKUP(IF(P732="Naturlig",O732,P732),'Veksttabell SV'!$A$27:$A$43,_xlfn.XLOOKUP('Beregninger RAS'!F732,'Veksttabell SV'!$B$26:$AU$26,'Veksttabell SV'!$B$27:$AU$43,,-1),,-1)*G732,""))</f>
        <v/>
      </c>
      <c r="I732" s="248" t="str">
        <f t="shared" si="110"/>
        <v/>
      </c>
      <c r="J732" s="264" t="str">
        <f t="shared" si="111"/>
        <v/>
      </c>
      <c r="K732" s="277" t="str">
        <f>IF(A732="","",'Prisestimat RAS'!$C$9)</f>
        <v/>
      </c>
      <c r="L732" s="277" t="str">
        <f>IF(B732="","",'Prisestimat RAS'!$C$10)</f>
        <v/>
      </c>
      <c r="M732" s="277" t="str">
        <f>IF(A732="","",_xlfn.XLOOKUP('Prisestimat RAS'!$C$10,Hjelpeark!$P$14:$P$16,Hjelpeark!$Q$14:$Q$16))</f>
        <v/>
      </c>
      <c r="N732" s="277" t="str">
        <f t="shared" si="118"/>
        <v/>
      </c>
      <c r="O732" s="277" t="str">
        <f>IFERROR(IF(N732=Hjelpeark!$D$7,_xlfn.XLOOKUP('Beregninger RAS'!C732,Hjelpeark!$C$8:$C$19,Hjelpeark!$D$8:$D$19),_xlfn.XLOOKUP('Beregninger RAS'!C732,Hjelpeark!$C$8:$C$19,Hjelpeark!$E$8:$E$19)),"")</f>
        <v/>
      </c>
      <c r="P732" s="277" t="str">
        <f t="shared" si="119"/>
        <v/>
      </c>
      <c r="Q732" s="277" t="str">
        <f>IFERROR(IF(P732=Hjelpeark!$B$4,0,ABS(P732-O732)),"")</f>
        <v/>
      </c>
      <c r="R732" s="226" t="str">
        <f t="shared" si="112"/>
        <v/>
      </c>
      <c r="T732" s="248" t="str">
        <f>IFERROR(_xlfn.XLOOKUP(D732,Prisliste!$C$4:$F$4,Prisliste!$C$28:$F$28)*R732,"")</f>
        <v/>
      </c>
      <c r="U732" s="248" t="str">
        <f>IFERROR(IF(L732=Hjelpeark!$P$14,_xlfn.XLOOKUP(D732,Prisliste!$C$4:$F$4,Prisliste!$C$29:$F$29)*R732,IF(L732=Hjelpeark!$P$15,_xlfn.XLOOKUP(D732,Prisliste!$C$4:$F$4,Prisliste!$C$30:$F$30)*R732,_xlfn.XLOOKUP(D732,Prisliste!$C$4:$F$4,Prisliste!$C$31:$F$31)*R732)),"")</f>
        <v/>
      </c>
    </row>
    <row r="733" spans="1:21" ht="14.4">
      <c r="A733" s="278" t="str">
        <f>IF(A732="","",IF(A732+1&lt;='Prisestimat RAS'!$C$7,'Beregninger RAS'!A732+1,""))</f>
        <v/>
      </c>
      <c r="B733" s="260" t="str">
        <f t="shared" si="113"/>
        <v/>
      </c>
      <c r="C733" s="277" t="str">
        <f t="shared" si="114"/>
        <v/>
      </c>
      <c r="D733" s="260" t="str">
        <f t="shared" si="115"/>
        <v/>
      </c>
      <c r="E733" s="226" t="str">
        <f t="shared" si="117"/>
        <v/>
      </c>
      <c r="F733" s="248" t="str">
        <f t="shared" si="116"/>
        <v/>
      </c>
      <c r="G733" s="246" t="str">
        <f>IF($A733="","",'Prisestimat RAS'!$C$14)</f>
        <v/>
      </c>
      <c r="H733" s="248" t="str" cm="1">
        <f t="array" ref="H733">IF(N733=Hjelpeark!$E$7,_xlfn.XLOOKUP(IF(P733="Naturlig",O733,P733),'Veksttabell FV'!$A$26:$A$42,_xlfn.XLOOKUP('Beregninger RAS'!F733,'Veksttabell FV'!$B$25:$T$25,'Veksttabell FV'!$B$26:$T$42,,-1),,-1)*G733,IF('Beregninger RAS'!N733=Hjelpeark!$D$7,_xlfn.XLOOKUP(IF(P733="Naturlig",O733,P733),'Veksttabell SV'!$A$27:$A$43,_xlfn.XLOOKUP('Beregninger RAS'!F733,'Veksttabell SV'!$B$26:$AU$26,'Veksttabell SV'!$B$27:$AU$43,,-1),,-1)*G733,""))</f>
        <v/>
      </c>
      <c r="I733" s="248" t="str">
        <f t="shared" si="110"/>
        <v/>
      </c>
      <c r="J733" s="264" t="str">
        <f t="shared" si="111"/>
        <v/>
      </c>
      <c r="K733" s="277" t="str">
        <f>IF(A733="","",'Prisestimat RAS'!$C$9)</f>
        <v/>
      </c>
      <c r="L733" s="277" t="str">
        <f>IF(B733="","",'Prisestimat RAS'!$C$10)</f>
        <v/>
      </c>
      <c r="M733" s="277" t="str">
        <f>IF(A733="","",_xlfn.XLOOKUP('Prisestimat RAS'!$C$10,Hjelpeark!$P$14:$P$16,Hjelpeark!$Q$14:$Q$16))</f>
        <v/>
      </c>
      <c r="N733" s="277" t="str">
        <f t="shared" si="118"/>
        <v/>
      </c>
      <c r="O733" s="277" t="str">
        <f>IFERROR(IF(N733=Hjelpeark!$D$7,_xlfn.XLOOKUP('Beregninger RAS'!C733,Hjelpeark!$C$8:$C$19,Hjelpeark!$D$8:$D$19),_xlfn.XLOOKUP('Beregninger RAS'!C733,Hjelpeark!$C$8:$C$19,Hjelpeark!$E$8:$E$19)),"")</f>
        <v/>
      </c>
      <c r="P733" s="277" t="str">
        <f t="shared" si="119"/>
        <v/>
      </c>
      <c r="Q733" s="277" t="str">
        <f>IFERROR(IF(P733=Hjelpeark!$B$4,0,ABS(P733-O733)),"")</f>
        <v/>
      </c>
      <c r="R733" s="226" t="str">
        <f t="shared" si="112"/>
        <v/>
      </c>
      <c r="T733" s="248" t="str">
        <f>IFERROR(_xlfn.XLOOKUP(D733,Prisliste!$C$4:$F$4,Prisliste!$C$28:$F$28)*R733,"")</f>
        <v/>
      </c>
      <c r="U733" s="248" t="str">
        <f>IFERROR(IF(L733=Hjelpeark!$P$14,_xlfn.XLOOKUP(D733,Prisliste!$C$4:$F$4,Prisliste!$C$29:$F$29)*R733,IF(L733=Hjelpeark!$P$15,_xlfn.XLOOKUP(D733,Prisliste!$C$4:$F$4,Prisliste!$C$30:$F$30)*R733,_xlfn.XLOOKUP(D733,Prisliste!$C$4:$F$4,Prisliste!$C$31:$F$31)*R733)),"")</f>
        <v/>
      </c>
    </row>
    <row r="734" spans="1:21" ht="14.4">
      <c r="A734" s="278" t="str">
        <f>IF(A733="","",IF(A733+1&lt;='Prisestimat RAS'!$C$7,'Beregninger RAS'!A733+1,""))</f>
        <v/>
      </c>
      <c r="B734" s="260" t="str">
        <f t="shared" si="113"/>
        <v/>
      </c>
      <c r="C734" s="277" t="str">
        <f t="shared" si="114"/>
        <v/>
      </c>
      <c r="D734" s="260" t="str">
        <f t="shared" si="115"/>
        <v/>
      </c>
      <c r="E734" s="226" t="str">
        <f t="shared" si="117"/>
        <v/>
      </c>
      <c r="F734" s="248" t="str">
        <f t="shared" si="116"/>
        <v/>
      </c>
      <c r="G734" s="246" t="str">
        <f>IF($A734="","",'Prisestimat RAS'!$C$14)</f>
        <v/>
      </c>
      <c r="H734" s="248" t="str" cm="1">
        <f t="array" ref="H734">IF(N734=Hjelpeark!$E$7,_xlfn.XLOOKUP(IF(P734="Naturlig",O734,P734),'Veksttabell FV'!$A$26:$A$42,_xlfn.XLOOKUP('Beregninger RAS'!F734,'Veksttabell FV'!$B$25:$T$25,'Veksttabell FV'!$B$26:$T$42,,-1),,-1)*G734,IF('Beregninger RAS'!N734=Hjelpeark!$D$7,_xlfn.XLOOKUP(IF(P734="Naturlig",O734,P734),'Veksttabell SV'!$A$27:$A$43,_xlfn.XLOOKUP('Beregninger RAS'!F734,'Veksttabell SV'!$B$26:$AU$26,'Veksttabell SV'!$B$27:$AU$43,,-1),,-1)*G734,""))</f>
        <v/>
      </c>
      <c r="I734" s="248" t="str">
        <f t="shared" si="110"/>
        <v/>
      </c>
      <c r="J734" s="264" t="str">
        <f t="shared" si="111"/>
        <v/>
      </c>
      <c r="K734" s="277" t="str">
        <f>IF(A734="","",'Prisestimat RAS'!$C$9)</f>
        <v/>
      </c>
      <c r="L734" s="277" t="str">
        <f>IF(B734="","",'Prisestimat RAS'!$C$10)</f>
        <v/>
      </c>
      <c r="M734" s="277" t="str">
        <f>IF(A734="","",_xlfn.XLOOKUP('Prisestimat RAS'!$C$10,Hjelpeark!$P$14:$P$16,Hjelpeark!$Q$14:$Q$16))</f>
        <v/>
      </c>
      <c r="N734" s="277" t="str">
        <f t="shared" si="118"/>
        <v/>
      </c>
      <c r="O734" s="277" t="str">
        <f>IFERROR(IF(N734=Hjelpeark!$D$7,_xlfn.XLOOKUP('Beregninger RAS'!C734,Hjelpeark!$C$8:$C$19,Hjelpeark!$D$8:$D$19),_xlfn.XLOOKUP('Beregninger RAS'!C734,Hjelpeark!$C$8:$C$19,Hjelpeark!$E$8:$E$19)),"")</f>
        <v/>
      </c>
      <c r="P734" s="277" t="str">
        <f t="shared" si="119"/>
        <v/>
      </c>
      <c r="Q734" s="277" t="str">
        <f>IFERROR(IF(P734=Hjelpeark!$B$4,0,ABS(P734-O734)),"")</f>
        <v/>
      </c>
      <c r="R734" s="226" t="str">
        <f t="shared" si="112"/>
        <v/>
      </c>
      <c r="T734" s="248" t="str">
        <f>IFERROR(_xlfn.XLOOKUP(D734,Prisliste!$C$4:$F$4,Prisliste!$C$28:$F$28)*R734,"")</f>
        <v/>
      </c>
      <c r="U734" s="248" t="str">
        <f>IFERROR(IF(L734=Hjelpeark!$P$14,_xlfn.XLOOKUP(D734,Prisliste!$C$4:$F$4,Prisliste!$C$29:$F$29)*R734,IF(L734=Hjelpeark!$P$15,_xlfn.XLOOKUP(D734,Prisliste!$C$4:$F$4,Prisliste!$C$30:$F$30)*R734,_xlfn.XLOOKUP(D734,Prisliste!$C$4:$F$4,Prisliste!$C$31:$F$31)*R734)),"")</f>
        <v/>
      </c>
    </row>
    <row r="735" spans="1:21" ht="14.4">
      <c r="A735" s="278" t="str">
        <f>IF(A734="","",IF(A734+1&lt;='Prisestimat RAS'!$C$7,'Beregninger RAS'!A734+1,""))</f>
        <v/>
      </c>
      <c r="B735" s="260" t="str">
        <f t="shared" si="113"/>
        <v/>
      </c>
      <c r="C735" s="277" t="str">
        <f t="shared" si="114"/>
        <v/>
      </c>
      <c r="D735" s="260" t="str">
        <f t="shared" si="115"/>
        <v/>
      </c>
      <c r="E735" s="226" t="str">
        <f t="shared" si="117"/>
        <v/>
      </c>
      <c r="F735" s="248" t="str">
        <f t="shared" si="116"/>
        <v/>
      </c>
      <c r="G735" s="246" t="str">
        <f>IF($A735="","",'Prisestimat RAS'!$C$14)</f>
        <v/>
      </c>
      <c r="H735" s="248" t="str" cm="1">
        <f t="array" ref="H735">IF(N735=Hjelpeark!$E$7,_xlfn.XLOOKUP(IF(P735="Naturlig",O735,P735),'Veksttabell FV'!$A$26:$A$42,_xlfn.XLOOKUP('Beregninger RAS'!F735,'Veksttabell FV'!$B$25:$T$25,'Veksttabell FV'!$B$26:$T$42,,-1),,-1)*G735,IF('Beregninger RAS'!N735=Hjelpeark!$D$7,_xlfn.XLOOKUP(IF(P735="Naturlig",O735,P735),'Veksttabell SV'!$A$27:$A$43,_xlfn.XLOOKUP('Beregninger RAS'!F735,'Veksttabell SV'!$B$26:$AU$26,'Veksttabell SV'!$B$27:$AU$43,,-1),,-1)*G735,""))</f>
        <v/>
      </c>
      <c r="I735" s="248" t="str">
        <f t="shared" si="110"/>
        <v/>
      </c>
      <c r="J735" s="264" t="str">
        <f t="shared" si="111"/>
        <v/>
      </c>
      <c r="K735" s="277" t="str">
        <f>IF(A735="","",'Prisestimat RAS'!$C$9)</f>
        <v/>
      </c>
      <c r="L735" s="277" t="str">
        <f>IF(B735="","",'Prisestimat RAS'!$C$10)</f>
        <v/>
      </c>
      <c r="M735" s="277" t="str">
        <f>IF(A735="","",_xlfn.XLOOKUP('Prisestimat RAS'!$C$10,Hjelpeark!$P$14:$P$16,Hjelpeark!$Q$14:$Q$16))</f>
        <v/>
      </c>
      <c r="N735" s="277" t="str">
        <f t="shared" si="118"/>
        <v/>
      </c>
      <c r="O735" s="277" t="str">
        <f>IFERROR(IF(N735=Hjelpeark!$D$7,_xlfn.XLOOKUP('Beregninger RAS'!C735,Hjelpeark!$C$8:$C$19,Hjelpeark!$D$8:$D$19),_xlfn.XLOOKUP('Beregninger RAS'!C735,Hjelpeark!$C$8:$C$19,Hjelpeark!$E$8:$E$19)),"")</f>
        <v/>
      </c>
      <c r="P735" s="277" t="str">
        <f t="shared" si="119"/>
        <v/>
      </c>
      <c r="Q735" s="277" t="str">
        <f>IFERROR(IF(P735=Hjelpeark!$B$4,0,ABS(P735-O735)),"")</f>
        <v/>
      </c>
      <c r="R735" s="226" t="str">
        <f t="shared" si="112"/>
        <v/>
      </c>
      <c r="T735" s="248" t="str">
        <f>IFERROR(_xlfn.XLOOKUP(D735,Prisliste!$C$4:$F$4,Prisliste!$C$28:$F$28)*R735,"")</f>
        <v/>
      </c>
      <c r="U735" s="248" t="str">
        <f>IFERROR(IF(L735=Hjelpeark!$P$14,_xlfn.XLOOKUP(D735,Prisliste!$C$4:$F$4,Prisliste!$C$29:$F$29)*R735,IF(L735=Hjelpeark!$P$15,_xlfn.XLOOKUP(D735,Prisliste!$C$4:$F$4,Prisliste!$C$30:$F$30)*R735,_xlfn.XLOOKUP(D735,Prisliste!$C$4:$F$4,Prisliste!$C$31:$F$31)*R735)),"")</f>
        <v/>
      </c>
    </row>
    <row r="736" spans="1:21" ht="14.4">
      <c r="A736" s="278" t="str">
        <f>IF(A735="","",IF(A735+1&lt;='Prisestimat RAS'!$C$7,'Beregninger RAS'!A735+1,""))</f>
        <v/>
      </c>
      <c r="B736" s="260" t="str">
        <f t="shared" si="113"/>
        <v/>
      </c>
      <c r="C736" s="277" t="str">
        <f t="shared" si="114"/>
        <v/>
      </c>
      <c r="D736" s="260" t="str">
        <f t="shared" si="115"/>
        <v/>
      </c>
      <c r="E736" s="226" t="str">
        <f t="shared" si="117"/>
        <v/>
      </c>
      <c r="F736" s="248" t="str">
        <f t="shared" si="116"/>
        <v/>
      </c>
      <c r="G736" s="246" t="str">
        <f>IF($A736="","",'Prisestimat RAS'!$C$14)</f>
        <v/>
      </c>
      <c r="H736" s="248" t="str" cm="1">
        <f t="array" ref="H736">IF(N736=Hjelpeark!$E$7,_xlfn.XLOOKUP(IF(P736="Naturlig",O736,P736),'Veksttabell FV'!$A$26:$A$42,_xlfn.XLOOKUP('Beregninger RAS'!F736,'Veksttabell FV'!$B$25:$T$25,'Veksttabell FV'!$B$26:$T$42,,-1),,-1)*G736,IF('Beregninger RAS'!N736=Hjelpeark!$D$7,_xlfn.XLOOKUP(IF(P736="Naturlig",O736,P736),'Veksttabell SV'!$A$27:$A$43,_xlfn.XLOOKUP('Beregninger RAS'!F736,'Veksttabell SV'!$B$26:$AU$26,'Veksttabell SV'!$B$27:$AU$43,,-1),,-1)*G736,""))</f>
        <v/>
      </c>
      <c r="I736" s="248" t="str">
        <f t="shared" si="110"/>
        <v/>
      </c>
      <c r="J736" s="264" t="str">
        <f t="shared" si="111"/>
        <v/>
      </c>
      <c r="K736" s="277" t="str">
        <f>IF(A736="","",'Prisestimat RAS'!$C$9)</f>
        <v/>
      </c>
      <c r="L736" s="277" t="str">
        <f>IF(B736="","",'Prisestimat RAS'!$C$10)</f>
        <v/>
      </c>
      <c r="M736" s="277" t="str">
        <f>IF(A736="","",_xlfn.XLOOKUP('Prisestimat RAS'!$C$10,Hjelpeark!$P$14:$P$16,Hjelpeark!$Q$14:$Q$16))</f>
        <v/>
      </c>
      <c r="N736" s="277" t="str">
        <f t="shared" si="118"/>
        <v/>
      </c>
      <c r="O736" s="277" t="str">
        <f>IFERROR(IF(N736=Hjelpeark!$D$7,_xlfn.XLOOKUP('Beregninger RAS'!C736,Hjelpeark!$C$8:$C$19,Hjelpeark!$D$8:$D$19),_xlfn.XLOOKUP('Beregninger RAS'!C736,Hjelpeark!$C$8:$C$19,Hjelpeark!$E$8:$E$19)),"")</f>
        <v/>
      </c>
      <c r="P736" s="277" t="str">
        <f t="shared" si="119"/>
        <v/>
      </c>
      <c r="Q736" s="277" t="str">
        <f>IFERROR(IF(P736=Hjelpeark!$B$4,0,ABS(P736-O736)),"")</f>
        <v/>
      </c>
      <c r="R736" s="226" t="str">
        <f t="shared" si="112"/>
        <v/>
      </c>
      <c r="T736" s="248" t="str">
        <f>IFERROR(_xlfn.XLOOKUP(D736,Prisliste!$C$4:$F$4,Prisliste!$C$28:$F$28)*R736,"")</f>
        <v/>
      </c>
      <c r="U736" s="248" t="str">
        <f>IFERROR(IF(L736=Hjelpeark!$P$14,_xlfn.XLOOKUP(D736,Prisliste!$C$4:$F$4,Prisliste!$C$29:$F$29)*R736,IF(L736=Hjelpeark!$P$15,_xlfn.XLOOKUP(D736,Prisliste!$C$4:$F$4,Prisliste!$C$30:$F$30)*R736,_xlfn.XLOOKUP(D736,Prisliste!$C$4:$F$4,Prisliste!$C$31:$F$31)*R736)),"")</f>
        <v/>
      </c>
    </row>
    <row r="737" spans="1:21" ht="14.4">
      <c r="A737" s="278" t="str">
        <f>IF(A736="","",IF(A736+1&lt;='Prisestimat RAS'!$C$7,'Beregninger RAS'!A736+1,""))</f>
        <v/>
      </c>
      <c r="B737" s="260" t="str">
        <f t="shared" si="113"/>
        <v/>
      </c>
      <c r="C737" s="277" t="str">
        <f t="shared" si="114"/>
        <v/>
      </c>
      <c r="D737" s="260" t="str">
        <f t="shared" si="115"/>
        <v/>
      </c>
      <c r="E737" s="226" t="str">
        <f t="shared" si="117"/>
        <v/>
      </c>
      <c r="F737" s="248" t="str">
        <f t="shared" si="116"/>
        <v/>
      </c>
      <c r="G737" s="246" t="str">
        <f>IF($A737="","",'Prisestimat RAS'!$C$14)</f>
        <v/>
      </c>
      <c r="H737" s="248" t="str" cm="1">
        <f t="array" ref="H737">IF(N737=Hjelpeark!$E$7,_xlfn.XLOOKUP(IF(P737="Naturlig",O737,P737),'Veksttabell FV'!$A$26:$A$42,_xlfn.XLOOKUP('Beregninger RAS'!F737,'Veksttabell FV'!$B$25:$T$25,'Veksttabell FV'!$B$26:$T$42,,-1),,-1)*G737,IF('Beregninger RAS'!N737=Hjelpeark!$D$7,_xlfn.XLOOKUP(IF(P737="Naturlig",O737,P737),'Veksttabell SV'!$A$27:$A$43,_xlfn.XLOOKUP('Beregninger RAS'!F737,'Veksttabell SV'!$B$26:$AU$26,'Veksttabell SV'!$B$27:$AU$43,,-1),,-1)*G737,""))</f>
        <v/>
      </c>
      <c r="I737" s="248" t="str">
        <f t="shared" si="110"/>
        <v/>
      </c>
      <c r="J737" s="264" t="str">
        <f t="shared" si="111"/>
        <v/>
      </c>
      <c r="K737" s="277" t="str">
        <f>IF(A737="","",'Prisestimat RAS'!$C$9)</f>
        <v/>
      </c>
      <c r="L737" s="277" t="str">
        <f>IF(B737="","",'Prisestimat RAS'!$C$10)</f>
        <v/>
      </c>
      <c r="M737" s="277" t="str">
        <f>IF(A737="","",_xlfn.XLOOKUP('Prisestimat RAS'!$C$10,Hjelpeark!$P$14:$P$16,Hjelpeark!$Q$14:$Q$16))</f>
        <v/>
      </c>
      <c r="N737" s="277" t="str">
        <f t="shared" si="118"/>
        <v/>
      </c>
      <c r="O737" s="277" t="str">
        <f>IFERROR(IF(N737=Hjelpeark!$D$7,_xlfn.XLOOKUP('Beregninger RAS'!C737,Hjelpeark!$C$8:$C$19,Hjelpeark!$D$8:$D$19),_xlfn.XLOOKUP('Beregninger RAS'!C737,Hjelpeark!$C$8:$C$19,Hjelpeark!$E$8:$E$19)),"")</f>
        <v/>
      </c>
      <c r="P737" s="277" t="str">
        <f t="shared" si="119"/>
        <v/>
      </c>
      <c r="Q737" s="277" t="str">
        <f>IFERROR(IF(P737=Hjelpeark!$B$4,0,ABS(P737-O737)),"")</f>
        <v/>
      </c>
      <c r="R737" s="226" t="str">
        <f t="shared" si="112"/>
        <v/>
      </c>
      <c r="T737" s="248" t="str">
        <f>IFERROR(_xlfn.XLOOKUP(D737,Prisliste!$C$4:$F$4,Prisliste!$C$28:$F$28)*R737,"")</f>
        <v/>
      </c>
      <c r="U737" s="248" t="str">
        <f>IFERROR(IF(L737=Hjelpeark!$P$14,_xlfn.XLOOKUP(D737,Prisliste!$C$4:$F$4,Prisliste!$C$29:$F$29)*R737,IF(L737=Hjelpeark!$P$15,_xlfn.XLOOKUP(D737,Prisliste!$C$4:$F$4,Prisliste!$C$30:$F$30)*R737,_xlfn.XLOOKUP(D737,Prisliste!$C$4:$F$4,Prisliste!$C$31:$F$31)*R737)),"")</f>
        <v/>
      </c>
    </row>
    <row r="738" spans="1:21" ht="14.4">
      <c r="A738" s="278" t="str">
        <f>IF(A737="","",IF(A737+1&lt;='Prisestimat RAS'!$C$7,'Beregninger RAS'!A737+1,""))</f>
        <v/>
      </c>
      <c r="B738" s="260" t="str">
        <f t="shared" si="113"/>
        <v/>
      </c>
      <c r="C738" s="277" t="str">
        <f t="shared" si="114"/>
        <v/>
      </c>
      <c r="D738" s="260" t="str">
        <f t="shared" si="115"/>
        <v/>
      </c>
      <c r="E738" s="226" t="str">
        <f t="shared" si="117"/>
        <v/>
      </c>
      <c r="F738" s="248" t="str">
        <f t="shared" si="116"/>
        <v/>
      </c>
      <c r="G738" s="246" t="str">
        <f>IF($A738="","",'Prisestimat RAS'!$C$14)</f>
        <v/>
      </c>
      <c r="H738" s="248" t="str" cm="1">
        <f t="array" ref="H738">IF(N738=Hjelpeark!$E$7,_xlfn.XLOOKUP(IF(P738="Naturlig",O738,P738),'Veksttabell FV'!$A$26:$A$42,_xlfn.XLOOKUP('Beregninger RAS'!F738,'Veksttabell FV'!$B$25:$T$25,'Veksttabell FV'!$B$26:$T$42,,-1),,-1)*G738,IF('Beregninger RAS'!N738=Hjelpeark!$D$7,_xlfn.XLOOKUP(IF(P738="Naturlig",O738,P738),'Veksttabell SV'!$A$27:$A$43,_xlfn.XLOOKUP('Beregninger RAS'!F738,'Veksttabell SV'!$B$26:$AU$26,'Veksttabell SV'!$B$27:$AU$43,,-1),,-1)*G738,""))</f>
        <v/>
      </c>
      <c r="I738" s="248" t="str">
        <f t="shared" si="110"/>
        <v/>
      </c>
      <c r="J738" s="264" t="str">
        <f t="shared" si="111"/>
        <v/>
      </c>
      <c r="K738" s="277" t="str">
        <f>IF(A738="","",'Prisestimat RAS'!$C$9)</f>
        <v/>
      </c>
      <c r="L738" s="277" t="str">
        <f>IF(B738="","",'Prisestimat RAS'!$C$10)</f>
        <v/>
      </c>
      <c r="M738" s="277" t="str">
        <f>IF(A738="","",_xlfn.XLOOKUP('Prisestimat RAS'!$C$10,Hjelpeark!$P$14:$P$16,Hjelpeark!$Q$14:$Q$16))</f>
        <v/>
      </c>
      <c r="N738" s="277" t="str">
        <f t="shared" si="118"/>
        <v/>
      </c>
      <c r="O738" s="277" t="str">
        <f>IFERROR(IF(N738=Hjelpeark!$D$7,_xlfn.XLOOKUP('Beregninger RAS'!C738,Hjelpeark!$C$8:$C$19,Hjelpeark!$D$8:$D$19),_xlfn.XLOOKUP('Beregninger RAS'!C738,Hjelpeark!$C$8:$C$19,Hjelpeark!$E$8:$E$19)),"")</f>
        <v/>
      </c>
      <c r="P738" s="277" t="str">
        <f t="shared" si="119"/>
        <v/>
      </c>
      <c r="Q738" s="277" t="str">
        <f>IFERROR(IF(P738=Hjelpeark!$B$4,0,ABS(P738-O738)),"")</f>
        <v/>
      </c>
      <c r="R738" s="226" t="str">
        <f t="shared" si="112"/>
        <v/>
      </c>
      <c r="T738" s="248" t="str">
        <f>IFERROR(_xlfn.XLOOKUP(D738,Prisliste!$C$4:$F$4,Prisliste!$C$28:$F$28)*R738,"")</f>
        <v/>
      </c>
      <c r="U738" s="248" t="str">
        <f>IFERROR(IF(L738=Hjelpeark!$P$14,_xlfn.XLOOKUP(D738,Prisliste!$C$4:$F$4,Prisliste!$C$29:$F$29)*R738,IF(L738=Hjelpeark!$P$15,_xlfn.XLOOKUP(D738,Prisliste!$C$4:$F$4,Prisliste!$C$30:$F$30)*R738,_xlfn.XLOOKUP(D738,Prisliste!$C$4:$F$4,Prisliste!$C$31:$F$31)*R738)),"")</f>
        <v/>
      </c>
    </row>
    <row r="739" spans="1:21" ht="14.4">
      <c r="A739" s="278" t="str">
        <f>IF(A738="","",IF(A738+1&lt;='Prisestimat RAS'!$C$7,'Beregninger RAS'!A738+1,""))</f>
        <v/>
      </c>
      <c r="B739" s="260" t="str">
        <f t="shared" si="113"/>
        <v/>
      </c>
      <c r="C739" s="277" t="str">
        <f t="shared" si="114"/>
        <v/>
      </c>
      <c r="D739" s="260" t="str">
        <f t="shared" si="115"/>
        <v/>
      </c>
      <c r="E739" s="226" t="str">
        <f t="shared" si="117"/>
        <v/>
      </c>
      <c r="F739" s="248" t="str">
        <f t="shared" si="116"/>
        <v/>
      </c>
      <c r="G739" s="246" t="str">
        <f>IF($A739="","",'Prisestimat RAS'!$C$14)</f>
        <v/>
      </c>
      <c r="H739" s="248" t="str" cm="1">
        <f t="array" ref="H739">IF(N739=Hjelpeark!$E$7,_xlfn.XLOOKUP(IF(P739="Naturlig",O739,P739),'Veksttabell FV'!$A$26:$A$42,_xlfn.XLOOKUP('Beregninger RAS'!F739,'Veksttabell FV'!$B$25:$T$25,'Veksttabell FV'!$B$26:$T$42,,-1),,-1)*G739,IF('Beregninger RAS'!N739=Hjelpeark!$D$7,_xlfn.XLOOKUP(IF(P739="Naturlig",O739,P739),'Veksttabell SV'!$A$27:$A$43,_xlfn.XLOOKUP('Beregninger RAS'!F739,'Veksttabell SV'!$B$26:$AU$26,'Veksttabell SV'!$B$27:$AU$43,,-1),,-1)*G739,""))</f>
        <v/>
      </c>
      <c r="I739" s="248" t="str">
        <f t="shared" si="110"/>
        <v/>
      </c>
      <c r="J739" s="264" t="str">
        <f t="shared" si="111"/>
        <v/>
      </c>
      <c r="K739" s="277" t="str">
        <f>IF(A739="","",'Prisestimat RAS'!$C$9)</f>
        <v/>
      </c>
      <c r="L739" s="277" t="str">
        <f>IF(B739="","",'Prisestimat RAS'!$C$10)</f>
        <v/>
      </c>
      <c r="M739" s="277" t="str">
        <f>IF(A739="","",_xlfn.XLOOKUP('Prisestimat RAS'!$C$10,Hjelpeark!$P$14:$P$16,Hjelpeark!$Q$14:$Q$16))</f>
        <v/>
      </c>
      <c r="N739" s="277" t="str">
        <f t="shared" si="118"/>
        <v/>
      </c>
      <c r="O739" s="277" t="str">
        <f>IFERROR(IF(N739=Hjelpeark!$D$7,_xlfn.XLOOKUP('Beregninger RAS'!C739,Hjelpeark!$C$8:$C$19,Hjelpeark!$D$8:$D$19),_xlfn.XLOOKUP('Beregninger RAS'!C739,Hjelpeark!$C$8:$C$19,Hjelpeark!$E$8:$E$19)),"")</f>
        <v/>
      </c>
      <c r="P739" s="277" t="str">
        <f t="shared" si="119"/>
        <v/>
      </c>
      <c r="Q739" s="277" t="str">
        <f>IFERROR(IF(P739=Hjelpeark!$B$4,0,ABS(P739-O739)),"")</f>
        <v/>
      </c>
      <c r="R739" s="226" t="str">
        <f t="shared" si="112"/>
        <v/>
      </c>
      <c r="T739" s="248" t="str">
        <f>IFERROR(_xlfn.XLOOKUP(D739,Prisliste!$C$4:$F$4,Prisliste!$C$28:$F$28)*R739,"")</f>
        <v/>
      </c>
      <c r="U739" s="248" t="str">
        <f>IFERROR(IF(L739=Hjelpeark!$P$14,_xlfn.XLOOKUP(D739,Prisliste!$C$4:$F$4,Prisliste!$C$29:$F$29)*R739,IF(L739=Hjelpeark!$P$15,_xlfn.XLOOKUP(D739,Prisliste!$C$4:$F$4,Prisliste!$C$30:$F$30)*R739,_xlfn.XLOOKUP(D739,Prisliste!$C$4:$F$4,Prisliste!$C$31:$F$31)*R739)),"")</f>
        <v/>
      </c>
    </row>
    <row r="740" spans="1:21" ht="14.4">
      <c r="A740" s="278" t="str">
        <f>IF(A739="","",IF(A739+1&lt;='Prisestimat RAS'!$C$7,'Beregninger RAS'!A739+1,""))</f>
        <v/>
      </c>
      <c r="B740" s="260" t="str">
        <f t="shared" si="113"/>
        <v/>
      </c>
      <c r="C740" s="277" t="str">
        <f t="shared" si="114"/>
        <v/>
      </c>
      <c r="D740" s="260" t="str">
        <f t="shared" si="115"/>
        <v/>
      </c>
      <c r="E740" s="226" t="str">
        <f t="shared" si="117"/>
        <v/>
      </c>
      <c r="F740" s="248" t="str">
        <f t="shared" si="116"/>
        <v/>
      </c>
      <c r="G740" s="246" t="str">
        <f>IF($A740="","",'Prisestimat RAS'!$C$14)</f>
        <v/>
      </c>
      <c r="H740" s="248" t="str" cm="1">
        <f t="array" ref="H740">IF(N740=Hjelpeark!$E$7,_xlfn.XLOOKUP(IF(P740="Naturlig",O740,P740),'Veksttabell FV'!$A$26:$A$42,_xlfn.XLOOKUP('Beregninger RAS'!F740,'Veksttabell FV'!$B$25:$T$25,'Veksttabell FV'!$B$26:$T$42,,-1),,-1)*G740,IF('Beregninger RAS'!N740=Hjelpeark!$D$7,_xlfn.XLOOKUP(IF(P740="Naturlig",O740,P740),'Veksttabell SV'!$A$27:$A$43,_xlfn.XLOOKUP('Beregninger RAS'!F740,'Veksttabell SV'!$B$26:$AU$26,'Veksttabell SV'!$B$27:$AU$43,,-1),,-1)*G740,""))</f>
        <v/>
      </c>
      <c r="I740" s="248" t="str">
        <f t="shared" si="110"/>
        <v/>
      </c>
      <c r="J740" s="264" t="str">
        <f t="shared" si="111"/>
        <v/>
      </c>
      <c r="K740" s="277" t="str">
        <f>IF(A740="","",'Prisestimat RAS'!$C$9)</f>
        <v/>
      </c>
      <c r="L740" s="277" t="str">
        <f>IF(B740="","",'Prisestimat RAS'!$C$10)</f>
        <v/>
      </c>
      <c r="M740" s="277" t="str">
        <f>IF(A740="","",_xlfn.XLOOKUP('Prisestimat RAS'!$C$10,Hjelpeark!$P$14:$P$16,Hjelpeark!$Q$14:$Q$16))</f>
        <v/>
      </c>
      <c r="N740" s="277" t="str">
        <f t="shared" si="118"/>
        <v/>
      </c>
      <c r="O740" s="277" t="str">
        <f>IFERROR(IF(N740=Hjelpeark!$D$7,_xlfn.XLOOKUP('Beregninger RAS'!C740,Hjelpeark!$C$8:$C$19,Hjelpeark!$D$8:$D$19),_xlfn.XLOOKUP('Beregninger RAS'!C740,Hjelpeark!$C$8:$C$19,Hjelpeark!$E$8:$E$19)),"")</f>
        <v/>
      </c>
      <c r="P740" s="277" t="str">
        <f t="shared" si="119"/>
        <v/>
      </c>
      <c r="Q740" s="277" t="str">
        <f>IFERROR(IF(P740=Hjelpeark!$B$4,0,ABS(P740-O740)),"")</f>
        <v/>
      </c>
      <c r="R740" s="226" t="str">
        <f t="shared" si="112"/>
        <v/>
      </c>
      <c r="T740" s="248" t="str">
        <f>IFERROR(_xlfn.XLOOKUP(D740,Prisliste!$C$4:$F$4,Prisliste!$C$28:$F$28)*R740,"")</f>
        <v/>
      </c>
      <c r="U740" s="248" t="str">
        <f>IFERROR(IF(L740=Hjelpeark!$P$14,_xlfn.XLOOKUP(D740,Prisliste!$C$4:$F$4,Prisliste!$C$29:$F$29)*R740,IF(L740=Hjelpeark!$P$15,_xlfn.XLOOKUP(D740,Prisliste!$C$4:$F$4,Prisliste!$C$30:$F$30)*R740,_xlfn.XLOOKUP(D740,Prisliste!$C$4:$F$4,Prisliste!$C$31:$F$31)*R740)),"")</f>
        <v/>
      </c>
    </row>
    <row r="741" spans="1:21" ht="14.4">
      <c r="A741" s="278" t="str">
        <f>IF(A740="","",IF(A740+1&lt;='Prisestimat RAS'!$C$7,'Beregninger RAS'!A740+1,""))</f>
        <v/>
      </c>
      <c r="B741" s="260" t="str">
        <f t="shared" si="113"/>
        <v/>
      </c>
      <c r="C741" s="277" t="str">
        <f t="shared" si="114"/>
        <v/>
      </c>
      <c r="D741" s="260" t="str">
        <f t="shared" si="115"/>
        <v/>
      </c>
      <c r="E741" s="226" t="str">
        <f t="shared" si="117"/>
        <v/>
      </c>
      <c r="F741" s="248" t="str">
        <f t="shared" si="116"/>
        <v/>
      </c>
      <c r="G741" s="246" t="str">
        <f>IF($A741="","",'Prisestimat RAS'!$C$14)</f>
        <v/>
      </c>
      <c r="H741" s="248" t="str" cm="1">
        <f t="array" ref="H741">IF(N741=Hjelpeark!$E$7,_xlfn.XLOOKUP(IF(P741="Naturlig",O741,P741),'Veksttabell FV'!$A$26:$A$42,_xlfn.XLOOKUP('Beregninger RAS'!F741,'Veksttabell FV'!$B$25:$T$25,'Veksttabell FV'!$B$26:$T$42,,-1),,-1)*G741,IF('Beregninger RAS'!N741=Hjelpeark!$D$7,_xlfn.XLOOKUP(IF(P741="Naturlig",O741,P741),'Veksttabell SV'!$A$27:$A$43,_xlfn.XLOOKUP('Beregninger RAS'!F741,'Veksttabell SV'!$B$26:$AU$26,'Veksttabell SV'!$B$27:$AU$43,,-1),,-1)*G741,""))</f>
        <v/>
      </c>
      <c r="I741" s="248" t="str">
        <f t="shared" si="110"/>
        <v/>
      </c>
      <c r="J741" s="264" t="str">
        <f t="shared" si="111"/>
        <v/>
      </c>
      <c r="K741" s="277" t="str">
        <f>IF(A741="","",'Prisestimat RAS'!$C$9)</f>
        <v/>
      </c>
      <c r="L741" s="277" t="str">
        <f>IF(B741="","",'Prisestimat RAS'!$C$10)</f>
        <v/>
      </c>
      <c r="M741" s="277" t="str">
        <f>IF(A741="","",_xlfn.XLOOKUP('Prisestimat RAS'!$C$10,Hjelpeark!$P$14:$P$16,Hjelpeark!$Q$14:$Q$16))</f>
        <v/>
      </c>
      <c r="N741" s="277" t="str">
        <f t="shared" si="118"/>
        <v/>
      </c>
      <c r="O741" s="277" t="str">
        <f>IFERROR(IF(N741=Hjelpeark!$D$7,_xlfn.XLOOKUP('Beregninger RAS'!C741,Hjelpeark!$C$8:$C$19,Hjelpeark!$D$8:$D$19),_xlfn.XLOOKUP('Beregninger RAS'!C741,Hjelpeark!$C$8:$C$19,Hjelpeark!$E$8:$E$19)),"")</f>
        <v/>
      </c>
      <c r="P741" s="277" t="str">
        <f t="shared" si="119"/>
        <v/>
      </c>
      <c r="Q741" s="277" t="str">
        <f>IFERROR(IF(P741=Hjelpeark!$B$4,0,ABS(P741-O741)),"")</f>
        <v/>
      </c>
      <c r="R741" s="226" t="str">
        <f t="shared" si="112"/>
        <v/>
      </c>
      <c r="T741" s="248" t="str">
        <f>IFERROR(_xlfn.XLOOKUP(D741,Prisliste!$C$4:$F$4,Prisliste!$C$28:$F$28)*R741,"")</f>
        <v/>
      </c>
      <c r="U741" s="248" t="str">
        <f>IFERROR(IF(L741=Hjelpeark!$P$14,_xlfn.XLOOKUP(D741,Prisliste!$C$4:$F$4,Prisliste!$C$29:$F$29)*R741,IF(L741=Hjelpeark!$P$15,_xlfn.XLOOKUP(D741,Prisliste!$C$4:$F$4,Prisliste!$C$30:$F$30)*R741,_xlfn.XLOOKUP(D741,Prisliste!$C$4:$F$4,Prisliste!$C$31:$F$31)*R741)),"")</f>
        <v/>
      </c>
    </row>
    <row r="742" spans="1:21" ht="14.4">
      <c r="A742" s="278" t="str">
        <f>IF(A741="","",IF(A741+1&lt;='Prisestimat RAS'!$C$7,'Beregninger RAS'!A741+1,""))</f>
        <v/>
      </c>
      <c r="B742" s="260" t="str">
        <f t="shared" si="113"/>
        <v/>
      </c>
      <c r="C742" s="277" t="str">
        <f t="shared" si="114"/>
        <v/>
      </c>
      <c r="D742" s="260" t="str">
        <f t="shared" si="115"/>
        <v/>
      </c>
      <c r="E742" s="226" t="str">
        <f t="shared" si="117"/>
        <v/>
      </c>
      <c r="F742" s="248" t="str">
        <f t="shared" si="116"/>
        <v/>
      </c>
      <c r="G742" s="246" t="str">
        <f>IF($A742="","",'Prisestimat RAS'!$C$14)</f>
        <v/>
      </c>
      <c r="H742" s="248" t="str" cm="1">
        <f t="array" ref="H742">IF(N742=Hjelpeark!$E$7,_xlfn.XLOOKUP(IF(P742="Naturlig",O742,P742),'Veksttabell FV'!$A$26:$A$42,_xlfn.XLOOKUP('Beregninger RAS'!F742,'Veksttabell FV'!$B$25:$T$25,'Veksttabell FV'!$B$26:$T$42,,-1),,-1)*G742,IF('Beregninger RAS'!N742=Hjelpeark!$D$7,_xlfn.XLOOKUP(IF(P742="Naturlig",O742,P742),'Veksttabell SV'!$A$27:$A$43,_xlfn.XLOOKUP('Beregninger RAS'!F742,'Veksttabell SV'!$B$26:$AU$26,'Veksttabell SV'!$B$27:$AU$43,,-1),,-1)*G742,""))</f>
        <v/>
      </c>
      <c r="I742" s="248" t="str">
        <f t="shared" si="110"/>
        <v/>
      </c>
      <c r="J742" s="264" t="str">
        <f t="shared" si="111"/>
        <v/>
      </c>
      <c r="K742" s="277" t="str">
        <f>IF(A742="","",'Prisestimat RAS'!$C$9)</f>
        <v/>
      </c>
      <c r="L742" s="277" t="str">
        <f>IF(B742="","",'Prisestimat RAS'!$C$10)</f>
        <v/>
      </c>
      <c r="M742" s="277" t="str">
        <f>IF(A742="","",_xlfn.XLOOKUP('Prisestimat RAS'!$C$10,Hjelpeark!$P$14:$P$16,Hjelpeark!$Q$14:$Q$16))</f>
        <v/>
      </c>
      <c r="N742" s="277" t="str">
        <f t="shared" si="118"/>
        <v/>
      </c>
      <c r="O742" s="277" t="str">
        <f>IFERROR(IF(N742=Hjelpeark!$D$7,_xlfn.XLOOKUP('Beregninger RAS'!C742,Hjelpeark!$C$8:$C$19,Hjelpeark!$D$8:$D$19),_xlfn.XLOOKUP('Beregninger RAS'!C742,Hjelpeark!$C$8:$C$19,Hjelpeark!$E$8:$E$19)),"")</f>
        <v/>
      </c>
      <c r="P742" s="277" t="str">
        <f t="shared" si="119"/>
        <v/>
      </c>
      <c r="Q742" s="277" t="str">
        <f>IFERROR(IF(P742=Hjelpeark!$B$4,0,ABS(P742-O742)),"")</f>
        <v/>
      </c>
      <c r="R742" s="226" t="str">
        <f t="shared" si="112"/>
        <v/>
      </c>
      <c r="T742" s="248" t="str">
        <f>IFERROR(_xlfn.XLOOKUP(D742,Prisliste!$C$4:$F$4,Prisliste!$C$28:$F$28)*R742,"")</f>
        <v/>
      </c>
      <c r="U742" s="248" t="str">
        <f>IFERROR(IF(L742=Hjelpeark!$P$14,_xlfn.XLOOKUP(D742,Prisliste!$C$4:$F$4,Prisliste!$C$29:$F$29)*R742,IF(L742=Hjelpeark!$P$15,_xlfn.XLOOKUP(D742,Prisliste!$C$4:$F$4,Prisliste!$C$30:$F$30)*R742,_xlfn.XLOOKUP(D742,Prisliste!$C$4:$F$4,Prisliste!$C$31:$F$31)*R742)),"")</f>
        <v/>
      </c>
    </row>
    <row r="743" spans="1:21" ht="14.4">
      <c r="A743" s="278" t="str">
        <f>IF(A742="","",IF(A742+1&lt;='Prisestimat RAS'!$C$7,'Beregninger RAS'!A742+1,""))</f>
        <v/>
      </c>
      <c r="B743" s="260" t="str">
        <f t="shared" si="113"/>
        <v/>
      </c>
      <c r="C743" s="277" t="str">
        <f t="shared" si="114"/>
        <v/>
      </c>
      <c r="D743" s="260" t="str">
        <f t="shared" si="115"/>
        <v/>
      </c>
      <c r="E743" s="226" t="str">
        <f t="shared" si="117"/>
        <v/>
      </c>
      <c r="F743" s="248" t="str">
        <f t="shared" si="116"/>
        <v/>
      </c>
      <c r="G743" s="246" t="str">
        <f>IF($A743="","",'Prisestimat RAS'!$C$14)</f>
        <v/>
      </c>
      <c r="H743" s="248" t="str" cm="1">
        <f t="array" ref="H743">IF(N743=Hjelpeark!$E$7,_xlfn.XLOOKUP(IF(P743="Naturlig",O743,P743),'Veksttabell FV'!$A$26:$A$42,_xlfn.XLOOKUP('Beregninger RAS'!F743,'Veksttabell FV'!$B$25:$T$25,'Veksttabell FV'!$B$26:$T$42,,-1),,-1)*G743,IF('Beregninger RAS'!N743=Hjelpeark!$D$7,_xlfn.XLOOKUP(IF(P743="Naturlig",O743,P743),'Veksttabell SV'!$A$27:$A$43,_xlfn.XLOOKUP('Beregninger RAS'!F743,'Veksttabell SV'!$B$26:$AU$26,'Veksttabell SV'!$B$27:$AU$43,,-1),,-1)*G743,""))</f>
        <v/>
      </c>
      <c r="I743" s="248" t="str">
        <f t="shared" si="110"/>
        <v/>
      </c>
      <c r="J743" s="264" t="str">
        <f t="shared" si="111"/>
        <v/>
      </c>
      <c r="K743" s="277" t="str">
        <f>IF(A743="","",'Prisestimat RAS'!$C$9)</f>
        <v/>
      </c>
      <c r="L743" s="277" t="str">
        <f>IF(B743="","",'Prisestimat RAS'!$C$10)</f>
        <v/>
      </c>
      <c r="M743" s="277" t="str">
        <f>IF(A743="","",_xlfn.XLOOKUP('Prisestimat RAS'!$C$10,Hjelpeark!$P$14:$P$16,Hjelpeark!$Q$14:$Q$16))</f>
        <v/>
      </c>
      <c r="N743" s="277" t="str">
        <f t="shared" si="118"/>
        <v/>
      </c>
      <c r="O743" s="277" t="str">
        <f>IFERROR(IF(N743=Hjelpeark!$D$7,_xlfn.XLOOKUP('Beregninger RAS'!C743,Hjelpeark!$C$8:$C$19,Hjelpeark!$D$8:$D$19),_xlfn.XLOOKUP('Beregninger RAS'!C743,Hjelpeark!$C$8:$C$19,Hjelpeark!$E$8:$E$19)),"")</f>
        <v/>
      </c>
      <c r="P743" s="277" t="str">
        <f t="shared" si="119"/>
        <v/>
      </c>
      <c r="Q743" s="277" t="str">
        <f>IFERROR(IF(P743=Hjelpeark!$B$4,0,ABS(P743-O743)),"")</f>
        <v/>
      </c>
      <c r="R743" s="226" t="str">
        <f t="shared" si="112"/>
        <v/>
      </c>
      <c r="T743" s="248" t="str">
        <f>IFERROR(_xlfn.XLOOKUP(D743,Prisliste!$C$4:$F$4,Prisliste!$C$28:$F$28)*R743,"")</f>
        <v/>
      </c>
      <c r="U743" s="248" t="str">
        <f>IFERROR(IF(L743=Hjelpeark!$P$14,_xlfn.XLOOKUP(D743,Prisliste!$C$4:$F$4,Prisliste!$C$29:$F$29)*R743,IF(L743=Hjelpeark!$P$15,_xlfn.XLOOKUP(D743,Prisliste!$C$4:$F$4,Prisliste!$C$30:$F$30)*R743,_xlfn.XLOOKUP(D743,Prisliste!$C$4:$F$4,Prisliste!$C$31:$F$31)*R743)),"")</f>
        <v/>
      </c>
    </row>
    <row r="744" spans="1:21" ht="14.4">
      <c r="A744" s="278" t="str">
        <f>IF(A743="","",IF(A743+1&lt;='Prisestimat RAS'!$C$7,'Beregninger RAS'!A743+1,""))</f>
        <v/>
      </c>
      <c r="B744" s="260" t="str">
        <f t="shared" si="113"/>
        <v/>
      </c>
      <c r="C744" s="277" t="str">
        <f t="shared" si="114"/>
        <v/>
      </c>
      <c r="D744" s="260" t="str">
        <f t="shared" si="115"/>
        <v/>
      </c>
      <c r="E744" s="226" t="str">
        <f t="shared" si="117"/>
        <v/>
      </c>
      <c r="F744" s="248" t="str">
        <f t="shared" si="116"/>
        <v/>
      </c>
      <c r="G744" s="246" t="str">
        <f>IF($A744="","",'Prisestimat RAS'!$C$14)</f>
        <v/>
      </c>
      <c r="H744" s="248" t="str" cm="1">
        <f t="array" ref="H744">IF(N744=Hjelpeark!$E$7,_xlfn.XLOOKUP(IF(P744="Naturlig",O744,P744),'Veksttabell FV'!$A$26:$A$42,_xlfn.XLOOKUP('Beregninger RAS'!F744,'Veksttabell FV'!$B$25:$T$25,'Veksttabell FV'!$B$26:$T$42,,-1),,-1)*G744,IF('Beregninger RAS'!N744=Hjelpeark!$D$7,_xlfn.XLOOKUP(IF(P744="Naturlig",O744,P744),'Veksttabell SV'!$A$27:$A$43,_xlfn.XLOOKUP('Beregninger RAS'!F744,'Veksttabell SV'!$B$26:$AU$26,'Veksttabell SV'!$B$27:$AU$43,,-1),,-1)*G744,""))</f>
        <v/>
      </c>
      <c r="I744" s="248" t="str">
        <f t="shared" si="110"/>
        <v/>
      </c>
      <c r="J744" s="264" t="str">
        <f t="shared" si="111"/>
        <v/>
      </c>
      <c r="K744" s="277" t="str">
        <f>IF(A744="","",'Prisestimat RAS'!$C$9)</f>
        <v/>
      </c>
      <c r="L744" s="277" t="str">
        <f>IF(B744="","",'Prisestimat RAS'!$C$10)</f>
        <v/>
      </c>
      <c r="M744" s="277" t="str">
        <f>IF(A744="","",_xlfn.XLOOKUP('Prisestimat RAS'!$C$10,Hjelpeark!$P$14:$P$16,Hjelpeark!$Q$14:$Q$16))</f>
        <v/>
      </c>
      <c r="N744" s="277" t="str">
        <f t="shared" si="118"/>
        <v/>
      </c>
      <c r="O744" s="277" t="str">
        <f>IFERROR(IF(N744=Hjelpeark!$D$7,_xlfn.XLOOKUP('Beregninger RAS'!C744,Hjelpeark!$C$8:$C$19,Hjelpeark!$D$8:$D$19),_xlfn.XLOOKUP('Beregninger RAS'!C744,Hjelpeark!$C$8:$C$19,Hjelpeark!$E$8:$E$19)),"")</f>
        <v/>
      </c>
      <c r="P744" s="277" t="str">
        <f t="shared" si="119"/>
        <v/>
      </c>
      <c r="Q744" s="277" t="str">
        <f>IFERROR(IF(P744=Hjelpeark!$B$4,0,ABS(P744-O744)),"")</f>
        <v/>
      </c>
      <c r="R744" s="226" t="str">
        <f t="shared" si="112"/>
        <v/>
      </c>
      <c r="T744" s="248" t="str">
        <f>IFERROR(_xlfn.XLOOKUP(D744,Prisliste!$C$4:$F$4,Prisliste!$C$28:$F$28)*R744,"")</f>
        <v/>
      </c>
      <c r="U744" s="248" t="str">
        <f>IFERROR(IF(L744=Hjelpeark!$P$14,_xlfn.XLOOKUP(D744,Prisliste!$C$4:$F$4,Prisliste!$C$29:$F$29)*R744,IF(L744=Hjelpeark!$P$15,_xlfn.XLOOKUP(D744,Prisliste!$C$4:$F$4,Prisliste!$C$30:$F$30)*R744,_xlfn.XLOOKUP(D744,Prisliste!$C$4:$F$4,Prisliste!$C$31:$F$31)*R744)),"")</f>
        <v/>
      </c>
    </row>
    <row r="745" spans="1:21" ht="14.4">
      <c r="A745" s="278" t="str">
        <f>IF(A744="","",IF(A744+1&lt;='Prisestimat RAS'!$C$7,'Beregninger RAS'!A744+1,""))</f>
        <v/>
      </c>
      <c r="B745" s="260" t="str">
        <f t="shared" si="113"/>
        <v/>
      </c>
      <c r="C745" s="277" t="str">
        <f t="shared" si="114"/>
        <v/>
      </c>
      <c r="D745" s="260" t="str">
        <f t="shared" si="115"/>
        <v/>
      </c>
      <c r="E745" s="226" t="str">
        <f t="shared" si="117"/>
        <v/>
      </c>
      <c r="F745" s="248" t="str">
        <f t="shared" si="116"/>
        <v/>
      </c>
      <c r="G745" s="246" t="str">
        <f>IF($A745="","",'Prisestimat RAS'!$C$14)</f>
        <v/>
      </c>
      <c r="H745" s="248" t="str" cm="1">
        <f t="array" ref="H745">IF(N745=Hjelpeark!$E$7,_xlfn.XLOOKUP(IF(P745="Naturlig",O745,P745),'Veksttabell FV'!$A$26:$A$42,_xlfn.XLOOKUP('Beregninger RAS'!F745,'Veksttabell FV'!$B$25:$T$25,'Veksttabell FV'!$B$26:$T$42,,-1),,-1)*G745,IF('Beregninger RAS'!N745=Hjelpeark!$D$7,_xlfn.XLOOKUP(IF(P745="Naturlig",O745,P745),'Veksttabell SV'!$A$27:$A$43,_xlfn.XLOOKUP('Beregninger RAS'!F745,'Veksttabell SV'!$B$26:$AU$26,'Veksttabell SV'!$B$27:$AU$43,,-1),,-1)*G745,""))</f>
        <v/>
      </c>
      <c r="I745" s="248" t="str">
        <f t="shared" si="110"/>
        <v/>
      </c>
      <c r="J745" s="264" t="str">
        <f t="shared" si="111"/>
        <v/>
      </c>
      <c r="K745" s="277" t="str">
        <f>IF(A745="","",'Prisestimat RAS'!$C$9)</f>
        <v/>
      </c>
      <c r="L745" s="277" t="str">
        <f>IF(B745="","",'Prisestimat RAS'!$C$10)</f>
        <v/>
      </c>
      <c r="M745" s="277" t="str">
        <f>IF(A745="","",_xlfn.XLOOKUP('Prisestimat RAS'!$C$10,Hjelpeark!$P$14:$P$16,Hjelpeark!$Q$14:$Q$16))</f>
        <v/>
      </c>
      <c r="N745" s="277" t="str">
        <f t="shared" si="118"/>
        <v/>
      </c>
      <c r="O745" s="277" t="str">
        <f>IFERROR(IF(N745=Hjelpeark!$D$7,_xlfn.XLOOKUP('Beregninger RAS'!C745,Hjelpeark!$C$8:$C$19,Hjelpeark!$D$8:$D$19),_xlfn.XLOOKUP('Beregninger RAS'!C745,Hjelpeark!$C$8:$C$19,Hjelpeark!$E$8:$E$19)),"")</f>
        <v/>
      </c>
      <c r="P745" s="277" t="str">
        <f t="shared" si="119"/>
        <v/>
      </c>
      <c r="Q745" s="277" t="str">
        <f>IFERROR(IF(P745=Hjelpeark!$B$4,0,ABS(P745-O745)),"")</f>
        <v/>
      </c>
      <c r="R745" s="226" t="str">
        <f t="shared" si="112"/>
        <v/>
      </c>
      <c r="T745" s="248" t="str">
        <f>IFERROR(_xlfn.XLOOKUP(D745,Prisliste!$C$4:$F$4,Prisliste!$C$28:$F$28)*R745,"")</f>
        <v/>
      </c>
      <c r="U745" s="248" t="str">
        <f>IFERROR(IF(L745=Hjelpeark!$P$14,_xlfn.XLOOKUP(D745,Prisliste!$C$4:$F$4,Prisliste!$C$29:$F$29)*R745,IF(L745=Hjelpeark!$P$15,_xlfn.XLOOKUP(D745,Prisliste!$C$4:$F$4,Prisliste!$C$30:$F$30)*R745,_xlfn.XLOOKUP(D745,Prisliste!$C$4:$F$4,Prisliste!$C$31:$F$31)*R745)),"")</f>
        <v/>
      </c>
    </row>
    <row r="746" spans="1:21" ht="14.4">
      <c r="A746" s="278" t="str">
        <f>IF(A745="","",IF(A745+1&lt;='Prisestimat RAS'!$C$7,'Beregninger RAS'!A745+1,""))</f>
        <v/>
      </c>
      <c r="B746" s="260" t="str">
        <f t="shared" si="113"/>
        <v/>
      </c>
      <c r="C746" s="277" t="str">
        <f t="shared" si="114"/>
        <v/>
      </c>
      <c r="D746" s="260" t="str">
        <f t="shared" si="115"/>
        <v/>
      </c>
      <c r="E746" s="226" t="str">
        <f t="shared" si="117"/>
        <v/>
      </c>
      <c r="F746" s="248" t="str">
        <f t="shared" si="116"/>
        <v/>
      </c>
      <c r="G746" s="246" t="str">
        <f>IF($A746="","",'Prisestimat RAS'!$C$14)</f>
        <v/>
      </c>
      <c r="H746" s="248" t="str" cm="1">
        <f t="array" ref="H746">IF(N746=Hjelpeark!$E$7,_xlfn.XLOOKUP(IF(P746="Naturlig",O746,P746),'Veksttabell FV'!$A$26:$A$42,_xlfn.XLOOKUP('Beregninger RAS'!F746,'Veksttabell FV'!$B$25:$T$25,'Veksttabell FV'!$B$26:$T$42,,-1),,-1)*G746,IF('Beregninger RAS'!N746=Hjelpeark!$D$7,_xlfn.XLOOKUP(IF(P746="Naturlig",O746,P746),'Veksttabell SV'!$A$27:$A$43,_xlfn.XLOOKUP('Beregninger RAS'!F746,'Veksttabell SV'!$B$26:$AU$26,'Veksttabell SV'!$B$27:$AU$43,,-1),,-1)*G746,""))</f>
        <v/>
      </c>
      <c r="I746" s="248" t="str">
        <f t="shared" si="110"/>
        <v/>
      </c>
      <c r="J746" s="264" t="str">
        <f t="shared" si="111"/>
        <v/>
      </c>
      <c r="K746" s="277" t="str">
        <f>IF(A746="","",'Prisestimat RAS'!$C$9)</f>
        <v/>
      </c>
      <c r="L746" s="277" t="str">
        <f>IF(B746="","",'Prisestimat RAS'!$C$10)</f>
        <v/>
      </c>
      <c r="M746" s="277" t="str">
        <f>IF(A746="","",_xlfn.XLOOKUP('Prisestimat RAS'!$C$10,Hjelpeark!$P$14:$P$16,Hjelpeark!$Q$14:$Q$16))</f>
        <v/>
      </c>
      <c r="N746" s="277" t="str">
        <f t="shared" si="118"/>
        <v/>
      </c>
      <c r="O746" s="277" t="str">
        <f>IFERROR(IF(N746=Hjelpeark!$D$7,_xlfn.XLOOKUP('Beregninger RAS'!C746,Hjelpeark!$C$8:$C$19,Hjelpeark!$D$8:$D$19),_xlfn.XLOOKUP('Beregninger RAS'!C746,Hjelpeark!$C$8:$C$19,Hjelpeark!$E$8:$E$19)),"")</f>
        <v/>
      </c>
      <c r="P746" s="277" t="str">
        <f t="shared" si="119"/>
        <v/>
      </c>
      <c r="Q746" s="277" t="str">
        <f>IFERROR(IF(P746=Hjelpeark!$B$4,0,ABS(P746-O746)),"")</f>
        <v/>
      </c>
      <c r="R746" s="226" t="str">
        <f t="shared" si="112"/>
        <v/>
      </c>
      <c r="T746" s="248" t="str">
        <f>IFERROR(_xlfn.XLOOKUP(D746,Prisliste!$C$4:$F$4,Prisliste!$C$28:$F$28)*R746,"")</f>
        <v/>
      </c>
      <c r="U746" s="248" t="str">
        <f>IFERROR(IF(L746=Hjelpeark!$P$14,_xlfn.XLOOKUP(D746,Prisliste!$C$4:$F$4,Prisliste!$C$29:$F$29)*R746,IF(L746=Hjelpeark!$P$15,_xlfn.XLOOKUP(D746,Prisliste!$C$4:$F$4,Prisliste!$C$30:$F$30)*R746,_xlfn.XLOOKUP(D746,Prisliste!$C$4:$F$4,Prisliste!$C$31:$F$31)*R746)),"")</f>
        <v/>
      </c>
    </row>
    <row r="747" spans="1:21" ht="14.4">
      <c r="A747" s="278" t="str">
        <f>IF(A746="","",IF(A746+1&lt;='Prisestimat RAS'!$C$7,'Beregninger RAS'!A746+1,""))</f>
        <v/>
      </c>
      <c r="B747" s="260" t="str">
        <f t="shared" si="113"/>
        <v/>
      </c>
      <c r="C747" s="277" t="str">
        <f t="shared" si="114"/>
        <v/>
      </c>
      <c r="D747" s="260" t="str">
        <f t="shared" si="115"/>
        <v/>
      </c>
      <c r="E747" s="226" t="str">
        <f t="shared" si="117"/>
        <v/>
      </c>
      <c r="F747" s="248" t="str">
        <f t="shared" si="116"/>
        <v/>
      </c>
      <c r="G747" s="246" t="str">
        <f>IF($A747="","",'Prisestimat RAS'!$C$14)</f>
        <v/>
      </c>
      <c r="H747" s="248" t="str" cm="1">
        <f t="array" ref="H747">IF(N747=Hjelpeark!$E$7,_xlfn.XLOOKUP(IF(P747="Naturlig",O747,P747),'Veksttabell FV'!$A$26:$A$42,_xlfn.XLOOKUP('Beregninger RAS'!F747,'Veksttabell FV'!$B$25:$T$25,'Veksttabell FV'!$B$26:$T$42,,-1),,-1)*G747,IF('Beregninger RAS'!N747=Hjelpeark!$D$7,_xlfn.XLOOKUP(IF(P747="Naturlig",O747,P747),'Veksttabell SV'!$A$27:$A$43,_xlfn.XLOOKUP('Beregninger RAS'!F747,'Veksttabell SV'!$B$26:$AU$26,'Veksttabell SV'!$B$27:$AU$43,,-1),,-1)*G747,""))</f>
        <v/>
      </c>
      <c r="I747" s="248" t="str">
        <f t="shared" si="110"/>
        <v/>
      </c>
      <c r="J747" s="264" t="str">
        <f t="shared" si="111"/>
        <v/>
      </c>
      <c r="K747" s="277" t="str">
        <f>IF(A747="","",'Prisestimat RAS'!$C$9)</f>
        <v/>
      </c>
      <c r="L747" s="277" t="str">
        <f>IF(B747="","",'Prisestimat RAS'!$C$10)</f>
        <v/>
      </c>
      <c r="M747" s="277" t="str">
        <f>IF(A747="","",_xlfn.XLOOKUP('Prisestimat RAS'!$C$10,Hjelpeark!$P$14:$P$16,Hjelpeark!$Q$14:$Q$16))</f>
        <v/>
      </c>
      <c r="N747" s="277" t="str">
        <f t="shared" si="118"/>
        <v/>
      </c>
      <c r="O747" s="277" t="str">
        <f>IFERROR(IF(N747=Hjelpeark!$D$7,_xlfn.XLOOKUP('Beregninger RAS'!C747,Hjelpeark!$C$8:$C$19,Hjelpeark!$D$8:$D$19),_xlfn.XLOOKUP('Beregninger RAS'!C747,Hjelpeark!$C$8:$C$19,Hjelpeark!$E$8:$E$19)),"")</f>
        <v/>
      </c>
      <c r="P747" s="277" t="str">
        <f t="shared" si="119"/>
        <v/>
      </c>
      <c r="Q747" s="277" t="str">
        <f>IFERROR(IF(P747=Hjelpeark!$B$4,0,ABS(P747-O747)),"")</f>
        <v/>
      </c>
      <c r="R747" s="226" t="str">
        <f t="shared" si="112"/>
        <v/>
      </c>
      <c r="T747" s="248" t="str">
        <f>IFERROR(_xlfn.XLOOKUP(D747,Prisliste!$C$4:$F$4,Prisliste!$C$28:$F$28)*R747,"")</f>
        <v/>
      </c>
      <c r="U747" s="248" t="str">
        <f>IFERROR(IF(L747=Hjelpeark!$P$14,_xlfn.XLOOKUP(D747,Prisliste!$C$4:$F$4,Prisliste!$C$29:$F$29)*R747,IF(L747=Hjelpeark!$P$15,_xlfn.XLOOKUP(D747,Prisliste!$C$4:$F$4,Prisliste!$C$30:$F$30)*R747,_xlfn.XLOOKUP(D747,Prisliste!$C$4:$F$4,Prisliste!$C$31:$F$31)*R747)),"")</f>
        <v/>
      </c>
    </row>
    <row r="748" spans="1:21" ht="14.4">
      <c r="A748" s="278" t="str">
        <f>IF(A747="","",IF(A747+1&lt;='Prisestimat RAS'!$C$7,'Beregninger RAS'!A747+1,""))</f>
        <v/>
      </c>
      <c r="B748" s="260" t="str">
        <f t="shared" si="113"/>
        <v/>
      </c>
      <c r="C748" s="277" t="str">
        <f t="shared" si="114"/>
        <v/>
      </c>
      <c r="D748" s="260" t="str">
        <f t="shared" si="115"/>
        <v/>
      </c>
      <c r="E748" s="226" t="str">
        <f t="shared" si="117"/>
        <v/>
      </c>
      <c r="F748" s="248" t="str">
        <f t="shared" si="116"/>
        <v/>
      </c>
      <c r="G748" s="246" t="str">
        <f>IF($A748="","",'Prisestimat RAS'!$C$14)</f>
        <v/>
      </c>
      <c r="H748" s="248" t="str" cm="1">
        <f t="array" ref="H748">IF(N748=Hjelpeark!$E$7,_xlfn.XLOOKUP(IF(P748="Naturlig",O748,P748),'Veksttabell FV'!$A$26:$A$42,_xlfn.XLOOKUP('Beregninger RAS'!F748,'Veksttabell FV'!$B$25:$T$25,'Veksttabell FV'!$B$26:$T$42,,-1),,-1)*G748,IF('Beregninger RAS'!N748=Hjelpeark!$D$7,_xlfn.XLOOKUP(IF(P748="Naturlig",O748,P748),'Veksttabell SV'!$A$27:$A$43,_xlfn.XLOOKUP('Beregninger RAS'!F748,'Veksttabell SV'!$B$26:$AU$26,'Veksttabell SV'!$B$27:$AU$43,,-1),,-1)*G748,""))</f>
        <v/>
      </c>
      <c r="I748" s="248" t="str">
        <f t="shared" si="110"/>
        <v/>
      </c>
      <c r="J748" s="264" t="str">
        <f t="shared" si="111"/>
        <v/>
      </c>
      <c r="K748" s="277" t="str">
        <f>IF(A748="","",'Prisestimat RAS'!$C$9)</f>
        <v/>
      </c>
      <c r="L748" s="277" t="str">
        <f>IF(B748="","",'Prisestimat RAS'!$C$10)</f>
        <v/>
      </c>
      <c r="M748" s="277" t="str">
        <f>IF(A748="","",_xlfn.XLOOKUP('Prisestimat RAS'!$C$10,Hjelpeark!$P$14:$P$16,Hjelpeark!$Q$14:$Q$16))</f>
        <v/>
      </c>
      <c r="N748" s="277" t="str">
        <f t="shared" si="118"/>
        <v/>
      </c>
      <c r="O748" s="277" t="str">
        <f>IFERROR(IF(N748=Hjelpeark!$D$7,_xlfn.XLOOKUP('Beregninger RAS'!C748,Hjelpeark!$C$8:$C$19,Hjelpeark!$D$8:$D$19),_xlfn.XLOOKUP('Beregninger RAS'!C748,Hjelpeark!$C$8:$C$19,Hjelpeark!$E$8:$E$19)),"")</f>
        <v/>
      </c>
      <c r="P748" s="277" t="str">
        <f t="shared" si="119"/>
        <v/>
      </c>
      <c r="Q748" s="277" t="str">
        <f>IFERROR(IF(P748=Hjelpeark!$B$4,0,ABS(P748-O748)),"")</f>
        <v/>
      </c>
      <c r="R748" s="226" t="str">
        <f t="shared" si="112"/>
        <v/>
      </c>
      <c r="T748" s="248" t="str">
        <f>IFERROR(_xlfn.XLOOKUP(D748,Prisliste!$C$4:$F$4,Prisliste!$C$28:$F$28)*R748,"")</f>
        <v/>
      </c>
      <c r="U748" s="248" t="str">
        <f>IFERROR(IF(L748=Hjelpeark!$P$14,_xlfn.XLOOKUP(D748,Prisliste!$C$4:$F$4,Prisliste!$C$29:$F$29)*R748,IF(L748=Hjelpeark!$P$15,_xlfn.XLOOKUP(D748,Prisliste!$C$4:$F$4,Prisliste!$C$30:$F$30)*R748,_xlfn.XLOOKUP(D748,Prisliste!$C$4:$F$4,Prisliste!$C$31:$F$31)*R748)),"")</f>
        <v/>
      </c>
    </row>
    <row r="749" spans="1:21" ht="14.4">
      <c r="A749" s="278" t="str">
        <f>IF(A748="","",IF(A748+1&lt;='Prisestimat RAS'!$C$7,'Beregninger RAS'!A748+1,""))</f>
        <v/>
      </c>
      <c r="B749" s="260" t="str">
        <f t="shared" si="113"/>
        <v/>
      </c>
      <c r="C749" s="277" t="str">
        <f t="shared" si="114"/>
        <v/>
      </c>
      <c r="D749" s="260" t="str">
        <f t="shared" si="115"/>
        <v/>
      </c>
      <c r="E749" s="226" t="str">
        <f t="shared" si="117"/>
        <v/>
      </c>
      <c r="F749" s="248" t="str">
        <f t="shared" si="116"/>
        <v/>
      </c>
      <c r="G749" s="246" t="str">
        <f>IF($A749="","",'Prisestimat RAS'!$C$14)</f>
        <v/>
      </c>
      <c r="H749" s="248" t="str" cm="1">
        <f t="array" ref="H749">IF(N749=Hjelpeark!$E$7,_xlfn.XLOOKUP(IF(P749="Naturlig",O749,P749),'Veksttabell FV'!$A$26:$A$42,_xlfn.XLOOKUP('Beregninger RAS'!F749,'Veksttabell FV'!$B$25:$T$25,'Veksttabell FV'!$B$26:$T$42,,-1),,-1)*G749,IF('Beregninger RAS'!N749=Hjelpeark!$D$7,_xlfn.XLOOKUP(IF(P749="Naturlig",O749,P749),'Veksttabell SV'!$A$27:$A$43,_xlfn.XLOOKUP('Beregninger RAS'!F749,'Veksttabell SV'!$B$26:$AU$26,'Veksttabell SV'!$B$27:$AU$43,,-1),,-1)*G749,""))</f>
        <v/>
      </c>
      <c r="I749" s="248" t="str">
        <f t="shared" si="110"/>
        <v/>
      </c>
      <c r="J749" s="264" t="str">
        <f t="shared" si="111"/>
        <v/>
      </c>
      <c r="K749" s="277" t="str">
        <f>IF(A749="","",'Prisestimat RAS'!$C$9)</f>
        <v/>
      </c>
      <c r="L749" s="277" t="str">
        <f>IF(B749="","",'Prisestimat RAS'!$C$10)</f>
        <v/>
      </c>
      <c r="M749" s="277" t="str">
        <f>IF(A749="","",_xlfn.XLOOKUP('Prisestimat RAS'!$C$10,Hjelpeark!$P$14:$P$16,Hjelpeark!$Q$14:$Q$16))</f>
        <v/>
      </c>
      <c r="N749" s="277" t="str">
        <f t="shared" si="118"/>
        <v/>
      </c>
      <c r="O749" s="277" t="str">
        <f>IFERROR(IF(N749=Hjelpeark!$D$7,_xlfn.XLOOKUP('Beregninger RAS'!C749,Hjelpeark!$C$8:$C$19,Hjelpeark!$D$8:$D$19),_xlfn.XLOOKUP('Beregninger RAS'!C749,Hjelpeark!$C$8:$C$19,Hjelpeark!$E$8:$E$19)),"")</f>
        <v/>
      </c>
      <c r="P749" s="277" t="str">
        <f t="shared" si="119"/>
        <v/>
      </c>
      <c r="Q749" s="277" t="str">
        <f>IFERROR(IF(P749=Hjelpeark!$B$4,0,ABS(P749-O749)),"")</f>
        <v/>
      </c>
      <c r="R749" s="226" t="str">
        <f t="shared" si="112"/>
        <v/>
      </c>
      <c r="T749" s="248" t="str">
        <f>IFERROR(_xlfn.XLOOKUP(D749,Prisliste!$C$4:$F$4,Prisliste!$C$28:$F$28)*R749,"")</f>
        <v/>
      </c>
      <c r="U749" s="248" t="str">
        <f>IFERROR(IF(L749=Hjelpeark!$P$14,_xlfn.XLOOKUP(D749,Prisliste!$C$4:$F$4,Prisliste!$C$29:$F$29)*R749,IF(L749=Hjelpeark!$P$15,_xlfn.XLOOKUP(D749,Prisliste!$C$4:$F$4,Prisliste!$C$30:$F$30)*R749,_xlfn.XLOOKUP(D749,Prisliste!$C$4:$F$4,Prisliste!$C$31:$F$31)*R749)),"")</f>
        <v/>
      </c>
    </row>
    <row r="750" spans="1:21" ht="14.4">
      <c r="A750" s="278" t="str">
        <f>IF(A749="","",IF(A749+1&lt;='Prisestimat RAS'!$C$7,'Beregninger RAS'!A749+1,""))</f>
        <v/>
      </c>
      <c r="B750" s="260" t="str">
        <f t="shared" si="113"/>
        <v/>
      </c>
      <c r="C750" s="277" t="str">
        <f t="shared" si="114"/>
        <v/>
      </c>
      <c r="D750" s="260" t="str">
        <f t="shared" si="115"/>
        <v/>
      </c>
      <c r="E750" s="226" t="str">
        <f t="shared" si="117"/>
        <v/>
      </c>
      <c r="F750" s="248" t="str">
        <f t="shared" si="116"/>
        <v/>
      </c>
      <c r="G750" s="246" t="str">
        <f>IF($A750="","",'Prisestimat RAS'!$C$14)</f>
        <v/>
      </c>
      <c r="H750" s="248" t="str" cm="1">
        <f t="array" ref="H750">IF(N750=Hjelpeark!$E$7,_xlfn.XLOOKUP(IF(P750="Naturlig",O750,P750),'Veksttabell FV'!$A$26:$A$42,_xlfn.XLOOKUP('Beregninger RAS'!F750,'Veksttabell FV'!$B$25:$T$25,'Veksttabell FV'!$B$26:$T$42,,-1),,-1)*G750,IF('Beregninger RAS'!N750=Hjelpeark!$D$7,_xlfn.XLOOKUP(IF(P750="Naturlig",O750,P750),'Veksttabell SV'!$A$27:$A$43,_xlfn.XLOOKUP('Beregninger RAS'!F750,'Veksttabell SV'!$B$26:$AU$26,'Veksttabell SV'!$B$27:$AU$43,,-1),,-1)*G750,""))</f>
        <v/>
      </c>
      <c r="I750" s="248" t="str">
        <f t="shared" si="110"/>
        <v/>
      </c>
      <c r="J750" s="264" t="str">
        <f t="shared" si="111"/>
        <v/>
      </c>
      <c r="K750" s="277" t="str">
        <f>IF(A750="","",'Prisestimat RAS'!$C$9)</f>
        <v/>
      </c>
      <c r="L750" s="277" t="str">
        <f>IF(B750="","",'Prisestimat RAS'!$C$10)</f>
        <v/>
      </c>
      <c r="M750" s="277" t="str">
        <f>IF(A750="","",_xlfn.XLOOKUP('Prisestimat RAS'!$C$10,Hjelpeark!$P$14:$P$16,Hjelpeark!$Q$14:$Q$16))</f>
        <v/>
      </c>
      <c r="N750" s="277" t="str">
        <f t="shared" si="118"/>
        <v/>
      </c>
      <c r="O750" s="277" t="str">
        <f>IFERROR(IF(N750=Hjelpeark!$D$7,_xlfn.XLOOKUP('Beregninger RAS'!C750,Hjelpeark!$C$8:$C$19,Hjelpeark!$D$8:$D$19),_xlfn.XLOOKUP('Beregninger RAS'!C750,Hjelpeark!$C$8:$C$19,Hjelpeark!$E$8:$E$19)),"")</f>
        <v/>
      </c>
      <c r="P750" s="277" t="str">
        <f t="shared" si="119"/>
        <v/>
      </c>
      <c r="Q750" s="277" t="str">
        <f>IFERROR(IF(P750=Hjelpeark!$B$4,0,ABS(P750-O750)),"")</f>
        <v/>
      </c>
      <c r="R750" s="226" t="str">
        <f t="shared" si="112"/>
        <v/>
      </c>
      <c r="T750" s="248" t="str">
        <f>IFERROR(_xlfn.XLOOKUP(D750,Prisliste!$C$4:$F$4,Prisliste!$C$28:$F$28)*R750,"")</f>
        <v/>
      </c>
      <c r="U750" s="248" t="str">
        <f>IFERROR(IF(L750=Hjelpeark!$P$14,_xlfn.XLOOKUP(D750,Prisliste!$C$4:$F$4,Prisliste!$C$29:$F$29)*R750,IF(L750=Hjelpeark!$P$15,_xlfn.XLOOKUP(D750,Prisliste!$C$4:$F$4,Prisliste!$C$30:$F$30)*R750,_xlfn.XLOOKUP(D750,Prisliste!$C$4:$F$4,Prisliste!$C$31:$F$31)*R750)),"")</f>
        <v/>
      </c>
    </row>
    <row r="751" spans="1:21" ht="14.4">
      <c r="A751" s="278" t="str">
        <f>IF(A750="","",IF(A750+1&lt;='Prisestimat RAS'!$C$7,'Beregninger RAS'!A750+1,""))</f>
        <v/>
      </c>
      <c r="B751" s="260" t="str">
        <f t="shared" si="113"/>
        <v/>
      </c>
      <c r="C751" s="277" t="str">
        <f t="shared" si="114"/>
        <v/>
      </c>
      <c r="D751" s="260" t="str">
        <f t="shared" si="115"/>
        <v/>
      </c>
      <c r="E751" s="226" t="str">
        <f t="shared" si="117"/>
        <v/>
      </c>
      <c r="F751" s="248" t="str">
        <f t="shared" si="116"/>
        <v/>
      </c>
      <c r="G751" s="246" t="str">
        <f>IF($A751="","",'Prisestimat RAS'!$C$14)</f>
        <v/>
      </c>
      <c r="H751" s="248" t="str" cm="1">
        <f t="array" ref="H751">IF(N751=Hjelpeark!$E$7,_xlfn.XLOOKUP(IF(P751="Naturlig",O751,P751),'Veksttabell FV'!$A$26:$A$42,_xlfn.XLOOKUP('Beregninger RAS'!F751,'Veksttabell FV'!$B$25:$T$25,'Veksttabell FV'!$B$26:$T$42,,-1),,-1)*G751,IF('Beregninger RAS'!N751=Hjelpeark!$D$7,_xlfn.XLOOKUP(IF(P751="Naturlig",O751,P751),'Veksttabell SV'!$A$27:$A$43,_xlfn.XLOOKUP('Beregninger RAS'!F751,'Veksttabell SV'!$B$26:$AU$26,'Veksttabell SV'!$B$27:$AU$43,,-1),,-1)*G751,""))</f>
        <v/>
      </c>
      <c r="I751" s="248" t="str">
        <f t="shared" si="110"/>
        <v/>
      </c>
      <c r="J751" s="264" t="str">
        <f t="shared" si="111"/>
        <v/>
      </c>
      <c r="K751" s="277" t="str">
        <f>IF(A751="","",'Prisestimat RAS'!$C$9)</f>
        <v/>
      </c>
      <c r="L751" s="277" t="str">
        <f>IF(B751="","",'Prisestimat RAS'!$C$10)</f>
        <v/>
      </c>
      <c r="M751" s="277" t="str">
        <f>IF(A751="","",_xlfn.XLOOKUP('Prisestimat RAS'!$C$10,Hjelpeark!$P$14:$P$16,Hjelpeark!$Q$14:$Q$16))</f>
        <v/>
      </c>
      <c r="N751" s="277" t="str">
        <f t="shared" si="118"/>
        <v/>
      </c>
      <c r="O751" s="277" t="str">
        <f>IFERROR(IF(N751=Hjelpeark!$D$7,_xlfn.XLOOKUP('Beregninger RAS'!C751,Hjelpeark!$C$8:$C$19,Hjelpeark!$D$8:$D$19),_xlfn.XLOOKUP('Beregninger RAS'!C751,Hjelpeark!$C$8:$C$19,Hjelpeark!$E$8:$E$19)),"")</f>
        <v/>
      </c>
      <c r="P751" s="277" t="str">
        <f t="shared" si="119"/>
        <v/>
      </c>
      <c r="Q751" s="277" t="str">
        <f>IFERROR(IF(P751=Hjelpeark!$B$4,0,ABS(P751-O751)),"")</f>
        <v/>
      </c>
      <c r="R751" s="226" t="str">
        <f t="shared" si="112"/>
        <v/>
      </c>
      <c r="T751" s="248" t="str">
        <f>IFERROR(_xlfn.XLOOKUP(D751,Prisliste!$C$4:$F$4,Prisliste!$C$28:$F$28)*R751,"")</f>
        <v/>
      </c>
      <c r="U751" s="248" t="str">
        <f>IFERROR(IF(L751=Hjelpeark!$P$14,_xlfn.XLOOKUP(D751,Prisliste!$C$4:$F$4,Prisliste!$C$29:$F$29)*R751,IF(L751=Hjelpeark!$P$15,_xlfn.XLOOKUP(D751,Prisliste!$C$4:$F$4,Prisliste!$C$30:$F$30)*R751,_xlfn.XLOOKUP(D751,Prisliste!$C$4:$F$4,Prisliste!$C$31:$F$31)*R751)),"")</f>
        <v/>
      </c>
    </row>
    <row r="752" spans="1:21" ht="14.4">
      <c r="A752" s="278" t="str">
        <f>IF(A751="","",IF(A751+1&lt;='Prisestimat RAS'!$C$7,'Beregninger RAS'!A751+1,""))</f>
        <v/>
      </c>
      <c r="B752" s="260" t="str">
        <f t="shared" si="113"/>
        <v/>
      </c>
      <c r="C752" s="277" t="str">
        <f t="shared" si="114"/>
        <v/>
      </c>
      <c r="D752" s="260" t="str">
        <f t="shared" si="115"/>
        <v/>
      </c>
      <c r="E752" s="226" t="str">
        <f t="shared" si="117"/>
        <v/>
      </c>
      <c r="F752" s="248" t="str">
        <f t="shared" si="116"/>
        <v/>
      </c>
      <c r="G752" s="246" t="str">
        <f>IF($A752="","",'Prisestimat RAS'!$C$14)</f>
        <v/>
      </c>
      <c r="H752" s="248" t="str" cm="1">
        <f t="array" ref="H752">IF(N752=Hjelpeark!$E$7,_xlfn.XLOOKUP(IF(P752="Naturlig",O752,P752),'Veksttabell FV'!$A$26:$A$42,_xlfn.XLOOKUP('Beregninger RAS'!F752,'Veksttabell FV'!$B$25:$T$25,'Veksttabell FV'!$B$26:$T$42,,-1),,-1)*G752,IF('Beregninger RAS'!N752=Hjelpeark!$D$7,_xlfn.XLOOKUP(IF(P752="Naturlig",O752,P752),'Veksttabell SV'!$A$27:$A$43,_xlfn.XLOOKUP('Beregninger RAS'!F752,'Veksttabell SV'!$B$26:$AU$26,'Veksttabell SV'!$B$27:$AU$43,,-1),,-1)*G752,""))</f>
        <v/>
      </c>
      <c r="I752" s="248" t="str">
        <f t="shared" si="110"/>
        <v/>
      </c>
      <c r="J752" s="264" t="str">
        <f t="shared" si="111"/>
        <v/>
      </c>
      <c r="K752" s="277" t="str">
        <f>IF(A752="","",'Prisestimat RAS'!$C$9)</f>
        <v/>
      </c>
      <c r="L752" s="277" t="str">
        <f>IF(B752="","",'Prisestimat RAS'!$C$10)</f>
        <v/>
      </c>
      <c r="M752" s="277" t="str">
        <f>IF(A752="","",_xlfn.XLOOKUP('Prisestimat RAS'!$C$10,Hjelpeark!$P$14:$P$16,Hjelpeark!$Q$14:$Q$16))</f>
        <v/>
      </c>
      <c r="N752" s="277" t="str">
        <f t="shared" si="118"/>
        <v/>
      </c>
      <c r="O752" s="277" t="str">
        <f>IFERROR(IF(N752=Hjelpeark!$D$7,_xlfn.XLOOKUP('Beregninger RAS'!C752,Hjelpeark!$C$8:$C$19,Hjelpeark!$D$8:$D$19),_xlfn.XLOOKUP('Beregninger RAS'!C752,Hjelpeark!$C$8:$C$19,Hjelpeark!$E$8:$E$19)),"")</f>
        <v/>
      </c>
      <c r="P752" s="277" t="str">
        <f t="shared" si="119"/>
        <v/>
      </c>
      <c r="Q752" s="277" t="str">
        <f>IFERROR(IF(P752=Hjelpeark!$B$4,0,ABS(P752-O752)),"")</f>
        <v/>
      </c>
      <c r="R752" s="226" t="str">
        <f t="shared" si="112"/>
        <v/>
      </c>
      <c r="T752" s="248" t="str">
        <f>IFERROR(_xlfn.XLOOKUP(D752,Prisliste!$C$4:$F$4,Prisliste!$C$28:$F$28)*R752,"")</f>
        <v/>
      </c>
      <c r="U752" s="248" t="str">
        <f>IFERROR(IF(L752=Hjelpeark!$P$14,_xlfn.XLOOKUP(D752,Prisliste!$C$4:$F$4,Prisliste!$C$29:$F$29)*R752,IF(L752=Hjelpeark!$P$15,_xlfn.XLOOKUP(D752,Prisliste!$C$4:$F$4,Prisliste!$C$30:$F$30)*R752,_xlfn.XLOOKUP(D752,Prisliste!$C$4:$F$4,Prisliste!$C$31:$F$31)*R752)),"")</f>
        <v/>
      </c>
    </row>
    <row r="753" spans="1:21" ht="14.4">
      <c r="A753" s="278" t="str">
        <f>IF(A752="","",IF(A752+1&lt;='Prisestimat RAS'!$C$7,'Beregninger RAS'!A752+1,""))</f>
        <v/>
      </c>
      <c r="B753" s="260" t="str">
        <f t="shared" si="113"/>
        <v/>
      </c>
      <c r="C753" s="277" t="str">
        <f t="shared" si="114"/>
        <v/>
      </c>
      <c r="D753" s="260" t="str">
        <f t="shared" si="115"/>
        <v/>
      </c>
      <c r="E753" s="226" t="str">
        <f t="shared" si="117"/>
        <v/>
      </c>
      <c r="F753" s="248" t="str">
        <f t="shared" si="116"/>
        <v/>
      </c>
      <c r="G753" s="246" t="str">
        <f>IF($A753="","",'Prisestimat RAS'!$C$14)</f>
        <v/>
      </c>
      <c r="H753" s="248" t="str" cm="1">
        <f t="array" ref="H753">IF(N753=Hjelpeark!$E$7,_xlfn.XLOOKUP(IF(P753="Naturlig",O753,P753),'Veksttabell FV'!$A$26:$A$42,_xlfn.XLOOKUP('Beregninger RAS'!F753,'Veksttabell FV'!$B$25:$T$25,'Veksttabell FV'!$B$26:$T$42,,-1),,-1)*G753,IF('Beregninger RAS'!N753=Hjelpeark!$D$7,_xlfn.XLOOKUP(IF(P753="Naturlig",O753,P753),'Veksttabell SV'!$A$27:$A$43,_xlfn.XLOOKUP('Beregninger RAS'!F753,'Veksttabell SV'!$B$26:$AU$26,'Veksttabell SV'!$B$27:$AU$43,,-1),,-1)*G753,""))</f>
        <v/>
      </c>
      <c r="I753" s="248" t="str">
        <f t="shared" si="110"/>
        <v/>
      </c>
      <c r="J753" s="264" t="str">
        <f t="shared" si="111"/>
        <v/>
      </c>
      <c r="K753" s="277" t="str">
        <f>IF(A753="","",'Prisestimat RAS'!$C$9)</f>
        <v/>
      </c>
      <c r="L753" s="277" t="str">
        <f>IF(B753="","",'Prisestimat RAS'!$C$10)</f>
        <v/>
      </c>
      <c r="M753" s="277" t="str">
        <f>IF(A753="","",_xlfn.XLOOKUP('Prisestimat RAS'!$C$10,Hjelpeark!$P$14:$P$16,Hjelpeark!$Q$14:$Q$16))</f>
        <v/>
      </c>
      <c r="N753" s="277" t="str">
        <f t="shared" si="118"/>
        <v/>
      </c>
      <c r="O753" s="277" t="str">
        <f>IFERROR(IF(N753=Hjelpeark!$D$7,_xlfn.XLOOKUP('Beregninger RAS'!C753,Hjelpeark!$C$8:$C$19,Hjelpeark!$D$8:$D$19),_xlfn.XLOOKUP('Beregninger RAS'!C753,Hjelpeark!$C$8:$C$19,Hjelpeark!$E$8:$E$19)),"")</f>
        <v/>
      </c>
      <c r="P753" s="277" t="str">
        <f t="shared" si="119"/>
        <v/>
      </c>
      <c r="Q753" s="277" t="str">
        <f>IFERROR(IF(P753=Hjelpeark!$B$4,0,ABS(P753-O753)),"")</f>
        <v/>
      </c>
      <c r="R753" s="226" t="str">
        <f t="shared" si="112"/>
        <v/>
      </c>
      <c r="T753" s="248" t="str">
        <f>IFERROR(_xlfn.XLOOKUP(D753,Prisliste!$C$4:$F$4,Prisliste!$C$28:$F$28)*R753,"")</f>
        <v/>
      </c>
      <c r="U753" s="248" t="str">
        <f>IFERROR(IF(L753=Hjelpeark!$P$14,_xlfn.XLOOKUP(D753,Prisliste!$C$4:$F$4,Prisliste!$C$29:$F$29)*R753,IF(L753=Hjelpeark!$P$15,_xlfn.XLOOKUP(D753,Prisliste!$C$4:$F$4,Prisliste!$C$30:$F$30)*R753,_xlfn.XLOOKUP(D753,Prisliste!$C$4:$F$4,Prisliste!$C$31:$F$31)*R753)),"")</f>
        <v/>
      </c>
    </row>
    <row r="754" spans="1:21" ht="14.4">
      <c r="A754" s="278" t="str">
        <f>IF(A753="","",IF(A753+1&lt;='Prisestimat RAS'!$C$7,'Beregninger RAS'!A753+1,""))</f>
        <v/>
      </c>
      <c r="B754" s="260" t="str">
        <f t="shared" si="113"/>
        <v/>
      </c>
      <c r="C754" s="277" t="str">
        <f t="shared" si="114"/>
        <v/>
      </c>
      <c r="D754" s="260" t="str">
        <f t="shared" si="115"/>
        <v/>
      </c>
      <c r="E754" s="226" t="str">
        <f t="shared" si="117"/>
        <v/>
      </c>
      <c r="F754" s="248" t="str">
        <f t="shared" si="116"/>
        <v/>
      </c>
      <c r="G754" s="246" t="str">
        <f>IF($A754="","",'Prisestimat RAS'!$C$14)</f>
        <v/>
      </c>
      <c r="H754" s="248" t="str" cm="1">
        <f t="array" ref="H754">IF(N754=Hjelpeark!$E$7,_xlfn.XLOOKUP(IF(P754="Naturlig",O754,P754),'Veksttabell FV'!$A$26:$A$42,_xlfn.XLOOKUP('Beregninger RAS'!F754,'Veksttabell FV'!$B$25:$T$25,'Veksttabell FV'!$B$26:$T$42,,-1),,-1)*G754,IF('Beregninger RAS'!N754=Hjelpeark!$D$7,_xlfn.XLOOKUP(IF(P754="Naturlig",O754,P754),'Veksttabell SV'!$A$27:$A$43,_xlfn.XLOOKUP('Beregninger RAS'!F754,'Veksttabell SV'!$B$26:$AU$26,'Veksttabell SV'!$B$27:$AU$43,,-1),,-1)*G754,""))</f>
        <v/>
      </c>
      <c r="I754" s="248" t="str">
        <f t="shared" si="110"/>
        <v/>
      </c>
      <c r="J754" s="264" t="str">
        <f t="shared" si="111"/>
        <v/>
      </c>
      <c r="K754" s="277" t="str">
        <f>IF(A754="","",'Prisestimat RAS'!$C$9)</f>
        <v/>
      </c>
      <c r="L754" s="277" t="str">
        <f>IF(B754="","",'Prisestimat RAS'!$C$10)</f>
        <v/>
      </c>
      <c r="M754" s="277" t="str">
        <f>IF(A754="","",_xlfn.XLOOKUP('Prisestimat RAS'!$C$10,Hjelpeark!$P$14:$P$16,Hjelpeark!$Q$14:$Q$16))</f>
        <v/>
      </c>
      <c r="N754" s="277" t="str">
        <f t="shared" si="118"/>
        <v/>
      </c>
      <c r="O754" s="277" t="str">
        <f>IFERROR(IF(N754=Hjelpeark!$D$7,_xlfn.XLOOKUP('Beregninger RAS'!C754,Hjelpeark!$C$8:$C$19,Hjelpeark!$D$8:$D$19),_xlfn.XLOOKUP('Beregninger RAS'!C754,Hjelpeark!$C$8:$C$19,Hjelpeark!$E$8:$E$19)),"")</f>
        <v/>
      </c>
      <c r="P754" s="277" t="str">
        <f t="shared" si="119"/>
        <v/>
      </c>
      <c r="Q754" s="277" t="str">
        <f>IFERROR(IF(P754=Hjelpeark!$B$4,0,ABS(P754-O754)),"")</f>
        <v/>
      </c>
      <c r="R754" s="226" t="str">
        <f t="shared" si="112"/>
        <v/>
      </c>
      <c r="T754" s="248" t="str">
        <f>IFERROR(_xlfn.XLOOKUP(D754,Prisliste!$C$4:$F$4,Prisliste!$C$28:$F$28)*R754,"")</f>
        <v/>
      </c>
      <c r="U754" s="248" t="str">
        <f>IFERROR(IF(L754=Hjelpeark!$P$14,_xlfn.XLOOKUP(D754,Prisliste!$C$4:$F$4,Prisliste!$C$29:$F$29)*R754,IF(L754=Hjelpeark!$P$15,_xlfn.XLOOKUP(D754,Prisliste!$C$4:$F$4,Prisliste!$C$30:$F$30)*R754,_xlfn.XLOOKUP(D754,Prisliste!$C$4:$F$4,Prisliste!$C$31:$F$31)*R754)),"")</f>
        <v/>
      </c>
    </row>
    <row r="755" spans="1:21" ht="14.4">
      <c r="A755" s="278" t="str">
        <f>IF(A754="","",IF(A754+1&lt;='Prisestimat RAS'!$C$7,'Beregninger RAS'!A754+1,""))</f>
        <v/>
      </c>
      <c r="B755" s="260" t="str">
        <f t="shared" si="113"/>
        <v/>
      </c>
      <c r="C755" s="277" t="str">
        <f t="shared" si="114"/>
        <v/>
      </c>
      <c r="D755" s="260" t="str">
        <f t="shared" si="115"/>
        <v/>
      </c>
      <c r="E755" s="226" t="str">
        <f t="shared" si="117"/>
        <v/>
      </c>
      <c r="F755" s="248" t="str">
        <f t="shared" si="116"/>
        <v/>
      </c>
      <c r="G755" s="246" t="str">
        <f>IF($A755="","",'Prisestimat RAS'!$C$14)</f>
        <v/>
      </c>
      <c r="H755" s="248" t="str" cm="1">
        <f t="array" ref="H755">IF(N755=Hjelpeark!$E$7,_xlfn.XLOOKUP(IF(P755="Naturlig",O755,P755),'Veksttabell FV'!$A$26:$A$42,_xlfn.XLOOKUP('Beregninger RAS'!F755,'Veksttabell FV'!$B$25:$T$25,'Veksttabell FV'!$B$26:$T$42,,-1),,-1)*G755,IF('Beregninger RAS'!N755=Hjelpeark!$D$7,_xlfn.XLOOKUP(IF(P755="Naturlig",O755,P755),'Veksttabell SV'!$A$27:$A$43,_xlfn.XLOOKUP('Beregninger RAS'!F755,'Veksttabell SV'!$B$26:$AU$26,'Veksttabell SV'!$B$27:$AU$43,,-1),,-1)*G755,""))</f>
        <v/>
      </c>
      <c r="I755" s="248" t="str">
        <f t="shared" si="110"/>
        <v/>
      </c>
      <c r="J755" s="264" t="str">
        <f t="shared" si="111"/>
        <v/>
      </c>
      <c r="K755" s="277" t="str">
        <f>IF(A755="","",'Prisestimat RAS'!$C$9)</f>
        <v/>
      </c>
      <c r="L755" s="277" t="str">
        <f>IF(B755="","",'Prisestimat RAS'!$C$10)</f>
        <v/>
      </c>
      <c r="M755" s="277" t="str">
        <f>IF(A755="","",_xlfn.XLOOKUP('Prisestimat RAS'!$C$10,Hjelpeark!$P$14:$P$16,Hjelpeark!$Q$14:$Q$16))</f>
        <v/>
      </c>
      <c r="N755" s="277" t="str">
        <f t="shared" si="118"/>
        <v/>
      </c>
      <c r="O755" s="277" t="str">
        <f>IFERROR(IF(N755=Hjelpeark!$D$7,_xlfn.XLOOKUP('Beregninger RAS'!C755,Hjelpeark!$C$8:$C$19,Hjelpeark!$D$8:$D$19),_xlfn.XLOOKUP('Beregninger RAS'!C755,Hjelpeark!$C$8:$C$19,Hjelpeark!$E$8:$E$19)),"")</f>
        <v/>
      </c>
      <c r="P755" s="277" t="str">
        <f t="shared" si="119"/>
        <v/>
      </c>
      <c r="Q755" s="277" t="str">
        <f>IFERROR(IF(P755=Hjelpeark!$B$4,0,ABS(P755-O755)),"")</f>
        <v/>
      </c>
      <c r="R755" s="226" t="str">
        <f t="shared" si="112"/>
        <v/>
      </c>
      <c r="T755" s="248" t="str">
        <f>IFERROR(_xlfn.XLOOKUP(D755,Prisliste!$C$4:$F$4,Prisliste!$C$28:$F$28)*R755,"")</f>
        <v/>
      </c>
      <c r="U755" s="248" t="str">
        <f>IFERROR(IF(L755=Hjelpeark!$P$14,_xlfn.XLOOKUP(D755,Prisliste!$C$4:$F$4,Prisliste!$C$29:$F$29)*R755,IF(L755=Hjelpeark!$P$15,_xlfn.XLOOKUP(D755,Prisliste!$C$4:$F$4,Prisliste!$C$30:$F$30)*R755,_xlfn.XLOOKUP(D755,Prisliste!$C$4:$F$4,Prisliste!$C$31:$F$31)*R755)),"")</f>
        <v/>
      </c>
    </row>
    <row r="756" spans="1:21" ht="14.4">
      <c r="A756" s="278" t="str">
        <f>IF(A755="","",IF(A755+1&lt;='Prisestimat RAS'!$C$7,'Beregninger RAS'!A755+1,""))</f>
        <v/>
      </c>
      <c r="B756" s="260" t="str">
        <f t="shared" si="113"/>
        <v/>
      </c>
      <c r="C756" s="277" t="str">
        <f t="shared" si="114"/>
        <v/>
      </c>
      <c r="D756" s="260" t="str">
        <f t="shared" si="115"/>
        <v/>
      </c>
      <c r="E756" s="226" t="str">
        <f t="shared" si="117"/>
        <v/>
      </c>
      <c r="F756" s="248" t="str">
        <f t="shared" si="116"/>
        <v/>
      </c>
      <c r="G756" s="246" t="str">
        <f>IF($A756="","",'Prisestimat RAS'!$C$14)</f>
        <v/>
      </c>
      <c r="H756" s="248" t="str" cm="1">
        <f t="array" ref="H756">IF(N756=Hjelpeark!$E$7,_xlfn.XLOOKUP(IF(P756="Naturlig",O756,P756),'Veksttabell FV'!$A$26:$A$42,_xlfn.XLOOKUP('Beregninger RAS'!F756,'Veksttabell FV'!$B$25:$T$25,'Veksttabell FV'!$B$26:$T$42,,-1),,-1)*G756,IF('Beregninger RAS'!N756=Hjelpeark!$D$7,_xlfn.XLOOKUP(IF(P756="Naturlig",O756,P756),'Veksttabell SV'!$A$27:$A$43,_xlfn.XLOOKUP('Beregninger RAS'!F756,'Veksttabell SV'!$B$26:$AU$26,'Veksttabell SV'!$B$27:$AU$43,,-1),,-1)*G756,""))</f>
        <v/>
      </c>
      <c r="I756" s="248" t="str">
        <f t="shared" si="110"/>
        <v/>
      </c>
      <c r="J756" s="264" t="str">
        <f t="shared" si="111"/>
        <v/>
      </c>
      <c r="K756" s="277" t="str">
        <f>IF(A756="","",'Prisestimat RAS'!$C$9)</f>
        <v/>
      </c>
      <c r="L756" s="277" t="str">
        <f>IF(B756="","",'Prisestimat RAS'!$C$10)</f>
        <v/>
      </c>
      <c r="M756" s="277" t="str">
        <f>IF(A756="","",_xlfn.XLOOKUP('Prisestimat RAS'!$C$10,Hjelpeark!$P$14:$P$16,Hjelpeark!$Q$14:$Q$16))</f>
        <v/>
      </c>
      <c r="N756" s="277" t="str">
        <f t="shared" si="118"/>
        <v/>
      </c>
      <c r="O756" s="277" t="str">
        <f>IFERROR(IF(N756=Hjelpeark!$D$7,_xlfn.XLOOKUP('Beregninger RAS'!C756,Hjelpeark!$C$8:$C$19,Hjelpeark!$D$8:$D$19),_xlfn.XLOOKUP('Beregninger RAS'!C756,Hjelpeark!$C$8:$C$19,Hjelpeark!$E$8:$E$19)),"")</f>
        <v/>
      </c>
      <c r="P756" s="277" t="str">
        <f t="shared" si="119"/>
        <v/>
      </c>
      <c r="Q756" s="277" t="str">
        <f>IFERROR(IF(P756=Hjelpeark!$B$4,0,ABS(P756-O756)),"")</f>
        <v/>
      </c>
      <c r="R756" s="226" t="str">
        <f t="shared" si="112"/>
        <v/>
      </c>
      <c r="T756" s="248" t="str">
        <f>IFERROR(_xlfn.XLOOKUP(D756,Prisliste!$C$4:$F$4,Prisliste!$C$28:$F$28)*R756,"")</f>
        <v/>
      </c>
      <c r="U756" s="248" t="str">
        <f>IFERROR(IF(L756=Hjelpeark!$P$14,_xlfn.XLOOKUP(D756,Prisliste!$C$4:$F$4,Prisliste!$C$29:$F$29)*R756,IF(L756=Hjelpeark!$P$15,_xlfn.XLOOKUP(D756,Prisliste!$C$4:$F$4,Prisliste!$C$30:$F$30)*R756,_xlfn.XLOOKUP(D756,Prisliste!$C$4:$F$4,Prisliste!$C$31:$F$31)*R756)),"")</f>
        <v/>
      </c>
    </row>
    <row r="757" spans="1:21" ht="14.4">
      <c r="A757" s="278" t="str">
        <f>IF(A756="","",IF(A756+1&lt;='Prisestimat RAS'!$C$7,'Beregninger RAS'!A756+1,""))</f>
        <v/>
      </c>
      <c r="B757" s="260" t="str">
        <f t="shared" si="113"/>
        <v/>
      </c>
      <c r="C757" s="277" t="str">
        <f t="shared" si="114"/>
        <v/>
      </c>
      <c r="D757" s="260" t="str">
        <f t="shared" si="115"/>
        <v/>
      </c>
      <c r="E757" s="226" t="str">
        <f t="shared" si="117"/>
        <v/>
      </c>
      <c r="F757" s="248" t="str">
        <f t="shared" si="116"/>
        <v/>
      </c>
      <c r="G757" s="246" t="str">
        <f>IF($A757="","",'Prisestimat RAS'!$C$14)</f>
        <v/>
      </c>
      <c r="H757" s="248" t="str" cm="1">
        <f t="array" ref="H757">IF(N757=Hjelpeark!$E$7,_xlfn.XLOOKUP(IF(P757="Naturlig",O757,P757),'Veksttabell FV'!$A$26:$A$42,_xlfn.XLOOKUP('Beregninger RAS'!F757,'Veksttabell FV'!$B$25:$T$25,'Veksttabell FV'!$B$26:$T$42,,-1),,-1)*G757,IF('Beregninger RAS'!N757=Hjelpeark!$D$7,_xlfn.XLOOKUP(IF(P757="Naturlig",O757,P757),'Veksttabell SV'!$A$27:$A$43,_xlfn.XLOOKUP('Beregninger RAS'!F757,'Veksttabell SV'!$B$26:$AU$26,'Veksttabell SV'!$B$27:$AU$43,,-1),,-1)*G757,""))</f>
        <v/>
      </c>
      <c r="I757" s="248" t="str">
        <f t="shared" si="110"/>
        <v/>
      </c>
      <c r="J757" s="264" t="str">
        <f t="shared" si="111"/>
        <v/>
      </c>
      <c r="K757" s="277" t="str">
        <f>IF(A757="","",'Prisestimat RAS'!$C$9)</f>
        <v/>
      </c>
      <c r="L757" s="277" t="str">
        <f>IF(B757="","",'Prisestimat RAS'!$C$10)</f>
        <v/>
      </c>
      <c r="M757" s="277" t="str">
        <f>IF(A757="","",_xlfn.XLOOKUP('Prisestimat RAS'!$C$10,Hjelpeark!$P$14:$P$16,Hjelpeark!$Q$14:$Q$16))</f>
        <v/>
      </c>
      <c r="N757" s="277" t="str">
        <f t="shared" si="118"/>
        <v/>
      </c>
      <c r="O757" s="277" t="str">
        <f>IFERROR(IF(N757=Hjelpeark!$D$7,_xlfn.XLOOKUP('Beregninger RAS'!C757,Hjelpeark!$C$8:$C$19,Hjelpeark!$D$8:$D$19),_xlfn.XLOOKUP('Beregninger RAS'!C757,Hjelpeark!$C$8:$C$19,Hjelpeark!$E$8:$E$19)),"")</f>
        <v/>
      </c>
      <c r="P757" s="277" t="str">
        <f t="shared" si="119"/>
        <v/>
      </c>
      <c r="Q757" s="277" t="str">
        <f>IFERROR(IF(P757=Hjelpeark!$B$4,0,ABS(P757-O757)),"")</f>
        <v/>
      </c>
      <c r="R757" s="226" t="str">
        <f t="shared" si="112"/>
        <v/>
      </c>
      <c r="T757" s="248" t="str">
        <f>IFERROR(_xlfn.XLOOKUP(D757,Prisliste!$C$4:$F$4,Prisliste!$C$28:$F$28)*R757,"")</f>
        <v/>
      </c>
      <c r="U757" s="248" t="str">
        <f>IFERROR(IF(L757=Hjelpeark!$P$14,_xlfn.XLOOKUP(D757,Prisliste!$C$4:$F$4,Prisliste!$C$29:$F$29)*R757,IF(L757=Hjelpeark!$P$15,_xlfn.XLOOKUP(D757,Prisliste!$C$4:$F$4,Prisliste!$C$30:$F$30)*R757,_xlfn.XLOOKUP(D757,Prisliste!$C$4:$F$4,Prisliste!$C$31:$F$31)*R757)),"")</f>
        <v/>
      </c>
    </row>
    <row r="758" spans="1:21" ht="14.4">
      <c r="A758" s="278" t="str">
        <f>IF(A757="","",IF(A757+1&lt;='Prisestimat RAS'!$C$7,'Beregninger RAS'!A757+1,""))</f>
        <v/>
      </c>
      <c r="B758" s="260" t="str">
        <f t="shared" si="113"/>
        <v/>
      </c>
      <c r="C758" s="277" t="str">
        <f t="shared" si="114"/>
        <v/>
      </c>
      <c r="D758" s="260" t="str">
        <f t="shared" si="115"/>
        <v/>
      </c>
      <c r="E758" s="226" t="str">
        <f t="shared" si="117"/>
        <v/>
      </c>
      <c r="F758" s="248" t="str">
        <f t="shared" si="116"/>
        <v/>
      </c>
      <c r="G758" s="246" t="str">
        <f>IF($A758="","",'Prisestimat RAS'!$C$14)</f>
        <v/>
      </c>
      <c r="H758" s="248" t="str" cm="1">
        <f t="array" ref="H758">IF(N758=Hjelpeark!$E$7,_xlfn.XLOOKUP(IF(P758="Naturlig",O758,P758),'Veksttabell FV'!$A$26:$A$42,_xlfn.XLOOKUP('Beregninger RAS'!F758,'Veksttabell FV'!$B$25:$T$25,'Veksttabell FV'!$B$26:$T$42,,-1),,-1)*G758,IF('Beregninger RAS'!N758=Hjelpeark!$D$7,_xlfn.XLOOKUP(IF(P758="Naturlig",O758,P758),'Veksttabell SV'!$A$27:$A$43,_xlfn.XLOOKUP('Beregninger RAS'!F758,'Veksttabell SV'!$B$26:$AU$26,'Veksttabell SV'!$B$27:$AU$43,,-1),,-1)*G758,""))</f>
        <v/>
      </c>
      <c r="I758" s="248" t="str">
        <f t="shared" si="110"/>
        <v/>
      </c>
      <c r="J758" s="264" t="str">
        <f t="shared" si="111"/>
        <v/>
      </c>
      <c r="K758" s="277" t="str">
        <f>IF(A758="","",'Prisestimat RAS'!$C$9)</f>
        <v/>
      </c>
      <c r="L758" s="277" t="str">
        <f>IF(B758="","",'Prisestimat RAS'!$C$10)</f>
        <v/>
      </c>
      <c r="M758" s="277" t="str">
        <f>IF(A758="","",_xlfn.XLOOKUP('Prisestimat RAS'!$C$10,Hjelpeark!$P$14:$P$16,Hjelpeark!$Q$14:$Q$16))</f>
        <v/>
      </c>
      <c r="N758" s="277" t="str">
        <f t="shared" si="118"/>
        <v/>
      </c>
      <c r="O758" s="277" t="str">
        <f>IFERROR(IF(N758=Hjelpeark!$D$7,_xlfn.XLOOKUP('Beregninger RAS'!C758,Hjelpeark!$C$8:$C$19,Hjelpeark!$D$8:$D$19),_xlfn.XLOOKUP('Beregninger RAS'!C758,Hjelpeark!$C$8:$C$19,Hjelpeark!$E$8:$E$19)),"")</f>
        <v/>
      </c>
      <c r="P758" s="277" t="str">
        <f t="shared" si="119"/>
        <v/>
      </c>
      <c r="Q758" s="277" t="str">
        <f>IFERROR(IF(P758=Hjelpeark!$B$4,0,ABS(P758-O758)),"")</f>
        <v/>
      </c>
      <c r="R758" s="226" t="str">
        <f t="shared" si="112"/>
        <v/>
      </c>
      <c r="T758" s="248" t="str">
        <f>IFERROR(_xlfn.XLOOKUP(D758,Prisliste!$C$4:$F$4,Prisliste!$C$28:$F$28)*R758,"")</f>
        <v/>
      </c>
      <c r="U758" s="248" t="str">
        <f>IFERROR(IF(L758=Hjelpeark!$P$14,_xlfn.XLOOKUP(D758,Prisliste!$C$4:$F$4,Prisliste!$C$29:$F$29)*R758,IF(L758=Hjelpeark!$P$15,_xlfn.XLOOKUP(D758,Prisliste!$C$4:$F$4,Prisliste!$C$30:$F$30)*R758,_xlfn.XLOOKUP(D758,Prisliste!$C$4:$F$4,Prisliste!$C$31:$F$31)*R758)),"")</f>
        <v/>
      </c>
    </row>
    <row r="759" spans="1:21" ht="14.4">
      <c r="A759" s="278" t="str">
        <f>IF(A758="","",IF(A758+1&lt;='Prisestimat RAS'!$C$7,'Beregninger RAS'!A758+1,""))</f>
        <v/>
      </c>
      <c r="B759" s="260" t="str">
        <f t="shared" si="113"/>
        <v/>
      </c>
      <c r="C759" s="277" t="str">
        <f t="shared" si="114"/>
        <v/>
      </c>
      <c r="D759" s="260" t="str">
        <f t="shared" si="115"/>
        <v/>
      </c>
      <c r="E759" s="226" t="str">
        <f t="shared" si="117"/>
        <v/>
      </c>
      <c r="F759" s="248" t="str">
        <f t="shared" si="116"/>
        <v/>
      </c>
      <c r="G759" s="246" t="str">
        <f>IF($A759="","",'Prisestimat RAS'!$C$14)</f>
        <v/>
      </c>
      <c r="H759" s="248" t="str" cm="1">
        <f t="array" ref="H759">IF(N759=Hjelpeark!$E$7,_xlfn.XLOOKUP(IF(P759="Naturlig",O759,P759),'Veksttabell FV'!$A$26:$A$42,_xlfn.XLOOKUP('Beregninger RAS'!F759,'Veksttabell FV'!$B$25:$T$25,'Veksttabell FV'!$B$26:$T$42,,-1),,-1)*G759,IF('Beregninger RAS'!N759=Hjelpeark!$D$7,_xlfn.XLOOKUP(IF(P759="Naturlig",O759,P759),'Veksttabell SV'!$A$27:$A$43,_xlfn.XLOOKUP('Beregninger RAS'!F759,'Veksttabell SV'!$B$26:$AU$26,'Veksttabell SV'!$B$27:$AU$43,,-1),,-1)*G759,""))</f>
        <v/>
      </c>
      <c r="I759" s="248" t="str">
        <f t="shared" si="110"/>
        <v/>
      </c>
      <c r="J759" s="264" t="str">
        <f t="shared" si="111"/>
        <v/>
      </c>
      <c r="K759" s="277" t="str">
        <f>IF(A759="","",'Prisestimat RAS'!$C$9)</f>
        <v/>
      </c>
      <c r="L759" s="277" t="str">
        <f>IF(B759="","",'Prisestimat RAS'!$C$10)</f>
        <v/>
      </c>
      <c r="M759" s="277" t="str">
        <f>IF(A759="","",_xlfn.XLOOKUP('Prisestimat RAS'!$C$10,Hjelpeark!$P$14:$P$16,Hjelpeark!$Q$14:$Q$16))</f>
        <v/>
      </c>
      <c r="N759" s="277" t="str">
        <f t="shared" si="118"/>
        <v/>
      </c>
      <c r="O759" s="277" t="str">
        <f>IFERROR(IF(N759=Hjelpeark!$D$7,_xlfn.XLOOKUP('Beregninger RAS'!C759,Hjelpeark!$C$8:$C$19,Hjelpeark!$D$8:$D$19),_xlfn.XLOOKUP('Beregninger RAS'!C759,Hjelpeark!$C$8:$C$19,Hjelpeark!$E$8:$E$19)),"")</f>
        <v/>
      </c>
      <c r="P759" s="277" t="str">
        <f t="shared" si="119"/>
        <v/>
      </c>
      <c r="Q759" s="277" t="str">
        <f>IFERROR(IF(P759=Hjelpeark!$B$4,0,ABS(P759-O759)),"")</f>
        <v/>
      </c>
      <c r="R759" s="226" t="str">
        <f t="shared" si="112"/>
        <v/>
      </c>
      <c r="T759" s="248" t="str">
        <f>IFERROR(_xlfn.XLOOKUP(D759,Prisliste!$C$4:$F$4,Prisliste!$C$28:$F$28)*R759,"")</f>
        <v/>
      </c>
      <c r="U759" s="248" t="str">
        <f>IFERROR(IF(L759=Hjelpeark!$P$14,_xlfn.XLOOKUP(D759,Prisliste!$C$4:$F$4,Prisliste!$C$29:$F$29)*R759,IF(L759=Hjelpeark!$P$15,_xlfn.XLOOKUP(D759,Prisliste!$C$4:$F$4,Prisliste!$C$30:$F$30)*R759,_xlfn.XLOOKUP(D759,Prisliste!$C$4:$F$4,Prisliste!$C$31:$F$31)*R759)),"")</f>
        <v/>
      </c>
    </row>
    <row r="760" spans="1:21" ht="14.4">
      <c r="A760" s="278" t="str">
        <f>IF(A759="","",IF(A759+1&lt;='Prisestimat RAS'!$C$7,'Beregninger RAS'!A759+1,""))</f>
        <v/>
      </c>
      <c r="B760" s="260" t="str">
        <f t="shared" si="113"/>
        <v/>
      </c>
      <c r="C760" s="277" t="str">
        <f t="shared" si="114"/>
        <v/>
      </c>
      <c r="D760" s="260" t="str">
        <f t="shared" si="115"/>
        <v/>
      </c>
      <c r="E760" s="226" t="str">
        <f t="shared" si="117"/>
        <v/>
      </c>
      <c r="F760" s="248" t="str">
        <f t="shared" si="116"/>
        <v/>
      </c>
      <c r="G760" s="246" t="str">
        <f>IF($A760="","",'Prisestimat RAS'!$C$14)</f>
        <v/>
      </c>
      <c r="H760" s="248" t="str" cm="1">
        <f t="array" ref="H760">IF(N760=Hjelpeark!$E$7,_xlfn.XLOOKUP(IF(P760="Naturlig",O760,P760),'Veksttabell FV'!$A$26:$A$42,_xlfn.XLOOKUP('Beregninger RAS'!F760,'Veksttabell FV'!$B$25:$T$25,'Veksttabell FV'!$B$26:$T$42,,-1),,-1)*G760,IF('Beregninger RAS'!N760=Hjelpeark!$D$7,_xlfn.XLOOKUP(IF(P760="Naturlig",O760,P760),'Veksttabell SV'!$A$27:$A$43,_xlfn.XLOOKUP('Beregninger RAS'!F760,'Veksttabell SV'!$B$26:$AU$26,'Veksttabell SV'!$B$27:$AU$43,,-1),,-1)*G760,""))</f>
        <v/>
      </c>
      <c r="I760" s="248" t="str">
        <f t="shared" si="110"/>
        <v/>
      </c>
      <c r="J760" s="264" t="str">
        <f t="shared" si="111"/>
        <v/>
      </c>
      <c r="K760" s="277" t="str">
        <f>IF(A760="","",'Prisestimat RAS'!$C$9)</f>
        <v/>
      </c>
      <c r="L760" s="277" t="str">
        <f>IF(B760="","",'Prisestimat RAS'!$C$10)</f>
        <v/>
      </c>
      <c r="M760" s="277" t="str">
        <f>IF(A760="","",_xlfn.XLOOKUP('Prisestimat RAS'!$C$10,Hjelpeark!$P$14:$P$16,Hjelpeark!$Q$14:$Q$16))</f>
        <v/>
      </c>
      <c r="N760" s="277" t="str">
        <f t="shared" si="118"/>
        <v/>
      </c>
      <c r="O760" s="277" t="str">
        <f>IFERROR(IF(N760=Hjelpeark!$D$7,_xlfn.XLOOKUP('Beregninger RAS'!C760,Hjelpeark!$C$8:$C$19,Hjelpeark!$D$8:$D$19),_xlfn.XLOOKUP('Beregninger RAS'!C760,Hjelpeark!$C$8:$C$19,Hjelpeark!$E$8:$E$19)),"")</f>
        <v/>
      </c>
      <c r="P760" s="277" t="str">
        <f t="shared" si="119"/>
        <v/>
      </c>
      <c r="Q760" s="277" t="str">
        <f>IFERROR(IF(P760=Hjelpeark!$B$4,0,ABS(P760-O760)),"")</f>
        <v/>
      </c>
      <c r="R760" s="226" t="str">
        <f t="shared" si="112"/>
        <v/>
      </c>
      <c r="T760" s="248" t="str">
        <f>IFERROR(_xlfn.XLOOKUP(D760,Prisliste!$C$4:$F$4,Prisliste!$C$28:$F$28)*R760,"")</f>
        <v/>
      </c>
      <c r="U760" s="248" t="str">
        <f>IFERROR(IF(L760=Hjelpeark!$P$14,_xlfn.XLOOKUP(D760,Prisliste!$C$4:$F$4,Prisliste!$C$29:$F$29)*R760,IF(L760=Hjelpeark!$P$15,_xlfn.XLOOKUP(D760,Prisliste!$C$4:$F$4,Prisliste!$C$30:$F$30)*R760,_xlfn.XLOOKUP(D760,Prisliste!$C$4:$F$4,Prisliste!$C$31:$F$31)*R760)),"")</f>
        <v/>
      </c>
    </row>
    <row r="761" spans="1:21" ht="14.4">
      <c r="A761" s="278" t="str">
        <f>IF(A760="","",IF(A760+1&lt;='Prisestimat RAS'!$C$7,'Beregninger RAS'!A760+1,""))</f>
        <v/>
      </c>
      <c r="B761" s="260" t="str">
        <f t="shared" si="113"/>
        <v/>
      </c>
      <c r="C761" s="277" t="str">
        <f t="shared" si="114"/>
        <v/>
      </c>
      <c r="D761" s="260" t="str">
        <f t="shared" si="115"/>
        <v/>
      </c>
      <c r="E761" s="226" t="str">
        <f t="shared" si="117"/>
        <v/>
      </c>
      <c r="F761" s="248" t="str">
        <f t="shared" si="116"/>
        <v/>
      </c>
      <c r="G761" s="246" t="str">
        <f>IF($A761="","",'Prisestimat RAS'!$C$14)</f>
        <v/>
      </c>
      <c r="H761" s="248" t="str" cm="1">
        <f t="array" ref="H761">IF(N761=Hjelpeark!$E$7,_xlfn.XLOOKUP(IF(P761="Naturlig",O761,P761),'Veksttabell FV'!$A$26:$A$42,_xlfn.XLOOKUP('Beregninger RAS'!F761,'Veksttabell FV'!$B$25:$T$25,'Veksttabell FV'!$B$26:$T$42,,-1),,-1)*G761,IF('Beregninger RAS'!N761=Hjelpeark!$D$7,_xlfn.XLOOKUP(IF(P761="Naturlig",O761,P761),'Veksttabell SV'!$A$27:$A$43,_xlfn.XLOOKUP('Beregninger RAS'!F761,'Veksttabell SV'!$B$26:$AU$26,'Veksttabell SV'!$B$27:$AU$43,,-1),,-1)*G761,""))</f>
        <v/>
      </c>
      <c r="I761" s="248" t="str">
        <f t="shared" si="110"/>
        <v/>
      </c>
      <c r="J761" s="264" t="str">
        <f t="shared" si="111"/>
        <v/>
      </c>
      <c r="K761" s="277" t="str">
        <f>IF(A761="","",'Prisestimat RAS'!$C$9)</f>
        <v/>
      </c>
      <c r="L761" s="277" t="str">
        <f>IF(B761="","",'Prisestimat RAS'!$C$10)</f>
        <v/>
      </c>
      <c r="M761" s="277" t="str">
        <f>IF(A761="","",_xlfn.XLOOKUP('Prisestimat RAS'!$C$10,Hjelpeark!$P$14:$P$16,Hjelpeark!$Q$14:$Q$16))</f>
        <v/>
      </c>
      <c r="N761" s="277" t="str">
        <f t="shared" si="118"/>
        <v/>
      </c>
      <c r="O761" s="277" t="str">
        <f>IFERROR(IF(N761=Hjelpeark!$D$7,_xlfn.XLOOKUP('Beregninger RAS'!C761,Hjelpeark!$C$8:$C$19,Hjelpeark!$D$8:$D$19),_xlfn.XLOOKUP('Beregninger RAS'!C761,Hjelpeark!$C$8:$C$19,Hjelpeark!$E$8:$E$19)),"")</f>
        <v/>
      </c>
      <c r="P761" s="277" t="str">
        <f t="shared" si="119"/>
        <v/>
      </c>
      <c r="Q761" s="277" t="str">
        <f>IFERROR(IF(P761=Hjelpeark!$B$4,0,ABS(P761-O761)),"")</f>
        <v/>
      </c>
      <c r="R761" s="226" t="str">
        <f t="shared" si="112"/>
        <v/>
      </c>
      <c r="T761" s="248" t="str">
        <f>IFERROR(_xlfn.XLOOKUP(D761,Prisliste!$C$4:$F$4,Prisliste!$C$28:$F$28)*R761,"")</f>
        <v/>
      </c>
      <c r="U761" s="248" t="str">
        <f>IFERROR(IF(L761=Hjelpeark!$P$14,_xlfn.XLOOKUP(D761,Prisliste!$C$4:$F$4,Prisliste!$C$29:$F$29)*R761,IF(L761=Hjelpeark!$P$15,_xlfn.XLOOKUP(D761,Prisliste!$C$4:$F$4,Prisliste!$C$30:$F$30)*R761,_xlfn.XLOOKUP(D761,Prisliste!$C$4:$F$4,Prisliste!$C$31:$F$31)*R761)),"")</f>
        <v/>
      </c>
    </row>
    <row r="762" spans="1:21" ht="14.4">
      <c r="A762" s="278" t="str">
        <f>IF(A761="","",IF(A761+1&lt;='Prisestimat RAS'!$C$7,'Beregninger RAS'!A761+1,""))</f>
        <v/>
      </c>
      <c r="B762" s="260" t="str">
        <f t="shared" si="113"/>
        <v/>
      </c>
      <c r="C762" s="277" t="str">
        <f t="shared" si="114"/>
        <v/>
      </c>
      <c r="D762" s="260" t="str">
        <f t="shared" si="115"/>
        <v/>
      </c>
      <c r="E762" s="226" t="str">
        <f t="shared" si="117"/>
        <v/>
      </c>
      <c r="F762" s="248" t="str">
        <f t="shared" si="116"/>
        <v/>
      </c>
      <c r="G762" s="246" t="str">
        <f>IF($A762="","",'Prisestimat RAS'!$C$14)</f>
        <v/>
      </c>
      <c r="H762" s="248" t="str" cm="1">
        <f t="array" ref="H762">IF(N762=Hjelpeark!$E$7,_xlfn.XLOOKUP(IF(P762="Naturlig",O762,P762),'Veksttabell FV'!$A$26:$A$42,_xlfn.XLOOKUP('Beregninger RAS'!F762,'Veksttabell FV'!$B$25:$T$25,'Veksttabell FV'!$B$26:$T$42,,-1),,-1)*G762,IF('Beregninger RAS'!N762=Hjelpeark!$D$7,_xlfn.XLOOKUP(IF(P762="Naturlig",O762,P762),'Veksttabell SV'!$A$27:$A$43,_xlfn.XLOOKUP('Beregninger RAS'!F762,'Veksttabell SV'!$B$26:$AU$26,'Veksttabell SV'!$B$27:$AU$43,,-1),,-1)*G762,""))</f>
        <v/>
      </c>
      <c r="I762" s="248" t="str">
        <f t="shared" si="110"/>
        <v/>
      </c>
      <c r="J762" s="264" t="str">
        <f t="shared" si="111"/>
        <v/>
      </c>
      <c r="K762" s="277" t="str">
        <f>IF(A762="","",'Prisestimat RAS'!$C$9)</f>
        <v/>
      </c>
      <c r="L762" s="277" t="str">
        <f>IF(B762="","",'Prisestimat RAS'!$C$10)</f>
        <v/>
      </c>
      <c r="M762" s="277" t="str">
        <f>IF(A762="","",_xlfn.XLOOKUP('Prisestimat RAS'!$C$10,Hjelpeark!$P$14:$P$16,Hjelpeark!$Q$14:$Q$16))</f>
        <v/>
      </c>
      <c r="N762" s="277" t="str">
        <f t="shared" si="118"/>
        <v/>
      </c>
      <c r="O762" s="277" t="str">
        <f>IFERROR(IF(N762=Hjelpeark!$D$7,_xlfn.XLOOKUP('Beregninger RAS'!C762,Hjelpeark!$C$8:$C$19,Hjelpeark!$D$8:$D$19),_xlfn.XLOOKUP('Beregninger RAS'!C762,Hjelpeark!$C$8:$C$19,Hjelpeark!$E$8:$E$19)),"")</f>
        <v/>
      </c>
      <c r="P762" s="277" t="str">
        <f t="shared" si="119"/>
        <v/>
      </c>
      <c r="Q762" s="277" t="str">
        <f>IFERROR(IF(P762=Hjelpeark!$B$4,0,ABS(P762-O762)),"")</f>
        <v/>
      </c>
      <c r="R762" s="226" t="str">
        <f t="shared" si="112"/>
        <v/>
      </c>
      <c r="T762" s="248" t="str">
        <f>IFERROR(_xlfn.XLOOKUP(D762,Prisliste!$C$4:$F$4,Prisliste!$C$28:$F$28)*R762,"")</f>
        <v/>
      </c>
      <c r="U762" s="248" t="str">
        <f>IFERROR(IF(L762=Hjelpeark!$P$14,_xlfn.XLOOKUP(D762,Prisliste!$C$4:$F$4,Prisliste!$C$29:$F$29)*R762,IF(L762=Hjelpeark!$P$15,_xlfn.XLOOKUP(D762,Prisliste!$C$4:$F$4,Prisliste!$C$30:$F$30)*R762,_xlfn.XLOOKUP(D762,Prisliste!$C$4:$F$4,Prisliste!$C$31:$F$31)*R762)),"")</f>
        <v/>
      </c>
    </row>
    <row r="763" spans="1:21" ht="14.4">
      <c r="A763" s="278" t="str">
        <f>IF(A762="","",IF(A762+1&lt;='Prisestimat RAS'!$C$7,'Beregninger RAS'!A762+1,""))</f>
        <v/>
      </c>
      <c r="B763" s="260" t="str">
        <f t="shared" si="113"/>
        <v/>
      </c>
      <c r="C763" s="277" t="str">
        <f t="shared" si="114"/>
        <v/>
      </c>
      <c r="D763" s="260" t="str">
        <f t="shared" si="115"/>
        <v/>
      </c>
      <c r="E763" s="226" t="str">
        <f t="shared" si="117"/>
        <v/>
      </c>
      <c r="F763" s="248" t="str">
        <f t="shared" si="116"/>
        <v/>
      </c>
      <c r="G763" s="246" t="str">
        <f>IF($A763="","",'Prisestimat RAS'!$C$14)</f>
        <v/>
      </c>
      <c r="H763" s="248" t="str" cm="1">
        <f t="array" ref="H763">IF(N763=Hjelpeark!$E$7,_xlfn.XLOOKUP(IF(P763="Naturlig",O763,P763),'Veksttabell FV'!$A$26:$A$42,_xlfn.XLOOKUP('Beregninger RAS'!F763,'Veksttabell FV'!$B$25:$T$25,'Veksttabell FV'!$B$26:$T$42,,-1),,-1)*G763,IF('Beregninger RAS'!N763=Hjelpeark!$D$7,_xlfn.XLOOKUP(IF(P763="Naturlig",O763,P763),'Veksttabell SV'!$A$27:$A$43,_xlfn.XLOOKUP('Beregninger RAS'!F763,'Veksttabell SV'!$B$26:$AU$26,'Veksttabell SV'!$B$27:$AU$43,,-1),,-1)*G763,""))</f>
        <v/>
      </c>
      <c r="I763" s="248" t="str">
        <f t="shared" si="110"/>
        <v/>
      </c>
      <c r="J763" s="264" t="str">
        <f t="shared" si="111"/>
        <v/>
      </c>
      <c r="K763" s="277" t="str">
        <f>IF(A763="","",'Prisestimat RAS'!$C$9)</f>
        <v/>
      </c>
      <c r="L763" s="277" t="str">
        <f>IF(B763="","",'Prisestimat RAS'!$C$10)</f>
        <v/>
      </c>
      <c r="M763" s="277" t="str">
        <f>IF(A763="","",_xlfn.XLOOKUP('Prisestimat RAS'!$C$10,Hjelpeark!$P$14:$P$16,Hjelpeark!$Q$14:$Q$16))</f>
        <v/>
      </c>
      <c r="N763" s="277" t="str">
        <f t="shared" si="118"/>
        <v/>
      </c>
      <c r="O763" s="277" t="str">
        <f>IFERROR(IF(N763=Hjelpeark!$D$7,_xlfn.XLOOKUP('Beregninger RAS'!C763,Hjelpeark!$C$8:$C$19,Hjelpeark!$D$8:$D$19),_xlfn.XLOOKUP('Beregninger RAS'!C763,Hjelpeark!$C$8:$C$19,Hjelpeark!$E$8:$E$19)),"")</f>
        <v/>
      </c>
      <c r="P763" s="277" t="str">
        <f t="shared" si="119"/>
        <v/>
      </c>
      <c r="Q763" s="277" t="str">
        <f>IFERROR(IF(P763=Hjelpeark!$B$4,0,ABS(P763-O763)),"")</f>
        <v/>
      </c>
      <c r="R763" s="226" t="str">
        <f t="shared" si="112"/>
        <v/>
      </c>
      <c r="T763" s="248" t="str">
        <f>IFERROR(_xlfn.XLOOKUP(D763,Prisliste!$C$4:$F$4,Prisliste!$C$28:$F$28)*R763,"")</f>
        <v/>
      </c>
      <c r="U763" s="248" t="str">
        <f>IFERROR(IF(L763=Hjelpeark!$P$14,_xlfn.XLOOKUP(D763,Prisliste!$C$4:$F$4,Prisliste!$C$29:$F$29)*R763,IF(L763=Hjelpeark!$P$15,_xlfn.XLOOKUP(D763,Prisliste!$C$4:$F$4,Prisliste!$C$30:$F$30)*R763,_xlfn.XLOOKUP(D763,Prisliste!$C$4:$F$4,Prisliste!$C$31:$F$31)*R763)),"")</f>
        <v/>
      </c>
    </row>
    <row r="764" spans="1:21" ht="14.4">
      <c r="A764" s="278" t="str">
        <f>IF(A763="","",IF(A763+1&lt;='Prisestimat RAS'!$C$7,'Beregninger RAS'!A763+1,""))</f>
        <v/>
      </c>
      <c r="B764" s="260" t="str">
        <f t="shared" si="113"/>
        <v/>
      </c>
      <c r="C764" s="277" t="str">
        <f t="shared" si="114"/>
        <v/>
      </c>
      <c r="D764" s="260" t="str">
        <f t="shared" si="115"/>
        <v/>
      </c>
      <c r="E764" s="226" t="str">
        <f t="shared" si="117"/>
        <v/>
      </c>
      <c r="F764" s="248" t="str">
        <f t="shared" si="116"/>
        <v/>
      </c>
      <c r="G764" s="246" t="str">
        <f>IF($A764="","",'Prisestimat RAS'!$C$14)</f>
        <v/>
      </c>
      <c r="H764" s="248" t="str" cm="1">
        <f t="array" ref="H764">IF(N764=Hjelpeark!$E$7,_xlfn.XLOOKUP(IF(P764="Naturlig",O764,P764),'Veksttabell FV'!$A$26:$A$42,_xlfn.XLOOKUP('Beregninger RAS'!F764,'Veksttabell FV'!$B$25:$T$25,'Veksttabell FV'!$B$26:$T$42,,-1),,-1)*G764,IF('Beregninger RAS'!N764=Hjelpeark!$D$7,_xlfn.XLOOKUP(IF(P764="Naturlig",O764,P764),'Veksttabell SV'!$A$27:$A$43,_xlfn.XLOOKUP('Beregninger RAS'!F764,'Veksttabell SV'!$B$26:$AU$26,'Veksttabell SV'!$B$27:$AU$43,,-1),,-1)*G764,""))</f>
        <v/>
      </c>
      <c r="I764" s="248" t="str">
        <f t="shared" si="110"/>
        <v/>
      </c>
      <c r="J764" s="264" t="str">
        <f t="shared" si="111"/>
        <v/>
      </c>
      <c r="K764" s="277" t="str">
        <f>IF(A764="","",'Prisestimat RAS'!$C$9)</f>
        <v/>
      </c>
      <c r="L764" s="277" t="str">
        <f>IF(B764="","",'Prisestimat RAS'!$C$10)</f>
        <v/>
      </c>
      <c r="M764" s="277" t="str">
        <f>IF(A764="","",_xlfn.XLOOKUP('Prisestimat RAS'!$C$10,Hjelpeark!$P$14:$P$16,Hjelpeark!$Q$14:$Q$16))</f>
        <v/>
      </c>
      <c r="N764" s="277" t="str">
        <f t="shared" si="118"/>
        <v/>
      </c>
      <c r="O764" s="277" t="str">
        <f>IFERROR(IF(N764=Hjelpeark!$D$7,_xlfn.XLOOKUP('Beregninger RAS'!C764,Hjelpeark!$C$8:$C$19,Hjelpeark!$D$8:$D$19),_xlfn.XLOOKUP('Beregninger RAS'!C764,Hjelpeark!$C$8:$C$19,Hjelpeark!$E$8:$E$19)),"")</f>
        <v/>
      </c>
      <c r="P764" s="277" t="str">
        <f t="shared" si="119"/>
        <v/>
      </c>
      <c r="Q764" s="277" t="str">
        <f>IFERROR(IF(P764=Hjelpeark!$B$4,0,ABS(P764-O764)),"")</f>
        <v/>
      </c>
      <c r="R764" s="226" t="str">
        <f t="shared" si="112"/>
        <v/>
      </c>
      <c r="T764" s="248" t="str">
        <f>IFERROR(_xlfn.XLOOKUP(D764,Prisliste!$C$4:$F$4,Prisliste!$C$28:$F$28)*R764,"")</f>
        <v/>
      </c>
      <c r="U764" s="248" t="str">
        <f>IFERROR(IF(L764=Hjelpeark!$P$14,_xlfn.XLOOKUP(D764,Prisliste!$C$4:$F$4,Prisliste!$C$29:$F$29)*R764,IF(L764=Hjelpeark!$P$15,_xlfn.XLOOKUP(D764,Prisliste!$C$4:$F$4,Prisliste!$C$30:$F$30)*R764,_xlfn.XLOOKUP(D764,Prisliste!$C$4:$F$4,Prisliste!$C$31:$F$31)*R764)),"")</f>
        <v/>
      </c>
    </row>
    <row r="765" spans="1:21" ht="14.4">
      <c r="A765" s="278" t="str">
        <f>IF(A764="","",IF(A764+1&lt;='Prisestimat RAS'!$C$7,'Beregninger RAS'!A764+1,""))</f>
        <v/>
      </c>
      <c r="B765" s="260" t="str">
        <f t="shared" si="113"/>
        <v/>
      </c>
      <c r="C765" s="277" t="str">
        <f t="shared" si="114"/>
        <v/>
      </c>
      <c r="D765" s="260" t="str">
        <f t="shared" si="115"/>
        <v/>
      </c>
      <c r="E765" s="226" t="str">
        <f t="shared" si="117"/>
        <v/>
      </c>
      <c r="F765" s="248" t="str">
        <f t="shared" si="116"/>
        <v/>
      </c>
      <c r="G765" s="246" t="str">
        <f>IF($A765="","",'Prisestimat RAS'!$C$14)</f>
        <v/>
      </c>
      <c r="H765" s="248" t="str" cm="1">
        <f t="array" ref="H765">IF(N765=Hjelpeark!$E$7,_xlfn.XLOOKUP(IF(P765="Naturlig",O765,P765),'Veksttabell FV'!$A$26:$A$42,_xlfn.XLOOKUP('Beregninger RAS'!F765,'Veksttabell FV'!$B$25:$T$25,'Veksttabell FV'!$B$26:$T$42,,-1),,-1)*G765,IF('Beregninger RAS'!N765=Hjelpeark!$D$7,_xlfn.XLOOKUP(IF(P765="Naturlig",O765,P765),'Veksttabell SV'!$A$27:$A$43,_xlfn.XLOOKUP('Beregninger RAS'!F765,'Veksttabell SV'!$B$26:$AU$26,'Veksttabell SV'!$B$27:$AU$43,,-1),,-1)*G765,""))</f>
        <v/>
      </c>
      <c r="I765" s="248" t="str">
        <f t="shared" si="110"/>
        <v/>
      </c>
      <c r="J765" s="264" t="str">
        <f t="shared" si="111"/>
        <v/>
      </c>
      <c r="K765" s="277" t="str">
        <f>IF(A765="","",'Prisestimat RAS'!$C$9)</f>
        <v/>
      </c>
      <c r="L765" s="277" t="str">
        <f>IF(B765="","",'Prisestimat RAS'!$C$10)</f>
        <v/>
      </c>
      <c r="M765" s="277" t="str">
        <f>IF(A765="","",_xlfn.XLOOKUP('Prisestimat RAS'!$C$10,Hjelpeark!$P$14:$P$16,Hjelpeark!$Q$14:$Q$16))</f>
        <v/>
      </c>
      <c r="N765" s="277" t="str">
        <f t="shared" si="118"/>
        <v/>
      </c>
      <c r="O765" s="277" t="str">
        <f>IFERROR(IF(N765=Hjelpeark!$D$7,_xlfn.XLOOKUP('Beregninger RAS'!C765,Hjelpeark!$C$8:$C$19,Hjelpeark!$D$8:$D$19),_xlfn.XLOOKUP('Beregninger RAS'!C765,Hjelpeark!$C$8:$C$19,Hjelpeark!$E$8:$E$19)),"")</f>
        <v/>
      </c>
      <c r="P765" s="277" t="str">
        <f t="shared" si="119"/>
        <v/>
      </c>
      <c r="Q765" s="277" t="str">
        <f>IFERROR(IF(P765=Hjelpeark!$B$4,0,ABS(P765-O765)),"")</f>
        <v/>
      </c>
      <c r="R765" s="226" t="str">
        <f t="shared" si="112"/>
        <v/>
      </c>
      <c r="T765" s="248" t="str">
        <f>IFERROR(_xlfn.XLOOKUP(D765,Prisliste!$C$4:$F$4,Prisliste!$C$28:$F$28)*R765,"")</f>
        <v/>
      </c>
      <c r="U765" s="248" t="str">
        <f>IFERROR(IF(L765=Hjelpeark!$P$14,_xlfn.XLOOKUP(D765,Prisliste!$C$4:$F$4,Prisliste!$C$29:$F$29)*R765,IF(L765=Hjelpeark!$P$15,_xlfn.XLOOKUP(D765,Prisliste!$C$4:$F$4,Prisliste!$C$30:$F$30)*R765,_xlfn.XLOOKUP(D765,Prisliste!$C$4:$F$4,Prisliste!$C$31:$F$31)*R765)),"")</f>
        <v/>
      </c>
    </row>
    <row r="766" spans="1:21" ht="14.4">
      <c r="A766" s="278" t="str">
        <f>IF(A765="","",IF(A765+1&lt;='Prisestimat RAS'!$C$7,'Beregninger RAS'!A765+1,""))</f>
        <v/>
      </c>
      <c r="B766" s="260" t="str">
        <f t="shared" si="113"/>
        <v/>
      </c>
      <c r="C766" s="277" t="str">
        <f t="shared" si="114"/>
        <v/>
      </c>
      <c r="D766" s="260" t="str">
        <f t="shared" si="115"/>
        <v/>
      </c>
      <c r="E766" s="226" t="str">
        <f t="shared" si="117"/>
        <v/>
      </c>
      <c r="F766" s="248" t="str">
        <f t="shared" si="116"/>
        <v/>
      </c>
      <c r="G766" s="246" t="str">
        <f>IF($A766="","",'Prisestimat RAS'!$C$14)</f>
        <v/>
      </c>
      <c r="H766" s="248" t="str" cm="1">
        <f t="array" ref="H766">IF(N766=Hjelpeark!$E$7,_xlfn.XLOOKUP(IF(P766="Naturlig",O766,P766),'Veksttabell FV'!$A$26:$A$42,_xlfn.XLOOKUP('Beregninger RAS'!F766,'Veksttabell FV'!$B$25:$T$25,'Veksttabell FV'!$B$26:$T$42,,-1),,-1)*G766,IF('Beregninger RAS'!N766=Hjelpeark!$D$7,_xlfn.XLOOKUP(IF(P766="Naturlig",O766,P766),'Veksttabell SV'!$A$27:$A$43,_xlfn.XLOOKUP('Beregninger RAS'!F766,'Veksttabell SV'!$B$26:$AU$26,'Veksttabell SV'!$B$27:$AU$43,,-1),,-1)*G766,""))</f>
        <v/>
      </c>
      <c r="I766" s="248" t="str">
        <f t="shared" si="110"/>
        <v/>
      </c>
      <c r="J766" s="264" t="str">
        <f t="shared" si="111"/>
        <v/>
      </c>
      <c r="K766" s="277" t="str">
        <f>IF(A766="","",'Prisestimat RAS'!$C$9)</f>
        <v/>
      </c>
      <c r="L766" s="277" t="str">
        <f>IF(B766="","",'Prisestimat RAS'!$C$10)</f>
        <v/>
      </c>
      <c r="M766" s="277" t="str">
        <f>IF(A766="","",_xlfn.XLOOKUP('Prisestimat RAS'!$C$10,Hjelpeark!$P$14:$P$16,Hjelpeark!$Q$14:$Q$16))</f>
        <v/>
      </c>
      <c r="N766" s="277" t="str">
        <f t="shared" si="118"/>
        <v/>
      </c>
      <c r="O766" s="277" t="str">
        <f>IFERROR(IF(N766=Hjelpeark!$D$7,_xlfn.XLOOKUP('Beregninger RAS'!C766,Hjelpeark!$C$8:$C$19,Hjelpeark!$D$8:$D$19),_xlfn.XLOOKUP('Beregninger RAS'!C766,Hjelpeark!$C$8:$C$19,Hjelpeark!$E$8:$E$19)),"")</f>
        <v/>
      </c>
      <c r="P766" s="277" t="str">
        <f t="shared" si="119"/>
        <v/>
      </c>
      <c r="Q766" s="277" t="str">
        <f>IFERROR(IF(P766=Hjelpeark!$B$4,0,ABS(P766-O766)),"")</f>
        <v/>
      </c>
      <c r="R766" s="226" t="str">
        <f t="shared" si="112"/>
        <v/>
      </c>
      <c r="T766" s="248" t="str">
        <f>IFERROR(_xlfn.XLOOKUP(D766,Prisliste!$C$4:$F$4,Prisliste!$C$28:$F$28)*R766,"")</f>
        <v/>
      </c>
      <c r="U766" s="248" t="str">
        <f>IFERROR(IF(L766=Hjelpeark!$P$14,_xlfn.XLOOKUP(D766,Prisliste!$C$4:$F$4,Prisliste!$C$29:$F$29)*R766,IF(L766=Hjelpeark!$P$15,_xlfn.XLOOKUP(D766,Prisliste!$C$4:$F$4,Prisliste!$C$30:$F$30)*R766,_xlfn.XLOOKUP(D766,Prisliste!$C$4:$F$4,Prisliste!$C$31:$F$31)*R766)),"")</f>
        <v/>
      </c>
    </row>
    <row r="767" spans="1:21" ht="14.4">
      <c r="A767" s="278" t="str">
        <f>IF(A766="","",IF(A766+1&lt;='Prisestimat RAS'!$C$7,'Beregninger RAS'!A766+1,""))</f>
        <v/>
      </c>
      <c r="B767" s="260" t="str">
        <f t="shared" si="113"/>
        <v/>
      </c>
      <c r="C767" s="277" t="str">
        <f t="shared" si="114"/>
        <v/>
      </c>
      <c r="D767" s="260" t="str">
        <f t="shared" si="115"/>
        <v/>
      </c>
      <c r="E767" s="226" t="str">
        <f t="shared" si="117"/>
        <v/>
      </c>
      <c r="F767" s="248" t="str">
        <f t="shared" si="116"/>
        <v/>
      </c>
      <c r="G767" s="246" t="str">
        <f>IF($A767="","",'Prisestimat RAS'!$C$14)</f>
        <v/>
      </c>
      <c r="H767" s="248" t="str" cm="1">
        <f t="array" ref="H767">IF(N767=Hjelpeark!$E$7,_xlfn.XLOOKUP(IF(P767="Naturlig",O767,P767),'Veksttabell FV'!$A$26:$A$42,_xlfn.XLOOKUP('Beregninger RAS'!F767,'Veksttabell FV'!$B$25:$T$25,'Veksttabell FV'!$B$26:$T$42,,-1),,-1)*G767,IF('Beregninger RAS'!N767=Hjelpeark!$D$7,_xlfn.XLOOKUP(IF(P767="Naturlig",O767,P767),'Veksttabell SV'!$A$27:$A$43,_xlfn.XLOOKUP('Beregninger RAS'!F767,'Veksttabell SV'!$B$26:$AU$26,'Veksttabell SV'!$B$27:$AU$43,,-1),,-1)*G767,""))</f>
        <v/>
      </c>
      <c r="I767" s="248" t="str">
        <f t="shared" si="110"/>
        <v/>
      </c>
      <c r="J767" s="264" t="str">
        <f t="shared" si="111"/>
        <v/>
      </c>
      <c r="K767" s="277" t="str">
        <f>IF(A767="","",'Prisestimat RAS'!$C$9)</f>
        <v/>
      </c>
      <c r="L767" s="277" t="str">
        <f>IF(B767="","",'Prisestimat RAS'!$C$10)</f>
        <v/>
      </c>
      <c r="M767" s="277" t="str">
        <f>IF(A767="","",_xlfn.XLOOKUP('Prisestimat RAS'!$C$10,Hjelpeark!$P$14:$P$16,Hjelpeark!$Q$14:$Q$16))</f>
        <v/>
      </c>
      <c r="N767" s="277" t="str">
        <f t="shared" si="118"/>
        <v/>
      </c>
      <c r="O767" s="277" t="str">
        <f>IFERROR(IF(N767=Hjelpeark!$D$7,_xlfn.XLOOKUP('Beregninger RAS'!C767,Hjelpeark!$C$8:$C$19,Hjelpeark!$D$8:$D$19),_xlfn.XLOOKUP('Beregninger RAS'!C767,Hjelpeark!$C$8:$C$19,Hjelpeark!$E$8:$E$19)),"")</f>
        <v/>
      </c>
      <c r="P767" s="277" t="str">
        <f t="shared" si="119"/>
        <v/>
      </c>
      <c r="Q767" s="277" t="str">
        <f>IFERROR(IF(P767=Hjelpeark!$B$4,0,ABS(P767-O767)),"")</f>
        <v/>
      </c>
      <c r="R767" s="226" t="str">
        <f t="shared" si="112"/>
        <v/>
      </c>
      <c r="T767" s="248" t="str">
        <f>IFERROR(_xlfn.XLOOKUP(D767,Prisliste!$C$4:$F$4,Prisliste!$C$28:$F$28)*R767,"")</f>
        <v/>
      </c>
      <c r="U767" s="248" t="str">
        <f>IFERROR(IF(L767=Hjelpeark!$P$14,_xlfn.XLOOKUP(D767,Prisliste!$C$4:$F$4,Prisliste!$C$29:$F$29)*R767,IF(L767=Hjelpeark!$P$15,_xlfn.XLOOKUP(D767,Prisliste!$C$4:$F$4,Prisliste!$C$30:$F$30)*R767,_xlfn.XLOOKUP(D767,Prisliste!$C$4:$F$4,Prisliste!$C$31:$F$31)*R767)),"")</f>
        <v/>
      </c>
    </row>
    <row r="768" spans="1:21" ht="14.4">
      <c r="A768" s="278" t="str">
        <f>IF(A767="","",IF(A767+1&lt;='Prisestimat RAS'!$C$7,'Beregninger RAS'!A767+1,""))</f>
        <v/>
      </c>
      <c r="B768" s="260" t="str">
        <f t="shared" si="113"/>
        <v/>
      </c>
      <c r="C768" s="277" t="str">
        <f t="shared" si="114"/>
        <v/>
      </c>
      <c r="D768" s="260" t="str">
        <f t="shared" si="115"/>
        <v/>
      </c>
      <c r="E768" s="226" t="str">
        <f t="shared" si="117"/>
        <v/>
      </c>
      <c r="F768" s="248" t="str">
        <f t="shared" si="116"/>
        <v/>
      </c>
      <c r="G768" s="246" t="str">
        <f>IF($A768="","",'Prisestimat RAS'!$C$14)</f>
        <v/>
      </c>
      <c r="H768" s="248" t="str" cm="1">
        <f t="array" ref="H768">IF(N768=Hjelpeark!$E$7,_xlfn.XLOOKUP(IF(P768="Naturlig",O768,P768),'Veksttabell FV'!$A$26:$A$42,_xlfn.XLOOKUP('Beregninger RAS'!F768,'Veksttabell FV'!$B$25:$T$25,'Veksttabell FV'!$B$26:$T$42,,-1),,-1)*G768,IF('Beregninger RAS'!N768=Hjelpeark!$D$7,_xlfn.XLOOKUP(IF(P768="Naturlig",O768,P768),'Veksttabell SV'!$A$27:$A$43,_xlfn.XLOOKUP('Beregninger RAS'!F768,'Veksttabell SV'!$B$26:$AU$26,'Veksttabell SV'!$B$27:$AU$43,,-1),,-1)*G768,""))</f>
        <v/>
      </c>
      <c r="I768" s="248" t="str">
        <f t="shared" si="110"/>
        <v/>
      </c>
      <c r="J768" s="264" t="str">
        <f t="shared" si="111"/>
        <v/>
      </c>
      <c r="K768" s="277" t="str">
        <f>IF(A768="","",'Prisestimat RAS'!$C$9)</f>
        <v/>
      </c>
      <c r="L768" s="277" t="str">
        <f>IF(B768="","",'Prisestimat RAS'!$C$10)</f>
        <v/>
      </c>
      <c r="M768" s="277" t="str">
        <f>IF(A768="","",_xlfn.XLOOKUP('Prisestimat RAS'!$C$10,Hjelpeark!$P$14:$P$16,Hjelpeark!$Q$14:$Q$16))</f>
        <v/>
      </c>
      <c r="N768" s="277" t="str">
        <f t="shared" si="118"/>
        <v/>
      </c>
      <c r="O768" s="277" t="str">
        <f>IFERROR(IF(N768=Hjelpeark!$D$7,_xlfn.XLOOKUP('Beregninger RAS'!C768,Hjelpeark!$C$8:$C$19,Hjelpeark!$D$8:$D$19),_xlfn.XLOOKUP('Beregninger RAS'!C768,Hjelpeark!$C$8:$C$19,Hjelpeark!$E$8:$E$19)),"")</f>
        <v/>
      </c>
      <c r="P768" s="277" t="str">
        <f t="shared" si="119"/>
        <v/>
      </c>
      <c r="Q768" s="277" t="str">
        <f>IFERROR(IF(P768=Hjelpeark!$B$4,0,ABS(P768-O768)),"")</f>
        <v/>
      </c>
      <c r="R768" s="226" t="str">
        <f t="shared" si="112"/>
        <v/>
      </c>
      <c r="T768" s="248" t="str">
        <f>IFERROR(_xlfn.XLOOKUP(D768,Prisliste!$C$4:$F$4,Prisliste!$C$28:$F$28)*R768,"")</f>
        <v/>
      </c>
      <c r="U768" s="248" t="str">
        <f>IFERROR(IF(L768=Hjelpeark!$P$14,_xlfn.XLOOKUP(D768,Prisliste!$C$4:$F$4,Prisliste!$C$29:$F$29)*R768,IF(L768=Hjelpeark!$P$15,_xlfn.XLOOKUP(D768,Prisliste!$C$4:$F$4,Prisliste!$C$30:$F$30)*R768,_xlfn.XLOOKUP(D768,Prisliste!$C$4:$F$4,Prisliste!$C$31:$F$31)*R768)),"")</f>
        <v/>
      </c>
    </row>
    <row r="769" spans="1:21" ht="14.4">
      <c r="A769" s="278" t="str">
        <f>IF(A768="","",IF(A768+1&lt;='Prisestimat RAS'!$C$7,'Beregninger RAS'!A768+1,""))</f>
        <v/>
      </c>
      <c r="B769" s="260" t="str">
        <f t="shared" si="113"/>
        <v/>
      </c>
      <c r="C769" s="277" t="str">
        <f t="shared" si="114"/>
        <v/>
      </c>
      <c r="D769" s="260" t="str">
        <f t="shared" si="115"/>
        <v/>
      </c>
      <c r="E769" s="226" t="str">
        <f t="shared" si="117"/>
        <v/>
      </c>
      <c r="F769" s="248" t="str">
        <f t="shared" si="116"/>
        <v/>
      </c>
      <c r="G769" s="246" t="str">
        <f>IF($A769="","",'Prisestimat RAS'!$C$14)</f>
        <v/>
      </c>
      <c r="H769" s="248" t="str" cm="1">
        <f t="array" ref="H769">IF(N769=Hjelpeark!$E$7,_xlfn.XLOOKUP(IF(P769="Naturlig",O769,P769),'Veksttabell FV'!$A$26:$A$42,_xlfn.XLOOKUP('Beregninger RAS'!F769,'Veksttabell FV'!$B$25:$T$25,'Veksttabell FV'!$B$26:$T$42,,-1),,-1)*G769,IF('Beregninger RAS'!N769=Hjelpeark!$D$7,_xlfn.XLOOKUP(IF(P769="Naturlig",O769,P769),'Veksttabell SV'!$A$27:$A$43,_xlfn.XLOOKUP('Beregninger RAS'!F769,'Veksttabell SV'!$B$26:$AU$26,'Veksttabell SV'!$B$27:$AU$43,,-1),,-1)*G769,""))</f>
        <v/>
      </c>
      <c r="I769" s="248" t="str">
        <f t="shared" si="110"/>
        <v/>
      </c>
      <c r="J769" s="264" t="str">
        <f t="shared" si="111"/>
        <v/>
      </c>
      <c r="K769" s="277" t="str">
        <f>IF(A769="","",'Prisestimat RAS'!$C$9)</f>
        <v/>
      </c>
      <c r="L769" s="277" t="str">
        <f>IF(B769="","",'Prisestimat RAS'!$C$10)</f>
        <v/>
      </c>
      <c r="M769" s="277" t="str">
        <f>IF(A769="","",_xlfn.XLOOKUP('Prisestimat RAS'!$C$10,Hjelpeark!$P$14:$P$16,Hjelpeark!$Q$14:$Q$16))</f>
        <v/>
      </c>
      <c r="N769" s="277" t="str">
        <f t="shared" si="118"/>
        <v/>
      </c>
      <c r="O769" s="277" t="str">
        <f>IFERROR(IF(N769=Hjelpeark!$D$7,_xlfn.XLOOKUP('Beregninger RAS'!C769,Hjelpeark!$C$8:$C$19,Hjelpeark!$D$8:$D$19),_xlfn.XLOOKUP('Beregninger RAS'!C769,Hjelpeark!$C$8:$C$19,Hjelpeark!$E$8:$E$19)),"")</f>
        <v/>
      </c>
      <c r="P769" s="277" t="str">
        <f t="shared" si="119"/>
        <v/>
      </c>
      <c r="Q769" s="277" t="str">
        <f>IFERROR(IF(P769=Hjelpeark!$B$4,0,ABS(P769-O769)),"")</f>
        <v/>
      </c>
      <c r="R769" s="226" t="str">
        <f t="shared" si="112"/>
        <v/>
      </c>
      <c r="T769" s="248" t="str">
        <f>IFERROR(_xlfn.XLOOKUP(D769,Prisliste!$C$4:$F$4,Prisliste!$C$28:$F$28)*R769,"")</f>
        <v/>
      </c>
      <c r="U769" s="248" t="str">
        <f>IFERROR(IF(L769=Hjelpeark!$P$14,_xlfn.XLOOKUP(D769,Prisliste!$C$4:$F$4,Prisliste!$C$29:$F$29)*R769,IF(L769=Hjelpeark!$P$15,_xlfn.XLOOKUP(D769,Prisliste!$C$4:$F$4,Prisliste!$C$30:$F$30)*R769,_xlfn.XLOOKUP(D769,Prisliste!$C$4:$F$4,Prisliste!$C$31:$F$31)*R769)),"")</f>
        <v/>
      </c>
    </row>
    <row r="770" spans="1:21" ht="14.4">
      <c r="A770" s="278" t="str">
        <f>IF(A769="","",IF(A769+1&lt;='Prisestimat RAS'!$C$7,'Beregninger RAS'!A769+1,""))</f>
        <v/>
      </c>
      <c r="B770" s="260" t="str">
        <f t="shared" si="113"/>
        <v/>
      </c>
      <c r="C770" s="277" t="str">
        <f t="shared" si="114"/>
        <v/>
      </c>
      <c r="D770" s="260" t="str">
        <f t="shared" si="115"/>
        <v/>
      </c>
      <c r="E770" s="226" t="str">
        <f t="shared" si="117"/>
        <v/>
      </c>
      <c r="F770" s="248" t="str">
        <f t="shared" si="116"/>
        <v/>
      </c>
      <c r="G770" s="246" t="str">
        <f>IF($A770="","",'Prisestimat RAS'!$C$14)</f>
        <v/>
      </c>
      <c r="H770" s="248" t="str" cm="1">
        <f t="array" ref="H770">IF(N770=Hjelpeark!$E$7,_xlfn.XLOOKUP(IF(P770="Naturlig",O770,P770),'Veksttabell FV'!$A$26:$A$42,_xlfn.XLOOKUP('Beregninger RAS'!F770,'Veksttabell FV'!$B$25:$T$25,'Veksttabell FV'!$B$26:$T$42,,-1),,-1)*G770,IF('Beregninger RAS'!N770=Hjelpeark!$D$7,_xlfn.XLOOKUP(IF(P770="Naturlig",O770,P770),'Veksttabell SV'!$A$27:$A$43,_xlfn.XLOOKUP('Beregninger RAS'!F770,'Veksttabell SV'!$B$26:$AU$26,'Veksttabell SV'!$B$27:$AU$43,,-1),,-1)*G770,""))</f>
        <v/>
      </c>
      <c r="I770" s="248" t="str">
        <f t="shared" si="110"/>
        <v/>
      </c>
      <c r="J770" s="264" t="str">
        <f t="shared" si="111"/>
        <v/>
      </c>
      <c r="K770" s="277" t="str">
        <f>IF(A770="","",'Prisestimat RAS'!$C$9)</f>
        <v/>
      </c>
      <c r="L770" s="277" t="str">
        <f>IF(B770="","",'Prisestimat RAS'!$C$10)</f>
        <v/>
      </c>
      <c r="M770" s="277" t="str">
        <f>IF(A770="","",_xlfn.XLOOKUP('Prisestimat RAS'!$C$10,Hjelpeark!$P$14:$P$16,Hjelpeark!$Q$14:$Q$16))</f>
        <v/>
      </c>
      <c r="N770" s="277" t="str">
        <f t="shared" si="118"/>
        <v/>
      </c>
      <c r="O770" s="277" t="str">
        <f>IFERROR(IF(N770=Hjelpeark!$D$7,_xlfn.XLOOKUP('Beregninger RAS'!C770,Hjelpeark!$C$8:$C$19,Hjelpeark!$D$8:$D$19),_xlfn.XLOOKUP('Beregninger RAS'!C770,Hjelpeark!$C$8:$C$19,Hjelpeark!$E$8:$E$19)),"")</f>
        <v/>
      </c>
      <c r="P770" s="277" t="str">
        <f t="shared" si="119"/>
        <v/>
      </c>
      <c r="Q770" s="277" t="str">
        <f>IFERROR(IF(P770=Hjelpeark!$B$4,0,ABS(P770-O770)),"")</f>
        <v/>
      </c>
      <c r="R770" s="226" t="str">
        <f t="shared" si="112"/>
        <v/>
      </c>
      <c r="T770" s="248" t="str">
        <f>IFERROR(_xlfn.XLOOKUP(D770,Prisliste!$C$4:$F$4,Prisliste!$C$28:$F$28)*R770,"")</f>
        <v/>
      </c>
      <c r="U770" s="248" t="str">
        <f>IFERROR(IF(L770=Hjelpeark!$P$14,_xlfn.XLOOKUP(D770,Prisliste!$C$4:$F$4,Prisliste!$C$29:$F$29)*R770,IF(L770=Hjelpeark!$P$15,_xlfn.XLOOKUP(D770,Prisliste!$C$4:$F$4,Prisliste!$C$30:$F$30)*R770,_xlfn.XLOOKUP(D770,Prisliste!$C$4:$F$4,Prisliste!$C$31:$F$31)*R770)),"")</f>
        <v/>
      </c>
    </row>
    <row r="771" spans="1:21" ht="14.4">
      <c r="A771" s="278" t="str">
        <f>IF(A770="","",IF(A770+1&lt;='Prisestimat RAS'!$C$7,'Beregninger RAS'!A770+1,""))</f>
        <v/>
      </c>
      <c r="B771" s="260" t="str">
        <f t="shared" si="113"/>
        <v/>
      </c>
      <c r="C771" s="277" t="str">
        <f t="shared" si="114"/>
        <v/>
      </c>
      <c r="D771" s="260" t="str">
        <f t="shared" si="115"/>
        <v/>
      </c>
      <c r="E771" s="226" t="str">
        <f t="shared" si="117"/>
        <v/>
      </c>
      <c r="F771" s="248" t="str">
        <f t="shared" si="116"/>
        <v/>
      </c>
      <c r="G771" s="246" t="str">
        <f>IF($A771="","",'Prisestimat RAS'!$C$14)</f>
        <v/>
      </c>
      <c r="H771" s="248" t="str" cm="1">
        <f t="array" ref="H771">IF(N771=Hjelpeark!$E$7,_xlfn.XLOOKUP(IF(P771="Naturlig",O771,P771),'Veksttabell FV'!$A$26:$A$42,_xlfn.XLOOKUP('Beregninger RAS'!F771,'Veksttabell FV'!$B$25:$T$25,'Veksttabell FV'!$B$26:$T$42,,-1),,-1)*G771,IF('Beregninger RAS'!N771=Hjelpeark!$D$7,_xlfn.XLOOKUP(IF(P771="Naturlig",O771,P771),'Veksttabell SV'!$A$27:$A$43,_xlfn.XLOOKUP('Beregninger RAS'!F771,'Veksttabell SV'!$B$26:$AU$26,'Veksttabell SV'!$B$27:$AU$43,,-1),,-1)*G771,""))</f>
        <v/>
      </c>
      <c r="I771" s="248" t="str">
        <f t="shared" si="110"/>
        <v/>
      </c>
      <c r="J771" s="264" t="str">
        <f t="shared" si="111"/>
        <v/>
      </c>
      <c r="K771" s="277" t="str">
        <f>IF(A771="","",'Prisestimat RAS'!$C$9)</f>
        <v/>
      </c>
      <c r="L771" s="277" t="str">
        <f>IF(B771="","",'Prisestimat RAS'!$C$10)</f>
        <v/>
      </c>
      <c r="M771" s="277" t="str">
        <f>IF(A771="","",_xlfn.XLOOKUP('Prisestimat RAS'!$C$10,Hjelpeark!$P$14:$P$16,Hjelpeark!$Q$14:$Q$16))</f>
        <v/>
      </c>
      <c r="N771" s="277" t="str">
        <f t="shared" si="118"/>
        <v/>
      </c>
      <c r="O771" s="277" t="str">
        <f>IFERROR(IF(N771=Hjelpeark!$D$7,_xlfn.XLOOKUP('Beregninger RAS'!C771,Hjelpeark!$C$8:$C$19,Hjelpeark!$D$8:$D$19),_xlfn.XLOOKUP('Beregninger RAS'!C771,Hjelpeark!$C$8:$C$19,Hjelpeark!$E$8:$E$19)),"")</f>
        <v/>
      </c>
      <c r="P771" s="277" t="str">
        <f t="shared" si="119"/>
        <v/>
      </c>
      <c r="Q771" s="277" t="str">
        <f>IFERROR(IF(P771=Hjelpeark!$B$4,0,ABS(P771-O771)),"")</f>
        <v/>
      </c>
      <c r="R771" s="226" t="str">
        <f t="shared" si="112"/>
        <v/>
      </c>
      <c r="T771" s="248" t="str">
        <f>IFERROR(_xlfn.XLOOKUP(D771,Prisliste!$C$4:$F$4,Prisliste!$C$28:$F$28)*R771,"")</f>
        <v/>
      </c>
      <c r="U771" s="248" t="str">
        <f>IFERROR(IF(L771=Hjelpeark!$P$14,_xlfn.XLOOKUP(D771,Prisliste!$C$4:$F$4,Prisliste!$C$29:$F$29)*R771,IF(L771=Hjelpeark!$P$15,_xlfn.XLOOKUP(D771,Prisliste!$C$4:$F$4,Prisliste!$C$30:$F$30)*R771,_xlfn.XLOOKUP(D771,Prisliste!$C$4:$F$4,Prisliste!$C$31:$F$31)*R771)),"")</f>
        <v/>
      </c>
    </row>
    <row r="772" spans="1:21" ht="14.4">
      <c r="A772" s="278" t="str">
        <f>IF(A771="","",IF(A771+1&lt;='Prisestimat RAS'!$C$7,'Beregninger RAS'!A771+1,""))</f>
        <v/>
      </c>
      <c r="B772" s="260" t="str">
        <f t="shared" si="113"/>
        <v/>
      </c>
      <c r="C772" s="277" t="str">
        <f t="shared" si="114"/>
        <v/>
      </c>
      <c r="D772" s="260" t="str">
        <f t="shared" si="115"/>
        <v/>
      </c>
      <c r="E772" s="226" t="str">
        <f t="shared" si="117"/>
        <v/>
      </c>
      <c r="F772" s="248" t="str">
        <f t="shared" si="116"/>
        <v/>
      </c>
      <c r="G772" s="246" t="str">
        <f>IF($A772="","",'Prisestimat RAS'!$C$14)</f>
        <v/>
      </c>
      <c r="H772" s="248" t="str" cm="1">
        <f t="array" ref="H772">IF(N772=Hjelpeark!$E$7,_xlfn.XLOOKUP(IF(P772="Naturlig",O772,P772),'Veksttabell FV'!$A$26:$A$42,_xlfn.XLOOKUP('Beregninger RAS'!F772,'Veksttabell FV'!$B$25:$T$25,'Veksttabell FV'!$B$26:$T$42,,-1),,-1)*G772,IF('Beregninger RAS'!N772=Hjelpeark!$D$7,_xlfn.XLOOKUP(IF(P772="Naturlig",O772,P772),'Veksttabell SV'!$A$27:$A$43,_xlfn.XLOOKUP('Beregninger RAS'!F772,'Veksttabell SV'!$B$26:$AU$26,'Veksttabell SV'!$B$27:$AU$43,,-1),,-1)*G772,""))</f>
        <v/>
      </c>
      <c r="I772" s="248" t="str">
        <f t="shared" si="120" ref="I772:I835">IF(A772="","",E772*F772/1000)</f>
        <v/>
      </c>
      <c r="J772" s="264" t="str">
        <f t="shared" si="121" ref="J772:J835">IF(A772="","",I772/(M772/1000)/K772)</f>
        <v/>
      </c>
      <c r="K772" s="277" t="str">
        <f>IF(A772="","",'Prisestimat RAS'!$C$9)</f>
        <v/>
      </c>
      <c r="L772" s="277" t="str">
        <f>IF(B772="","",'Prisestimat RAS'!$C$10)</f>
        <v/>
      </c>
      <c r="M772" s="277" t="str">
        <f>IF(A772="","",_xlfn.XLOOKUP('Prisestimat RAS'!$C$10,Hjelpeark!$P$14:$P$16,Hjelpeark!$Q$14:$Q$16))</f>
        <v/>
      </c>
      <c r="N772" s="277" t="str">
        <f t="shared" si="118"/>
        <v/>
      </c>
      <c r="O772" s="277" t="str">
        <f>IFERROR(IF(N772=Hjelpeark!$D$7,_xlfn.XLOOKUP('Beregninger RAS'!C772,Hjelpeark!$C$8:$C$19,Hjelpeark!$D$8:$D$19),_xlfn.XLOOKUP('Beregninger RAS'!C772,Hjelpeark!$C$8:$C$19,Hjelpeark!$E$8:$E$19)),"")</f>
        <v/>
      </c>
      <c r="P772" s="277" t="str">
        <f t="shared" si="119"/>
        <v/>
      </c>
      <c r="Q772" s="277" t="str">
        <f>IFERROR(IF(P772=Hjelpeark!$B$4,0,ABS(P772-O772)),"")</f>
        <v/>
      </c>
      <c r="R772" s="226" t="str">
        <f t="shared" si="122" ref="R772:R835">K772</f>
        <v/>
      </c>
      <c r="T772" s="248" t="str">
        <f>IFERROR(_xlfn.XLOOKUP(D772,Prisliste!$C$4:$F$4,Prisliste!$C$28:$F$28)*R772,"")</f>
        <v/>
      </c>
      <c r="U772" s="248" t="str">
        <f>IFERROR(IF(L772=Hjelpeark!$P$14,_xlfn.XLOOKUP(D772,Prisliste!$C$4:$F$4,Prisliste!$C$29:$F$29)*R772,IF(L772=Hjelpeark!$P$15,_xlfn.XLOOKUP(D772,Prisliste!$C$4:$F$4,Prisliste!$C$30:$F$30)*R772,_xlfn.XLOOKUP(D772,Prisliste!$C$4:$F$4,Prisliste!$C$31:$F$31)*R772)),"")</f>
        <v/>
      </c>
    </row>
    <row r="773" spans="1:21" ht="14.4">
      <c r="A773" s="278" t="str">
        <f>IF(A772="","",IF(A772+1&lt;='Prisestimat RAS'!$C$7,'Beregninger RAS'!A772+1,""))</f>
        <v/>
      </c>
      <c r="B773" s="260" t="str">
        <f t="shared" si="123" ref="B773:B836">IFERROR(_xlfn.ISOWEEKNUM(A773),"")</f>
        <v/>
      </c>
      <c r="C773" s="277" t="str">
        <f t="shared" si="124" ref="C773:C836">IFERROR(MONTH(A773),"")</f>
        <v/>
      </c>
      <c r="D773" s="260" t="str">
        <f t="shared" si="125" ref="D773:D836">IFERROR(YEAR(A773),"")</f>
        <v/>
      </c>
      <c r="E773" s="226" t="str">
        <f t="shared" si="117"/>
        <v/>
      </c>
      <c r="F773" s="248" t="str">
        <f t="shared" si="126" ref="F773:F836">IF(A773="","",F772+(F772*H772/100))</f>
        <v/>
      </c>
      <c r="G773" s="246" t="str">
        <f>IF($A773="","",'Prisestimat RAS'!$C$14)</f>
        <v/>
      </c>
      <c r="H773" s="248" t="str" cm="1">
        <f t="array" ref="H773">IF(N773=Hjelpeark!$E$7,_xlfn.XLOOKUP(IF(P773="Naturlig",O773,P773),'Veksttabell FV'!$A$26:$A$42,_xlfn.XLOOKUP('Beregninger RAS'!F773,'Veksttabell FV'!$B$25:$T$25,'Veksttabell FV'!$B$26:$T$42,,-1),,-1)*G773,IF('Beregninger RAS'!N773=Hjelpeark!$D$7,_xlfn.XLOOKUP(IF(P773="Naturlig",O773,P773),'Veksttabell SV'!$A$27:$A$43,_xlfn.XLOOKUP('Beregninger RAS'!F773,'Veksttabell SV'!$B$26:$AU$26,'Veksttabell SV'!$B$27:$AU$43,,-1),,-1)*G773,""))</f>
        <v/>
      </c>
      <c r="I773" s="248" t="str">
        <f t="shared" si="120"/>
        <v/>
      </c>
      <c r="J773" s="264" t="str">
        <f t="shared" si="121"/>
        <v/>
      </c>
      <c r="K773" s="277" t="str">
        <f>IF(A773="","",'Prisestimat RAS'!$C$9)</f>
        <v/>
      </c>
      <c r="L773" s="277" t="str">
        <f>IF(B773="","",'Prisestimat RAS'!$C$10)</f>
        <v/>
      </c>
      <c r="M773" s="277" t="str">
        <f>IF(A773="","",_xlfn.XLOOKUP('Prisestimat RAS'!$C$10,Hjelpeark!$P$14:$P$16,Hjelpeark!$Q$14:$Q$16))</f>
        <v/>
      </c>
      <c r="N773" s="277" t="str">
        <f t="shared" si="118"/>
        <v/>
      </c>
      <c r="O773" s="277" t="str">
        <f>IFERROR(IF(N773=Hjelpeark!$D$7,_xlfn.XLOOKUP('Beregninger RAS'!C773,Hjelpeark!$C$8:$C$19,Hjelpeark!$D$8:$D$19),_xlfn.XLOOKUP('Beregninger RAS'!C773,Hjelpeark!$C$8:$C$19,Hjelpeark!$E$8:$E$19)),"")</f>
        <v/>
      </c>
      <c r="P773" s="277" t="str">
        <f t="shared" si="119"/>
        <v/>
      </c>
      <c r="Q773" s="277" t="str">
        <f>IFERROR(IF(P773=Hjelpeark!$B$4,0,ABS(P773-O773)),"")</f>
        <v/>
      </c>
      <c r="R773" s="226" t="str">
        <f t="shared" si="122"/>
        <v/>
      </c>
      <c r="T773" s="248" t="str">
        <f>IFERROR(_xlfn.XLOOKUP(D773,Prisliste!$C$4:$F$4,Prisliste!$C$28:$F$28)*R773,"")</f>
        <v/>
      </c>
      <c r="U773" s="248" t="str">
        <f>IFERROR(IF(L773=Hjelpeark!$P$14,_xlfn.XLOOKUP(D773,Prisliste!$C$4:$F$4,Prisliste!$C$29:$F$29)*R773,IF(L773=Hjelpeark!$P$15,_xlfn.XLOOKUP(D773,Prisliste!$C$4:$F$4,Prisliste!$C$30:$F$30)*R773,_xlfn.XLOOKUP(D773,Prisliste!$C$4:$F$4,Prisliste!$C$31:$F$31)*R773)),"")</f>
        <v/>
      </c>
    </row>
    <row r="774" spans="1:21" ht="14.4">
      <c r="A774" s="278" t="str">
        <f>IF(A773="","",IF(A773+1&lt;='Prisestimat RAS'!$C$7,'Beregninger RAS'!A773+1,""))</f>
        <v/>
      </c>
      <c r="B774" s="260" t="str">
        <f t="shared" si="123"/>
        <v/>
      </c>
      <c r="C774" s="277" t="str">
        <f t="shared" si="124"/>
        <v/>
      </c>
      <c r="D774" s="260" t="str">
        <f t="shared" si="125"/>
        <v/>
      </c>
      <c r="E774" s="226" t="str">
        <f t="shared" si="127" ref="E774:E837">IFERROR(IF(A774="","",E773),"")</f>
        <v/>
      </c>
      <c r="F774" s="248" t="str">
        <f t="shared" si="126"/>
        <v/>
      </c>
      <c r="G774" s="246" t="str">
        <f>IF($A774="","",'Prisestimat RAS'!$C$14)</f>
        <v/>
      </c>
      <c r="H774" s="248" t="str" cm="1">
        <f t="array" ref="H774">IF(N774=Hjelpeark!$E$7,_xlfn.XLOOKUP(IF(P774="Naturlig",O774,P774),'Veksttabell FV'!$A$26:$A$42,_xlfn.XLOOKUP('Beregninger RAS'!F774,'Veksttabell FV'!$B$25:$T$25,'Veksttabell FV'!$B$26:$T$42,,-1),,-1)*G774,IF('Beregninger RAS'!N774=Hjelpeark!$D$7,_xlfn.XLOOKUP(IF(P774="Naturlig",O774,P774),'Veksttabell SV'!$A$27:$A$43,_xlfn.XLOOKUP('Beregninger RAS'!F774,'Veksttabell SV'!$B$26:$AU$26,'Veksttabell SV'!$B$27:$AU$43,,-1),,-1)*G774,""))</f>
        <v/>
      </c>
      <c r="I774" s="248" t="str">
        <f t="shared" si="120"/>
        <v/>
      </c>
      <c r="J774" s="264" t="str">
        <f t="shared" si="121"/>
        <v/>
      </c>
      <c r="K774" s="277" t="str">
        <f>IF(A774="","",'Prisestimat RAS'!$C$9)</f>
        <v/>
      </c>
      <c r="L774" s="277" t="str">
        <f>IF(B774="","",'Prisestimat RAS'!$C$10)</f>
        <v/>
      </c>
      <c r="M774" s="277" t="str">
        <f>IF(A774="","",_xlfn.XLOOKUP('Prisestimat RAS'!$C$10,Hjelpeark!$P$14:$P$16,Hjelpeark!$Q$14:$Q$16))</f>
        <v/>
      </c>
      <c r="N774" s="277" t="str">
        <f t="shared" si="128" ref="N774:N837">IF(A774="","",N773)</f>
        <v/>
      </c>
      <c r="O774" s="277" t="str">
        <f>IFERROR(IF(N774=Hjelpeark!$D$7,_xlfn.XLOOKUP('Beregninger RAS'!C774,Hjelpeark!$C$8:$C$19,Hjelpeark!$D$8:$D$19),_xlfn.XLOOKUP('Beregninger RAS'!C774,Hjelpeark!$C$8:$C$19,Hjelpeark!$E$8:$E$19)),"")</f>
        <v/>
      </c>
      <c r="P774" s="277" t="str">
        <f t="shared" si="129" ref="P774:P837">IF(A774="","",P773)</f>
        <v/>
      </c>
      <c r="Q774" s="277" t="str">
        <f>IFERROR(IF(P774=Hjelpeark!$B$4,0,ABS(P774-O774)),"")</f>
        <v/>
      </c>
      <c r="R774" s="226" t="str">
        <f t="shared" si="122"/>
        <v/>
      </c>
      <c r="T774" s="248" t="str">
        <f>IFERROR(_xlfn.XLOOKUP(D774,Prisliste!$C$4:$F$4,Prisliste!$C$28:$F$28)*R774,"")</f>
        <v/>
      </c>
      <c r="U774" s="248" t="str">
        <f>IFERROR(IF(L774=Hjelpeark!$P$14,_xlfn.XLOOKUP(D774,Prisliste!$C$4:$F$4,Prisliste!$C$29:$F$29)*R774,IF(L774=Hjelpeark!$P$15,_xlfn.XLOOKUP(D774,Prisliste!$C$4:$F$4,Prisliste!$C$30:$F$30)*R774,_xlfn.XLOOKUP(D774,Prisliste!$C$4:$F$4,Prisliste!$C$31:$F$31)*R774)),"")</f>
        <v/>
      </c>
    </row>
    <row r="775" spans="1:21" ht="14.4">
      <c r="A775" s="278" t="str">
        <f>IF(A774="","",IF(A774+1&lt;='Prisestimat RAS'!$C$7,'Beregninger RAS'!A774+1,""))</f>
        <v/>
      </c>
      <c r="B775" s="260" t="str">
        <f t="shared" si="123"/>
        <v/>
      </c>
      <c r="C775" s="277" t="str">
        <f t="shared" si="124"/>
        <v/>
      </c>
      <c r="D775" s="260" t="str">
        <f t="shared" si="125"/>
        <v/>
      </c>
      <c r="E775" s="226" t="str">
        <f t="shared" si="127"/>
        <v/>
      </c>
      <c r="F775" s="248" t="str">
        <f t="shared" si="126"/>
        <v/>
      </c>
      <c r="G775" s="246" t="str">
        <f>IF($A775="","",'Prisestimat RAS'!$C$14)</f>
        <v/>
      </c>
      <c r="H775" s="248" t="str" cm="1">
        <f t="array" ref="H775">IF(N775=Hjelpeark!$E$7,_xlfn.XLOOKUP(IF(P775="Naturlig",O775,P775),'Veksttabell FV'!$A$26:$A$42,_xlfn.XLOOKUP('Beregninger RAS'!F775,'Veksttabell FV'!$B$25:$T$25,'Veksttabell FV'!$B$26:$T$42,,-1),,-1)*G775,IF('Beregninger RAS'!N775=Hjelpeark!$D$7,_xlfn.XLOOKUP(IF(P775="Naturlig",O775,P775),'Veksttabell SV'!$A$27:$A$43,_xlfn.XLOOKUP('Beregninger RAS'!F775,'Veksttabell SV'!$B$26:$AU$26,'Veksttabell SV'!$B$27:$AU$43,,-1),,-1)*G775,""))</f>
        <v/>
      </c>
      <c r="I775" s="248" t="str">
        <f t="shared" si="120"/>
        <v/>
      </c>
      <c r="J775" s="264" t="str">
        <f t="shared" si="121"/>
        <v/>
      </c>
      <c r="K775" s="277" t="str">
        <f>IF(A775="","",'Prisestimat RAS'!$C$9)</f>
        <v/>
      </c>
      <c r="L775" s="277" t="str">
        <f>IF(B775="","",'Prisestimat RAS'!$C$10)</f>
        <v/>
      </c>
      <c r="M775" s="277" t="str">
        <f>IF(A775="","",_xlfn.XLOOKUP('Prisestimat RAS'!$C$10,Hjelpeark!$P$14:$P$16,Hjelpeark!$Q$14:$Q$16))</f>
        <v/>
      </c>
      <c r="N775" s="277" t="str">
        <f t="shared" si="128"/>
        <v/>
      </c>
      <c r="O775" s="277" t="str">
        <f>IFERROR(IF(N775=Hjelpeark!$D$7,_xlfn.XLOOKUP('Beregninger RAS'!C775,Hjelpeark!$C$8:$C$19,Hjelpeark!$D$8:$D$19),_xlfn.XLOOKUP('Beregninger RAS'!C775,Hjelpeark!$C$8:$C$19,Hjelpeark!$E$8:$E$19)),"")</f>
        <v/>
      </c>
      <c r="P775" s="277" t="str">
        <f t="shared" si="129"/>
        <v/>
      </c>
      <c r="Q775" s="277" t="str">
        <f>IFERROR(IF(P775=Hjelpeark!$B$4,0,ABS(P775-O775)),"")</f>
        <v/>
      </c>
      <c r="R775" s="226" t="str">
        <f t="shared" si="122"/>
        <v/>
      </c>
      <c r="T775" s="248" t="str">
        <f>IFERROR(_xlfn.XLOOKUP(D775,Prisliste!$C$4:$F$4,Prisliste!$C$28:$F$28)*R775,"")</f>
        <v/>
      </c>
      <c r="U775" s="248" t="str">
        <f>IFERROR(IF(L775=Hjelpeark!$P$14,_xlfn.XLOOKUP(D775,Prisliste!$C$4:$F$4,Prisliste!$C$29:$F$29)*R775,IF(L775=Hjelpeark!$P$15,_xlfn.XLOOKUP(D775,Prisliste!$C$4:$F$4,Prisliste!$C$30:$F$30)*R775,_xlfn.XLOOKUP(D775,Prisliste!$C$4:$F$4,Prisliste!$C$31:$F$31)*R775)),"")</f>
        <v/>
      </c>
    </row>
    <row r="776" spans="1:21" ht="14.4">
      <c r="A776" s="278" t="str">
        <f>IF(A775="","",IF(A775+1&lt;='Prisestimat RAS'!$C$7,'Beregninger RAS'!A775+1,""))</f>
        <v/>
      </c>
      <c r="B776" s="260" t="str">
        <f t="shared" si="123"/>
        <v/>
      </c>
      <c r="C776" s="277" t="str">
        <f t="shared" si="124"/>
        <v/>
      </c>
      <c r="D776" s="260" t="str">
        <f t="shared" si="125"/>
        <v/>
      </c>
      <c r="E776" s="226" t="str">
        <f t="shared" si="127"/>
        <v/>
      </c>
      <c r="F776" s="248" t="str">
        <f t="shared" si="126"/>
        <v/>
      </c>
      <c r="G776" s="246" t="str">
        <f>IF($A776="","",'Prisestimat RAS'!$C$14)</f>
        <v/>
      </c>
      <c r="H776" s="248" t="str" cm="1">
        <f t="array" ref="H776">IF(N776=Hjelpeark!$E$7,_xlfn.XLOOKUP(IF(P776="Naturlig",O776,P776),'Veksttabell FV'!$A$26:$A$42,_xlfn.XLOOKUP('Beregninger RAS'!F776,'Veksttabell FV'!$B$25:$T$25,'Veksttabell FV'!$B$26:$T$42,,-1),,-1)*G776,IF('Beregninger RAS'!N776=Hjelpeark!$D$7,_xlfn.XLOOKUP(IF(P776="Naturlig",O776,P776),'Veksttabell SV'!$A$27:$A$43,_xlfn.XLOOKUP('Beregninger RAS'!F776,'Veksttabell SV'!$B$26:$AU$26,'Veksttabell SV'!$B$27:$AU$43,,-1),,-1)*G776,""))</f>
        <v/>
      </c>
      <c r="I776" s="248" t="str">
        <f t="shared" si="120"/>
        <v/>
      </c>
      <c r="J776" s="264" t="str">
        <f t="shared" si="121"/>
        <v/>
      </c>
      <c r="K776" s="277" t="str">
        <f>IF(A776="","",'Prisestimat RAS'!$C$9)</f>
        <v/>
      </c>
      <c r="L776" s="277" t="str">
        <f>IF(B776="","",'Prisestimat RAS'!$C$10)</f>
        <v/>
      </c>
      <c r="M776" s="277" t="str">
        <f>IF(A776="","",_xlfn.XLOOKUP('Prisestimat RAS'!$C$10,Hjelpeark!$P$14:$P$16,Hjelpeark!$Q$14:$Q$16))</f>
        <v/>
      </c>
      <c r="N776" s="277" t="str">
        <f t="shared" si="128"/>
        <v/>
      </c>
      <c r="O776" s="277" t="str">
        <f>IFERROR(IF(N776=Hjelpeark!$D$7,_xlfn.XLOOKUP('Beregninger RAS'!C776,Hjelpeark!$C$8:$C$19,Hjelpeark!$D$8:$D$19),_xlfn.XLOOKUP('Beregninger RAS'!C776,Hjelpeark!$C$8:$C$19,Hjelpeark!$E$8:$E$19)),"")</f>
        <v/>
      </c>
      <c r="P776" s="277" t="str">
        <f t="shared" si="129"/>
        <v/>
      </c>
      <c r="Q776" s="277" t="str">
        <f>IFERROR(IF(P776=Hjelpeark!$B$4,0,ABS(P776-O776)),"")</f>
        <v/>
      </c>
      <c r="R776" s="226" t="str">
        <f t="shared" si="122"/>
        <v/>
      </c>
      <c r="T776" s="248" t="str">
        <f>IFERROR(_xlfn.XLOOKUP(D776,Prisliste!$C$4:$F$4,Prisliste!$C$28:$F$28)*R776,"")</f>
        <v/>
      </c>
      <c r="U776" s="248" t="str">
        <f>IFERROR(IF(L776=Hjelpeark!$P$14,_xlfn.XLOOKUP(D776,Prisliste!$C$4:$F$4,Prisliste!$C$29:$F$29)*R776,IF(L776=Hjelpeark!$P$15,_xlfn.XLOOKUP(D776,Prisliste!$C$4:$F$4,Prisliste!$C$30:$F$30)*R776,_xlfn.XLOOKUP(D776,Prisliste!$C$4:$F$4,Prisliste!$C$31:$F$31)*R776)),"")</f>
        <v/>
      </c>
    </row>
    <row r="777" spans="1:21" ht="14.4">
      <c r="A777" s="278" t="str">
        <f>IF(A776="","",IF(A776+1&lt;='Prisestimat RAS'!$C$7,'Beregninger RAS'!A776+1,""))</f>
        <v/>
      </c>
      <c r="B777" s="260" t="str">
        <f t="shared" si="123"/>
        <v/>
      </c>
      <c r="C777" s="277" t="str">
        <f t="shared" si="124"/>
        <v/>
      </c>
      <c r="D777" s="260" t="str">
        <f t="shared" si="125"/>
        <v/>
      </c>
      <c r="E777" s="226" t="str">
        <f t="shared" si="127"/>
        <v/>
      </c>
      <c r="F777" s="248" t="str">
        <f t="shared" si="126"/>
        <v/>
      </c>
      <c r="G777" s="246" t="str">
        <f>IF($A777="","",'Prisestimat RAS'!$C$14)</f>
        <v/>
      </c>
      <c r="H777" s="248" t="str" cm="1">
        <f t="array" ref="H777">IF(N777=Hjelpeark!$E$7,_xlfn.XLOOKUP(IF(P777="Naturlig",O777,P777),'Veksttabell FV'!$A$26:$A$42,_xlfn.XLOOKUP('Beregninger RAS'!F777,'Veksttabell FV'!$B$25:$T$25,'Veksttabell FV'!$B$26:$T$42,,-1),,-1)*G777,IF('Beregninger RAS'!N777=Hjelpeark!$D$7,_xlfn.XLOOKUP(IF(P777="Naturlig",O777,P777),'Veksttabell SV'!$A$27:$A$43,_xlfn.XLOOKUP('Beregninger RAS'!F777,'Veksttabell SV'!$B$26:$AU$26,'Veksttabell SV'!$B$27:$AU$43,,-1),,-1)*G777,""))</f>
        <v/>
      </c>
      <c r="I777" s="248" t="str">
        <f t="shared" si="120"/>
        <v/>
      </c>
      <c r="J777" s="264" t="str">
        <f t="shared" si="121"/>
        <v/>
      </c>
      <c r="K777" s="277" t="str">
        <f>IF(A777="","",'Prisestimat RAS'!$C$9)</f>
        <v/>
      </c>
      <c r="L777" s="277" t="str">
        <f>IF(B777="","",'Prisestimat RAS'!$C$10)</f>
        <v/>
      </c>
      <c r="M777" s="277" t="str">
        <f>IF(A777="","",_xlfn.XLOOKUP('Prisestimat RAS'!$C$10,Hjelpeark!$P$14:$P$16,Hjelpeark!$Q$14:$Q$16))</f>
        <v/>
      </c>
      <c r="N777" s="277" t="str">
        <f t="shared" si="128"/>
        <v/>
      </c>
      <c r="O777" s="277" t="str">
        <f>IFERROR(IF(N777=Hjelpeark!$D$7,_xlfn.XLOOKUP('Beregninger RAS'!C777,Hjelpeark!$C$8:$C$19,Hjelpeark!$D$8:$D$19),_xlfn.XLOOKUP('Beregninger RAS'!C777,Hjelpeark!$C$8:$C$19,Hjelpeark!$E$8:$E$19)),"")</f>
        <v/>
      </c>
      <c r="P777" s="277" t="str">
        <f t="shared" si="129"/>
        <v/>
      </c>
      <c r="Q777" s="277" t="str">
        <f>IFERROR(IF(P777=Hjelpeark!$B$4,0,ABS(P777-O777)),"")</f>
        <v/>
      </c>
      <c r="R777" s="226" t="str">
        <f t="shared" si="122"/>
        <v/>
      </c>
      <c r="T777" s="248" t="str">
        <f>IFERROR(_xlfn.XLOOKUP(D777,Prisliste!$C$4:$F$4,Prisliste!$C$28:$F$28)*R777,"")</f>
        <v/>
      </c>
      <c r="U777" s="248" t="str">
        <f>IFERROR(IF(L777=Hjelpeark!$P$14,_xlfn.XLOOKUP(D777,Prisliste!$C$4:$F$4,Prisliste!$C$29:$F$29)*R777,IF(L777=Hjelpeark!$P$15,_xlfn.XLOOKUP(D777,Prisliste!$C$4:$F$4,Prisliste!$C$30:$F$30)*R777,_xlfn.XLOOKUP(D777,Prisliste!$C$4:$F$4,Prisliste!$C$31:$F$31)*R777)),"")</f>
        <v/>
      </c>
    </row>
    <row r="778" spans="1:21" ht="14.4">
      <c r="A778" s="278" t="str">
        <f>IF(A777="","",IF(A777+1&lt;='Prisestimat RAS'!$C$7,'Beregninger RAS'!A777+1,""))</f>
        <v/>
      </c>
      <c r="B778" s="260" t="str">
        <f t="shared" si="123"/>
        <v/>
      </c>
      <c r="C778" s="277" t="str">
        <f t="shared" si="124"/>
        <v/>
      </c>
      <c r="D778" s="260" t="str">
        <f t="shared" si="125"/>
        <v/>
      </c>
      <c r="E778" s="226" t="str">
        <f t="shared" si="127"/>
        <v/>
      </c>
      <c r="F778" s="248" t="str">
        <f t="shared" si="126"/>
        <v/>
      </c>
      <c r="G778" s="246" t="str">
        <f>IF($A778="","",'Prisestimat RAS'!$C$14)</f>
        <v/>
      </c>
      <c r="H778" s="248" t="str" cm="1">
        <f t="array" ref="H778">IF(N778=Hjelpeark!$E$7,_xlfn.XLOOKUP(IF(P778="Naturlig",O778,P778),'Veksttabell FV'!$A$26:$A$42,_xlfn.XLOOKUP('Beregninger RAS'!F778,'Veksttabell FV'!$B$25:$T$25,'Veksttabell FV'!$B$26:$T$42,,-1),,-1)*G778,IF('Beregninger RAS'!N778=Hjelpeark!$D$7,_xlfn.XLOOKUP(IF(P778="Naturlig",O778,P778),'Veksttabell SV'!$A$27:$A$43,_xlfn.XLOOKUP('Beregninger RAS'!F778,'Veksttabell SV'!$B$26:$AU$26,'Veksttabell SV'!$B$27:$AU$43,,-1),,-1)*G778,""))</f>
        <v/>
      </c>
      <c r="I778" s="248" t="str">
        <f t="shared" si="120"/>
        <v/>
      </c>
      <c r="J778" s="264" t="str">
        <f t="shared" si="121"/>
        <v/>
      </c>
      <c r="K778" s="277" t="str">
        <f>IF(A778="","",'Prisestimat RAS'!$C$9)</f>
        <v/>
      </c>
      <c r="L778" s="277" t="str">
        <f>IF(B778="","",'Prisestimat RAS'!$C$10)</f>
        <v/>
      </c>
      <c r="M778" s="277" t="str">
        <f>IF(A778="","",_xlfn.XLOOKUP('Prisestimat RAS'!$C$10,Hjelpeark!$P$14:$P$16,Hjelpeark!$Q$14:$Q$16))</f>
        <v/>
      </c>
      <c r="N778" s="277" t="str">
        <f t="shared" si="128"/>
        <v/>
      </c>
      <c r="O778" s="277" t="str">
        <f>IFERROR(IF(N778=Hjelpeark!$D$7,_xlfn.XLOOKUP('Beregninger RAS'!C778,Hjelpeark!$C$8:$C$19,Hjelpeark!$D$8:$D$19),_xlfn.XLOOKUP('Beregninger RAS'!C778,Hjelpeark!$C$8:$C$19,Hjelpeark!$E$8:$E$19)),"")</f>
        <v/>
      </c>
      <c r="P778" s="277" t="str">
        <f t="shared" si="129"/>
        <v/>
      </c>
      <c r="Q778" s="277" t="str">
        <f>IFERROR(IF(P778=Hjelpeark!$B$4,0,ABS(P778-O778)),"")</f>
        <v/>
      </c>
      <c r="R778" s="226" t="str">
        <f t="shared" si="122"/>
        <v/>
      </c>
      <c r="T778" s="248" t="str">
        <f>IFERROR(_xlfn.XLOOKUP(D778,Prisliste!$C$4:$F$4,Prisliste!$C$28:$F$28)*R778,"")</f>
        <v/>
      </c>
      <c r="U778" s="248" t="str">
        <f>IFERROR(IF(L778=Hjelpeark!$P$14,_xlfn.XLOOKUP(D778,Prisliste!$C$4:$F$4,Prisliste!$C$29:$F$29)*R778,IF(L778=Hjelpeark!$P$15,_xlfn.XLOOKUP(D778,Prisliste!$C$4:$F$4,Prisliste!$C$30:$F$30)*R778,_xlfn.XLOOKUP(D778,Prisliste!$C$4:$F$4,Prisliste!$C$31:$F$31)*R778)),"")</f>
        <v/>
      </c>
    </row>
    <row r="779" spans="1:21" ht="14.4">
      <c r="A779" s="278" t="str">
        <f>IF(A778="","",IF(A778+1&lt;='Prisestimat RAS'!$C$7,'Beregninger RAS'!A778+1,""))</f>
        <v/>
      </c>
      <c r="B779" s="260" t="str">
        <f t="shared" si="123"/>
        <v/>
      </c>
      <c r="C779" s="277" t="str">
        <f t="shared" si="124"/>
        <v/>
      </c>
      <c r="D779" s="260" t="str">
        <f t="shared" si="125"/>
        <v/>
      </c>
      <c r="E779" s="226" t="str">
        <f t="shared" si="127"/>
        <v/>
      </c>
      <c r="F779" s="248" t="str">
        <f t="shared" si="126"/>
        <v/>
      </c>
      <c r="G779" s="246" t="str">
        <f>IF($A779="","",'Prisestimat RAS'!$C$14)</f>
        <v/>
      </c>
      <c r="H779" s="248" t="str" cm="1">
        <f t="array" ref="H779">IF(N779=Hjelpeark!$E$7,_xlfn.XLOOKUP(IF(P779="Naturlig",O779,P779),'Veksttabell FV'!$A$26:$A$42,_xlfn.XLOOKUP('Beregninger RAS'!F779,'Veksttabell FV'!$B$25:$T$25,'Veksttabell FV'!$B$26:$T$42,,-1),,-1)*G779,IF('Beregninger RAS'!N779=Hjelpeark!$D$7,_xlfn.XLOOKUP(IF(P779="Naturlig",O779,P779),'Veksttabell SV'!$A$27:$A$43,_xlfn.XLOOKUP('Beregninger RAS'!F779,'Veksttabell SV'!$B$26:$AU$26,'Veksttabell SV'!$B$27:$AU$43,,-1),,-1)*G779,""))</f>
        <v/>
      </c>
      <c r="I779" s="248" t="str">
        <f t="shared" si="120"/>
        <v/>
      </c>
      <c r="J779" s="264" t="str">
        <f t="shared" si="121"/>
        <v/>
      </c>
      <c r="K779" s="277" t="str">
        <f>IF(A779="","",'Prisestimat RAS'!$C$9)</f>
        <v/>
      </c>
      <c r="L779" s="277" t="str">
        <f>IF(B779="","",'Prisestimat RAS'!$C$10)</f>
        <v/>
      </c>
      <c r="M779" s="277" t="str">
        <f>IF(A779="","",_xlfn.XLOOKUP('Prisestimat RAS'!$C$10,Hjelpeark!$P$14:$P$16,Hjelpeark!$Q$14:$Q$16))</f>
        <v/>
      </c>
      <c r="N779" s="277" t="str">
        <f t="shared" si="128"/>
        <v/>
      </c>
      <c r="O779" s="277" t="str">
        <f>IFERROR(IF(N779=Hjelpeark!$D$7,_xlfn.XLOOKUP('Beregninger RAS'!C779,Hjelpeark!$C$8:$C$19,Hjelpeark!$D$8:$D$19),_xlfn.XLOOKUP('Beregninger RAS'!C779,Hjelpeark!$C$8:$C$19,Hjelpeark!$E$8:$E$19)),"")</f>
        <v/>
      </c>
      <c r="P779" s="277" t="str">
        <f t="shared" si="129"/>
        <v/>
      </c>
      <c r="Q779" s="277" t="str">
        <f>IFERROR(IF(P779=Hjelpeark!$B$4,0,ABS(P779-O779)),"")</f>
        <v/>
      </c>
      <c r="R779" s="226" t="str">
        <f t="shared" si="122"/>
        <v/>
      </c>
      <c r="T779" s="248" t="str">
        <f>IFERROR(_xlfn.XLOOKUP(D779,Prisliste!$C$4:$F$4,Prisliste!$C$28:$F$28)*R779,"")</f>
        <v/>
      </c>
      <c r="U779" s="248" t="str">
        <f>IFERROR(IF(L779=Hjelpeark!$P$14,_xlfn.XLOOKUP(D779,Prisliste!$C$4:$F$4,Prisliste!$C$29:$F$29)*R779,IF(L779=Hjelpeark!$P$15,_xlfn.XLOOKUP(D779,Prisliste!$C$4:$F$4,Prisliste!$C$30:$F$30)*R779,_xlfn.XLOOKUP(D779,Prisliste!$C$4:$F$4,Prisliste!$C$31:$F$31)*R779)),"")</f>
        <v/>
      </c>
    </row>
    <row r="780" spans="1:21" ht="14.4">
      <c r="A780" s="278" t="str">
        <f>IF(A779="","",IF(A779+1&lt;='Prisestimat RAS'!$C$7,'Beregninger RAS'!A779+1,""))</f>
        <v/>
      </c>
      <c r="B780" s="260" t="str">
        <f t="shared" si="123"/>
        <v/>
      </c>
      <c r="C780" s="277" t="str">
        <f t="shared" si="124"/>
        <v/>
      </c>
      <c r="D780" s="260" t="str">
        <f t="shared" si="125"/>
        <v/>
      </c>
      <c r="E780" s="226" t="str">
        <f t="shared" si="127"/>
        <v/>
      </c>
      <c r="F780" s="248" t="str">
        <f t="shared" si="126"/>
        <v/>
      </c>
      <c r="G780" s="246" t="str">
        <f>IF($A780="","",'Prisestimat RAS'!$C$14)</f>
        <v/>
      </c>
      <c r="H780" s="248" t="str" cm="1">
        <f t="array" ref="H780">IF(N780=Hjelpeark!$E$7,_xlfn.XLOOKUP(IF(P780="Naturlig",O780,P780),'Veksttabell FV'!$A$26:$A$42,_xlfn.XLOOKUP('Beregninger RAS'!F780,'Veksttabell FV'!$B$25:$T$25,'Veksttabell FV'!$B$26:$T$42,,-1),,-1)*G780,IF('Beregninger RAS'!N780=Hjelpeark!$D$7,_xlfn.XLOOKUP(IF(P780="Naturlig",O780,P780),'Veksttabell SV'!$A$27:$A$43,_xlfn.XLOOKUP('Beregninger RAS'!F780,'Veksttabell SV'!$B$26:$AU$26,'Veksttabell SV'!$B$27:$AU$43,,-1),,-1)*G780,""))</f>
        <v/>
      </c>
      <c r="I780" s="248" t="str">
        <f t="shared" si="120"/>
        <v/>
      </c>
      <c r="J780" s="264" t="str">
        <f t="shared" si="121"/>
        <v/>
      </c>
      <c r="K780" s="277" t="str">
        <f>IF(A780="","",'Prisestimat RAS'!$C$9)</f>
        <v/>
      </c>
      <c r="L780" s="277" t="str">
        <f>IF(B780="","",'Prisestimat RAS'!$C$10)</f>
        <v/>
      </c>
      <c r="M780" s="277" t="str">
        <f>IF(A780="","",_xlfn.XLOOKUP('Prisestimat RAS'!$C$10,Hjelpeark!$P$14:$P$16,Hjelpeark!$Q$14:$Q$16))</f>
        <v/>
      </c>
      <c r="N780" s="277" t="str">
        <f t="shared" si="128"/>
        <v/>
      </c>
      <c r="O780" s="277" t="str">
        <f>IFERROR(IF(N780=Hjelpeark!$D$7,_xlfn.XLOOKUP('Beregninger RAS'!C780,Hjelpeark!$C$8:$C$19,Hjelpeark!$D$8:$D$19),_xlfn.XLOOKUP('Beregninger RAS'!C780,Hjelpeark!$C$8:$C$19,Hjelpeark!$E$8:$E$19)),"")</f>
        <v/>
      </c>
      <c r="P780" s="277" t="str">
        <f t="shared" si="129"/>
        <v/>
      </c>
      <c r="Q780" s="277" t="str">
        <f>IFERROR(IF(P780=Hjelpeark!$B$4,0,ABS(P780-O780)),"")</f>
        <v/>
      </c>
      <c r="R780" s="226" t="str">
        <f t="shared" si="122"/>
        <v/>
      </c>
      <c r="T780" s="248" t="str">
        <f>IFERROR(_xlfn.XLOOKUP(D780,Prisliste!$C$4:$F$4,Prisliste!$C$28:$F$28)*R780,"")</f>
        <v/>
      </c>
      <c r="U780" s="248" t="str">
        <f>IFERROR(IF(L780=Hjelpeark!$P$14,_xlfn.XLOOKUP(D780,Prisliste!$C$4:$F$4,Prisliste!$C$29:$F$29)*R780,IF(L780=Hjelpeark!$P$15,_xlfn.XLOOKUP(D780,Prisliste!$C$4:$F$4,Prisliste!$C$30:$F$30)*R780,_xlfn.XLOOKUP(D780,Prisliste!$C$4:$F$4,Prisliste!$C$31:$F$31)*R780)),"")</f>
        <v/>
      </c>
    </row>
    <row r="781" spans="1:21" ht="14.4">
      <c r="A781" s="278" t="str">
        <f>IF(A780="","",IF(A780+1&lt;='Prisestimat RAS'!$C$7,'Beregninger RAS'!A780+1,""))</f>
        <v/>
      </c>
      <c r="B781" s="260" t="str">
        <f t="shared" si="123"/>
        <v/>
      </c>
      <c r="C781" s="277" t="str">
        <f t="shared" si="124"/>
        <v/>
      </c>
      <c r="D781" s="260" t="str">
        <f t="shared" si="125"/>
        <v/>
      </c>
      <c r="E781" s="226" t="str">
        <f t="shared" si="127"/>
        <v/>
      </c>
      <c r="F781" s="248" t="str">
        <f t="shared" si="126"/>
        <v/>
      </c>
      <c r="G781" s="246" t="str">
        <f>IF($A781="","",'Prisestimat RAS'!$C$14)</f>
        <v/>
      </c>
      <c r="H781" s="248" t="str" cm="1">
        <f t="array" ref="H781">IF(N781=Hjelpeark!$E$7,_xlfn.XLOOKUP(IF(P781="Naturlig",O781,P781),'Veksttabell FV'!$A$26:$A$42,_xlfn.XLOOKUP('Beregninger RAS'!F781,'Veksttabell FV'!$B$25:$T$25,'Veksttabell FV'!$B$26:$T$42,,-1),,-1)*G781,IF('Beregninger RAS'!N781=Hjelpeark!$D$7,_xlfn.XLOOKUP(IF(P781="Naturlig",O781,P781),'Veksttabell SV'!$A$27:$A$43,_xlfn.XLOOKUP('Beregninger RAS'!F781,'Veksttabell SV'!$B$26:$AU$26,'Veksttabell SV'!$B$27:$AU$43,,-1),,-1)*G781,""))</f>
        <v/>
      </c>
      <c r="I781" s="248" t="str">
        <f t="shared" si="120"/>
        <v/>
      </c>
      <c r="J781" s="264" t="str">
        <f t="shared" si="121"/>
        <v/>
      </c>
      <c r="K781" s="277" t="str">
        <f>IF(A781="","",'Prisestimat RAS'!$C$9)</f>
        <v/>
      </c>
      <c r="L781" s="277" t="str">
        <f>IF(B781="","",'Prisestimat RAS'!$C$10)</f>
        <v/>
      </c>
      <c r="M781" s="277" t="str">
        <f>IF(A781="","",_xlfn.XLOOKUP('Prisestimat RAS'!$C$10,Hjelpeark!$P$14:$P$16,Hjelpeark!$Q$14:$Q$16))</f>
        <v/>
      </c>
      <c r="N781" s="277" t="str">
        <f t="shared" si="128"/>
        <v/>
      </c>
      <c r="O781" s="277" t="str">
        <f>IFERROR(IF(N781=Hjelpeark!$D$7,_xlfn.XLOOKUP('Beregninger RAS'!C781,Hjelpeark!$C$8:$C$19,Hjelpeark!$D$8:$D$19),_xlfn.XLOOKUP('Beregninger RAS'!C781,Hjelpeark!$C$8:$C$19,Hjelpeark!$E$8:$E$19)),"")</f>
        <v/>
      </c>
      <c r="P781" s="277" t="str">
        <f t="shared" si="129"/>
        <v/>
      </c>
      <c r="Q781" s="277" t="str">
        <f>IFERROR(IF(P781=Hjelpeark!$B$4,0,ABS(P781-O781)),"")</f>
        <v/>
      </c>
      <c r="R781" s="226" t="str">
        <f t="shared" si="122"/>
        <v/>
      </c>
      <c r="T781" s="248" t="str">
        <f>IFERROR(_xlfn.XLOOKUP(D781,Prisliste!$C$4:$F$4,Prisliste!$C$28:$F$28)*R781,"")</f>
        <v/>
      </c>
      <c r="U781" s="248" t="str">
        <f>IFERROR(IF(L781=Hjelpeark!$P$14,_xlfn.XLOOKUP(D781,Prisliste!$C$4:$F$4,Prisliste!$C$29:$F$29)*R781,IF(L781=Hjelpeark!$P$15,_xlfn.XLOOKUP(D781,Prisliste!$C$4:$F$4,Prisliste!$C$30:$F$30)*R781,_xlfn.XLOOKUP(D781,Prisliste!$C$4:$F$4,Prisliste!$C$31:$F$31)*R781)),"")</f>
        <v/>
      </c>
    </row>
    <row r="782" spans="1:21" ht="14.4">
      <c r="A782" s="278" t="str">
        <f>IF(A781="","",IF(A781+1&lt;='Prisestimat RAS'!$C$7,'Beregninger RAS'!A781+1,""))</f>
        <v/>
      </c>
      <c r="B782" s="260" t="str">
        <f t="shared" si="123"/>
        <v/>
      </c>
      <c r="C782" s="277" t="str">
        <f t="shared" si="124"/>
        <v/>
      </c>
      <c r="D782" s="260" t="str">
        <f t="shared" si="125"/>
        <v/>
      </c>
      <c r="E782" s="226" t="str">
        <f t="shared" si="127"/>
        <v/>
      </c>
      <c r="F782" s="248" t="str">
        <f t="shared" si="126"/>
        <v/>
      </c>
      <c r="G782" s="246" t="str">
        <f>IF($A782="","",'Prisestimat RAS'!$C$14)</f>
        <v/>
      </c>
      <c r="H782" s="248" t="str" cm="1">
        <f t="array" ref="H782">IF(N782=Hjelpeark!$E$7,_xlfn.XLOOKUP(IF(P782="Naturlig",O782,P782),'Veksttabell FV'!$A$26:$A$42,_xlfn.XLOOKUP('Beregninger RAS'!F782,'Veksttabell FV'!$B$25:$T$25,'Veksttabell FV'!$B$26:$T$42,,-1),,-1)*G782,IF('Beregninger RAS'!N782=Hjelpeark!$D$7,_xlfn.XLOOKUP(IF(P782="Naturlig",O782,P782),'Veksttabell SV'!$A$27:$A$43,_xlfn.XLOOKUP('Beregninger RAS'!F782,'Veksttabell SV'!$B$26:$AU$26,'Veksttabell SV'!$B$27:$AU$43,,-1),,-1)*G782,""))</f>
        <v/>
      </c>
      <c r="I782" s="248" t="str">
        <f t="shared" si="120"/>
        <v/>
      </c>
      <c r="J782" s="264" t="str">
        <f t="shared" si="121"/>
        <v/>
      </c>
      <c r="K782" s="277" t="str">
        <f>IF(A782="","",'Prisestimat RAS'!$C$9)</f>
        <v/>
      </c>
      <c r="L782" s="277" t="str">
        <f>IF(B782="","",'Prisestimat RAS'!$C$10)</f>
        <v/>
      </c>
      <c r="M782" s="277" t="str">
        <f>IF(A782="","",_xlfn.XLOOKUP('Prisestimat RAS'!$C$10,Hjelpeark!$P$14:$P$16,Hjelpeark!$Q$14:$Q$16))</f>
        <v/>
      </c>
      <c r="N782" s="277" t="str">
        <f t="shared" si="128"/>
        <v/>
      </c>
      <c r="O782" s="277" t="str">
        <f>IFERROR(IF(N782=Hjelpeark!$D$7,_xlfn.XLOOKUP('Beregninger RAS'!C782,Hjelpeark!$C$8:$C$19,Hjelpeark!$D$8:$D$19),_xlfn.XLOOKUP('Beregninger RAS'!C782,Hjelpeark!$C$8:$C$19,Hjelpeark!$E$8:$E$19)),"")</f>
        <v/>
      </c>
      <c r="P782" s="277" t="str">
        <f t="shared" si="129"/>
        <v/>
      </c>
      <c r="Q782" s="277" t="str">
        <f>IFERROR(IF(P782=Hjelpeark!$B$4,0,ABS(P782-O782)),"")</f>
        <v/>
      </c>
      <c r="R782" s="226" t="str">
        <f t="shared" si="122"/>
        <v/>
      </c>
      <c r="T782" s="248" t="str">
        <f>IFERROR(_xlfn.XLOOKUP(D782,Prisliste!$C$4:$F$4,Prisliste!$C$28:$F$28)*R782,"")</f>
        <v/>
      </c>
      <c r="U782" s="248" t="str">
        <f>IFERROR(IF(L782=Hjelpeark!$P$14,_xlfn.XLOOKUP(D782,Prisliste!$C$4:$F$4,Prisliste!$C$29:$F$29)*R782,IF(L782=Hjelpeark!$P$15,_xlfn.XLOOKUP(D782,Prisliste!$C$4:$F$4,Prisliste!$C$30:$F$30)*R782,_xlfn.XLOOKUP(D782,Prisliste!$C$4:$F$4,Prisliste!$C$31:$F$31)*R782)),"")</f>
        <v/>
      </c>
    </row>
    <row r="783" spans="1:21" ht="14.4">
      <c r="A783" s="278" t="str">
        <f>IF(A782="","",IF(A782+1&lt;='Prisestimat RAS'!$C$7,'Beregninger RAS'!A782+1,""))</f>
        <v/>
      </c>
      <c r="B783" s="260" t="str">
        <f t="shared" si="123"/>
        <v/>
      </c>
      <c r="C783" s="277" t="str">
        <f t="shared" si="124"/>
        <v/>
      </c>
      <c r="D783" s="260" t="str">
        <f t="shared" si="125"/>
        <v/>
      </c>
      <c r="E783" s="226" t="str">
        <f t="shared" si="127"/>
        <v/>
      </c>
      <c r="F783" s="248" t="str">
        <f t="shared" si="126"/>
        <v/>
      </c>
      <c r="G783" s="246" t="str">
        <f>IF($A783="","",'Prisestimat RAS'!$C$14)</f>
        <v/>
      </c>
      <c r="H783" s="248" t="str" cm="1">
        <f t="array" ref="H783">IF(N783=Hjelpeark!$E$7,_xlfn.XLOOKUP(IF(P783="Naturlig",O783,P783),'Veksttabell FV'!$A$26:$A$42,_xlfn.XLOOKUP('Beregninger RAS'!F783,'Veksttabell FV'!$B$25:$T$25,'Veksttabell FV'!$B$26:$T$42,,-1),,-1)*G783,IF('Beregninger RAS'!N783=Hjelpeark!$D$7,_xlfn.XLOOKUP(IF(P783="Naturlig",O783,P783),'Veksttabell SV'!$A$27:$A$43,_xlfn.XLOOKUP('Beregninger RAS'!F783,'Veksttabell SV'!$B$26:$AU$26,'Veksttabell SV'!$B$27:$AU$43,,-1),,-1)*G783,""))</f>
        <v/>
      </c>
      <c r="I783" s="248" t="str">
        <f t="shared" si="120"/>
        <v/>
      </c>
      <c r="J783" s="264" t="str">
        <f t="shared" si="121"/>
        <v/>
      </c>
      <c r="K783" s="277" t="str">
        <f>IF(A783="","",'Prisestimat RAS'!$C$9)</f>
        <v/>
      </c>
      <c r="L783" s="277" t="str">
        <f>IF(B783="","",'Prisestimat RAS'!$C$10)</f>
        <v/>
      </c>
      <c r="M783" s="277" t="str">
        <f>IF(A783="","",_xlfn.XLOOKUP('Prisestimat RAS'!$C$10,Hjelpeark!$P$14:$P$16,Hjelpeark!$Q$14:$Q$16))</f>
        <v/>
      </c>
      <c r="N783" s="277" t="str">
        <f t="shared" si="128"/>
        <v/>
      </c>
      <c r="O783" s="277" t="str">
        <f>IFERROR(IF(N783=Hjelpeark!$D$7,_xlfn.XLOOKUP('Beregninger RAS'!C783,Hjelpeark!$C$8:$C$19,Hjelpeark!$D$8:$D$19),_xlfn.XLOOKUP('Beregninger RAS'!C783,Hjelpeark!$C$8:$C$19,Hjelpeark!$E$8:$E$19)),"")</f>
        <v/>
      </c>
      <c r="P783" s="277" t="str">
        <f t="shared" si="129"/>
        <v/>
      </c>
      <c r="Q783" s="277" t="str">
        <f>IFERROR(IF(P783=Hjelpeark!$B$4,0,ABS(P783-O783)),"")</f>
        <v/>
      </c>
      <c r="R783" s="226" t="str">
        <f t="shared" si="122"/>
        <v/>
      </c>
      <c r="T783" s="248" t="str">
        <f>IFERROR(_xlfn.XLOOKUP(D783,Prisliste!$C$4:$F$4,Prisliste!$C$28:$F$28)*R783,"")</f>
        <v/>
      </c>
      <c r="U783" s="248" t="str">
        <f>IFERROR(IF(L783=Hjelpeark!$P$14,_xlfn.XLOOKUP(D783,Prisliste!$C$4:$F$4,Prisliste!$C$29:$F$29)*R783,IF(L783=Hjelpeark!$P$15,_xlfn.XLOOKUP(D783,Prisliste!$C$4:$F$4,Prisliste!$C$30:$F$30)*R783,_xlfn.XLOOKUP(D783,Prisliste!$C$4:$F$4,Prisliste!$C$31:$F$31)*R783)),"")</f>
        <v/>
      </c>
    </row>
    <row r="784" spans="1:21" ht="14.4">
      <c r="A784" s="278" t="str">
        <f>IF(A783="","",IF(A783+1&lt;='Prisestimat RAS'!$C$7,'Beregninger RAS'!A783+1,""))</f>
        <v/>
      </c>
      <c r="B784" s="260" t="str">
        <f t="shared" si="123"/>
        <v/>
      </c>
      <c r="C784" s="277" t="str">
        <f t="shared" si="124"/>
        <v/>
      </c>
      <c r="D784" s="260" t="str">
        <f t="shared" si="125"/>
        <v/>
      </c>
      <c r="E784" s="226" t="str">
        <f t="shared" si="127"/>
        <v/>
      </c>
      <c r="F784" s="248" t="str">
        <f t="shared" si="126"/>
        <v/>
      </c>
      <c r="G784" s="246" t="str">
        <f>IF($A784="","",'Prisestimat RAS'!$C$14)</f>
        <v/>
      </c>
      <c r="H784" s="248" t="str" cm="1">
        <f t="array" ref="H784">IF(N784=Hjelpeark!$E$7,_xlfn.XLOOKUP(IF(P784="Naturlig",O784,P784),'Veksttabell FV'!$A$26:$A$42,_xlfn.XLOOKUP('Beregninger RAS'!F784,'Veksttabell FV'!$B$25:$T$25,'Veksttabell FV'!$B$26:$T$42,,-1),,-1)*G784,IF('Beregninger RAS'!N784=Hjelpeark!$D$7,_xlfn.XLOOKUP(IF(P784="Naturlig",O784,P784),'Veksttabell SV'!$A$27:$A$43,_xlfn.XLOOKUP('Beregninger RAS'!F784,'Veksttabell SV'!$B$26:$AU$26,'Veksttabell SV'!$B$27:$AU$43,,-1),,-1)*G784,""))</f>
        <v/>
      </c>
      <c r="I784" s="248" t="str">
        <f t="shared" si="120"/>
        <v/>
      </c>
      <c r="J784" s="264" t="str">
        <f t="shared" si="121"/>
        <v/>
      </c>
      <c r="K784" s="277" t="str">
        <f>IF(A784="","",'Prisestimat RAS'!$C$9)</f>
        <v/>
      </c>
      <c r="L784" s="277" t="str">
        <f>IF(B784="","",'Prisestimat RAS'!$C$10)</f>
        <v/>
      </c>
      <c r="M784" s="277" t="str">
        <f>IF(A784="","",_xlfn.XLOOKUP('Prisestimat RAS'!$C$10,Hjelpeark!$P$14:$P$16,Hjelpeark!$Q$14:$Q$16))</f>
        <v/>
      </c>
      <c r="N784" s="277" t="str">
        <f t="shared" si="128"/>
        <v/>
      </c>
      <c r="O784" s="277" t="str">
        <f>IFERROR(IF(N784=Hjelpeark!$D$7,_xlfn.XLOOKUP('Beregninger RAS'!C784,Hjelpeark!$C$8:$C$19,Hjelpeark!$D$8:$D$19),_xlfn.XLOOKUP('Beregninger RAS'!C784,Hjelpeark!$C$8:$C$19,Hjelpeark!$E$8:$E$19)),"")</f>
        <v/>
      </c>
      <c r="P784" s="277" t="str">
        <f t="shared" si="129"/>
        <v/>
      </c>
      <c r="Q784" s="277" t="str">
        <f>IFERROR(IF(P784=Hjelpeark!$B$4,0,ABS(P784-O784)),"")</f>
        <v/>
      </c>
      <c r="R784" s="226" t="str">
        <f t="shared" si="122"/>
        <v/>
      </c>
      <c r="T784" s="248" t="str">
        <f>IFERROR(_xlfn.XLOOKUP(D784,Prisliste!$C$4:$F$4,Prisliste!$C$28:$F$28)*R784,"")</f>
        <v/>
      </c>
      <c r="U784" s="248" t="str">
        <f>IFERROR(IF(L784=Hjelpeark!$P$14,_xlfn.XLOOKUP(D784,Prisliste!$C$4:$F$4,Prisliste!$C$29:$F$29)*R784,IF(L784=Hjelpeark!$P$15,_xlfn.XLOOKUP(D784,Prisliste!$C$4:$F$4,Prisliste!$C$30:$F$30)*R784,_xlfn.XLOOKUP(D784,Prisliste!$C$4:$F$4,Prisliste!$C$31:$F$31)*R784)),"")</f>
        <v/>
      </c>
    </row>
    <row r="785" spans="1:21" ht="14.4">
      <c r="A785" s="278" t="str">
        <f>IF(A784="","",IF(A784+1&lt;='Prisestimat RAS'!$C$7,'Beregninger RAS'!A784+1,""))</f>
        <v/>
      </c>
      <c r="B785" s="260" t="str">
        <f t="shared" si="123"/>
        <v/>
      </c>
      <c r="C785" s="277" t="str">
        <f t="shared" si="124"/>
        <v/>
      </c>
      <c r="D785" s="260" t="str">
        <f t="shared" si="125"/>
        <v/>
      </c>
      <c r="E785" s="226" t="str">
        <f t="shared" si="127"/>
        <v/>
      </c>
      <c r="F785" s="248" t="str">
        <f t="shared" si="126"/>
        <v/>
      </c>
      <c r="G785" s="246" t="str">
        <f>IF($A785="","",'Prisestimat RAS'!$C$14)</f>
        <v/>
      </c>
      <c r="H785" s="248" t="str" cm="1">
        <f t="array" ref="H785">IF(N785=Hjelpeark!$E$7,_xlfn.XLOOKUP(IF(P785="Naturlig",O785,P785),'Veksttabell FV'!$A$26:$A$42,_xlfn.XLOOKUP('Beregninger RAS'!F785,'Veksttabell FV'!$B$25:$T$25,'Veksttabell FV'!$B$26:$T$42,,-1),,-1)*G785,IF('Beregninger RAS'!N785=Hjelpeark!$D$7,_xlfn.XLOOKUP(IF(P785="Naturlig",O785,P785),'Veksttabell SV'!$A$27:$A$43,_xlfn.XLOOKUP('Beregninger RAS'!F785,'Veksttabell SV'!$B$26:$AU$26,'Veksttabell SV'!$B$27:$AU$43,,-1),,-1)*G785,""))</f>
        <v/>
      </c>
      <c r="I785" s="248" t="str">
        <f t="shared" si="120"/>
        <v/>
      </c>
      <c r="J785" s="264" t="str">
        <f t="shared" si="121"/>
        <v/>
      </c>
      <c r="K785" s="277" t="str">
        <f>IF(A785="","",'Prisestimat RAS'!$C$9)</f>
        <v/>
      </c>
      <c r="L785" s="277" t="str">
        <f>IF(B785="","",'Prisestimat RAS'!$C$10)</f>
        <v/>
      </c>
      <c r="M785" s="277" t="str">
        <f>IF(A785="","",_xlfn.XLOOKUP('Prisestimat RAS'!$C$10,Hjelpeark!$P$14:$P$16,Hjelpeark!$Q$14:$Q$16))</f>
        <v/>
      </c>
      <c r="N785" s="277" t="str">
        <f t="shared" si="128"/>
        <v/>
      </c>
      <c r="O785" s="277" t="str">
        <f>IFERROR(IF(N785=Hjelpeark!$D$7,_xlfn.XLOOKUP('Beregninger RAS'!C785,Hjelpeark!$C$8:$C$19,Hjelpeark!$D$8:$D$19),_xlfn.XLOOKUP('Beregninger RAS'!C785,Hjelpeark!$C$8:$C$19,Hjelpeark!$E$8:$E$19)),"")</f>
        <v/>
      </c>
      <c r="P785" s="277" t="str">
        <f t="shared" si="129"/>
        <v/>
      </c>
      <c r="Q785" s="277" t="str">
        <f>IFERROR(IF(P785=Hjelpeark!$B$4,0,ABS(P785-O785)),"")</f>
        <v/>
      </c>
      <c r="R785" s="226" t="str">
        <f t="shared" si="122"/>
        <v/>
      </c>
      <c r="T785" s="248" t="str">
        <f>IFERROR(_xlfn.XLOOKUP(D785,Prisliste!$C$4:$F$4,Prisliste!$C$28:$F$28)*R785,"")</f>
        <v/>
      </c>
      <c r="U785" s="248" t="str">
        <f>IFERROR(IF(L785=Hjelpeark!$P$14,_xlfn.XLOOKUP(D785,Prisliste!$C$4:$F$4,Prisliste!$C$29:$F$29)*R785,IF(L785=Hjelpeark!$P$15,_xlfn.XLOOKUP(D785,Prisliste!$C$4:$F$4,Prisliste!$C$30:$F$30)*R785,_xlfn.XLOOKUP(D785,Prisliste!$C$4:$F$4,Prisliste!$C$31:$F$31)*R785)),"")</f>
        <v/>
      </c>
    </row>
    <row r="786" spans="1:21" ht="14.4">
      <c r="A786" s="278" t="str">
        <f>IF(A785="","",IF(A785+1&lt;='Prisestimat RAS'!$C$7,'Beregninger RAS'!A785+1,""))</f>
        <v/>
      </c>
      <c r="B786" s="260" t="str">
        <f t="shared" si="123"/>
        <v/>
      </c>
      <c r="C786" s="277" t="str">
        <f t="shared" si="124"/>
        <v/>
      </c>
      <c r="D786" s="260" t="str">
        <f t="shared" si="125"/>
        <v/>
      </c>
      <c r="E786" s="226" t="str">
        <f t="shared" si="127"/>
        <v/>
      </c>
      <c r="F786" s="248" t="str">
        <f t="shared" si="126"/>
        <v/>
      </c>
      <c r="G786" s="246" t="str">
        <f>IF($A786="","",'Prisestimat RAS'!$C$14)</f>
        <v/>
      </c>
      <c r="H786" s="248" t="str" cm="1">
        <f t="array" ref="H786">IF(N786=Hjelpeark!$E$7,_xlfn.XLOOKUP(IF(P786="Naturlig",O786,P786),'Veksttabell FV'!$A$26:$A$42,_xlfn.XLOOKUP('Beregninger RAS'!F786,'Veksttabell FV'!$B$25:$T$25,'Veksttabell FV'!$B$26:$T$42,,-1),,-1)*G786,IF('Beregninger RAS'!N786=Hjelpeark!$D$7,_xlfn.XLOOKUP(IF(P786="Naturlig",O786,P786),'Veksttabell SV'!$A$27:$A$43,_xlfn.XLOOKUP('Beregninger RAS'!F786,'Veksttabell SV'!$B$26:$AU$26,'Veksttabell SV'!$B$27:$AU$43,,-1),,-1)*G786,""))</f>
        <v/>
      </c>
      <c r="I786" s="248" t="str">
        <f t="shared" si="120"/>
        <v/>
      </c>
      <c r="J786" s="264" t="str">
        <f t="shared" si="121"/>
        <v/>
      </c>
      <c r="K786" s="277" t="str">
        <f>IF(A786="","",'Prisestimat RAS'!$C$9)</f>
        <v/>
      </c>
      <c r="L786" s="277" t="str">
        <f>IF(B786="","",'Prisestimat RAS'!$C$10)</f>
        <v/>
      </c>
      <c r="M786" s="277" t="str">
        <f>IF(A786="","",_xlfn.XLOOKUP('Prisestimat RAS'!$C$10,Hjelpeark!$P$14:$P$16,Hjelpeark!$Q$14:$Q$16))</f>
        <v/>
      </c>
      <c r="N786" s="277" t="str">
        <f t="shared" si="128"/>
        <v/>
      </c>
      <c r="O786" s="277" t="str">
        <f>IFERROR(IF(N786=Hjelpeark!$D$7,_xlfn.XLOOKUP('Beregninger RAS'!C786,Hjelpeark!$C$8:$C$19,Hjelpeark!$D$8:$D$19),_xlfn.XLOOKUP('Beregninger RAS'!C786,Hjelpeark!$C$8:$C$19,Hjelpeark!$E$8:$E$19)),"")</f>
        <v/>
      </c>
      <c r="P786" s="277" t="str">
        <f t="shared" si="129"/>
        <v/>
      </c>
      <c r="Q786" s="277" t="str">
        <f>IFERROR(IF(P786=Hjelpeark!$B$4,0,ABS(P786-O786)),"")</f>
        <v/>
      </c>
      <c r="R786" s="226" t="str">
        <f t="shared" si="122"/>
        <v/>
      </c>
      <c r="T786" s="248" t="str">
        <f>IFERROR(_xlfn.XLOOKUP(D786,Prisliste!$C$4:$F$4,Prisliste!$C$28:$F$28)*R786,"")</f>
        <v/>
      </c>
      <c r="U786" s="248" t="str">
        <f>IFERROR(IF(L786=Hjelpeark!$P$14,_xlfn.XLOOKUP(D786,Prisliste!$C$4:$F$4,Prisliste!$C$29:$F$29)*R786,IF(L786=Hjelpeark!$P$15,_xlfn.XLOOKUP(D786,Prisliste!$C$4:$F$4,Prisliste!$C$30:$F$30)*R786,_xlfn.XLOOKUP(D786,Prisliste!$C$4:$F$4,Prisliste!$C$31:$F$31)*R786)),"")</f>
        <v/>
      </c>
    </row>
    <row r="787" spans="1:21" ht="14.4">
      <c r="A787" s="278" t="str">
        <f>IF(A786="","",IF(A786+1&lt;='Prisestimat RAS'!$C$7,'Beregninger RAS'!A786+1,""))</f>
        <v/>
      </c>
      <c r="B787" s="260" t="str">
        <f t="shared" si="123"/>
        <v/>
      </c>
      <c r="C787" s="277" t="str">
        <f t="shared" si="124"/>
        <v/>
      </c>
      <c r="D787" s="260" t="str">
        <f t="shared" si="125"/>
        <v/>
      </c>
      <c r="E787" s="226" t="str">
        <f t="shared" si="127"/>
        <v/>
      </c>
      <c r="F787" s="248" t="str">
        <f t="shared" si="126"/>
        <v/>
      </c>
      <c r="G787" s="246" t="str">
        <f>IF($A787="","",'Prisestimat RAS'!$C$14)</f>
        <v/>
      </c>
      <c r="H787" s="248" t="str" cm="1">
        <f t="array" ref="H787">IF(N787=Hjelpeark!$E$7,_xlfn.XLOOKUP(IF(P787="Naturlig",O787,P787),'Veksttabell FV'!$A$26:$A$42,_xlfn.XLOOKUP('Beregninger RAS'!F787,'Veksttabell FV'!$B$25:$T$25,'Veksttabell FV'!$B$26:$T$42,,-1),,-1)*G787,IF('Beregninger RAS'!N787=Hjelpeark!$D$7,_xlfn.XLOOKUP(IF(P787="Naturlig",O787,P787),'Veksttabell SV'!$A$27:$A$43,_xlfn.XLOOKUP('Beregninger RAS'!F787,'Veksttabell SV'!$B$26:$AU$26,'Veksttabell SV'!$B$27:$AU$43,,-1),,-1)*G787,""))</f>
        <v/>
      </c>
      <c r="I787" s="248" t="str">
        <f t="shared" si="120"/>
        <v/>
      </c>
      <c r="J787" s="264" t="str">
        <f t="shared" si="121"/>
        <v/>
      </c>
      <c r="K787" s="277" t="str">
        <f>IF(A787="","",'Prisestimat RAS'!$C$9)</f>
        <v/>
      </c>
      <c r="L787" s="277" t="str">
        <f>IF(B787="","",'Prisestimat RAS'!$C$10)</f>
        <v/>
      </c>
      <c r="M787" s="277" t="str">
        <f>IF(A787="","",_xlfn.XLOOKUP('Prisestimat RAS'!$C$10,Hjelpeark!$P$14:$P$16,Hjelpeark!$Q$14:$Q$16))</f>
        <v/>
      </c>
      <c r="N787" s="277" t="str">
        <f t="shared" si="128"/>
        <v/>
      </c>
      <c r="O787" s="277" t="str">
        <f>IFERROR(IF(N787=Hjelpeark!$D$7,_xlfn.XLOOKUP('Beregninger RAS'!C787,Hjelpeark!$C$8:$C$19,Hjelpeark!$D$8:$D$19),_xlfn.XLOOKUP('Beregninger RAS'!C787,Hjelpeark!$C$8:$C$19,Hjelpeark!$E$8:$E$19)),"")</f>
        <v/>
      </c>
      <c r="P787" s="277" t="str">
        <f t="shared" si="129"/>
        <v/>
      </c>
      <c r="Q787" s="277" t="str">
        <f>IFERROR(IF(P787=Hjelpeark!$B$4,0,ABS(P787-O787)),"")</f>
        <v/>
      </c>
      <c r="R787" s="226" t="str">
        <f t="shared" si="122"/>
        <v/>
      </c>
      <c r="T787" s="248" t="str">
        <f>IFERROR(_xlfn.XLOOKUP(D787,Prisliste!$C$4:$F$4,Prisliste!$C$28:$F$28)*R787,"")</f>
        <v/>
      </c>
      <c r="U787" s="248" t="str">
        <f>IFERROR(IF(L787=Hjelpeark!$P$14,_xlfn.XLOOKUP(D787,Prisliste!$C$4:$F$4,Prisliste!$C$29:$F$29)*R787,IF(L787=Hjelpeark!$P$15,_xlfn.XLOOKUP(D787,Prisliste!$C$4:$F$4,Prisliste!$C$30:$F$30)*R787,_xlfn.XLOOKUP(D787,Prisliste!$C$4:$F$4,Prisliste!$C$31:$F$31)*R787)),"")</f>
        <v/>
      </c>
    </row>
    <row r="788" spans="1:21" ht="14.4">
      <c r="A788" s="278" t="str">
        <f>IF(A787="","",IF(A787+1&lt;='Prisestimat RAS'!$C$7,'Beregninger RAS'!A787+1,""))</f>
        <v/>
      </c>
      <c r="B788" s="260" t="str">
        <f t="shared" si="123"/>
        <v/>
      </c>
      <c r="C788" s="277" t="str">
        <f t="shared" si="124"/>
        <v/>
      </c>
      <c r="D788" s="260" t="str">
        <f t="shared" si="125"/>
        <v/>
      </c>
      <c r="E788" s="226" t="str">
        <f t="shared" si="127"/>
        <v/>
      </c>
      <c r="F788" s="248" t="str">
        <f t="shared" si="126"/>
        <v/>
      </c>
      <c r="G788" s="246" t="str">
        <f>IF($A788="","",'Prisestimat RAS'!$C$14)</f>
        <v/>
      </c>
      <c r="H788" s="248" t="str" cm="1">
        <f t="array" ref="H788">IF(N788=Hjelpeark!$E$7,_xlfn.XLOOKUP(IF(P788="Naturlig",O788,P788),'Veksttabell FV'!$A$26:$A$42,_xlfn.XLOOKUP('Beregninger RAS'!F788,'Veksttabell FV'!$B$25:$T$25,'Veksttabell FV'!$B$26:$T$42,,-1),,-1)*G788,IF('Beregninger RAS'!N788=Hjelpeark!$D$7,_xlfn.XLOOKUP(IF(P788="Naturlig",O788,P788),'Veksttabell SV'!$A$27:$A$43,_xlfn.XLOOKUP('Beregninger RAS'!F788,'Veksttabell SV'!$B$26:$AU$26,'Veksttabell SV'!$B$27:$AU$43,,-1),,-1)*G788,""))</f>
        <v/>
      </c>
      <c r="I788" s="248" t="str">
        <f t="shared" si="120"/>
        <v/>
      </c>
      <c r="J788" s="264" t="str">
        <f t="shared" si="121"/>
        <v/>
      </c>
      <c r="K788" s="277" t="str">
        <f>IF(A788="","",'Prisestimat RAS'!$C$9)</f>
        <v/>
      </c>
      <c r="L788" s="277" t="str">
        <f>IF(B788="","",'Prisestimat RAS'!$C$10)</f>
        <v/>
      </c>
      <c r="M788" s="277" t="str">
        <f>IF(A788="","",_xlfn.XLOOKUP('Prisestimat RAS'!$C$10,Hjelpeark!$P$14:$P$16,Hjelpeark!$Q$14:$Q$16))</f>
        <v/>
      </c>
      <c r="N788" s="277" t="str">
        <f t="shared" si="128"/>
        <v/>
      </c>
      <c r="O788" s="277" t="str">
        <f>IFERROR(IF(N788=Hjelpeark!$D$7,_xlfn.XLOOKUP('Beregninger RAS'!C788,Hjelpeark!$C$8:$C$19,Hjelpeark!$D$8:$D$19),_xlfn.XLOOKUP('Beregninger RAS'!C788,Hjelpeark!$C$8:$C$19,Hjelpeark!$E$8:$E$19)),"")</f>
        <v/>
      </c>
      <c r="P788" s="277" t="str">
        <f t="shared" si="129"/>
        <v/>
      </c>
      <c r="Q788" s="277" t="str">
        <f>IFERROR(IF(P788=Hjelpeark!$B$4,0,ABS(P788-O788)),"")</f>
        <v/>
      </c>
      <c r="R788" s="226" t="str">
        <f t="shared" si="122"/>
        <v/>
      </c>
      <c r="T788" s="248" t="str">
        <f>IFERROR(_xlfn.XLOOKUP(D788,Prisliste!$C$4:$F$4,Prisliste!$C$28:$F$28)*R788,"")</f>
        <v/>
      </c>
      <c r="U788" s="248" t="str">
        <f>IFERROR(IF(L788=Hjelpeark!$P$14,_xlfn.XLOOKUP(D788,Prisliste!$C$4:$F$4,Prisliste!$C$29:$F$29)*R788,IF(L788=Hjelpeark!$P$15,_xlfn.XLOOKUP(D788,Prisliste!$C$4:$F$4,Prisliste!$C$30:$F$30)*R788,_xlfn.XLOOKUP(D788,Prisliste!$C$4:$F$4,Prisliste!$C$31:$F$31)*R788)),"")</f>
        <v/>
      </c>
    </row>
    <row r="789" spans="1:21" ht="14.4">
      <c r="A789" s="278" t="str">
        <f>IF(A788="","",IF(A788+1&lt;='Prisestimat RAS'!$C$7,'Beregninger RAS'!A788+1,""))</f>
        <v/>
      </c>
      <c r="B789" s="260" t="str">
        <f t="shared" si="123"/>
        <v/>
      </c>
      <c r="C789" s="277" t="str">
        <f t="shared" si="124"/>
        <v/>
      </c>
      <c r="D789" s="260" t="str">
        <f t="shared" si="125"/>
        <v/>
      </c>
      <c r="E789" s="226" t="str">
        <f t="shared" si="127"/>
        <v/>
      </c>
      <c r="F789" s="248" t="str">
        <f t="shared" si="126"/>
        <v/>
      </c>
      <c r="G789" s="246" t="str">
        <f>IF($A789="","",'Prisestimat RAS'!$C$14)</f>
        <v/>
      </c>
      <c r="H789" s="248" t="str" cm="1">
        <f t="array" ref="H789">IF(N789=Hjelpeark!$E$7,_xlfn.XLOOKUP(IF(P789="Naturlig",O789,P789),'Veksttabell FV'!$A$26:$A$42,_xlfn.XLOOKUP('Beregninger RAS'!F789,'Veksttabell FV'!$B$25:$T$25,'Veksttabell FV'!$B$26:$T$42,,-1),,-1)*G789,IF('Beregninger RAS'!N789=Hjelpeark!$D$7,_xlfn.XLOOKUP(IF(P789="Naturlig",O789,P789),'Veksttabell SV'!$A$27:$A$43,_xlfn.XLOOKUP('Beregninger RAS'!F789,'Veksttabell SV'!$B$26:$AU$26,'Veksttabell SV'!$B$27:$AU$43,,-1),,-1)*G789,""))</f>
        <v/>
      </c>
      <c r="I789" s="248" t="str">
        <f t="shared" si="120"/>
        <v/>
      </c>
      <c r="J789" s="264" t="str">
        <f t="shared" si="121"/>
        <v/>
      </c>
      <c r="K789" s="277" t="str">
        <f>IF(A789="","",'Prisestimat RAS'!$C$9)</f>
        <v/>
      </c>
      <c r="L789" s="277" t="str">
        <f>IF(B789="","",'Prisestimat RAS'!$C$10)</f>
        <v/>
      </c>
      <c r="M789" s="277" t="str">
        <f>IF(A789="","",_xlfn.XLOOKUP('Prisestimat RAS'!$C$10,Hjelpeark!$P$14:$P$16,Hjelpeark!$Q$14:$Q$16))</f>
        <v/>
      </c>
      <c r="N789" s="277" t="str">
        <f t="shared" si="128"/>
        <v/>
      </c>
      <c r="O789" s="277" t="str">
        <f>IFERROR(IF(N789=Hjelpeark!$D$7,_xlfn.XLOOKUP('Beregninger RAS'!C789,Hjelpeark!$C$8:$C$19,Hjelpeark!$D$8:$D$19),_xlfn.XLOOKUP('Beregninger RAS'!C789,Hjelpeark!$C$8:$C$19,Hjelpeark!$E$8:$E$19)),"")</f>
        <v/>
      </c>
      <c r="P789" s="277" t="str">
        <f t="shared" si="129"/>
        <v/>
      </c>
      <c r="Q789" s="277" t="str">
        <f>IFERROR(IF(P789=Hjelpeark!$B$4,0,ABS(P789-O789)),"")</f>
        <v/>
      </c>
      <c r="R789" s="226" t="str">
        <f t="shared" si="122"/>
        <v/>
      </c>
      <c r="T789" s="248" t="str">
        <f>IFERROR(_xlfn.XLOOKUP(D789,Prisliste!$C$4:$F$4,Prisliste!$C$28:$F$28)*R789,"")</f>
        <v/>
      </c>
      <c r="U789" s="248" t="str">
        <f>IFERROR(IF(L789=Hjelpeark!$P$14,_xlfn.XLOOKUP(D789,Prisliste!$C$4:$F$4,Prisliste!$C$29:$F$29)*R789,IF(L789=Hjelpeark!$P$15,_xlfn.XLOOKUP(D789,Prisliste!$C$4:$F$4,Prisliste!$C$30:$F$30)*R789,_xlfn.XLOOKUP(D789,Prisliste!$C$4:$F$4,Prisliste!$C$31:$F$31)*R789)),"")</f>
        <v/>
      </c>
    </row>
    <row r="790" spans="1:21" ht="14.4">
      <c r="A790" s="278" t="str">
        <f>IF(A789="","",IF(A789+1&lt;='Prisestimat RAS'!$C$7,'Beregninger RAS'!A789+1,""))</f>
        <v/>
      </c>
      <c r="B790" s="260" t="str">
        <f t="shared" si="123"/>
        <v/>
      </c>
      <c r="C790" s="277" t="str">
        <f t="shared" si="124"/>
        <v/>
      </c>
      <c r="D790" s="260" t="str">
        <f t="shared" si="125"/>
        <v/>
      </c>
      <c r="E790" s="226" t="str">
        <f t="shared" si="127"/>
        <v/>
      </c>
      <c r="F790" s="248" t="str">
        <f t="shared" si="126"/>
        <v/>
      </c>
      <c r="G790" s="246" t="str">
        <f>IF($A790="","",'Prisestimat RAS'!$C$14)</f>
        <v/>
      </c>
      <c r="H790" s="248" t="str" cm="1">
        <f t="array" ref="H790">IF(N790=Hjelpeark!$E$7,_xlfn.XLOOKUP(IF(P790="Naturlig",O790,P790),'Veksttabell FV'!$A$26:$A$42,_xlfn.XLOOKUP('Beregninger RAS'!F790,'Veksttabell FV'!$B$25:$T$25,'Veksttabell FV'!$B$26:$T$42,,-1),,-1)*G790,IF('Beregninger RAS'!N790=Hjelpeark!$D$7,_xlfn.XLOOKUP(IF(P790="Naturlig",O790,P790),'Veksttabell SV'!$A$27:$A$43,_xlfn.XLOOKUP('Beregninger RAS'!F790,'Veksttabell SV'!$B$26:$AU$26,'Veksttabell SV'!$B$27:$AU$43,,-1),,-1)*G790,""))</f>
        <v/>
      </c>
      <c r="I790" s="248" t="str">
        <f t="shared" si="120"/>
        <v/>
      </c>
      <c r="J790" s="264" t="str">
        <f t="shared" si="121"/>
        <v/>
      </c>
      <c r="K790" s="277" t="str">
        <f>IF(A790="","",'Prisestimat RAS'!$C$9)</f>
        <v/>
      </c>
      <c r="L790" s="277" t="str">
        <f>IF(B790="","",'Prisestimat RAS'!$C$10)</f>
        <v/>
      </c>
      <c r="M790" s="277" t="str">
        <f>IF(A790="","",_xlfn.XLOOKUP('Prisestimat RAS'!$C$10,Hjelpeark!$P$14:$P$16,Hjelpeark!$Q$14:$Q$16))</f>
        <v/>
      </c>
      <c r="N790" s="277" t="str">
        <f t="shared" si="128"/>
        <v/>
      </c>
      <c r="O790" s="277" t="str">
        <f>IFERROR(IF(N790=Hjelpeark!$D$7,_xlfn.XLOOKUP('Beregninger RAS'!C790,Hjelpeark!$C$8:$C$19,Hjelpeark!$D$8:$D$19),_xlfn.XLOOKUP('Beregninger RAS'!C790,Hjelpeark!$C$8:$C$19,Hjelpeark!$E$8:$E$19)),"")</f>
        <v/>
      </c>
      <c r="P790" s="277" t="str">
        <f t="shared" si="129"/>
        <v/>
      </c>
      <c r="Q790" s="277" t="str">
        <f>IFERROR(IF(P790=Hjelpeark!$B$4,0,ABS(P790-O790)),"")</f>
        <v/>
      </c>
      <c r="R790" s="226" t="str">
        <f t="shared" si="122"/>
        <v/>
      </c>
      <c r="T790" s="248" t="str">
        <f>IFERROR(_xlfn.XLOOKUP(D790,Prisliste!$C$4:$F$4,Prisliste!$C$28:$F$28)*R790,"")</f>
        <v/>
      </c>
      <c r="U790" s="248" t="str">
        <f>IFERROR(IF(L790=Hjelpeark!$P$14,_xlfn.XLOOKUP(D790,Prisliste!$C$4:$F$4,Prisliste!$C$29:$F$29)*R790,IF(L790=Hjelpeark!$P$15,_xlfn.XLOOKUP(D790,Prisliste!$C$4:$F$4,Prisliste!$C$30:$F$30)*R790,_xlfn.XLOOKUP(D790,Prisliste!$C$4:$F$4,Prisliste!$C$31:$F$31)*R790)),"")</f>
        <v/>
      </c>
    </row>
    <row r="791" spans="1:21" ht="14.4">
      <c r="A791" s="278" t="str">
        <f>IF(A790="","",IF(A790+1&lt;='Prisestimat RAS'!$C$7,'Beregninger RAS'!A790+1,""))</f>
        <v/>
      </c>
      <c r="B791" s="260" t="str">
        <f t="shared" si="123"/>
        <v/>
      </c>
      <c r="C791" s="277" t="str">
        <f t="shared" si="124"/>
        <v/>
      </c>
      <c r="D791" s="260" t="str">
        <f t="shared" si="125"/>
        <v/>
      </c>
      <c r="E791" s="226" t="str">
        <f t="shared" si="127"/>
        <v/>
      </c>
      <c r="F791" s="248" t="str">
        <f t="shared" si="126"/>
        <v/>
      </c>
      <c r="G791" s="246" t="str">
        <f>IF($A791="","",'Prisestimat RAS'!$C$14)</f>
        <v/>
      </c>
      <c r="H791" s="248" t="str" cm="1">
        <f t="array" ref="H791">IF(N791=Hjelpeark!$E$7,_xlfn.XLOOKUP(IF(P791="Naturlig",O791,P791),'Veksttabell FV'!$A$26:$A$42,_xlfn.XLOOKUP('Beregninger RAS'!F791,'Veksttabell FV'!$B$25:$T$25,'Veksttabell FV'!$B$26:$T$42,,-1),,-1)*G791,IF('Beregninger RAS'!N791=Hjelpeark!$D$7,_xlfn.XLOOKUP(IF(P791="Naturlig",O791,P791),'Veksttabell SV'!$A$27:$A$43,_xlfn.XLOOKUP('Beregninger RAS'!F791,'Veksttabell SV'!$B$26:$AU$26,'Veksttabell SV'!$B$27:$AU$43,,-1),,-1)*G791,""))</f>
        <v/>
      </c>
      <c r="I791" s="248" t="str">
        <f t="shared" si="120"/>
        <v/>
      </c>
      <c r="J791" s="264" t="str">
        <f t="shared" si="121"/>
        <v/>
      </c>
      <c r="K791" s="277" t="str">
        <f>IF(A791="","",'Prisestimat RAS'!$C$9)</f>
        <v/>
      </c>
      <c r="L791" s="277" t="str">
        <f>IF(B791="","",'Prisestimat RAS'!$C$10)</f>
        <v/>
      </c>
      <c r="M791" s="277" t="str">
        <f>IF(A791="","",_xlfn.XLOOKUP('Prisestimat RAS'!$C$10,Hjelpeark!$P$14:$P$16,Hjelpeark!$Q$14:$Q$16))</f>
        <v/>
      </c>
      <c r="N791" s="277" t="str">
        <f t="shared" si="128"/>
        <v/>
      </c>
      <c r="O791" s="277" t="str">
        <f>IFERROR(IF(N791=Hjelpeark!$D$7,_xlfn.XLOOKUP('Beregninger RAS'!C791,Hjelpeark!$C$8:$C$19,Hjelpeark!$D$8:$D$19),_xlfn.XLOOKUP('Beregninger RAS'!C791,Hjelpeark!$C$8:$C$19,Hjelpeark!$E$8:$E$19)),"")</f>
        <v/>
      </c>
      <c r="P791" s="277" t="str">
        <f t="shared" si="129"/>
        <v/>
      </c>
      <c r="Q791" s="277" t="str">
        <f>IFERROR(IF(P791=Hjelpeark!$B$4,0,ABS(P791-O791)),"")</f>
        <v/>
      </c>
      <c r="R791" s="226" t="str">
        <f t="shared" si="122"/>
        <v/>
      </c>
      <c r="T791" s="248" t="str">
        <f>IFERROR(_xlfn.XLOOKUP(D791,Prisliste!$C$4:$F$4,Prisliste!$C$28:$F$28)*R791,"")</f>
        <v/>
      </c>
      <c r="U791" s="248" t="str">
        <f>IFERROR(IF(L791=Hjelpeark!$P$14,_xlfn.XLOOKUP(D791,Prisliste!$C$4:$F$4,Prisliste!$C$29:$F$29)*R791,IF(L791=Hjelpeark!$P$15,_xlfn.XLOOKUP(D791,Prisliste!$C$4:$F$4,Prisliste!$C$30:$F$30)*R791,_xlfn.XLOOKUP(D791,Prisliste!$C$4:$F$4,Prisliste!$C$31:$F$31)*R791)),"")</f>
        <v/>
      </c>
    </row>
    <row r="792" spans="1:21" ht="14.4">
      <c r="A792" s="278" t="str">
        <f>IF(A791="","",IF(A791+1&lt;='Prisestimat RAS'!$C$7,'Beregninger RAS'!A791+1,""))</f>
        <v/>
      </c>
      <c r="B792" s="260" t="str">
        <f t="shared" si="123"/>
        <v/>
      </c>
      <c r="C792" s="277" t="str">
        <f t="shared" si="124"/>
        <v/>
      </c>
      <c r="D792" s="260" t="str">
        <f t="shared" si="125"/>
        <v/>
      </c>
      <c r="E792" s="226" t="str">
        <f t="shared" si="127"/>
        <v/>
      </c>
      <c r="F792" s="248" t="str">
        <f t="shared" si="126"/>
        <v/>
      </c>
      <c r="G792" s="246" t="str">
        <f>IF($A792="","",'Prisestimat RAS'!$C$14)</f>
        <v/>
      </c>
      <c r="H792" s="248" t="str" cm="1">
        <f t="array" ref="H792">IF(N792=Hjelpeark!$E$7,_xlfn.XLOOKUP(IF(P792="Naturlig",O792,P792),'Veksttabell FV'!$A$26:$A$42,_xlfn.XLOOKUP('Beregninger RAS'!F792,'Veksttabell FV'!$B$25:$T$25,'Veksttabell FV'!$B$26:$T$42,,-1),,-1)*G792,IF('Beregninger RAS'!N792=Hjelpeark!$D$7,_xlfn.XLOOKUP(IF(P792="Naturlig",O792,P792),'Veksttabell SV'!$A$27:$A$43,_xlfn.XLOOKUP('Beregninger RAS'!F792,'Veksttabell SV'!$B$26:$AU$26,'Veksttabell SV'!$B$27:$AU$43,,-1),,-1)*G792,""))</f>
        <v/>
      </c>
      <c r="I792" s="248" t="str">
        <f t="shared" si="120"/>
        <v/>
      </c>
      <c r="J792" s="264" t="str">
        <f t="shared" si="121"/>
        <v/>
      </c>
      <c r="K792" s="277" t="str">
        <f>IF(A792="","",'Prisestimat RAS'!$C$9)</f>
        <v/>
      </c>
      <c r="L792" s="277" t="str">
        <f>IF(B792="","",'Prisestimat RAS'!$C$10)</f>
        <v/>
      </c>
      <c r="M792" s="277" t="str">
        <f>IF(A792="","",_xlfn.XLOOKUP('Prisestimat RAS'!$C$10,Hjelpeark!$P$14:$P$16,Hjelpeark!$Q$14:$Q$16))</f>
        <v/>
      </c>
      <c r="N792" s="277" t="str">
        <f t="shared" si="128"/>
        <v/>
      </c>
      <c r="O792" s="277" t="str">
        <f>IFERROR(IF(N792=Hjelpeark!$D$7,_xlfn.XLOOKUP('Beregninger RAS'!C792,Hjelpeark!$C$8:$C$19,Hjelpeark!$D$8:$D$19),_xlfn.XLOOKUP('Beregninger RAS'!C792,Hjelpeark!$C$8:$C$19,Hjelpeark!$E$8:$E$19)),"")</f>
        <v/>
      </c>
      <c r="P792" s="277" t="str">
        <f t="shared" si="129"/>
        <v/>
      </c>
      <c r="Q792" s="277" t="str">
        <f>IFERROR(IF(P792=Hjelpeark!$B$4,0,ABS(P792-O792)),"")</f>
        <v/>
      </c>
      <c r="R792" s="226" t="str">
        <f t="shared" si="122"/>
        <v/>
      </c>
      <c r="T792" s="248" t="str">
        <f>IFERROR(_xlfn.XLOOKUP(D792,Prisliste!$C$4:$F$4,Prisliste!$C$28:$F$28)*R792,"")</f>
        <v/>
      </c>
      <c r="U792" s="248" t="str">
        <f>IFERROR(IF(L792=Hjelpeark!$P$14,_xlfn.XLOOKUP(D792,Prisliste!$C$4:$F$4,Prisliste!$C$29:$F$29)*R792,IF(L792=Hjelpeark!$P$15,_xlfn.XLOOKUP(D792,Prisliste!$C$4:$F$4,Prisliste!$C$30:$F$30)*R792,_xlfn.XLOOKUP(D792,Prisliste!$C$4:$F$4,Prisliste!$C$31:$F$31)*R792)),"")</f>
        <v/>
      </c>
    </row>
    <row r="793" spans="1:21" ht="14.4">
      <c r="A793" s="278" t="str">
        <f>IF(A792="","",IF(A792+1&lt;='Prisestimat RAS'!$C$7,'Beregninger RAS'!A792+1,""))</f>
        <v/>
      </c>
      <c r="B793" s="260" t="str">
        <f t="shared" si="123"/>
        <v/>
      </c>
      <c r="C793" s="277" t="str">
        <f t="shared" si="124"/>
        <v/>
      </c>
      <c r="D793" s="260" t="str">
        <f t="shared" si="125"/>
        <v/>
      </c>
      <c r="E793" s="226" t="str">
        <f t="shared" si="127"/>
        <v/>
      </c>
      <c r="F793" s="248" t="str">
        <f t="shared" si="126"/>
        <v/>
      </c>
      <c r="G793" s="246" t="str">
        <f>IF($A793="","",'Prisestimat RAS'!$C$14)</f>
        <v/>
      </c>
      <c r="H793" s="248" t="str" cm="1">
        <f t="array" ref="H793">IF(N793=Hjelpeark!$E$7,_xlfn.XLOOKUP(IF(P793="Naturlig",O793,P793),'Veksttabell FV'!$A$26:$A$42,_xlfn.XLOOKUP('Beregninger RAS'!F793,'Veksttabell FV'!$B$25:$T$25,'Veksttabell FV'!$B$26:$T$42,,-1),,-1)*G793,IF('Beregninger RAS'!N793=Hjelpeark!$D$7,_xlfn.XLOOKUP(IF(P793="Naturlig",O793,P793),'Veksttabell SV'!$A$27:$A$43,_xlfn.XLOOKUP('Beregninger RAS'!F793,'Veksttabell SV'!$B$26:$AU$26,'Veksttabell SV'!$B$27:$AU$43,,-1),,-1)*G793,""))</f>
        <v/>
      </c>
      <c r="I793" s="248" t="str">
        <f t="shared" si="120"/>
        <v/>
      </c>
      <c r="J793" s="264" t="str">
        <f t="shared" si="121"/>
        <v/>
      </c>
      <c r="K793" s="277" t="str">
        <f>IF(A793="","",'Prisestimat RAS'!$C$9)</f>
        <v/>
      </c>
      <c r="L793" s="277" t="str">
        <f>IF(B793="","",'Prisestimat RAS'!$C$10)</f>
        <v/>
      </c>
      <c r="M793" s="277" t="str">
        <f>IF(A793="","",_xlfn.XLOOKUP('Prisestimat RAS'!$C$10,Hjelpeark!$P$14:$P$16,Hjelpeark!$Q$14:$Q$16))</f>
        <v/>
      </c>
      <c r="N793" s="277" t="str">
        <f t="shared" si="128"/>
        <v/>
      </c>
      <c r="O793" s="277" t="str">
        <f>IFERROR(IF(N793=Hjelpeark!$D$7,_xlfn.XLOOKUP('Beregninger RAS'!C793,Hjelpeark!$C$8:$C$19,Hjelpeark!$D$8:$D$19),_xlfn.XLOOKUP('Beregninger RAS'!C793,Hjelpeark!$C$8:$C$19,Hjelpeark!$E$8:$E$19)),"")</f>
        <v/>
      </c>
      <c r="P793" s="277" t="str">
        <f t="shared" si="129"/>
        <v/>
      </c>
      <c r="Q793" s="277" t="str">
        <f>IFERROR(IF(P793=Hjelpeark!$B$4,0,ABS(P793-O793)),"")</f>
        <v/>
      </c>
      <c r="R793" s="226" t="str">
        <f t="shared" si="122"/>
        <v/>
      </c>
      <c r="T793" s="248" t="str">
        <f>IFERROR(_xlfn.XLOOKUP(D793,Prisliste!$C$4:$F$4,Prisliste!$C$28:$F$28)*R793,"")</f>
        <v/>
      </c>
      <c r="U793" s="248" t="str">
        <f>IFERROR(IF(L793=Hjelpeark!$P$14,_xlfn.XLOOKUP(D793,Prisliste!$C$4:$F$4,Prisliste!$C$29:$F$29)*R793,IF(L793=Hjelpeark!$P$15,_xlfn.XLOOKUP(D793,Prisliste!$C$4:$F$4,Prisliste!$C$30:$F$30)*R793,_xlfn.XLOOKUP(D793,Prisliste!$C$4:$F$4,Prisliste!$C$31:$F$31)*R793)),"")</f>
        <v/>
      </c>
    </row>
    <row r="794" spans="1:21" ht="14.4">
      <c r="A794" s="278" t="str">
        <f>IF(A793="","",IF(A793+1&lt;='Prisestimat RAS'!$C$7,'Beregninger RAS'!A793+1,""))</f>
        <v/>
      </c>
      <c r="B794" s="260" t="str">
        <f t="shared" si="123"/>
        <v/>
      </c>
      <c r="C794" s="277" t="str">
        <f t="shared" si="124"/>
        <v/>
      </c>
      <c r="D794" s="260" t="str">
        <f t="shared" si="125"/>
        <v/>
      </c>
      <c r="E794" s="226" t="str">
        <f t="shared" si="127"/>
        <v/>
      </c>
      <c r="F794" s="248" t="str">
        <f t="shared" si="126"/>
        <v/>
      </c>
      <c r="G794" s="246" t="str">
        <f>IF($A794="","",'Prisestimat RAS'!$C$14)</f>
        <v/>
      </c>
      <c r="H794" s="248" t="str" cm="1">
        <f t="array" ref="H794">IF(N794=Hjelpeark!$E$7,_xlfn.XLOOKUP(IF(P794="Naturlig",O794,P794),'Veksttabell FV'!$A$26:$A$42,_xlfn.XLOOKUP('Beregninger RAS'!F794,'Veksttabell FV'!$B$25:$T$25,'Veksttabell FV'!$B$26:$T$42,,-1),,-1)*G794,IF('Beregninger RAS'!N794=Hjelpeark!$D$7,_xlfn.XLOOKUP(IF(P794="Naturlig",O794,P794),'Veksttabell SV'!$A$27:$A$43,_xlfn.XLOOKUP('Beregninger RAS'!F794,'Veksttabell SV'!$B$26:$AU$26,'Veksttabell SV'!$B$27:$AU$43,,-1),,-1)*G794,""))</f>
        <v/>
      </c>
      <c r="I794" s="248" t="str">
        <f t="shared" si="120"/>
        <v/>
      </c>
      <c r="J794" s="264" t="str">
        <f t="shared" si="121"/>
        <v/>
      </c>
      <c r="K794" s="277" t="str">
        <f>IF(A794="","",'Prisestimat RAS'!$C$9)</f>
        <v/>
      </c>
      <c r="L794" s="277" t="str">
        <f>IF(B794="","",'Prisestimat RAS'!$C$10)</f>
        <v/>
      </c>
      <c r="M794" s="277" t="str">
        <f>IF(A794="","",_xlfn.XLOOKUP('Prisestimat RAS'!$C$10,Hjelpeark!$P$14:$P$16,Hjelpeark!$Q$14:$Q$16))</f>
        <v/>
      </c>
      <c r="N794" s="277" t="str">
        <f t="shared" si="128"/>
        <v/>
      </c>
      <c r="O794" s="277" t="str">
        <f>IFERROR(IF(N794=Hjelpeark!$D$7,_xlfn.XLOOKUP('Beregninger RAS'!C794,Hjelpeark!$C$8:$C$19,Hjelpeark!$D$8:$D$19),_xlfn.XLOOKUP('Beregninger RAS'!C794,Hjelpeark!$C$8:$C$19,Hjelpeark!$E$8:$E$19)),"")</f>
        <v/>
      </c>
      <c r="P794" s="277" t="str">
        <f t="shared" si="129"/>
        <v/>
      </c>
      <c r="Q794" s="277" t="str">
        <f>IFERROR(IF(P794=Hjelpeark!$B$4,0,ABS(P794-O794)),"")</f>
        <v/>
      </c>
      <c r="R794" s="226" t="str">
        <f t="shared" si="122"/>
        <v/>
      </c>
      <c r="T794" s="248" t="str">
        <f>IFERROR(_xlfn.XLOOKUP(D794,Prisliste!$C$4:$F$4,Prisliste!$C$28:$F$28)*R794,"")</f>
        <v/>
      </c>
      <c r="U794" s="248" t="str">
        <f>IFERROR(IF(L794=Hjelpeark!$P$14,_xlfn.XLOOKUP(D794,Prisliste!$C$4:$F$4,Prisliste!$C$29:$F$29)*R794,IF(L794=Hjelpeark!$P$15,_xlfn.XLOOKUP(D794,Prisliste!$C$4:$F$4,Prisliste!$C$30:$F$30)*R794,_xlfn.XLOOKUP(D794,Prisliste!$C$4:$F$4,Prisliste!$C$31:$F$31)*R794)),"")</f>
        <v/>
      </c>
    </row>
    <row r="795" spans="1:21" ht="14.4">
      <c r="A795" s="278" t="str">
        <f>IF(A794="","",IF(A794+1&lt;='Prisestimat RAS'!$C$7,'Beregninger RAS'!A794+1,""))</f>
        <v/>
      </c>
      <c r="B795" s="260" t="str">
        <f t="shared" si="123"/>
        <v/>
      </c>
      <c r="C795" s="277" t="str">
        <f t="shared" si="124"/>
        <v/>
      </c>
      <c r="D795" s="260" t="str">
        <f t="shared" si="125"/>
        <v/>
      </c>
      <c r="E795" s="226" t="str">
        <f t="shared" si="127"/>
        <v/>
      </c>
      <c r="F795" s="248" t="str">
        <f t="shared" si="126"/>
        <v/>
      </c>
      <c r="G795" s="246" t="str">
        <f>IF($A795="","",'Prisestimat RAS'!$C$14)</f>
        <v/>
      </c>
      <c r="H795" s="248" t="str" cm="1">
        <f t="array" ref="H795">IF(N795=Hjelpeark!$E$7,_xlfn.XLOOKUP(IF(P795="Naturlig",O795,P795),'Veksttabell FV'!$A$26:$A$42,_xlfn.XLOOKUP('Beregninger RAS'!F795,'Veksttabell FV'!$B$25:$T$25,'Veksttabell FV'!$B$26:$T$42,,-1),,-1)*G795,IF('Beregninger RAS'!N795=Hjelpeark!$D$7,_xlfn.XLOOKUP(IF(P795="Naturlig",O795,P795),'Veksttabell SV'!$A$27:$A$43,_xlfn.XLOOKUP('Beregninger RAS'!F795,'Veksttabell SV'!$B$26:$AU$26,'Veksttabell SV'!$B$27:$AU$43,,-1),,-1)*G795,""))</f>
        <v/>
      </c>
      <c r="I795" s="248" t="str">
        <f t="shared" si="120"/>
        <v/>
      </c>
      <c r="J795" s="264" t="str">
        <f t="shared" si="121"/>
        <v/>
      </c>
      <c r="K795" s="277" t="str">
        <f>IF(A795="","",'Prisestimat RAS'!$C$9)</f>
        <v/>
      </c>
      <c r="L795" s="277" t="str">
        <f>IF(B795="","",'Prisestimat RAS'!$C$10)</f>
        <v/>
      </c>
      <c r="M795" s="277" t="str">
        <f>IF(A795="","",_xlfn.XLOOKUP('Prisestimat RAS'!$C$10,Hjelpeark!$P$14:$P$16,Hjelpeark!$Q$14:$Q$16))</f>
        <v/>
      </c>
      <c r="N795" s="277" t="str">
        <f t="shared" si="128"/>
        <v/>
      </c>
      <c r="O795" s="277" t="str">
        <f>IFERROR(IF(N795=Hjelpeark!$D$7,_xlfn.XLOOKUP('Beregninger RAS'!C795,Hjelpeark!$C$8:$C$19,Hjelpeark!$D$8:$D$19),_xlfn.XLOOKUP('Beregninger RAS'!C795,Hjelpeark!$C$8:$C$19,Hjelpeark!$E$8:$E$19)),"")</f>
        <v/>
      </c>
      <c r="P795" s="277" t="str">
        <f t="shared" si="129"/>
        <v/>
      </c>
      <c r="Q795" s="277" t="str">
        <f>IFERROR(IF(P795=Hjelpeark!$B$4,0,ABS(P795-O795)),"")</f>
        <v/>
      </c>
      <c r="R795" s="226" t="str">
        <f t="shared" si="122"/>
        <v/>
      </c>
      <c r="T795" s="248" t="str">
        <f>IFERROR(_xlfn.XLOOKUP(D795,Prisliste!$C$4:$F$4,Prisliste!$C$28:$F$28)*R795,"")</f>
        <v/>
      </c>
      <c r="U795" s="248" t="str">
        <f>IFERROR(IF(L795=Hjelpeark!$P$14,_xlfn.XLOOKUP(D795,Prisliste!$C$4:$F$4,Prisliste!$C$29:$F$29)*R795,IF(L795=Hjelpeark!$P$15,_xlfn.XLOOKUP(D795,Prisliste!$C$4:$F$4,Prisliste!$C$30:$F$30)*R795,_xlfn.XLOOKUP(D795,Prisliste!$C$4:$F$4,Prisliste!$C$31:$F$31)*R795)),"")</f>
        <v/>
      </c>
    </row>
    <row r="796" spans="1:21" ht="14.4">
      <c r="A796" s="278" t="str">
        <f>IF(A795="","",IF(A795+1&lt;='Prisestimat RAS'!$C$7,'Beregninger RAS'!A795+1,""))</f>
        <v/>
      </c>
      <c r="B796" s="260" t="str">
        <f t="shared" si="123"/>
        <v/>
      </c>
      <c r="C796" s="277" t="str">
        <f t="shared" si="124"/>
        <v/>
      </c>
      <c r="D796" s="260" t="str">
        <f t="shared" si="125"/>
        <v/>
      </c>
      <c r="E796" s="226" t="str">
        <f t="shared" si="127"/>
        <v/>
      </c>
      <c r="F796" s="248" t="str">
        <f t="shared" si="126"/>
        <v/>
      </c>
      <c r="G796" s="246" t="str">
        <f>IF($A796="","",'Prisestimat RAS'!$C$14)</f>
        <v/>
      </c>
      <c r="H796" s="248" t="str" cm="1">
        <f t="array" ref="H796">IF(N796=Hjelpeark!$E$7,_xlfn.XLOOKUP(IF(P796="Naturlig",O796,P796),'Veksttabell FV'!$A$26:$A$42,_xlfn.XLOOKUP('Beregninger RAS'!F796,'Veksttabell FV'!$B$25:$T$25,'Veksttabell FV'!$B$26:$T$42,,-1),,-1)*G796,IF('Beregninger RAS'!N796=Hjelpeark!$D$7,_xlfn.XLOOKUP(IF(P796="Naturlig",O796,P796),'Veksttabell SV'!$A$27:$A$43,_xlfn.XLOOKUP('Beregninger RAS'!F796,'Veksttabell SV'!$B$26:$AU$26,'Veksttabell SV'!$B$27:$AU$43,,-1),,-1)*G796,""))</f>
        <v/>
      </c>
      <c r="I796" s="248" t="str">
        <f t="shared" si="120"/>
        <v/>
      </c>
      <c r="J796" s="264" t="str">
        <f t="shared" si="121"/>
        <v/>
      </c>
      <c r="K796" s="277" t="str">
        <f>IF(A796="","",'Prisestimat RAS'!$C$9)</f>
        <v/>
      </c>
      <c r="L796" s="277" t="str">
        <f>IF(B796="","",'Prisestimat RAS'!$C$10)</f>
        <v/>
      </c>
      <c r="M796" s="277" t="str">
        <f>IF(A796="","",_xlfn.XLOOKUP('Prisestimat RAS'!$C$10,Hjelpeark!$P$14:$P$16,Hjelpeark!$Q$14:$Q$16))</f>
        <v/>
      </c>
      <c r="N796" s="277" t="str">
        <f t="shared" si="128"/>
        <v/>
      </c>
      <c r="O796" s="277" t="str">
        <f>IFERROR(IF(N796=Hjelpeark!$D$7,_xlfn.XLOOKUP('Beregninger RAS'!C796,Hjelpeark!$C$8:$C$19,Hjelpeark!$D$8:$D$19),_xlfn.XLOOKUP('Beregninger RAS'!C796,Hjelpeark!$C$8:$C$19,Hjelpeark!$E$8:$E$19)),"")</f>
        <v/>
      </c>
      <c r="P796" s="277" t="str">
        <f t="shared" si="129"/>
        <v/>
      </c>
      <c r="Q796" s="277" t="str">
        <f>IFERROR(IF(P796=Hjelpeark!$B$4,0,ABS(P796-O796)),"")</f>
        <v/>
      </c>
      <c r="R796" s="226" t="str">
        <f t="shared" si="122"/>
        <v/>
      </c>
      <c r="T796" s="248" t="str">
        <f>IFERROR(_xlfn.XLOOKUP(D796,Prisliste!$C$4:$F$4,Prisliste!$C$28:$F$28)*R796,"")</f>
        <v/>
      </c>
      <c r="U796" s="248" t="str">
        <f>IFERROR(IF(L796=Hjelpeark!$P$14,_xlfn.XLOOKUP(D796,Prisliste!$C$4:$F$4,Prisliste!$C$29:$F$29)*R796,IF(L796=Hjelpeark!$P$15,_xlfn.XLOOKUP(D796,Prisliste!$C$4:$F$4,Prisliste!$C$30:$F$30)*R796,_xlfn.XLOOKUP(D796,Prisliste!$C$4:$F$4,Prisliste!$C$31:$F$31)*R796)),"")</f>
        <v/>
      </c>
    </row>
    <row r="797" spans="1:21" ht="14.4">
      <c r="A797" s="278" t="str">
        <f>IF(A796="","",IF(A796+1&lt;='Prisestimat RAS'!$C$7,'Beregninger RAS'!A796+1,""))</f>
        <v/>
      </c>
      <c r="B797" s="260" t="str">
        <f t="shared" si="123"/>
        <v/>
      </c>
      <c r="C797" s="277" t="str">
        <f t="shared" si="124"/>
        <v/>
      </c>
      <c r="D797" s="260" t="str">
        <f t="shared" si="125"/>
        <v/>
      </c>
      <c r="E797" s="226" t="str">
        <f t="shared" si="127"/>
        <v/>
      </c>
      <c r="F797" s="248" t="str">
        <f t="shared" si="126"/>
        <v/>
      </c>
      <c r="G797" s="246" t="str">
        <f>IF($A797="","",'Prisestimat RAS'!$C$14)</f>
        <v/>
      </c>
      <c r="H797" s="248" t="str" cm="1">
        <f t="array" ref="H797">IF(N797=Hjelpeark!$E$7,_xlfn.XLOOKUP(IF(P797="Naturlig",O797,P797),'Veksttabell FV'!$A$26:$A$42,_xlfn.XLOOKUP('Beregninger RAS'!F797,'Veksttabell FV'!$B$25:$T$25,'Veksttabell FV'!$B$26:$T$42,,-1),,-1)*G797,IF('Beregninger RAS'!N797=Hjelpeark!$D$7,_xlfn.XLOOKUP(IF(P797="Naturlig",O797,P797),'Veksttabell SV'!$A$27:$A$43,_xlfn.XLOOKUP('Beregninger RAS'!F797,'Veksttabell SV'!$B$26:$AU$26,'Veksttabell SV'!$B$27:$AU$43,,-1),,-1)*G797,""))</f>
        <v/>
      </c>
      <c r="I797" s="248" t="str">
        <f t="shared" si="120"/>
        <v/>
      </c>
      <c r="J797" s="264" t="str">
        <f t="shared" si="121"/>
        <v/>
      </c>
      <c r="K797" s="277" t="str">
        <f>IF(A797="","",'Prisestimat RAS'!$C$9)</f>
        <v/>
      </c>
      <c r="L797" s="277" t="str">
        <f>IF(B797="","",'Prisestimat RAS'!$C$10)</f>
        <v/>
      </c>
      <c r="M797" s="277" t="str">
        <f>IF(A797="","",_xlfn.XLOOKUP('Prisestimat RAS'!$C$10,Hjelpeark!$P$14:$P$16,Hjelpeark!$Q$14:$Q$16))</f>
        <v/>
      </c>
      <c r="N797" s="277" t="str">
        <f t="shared" si="128"/>
        <v/>
      </c>
      <c r="O797" s="277" t="str">
        <f>IFERROR(IF(N797=Hjelpeark!$D$7,_xlfn.XLOOKUP('Beregninger RAS'!C797,Hjelpeark!$C$8:$C$19,Hjelpeark!$D$8:$D$19),_xlfn.XLOOKUP('Beregninger RAS'!C797,Hjelpeark!$C$8:$C$19,Hjelpeark!$E$8:$E$19)),"")</f>
        <v/>
      </c>
      <c r="P797" s="277" t="str">
        <f t="shared" si="129"/>
        <v/>
      </c>
      <c r="Q797" s="277" t="str">
        <f>IFERROR(IF(P797=Hjelpeark!$B$4,0,ABS(P797-O797)),"")</f>
        <v/>
      </c>
      <c r="R797" s="226" t="str">
        <f t="shared" si="122"/>
        <v/>
      </c>
      <c r="T797" s="248" t="str">
        <f>IFERROR(_xlfn.XLOOKUP(D797,Prisliste!$C$4:$F$4,Prisliste!$C$28:$F$28)*R797,"")</f>
        <v/>
      </c>
      <c r="U797" s="248" t="str">
        <f>IFERROR(IF(L797=Hjelpeark!$P$14,_xlfn.XLOOKUP(D797,Prisliste!$C$4:$F$4,Prisliste!$C$29:$F$29)*R797,IF(L797=Hjelpeark!$P$15,_xlfn.XLOOKUP(D797,Prisliste!$C$4:$F$4,Prisliste!$C$30:$F$30)*R797,_xlfn.XLOOKUP(D797,Prisliste!$C$4:$F$4,Prisliste!$C$31:$F$31)*R797)),"")</f>
        <v/>
      </c>
    </row>
    <row r="798" spans="1:21" ht="14.4">
      <c r="A798" s="278" t="str">
        <f>IF(A797="","",IF(A797+1&lt;='Prisestimat RAS'!$C$7,'Beregninger RAS'!A797+1,""))</f>
        <v/>
      </c>
      <c r="B798" s="260" t="str">
        <f t="shared" si="123"/>
        <v/>
      </c>
      <c r="C798" s="277" t="str">
        <f t="shared" si="124"/>
        <v/>
      </c>
      <c r="D798" s="260" t="str">
        <f t="shared" si="125"/>
        <v/>
      </c>
      <c r="E798" s="226" t="str">
        <f t="shared" si="127"/>
        <v/>
      </c>
      <c r="F798" s="248" t="str">
        <f t="shared" si="126"/>
        <v/>
      </c>
      <c r="G798" s="246" t="str">
        <f>IF($A798="","",'Prisestimat RAS'!$C$14)</f>
        <v/>
      </c>
      <c r="H798" s="248" t="str" cm="1">
        <f t="array" ref="H798">IF(N798=Hjelpeark!$E$7,_xlfn.XLOOKUP(IF(P798="Naturlig",O798,P798),'Veksttabell FV'!$A$26:$A$42,_xlfn.XLOOKUP('Beregninger RAS'!F798,'Veksttabell FV'!$B$25:$T$25,'Veksttabell FV'!$B$26:$T$42,,-1),,-1)*G798,IF('Beregninger RAS'!N798=Hjelpeark!$D$7,_xlfn.XLOOKUP(IF(P798="Naturlig",O798,P798),'Veksttabell SV'!$A$27:$A$43,_xlfn.XLOOKUP('Beregninger RAS'!F798,'Veksttabell SV'!$B$26:$AU$26,'Veksttabell SV'!$B$27:$AU$43,,-1),,-1)*G798,""))</f>
        <v/>
      </c>
      <c r="I798" s="248" t="str">
        <f t="shared" si="120"/>
        <v/>
      </c>
      <c r="J798" s="264" t="str">
        <f t="shared" si="121"/>
        <v/>
      </c>
      <c r="K798" s="277" t="str">
        <f>IF(A798="","",'Prisestimat RAS'!$C$9)</f>
        <v/>
      </c>
      <c r="L798" s="277" t="str">
        <f>IF(B798="","",'Prisestimat RAS'!$C$10)</f>
        <v/>
      </c>
      <c r="M798" s="277" t="str">
        <f>IF(A798="","",_xlfn.XLOOKUP('Prisestimat RAS'!$C$10,Hjelpeark!$P$14:$P$16,Hjelpeark!$Q$14:$Q$16))</f>
        <v/>
      </c>
      <c r="N798" s="277" t="str">
        <f t="shared" si="128"/>
        <v/>
      </c>
      <c r="O798" s="277" t="str">
        <f>IFERROR(IF(N798=Hjelpeark!$D$7,_xlfn.XLOOKUP('Beregninger RAS'!C798,Hjelpeark!$C$8:$C$19,Hjelpeark!$D$8:$D$19),_xlfn.XLOOKUP('Beregninger RAS'!C798,Hjelpeark!$C$8:$C$19,Hjelpeark!$E$8:$E$19)),"")</f>
        <v/>
      </c>
      <c r="P798" s="277" t="str">
        <f t="shared" si="129"/>
        <v/>
      </c>
      <c r="Q798" s="277" t="str">
        <f>IFERROR(IF(P798=Hjelpeark!$B$4,0,ABS(P798-O798)),"")</f>
        <v/>
      </c>
      <c r="R798" s="226" t="str">
        <f t="shared" si="122"/>
        <v/>
      </c>
      <c r="T798" s="248" t="str">
        <f>IFERROR(_xlfn.XLOOKUP(D798,Prisliste!$C$4:$F$4,Prisliste!$C$28:$F$28)*R798,"")</f>
        <v/>
      </c>
      <c r="U798" s="248" t="str">
        <f>IFERROR(IF(L798=Hjelpeark!$P$14,_xlfn.XLOOKUP(D798,Prisliste!$C$4:$F$4,Prisliste!$C$29:$F$29)*R798,IF(L798=Hjelpeark!$P$15,_xlfn.XLOOKUP(D798,Prisliste!$C$4:$F$4,Prisliste!$C$30:$F$30)*R798,_xlfn.XLOOKUP(D798,Prisliste!$C$4:$F$4,Prisliste!$C$31:$F$31)*R798)),"")</f>
        <v/>
      </c>
    </row>
    <row r="799" spans="1:21" ht="14.4">
      <c r="A799" s="278" t="str">
        <f>IF(A798="","",IF(A798+1&lt;='Prisestimat RAS'!$C$7,'Beregninger RAS'!A798+1,""))</f>
        <v/>
      </c>
      <c r="B799" s="260" t="str">
        <f t="shared" si="123"/>
        <v/>
      </c>
      <c r="C799" s="277" t="str">
        <f t="shared" si="124"/>
        <v/>
      </c>
      <c r="D799" s="260" t="str">
        <f t="shared" si="125"/>
        <v/>
      </c>
      <c r="E799" s="226" t="str">
        <f t="shared" si="127"/>
        <v/>
      </c>
      <c r="F799" s="248" t="str">
        <f t="shared" si="126"/>
        <v/>
      </c>
      <c r="G799" s="246" t="str">
        <f>IF($A799="","",'Prisestimat RAS'!$C$14)</f>
        <v/>
      </c>
      <c r="H799" s="248" t="str" cm="1">
        <f t="array" ref="H799">IF(N799=Hjelpeark!$E$7,_xlfn.XLOOKUP(IF(P799="Naturlig",O799,P799),'Veksttabell FV'!$A$26:$A$42,_xlfn.XLOOKUP('Beregninger RAS'!F799,'Veksttabell FV'!$B$25:$T$25,'Veksttabell FV'!$B$26:$T$42,,-1),,-1)*G799,IF('Beregninger RAS'!N799=Hjelpeark!$D$7,_xlfn.XLOOKUP(IF(P799="Naturlig",O799,P799),'Veksttabell SV'!$A$27:$A$43,_xlfn.XLOOKUP('Beregninger RAS'!F799,'Veksttabell SV'!$B$26:$AU$26,'Veksttabell SV'!$B$27:$AU$43,,-1),,-1)*G799,""))</f>
        <v/>
      </c>
      <c r="I799" s="248" t="str">
        <f t="shared" si="120"/>
        <v/>
      </c>
      <c r="J799" s="264" t="str">
        <f t="shared" si="121"/>
        <v/>
      </c>
      <c r="K799" s="277" t="str">
        <f>IF(A799="","",'Prisestimat RAS'!$C$9)</f>
        <v/>
      </c>
      <c r="L799" s="277" t="str">
        <f>IF(B799="","",'Prisestimat RAS'!$C$10)</f>
        <v/>
      </c>
      <c r="M799" s="277" t="str">
        <f>IF(A799="","",_xlfn.XLOOKUP('Prisestimat RAS'!$C$10,Hjelpeark!$P$14:$P$16,Hjelpeark!$Q$14:$Q$16))</f>
        <v/>
      </c>
      <c r="N799" s="277" t="str">
        <f t="shared" si="128"/>
        <v/>
      </c>
      <c r="O799" s="277" t="str">
        <f>IFERROR(IF(N799=Hjelpeark!$D$7,_xlfn.XLOOKUP('Beregninger RAS'!C799,Hjelpeark!$C$8:$C$19,Hjelpeark!$D$8:$D$19),_xlfn.XLOOKUP('Beregninger RAS'!C799,Hjelpeark!$C$8:$C$19,Hjelpeark!$E$8:$E$19)),"")</f>
        <v/>
      </c>
      <c r="P799" s="277" t="str">
        <f t="shared" si="129"/>
        <v/>
      </c>
      <c r="Q799" s="277" t="str">
        <f>IFERROR(IF(P799=Hjelpeark!$B$4,0,ABS(P799-O799)),"")</f>
        <v/>
      </c>
      <c r="R799" s="226" t="str">
        <f t="shared" si="122"/>
        <v/>
      </c>
      <c r="T799" s="248" t="str">
        <f>IFERROR(_xlfn.XLOOKUP(D799,Prisliste!$C$4:$F$4,Prisliste!$C$28:$F$28)*R799,"")</f>
        <v/>
      </c>
      <c r="U799" s="248" t="str">
        <f>IFERROR(IF(L799=Hjelpeark!$P$14,_xlfn.XLOOKUP(D799,Prisliste!$C$4:$F$4,Prisliste!$C$29:$F$29)*R799,IF(L799=Hjelpeark!$P$15,_xlfn.XLOOKUP(D799,Prisliste!$C$4:$F$4,Prisliste!$C$30:$F$30)*R799,_xlfn.XLOOKUP(D799,Prisliste!$C$4:$F$4,Prisliste!$C$31:$F$31)*R799)),"")</f>
        <v/>
      </c>
    </row>
    <row r="800" spans="1:21" ht="14.4">
      <c r="A800" s="278" t="str">
        <f>IF(A799="","",IF(A799+1&lt;='Prisestimat RAS'!$C$7,'Beregninger RAS'!A799+1,""))</f>
        <v/>
      </c>
      <c r="B800" s="260" t="str">
        <f t="shared" si="123"/>
        <v/>
      </c>
      <c r="C800" s="277" t="str">
        <f t="shared" si="124"/>
        <v/>
      </c>
      <c r="D800" s="260" t="str">
        <f t="shared" si="125"/>
        <v/>
      </c>
      <c r="E800" s="226" t="str">
        <f t="shared" si="127"/>
        <v/>
      </c>
      <c r="F800" s="248" t="str">
        <f t="shared" si="126"/>
        <v/>
      </c>
      <c r="G800" s="246" t="str">
        <f>IF($A800="","",'Prisestimat RAS'!$C$14)</f>
        <v/>
      </c>
      <c r="H800" s="248" t="str" cm="1">
        <f t="array" ref="H800">IF(N800=Hjelpeark!$E$7,_xlfn.XLOOKUP(IF(P800="Naturlig",O800,P800),'Veksttabell FV'!$A$26:$A$42,_xlfn.XLOOKUP('Beregninger RAS'!F800,'Veksttabell FV'!$B$25:$T$25,'Veksttabell FV'!$B$26:$T$42,,-1),,-1)*G800,IF('Beregninger RAS'!N800=Hjelpeark!$D$7,_xlfn.XLOOKUP(IF(P800="Naturlig",O800,P800),'Veksttabell SV'!$A$27:$A$43,_xlfn.XLOOKUP('Beregninger RAS'!F800,'Veksttabell SV'!$B$26:$AU$26,'Veksttabell SV'!$B$27:$AU$43,,-1),,-1)*G800,""))</f>
        <v/>
      </c>
      <c r="I800" s="248" t="str">
        <f t="shared" si="120"/>
        <v/>
      </c>
      <c r="J800" s="264" t="str">
        <f t="shared" si="121"/>
        <v/>
      </c>
      <c r="K800" s="277" t="str">
        <f>IF(A800="","",'Prisestimat RAS'!$C$9)</f>
        <v/>
      </c>
      <c r="L800" s="277" t="str">
        <f>IF(B800="","",'Prisestimat RAS'!$C$10)</f>
        <v/>
      </c>
      <c r="M800" s="277" t="str">
        <f>IF(A800="","",_xlfn.XLOOKUP('Prisestimat RAS'!$C$10,Hjelpeark!$P$14:$P$16,Hjelpeark!$Q$14:$Q$16))</f>
        <v/>
      </c>
      <c r="N800" s="277" t="str">
        <f t="shared" si="128"/>
        <v/>
      </c>
      <c r="O800" s="277" t="str">
        <f>IFERROR(IF(N800=Hjelpeark!$D$7,_xlfn.XLOOKUP('Beregninger RAS'!C800,Hjelpeark!$C$8:$C$19,Hjelpeark!$D$8:$D$19),_xlfn.XLOOKUP('Beregninger RAS'!C800,Hjelpeark!$C$8:$C$19,Hjelpeark!$E$8:$E$19)),"")</f>
        <v/>
      </c>
      <c r="P800" s="277" t="str">
        <f t="shared" si="129"/>
        <v/>
      </c>
      <c r="Q800" s="277" t="str">
        <f>IFERROR(IF(P800=Hjelpeark!$B$4,0,ABS(P800-O800)),"")</f>
        <v/>
      </c>
      <c r="R800" s="226" t="str">
        <f t="shared" si="122"/>
        <v/>
      </c>
      <c r="T800" s="248" t="str">
        <f>IFERROR(_xlfn.XLOOKUP(D800,Prisliste!$C$4:$F$4,Prisliste!$C$28:$F$28)*R800,"")</f>
        <v/>
      </c>
      <c r="U800" s="248" t="str">
        <f>IFERROR(IF(L800=Hjelpeark!$P$14,_xlfn.XLOOKUP(D800,Prisliste!$C$4:$F$4,Prisliste!$C$29:$F$29)*R800,IF(L800=Hjelpeark!$P$15,_xlfn.XLOOKUP(D800,Prisliste!$C$4:$F$4,Prisliste!$C$30:$F$30)*R800,_xlfn.XLOOKUP(D800,Prisliste!$C$4:$F$4,Prisliste!$C$31:$F$31)*R800)),"")</f>
        <v/>
      </c>
    </row>
    <row r="801" spans="1:21" ht="14.4">
      <c r="A801" s="278" t="str">
        <f>IF(A800="","",IF(A800+1&lt;='Prisestimat RAS'!$C$7,'Beregninger RAS'!A800+1,""))</f>
        <v/>
      </c>
      <c r="B801" s="260" t="str">
        <f t="shared" si="123"/>
        <v/>
      </c>
      <c r="C801" s="277" t="str">
        <f t="shared" si="124"/>
        <v/>
      </c>
      <c r="D801" s="260" t="str">
        <f t="shared" si="125"/>
        <v/>
      </c>
      <c r="E801" s="226" t="str">
        <f t="shared" si="127"/>
        <v/>
      </c>
      <c r="F801" s="248" t="str">
        <f t="shared" si="126"/>
        <v/>
      </c>
      <c r="G801" s="246" t="str">
        <f>IF($A801="","",'Prisestimat RAS'!$C$14)</f>
        <v/>
      </c>
      <c r="H801" s="248" t="str" cm="1">
        <f t="array" ref="H801">IF(N801=Hjelpeark!$E$7,_xlfn.XLOOKUP(IF(P801="Naturlig",O801,P801),'Veksttabell FV'!$A$26:$A$42,_xlfn.XLOOKUP('Beregninger RAS'!F801,'Veksttabell FV'!$B$25:$T$25,'Veksttabell FV'!$B$26:$T$42,,-1),,-1)*G801,IF('Beregninger RAS'!N801=Hjelpeark!$D$7,_xlfn.XLOOKUP(IF(P801="Naturlig",O801,P801),'Veksttabell SV'!$A$27:$A$43,_xlfn.XLOOKUP('Beregninger RAS'!F801,'Veksttabell SV'!$B$26:$AU$26,'Veksttabell SV'!$B$27:$AU$43,,-1),,-1)*G801,""))</f>
        <v/>
      </c>
      <c r="I801" s="248" t="str">
        <f t="shared" si="120"/>
        <v/>
      </c>
      <c r="J801" s="264" t="str">
        <f t="shared" si="121"/>
        <v/>
      </c>
      <c r="K801" s="277" t="str">
        <f>IF(A801="","",'Prisestimat RAS'!$C$9)</f>
        <v/>
      </c>
      <c r="L801" s="277" t="str">
        <f>IF(B801="","",'Prisestimat RAS'!$C$10)</f>
        <v/>
      </c>
      <c r="M801" s="277" t="str">
        <f>IF(A801="","",_xlfn.XLOOKUP('Prisestimat RAS'!$C$10,Hjelpeark!$P$14:$P$16,Hjelpeark!$Q$14:$Q$16))</f>
        <v/>
      </c>
      <c r="N801" s="277" t="str">
        <f t="shared" si="128"/>
        <v/>
      </c>
      <c r="O801" s="277" t="str">
        <f>IFERROR(IF(N801=Hjelpeark!$D$7,_xlfn.XLOOKUP('Beregninger RAS'!C801,Hjelpeark!$C$8:$C$19,Hjelpeark!$D$8:$D$19),_xlfn.XLOOKUP('Beregninger RAS'!C801,Hjelpeark!$C$8:$C$19,Hjelpeark!$E$8:$E$19)),"")</f>
        <v/>
      </c>
      <c r="P801" s="277" t="str">
        <f t="shared" si="129"/>
        <v/>
      </c>
      <c r="Q801" s="277" t="str">
        <f>IFERROR(IF(P801=Hjelpeark!$B$4,0,ABS(P801-O801)),"")</f>
        <v/>
      </c>
      <c r="R801" s="226" t="str">
        <f t="shared" si="122"/>
        <v/>
      </c>
      <c r="T801" s="248" t="str">
        <f>IFERROR(_xlfn.XLOOKUP(D801,Prisliste!$C$4:$F$4,Prisliste!$C$28:$F$28)*R801,"")</f>
        <v/>
      </c>
      <c r="U801" s="248" t="str">
        <f>IFERROR(IF(L801=Hjelpeark!$P$14,_xlfn.XLOOKUP(D801,Prisliste!$C$4:$F$4,Prisliste!$C$29:$F$29)*R801,IF(L801=Hjelpeark!$P$15,_xlfn.XLOOKUP(D801,Prisliste!$C$4:$F$4,Prisliste!$C$30:$F$30)*R801,_xlfn.XLOOKUP(D801,Prisliste!$C$4:$F$4,Prisliste!$C$31:$F$31)*R801)),"")</f>
        <v/>
      </c>
    </row>
    <row r="802" spans="1:21" ht="14.4">
      <c r="A802" s="278" t="str">
        <f>IF(A801="","",IF(A801+1&lt;='Prisestimat RAS'!$C$7,'Beregninger RAS'!A801+1,""))</f>
        <v/>
      </c>
      <c r="B802" s="260" t="str">
        <f t="shared" si="123"/>
        <v/>
      </c>
      <c r="C802" s="277" t="str">
        <f t="shared" si="124"/>
        <v/>
      </c>
      <c r="D802" s="260" t="str">
        <f t="shared" si="125"/>
        <v/>
      </c>
      <c r="E802" s="226" t="str">
        <f t="shared" si="127"/>
        <v/>
      </c>
      <c r="F802" s="248" t="str">
        <f t="shared" si="126"/>
        <v/>
      </c>
      <c r="G802" s="246" t="str">
        <f>IF($A802="","",'Prisestimat RAS'!$C$14)</f>
        <v/>
      </c>
      <c r="H802" s="248" t="str" cm="1">
        <f t="array" ref="H802">IF(N802=Hjelpeark!$E$7,_xlfn.XLOOKUP(IF(P802="Naturlig",O802,P802),'Veksttabell FV'!$A$26:$A$42,_xlfn.XLOOKUP('Beregninger RAS'!F802,'Veksttabell FV'!$B$25:$T$25,'Veksttabell FV'!$B$26:$T$42,,-1),,-1)*G802,IF('Beregninger RAS'!N802=Hjelpeark!$D$7,_xlfn.XLOOKUP(IF(P802="Naturlig",O802,P802),'Veksttabell SV'!$A$27:$A$43,_xlfn.XLOOKUP('Beregninger RAS'!F802,'Veksttabell SV'!$B$26:$AU$26,'Veksttabell SV'!$B$27:$AU$43,,-1),,-1)*G802,""))</f>
        <v/>
      </c>
      <c r="I802" s="248" t="str">
        <f t="shared" si="120"/>
        <v/>
      </c>
      <c r="J802" s="264" t="str">
        <f t="shared" si="121"/>
        <v/>
      </c>
      <c r="K802" s="277" t="str">
        <f>IF(A802="","",'Prisestimat RAS'!$C$9)</f>
        <v/>
      </c>
      <c r="L802" s="277" t="str">
        <f>IF(B802="","",'Prisestimat RAS'!$C$10)</f>
        <v/>
      </c>
      <c r="M802" s="277" t="str">
        <f>IF(A802="","",_xlfn.XLOOKUP('Prisestimat RAS'!$C$10,Hjelpeark!$P$14:$P$16,Hjelpeark!$Q$14:$Q$16))</f>
        <v/>
      </c>
      <c r="N802" s="277" t="str">
        <f t="shared" si="128"/>
        <v/>
      </c>
      <c r="O802" s="277" t="str">
        <f>IFERROR(IF(N802=Hjelpeark!$D$7,_xlfn.XLOOKUP('Beregninger RAS'!C802,Hjelpeark!$C$8:$C$19,Hjelpeark!$D$8:$D$19),_xlfn.XLOOKUP('Beregninger RAS'!C802,Hjelpeark!$C$8:$C$19,Hjelpeark!$E$8:$E$19)),"")</f>
        <v/>
      </c>
      <c r="P802" s="277" t="str">
        <f t="shared" si="129"/>
        <v/>
      </c>
      <c r="Q802" s="277" t="str">
        <f>IFERROR(IF(P802=Hjelpeark!$B$4,0,ABS(P802-O802)),"")</f>
        <v/>
      </c>
      <c r="R802" s="226" t="str">
        <f t="shared" si="122"/>
        <v/>
      </c>
      <c r="T802" s="248" t="str">
        <f>IFERROR(_xlfn.XLOOKUP(D802,Prisliste!$C$4:$F$4,Prisliste!$C$28:$F$28)*R802,"")</f>
        <v/>
      </c>
      <c r="U802" s="248" t="str">
        <f>IFERROR(IF(L802=Hjelpeark!$P$14,_xlfn.XLOOKUP(D802,Prisliste!$C$4:$F$4,Prisliste!$C$29:$F$29)*R802,IF(L802=Hjelpeark!$P$15,_xlfn.XLOOKUP(D802,Prisliste!$C$4:$F$4,Prisliste!$C$30:$F$30)*R802,_xlfn.XLOOKUP(D802,Prisliste!$C$4:$F$4,Prisliste!$C$31:$F$31)*R802)),"")</f>
        <v/>
      </c>
    </row>
    <row r="803" spans="1:21" ht="14.4">
      <c r="A803" s="278" t="str">
        <f>IF(A802="","",IF(A802+1&lt;='Prisestimat RAS'!$C$7,'Beregninger RAS'!A802+1,""))</f>
        <v/>
      </c>
      <c r="B803" s="260" t="str">
        <f t="shared" si="123"/>
        <v/>
      </c>
      <c r="C803" s="277" t="str">
        <f t="shared" si="124"/>
        <v/>
      </c>
      <c r="D803" s="260" t="str">
        <f t="shared" si="125"/>
        <v/>
      </c>
      <c r="E803" s="226" t="str">
        <f t="shared" si="127"/>
        <v/>
      </c>
      <c r="F803" s="248" t="str">
        <f t="shared" si="126"/>
        <v/>
      </c>
      <c r="G803" s="246" t="str">
        <f>IF($A803="","",'Prisestimat RAS'!$C$14)</f>
        <v/>
      </c>
      <c r="H803" s="248" t="str" cm="1">
        <f t="array" ref="H803">IF(N803=Hjelpeark!$E$7,_xlfn.XLOOKUP(IF(P803="Naturlig",O803,P803),'Veksttabell FV'!$A$26:$A$42,_xlfn.XLOOKUP('Beregninger RAS'!F803,'Veksttabell FV'!$B$25:$T$25,'Veksttabell FV'!$B$26:$T$42,,-1),,-1)*G803,IF('Beregninger RAS'!N803=Hjelpeark!$D$7,_xlfn.XLOOKUP(IF(P803="Naturlig",O803,P803),'Veksttabell SV'!$A$27:$A$43,_xlfn.XLOOKUP('Beregninger RAS'!F803,'Veksttabell SV'!$B$26:$AU$26,'Veksttabell SV'!$B$27:$AU$43,,-1),,-1)*G803,""))</f>
        <v/>
      </c>
      <c r="I803" s="248" t="str">
        <f t="shared" si="120"/>
        <v/>
      </c>
      <c r="J803" s="264" t="str">
        <f t="shared" si="121"/>
        <v/>
      </c>
      <c r="K803" s="277" t="str">
        <f>IF(A803="","",'Prisestimat RAS'!$C$9)</f>
        <v/>
      </c>
      <c r="L803" s="277" t="str">
        <f>IF(B803="","",'Prisestimat RAS'!$C$10)</f>
        <v/>
      </c>
      <c r="M803" s="277" t="str">
        <f>IF(A803="","",_xlfn.XLOOKUP('Prisestimat RAS'!$C$10,Hjelpeark!$P$14:$P$16,Hjelpeark!$Q$14:$Q$16))</f>
        <v/>
      </c>
      <c r="N803" s="277" t="str">
        <f t="shared" si="128"/>
        <v/>
      </c>
      <c r="O803" s="277" t="str">
        <f>IFERROR(IF(N803=Hjelpeark!$D$7,_xlfn.XLOOKUP('Beregninger RAS'!C803,Hjelpeark!$C$8:$C$19,Hjelpeark!$D$8:$D$19),_xlfn.XLOOKUP('Beregninger RAS'!C803,Hjelpeark!$C$8:$C$19,Hjelpeark!$E$8:$E$19)),"")</f>
        <v/>
      </c>
      <c r="P803" s="277" t="str">
        <f t="shared" si="129"/>
        <v/>
      </c>
      <c r="Q803" s="277" t="str">
        <f>IFERROR(IF(P803=Hjelpeark!$B$4,0,ABS(P803-O803)),"")</f>
        <v/>
      </c>
      <c r="R803" s="226" t="str">
        <f t="shared" si="122"/>
        <v/>
      </c>
      <c r="T803" s="248" t="str">
        <f>IFERROR(_xlfn.XLOOKUP(D803,Prisliste!$C$4:$F$4,Prisliste!$C$28:$F$28)*R803,"")</f>
        <v/>
      </c>
      <c r="U803" s="248" t="str">
        <f>IFERROR(IF(L803=Hjelpeark!$P$14,_xlfn.XLOOKUP(D803,Prisliste!$C$4:$F$4,Prisliste!$C$29:$F$29)*R803,IF(L803=Hjelpeark!$P$15,_xlfn.XLOOKUP(D803,Prisliste!$C$4:$F$4,Prisliste!$C$30:$F$30)*R803,_xlfn.XLOOKUP(D803,Prisliste!$C$4:$F$4,Prisliste!$C$31:$F$31)*R803)),"")</f>
        <v/>
      </c>
    </row>
    <row r="804" spans="1:21" ht="14.4">
      <c r="A804" s="278" t="str">
        <f>IF(A803="","",IF(A803+1&lt;='Prisestimat RAS'!$C$7,'Beregninger RAS'!A803+1,""))</f>
        <v/>
      </c>
      <c r="B804" s="260" t="str">
        <f t="shared" si="123"/>
        <v/>
      </c>
      <c r="C804" s="277" t="str">
        <f t="shared" si="124"/>
        <v/>
      </c>
      <c r="D804" s="260" t="str">
        <f t="shared" si="125"/>
        <v/>
      </c>
      <c r="E804" s="226" t="str">
        <f t="shared" si="127"/>
        <v/>
      </c>
      <c r="F804" s="248" t="str">
        <f t="shared" si="126"/>
        <v/>
      </c>
      <c r="G804" s="246" t="str">
        <f>IF($A804="","",'Prisestimat RAS'!$C$14)</f>
        <v/>
      </c>
      <c r="H804" s="248" t="str" cm="1">
        <f t="array" ref="H804">IF(N804=Hjelpeark!$E$7,_xlfn.XLOOKUP(IF(P804="Naturlig",O804,P804),'Veksttabell FV'!$A$26:$A$42,_xlfn.XLOOKUP('Beregninger RAS'!F804,'Veksttabell FV'!$B$25:$T$25,'Veksttabell FV'!$B$26:$T$42,,-1),,-1)*G804,IF('Beregninger RAS'!N804=Hjelpeark!$D$7,_xlfn.XLOOKUP(IF(P804="Naturlig",O804,P804),'Veksttabell SV'!$A$27:$A$43,_xlfn.XLOOKUP('Beregninger RAS'!F804,'Veksttabell SV'!$B$26:$AU$26,'Veksttabell SV'!$B$27:$AU$43,,-1),,-1)*G804,""))</f>
        <v/>
      </c>
      <c r="I804" s="248" t="str">
        <f t="shared" si="120"/>
        <v/>
      </c>
      <c r="J804" s="264" t="str">
        <f t="shared" si="121"/>
        <v/>
      </c>
      <c r="K804" s="277" t="str">
        <f>IF(A804="","",'Prisestimat RAS'!$C$9)</f>
        <v/>
      </c>
      <c r="L804" s="277" t="str">
        <f>IF(B804="","",'Prisestimat RAS'!$C$10)</f>
        <v/>
      </c>
      <c r="M804" s="277" t="str">
        <f>IF(A804="","",_xlfn.XLOOKUP('Prisestimat RAS'!$C$10,Hjelpeark!$P$14:$P$16,Hjelpeark!$Q$14:$Q$16))</f>
        <v/>
      </c>
      <c r="N804" s="277" t="str">
        <f t="shared" si="128"/>
        <v/>
      </c>
      <c r="O804" s="277" t="str">
        <f>IFERROR(IF(N804=Hjelpeark!$D$7,_xlfn.XLOOKUP('Beregninger RAS'!C804,Hjelpeark!$C$8:$C$19,Hjelpeark!$D$8:$D$19),_xlfn.XLOOKUP('Beregninger RAS'!C804,Hjelpeark!$C$8:$C$19,Hjelpeark!$E$8:$E$19)),"")</f>
        <v/>
      </c>
      <c r="P804" s="277" t="str">
        <f t="shared" si="129"/>
        <v/>
      </c>
      <c r="Q804" s="277" t="str">
        <f>IFERROR(IF(P804=Hjelpeark!$B$4,0,ABS(P804-O804)),"")</f>
        <v/>
      </c>
      <c r="R804" s="226" t="str">
        <f t="shared" si="122"/>
        <v/>
      </c>
      <c r="T804" s="248" t="str">
        <f>IFERROR(_xlfn.XLOOKUP(D804,Prisliste!$C$4:$F$4,Prisliste!$C$28:$F$28)*R804,"")</f>
        <v/>
      </c>
      <c r="U804" s="248" t="str">
        <f>IFERROR(IF(L804=Hjelpeark!$P$14,_xlfn.XLOOKUP(D804,Prisliste!$C$4:$F$4,Prisliste!$C$29:$F$29)*R804,IF(L804=Hjelpeark!$P$15,_xlfn.XLOOKUP(D804,Prisliste!$C$4:$F$4,Prisliste!$C$30:$F$30)*R804,_xlfn.XLOOKUP(D804,Prisliste!$C$4:$F$4,Prisliste!$C$31:$F$31)*R804)),"")</f>
        <v/>
      </c>
    </row>
    <row r="805" spans="1:21" ht="14.4">
      <c r="A805" s="278" t="str">
        <f>IF(A804="","",IF(A804+1&lt;='Prisestimat RAS'!$C$7,'Beregninger RAS'!A804+1,""))</f>
        <v/>
      </c>
      <c r="B805" s="260" t="str">
        <f t="shared" si="123"/>
        <v/>
      </c>
      <c r="C805" s="277" t="str">
        <f t="shared" si="124"/>
        <v/>
      </c>
      <c r="D805" s="260" t="str">
        <f t="shared" si="125"/>
        <v/>
      </c>
      <c r="E805" s="226" t="str">
        <f t="shared" si="127"/>
        <v/>
      </c>
      <c r="F805" s="248" t="str">
        <f t="shared" si="126"/>
        <v/>
      </c>
      <c r="G805" s="246" t="str">
        <f>IF($A805="","",'Prisestimat RAS'!$C$14)</f>
        <v/>
      </c>
      <c r="H805" s="248" t="str" cm="1">
        <f t="array" ref="H805">IF(N805=Hjelpeark!$E$7,_xlfn.XLOOKUP(IF(P805="Naturlig",O805,P805),'Veksttabell FV'!$A$26:$A$42,_xlfn.XLOOKUP('Beregninger RAS'!F805,'Veksttabell FV'!$B$25:$T$25,'Veksttabell FV'!$B$26:$T$42,,-1),,-1)*G805,IF('Beregninger RAS'!N805=Hjelpeark!$D$7,_xlfn.XLOOKUP(IF(P805="Naturlig",O805,P805),'Veksttabell SV'!$A$27:$A$43,_xlfn.XLOOKUP('Beregninger RAS'!F805,'Veksttabell SV'!$B$26:$AU$26,'Veksttabell SV'!$B$27:$AU$43,,-1),,-1)*G805,""))</f>
        <v/>
      </c>
      <c r="I805" s="248" t="str">
        <f t="shared" si="120"/>
        <v/>
      </c>
      <c r="J805" s="264" t="str">
        <f t="shared" si="121"/>
        <v/>
      </c>
      <c r="K805" s="277" t="str">
        <f>IF(A805="","",'Prisestimat RAS'!$C$9)</f>
        <v/>
      </c>
      <c r="L805" s="277" t="str">
        <f>IF(B805="","",'Prisestimat RAS'!$C$10)</f>
        <v/>
      </c>
      <c r="M805" s="277" t="str">
        <f>IF(A805="","",_xlfn.XLOOKUP('Prisestimat RAS'!$C$10,Hjelpeark!$P$14:$P$16,Hjelpeark!$Q$14:$Q$16))</f>
        <v/>
      </c>
      <c r="N805" s="277" t="str">
        <f t="shared" si="128"/>
        <v/>
      </c>
      <c r="O805" s="277" t="str">
        <f>IFERROR(IF(N805=Hjelpeark!$D$7,_xlfn.XLOOKUP('Beregninger RAS'!C805,Hjelpeark!$C$8:$C$19,Hjelpeark!$D$8:$D$19),_xlfn.XLOOKUP('Beregninger RAS'!C805,Hjelpeark!$C$8:$C$19,Hjelpeark!$E$8:$E$19)),"")</f>
        <v/>
      </c>
      <c r="P805" s="277" t="str">
        <f t="shared" si="129"/>
        <v/>
      </c>
      <c r="Q805" s="277" t="str">
        <f>IFERROR(IF(P805=Hjelpeark!$B$4,0,ABS(P805-O805)),"")</f>
        <v/>
      </c>
      <c r="R805" s="226" t="str">
        <f t="shared" si="122"/>
        <v/>
      </c>
      <c r="T805" s="248" t="str">
        <f>IFERROR(_xlfn.XLOOKUP(D805,Prisliste!$C$4:$F$4,Prisliste!$C$28:$F$28)*R805,"")</f>
        <v/>
      </c>
      <c r="U805" s="248" t="str">
        <f>IFERROR(IF(L805=Hjelpeark!$P$14,_xlfn.XLOOKUP(D805,Prisliste!$C$4:$F$4,Prisliste!$C$29:$F$29)*R805,IF(L805=Hjelpeark!$P$15,_xlfn.XLOOKUP(D805,Prisliste!$C$4:$F$4,Prisliste!$C$30:$F$30)*R805,_xlfn.XLOOKUP(D805,Prisliste!$C$4:$F$4,Prisliste!$C$31:$F$31)*R805)),"")</f>
        <v/>
      </c>
    </row>
    <row r="806" spans="1:21" ht="14.4">
      <c r="A806" s="278" t="str">
        <f>IF(A805="","",IF(A805+1&lt;='Prisestimat RAS'!$C$7,'Beregninger RAS'!A805+1,""))</f>
        <v/>
      </c>
      <c r="B806" s="260" t="str">
        <f t="shared" si="123"/>
        <v/>
      </c>
      <c r="C806" s="277" t="str">
        <f t="shared" si="124"/>
        <v/>
      </c>
      <c r="D806" s="260" t="str">
        <f t="shared" si="125"/>
        <v/>
      </c>
      <c r="E806" s="226" t="str">
        <f t="shared" si="127"/>
        <v/>
      </c>
      <c r="F806" s="248" t="str">
        <f t="shared" si="126"/>
        <v/>
      </c>
      <c r="G806" s="246" t="str">
        <f>IF($A806="","",'Prisestimat RAS'!$C$14)</f>
        <v/>
      </c>
      <c r="H806" s="248" t="str" cm="1">
        <f t="array" ref="H806">IF(N806=Hjelpeark!$E$7,_xlfn.XLOOKUP(IF(P806="Naturlig",O806,P806),'Veksttabell FV'!$A$26:$A$42,_xlfn.XLOOKUP('Beregninger RAS'!F806,'Veksttabell FV'!$B$25:$T$25,'Veksttabell FV'!$B$26:$T$42,,-1),,-1)*G806,IF('Beregninger RAS'!N806=Hjelpeark!$D$7,_xlfn.XLOOKUP(IF(P806="Naturlig",O806,P806),'Veksttabell SV'!$A$27:$A$43,_xlfn.XLOOKUP('Beregninger RAS'!F806,'Veksttabell SV'!$B$26:$AU$26,'Veksttabell SV'!$B$27:$AU$43,,-1),,-1)*G806,""))</f>
        <v/>
      </c>
      <c r="I806" s="248" t="str">
        <f t="shared" si="120"/>
        <v/>
      </c>
      <c r="J806" s="264" t="str">
        <f t="shared" si="121"/>
        <v/>
      </c>
      <c r="K806" s="277" t="str">
        <f>IF(A806="","",'Prisestimat RAS'!$C$9)</f>
        <v/>
      </c>
      <c r="L806" s="277" t="str">
        <f>IF(B806="","",'Prisestimat RAS'!$C$10)</f>
        <v/>
      </c>
      <c r="M806" s="277" t="str">
        <f>IF(A806="","",_xlfn.XLOOKUP('Prisestimat RAS'!$C$10,Hjelpeark!$P$14:$P$16,Hjelpeark!$Q$14:$Q$16))</f>
        <v/>
      </c>
      <c r="N806" s="277" t="str">
        <f t="shared" si="128"/>
        <v/>
      </c>
      <c r="O806" s="277" t="str">
        <f>IFERROR(IF(N806=Hjelpeark!$D$7,_xlfn.XLOOKUP('Beregninger RAS'!C806,Hjelpeark!$C$8:$C$19,Hjelpeark!$D$8:$D$19),_xlfn.XLOOKUP('Beregninger RAS'!C806,Hjelpeark!$C$8:$C$19,Hjelpeark!$E$8:$E$19)),"")</f>
        <v/>
      </c>
      <c r="P806" s="277" t="str">
        <f t="shared" si="129"/>
        <v/>
      </c>
      <c r="Q806" s="277" t="str">
        <f>IFERROR(IF(P806=Hjelpeark!$B$4,0,ABS(P806-O806)),"")</f>
        <v/>
      </c>
      <c r="R806" s="226" t="str">
        <f t="shared" si="122"/>
        <v/>
      </c>
      <c r="T806" s="248" t="str">
        <f>IFERROR(_xlfn.XLOOKUP(D806,Prisliste!$C$4:$F$4,Prisliste!$C$28:$F$28)*R806,"")</f>
        <v/>
      </c>
      <c r="U806" s="248" t="str">
        <f>IFERROR(IF(L806=Hjelpeark!$P$14,_xlfn.XLOOKUP(D806,Prisliste!$C$4:$F$4,Prisliste!$C$29:$F$29)*R806,IF(L806=Hjelpeark!$P$15,_xlfn.XLOOKUP(D806,Prisliste!$C$4:$F$4,Prisliste!$C$30:$F$30)*R806,_xlfn.XLOOKUP(D806,Prisliste!$C$4:$F$4,Prisliste!$C$31:$F$31)*R806)),"")</f>
        <v/>
      </c>
    </row>
    <row r="807" spans="1:21" ht="14.4">
      <c r="A807" s="278" t="str">
        <f>IF(A806="","",IF(A806+1&lt;='Prisestimat RAS'!$C$7,'Beregninger RAS'!A806+1,""))</f>
        <v/>
      </c>
      <c r="B807" s="260" t="str">
        <f t="shared" si="123"/>
        <v/>
      </c>
      <c r="C807" s="277" t="str">
        <f t="shared" si="124"/>
        <v/>
      </c>
      <c r="D807" s="260" t="str">
        <f t="shared" si="125"/>
        <v/>
      </c>
      <c r="E807" s="226" t="str">
        <f t="shared" si="127"/>
        <v/>
      </c>
      <c r="F807" s="248" t="str">
        <f t="shared" si="126"/>
        <v/>
      </c>
      <c r="G807" s="246" t="str">
        <f>IF($A807="","",'Prisestimat RAS'!$C$14)</f>
        <v/>
      </c>
      <c r="H807" s="248" t="str" cm="1">
        <f t="array" ref="H807">IF(N807=Hjelpeark!$E$7,_xlfn.XLOOKUP(IF(P807="Naturlig",O807,P807),'Veksttabell FV'!$A$26:$A$42,_xlfn.XLOOKUP('Beregninger RAS'!F807,'Veksttabell FV'!$B$25:$T$25,'Veksttabell FV'!$B$26:$T$42,,-1),,-1)*G807,IF('Beregninger RAS'!N807=Hjelpeark!$D$7,_xlfn.XLOOKUP(IF(P807="Naturlig",O807,P807),'Veksttabell SV'!$A$27:$A$43,_xlfn.XLOOKUP('Beregninger RAS'!F807,'Veksttabell SV'!$B$26:$AU$26,'Veksttabell SV'!$B$27:$AU$43,,-1),,-1)*G807,""))</f>
        <v/>
      </c>
      <c r="I807" s="248" t="str">
        <f t="shared" si="120"/>
        <v/>
      </c>
      <c r="J807" s="264" t="str">
        <f t="shared" si="121"/>
        <v/>
      </c>
      <c r="K807" s="277" t="str">
        <f>IF(A807="","",'Prisestimat RAS'!$C$9)</f>
        <v/>
      </c>
      <c r="L807" s="277" t="str">
        <f>IF(B807="","",'Prisestimat RAS'!$C$10)</f>
        <v/>
      </c>
      <c r="M807" s="277" t="str">
        <f>IF(A807="","",_xlfn.XLOOKUP('Prisestimat RAS'!$C$10,Hjelpeark!$P$14:$P$16,Hjelpeark!$Q$14:$Q$16))</f>
        <v/>
      </c>
      <c r="N807" s="277" t="str">
        <f t="shared" si="128"/>
        <v/>
      </c>
      <c r="O807" s="277" t="str">
        <f>IFERROR(IF(N807=Hjelpeark!$D$7,_xlfn.XLOOKUP('Beregninger RAS'!C807,Hjelpeark!$C$8:$C$19,Hjelpeark!$D$8:$D$19),_xlfn.XLOOKUP('Beregninger RAS'!C807,Hjelpeark!$C$8:$C$19,Hjelpeark!$E$8:$E$19)),"")</f>
        <v/>
      </c>
      <c r="P807" s="277" t="str">
        <f t="shared" si="129"/>
        <v/>
      </c>
      <c r="Q807" s="277" t="str">
        <f>IFERROR(IF(P807=Hjelpeark!$B$4,0,ABS(P807-O807)),"")</f>
        <v/>
      </c>
      <c r="R807" s="226" t="str">
        <f t="shared" si="122"/>
        <v/>
      </c>
      <c r="T807" s="248" t="str">
        <f>IFERROR(_xlfn.XLOOKUP(D807,Prisliste!$C$4:$F$4,Prisliste!$C$28:$F$28)*R807,"")</f>
        <v/>
      </c>
      <c r="U807" s="248" t="str">
        <f>IFERROR(IF(L807=Hjelpeark!$P$14,_xlfn.XLOOKUP(D807,Prisliste!$C$4:$F$4,Prisliste!$C$29:$F$29)*R807,IF(L807=Hjelpeark!$P$15,_xlfn.XLOOKUP(D807,Prisliste!$C$4:$F$4,Prisliste!$C$30:$F$30)*R807,_xlfn.XLOOKUP(D807,Prisliste!$C$4:$F$4,Prisliste!$C$31:$F$31)*R807)),"")</f>
        <v/>
      </c>
    </row>
    <row r="808" spans="1:21" ht="14.4">
      <c r="A808" s="278" t="str">
        <f>IF(A807="","",IF(A807+1&lt;='Prisestimat RAS'!$C$7,'Beregninger RAS'!A807+1,""))</f>
        <v/>
      </c>
      <c r="B808" s="260" t="str">
        <f t="shared" si="123"/>
        <v/>
      </c>
      <c r="C808" s="277" t="str">
        <f t="shared" si="124"/>
        <v/>
      </c>
      <c r="D808" s="260" t="str">
        <f t="shared" si="125"/>
        <v/>
      </c>
      <c r="E808" s="226" t="str">
        <f t="shared" si="127"/>
        <v/>
      </c>
      <c r="F808" s="248" t="str">
        <f t="shared" si="126"/>
        <v/>
      </c>
      <c r="G808" s="246" t="str">
        <f>IF($A808="","",'Prisestimat RAS'!$C$14)</f>
        <v/>
      </c>
      <c r="H808" s="248" t="str" cm="1">
        <f t="array" ref="H808">IF(N808=Hjelpeark!$E$7,_xlfn.XLOOKUP(IF(P808="Naturlig",O808,P808),'Veksttabell FV'!$A$26:$A$42,_xlfn.XLOOKUP('Beregninger RAS'!F808,'Veksttabell FV'!$B$25:$T$25,'Veksttabell FV'!$B$26:$T$42,,-1),,-1)*G808,IF('Beregninger RAS'!N808=Hjelpeark!$D$7,_xlfn.XLOOKUP(IF(P808="Naturlig",O808,P808),'Veksttabell SV'!$A$27:$A$43,_xlfn.XLOOKUP('Beregninger RAS'!F808,'Veksttabell SV'!$B$26:$AU$26,'Veksttabell SV'!$B$27:$AU$43,,-1),,-1)*G808,""))</f>
        <v/>
      </c>
      <c r="I808" s="248" t="str">
        <f t="shared" si="120"/>
        <v/>
      </c>
      <c r="J808" s="264" t="str">
        <f t="shared" si="121"/>
        <v/>
      </c>
      <c r="K808" s="277" t="str">
        <f>IF(A808="","",'Prisestimat RAS'!$C$9)</f>
        <v/>
      </c>
      <c r="L808" s="277" t="str">
        <f>IF(B808="","",'Prisestimat RAS'!$C$10)</f>
        <v/>
      </c>
      <c r="M808" s="277" t="str">
        <f>IF(A808="","",_xlfn.XLOOKUP('Prisestimat RAS'!$C$10,Hjelpeark!$P$14:$P$16,Hjelpeark!$Q$14:$Q$16))</f>
        <v/>
      </c>
      <c r="N808" s="277" t="str">
        <f t="shared" si="128"/>
        <v/>
      </c>
      <c r="O808" s="277" t="str">
        <f>IFERROR(IF(N808=Hjelpeark!$D$7,_xlfn.XLOOKUP('Beregninger RAS'!C808,Hjelpeark!$C$8:$C$19,Hjelpeark!$D$8:$D$19),_xlfn.XLOOKUP('Beregninger RAS'!C808,Hjelpeark!$C$8:$C$19,Hjelpeark!$E$8:$E$19)),"")</f>
        <v/>
      </c>
      <c r="P808" s="277" t="str">
        <f t="shared" si="129"/>
        <v/>
      </c>
      <c r="Q808" s="277" t="str">
        <f>IFERROR(IF(P808=Hjelpeark!$B$4,0,ABS(P808-O808)),"")</f>
        <v/>
      </c>
      <c r="R808" s="226" t="str">
        <f t="shared" si="122"/>
        <v/>
      </c>
      <c r="T808" s="248" t="str">
        <f>IFERROR(_xlfn.XLOOKUP(D808,Prisliste!$C$4:$F$4,Prisliste!$C$28:$F$28)*R808,"")</f>
        <v/>
      </c>
      <c r="U808" s="248" t="str">
        <f>IFERROR(IF(L808=Hjelpeark!$P$14,_xlfn.XLOOKUP(D808,Prisliste!$C$4:$F$4,Prisliste!$C$29:$F$29)*R808,IF(L808=Hjelpeark!$P$15,_xlfn.XLOOKUP(D808,Prisliste!$C$4:$F$4,Prisliste!$C$30:$F$30)*R808,_xlfn.XLOOKUP(D808,Prisliste!$C$4:$F$4,Prisliste!$C$31:$F$31)*R808)),"")</f>
        <v/>
      </c>
    </row>
    <row r="809" spans="1:21" ht="14.4">
      <c r="A809" s="278" t="str">
        <f>IF(A808="","",IF(A808+1&lt;='Prisestimat RAS'!$C$7,'Beregninger RAS'!A808+1,""))</f>
        <v/>
      </c>
      <c r="B809" s="260" t="str">
        <f t="shared" si="123"/>
        <v/>
      </c>
      <c r="C809" s="277" t="str">
        <f t="shared" si="124"/>
        <v/>
      </c>
      <c r="D809" s="260" t="str">
        <f t="shared" si="125"/>
        <v/>
      </c>
      <c r="E809" s="226" t="str">
        <f t="shared" si="127"/>
        <v/>
      </c>
      <c r="F809" s="248" t="str">
        <f t="shared" si="126"/>
        <v/>
      </c>
      <c r="G809" s="246" t="str">
        <f>IF($A809="","",'Prisestimat RAS'!$C$14)</f>
        <v/>
      </c>
      <c r="H809" s="248" t="str" cm="1">
        <f t="array" ref="H809">IF(N809=Hjelpeark!$E$7,_xlfn.XLOOKUP(IF(P809="Naturlig",O809,P809),'Veksttabell FV'!$A$26:$A$42,_xlfn.XLOOKUP('Beregninger RAS'!F809,'Veksttabell FV'!$B$25:$T$25,'Veksttabell FV'!$B$26:$T$42,,-1),,-1)*G809,IF('Beregninger RAS'!N809=Hjelpeark!$D$7,_xlfn.XLOOKUP(IF(P809="Naturlig",O809,P809),'Veksttabell SV'!$A$27:$A$43,_xlfn.XLOOKUP('Beregninger RAS'!F809,'Veksttabell SV'!$B$26:$AU$26,'Veksttabell SV'!$B$27:$AU$43,,-1),,-1)*G809,""))</f>
        <v/>
      </c>
      <c r="I809" s="248" t="str">
        <f t="shared" si="120"/>
        <v/>
      </c>
      <c r="J809" s="264" t="str">
        <f t="shared" si="121"/>
        <v/>
      </c>
      <c r="K809" s="277" t="str">
        <f>IF(A809="","",'Prisestimat RAS'!$C$9)</f>
        <v/>
      </c>
      <c r="L809" s="277" t="str">
        <f>IF(B809="","",'Prisestimat RAS'!$C$10)</f>
        <v/>
      </c>
      <c r="M809" s="277" t="str">
        <f>IF(A809="","",_xlfn.XLOOKUP('Prisestimat RAS'!$C$10,Hjelpeark!$P$14:$P$16,Hjelpeark!$Q$14:$Q$16))</f>
        <v/>
      </c>
      <c r="N809" s="277" t="str">
        <f t="shared" si="128"/>
        <v/>
      </c>
      <c r="O809" s="277" t="str">
        <f>IFERROR(IF(N809=Hjelpeark!$D$7,_xlfn.XLOOKUP('Beregninger RAS'!C809,Hjelpeark!$C$8:$C$19,Hjelpeark!$D$8:$D$19),_xlfn.XLOOKUP('Beregninger RAS'!C809,Hjelpeark!$C$8:$C$19,Hjelpeark!$E$8:$E$19)),"")</f>
        <v/>
      </c>
      <c r="P809" s="277" t="str">
        <f t="shared" si="129"/>
        <v/>
      </c>
      <c r="Q809" s="277" t="str">
        <f>IFERROR(IF(P809=Hjelpeark!$B$4,0,ABS(P809-O809)),"")</f>
        <v/>
      </c>
      <c r="R809" s="226" t="str">
        <f t="shared" si="122"/>
        <v/>
      </c>
      <c r="T809" s="248" t="str">
        <f>IFERROR(_xlfn.XLOOKUP(D809,Prisliste!$C$4:$F$4,Prisliste!$C$28:$F$28)*R809,"")</f>
        <v/>
      </c>
      <c r="U809" s="248" t="str">
        <f>IFERROR(IF(L809=Hjelpeark!$P$14,_xlfn.XLOOKUP(D809,Prisliste!$C$4:$F$4,Prisliste!$C$29:$F$29)*R809,IF(L809=Hjelpeark!$P$15,_xlfn.XLOOKUP(D809,Prisliste!$C$4:$F$4,Prisliste!$C$30:$F$30)*R809,_xlfn.XLOOKUP(D809,Prisliste!$C$4:$F$4,Prisliste!$C$31:$F$31)*R809)),"")</f>
        <v/>
      </c>
    </row>
    <row r="810" spans="1:21" ht="14.4">
      <c r="A810" s="278" t="str">
        <f>IF(A809="","",IF(A809+1&lt;='Prisestimat RAS'!$C$7,'Beregninger RAS'!A809+1,""))</f>
        <v/>
      </c>
      <c r="B810" s="260" t="str">
        <f t="shared" si="123"/>
        <v/>
      </c>
      <c r="C810" s="277" t="str">
        <f t="shared" si="124"/>
        <v/>
      </c>
      <c r="D810" s="260" t="str">
        <f t="shared" si="125"/>
        <v/>
      </c>
      <c r="E810" s="226" t="str">
        <f t="shared" si="127"/>
        <v/>
      </c>
      <c r="F810" s="248" t="str">
        <f t="shared" si="126"/>
        <v/>
      </c>
      <c r="G810" s="246" t="str">
        <f>IF($A810="","",'Prisestimat RAS'!$C$14)</f>
        <v/>
      </c>
      <c r="H810" s="248" t="str" cm="1">
        <f t="array" ref="H810">IF(N810=Hjelpeark!$E$7,_xlfn.XLOOKUP(IF(P810="Naturlig",O810,P810),'Veksttabell FV'!$A$26:$A$42,_xlfn.XLOOKUP('Beregninger RAS'!F810,'Veksttabell FV'!$B$25:$T$25,'Veksttabell FV'!$B$26:$T$42,,-1),,-1)*G810,IF('Beregninger RAS'!N810=Hjelpeark!$D$7,_xlfn.XLOOKUP(IF(P810="Naturlig",O810,P810),'Veksttabell SV'!$A$27:$A$43,_xlfn.XLOOKUP('Beregninger RAS'!F810,'Veksttabell SV'!$B$26:$AU$26,'Veksttabell SV'!$B$27:$AU$43,,-1),,-1)*G810,""))</f>
        <v/>
      </c>
      <c r="I810" s="248" t="str">
        <f t="shared" si="120"/>
        <v/>
      </c>
      <c r="J810" s="264" t="str">
        <f t="shared" si="121"/>
        <v/>
      </c>
      <c r="K810" s="277" t="str">
        <f>IF(A810="","",'Prisestimat RAS'!$C$9)</f>
        <v/>
      </c>
      <c r="L810" s="277" t="str">
        <f>IF(B810="","",'Prisestimat RAS'!$C$10)</f>
        <v/>
      </c>
      <c r="M810" s="277" t="str">
        <f>IF(A810="","",_xlfn.XLOOKUP('Prisestimat RAS'!$C$10,Hjelpeark!$P$14:$P$16,Hjelpeark!$Q$14:$Q$16))</f>
        <v/>
      </c>
      <c r="N810" s="277" t="str">
        <f t="shared" si="128"/>
        <v/>
      </c>
      <c r="O810" s="277" t="str">
        <f>IFERROR(IF(N810=Hjelpeark!$D$7,_xlfn.XLOOKUP('Beregninger RAS'!C810,Hjelpeark!$C$8:$C$19,Hjelpeark!$D$8:$D$19),_xlfn.XLOOKUP('Beregninger RAS'!C810,Hjelpeark!$C$8:$C$19,Hjelpeark!$E$8:$E$19)),"")</f>
        <v/>
      </c>
      <c r="P810" s="277" t="str">
        <f t="shared" si="129"/>
        <v/>
      </c>
      <c r="Q810" s="277" t="str">
        <f>IFERROR(IF(P810=Hjelpeark!$B$4,0,ABS(P810-O810)),"")</f>
        <v/>
      </c>
      <c r="R810" s="226" t="str">
        <f t="shared" si="122"/>
        <v/>
      </c>
      <c r="T810" s="248" t="str">
        <f>IFERROR(_xlfn.XLOOKUP(D810,Prisliste!$C$4:$F$4,Prisliste!$C$28:$F$28)*R810,"")</f>
        <v/>
      </c>
      <c r="U810" s="248" t="str">
        <f>IFERROR(IF(L810=Hjelpeark!$P$14,_xlfn.XLOOKUP(D810,Prisliste!$C$4:$F$4,Prisliste!$C$29:$F$29)*R810,IF(L810=Hjelpeark!$P$15,_xlfn.XLOOKUP(D810,Prisliste!$C$4:$F$4,Prisliste!$C$30:$F$30)*R810,_xlfn.XLOOKUP(D810,Prisliste!$C$4:$F$4,Prisliste!$C$31:$F$31)*R810)),"")</f>
        <v/>
      </c>
    </row>
    <row r="811" spans="1:21" ht="14.4">
      <c r="A811" s="278" t="str">
        <f>IF(A810="","",IF(A810+1&lt;='Prisestimat RAS'!$C$7,'Beregninger RAS'!A810+1,""))</f>
        <v/>
      </c>
      <c r="B811" s="260" t="str">
        <f t="shared" si="123"/>
        <v/>
      </c>
      <c r="C811" s="277" t="str">
        <f t="shared" si="124"/>
        <v/>
      </c>
      <c r="D811" s="260" t="str">
        <f t="shared" si="125"/>
        <v/>
      </c>
      <c r="E811" s="226" t="str">
        <f t="shared" si="127"/>
        <v/>
      </c>
      <c r="F811" s="248" t="str">
        <f t="shared" si="126"/>
        <v/>
      </c>
      <c r="G811" s="246" t="str">
        <f>IF($A811="","",'Prisestimat RAS'!$C$14)</f>
        <v/>
      </c>
      <c r="H811" s="248" t="str" cm="1">
        <f t="array" ref="H811">IF(N811=Hjelpeark!$E$7,_xlfn.XLOOKUP(IF(P811="Naturlig",O811,P811),'Veksttabell FV'!$A$26:$A$42,_xlfn.XLOOKUP('Beregninger RAS'!F811,'Veksttabell FV'!$B$25:$T$25,'Veksttabell FV'!$B$26:$T$42,,-1),,-1)*G811,IF('Beregninger RAS'!N811=Hjelpeark!$D$7,_xlfn.XLOOKUP(IF(P811="Naturlig",O811,P811),'Veksttabell SV'!$A$27:$A$43,_xlfn.XLOOKUP('Beregninger RAS'!F811,'Veksttabell SV'!$B$26:$AU$26,'Veksttabell SV'!$B$27:$AU$43,,-1),,-1)*G811,""))</f>
        <v/>
      </c>
      <c r="I811" s="248" t="str">
        <f t="shared" si="120"/>
        <v/>
      </c>
      <c r="J811" s="264" t="str">
        <f t="shared" si="121"/>
        <v/>
      </c>
      <c r="K811" s="277" t="str">
        <f>IF(A811="","",'Prisestimat RAS'!$C$9)</f>
        <v/>
      </c>
      <c r="L811" s="277" t="str">
        <f>IF(B811="","",'Prisestimat RAS'!$C$10)</f>
        <v/>
      </c>
      <c r="M811" s="277" t="str">
        <f>IF(A811="","",_xlfn.XLOOKUP('Prisestimat RAS'!$C$10,Hjelpeark!$P$14:$P$16,Hjelpeark!$Q$14:$Q$16))</f>
        <v/>
      </c>
      <c r="N811" s="277" t="str">
        <f t="shared" si="128"/>
        <v/>
      </c>
      <c r="O811" s="277" t="str">
        <f>IFERROR(IF(N811=Hjelpeark!$D$7,_xlfn.XLOOKUP('Beregninger RAS'!C811,Hjelpeark!$C$8:$C$19,Hjelpeark!$D$8:$D$19),_xlfn.XLOOKUP('Beregninger RAS'!C811,Hjelpeark!$C$8:$C$19,Hjelpeark!$E$8:$E$19)),"")</f>
        <v/>
      </c>
      <c r="P811" s="277" t="str">
        <f t="shared" si="129"/>
        <v/>
      </c>
      <c r="Q811" s="277" t="str">
        <f>IFERROR(IF(P811=Hjelpeark!$B$4,0,ABS(P811-O811)),"")</f>
        <v/>
      </c>
      <c r="R811" s="226" t="str">
        <f t="shared" si="122"/>
        <v/>
      </c>
      <c r="T811" s="248" t="str">
        <f>IFERROR(_xlfn.XLOOKUP(D811,Prisliste!$C$4:$F$4,Prisliste!$C$28:$F$28)*R811,"")</f>
        <v/>
      </c>
      <c r="U811" s="248" t="str">
        <f>IFERROR(IF(L811=Hjelpeark!$P$14,_xlfn.XLOOKUP(D811,Prisliste!$C$4:$F$4,Prisliste!$C$29:$F$29)*R811,IF(L811=Hjelpeark!$P$15,_xlfn.XLOOKUP(D811,Prisliste!$C$4:$F$4,Prisliste!$C$30:$F$30)*R811,_xlfn.XLOOKUP(D811,Prisliste!$C$4:$F$4,Prisliste!$C$31:$F$31)*R811)),"")</f>
        <v/>
      </c>
    </row>
    <row r="812" spans="1:21" ht="14.4">
      <c r="A812" s="278" t="str">
        <f>IF(A811="","",IF(A811+1&lt;='Prisestimat RAS'!$C$7,'Beregninger RAS'!A811+1,""))</f>
        <v/>
      </c>
      <c r="B812" s="260" t="str">
        <f t="shared" si="123"/>
        <v/>
      </c>
      <c r="C812" s="277" t="str">
        <f t="shared" si="124"/>
        <v/>
      </c>
      <c r="D812" s="260" t="str">
        <f t="shared" si="125"/>
        <v/>
      </c>
      <c r="E812" s="226" t="str">
        <f t="shared" si="127"/>
        <v/>
      </c>
      <c r="F812" s="248" t="str">
        <f t="shared" si="126"/>
        <v/>
      </c>
      <c r="G812" s="246" t="str">
        <f>IF($A812="","",'Prisestimat RAS'!$C$14)</f>
        <v/>
      </c>
      <c r="H812" s="248" t="str" cm="1">
        <f t="array" ref="H812">IF(N812=Hjelpeark!$E$7,_xlfn.XLOOKUP(IF(P812="Naturlig",O812,P812),'Veksttabell FV'!$A$26:$A$42,_xlfn.XLOOKUP('Beregninger RAS'!F812,'Veksttabell FV'!$B$25:$T$25,'Veksttabell FV'!$B$26:$T$42,,-1),,-1)*G812,IF('Beregninger RAS'!N812=Hjelpeark!$D$7,_xlfn.XLOOKUP(IF(P812="Naturlig",O812,P812),'Veksttabell SV'!$A$27:$A$43,_xlfn.XLOOKUP('Beregninger RAS'!F812,'Veksttabell SV'!$B$26:$AU$26,'Veksttabell SV'!$B$27:$AU$43,,-1),,-1)*G812,""))</f>
        <v/>
      </c>
      <c r="I812" s="248" t="str">
        <f t="shared" si="120"/>
        <v/>
      </c>
      <c r="J812" s="264" t="str">
        <f t="shared" si="121"/>
        <v/>
      </c>
      <c r="K812" s="277" t="str">
        <f>IF(A812="","",'Prisestimat RAS'!$C$9)</f>
        <v/>
      </c>
      <c r="L812" s="277" t="str">
        <f>IF(B812="","",'Prisestimat RAS'!$C$10)</f>
        <v/>
      </c>
      <c r="M812" s="277" t="str">
        <f>IF(A812="","",_xlfn.XLOOKUP('Prisestimat RAS'!$C$10,Hjelpeark!$P$14:$P$16,Hjelpeark!$Q$14:$Q$16))</f>
        <v/>
      </c>
      <c r="N812" s="277" t="str">
        <f t="shared" si="128"/>
        <v/>
      </c>
      <c r="O812" s="277" t="str">
        <f>IFERROR(IF(N812=Hjelpeark!$D$7,_xlfn.XLOOKUP('Beregninger RAS'!C812,Hjelpeark!$C$8:$C$19,Hjelpeark!$D$8:$D$19),_xlfn.XLOOKUP('Beregninger RAS'!C812,Hjelpeark!$C$8:$C$19,Hjelpeark!$E$8:$E$19)),"")</f>
        <v/>
      </c>
      <c r="P812" s="277" t="str">
        <f t="shared" si="129"/>
        <v/>
      </c>
      <c r="Q812" s="277" t="str">
        <f>IFERROR(IF(P812=Hjelpeark!$B$4,0,ABS(P812-O812)),"")</f>
        <v/>
      </c>
      <c r="R812" s="226" t="str">
        <f t="shared" si="122"/>
        <v/>
      </c>
      <c r="T812" s="248" t="str">
        <f>IFERROR(_xlfn.XLOOKUP(D812,Prisliste!$C$4:$F$4,Prisliste!$C$28:$F$28)*R812,"")</f>
        <v/>
      </c>
      <c r="U812" s="248" t="str">
        <f>IFERROR(IF(L812=Hjelpeark!$P$14,_xlfn.XLOOKUP(D812,Prisliste!$C$4:$F$4,Prisliste!$C$29:$F$29)*R812,IF(L812=Hjelpeark!$P$15,_xlfn.XLOOKUP(D812,Prisliste!$C$4:$F$4,Prisliste!$C$30:$F$30)*R812,_xlfn.XLOOKUP(D812,Prisliste!$C$4:$F$4,Prisliste!$C$31:$F$31)*R812)),"")</f>
        <v/>
      </c>
    </row>
    <row r="813" spans="1:21" ht="14.4">
      <c r="A813" s="278" t="str">
        <f>IF(A812="","",IF(A812+1&lt;='Prisestimat RAS'!$C$7,'Beregninger RAS'!A812+1,""))</f>
        <v/>
      </c>
      <c r="B813" s="260" t="str">
        <f t="shared" si="123"/>
        <v/>
      </c>
      <c r="C813" s="277" t="str">
        <f t="shared" si="124"/>
        <v/>
      </c>
      <c r="D813" s="260" t="str">
        <f t="shared" si="125"/>
        <v/>
      </c>
      <c r="E813" s="226" t="str">
        <f t="shared" si="127"/>
        <v/>
      </c>
      <c r="F813" s="248" t="str">
        <f t="shared" si="126"/>
        <v/>
      </c>
      <c r="G813" s="246" t="str">
        <f>IF($A813="","",'Prisestimat RAS'!$C$14)</f>
        <v/>
      </c>
      <c r="H813" s="248" t="str" cm="1">
        <f t="array" ref="H813">IF(N813=Hjelpeark!$E$7,_xlfn.XLOOKUP(IF(P813="Naturlig",O813,P813),'Veksttabell FV'!$A$26:$A$42,_xlfn.XLOOKUP('Beregninger RAS'!F813,'Veksttabell FV'!$B$25:$T$25,'Veksttabell FV'!$B$26:$T$42,,-1),,-1)*G813,IF('Beregninger RAS'!N813=Hjelpeark!$D$7,_xlfn.XLOOKUP(IF(P813="Naturlig",O813,P813),'Veksttabell SV'!$A$27:$A$43,_xlfn.XLOOKUP('Beregninger RAS'!F813,'Veksttabell SV'!$B$26:$AU$26,'Veksttabell SV'!$B$27:$AU$43,,-1),,-1)*G813,""))</f>
        <v/>
      </c>
      <c r="I813" s="248" t="str">
        <f t="shared" si="120"/>
        <v/>
      </c>
      <c r="J813" s="264" t="str">
        <f t="shared" si="121"/>
        <v/>
      </c>
      <c r="K813" s="277" t="str">
        <f>IF(A813="","",'Prisestimat RAS'!$C$9)</f>
        <v/>
      </c>
      <c r="L813" s="277" t="str">
        <f>IF(B813="","",'Prisestimat RAS'!$C$10)</f>
        <v/>
      </c>
      <c r="M813" s="277" t="str">
        <f>IF(A813="","",_xlfn.XLOOKUP('Prisestimat RAS'!$C$10,Hjelpeark!$P$14:$P$16,Hjelpeark!$Q$14:$Q$16))</f>
        <v/>
      </c>
      <c r="N813" s="277" t="str">
        <f t="shared" si="128"/>
        <v/>
      </c>
      <c r="O813" s="277" t="str">
        <f>IFERROR(IF(N813=Hjelpeark!$D$7,_xlfn.XLOOKUP('Beregninger RAS'!C813,Hjelpeark!$C$8:$C$19,Hjelpeark!$D$8:$D$19),_xlfn.XLOOKUP('Beregninger RAS'!C813,Hjelpeark!$C$8:$C$19,Hjelpeark!$E$8:$E$19)),"")</f>
        <v/>
      </c>
      <c r="P813" s="277" t="str">
        <f t="shared" si="129"/>
        <v/>
      </c>
      <c r="Q813" s="277" t="str">
        <f>IFERROR(IF(P813=Hjelpeark!$B$4,0,ABS(P813-O813)),"")</f>
        <v/>
      </c>
      <c r="R813" s="226" t="str">
        <f t="shared" si="122"/>
        <v/>
      </c>
      <c r="T813" s="248" t="str">
        <f>IFERROR(_xlfn.XLOOKUP(D813,Prisliste!$C$4:$F$4,Prisliste!$C$28:$F$28)*R813,"")</f>
        <v/>
      </c>
      <c r="U813" s="248" t="str">
        <f>IFERROR(IF(L813=Hjelpeark!$P$14,_xlfn.XLOOKUP(D813,Prisliste!$C$4:$F$4,Prisliste!$C$29:$F$29)*R813,IF(L813=Hjelpeark!$P$15,_xlfn.XLOOKUP(D813,Prisliste!$C$4:$F$4,Prisliste!$C$30:$F$30)*R813,_xlfn.XLOOKUP(D813,Prisliste!$C$4:$F$4,Prisliste!$C$31:$F$31)*R813)),"")</f>
        <v/>
      </c>
    </row>
    <row r="814" spans="1:21" ht="14.4">
      <c r="A814" s="278" t="str">
        <f>IF(A813="","",IF(A813+1&lt;='Prisestimat RAS'!$C$7,'Beregninger RAS'!A813+1,""))</f>
        <v/>
      </c>
      <c r="B814" s="260" t="str">
        <f t="shared" si="123"/>
        <v/>
      </c>
      <c r="C814" s="277" t="str">
        <f t="shared" si="124"/>
        <v/>
      </c>
      <c r="D814" s="260" t="str">
        <f t="shared" si="125"/>
        <v/>
      </c>
      <c r="E814" s="226" t="str">
        <f t="shared" si="127"/>
        <v/>
      </c>
      <c r="F814" s="248" t="str">
        <f t="shared" si="126"/>
        <v/>
      </c>
      <c r="G814" s="246" t="str">
        <f>IF($A814="","",'Prisestimat RAS'!$C$14)</f>
        <v/>
      </c>
      <c r="H814" s="248" t="str" cm="1">
        <f t="array" ref="H814">IF(N814=Hjelpeark!$E$7,_xlfn.XLOOKUP(IF(P814="Naturlig",O814,P814),'Veksttabell FV'!$A$26:$A$42,_xlfn.XLOOKUP('Beregninger RAS'!F814,'Veksttabell FV'!$B$25:$T$25,'Veksttabell FV'!$B$26:$T$42,,-1),,-1)*G814,IF('Beregninger RAS'!N814=Hjelpeark!$D$7,_xlfn.XLOOKUP(IF(P814="Naturlig",O814,P814),'Veksttabell SV'!$A$27:$A$43,_xlfn.XLOOKUP('Beregninger RAS'!F814,'Veksttabell SV'!$B$26:$AU$26,'Veksttabell SV'!$B$27:$AU$43,,-1),,-1)*G814,""))</f>
        <v/>
      </c>
      <c r="I814" s="248" t="str">
        <f t="shared" si="120"/>
        <v/>
      </c>
      <c r="J814" s="264" t="str">
        <f t="shared" si="121"/>
        <v/>
      </c>
      <c r="K814" s="277" t="str">
        <f>IF(A814="","",'Prisestimat RAS'!$C$9)</f>
        <v/>
      </c>
      <c r="L814" s="277" t="str">
        <f>IF(B814="","",'Prisestimat RAS'!$C$10)</f>
        <v/>
      </c>
      <c r="M814" s="277" t="str">
        <f>IF(A814="","",_xlfn.XLOOKUP('Prisestimat RAS'!$C$10,Hjelpeark!$P$14:$P$16,Hjelpeark!$Q$14:$Q$16))</f>
        <v/>
      </c>
      <c r="N814" s="277" t="str">
        <f t="shared" si="128"/>
        <v/>
      </c>
      <c r="O814" s="277" t="str">
        <f>IFERROR(IF(N814=Hjelpeark!$D$7,_xlfn.XLOOKUP('Beregninger RAS'!C814,Hjelpeark!$C$8:$C$19,Hjelpeark!$D$8:$D$19),_xlfn.XLOOKUP('Beregninger RAS'!C814,Hjelpeark!$C$8:$C$19,Hjelpeark!$E$8:$E$19)),"")</f>
        <v/>
      </c>
      <c r="P814" s="277" t="str">
        <f t="shared" si="129"/>
        <v/>
      </c>
      <c r="Q814" s="277" t="str">
        <f>IFERROR(IF(P814=Hjelpeark!$B$4,0,ABS(P814-O814)),"")</f>
        <v/>
      </c>
      <c r="R814" s="226" t="str">
        <f t="shared" si="122"/>
        <v/>
      </c>
      <c r="T814" s="248" t="str">
        <f>IFERROR(_xlfn.XLOOKUP(D814,Prisliste!$C$4:$F$4,Prisliste!$C$28:$F$28)*R814,"")</f>
        <v/>
      </c>
      <c r="U814" s="248" t="str">
        <f>IFERROR(IF(L814=Hjelpeark!$P$14,_xlfn.XLOOKUP(D814,Prisliste!$C$4:$F$4,Prisliste!$C$29:$F$29)*R814,IF(L814=Hjelpeark!$P$15,_xlfn.XLOOKUP(D814,Prisliste!$C$4:$F$4,Prisliste!$C$30:$F$30)*R814,_xlfn.XLOOKUP(D814,Prisliste!$C$4:$F$4,Prisliste!$C$31:$F$31)*R814)),"")</f>
        <v/>
      </c>
    </row>
    <row r="815" spans="1:21" ht="14.4">
      <c r="A815" s="278" t="str">
        <f>IF(A814="","",IF(A814+1&lt;='Prisestimat RAS'!$C$7,'Beregninger RAS'!A814+1,""))</f>
        <v/>
      </c>
      <c r="B815" s="260" t="str">
        <f t="shared" si="123"/>
        <v/>
      </c>
      <c r="C815" s="277" t="str">
        <f t="shared" si="124"/>
        <v/>
      </c>
      <c r="D815" s="260" t="str">
        <f t="shared" si="125"/>
        <v/>
      </c>
      <c r="E815" s="226" t="str">
        <f t="shared" si="127"/>
        <v/>
      </c>
      <c r="F815" s="248" t="str">
        <f t="shared" si="126"/>
        <v/>
      </c>
      <c r="G815" s="246" t="str">
        <f>IF($A815="","",'Prisestimat RAS'!$C$14)</f>
        <v/>
      </c>
      <c r="H815" s="248" t="str" cm="1">
        <f t="array" ref="H815">IF(N815=Hjelpeark!$E$7,_xlfn.XLOOKUP(IF(P815="Naturlig",O815,P815),'Veksttabell FV'!$A$26:$A$42,_xlfn.XLOOKUP('Beregninger RAS'!F815,'Veksttabell FV'!$B$25:$T$25,'Veksttabell FV'!$B$26:$T$42,,-1),,-1)*G815,IF('Beregninger RAS'!N815=Hjelpeark!$D$7,_xlfn.XLOOKUP(IF(P815="Naturlig",O815,P815),'Veksttabell SV'!$A$27:$A$43,_xlfn.XLOOKUP('Beregninger RAS'!F815,'Veksttabell SV'!$B$26:$AU$26,'Veksttabell SV'!$B$27:$AU$43,,-1),,-1)*G815,""))</f>
        <v/>
      </c>
      <c r="I815" s="248" t="str">
        <f t="shared" si="120"/>
        <v/>
      </c>
      <c r="J815" s="264" t="str">
        <f t="shared" si="121"/>
        <v/>
      </c>
      <c r="K815" s="277" t="str">
        <f>IF(A815="","",'Prisestimat RAS'!$C$9)</f>
        <v/>
      </c>
      <c r="L815" s="277" t="str">
        <f>IF(B815="","",'Prisestimat RAS'!$C$10)</f>
        <v/>
      </c>
      <c r="M815" s="277" t="str">
        <f>IF(A815="","",_xlfn.XLOOKUP('Prisestimat RAS'!$C$10,Hjelpeark!$P$14:$P$16,Hjelpeark!$Q$14:$Q$16))</f>
        <v/>
      </c>
      <c r="N815" s="277" t="str">
        <f t="shared" si="128"/>
        <v/>
      </c>
      <c r="O815" s="277" t="str">
        <f>IFERROR(IF(N815=Hjelpeark!$D$7,_xlfn.XLOOKUP('Beregninger RAS'!C815,Hjelpeark!$C$8:$C$19,Hjelpeark!$D$8:$D$19),_xlfn.XLOOKUP('Beregninger RAS'!C815,Hjelpeark!$C$8:$C$19,Hjelpeark!$E$8:$E$19)),"")</f>
        <v/>
      </c>
      <c r="P815" s="277" t="str">
        <f t="shared" si="129"/>
        <v/>
      </c>
      <c r="Q815" s="277" t="str">
        <f>IFERROR(IF(P815=Hjelpeark!$B$4,0,ABS(P815-O815)),"")</f>
        <v/>
      </c>
      <c r="R815" s="226" t="str">
        <f t="shared" si="122"/>
        <v/>
      </c>
      <c r="T815" s="248" t="str">
        <f>IFERROR(_xlfn.XLOOKUP(D815,Prisliste!$C$4:$F$4,Prisliste!$C$28:$F$28)*R815,"")</f>
        <v/>
      </c>
      <c r="U815" s="248" t="str">
        <f>IFERROR(IF(L815=Hjelpeark!$P$14,_xlfn.XLOOKUP(D815,Prisliste!$C$4:$F$4,Prisliste!$C$29:$F$29)*R815,IF(L815=Hjelpeark!$P$15,_xlfn.XLOOKUP(D815,Prisliste!$C$4:$F$4,Prisliste!$C$30:$F$30)*R815,_xlfn.XLOOKUP(D815,Prisliste!$C$4:$F$4,Prisliste!$C$31:$F$31)*R815)),"")</f>
        <v/>
      </c>
    </row>
    <row r="816" spans="1:21" ht="14.4">
      <c r="A816" s="278" t="str">
        <f>IF(A815="","",IF(A815+1&lt;='Prisestimat RAS'!$C$7,'Beregninger RAS'!A815+1,""))</f>
        <v/>
      </c>
      <c r="B816" s="260" t="str">
        <f t="shared" si="123"/>
        <v/>
      </c>
      <c r="C816" s="277" t="str">
        <f t="shared" si="124"/>
        <v/>
      </c>
      <c r="D816" s="260" t="str">
        <f t="shared" si="125"/>
        <v/>
      </c>
      <c r="E816" s="226" t="str">
        <f t="shared" si="127"/>
        <v/>
      </c>
      <c r="F816" s="248" t="str">
        <f t="shared" si="126"/>
        <v/>
      </c>
      <c r="G816" s="246" t="str">
        <f>IF($A816="","",'Prisestimat RAS'!$C$14)</f>
        <v/>
      </c>
      <c r="H816" s="248" t="str" cm="1">
        <f t="array" ref="H816">IF(N816=Hjelpeark!$E$7,_xlfn.XLOOKUP(IF(P816="Naturlig",O816,P816),'Veksttabell FV'!$A$26:$A$42,_xlfn.XLOOKUP('Beregninger RAS'!F816,'Veksttabell FV'!$B$25:$T$25,'Veksttabell FV'!$B$26:$T$42,,-1),,-1)*G816,IF('Beregninger RAS'!N816=Hjelpeark!$D$7,_xlfn.XLOOKUP(IF(P816="Naturlig",O816,P816),'Veksttabell SV'!$A$27:$A$43,_xlfn.XLOOKUP('Beregninger RAS'!F816,'Veksttabell SV'!$B$26:$AU$26,'Veksttabell SV'!$B$27:$AU$43,,-1),,-1)*G816,""))</f>
        <v/>
      </c>
      <c r="I816" s="248" t="str">
        <f t="shared" si="120"/>
        <v/>
      </c>
      <c r="J816" s="264" t="str">
        <f t="shared" si="121"/>
        <v/>
      </c>
      <c r="K816" s="277" t="str">
        <f>IF(A816="","",'Prisestimat RAS'!$C$9)</f>
        <v/>
      </c>
      <c r="L816" s="277" t="str">
        <f>IF(B816="","",'Prisestimat RAS'!$C$10)</f>
        <v/>
      </c>
      <c r="M816" s="277" t="str">
        <f>IF(A816="","",_xlfn.XLOOKUP('Prisestimat RAS'!$C$10,Hjelpeark!$P$14:$P$16,Hjelpeark!$Q$14:$Q$16))</f>
        <v/>
      </c>
      <c r="N816" s="277" t="str">
        <f t="shared" si="128"/>
        <v/>
      </c>
      <c r="O816" s="277" t="str">
        <f>IFERROR(IF(N816=Hjelpeark!$D$7,_xlfn.XLOOKUP('Beregninger RAS'!C816,Hjelpeark!$C$8:$C$19,Hjelpeark!$D$8:$D$19),_xlfn.XLOOKUP('Beregninger RAS'!C816,Hjelpeark!$C$8:$C$19,Hjelpeark!$E$8:$E$19)),"")</f>
        <v/>
      </c>
      <c r="P816" s="277" t="str">
        <f t="shared" si="129"/>
        <v/>
      </c>
      <c r="Q816" s="277" t="str">
        <f>IFERROR(IF(P816=Hjelpeark!$B$4,0,ABS(P816-O816)),"")</f>
        <v/>
      </c>
      <c r="R816" s="226" t="str">
        <f t="shared" si="122"/>
        <v/>
      </c>
      <c r="T816" s="248" t="str">
        <f>IFERROR(_xlfn.XLOOKUP(D816,Prisliste!$C$4:$F$4,Prisliste!$C$28:$F$28)*R816,"")</f>
        <v/>
      </c>
      <c r="U816" s="248" t="str">
        <f>IFERROR(IF(L816=Hjelpeark!$P$14,_xlfn.XLOOKUP(D816,Prisliste!$C$4:$F$4,Prisliste!$C$29:$F$29)*R816,IF(L816=Hjelpeark!$P$15,_xlfn.XLOOKUP(D816,Prisliste!$C$4:$F$4,Prisliste!$C$30:$F$30)*R816,_xlfn.XLOOKUP(D816,Prisliste!$C$4:$F$4,Prisliste!$C$31:$F$31)*R816)),"")</f>
        <v/>
      </c>
    </row>
    <row r="817" spans="1:21" ht="14.4">
      <c r="A817" s="278" t="str">
        <f>IF(A816="","",IF(A816+1&lt;='Prisestimat RAS'!$C$7,'Beregninger RAS'!A816+1,""))</f>
        <v/>
      </c>
      <c r="B817" s="260" t="str">
        <f t="shared" si="123"/>
        <v/>
      </c>
      <c r="C817" s="277" t="str">
        <f t="shared" si="124"/>
        <v/>
      </c>
      <c r="D817" s="260" t="str">
        <f t="shared" si="125"/>
        <v/>
      </c>
      <c r="E817" s="226" t="str">
        <f t="shared" si="127"/>
        <v/>
      </c>
      <c r="F817" s="248" t="str">
        <f t="shared" si="126"/>
        <v/>
      </c>
      <c r="G817" s="246" t="str">
        <f>IF($A817="","",'Prisestimat RAS'!$C$14)</f>
        <v/>
      </c>
      <c r="H817" s="248" t="str" cm="1">
        <f t="array" ref="H817">IF(N817=Hjelpeark!$E$7,_xlfn.XLOOKUP(IF(P817="Naturlig",O817,P817),'Veksttabell FV'!$A$26:$A$42,_xlfn.XLOOKUP('Beregninger RAS'!F817,'Veksttabell FV'!$B$25:$T$25,'Veksttabell FV'!$B$26:$T$42,,-1),,-1)*G817,IF('Beregninger RAS'!N817=Hjelpeark!$D$7,_xlfn.XLOOKUP(IF(P817="Naturlig",O817,P817),'Veksttabell SV'!$A$27:$A$43,_xlfn.XLOOKUP('Beregninger RAS'!F817,'Veksttabell SV'!$B$26:$AU$26,'Veksttabell SV'!$B$27:$AU$43,,-1),,-1)*G817,""))</f>
        <v/>
      </c>
      <c r="I817" s="248" t="str">
        <f t="shared" si="120"/>
        <v/>
      </c>
      <c r="J817" s="264" t="str">
        <f t="shared" si="121"/>
        <v/>
      </c>
      <c r="K817" s="277" t="str">
        <f>IF(A817="","",'Prisestimat RAS'!$C$9)</f>
        <v/>
      </c>
      <c r="L817" s="277" t="str">
        <f>IF(B817="","",'Prisestimat RAS'!$C$10)</f>
        <v/>
      </c>
      <c r="M817" s="277" t="str">
        <f>IF(A817="","",_xlfn.XLOOKUP('Prisestimat RAS'!$C$10,Hjelpeark!$P$14:$P$16,Hjelpeark!$Q$14:$Q$16))</f>
        <v/>
      </c>
      <c r="N817" s="277" t="str">
        <f t="shared" si="128"/>
        <v/>
      </c>
      <c r="O817" s="277" t="str">
        <f>IFERROR(IF(N817=Hjelpeark!$D$7,_xlfn.XLOOKUP('Beregninger RAS'!C817,Hjelpeark!$C$8:$C$19,Hjelpeark!$D$8:$D$19),_xlfn.XLOOKUP('Beregninger RAS'!C817,Hjelpeark!$C$8:$C$19,Hjelpeark!$E$8:$E$19)),"")</f>
        <v/>
      </c>
      <c r="P817" s="277" t="str">
        <f t="shared" si="129"/>
        <v/>
      </c>
      <c r="Q817" s="277" t="str">
        <f>IFERROR(IF(P817=Hjelpeark!$B$4,0,ABS(P817-O817)),"")</f>
        <v/>
      </c>
      <c r="R817" s="226" t="str">
        <f t="shared" si="122"/>
        <v/>
      </c>
      <c r="T817" s="248" t="str">
        <f>IFERROR(_xlfn.XLOOKUP(D817,Prisliste!$C$4:$F$4,Prisliste!$C$28:$F$28)*R817,"")</f>
        <v/>
      </c>
      <c r="U817" s="248" t="str">
        <f>IFERROR(IF(L817=Hjelpeark!$P$14,_xlfn.XLOOKUP(D817,Prisliste!$C$4:$F$4,Prisliste!$C$29:$F$29)*R817,IF(L817=Hjelpeark!$P$15,_xlfn.XLOOKUP(D817,Prisliste!$C$4:$F$4,Prisliste!$C$30:$F$30)*R817,_xlfn.XLOOKUP(D817,Prisliste!$C$4:$F$4,Prisliste!$C$31:$F$31)*R817)),"")</f>
        <v/>
      </c>
    </row>
    <row r="818" spans="1:21" ht="14.4">
      <c r="A818" s="278" t="str">
        <f>IF(A817="","",IF(A817+1&lt;='Prisestimat RAS'!$C$7,'Beregninger RAS'!A817+1,""))</f>
        <v/>
      </c>
      <c r="B818" s="260" t="str">
        <f t="shared" si="123"/>
        <v/>
      </c>
      <c r="C818" s="277" t="str">
        <f t="shared" si="124"/>
        <v/>
      </c>
      <c r="D818" s="260" t="str">
        <f t="shared" si="125"/>
        <v/>
      </c>
      <c r="E818" s="226" t="str">
        <f t="shared" si="127"/>
        <v/>
      </c>
      <c r="F818" s="248" t="str">
        <f t="shared" si="126"/>
        <v/>
      </c>
      <c r="G818" s="246" t="str">
        <f>IF($A818="","",'Prisestimat RAS'!$C$14)</f>
        <v/>
      </c>
      <c r="H818" s="248" t="str" cm="1">
        <f t="array" ref="H818">IF(N818=Hjelpeark!$E$7,_xlfn.XLOOKUP(IF(P818="Naturlig",O818,P818),'Veksttabell FV'!$A$26:$A$42,_xlfn.XLOOKUP('Beregninger RAS'!F818,'Veksttabell FV'!$B$25:$T$25,'Veksttabell FV'!$B$26:$T$42,,-1),,-1)*G818,IF('Beregninger RAS'!N818=Hjelpeark!$D$7,_xlfn.XLOOKUP(IF(P818="Naturlig",O818,P818),'Veksttabell SV'!$A$27:$A$43,_xlfn.XLOOKUP('Beregninger RAS'!F818,'Veksttabell SV'!$B$26:$AU$26,'Veksttabell SV'!$B$27:$AU$43,,-1),,-1)*G818,""))</f>
        <v/>
      </c>
      <c r="I818" s="248" t="str">
        <f t="shared" si="120"/>
        <v/>
      </c>
      <c r="J818" s="264" t="str">
        <f t="shared" si="121"/>
        <v/>
      </c>
      <c r="K818" s="277" t="str">
        <f>IF(A818="","",'Prisestimat RAS'!$C$9)</f>
        <v/>
      </c>
      <c r="L818" s="277" t="str">
        <f>IF(B818="","",'Prisestimat RAS'!$C$10)</f>
        <v/>
      </c>
      <c r="M818" s="277" t="str">
        <f>IF(A818="","",_xlfn.XLOOKUP('Prisestimat RAS'!$C$10,Hjelpeark!$P$14:$P$16,Hjelpeark!$Q$14:$Q$16))</f>
        <v/>
      </c>
      <c r="N818" s="277" t="str">
        <f t="shared" si="128"/>
        <v/>
      </c>
      <c r="O818" s="277" t="str">
        <f>IFERROR(IF(N818=Hjelpeark!$D$7,_xlfn.XLOOKUP('Beregninger RAS'!C818,Hjelpeark!$C$8:$C$19,Hjelpeark!$D$8:$D$19),_xlfn.XLOOKUP('Beregninger RAS'!C818,Hjelpeark!$C$8:$C$19,Hjelpeark!$E$8:$E$19)),"")</f>
        <v/>
      </c>
      <c r="P818" s="277" t="str">
        <f t="shared" si="129"/>
        <v/>
      </c>
      <c r="Q818" s="277" t="str">
        <f>IFERROR(IF(P818=Hjelpeark!$B$4,0,ABS(P818-O818)),"")</f>
        <v/>
      </c>
      <c r="R818" s="226" t="str">
        <f t="shared" si="122"/>
        <v/>
      </c>
      <c r="T818" s="248" t="str">
        <f>IFERROR(_xlfn.XLOOKUP(D818,Prisliste!$C$4:$F$4,Prisliste!$C$28:$F$28)*R818,"")</f>
        <v/>
      </c>
      <c r="U818" s="248" t="str">
        <f>IFERROR(IF(L818=Hjelpeark!$P$14,_xlfn.XLOOKUP(D818,Prisliste!$C$4:$F$4,Prisliste!$C$29:$F$29)*R818,IF(L818=Hjelpeark!$P$15,_xlfn.XLOOKUP(D818,Prisliste!$C$4:$F$4,Prisliste!$C$30:$F$30)*R818,_xlfn.XLOOKUP(D818,Prisliste!$C$4:$F$4,Prisliste!$C$31:$F$31)*R818)),"")</f>
        <v/>
      </c>
    </row>
    <row r="819" spans="1:21" ht="14.4">
      <c r="A819" s="278" t="str">
        <f>IF(A818="","",IF(A818+1&lt;='Prisestimat RAS'!$C$7,'Beregninger RAS'!A818+1,""))</f>
        <v/>
      </c>
      <c r="B819" s="260" t="str">
        <f t="shared" si="123"/>
        <v/>
      </c>
      <c r="C819" s="277" t="str">
        <f t="shared" si="124"/>
        <v/>
      </c>
      <c r="D819" s="260" t="str">
        <f t="shared" si="125"/>
        <v/>
      </c>
      <c r="E819" s="226" t="str">
        <f t="shared" si="127"/>
        <v/>
      </c>
      <c r="F819" s="248" t="str">
        <f t="shared" si="126"/>
        <v/>
      </c>
      <c r="G819" s="246" t="str">
        <f>IF($A819="","",'Prisestimat RAS'!$C$14)</f>
        <v/>
      </c>
      <c r="H819" s="248" t="str" cm="1">
        <f t="array" ref="H819">IF(N819=Hjelpeark!$E$7,_xlfn.XLOOKUP(IF(P819="Naturlig",O819,P819),'Veksttabell FV'!$A$26:$A$42,_xlfn.XLOOKUP('Beregninger RAS'!F819,'Veksttabell FV'!$B$25:$T$25,'Veksttabell FV'!$B$26:$T$42,,-1),,-1)*G819,IF('Beregninger RAS'!N819=Hjelpeark!$D$7,_xlfn.XLOOKUP(IF(P819="Naturlig",O819,P819),'Veksttabell SV'!$A$27:$A$43,_xlfn.XLOOKUP('Beregninger RAS'!F819,'Veksttabell SV'!$B$26:$AU$26,'Veksttabell SV'!$B$27:$AU$43,,-1),,-1)*G819,""))</f>
        <v/>
      </c>
      <c r="I819" s="248" t="str">
        <f t="shared" si="120"/>
        <v/>
      </c>
      <c r="J819" s="264" t="str">
        <f t="shared" si="121"/>
        <v/>
      </c>
      <c r="K819" s="277" t="str">
        <f>IF(A819="","",'Prisestimat RAS'!$C$9)</f>
        <v/>
      </c>
      <c r="L819" s="277" t="str">
        <f>IF(B819="","",'Prisestimat RAS'!$C$10)</f>
        <v/>
      </c>
      <c r="M819" s="277" t="str">
        <f>IF(A819="","",_xlfn.XLOOKUP('Prisestimat RAS'!$C$10,Hjelpeark!$P$14:$P$16,Hjelpeark!$Q$14:$Q$16))</f>
        <v/>
      </c>
      <c r="N819" s="277" t="str">
        <f t="shared" si="128"/>
        <v/>
      </c>
      <c r="O819" s="277" t="str">
        <f>IFERROR(IF(N819=Hjelpeark!$D$7,_xlfn.XLOOKUP('Beregninger RAS'!C819,Hjelpeark!$C$8:$C$19,Hjelpeark!$D$8:$D$19),_xlfn.XLOOKUP('Beregninger RAS'!C819,Hjelpeark!$C$8:$C$19,Hjelpeark!$E$8:$E$19)),"")</f>
        <v/>
      </c>
      <c r="P819" s="277" t="str">
        <f t="shared" si="129"/>
        <v/>
      </c>
      <c r="Q819" s="277" t="str">
        <f>IFERROR(IF(P819=Hjelpeark!$B$4,0,ABS(P819-O819)),"")</f>
        <v/>
      </c>
      <c r="R819" s="226" t="str">
        <f t="shared" si="122"/>
        <v/>
      </c>
      <c r="T819" s="248" t="str">
        <f>IFERROR(_xlfn.XLOOKUP(D819,Prisliste!$C$4:$F$4,Prisliste!$C$28:$F$28)*R819,"")</f>
        <v/>
      </c>
      <c r="U819" s="248" t="str">
        <f>IFERROR(IF(L819=Hjelpeark!$P$14,_xlfn.XLOOKUP(D819,Prisliste!$C$4:$F$4,Prisliste!$C$29:$F$29)*R819,IF(L819=Hjelpeark!$P$15,_xlfn.XLOOKUP(D819,Prisliste!$C$4:$F$4,Prisliste!$C$30:$F$30)*R819,_xlfn.XLOOKUP(D819,Prisliste!$C$4:$F$4,Prisliste!$C$31:$F$31)*R819)),"")</f>
        <v/>
      </c>
    </row>
    <row r="820" spans="1:21" ht="14.4">
      <c r="A820" s="278" t="str">
        <f>IF(A819="","",IF(A819+1&lt;='Prisestimat RAS'!$C$7,'Beregninger RAS'!A819+1,""))</f>
        <v/>
      </c>
      <c r="B820" s="260" t="str">
        <f t="shared" si="123"/>
        <v/>
      </c>
      <c r="C820" s="277" t="str">
        <f t="shared" si="124"/>
        <v/>
      </c>
      <c r="D820" s="260" t="str">
        <f t="shared" si="125"/>
        <v/>
      </c>
      <c r="E820" s="226" t="str">
        <f t="shared" si="127"/>
        <v/>
      </c>
      <c r="F820" s="248" t="str">
        <f t="shared" si="126"/>
        <v/>
      </c>
      <c r="G820" s="246" t="str">
        <f>IF($A820="","",'Prisestimat RAS'!$C$14)</f>
        <v/>
      </c>
      <c r="H820" s="248" t="str" cm="1">
        <f t="array" ref="H820">IF(N820=Hjelpeark!$E$7,_xlfn.XLOOKUP(IF(P820="Naturlig",O820,P820),'Veksttabell FV'!$A$26:$A$42,_xlfn.XLOOKUP('Beregninger RAS'!F820,'Veksttabell FV'!$B$25:$T$25,'Veksttabell FV'!$B$26:$T$42,,-1),,-1)*G820,IF('Beregninger RAS'!N820=Hjelpeark!$D$7,_xlfn.XLOOKUP(IF(P820="Naturlig",O820,P820),'Veksttabell SV'!$A$27:$A$43,_xlfn.XLOOKUP('Beregninger RAS'!F820,'Veksttabell SV'!$B$26:$AU$26,'Veksttabell SV'!$B$27:$AU$43,,-1),,-1)*G820,""))</f>
        <v/>
      </c>
      <c r="I820" s="248" t="str">
        <f t="shared" si="120"/>
        <v/>
      </c>
      <c r="J820" s="264" t="str">
        <f t="shared" si="121"/>
        <v/>
      </c>
      <c r="K820" s="277" t="str">
        <f>IF(A820="","",'Prisestimat RAS'!$C$9)</f>
        <v/>
      </c>
      <c r="L820" s="277" t="str">
        <f>IF(B820="","",'Prisestimat RAS'!$C$10)</f>
        <v/>
      </c>
      <c r="M820" s="277" t="str">
        <f>IF(A820="","",_xlfn.XLOOKUP('Prisestimat RAS'!$C$10,Hjelpeark!$P$14:$P$16,Hjelpeark!$Q$14:$Q$16))</f>
        <v/>
      </c>
      <c r="N820" s="277" t="str">
        <f t="shared" si="128"/>
        <v/>
      </c>
      <c r="O820" s="277" t="str">
        <f>IFERROR(IF(N820=Hjelpeark!$D$7,_xlfn.XLOOKUP('Beregninger RAS'!C820,Hjelpeark!$C$8:$C$19,Hjelpeark!$D$8:$D$19),_xlfn.XLOOKUP('Beregninger RAS'!C820,Hjelpeark!$C$8:$C$19,Hjelpeark!$E$8:$E$19)),"")</f>
        <v/>
      </c>
      <c r="P820" s="277" t="str">
        <f t="shared" si="129"/>
        <v/>
      </c>
      <c r="Q820" s="277" t="str">
        <f>IFERROR(IF(P820=Hjelpeark!$B$4,0,ABS(P820-O820)),"")</f>
        <v/>
      </c>
      <c r="R820" s="226" t="str">
        <f t="shared" si="122"/>
        <v/>
      </c>
      <c r="T820" s="248" t="str">
        <f>IFERROR(_xlfn.XLOOKUP(D820,Prisliste!$C$4:$F$4,Prisliste!$C$28:$F$28)*R820,"")</f>
        <v/>
      </c>
      <c r="U820" s="248" t="str">
        <f>IFERROR(IF(L820=Hjelpeark!$P$14,_xlfn.XLOOKUP(D820,Prisliste!$C$4:$F$4,Prisliste!$C$29:$F$29)*R820,IF(L820=Hjelpeark!$P$15,_xlfn.XLOOKUP(D820,Prisliste!$C$4:$F$4,Prisliste!$C$30:$F$30)*R820,_xlfn.XLOOKUP(D820,Prisliste!$C$4:$F$4,Prisliste!$C$31:$F$31)*R820)),"")</f>
        <v/>
      </c>
    </row>
    <row r="821" spans="1:21" ht="14.4">
      <c r="A821" s="278" t="str">
        <f>IF(A820="","",IF(A820+1&lt;='Prisestimat RAS'!$C$7,'Beregninger RAS'!A820+1,""))</f>
        <v/>
      </c>
      <c r="B821" s="260" t="str">
        <f t="shared" si="123"/>
        <v/>
      </c>
      <c r="C821" s="277" t="str">
        <f t="shared" si="124"/>
        <v/>
      </c>
      <c r="D821" s="260" t="str">
        <f t="shared" si="125"/>
        <v/>
      </c>
      <c r="E821" s="226" t="str">
        <f t="shared" si="127"/>
        <v/>
      </c>
      <c r="F821" s="248" t="str">
        <f t="shared" si="126"/>
        <v/>
      </c>
      <c r="G821" s="246" t="str">
        <f>IF($A821="","",'Prisestimat RAS'!$C$14)</f>
        <v/>
      </c>
      <c r="H821" s="248" t="str" cm="1">
        <f t="array" ref="H821">IF(N821=Hjelpeark!$E$7,_xlfn.XLOOKUP(IF(P821="Naturlig",O821,P821),'Veksttabell FV'!$A$26:$A$42,_xlfn.XLOOKUP('Beregninger RAS'!F821,'Veksttabell FV'!$B$25:$T$25,'Veksttabell FV'!$B$26:$T$42,,-1),,-1)*G821,IF('Beregninger RAS'!N821=Hjelpeark!$D$7,_xlfn.XLOOKUP(IF(P821="Naturlig",O821,P821),'Veksttabell SV'!$A$27:$A$43,_xlfn.XLOOKUP('Beregninger RAS'!F821,'Veksttabell SV'!$B$26:$AU$26,'Veksttabell SV'!$B$27:$AU$43,,-1),,-1)*G821,""))</f>
        <v/>
      </c>
      <c r="I821" s="248" t="str">
        <f t="shared" si="120"/>
        <v/>
      </c>
      <c r="J821" s="264" t="str">
        <f t="shared" si="121"/>
        <v/>
      </c>
      <c r="K821" s="277" t="str">
        <f>IF(A821="","",'Prisestimat RAS'!$C$9)</f>
        <v/>
      </c>
      <c r="L821" s="277" t="str">
        <f>IF(B821="","",'Prisestimat RAS'!$C$10)</f>
        <v/>
      </c>
      <c r="M821" s="277" t="str">
        <f>IF(A821="","",_xlfn.XLOOKUP('Prisestimat RAS'!$C$10,Hjelpeark!$P$14:$P$16,Hjelpeark!$Q$14:$Q$16))</f>
        <v/>
      </c>
      <c r="N821" s="277" t="str">
        <f t="shared" si="128"/>
        <v/>
      </c>
      <c r="O821" s="277" t="str">
        <f>IFERROR(IF(N821=Hjelpeark!$D$7,_xlfn.XLOOKUP('Beregninger RAS'!C821,Hjelpeark!$C$8:$C$19,Hjelpeark!$D$8:$D$19),_xlfn.XLOOKUP('Beregninger RAS'!C821,Hjelpeark!$C$8:$C$19,Hjelpeark!$E$8:$E$19)),"")</f>
        <v/>
      </c>
      <c r="P821" s="277" t="str">
        <f t="shared" si="129"/>
        <v/>
      </c>
      <c r="Q821" s="277" t="str">
        <f>IFERROR(IF(P821=Hjelpeark!$B$4,0,ABS(P821-O821)),"")</f>
        <v/>
      </c>
      <c r="R821" s="226" t="str">
        <f t="shared" si="122"/>
        <v/>
      </c>
      <c r="T821" s="248" t="str">
        <f>IFERROR(_xlfn.XLOOKUP(D821,Prisliste!$C$4:$F$4,Prisliste!$C$28:$F$28)*R821,"")</f>
        <v/>
      </c>
      <c r="U821" s="248" t="str">
        <f>IFERROR(IF(L821=Hjelpeark!$P$14,_xlfn.XLOOKUP(D821,Prisliste!$C$4:$F$4,Prisliste!$C$29:$F$29)*R821,IF(L821=Hjelpeark!$P$15,_xlfn.XLOOKUP(D821,Prisliste!$C$4:$F$4,Prisliste!$C$30:$F$30)*R821,_xlfn.XLOOKUP(D821,Prisliste!$C$4:$F$4,Prisliste!$C$31:$F$31)*R821)),"")</f>
        <v/>
      </c>
    </row>
    <row r="822" spans="1:21" ht="14.4">
      <c r="A822" s="278" t="str">
        <f>IF(A821="","",IF(A821+1&lt;='Prisestimat RAS'!$C$7,'Beregninger RAS'!A821+1,""))</f>
        <v/>
      </c>
      <c r="B822" s="260" t="str">
        <f t="shared" si="123"/>
        <v/>
      </c>
      <c r="C822" s="277" t="str">
        <f t="shared" si="124"/>
        <v/>
      </c>
      <c r="D822" s="260" t="str">
        <f t="shared" si="125"/>
        <v/>
      </c>
      <c r="E822" s="226" t="str">
        <f t="shared" si="127"/>
        <v/>
      </c>
      <c r="F822" s="248" t="str">
        <f t="shared" si="126"/>
        <v/>
      </c>
      <c r="G822" s="246" t="str">
        <f>IF($A822="","",'Prisestimat RAS'!$C$14)</f>
        <v/>
      </c>
      <c r="H822" s="248" t="str" cm="1">
        <f t="array" ref="H822">IF(N822=Hjelpeark!$E$7,_xlfn.XLOOKUP(IF(P822="Naturlig",O822,P822),'Veksttabell FV'!$A$26:$A$42,_xlfn.XLOOKUP('Beregninger RAS'!F822,'Veksttabell FV'!$B$25:$T$25,'Veksttabell FV'!$B$26:$T$42,,-1),,-1)*G822,IF('Beregninger RAS'!N822=Hjelpeark!$D$7,_xlfn.XLOOKUP(IF(P822="Naturlig",O822,P822),'Veksttabell SV'!$A$27:$A$43,_xlfn.XLOOKUP('Beregninger RAS'!F822,'Veksttabell SV'!$B$26:$AU$26,'Veksttabell SV'!$B$27:$AU$43,,-1),,-1)*G822,""))</f>
        <v/>
      </c>
      <c r="I822" s="248" t="str">
        <f t="shared" si="120"/>
        <v/>
      </c>
      <c r="J822" s="264" t="str">
        <f t="shared" si="121"/>
        <v/>
      </c>
      <c r="K822" s="277" t="str">
        <f>IF(A822="","",'Prisestimat RAS'!$C$9)</f>
        <v/>
      </c>
      <c r="L822" s="277" t="str">
        <f>IF(B822="","",'Prisestimat RAS'!$C$10)</f>
        <v/>
      </c>
      <c r="M822" s="277" t="str">
        <f>IF(A822="","",_xlfn.XLOOKUP('Prisestimat RAS'!$C$10,Hjelpeark!$P$14:$P$16,Hjelpeark!$Q$14:$Q$16))</f>
        <v/>
      </c>
      <c r="N822" s="277" t="str">
        <f t="shared" si="128"/>
        <v/>
      </c>
      <c r="O822" s="277" t="str">
        <f>IFERROR(IF(N822=Hjelpeark!$D$7,_xlfn.XLOOKUP('Beregninger RAS'!C822,Hjelpeark!$C$8:$C$19,Hjelpeark!$D$8:$D$19),_xlfn.XLOOKUP('Beregninger RAS'!C822,Hjelpeark!$C$8:$C$19,Hjelpeark!$E$8:$E$19)),"")</f>
        <v/>
      </c>
      <c r="P822" s="277" t="str">
        <f t="shared" si="129"/>
        <v/>
      </c>
      <c r="Q822" s="277" t="str">
        <f>IFERROR(IF(P822=Hjelpeark!$B$4,0,ABS(P822-O822)),"")</f>
        <v/>
      </c>
      <c r="R822" s="226" t="str">
        <f t="shared" si="122"/>
        <v/>
      </c>
      <c r="T822" s="248" t="str">
        <f>IFERROR(_xlfn.XLOOKUP(D822,Prisliste!$C$4:$F$4,Prisliste!$C$28:$F$28)*R822,"")</f>
        <v/>
      </c>
      <c r="U822" s="248" t="str">
        <f>IFERROR(IF(L822=Hjelpeark!$P$14,_xlfn.XLOOKUP(D822,Prisliste!$C$4:$F$4,Prisliste!$C$29:$F$29)*R822,IF(L822=Hjelpeark!$P$15,_xlfn.XLOOKUP(D822,Prisliste!$C$4:$F$4,Prisliste!$C$30:$F$30)*R822,_xlfn.XLOOKUP(D822,Prisliste!$C$4:$F$4,Prisliste!$C$31:$F$31)*R822)),"")</f>
        <v/>
      </c>
    </row>
    <row r="823" spans="1:21" ht="14.4">
      <c r="A823" s="278" t="str">
        <f>IF(A822="","",IF(A822+1&lt;='Prisestimat RAS'!$C$7,'Beregninger RAS'!A822+1,""))</f>
        <v/>
      </c>
      <c r="B823" s="260" t="str">
        <f t="shared" si="123"/>
        <v/>
      </c>
      <c r="C823" s="277" t="str">
        <f t="shared" si="124"/>
        <v/>
      </c>
      <c r="D823" s="260" t="str">
        <f t="shared" si="125"/>
        <v/>
      </c>
      <c r="E823" s="226" t="str">
        <f t="shared" si="127"/>
        <v/>
      </c>
      <c r="F823" s="248" t="str">
        <f t="shared" si="126"/>
        <v/>
      </c>
      <c r="G823" s="246" t="str">
        <f>IF($A823="","",'Prisestimat RAS'!$C$14)</f>
        <v/>
      </c>
      <c r="H823" s="248" t="str" cm="1">
        <f t="array" ref="H823">IF(N823=Hjelpeark!$E$7,_xlfn.XLOOKUP(IF(P823="Naturlig",O823,P823),'Veksttabell FV'!$A$26:$A$42,_xlfn.XLOOKUP('Beregninger RAS'!F823,'Veksttabell FV'!$B$25:$T$25,'Veksttabell FV'!$B$26:$T$42,,-1),,-1)*G823,IF('Beregninger RAS'!N823=Hjelpeark!$D$7,_xlfn.XLOOKUP(IF(P823="Naturlig",O823,P823),'Veksttabell SV'!$A$27:$A$43,_xlfn.XLOOKUP('Beregninger RAS'!F823,'Veksttabell SV'!$B$26:$AU$26,'Veksttabell SV'!$B$27:$AU$43,,-1),,-1)*G823,""))</f>
        <v/>
      </c>
      <c r="I823" s="248" t="str">
        <f t="shared" si="120"/>
        <v/>
      </c>
      <c r="J823" s="264" t="str">
        <f t="shared" si="121"/>
        <v/>
      </c>
      <c r="K823" s="277" t="str">
        <f>IF(A823="","",'Prisestimat RAS'!$C$9)</f>
        <v/>
      </c>
      <c r="L823" s="277" t="str">
        <f>IF(B823="","",'Prisestimat RAS'!$C$10)</f>
        <v/>
      </c>
      <c r="M823" s="277" t="str">
        <f>IF(A823="","",_xlfn.XLOOKUP('Prisestimat RAS'!$C$10,Hjelpeark!$P$14:$P$16,Hjelpeark!$Q$14:$Q$16))</f>
        <v/>
      </c>
      <c r="N823" s="277" t="str">
        <f t="shared" si="128"/>
        <v/>
      </c>
      <c r="O823" s="277" t="str">
        <f>IFERROR(IF(N823=Hjelpeark!$D$7,_xlfn.XLOOKUP('Beregninger RAS'!C823,Hjelpeark!$C$8:$C$19,Hjelpeark!$D$8:$D$19),_xlfn.XLOOKUP('Beregninger RAS'!C823,Hjelpeark!$C$8:$C$19,Hjelpeark!$E$8:$E$19)),"")</f>
        <v/>
      </c>
      <c r="P823" s="277" t="str">
        <f t="shared" si="129"/>
        <v/>
      </c>
      <c r="Q823" s="277" t="str">
        <f>IFERROR(IF(P823=Hjelpeark!$B$4,0,ABS(P823-O823)),"")</f>
        <v/>
      </c>
      <c r="R823" s="226" t="str">
        <f t="shared" si="122"/>
        <v/>
      </c>
      <c r="T823" s="248" t="str">
        <f>IFERROR(_xlfn.XLOOKUP(D823,Prisliste!$C$4:$F$4,Prisliste!$C$28:$F$28)*R823,"")</f>
        <v/>
      </c>
      <c r="U823" s="248" t="str">
        <f>IFERROR(IF(L823=Hjelpeark!$P$14,_xlfn.XLOOKUP(D823,Prisliste!$C$4:$F$4,Prisliste!$C$29:$F$29)*R823,IF(L823=Hjelpeark!$P$15,_xlfn.XLOOKUP(D823,Prisliste!$C$4:$F$4,Prisliste!$C$30:$F$30)*R823,_xlfn.XLOOKUP(D823,Prisliste!$C$4:$F$4,Prisliste!$C$31:$F$31)*R823)),"")</f>
        <v/>
      </c>
    </row>
    <row r="824" spans="1:21" ht="14.4">
      <c r="A824" s="278" t="str">
        <f>IF(A823="","",IF(A823+1&lt;='Prisestimat RAS'!$C$7,'Beregninger RAS'!A823+1,""))</f>
        <v/>
      </c>
      <c r="B824" s="260" t="str">
        <f t="shared" si="123"/>
        <v/>
      </c>
      <c r="C824" s="277" t="str">
        <f t="shared" si="124"/>
        <v/>
      </c>
      <c r="D824" s="260" t="str">
        <f t="shared" si="125"/>
        <v/>
      </c>
      <c r="E824" s="226" t="str">
        <f t="shared" si="127"/>
        <v/>
      </c>
      <c r="F824" s="248" t="str">
        <f t="shared" si="126"/>
        <v/>
      </c>
      <c r="G824" s="246" t="str">
        <f>IF($A824="","",'Prisestimat RAS'!$C$14)</f>
        <v/>
      </c>
      <c r="H824" s="248" t="str" cm="1">
        <f t="array" ref="H824">IF(N824=Hjelpeark!$E$7,_xlfn.XLOOKUP(IF(P824="Naturlig",O824,P824),'Veksttabell FV'!$A$26:$A$42,_xlfn.XLOOKUP('Beregninger RAS'!F824,'Veksttabell FV'!$B$25:$T$25,'Veksttabell FV'!$B$26:$T$42,,-1),,-1)*G824,IF('Beregninger RAS'!N824=Hjelpeark!$D$7,_xlfn.XLOOKUP(IF(P824="Naturlig",O824,P824),'Veksttabell SV'!$A$27:$A$43,_xlfn.XLOOKUP('Beregninger RAS'!F824,'Veksttabell SV'!$B$26:$AU$26,'Veksttabell SV'!$B$27:$AU$43,,-1),,-1)*G824,""))</f>
        <v/>
      </c>
      <c r="I824" s="248" t="str">
        <f t="shared" si="120"/>
        <v/>
      </c>
      <c r="J824" s="264" t="str">
        <f t="shared" si="121"/>
        <v/>
      </c>
      <c r="K824" s="277" t="str">
        <f>IF(A824="","",'Prisestimat RAS'!$C$9)</f>
        <v/>
      </c>
      <c r="L824" s="277" t="str">
        <f>IF(B824="","",'Prisestimat RAS'!$C$10)</f>
        <v/>
      </c>
      <c r="M824" s="277" t="str">
        <f>IF(A824="","",_xlfn.XLOOKUP('Prisestimat RAS'!$C$10,Hjelpeark!$P$14:$P$16,Hjelpeark!$Q$14:$Q$16))</f>
        <v/>
      </c>
      <c r="N824" s="277" t="str">
        <f t="shared" si="128"/>
        <v/>
      </c>
      <c r="O824" s="277" t="str">
        <f>IFERROR(IF(N824=Hjelpeark!$D$7,_xlfn.XLOOKUP('Beregninger RAS'!C824,Hjelpeark!$C$8:$C$19,Hjelpeark!$D$8:$D$19),_xlfn.XLOOKUP('Beregninger RAS'!C824,Hjelpeark!$C$8:$C$19,Hjelpeark!$E$8:$E$19)),"")</f>
        <v/>
      </c>
      <c r="P824" s="277" t="str">
        <f t="shared" si="129"/>
        <v/>
      </c>
      <c r="Q824" s="277" t="str">
        <f>IFERROR(IF(P824=Hjelpeark!$B$4,0,ABS(P824-O824)),"")</f>
        <v/>
      </c>
      <c r="R824" s="226" t="str">
        <f t="shared" si="122"/>
        <v/>
      </c>
      <c r="T824" s="248" t="str">
        <f>IFERROR(_xlfn.XLOOKUP(D824,Prisliste!$C$4:$F$4,Prisliste!$C$28:$F$28)*R824,"")</f>
        <v/>
      </c>
      <c r="U824" s="248" t="str">
        <f>IFERROR(IF(L824=Hjelpeark!$P$14,_xlfn.XLOOKUP(D824,Prisliste!$C$4:$F$4,Prisliste!$C$29:$F$29)*R824,IF(L824=Hjelpeark!$P$15,_xlfn.XLOOKUP(D824,Prisliste!$C$4:$F$4,Prisliste!$C$30:$F$30)*R824,_xlfn.XLOOKUP(D824,Prisliste!$C$4:$F$4,Prisliste!$C$31:$F$31)*R824)),"")</f>
        <v/>
      </c>
    </row>
    <row r="825" spans="1:21" ht="14.4">
      <c r="A825" s="278" t="str">
        <f>IF(A824="","",IF(A824+1&lt;='Prisestimat RAS'!$C$7,'Beregninger RAS'!A824+1,""))</f>
        <v/>
      </c>
      <c r="B825" s="260" t="str">
        <f t="shared" si="123"/>
        <v/>
      </c>
      <c r="C825" s="277" t="str">
        <f t="shared" si="124"/>
        <v/>
      </c>
      <c r="D825" s="260" t="str">
        <f t="shared" si="125"/>
        <v/>
      </c>
      <c r="E825" s="226" t="str">
        <f t="shared" si="127"/>
        <v/>
      </c>
      <c r="F825" s="248" t="str">
        <f t="shared" si="126"/>
        <v/>
      </c>
      <c r="G825" s="246" t="str">
        <f>IF($A825="","",'Prisestimat RAS'!$C$14)</f>
        <v/>
      </c>
      <c r="H825" s="248" t="str" cm="1">
        <f t="array" ref="H825">IF(N825=Hjelpeark!$E$7,_xlfn.XLOOKUP(IF(P825="Naturlig",O825,P825),'Veksttabell FV'!$A$26:$A$42,_xlfn.XLOOKUP('Beregninger RAS'!F825,'Veksttabell FV'!$B$25:$T$25,'Veksttabell FV'!$B$26:$T$42,,-1),,-1)*G825,IF('Beregninger RAS'!N825=Hjelpeark!$D$7,_xlfn.XLOOKUP(IF(P825="Naturlig",O825,P825),'Veksttabell SV'!$A$27:$A$43,_xlfn.XLOOKUP('Beregninger RAS'!F825,'Veksttabell SV'!$B$26:$AU$26,'Veksttabell SV'!$B$27:$AU$43,,-1),,-1)*G825,""))</f>
        <v/>
      </c>
      <c r="I825" s="248" t="str">
        <f t="shared" si="120"/>
        <v/>
      </c>
      <c r="J825" s="264" t="str">
        <f t="shared" si="121"/>
        <v/>
      </c>
      <c r="K825" s="277" t="str">
        <f>IF(A825="","",'Prisestimat RAS'!$C$9)</f>
        <v/>
      </c>
      <c r="L825" s="277" t="str">
        <f>IF(B825="","",'Prisestimat RAS'!$C$10)</f>
        <v/>
      </c>
      <c r="M825" s="277" t="str">
        <f>IF(A825="","",_xlfn.XLOOKUP('Prisestimat RAS'!$C$10,Hjelpeark!$P$14:$P$16,Hjelpeark!$Q$14:$Q$16))</f>
        <v/>
      </c>
      <c r="N825" s="277" t="str">
        <f t="shared" si="128"/>
        <v/>
      </c>
      <c r="O825" s="277" t="str">
        <f>IFERROR(IF(N825=Hjelpeark!$D$7,_xlfn.XLOOKUP('Beregninger RAS'!C825,Hjelpeark!$C$8:$C$19,Hjelpeark!$D$8:$D$19),_xlfn.XLOOKUP('Beregninger RAS'!C825,Hjelpeark!$C$8:$C$19,Hjelpeark!$E$8:$E$19)),"")</f>
        <v/>
      </c>
      <c r="P825" s="277" t="str">
        <f t="shared" si="129"/>
        <v/>
      </c>
      <c r="Q825" s="277" t="str">
        <f>IFERROR(IF(P825=Hjelpeark!$B$4,0,ABS(P825-O825)),"")</f>
        <v/>
      </c>
      <c r="R825" s="226" t="str">
        <f t="shared" si="122"/>
        <v/>
      </c>
      <c r="T825" s="248" t="str">
        <f>IFERROR(_xlfn.XLOOKUP(D825,Prisliste!$C$4:$F$4,Prisliste!$C$28:$F$28)*R825,"")</f>
        <v/>
      </c>
      <c r="U825" s="248" t="str">
        <f>IFERROR(IF(L825=Hjelpeark!$P$14,_xlfn.XLOOKUP(D825,Prisliste!$C$4:$F$4,Prisliste!$C$29:$F$29)*R825,IF(L825=Hjelpeark!$P$15,_xlfn.XLOOKUP(D825,Prisliste!$C$4:$F$4,Prisliste!$C$30:$F$30)*R825,_xlfn.XLOOKUP(D825,Prisliste!$C$4:$F$4,Prisliste!$C$31:$F$31)*R825)),"")</f>
        <v/>
      </c>
    </row>
    <row r="826" spans="1:21" ht="14.4">
      <c r="A826" s="278" t="str">
        <f>IF(A825="","",IF(A825+1&lt;='Prisestimat RAS'!$C$7,'Beregninger RAS'!A825+1,""))</f>
        <v/>
      </c>
      <c r="B826" s="260" t="str">
        <f t="shared" si="123"/>
        <v/>
      </c>
      <c r="C826" s="277" t="str">
        <f t="shared" si="124"/>
        <v/>
      </c>
      <c r="D826" s="260" t="str">
        <f t="shared" si="125"/>
        <v/>
      </c>
      <c r="E826" s="226" t="str">
        <f t="shared" si="127"/>
        <v/>
      </c>
      <c r="F826" s="248" t="str">
        <f t="shared" si="126"/>
        <v/>
      </c>
      <c r="G826" s="246" t="str">
        <f>IF($A826="","",'Prisestimat RAS'!$C$14)</f>
        <v/>
      </c>
      <c r="H826" s="248" t="str" cm="1">
        <f t="array" ref="H826">IF(N826=Hjelpeark!$E$7,_xlfn.XLOOKUP(IF(P826="Naturlig",O826,P826),'Veksttabell FV'!$A$26:$A$42,_xlfn.XLOOKUP('Beregninger RAS'!F826,'Veksttabell FV'!$B$25:$T$25,'Veksttabell FV'!$B$26:$T$42,,-1),,-1)*G826,IF('Beregninger RAS'!N826=Hjelpeark!$D$7,_xlfn.XLOOKUP(IF(P826="Naturlig",O826,P826),'Veksttabell SV'!$A$27:$A$43,_xlfn.XLOOKUP('Beregninger RAS'!F826,'Veksttabell SV'!$B$26:$AU$26,'Veksttabell SV'!$B$27:$AU$43,,-1),,-1)*G826,""))</f>
        <v/>
      </c>
      <c r="I826" s="248" t="str">
        <f t="shared" si="120"/>
        <v/>
      </c>
      <c r="J826" s="264" t="str">
        <f t="shared" si="121"/>
        <v/>
      </c>
      <c r="K826" s="277" t="str">
        <f>IF(A826="","",'Prisestimat RAS'!$C$9)</f>
        <v/>
      </c>
      <c r="L826" s="277" t="str">
        <f>IF(B826="","",'Prisestimat RAS'!$C$10)</f>
        <v/>
      </c>
      <c r="M826" s="277" t="str">
        <f>IF(A826="","",_xlfn.XLOOKUP('Prisestimat RAS'!$C$10,Hjelpeark!$P$14:$P$16,Hjelpeark!$Q$14:$Q$16))</f>
        <v/>
      </c>
      <c r="N826" s="277" t="str">
        <f t="shared" si="128"/>
        <v/>
      </c>
      <c r="O826" s="277" t="str">
        <f>IFERROR(IF(N826=Hjelpeark!$D$7,_xlfn.XLOOKUP('Beregninger RAS'!C826,Hjelpeark!$C$8:$C$19,Hjelpeark!$D$8:$D$19),_xlfn.XLOOKUP('Beregninger RAS'!C826,Hjelpeark!$C$8:$C$19,Hjelpeark!$E$8:$E$19)),"")</f>
        <v/>
      </c>
      <c r="P826" s="277" t="str">
        <f t="shared" si="129"/>
        <v/>
      </c>
      <c r="Q826" s="277" t="str">
        <f>IFERROR(IF(P826=Hjelpeark!$B$4,0,ABS(P826-O826)),"")</f>
        <v/>
      </c>
      <c r="R826" s="226" t="str">
        <f t="shared" si="122"/>
        <v/>
      </c>
      <c r="T826" s="248" t="str">
        <f>IFERROR(_xlfn.XLOOKUP(D826,Prisliste!$C$4:$F$4,Prisliste!$C$28:$F$28)*R826,"")</f>
        <v/>
      </c>
      <c r="U826" s="248" t="str">
        <f>IFERROR(IF(L826=Hjelpeark!$P$14,_xlfn.XLOOKUP(D826,Prisliste!$C$4:$F$4,Prisliste!$C$29:$F$29)*R826,IF(L826=Hjelpeark!$P$15,_xlfn.XLOOKUP(D826,Prisliste!$C$4:$F$4,Prisliste!$C$30:$F$30)*R826,_xlfn.XLOOKUP(D826,Prisliste!$C$4:$F$4,Prisliste!$C$31:$F$31)*R826)),"")</f>
        <v/>
      </c>
    </row>
    <row r="827" spans="1:21" ht="14.4">
      <c r="A827" s="278" t="str">
        <f>IF(A826="","",IF(A826+1&lt;='Prisestimat RAS'!$C$7,'Beregninger RAS'!A826+1,""))</f>
        <v/>
      </c>
      <c r="B827" s="260" t="str">
        <f t="shared" si="123"/>
        <v/>
      </c>
      <c r="C827" s="277" t="str">
        <f t="shared" si="124"/>
        <v/>
      </c>
      <c r="D827" s="260" t="str">
        <f t="shared" si="125"/>
        <v/>
      </c>
      <c r="E827" s="226" t="str">
        <f t="shared" si="127"/>
        <v/>
      </c>
      <c r="F827" s="248" t="str">
        <f t="shared" si="126"/>
        <v/>
      </c>
      <c r="G827" s="246" t="str">
        <f>IF($A827="","",'Prisestimat RAS'!$C$14)</f>
        <v/>
      </c>
      <c r="H827" s="248" t="str" cm="1">
        <f t="array" ref="H827">IF(N827=Hjelpeark!$E$7,_xlfn.XLOOKUP(IF(P827="Naturlig",O827,P827),'Veksttabell FV'!$A$26:$A$42,_xlfn.XLOOKUP('Beregninger RAS'!F827,'Veksttabell FV'!$B$25:$T$25,'Veksttabell FV'!$B$26:$T$42,,-1),,-1)*G827,IF('Beregninger RAS'!N827=Hjelpeark!$D$7,_xlfn.XLOOKUP(IF(P827="Naturlig",O827,P827),'Veksttabell SV'!$A$27:$A$43,_xlfn.XLOOKUP('Beregninger RAS'!F827,'Veksttabell SV'!$B$26:$AU$26,'Veksttabell SV'!$B$27:$AU$43,,-1),,-1)*G827,""))</f>
        <v/>
      </c>
      <c r="I827" s="248" t="str">
        <f t="shared" si="120"/>
        <v/>
      </c>
      <c r="J827" s="264" t="str">
        <f t="shared" si="121"/>
        <v/>
      </c>
      <c r="K827" s="277" t="str">
        <f>IF(A827="","",'Prisestimat RAS'!$C$9)</f>
        <v/>
      </c>
      <c r="L827" s="277" t="str">
        <f>IF(B827="","",'Prisestimat RAS'!$C$10)</f>
        <v/>
      </c>
      <c r="M827" s="277" t="str">
        <f>IF(A827="","",_xlfn.XLOOKUP('Prisestimat RAS'!$C$10,Hjelpeark!$P$14:$P$16,Hjelpeark!$Q$14:$Q$16))</f>
        <v/>
      </c>
      <c r="N827" s="277" t="str">
        <f t="shared" si="128"/>
        <v/>
      </c>
      <c r="O827" s="277" t="str">
        <f>IFERROR(IF(N827=Hjelpeark!$D$7,_xlfn.XLOOKUP('Beregninger RAS'!C827,Hjelpeark!$C$8:$C$19,Hjelpeark!$D$8:$D$19),_xlfn.XLOOKUP('Beregninger RAS'!C827,Hjelpeark!$C$8:$C$19,Hjelpeark!$E$8:$E$19)),"")</f>
        <v/>
      </c>
      <c r="P827" s="277" t="str">
        <f t="shared" si="129"/>
        <v/>
      </c>
      <c r="Q827" s="277" t="str">
        <f>IFERROR(IF(P827=Hjelpeark!$B$4,0,ABS(P827-O827)),"")</f>
        <v/>
      </c>
      <c r="R827" s="226" t="str">
        <f t="shared" si="122"/>
        <v/>
      </c>
      <c r="T827" s="248" t="str">
        <f>IFERROR(_xlfn.XLOOKUP(D827,Prisliste!$C$4:$F$4,Prisliste!$C$28:$F$28)*R827,"")</f>
        <v/>
      </c>
      <c r="U827" s="248" t="str">
        <f>IFERROR(IF(L827=Hjelpeark!$P$14,_xlfn.XLOOKUP(D827,Prisliste!$C$4:$F$4,Prisliste!$C$29:$F$29)*R827,IF(L827=Hjelpeark!$P$15,_xlfn.XLOOKUP(D827,Prisliste!$C$4:$F$4,Prisliste!$C$30:$F$30)*R827,_xlfn.XLOOKUP(D827,Prisliste!$C$4:$F$4,Prisliste!$C$31:$F$31)*R827)),"")</f>
        <v/>
      </c>
    </row>
    <row r="828" spans="1:21" ht="14.4">
      <c r="A828" s="278" t="str">
        <f>IF(A827="","",IF(A827+1&lt;='Prisestimat RAS'!$C$7,'Beregninger RAS'!A827+1,""))</f>
        <v/>
      </c>
      <c r="B828" s="260" t="str">
        <f t="shared" si="123"/>
        <v/>
      </c>
      <c r="C828" s="277" t="str">
        <f t="shared" si="124"/>
        <v/>
      </c>
      <c r="D828" s="260" t="str">
        <f t="shared" si="125"/>
        <v/>
      </c>
      <c r="E828" s="226" t="str">
        <f t="shared" si="127"/>
        <v/>
      </c>
      <c r="F828" s="248" t="str">
        <f t="shared" si="126"/>
        <v/>
      </c>
      <c r="G828" s="246" t="str">
        <f>IF($A828="","",'Prisestimat RAS'!$C$14)</f>
        <v/>
      </c>
      <c r="H828" s="248" t="str" cm="1">
        <f t="array" ref="H828">IF(N828=Hjelpeark!$E$7,_xlfn.XLOOKUP(IF(P828="Naturlig",O828,P828),'Veksttabell FV'!$A$26:$A$42,_xlfn.XLOOKUP('Beregninger RAS'!F828,'Veksttabell FV'!$B$25:$T$25,'Veksttabell FV'!$B$26:$T$42,,-1),,-1)*G828,IF('Beregninger RAS'!N828=Hjelpeark!$D$7,_xlfn.XLOOKUP(IF(P828="Naturlig",O828,P828),'Veksttabell SV'!$A$27:$A$43,_xlfn.XLOOKUP('Beregninger RAS'!F828,'Veksttabell SV'!$B$26:$AU$26,'Veksttabell SV'!$B$27:$AU$43,,-1),,-1)*G828,""))</f>
        <v/>
      </c>
      <c r="I828" s="248" t="str">
        <f t="shared" si="120"/>
        <v/>
      </c>
      <c r="J828" s="264" t="str">
        <f t="shared" si="121"/>
        <v/>
      </c>
      <c r="K828" s="277" t="str">
        <f>IF(A828="","",'Prisestimat RAS'!$C$9)</f>
        <v/>
      </c>
      <c r="L828" s="277" t="str">
        <f>IF(B828="","",'Prisestimat RAS'!$C$10)</f>
        <v/>
      </c>
      <c r="M828" s="277" t="str">
        <f>IF(A828="","",_xlfn.XLOOKUP('Prisestimat RAS'!$C$10,Hjelpeark!$P$14:$P$16,Hjelpeark!$Q$14:$Q$16))</f>
        <v/>
      </c>
      <c r="N828" s="277" t="str">
        <f t="shared" si="128"/>
        <v/>
      </c>
      <c r="O828" s="277" t="str">
        <f>IFERROR(IF(N828=Hjelpeark!$D$7,_xlfn.XLOOKUP('Beregninger RAS'!C828,Hjelpeark!$C$8:$C$19,Hjelpeark!$D$8:$D$19),_xlfn.XLOOKUP('Beregninger RAS'!C828,Hjelpeark!$C$8:$C$19,Hjelpeark!$E$8:$E$19)),"")</f>
        <v/>
      </c>
      <c r="P828" s="277" t="str">
        <f t="shared" si="129"/>
        <v/>
      </c>
      <c r="Q828" s="277" t="str">
        <f>IFERROR(IF(P828=Hjelpeark!$B$4,0,ABS(P828-O828)),"")</f>
        <v/>
      </c>
      <c r="R828" s="226" t="str">
        <f t="shared" si="122"/>
        <v/>
      </c>
      <c r="T828" s="248" t="str">
        <f>IFERROR(_xlfn.XLOOKUP(D828,Prisliste!$C$4:$F$4,Prisliste!$C$28:$F$28)*R828,"")</f>
        <v/>
      </c>
      <c r="U828" s="248" t="str">
        <f>IFERROR(IF(L828=Hjelpeark!$P$14,_xlfn.XLOOKUP(D828,Prisliste!$C$4:$F$4,Prisliste!$C$29:$F$29)*R828,IF(L828=Hjelpeark!$P$15,_xlfn.XLOOKUP(D828,Prisliste!$C$4:$F$4,Prisliste!$C$30:$F$30)*R828,_xlfn.XLOOKUP(D828,Prisliste!$C$4:$F$4,Prisliste!$C$31:$F$31)*R828)),"")</f>
        <v/>
      </c>
    </row>
    <row r="829" spans="1:21" ht="14.4">
      <c r="A829" s="278" t="str">
        <f>IF(A828="","",IF(A828+1&lt;='Prisestimat RAS'!$C$7,'Beregninger RAS'!A828+1,""))</f>
        <v/>
      </c>
      <c r="B829" s="260" t="str">
        <f t="shared" si="123"/>
        <v/>
      </c>
      <c r="C829" s="277" t="str">
        <f t="shared" si="124"/>
        <v/>
      </c>
      <c r="D829" s="260" t="str">
        <f t="shared" si="125"/>
        <v/>
      </c>
      <c r="E829" s="226" t="str">
        <f t="shared" si="127"/>
        <v/>
      </c>
      <c r="F829" s="248" t="str">
        <f t="shared" si="126"/>
        <v/>
      </c>
      <c r="G829" s="246" t="str">
        <f>IF($A829="","",'Prisestimat RAS'!$C$14)</f>
        <v/>
      </c>
      <c r="H829" s="248" t="str" cm="1">
        <f t="array" ref="H829">IF(N829=Hjelpeark!$E$7,_xlfn.XLOOKUP(IF(P829="Naturlig",O829,P829),'Veksttabell FV'!$A$26:$A$42,_xlfn.XLOOKUP('Beregninger RAS'!F829,'Veksttabell FV'!$B$25:$T$25,'Veksttabell FV'!$B$26:$T$42,,-1),,-1)*G829,IF('Beregninger RAS'!N829=Hjelpeark!$D$7,_xlfn.XLOOKUP(IF(P829="Naturlig",O829,P829),'Veksttabell SV'!$A$27:$A$43,_xlfn.XLOOKUP('Beregninger RAS'!F829,'Veksttabell SV'!$B$26:$AU$26,'Veksttabell SV'!$B$27:$AU$43,,-1),,-1)*G829,""))</f>
        <v/>
      </c>
      <c r="I829" s="248" t="str">
        <f t="shared" si="120"/>
        <v/>
      </c>
      <c r="J829" s="264" t="str">
        <f t="shared" si="121"/>
        <v/>
      </c>
      <c r="K829" s="277" t="str">
        <f>IF(A829="","",'Prisestimat RAS'!$C$9)</f>
        <v/>
      </c>
      <c r="L829" s="277" t="str">
        <f>IF(B829="","",'Prisestimat RAS'!$C$10)</f>
        <v/>
      </c>
      <c r="M829" s="277" t="str">
        <f>IF(A829="","",_xlfn.XLOOKUP('Prisestimat RAS'!$C$10,Hjelpeark!$P$14:$P$16,Hjelpeark!$Q$14:$Q$16))</f>
        <v/>
      </c>
      <c r="N829" s="277" t="str">
        <f t="shared" si="128"/>
        <v/>
      </c>
      <c r="O829" s="277" t="str">
        <f>IFERROR(IF(N829=Hjelpeark!$D$7,_xlfn.XLOOKUP('Beregninger RAS'!C829,Hjelpeark!$C$8:$C$19,Hjelpeark!$D$8:$D$19),_xlfn.XLOOKUP('Beregninger RAS'!C829,Hjelpeark!$C$8:$C$19,Hjelpeark!$E$8:$E$19)),"")</f>
        <v/>
      </c>
      <c r="P829" s="277" t="str">
        <f t="shared" si="129"/>
        <v/>
      </c>
      <c r="Q829" s="277" t="str">
        <f>IFERROR(IF(P829=Hjelpeark!$B$4,0,ABS(P829-O829)),"")</f>
        <v/>
      </c>
      <c r="R829" s="226" t="str">
        <f t="shared" si="122"/>
        <v/>
      </c>
      <c r="T829" s="248" t="str">
        <f>IFERROR(_xlfn.XLOOKUP(D829,Prisliste!$C$4:$F$4,Prisliste!$C$28:$F$28)*R829,"")</f>
        <v/>
      </c>
      <c r="U829" s="248" t="str">
        <f>IFERROR(IF(L829=Hjelpeark!$P$14,_xlfn.XLOOKUP(D829,Prisliste!$C$4:$F$4,Prisliste!$C$29:$F$29)*R829,IF(L829=Hjelpeark!$P$15,_xlfn.XLOOKUP(D829,Prisliste!$C$4:$F$4,Prisliste!$C$30:$F$30)*R829,_xlfn.XLOOKUP(D829,Prisliste!$C$4:$F$4,Prisliste!$C$31:$F$31)*R829)),"")</f>
        <v/>
      </c>
    </row>
    <row r="830" spans="1:21" ht="14.4">
      <c r="A830" s="278" t="str">
        <f>IF(A829="","",IF(A829+1&lt;='Prisestimat RAS'!$C$7,'Beregninger RAS'!A829+1,""))</f>
        <v/>
      </c>
      <c r="B830" s="260" t="str">
        <f t="shared" si="123"/>
        <v/>
      </c>
      <c r="C830" s="277" t="str">
        <f t="shared" si="124"/>
        <v/>
      </c>
      <c r="D830" s="260" t="str">
        <f t="shared" si="125"/>
        <v/>
      </c>
      <c r="E830" s="226" t="str">
        <f t="shared" si="127"/>
        <v/>
      </c>
      <c r="F830" s="248" t="str">
        <f t="shared" si="126"/>
        <v/>
      </c>
      <c r="G830" s="246" t="str">
        <f>IF($A830="","",'Prisestimat RAS'!$C$14)</f>
        <v/>
      </c>
      <c r="H830" s="248" t="str" cm="1">
        <f t="array" ref="H830">IF(N830=Hjelpeark!$E$7,_xlfn.XLOOKUP(IF(P830="Naturlig",O830,P830),'Veksttabell FV'!$A$26:$A$42,_xlfn.XLOOKUP('Beregninger RAS'!F830,'Veksttabell FV'!$B$25:$T$25,'Veksttabell FV'!$B$26:$T$42,,-1),,-1)*G830,IF('Beregninger RAS'!N830=Hjelpeark!$D$7,_xlfn.XLOOKUP(IF(P830="Naturlig",O830,P830),'Veksttabell SV'!$A$27:$A$43,_xlfn.XLOOKUP('Beregninger RAS'!F830,'Veksttabell SV'!$B$26:$AU$26,'Veksttabell SV'!$B$27:$AU$43,,-1),,-1)*G830,""))</f>
        <v/>
      </c>
      <c r="I830" s="248" t="str">
        <f t="shared" si="120"/>
        <v/>
      </c>
      <c r="J830" s="264" t="str">
        <f t="shared" si="121"/>
        <v/>
      </c>
      <c r="K830" s="277" t="str">
        <f>IF(A830="","",'Prisestimat RAS'!$C$9)</f>
        <v/>
      </c>
      <c r="L830" s="277" t="str">
        <f>IF(B830="","",'Prisestimat RAS'!$C$10)</f>
        <v/>
      </c>
      <c r="M830" s="277" t="str">
        <f>IF(A830="","",_xlfn.XLOOKUP('Prisestimat RAS'!$C$10,Hjelpeark!$P$14:$P$16,Hjelpeark!$Q$14:$Q$16))</f>
        <v/>
      </c>
      <c r="N830" s="277" t="str">
        <f t="shared" si="128"/>
        <v/>
      </c>
      <c r="O830" s="277" t="str">
        <f>IFERROR(IF(N830=Hjelpeark!$D$7,_xlfn.XLOOKUP('Beregninger RAS'!C830,Hjelpeark!$C$8:$C$19,Hjelpeark!$D$8:$D$19),_xlfn.XLOOKUP('Beregninger RAS'!C830,Hjelpeark!$C$8:$C$19,Hjelpeark!$E$8:$E$19)),"")</f>
        <v/>
      </c>
      <c r="P830" s="277" t="str">
        <f t="shared" si="129"/>
        <v/>
      </c>
      <c r="Q830" s="277" t="str">
        <f>IFERROR(IF(P830=Hjelpeark!$B$4,0,ABS(P830-O830)),"")</f>
        <v/>
      </c>
      <c r="R830" s="226" t="str">
        <f t="shared" si="122"/>
        <v/>
      </c>
      <c r="T830" s="248" t="str">
        <f>IFERROR(_xlfn.XLOOKUP(D830,Prisliste!$C$4:$F$4,Prisliste!$C$28:$F$28)*R830,"")</f>
        <v/>
      </c>
      <c r="U830" s="248" t="str">
        <f>IFERROR(IF(L830=Hjelpeark!$P$14,_xlfn.XLOOKUP(D830,Prisliste!$C$4:$F$4,Prisliste!$C$29:$F$29)*R830,IF(L830=Hjelpeark!$P$15,_xlfn.XLOOKUP(D830,Prisliste!$C$4:$F$4,Prisliste!$C$30:$F$30)*R830,_xlfn.XLOOKUP(D830,Prisliste!$C$4:$F$4,Prisliste!$C$31:$F$31)*R830)),"")</f>
        <v/>
      </c>
    </row>
    <row r="831" spans="1:21" ht="14.4">
      <c r="A831" s="278" t="str">
        <f>IF(A830="","",IF(A830+1&lt;='Prisestimat RAS'!$C$7,'Beregninger RAS'!A830+1,""))</f>
        <v/>
      </c>
      <c r="B831" s="260" t="str">
        <f t="shared" si="123"/>
        <v/>
      </c>
      <c r="C831" s="277" t="str">
        <f t="shared" si="124"/>
        <v/>
      </c>
      <c r="D831" s="260" t="str">
        <f t="shared" si="125"/>
        <v/>
      </c>
      <c r="E831" s="226" t="str">
        <f t="shared" si="127"/>
        <v/>
      </c>
      <c r="F831" s="248" t="str">
        <f t="shared" si="126"/>
        <v/>
      </c>
      <c r="G831" s="246" t="str">
        <f>IF($A831="","",'Prisestimat RAS'!$C$14)</f>
        <v/>
      </c>
      <c r="H831" s="248" t="str" cm="1">
        <f t="array" ref="H831">IF(N831=Hjelpeark!$E$7,_xlfn.XLOOKUP(IF(P831="Naturlig",O831,P831),'Veksttabell FV'!$A$26:$A$42,_xlfn.XLOOKUP('Beregninger RAS'!F831,'Veksttabell FV'!$B$25:$T$25,'Veksttabell FV'!$B$26:$T$42,,-1),,-1)*G831,IF('Beregninger RAS'!N831=Hjelpeark!$D$7,_xlfn.XLOOKUP(IF(P831="Naturlig",O831,P831),'Veksttabell SV'!$A$27:$A$43,_xlfn.XLOOKUP('Beregninger RAS'!F831,'Veksttabell SV'!$B$26:$AU$26,'Veksttabell SV'!$B$27:$AU$43,,-1),,-1)*G831,""))</f>
        <v/>
      </c>
      <c r="I831" s="248" t="str">
        <f t="shared" si="120"/>
        <v/>
      </c>
      <c r="J831" s="264" t="str">
        <f t="shared" si="121"/>
        <v/>
      </c>
      <c r="K831" s="277" t="str">
        <f>IF(A831="","",'Prisestimat RAS'!$C$9)</f>
        <v/>
      </c>
      <c r="L831" s="277" t="str">
        <f>IF(B831="","",'Prisestimat RAS'!$C$10)</f>
        <v/>
      </c>
      <c r="M831" s="277" t="str">
        <f>IF(A831="","",_xlfn.XLOOKUP('Prisestimat RAS'!$C$10,Hjelpeark!$P$14:$P$16,Hjelpeark!$Q$14:$Q$16))</f>
        <v/>
      </c>
      <c r="N831" s="277" t="str">
        <f t="shared" si="128"/>
        <v/>
      </c>
      <c r="O831" s="277" t="str">
        <f>IFERROR(IF(N831=Hjelpeark!$D$7,_xlfn.XLOOKUP('Beregninger RAS'!C831,Hjelpeark!$C$8:$C$19,Hjelpeark!$D$8:$D$19),_xlfn.XLOOKUP('Beregninger RAS'!C831,Hjelpeark!$C$8:$C$19,Hjelpeark!$E$8:$E$19)),"")</f>
        <v/>
      </c>
      <c r="P831" s="277" t="str">
        <f t="shared" si="129"/>
        <v/>
      </c>
      <c r="Q831" s="277" t="str">
        <f>IFERROR(IF(P831=Hjelpeark!$B$4,0,ABS(P831-O831)),"")</f>
        <v/>
      </c>
      <c r="R831" s="226" t="str">
        <f t="shared" si="122"/>
        <v/>
      </c>
      <c r="T831" s="248" t="str">
        <f>IFERROR(_xlfn.XLOOKUP(D831,Prisliste!$C$4:$F$4,Prisliste!$C$28:$F$28)*R831,"")</f>
        <v/>
      </c>
      <c r="U831" s="248" t="str">
        <f>IFERROR(IF(L831=Hjelpeark!$P$14,_xlfn.XLOOKUP(D831,Prisliste!$C$4:$F$4,Prisliste!$C$29:$F$29)*R831,IF(L831=Hjelpeark!$P$15,_xlfn.XLOOKUP(D831,Prisliste!$C$4:$F$4,Prisliste!$C$30:$F$30)*R831,_xlfn.XLOOKUP(D831,Prisliste!$C$4:$F$4,Prisliste!$C$31:$F$31)*R831)),"")</f>
        <v/>
      </c>
    </row>
    <row r="832" spans="1:21" ht="14.4">
      <c r="A832" s="278" t="str">
        <f>IF(A831="","",IF(A831+1&lt;='Prisestimat RAS'!$C$7,'Beregninger RAS'!A831+1,""))</f>
        <v/>
      </c>
      <c r="B832" s="260" t="str">
        <f t="shared" si="123"/>
        <v/>
      </c>
      <c r="C832" s="277" t="str">
        <f t="shared" si="124"/>
        <v/>
      </c>
      <c r="D832" s="260" t="str">
        <f t="shared" si="125"/>
        <v/>
      </c>
      <c r="E832" s="226" t="str">
        <f t="shared" si="127"/>
        <v/>
      </c>
      <c r="F832" s="248" t="str">
        <f t="shared" si="126"/>
        <v/>
      </c>
      <c r="G832" s="246" t="str">
        <f>IF($A832="","",'Prisestimat RAS'!$C$14)</f>
        <v/>
      </c>
      <c r="H832" s="248" t="str" cm="1">
        <f t="array" ref="H832">IF(N832=Hjelpeark!$E$7,_xlfn.XLOOKUP(IF(P832="Naturlig",O832,P832),'Veksttabell FV'!$A$26:$A$42,_xlfn.XLOOKUP('Beregninger RAS'!F832,'Veksttabell FV'!$B$25:$T$25,'Veksttabell FV'!$B$26:$T$42,,-1),,-1)*G832,IF('Beregninger RAS'!N832=Hjelpeark!$D$7,_xlfn.XLOOKUP(IF(P832="Naturlig",O832,P832),'Veksttabell SV'!$A$27:$A$43,_xlfn.XLOOKUP('Beregninger RAS'!F832,'Veksttabell SV'!$B$26:$AU$26,'Veksttabell SV'!$B$27:$AU$43,,-1),,-1)*G832,""))</f>
        <v/>
      </c>
      <c r="I832" s="248" t="str">
        <f t="shared" si="120"/>
        <v/>
      </c>
      <c r="J832" s="264" t="str">
        <f t="shared" si="121"/>
        <v/>
      </c>
      <c r="K832" s="277" t="str">
        <f>IF(A832="","",'Prisestimat RAS'!$C$9)</f>
        <v/>
      </c>
      <c r="L832" s="277" t="str">
        <f>IF(B832="","",'Prisestimat RAS'!$C$10)</f>
        <v/>
      </c>
      <c r="M832" s="277" t="str">
        <f>IF(A832="","",_xlfn.XLOOKUP('Prisestimat RAS'!$C$10,Hjelpeark!$P$14:$P$16,Hjelpeark!$Q$14:$Q$16))</f>
        <v/>
      </c>
      <c r="N832" s="277" t="str">
        <f t="shared" si="128"/>
        <v/>
      </c>
      <c r="O832" s="277" t="str">
        <f>IFERROR(IF(N832=Hjelpeark!$D$7,_xlfn.XLOOKUP('Beregninger RAS'!C832,Hjelpeark!$C$8:$C$19,Hjelpeark!$D$8:$D$19),_xlfn.XLOOKUP('Beregninger RAS'!C832,Hjelpeark!$C$8:$C$19,Hjelpeark!$E$8:$E$19)),"")</f>
        <v/>
      </c>
      <c r="P832" s="277" t="str">
        <f t="shared" si="129"/>
        <v/>
      </c>
      <c r="Q832" s="277" t="str">
        <f>IFERROR(IF(P832=Hjelpeark!$B$4,0,ABS(P832-O832)),"")</f>
        <v/>
      </c>
      <c r="R832" s="226" t="str">
        <f t="shared" si="122"/>
        <v/>
      </c>
      <c r="T832" s="248" t="str">
        <f>IFERROR(_xlfn.XLOOKUP(D832,Prisliste!$C$4:$F$4,Prisliste!$C$28:$F$28)*R832,"")</f>
        <v/>
      </c>
      <c r="U832" s="248" t="str">
        <f>IFERROR(IF(L832=Hjelpeark!$P$14,_xlfn.XLOOKUP(D832,Prisliste!$C$4:$F$4,Prisliste!$C$29:$F$29)*R832,IF(L832=Hjelpeark!$P$15,_xlfn.XLOOKUP(D832,Prisliste!$C$4:$F$4,Prisliste!$C$30:$F$30)*R832,_xlfn.XLOOKUP(D832,Prisliste!$C$4:$F$4,Prisliste!$C$31:$F$31)*R832)),"")</f>
        <v/>
      </c>
    </row>
    <row r="833" spans="1:21" ht="14.4">
      <c r="A833" s="278" t="str">
        <f>IF(A832="","",IF(A832+1&lt;='Prisestimat RAS'!$C$7,'Beregninger RAS'!A832+1,""))</f>
        <v/>
      </c>
      <c r="B833" s="260" t="str">
        <f t="shared" si="123"/>
        <v/>
      </c>
      <c r="C833" s="277" t="str">
        <f t="shared" si="124"/>
        <v/>
      </c>
      <c r="D833" s="260" t="str">
        <f t="shared" si="125"/>
        <v/>
      </c>
      <c r="E833" s="226" t="str">
        <f t="shared" si="127"/>
        <v/>
      </c>
      <c r="F833" s="248" t="str">
        <f t="shared" si="126"/>
        <v/>
      </c>
      <c r="G833" s="246" t="str">
        <f>IF($A833="","",'Prisestimat RAS'!$C$14)</f>
        <v/>
      </c>
      <c r="H833" s="248" t="str" cm="1">
        <f t="array" ref="H833">IF(N833=Hjelpeark!$E$7,_xlfn.XLOOKUP(IF(P833="Naturlig",O833,P833),'Veksttabell FV'!$A$26:$A$42,_xlfn.XLOOKUP('Beregninger RAS'!F833,'Veksttabell FV'!$B$25:$T$25,'Veksttabell FV'!$B$26:$T$42,,-1),,-1)*G833,IF('Beregninger RAS'!N833=Hjelpeark!$D$7,_xlfn.XLOOKUP(IF(P833="Naturlig",O833,P833),'Veksttabell SV'!$A$27:$A$43,_xlfn.XLOOKUP('Beregninger RAS'!F833,'Veksttabell SV'!$B$26:$AU$26,'Veksttabell SV'!$B$27:$AU$43,,-1),,-1)*G833,""))</f>
        <v/>
      </c>
      <c r="I833" s="248" t="str">
        <f t="shared" si="120"/>
        <v/>
      </c>
      <c r="J833" s="264" t="str">
        <f t="shared" si="121"/>
        <v/>
      </c>
      <c r="K833" s="277" t="str">
        <f>IF(A833="","",'Prisestimat RAS'!$C$9)</f>
        <v/>
      </c>
      <c r="L833" s="277" t="str">
        <f>IF(B833="","",'Prisestimat RAS'!$C$10)</f>
        <v/>
      </c>
      <c r="M833" s="277" t="str">
        <f>IF(A833="","",_xlfn.XLOOKUP('Prisestimat RAS'!$C$10,Hjelpeark!$P$14:$P$16,Hjelpeark!$Q$14:$Q$16))</f>
        <v/>
      </c>
      <c r="N833" s="277" t="str">
        <f t="shared" si="128"/>
        <v/>
      </c>
      <c r="O833" s="277" t="str">
        <f>IFERROR(IF(N833=Hjelpeark!$D$7,_xlfn.XLOOKUP('Beregninger RAS'!C833,Hjelpeark!$C$8:$C$19,Hjelpeark!$D$8:$D$19),_xlfn.XLOOKUP('Beregninger RAS'!C833,Hjelpeark!$C$8:$C$19,Hjelpeark!$E$8:$E$19)),"")</f>
        <v/>
      </c>
      <c r="P833" s="277" t="str">
        <f t="shared" si="129"/>
        <v/>
      </c>
      <c r="Q833" s="277" t="str">
        <f>IFERROR(IF(P833=Hjelpeark!$B$4,0,ABS(P833-O833)),"")</f>
        <v/>
      </c>
      <c r="R833" s="226" t="str">
        <f t="shared" si="122"/>
        <v/>
      </c>
      <c r="T833" s="248" t="str">
        <f>IFERROR(_xlfn.XLOOKUP(D833,Prisliste!$C$4:$F$4,Prisliste!$C$28:$F$28)*R833,"")</f>
        <v/>
      </c>
      <c r="U833" s="248" t="str">
        <f>IFERROR(IF(L833=Hjelpeark!$P$14,_xlfn.XLOOKUP(D833,Prisliste!$C$4:$F$4,Prisliste!$C$29:$F$29)*R833,IF(L833=Hjelpeark!$P$15,_xlfn.XLOOKUP(D833,Prisliste!$C$4:$F$4,Prisliste!$C$30:$F$30)*R833,_xlfn.XLOOKUP(D833,Prisliste!$C$4:$F$4,Prisliste!$C$31:$F$31)*R833)),"")</f>
        <v/>
      </c>
    </row>
    <row r="834" spans="1:21" ht="14.4">
      <c r="A834" s="278" t="str">
        <f>IF(A833="","",IF(A833+1&lt;='Prisestimat RAS'!$C$7,'Beregninger RAS'!A833+1,""))</f>
        <v/>
      </c>
      <c r="B834" s="260" t="str">
        <f t="shared" si="123"/>
        <v/>
      </c>
      <c r="C834" s="277" t="str">
        <f t="shared" si="124"/>
        <v/>
      </c>
      <c r="D834" s="260" t="str">
        <f t="shared" si="125"/>
        <v/>
      </c>
      <c r="E834" s="226" t="str">
        <f t="shared" si="127"/>
        <v/>
      </c>
      <c r="F834" s="248" t="str">
        <f t="shared" si="126"/>
        <v/>
      </c>
      <c r="G834" s="246" t="str">
        <f>IF($A834="","",'Prisestimat RAS'!$C$14)</f>
        <v/>
      </c>
      <c r="H834" s="248" t="str" cm="1">
        <f t="array" ref="H834">IF(N834=Hjelpeark!$E$7,_xlfn.XLOOKUP(IF(P834="Naturlig",O834,P834),'Veksttabell FV'!$A$26:$A$42,_xlfn.XLOOKUP('Beregninger RAS'!F834,'Veksttabell FV'!$B$25:$T$25,'Veksttabell FV'!$B$26:$T$42,,-1),,-1)*G834,IF('Beregninger RAS'!N834=Hjelpeark!$D$7,_xlfn.XLOOKUP(IF(P834="Naturlig",O834,P834),'Veksttabell SV'!$A$27:$A$43,_xlfn.XLOOKUP('Beregninger RAS'!F834,'Veksttabell SV'!$B$26:$AU$26,'Veksttabell SV'!$B$27:$AU$43,,-1),,-1)*G834,""))</f>
        <v/>
      </c>
      <c r="I834" s="248" t="str">
        <f t="shared" si="120"/>
        <v/>
      </c>
      <c r="J834" s="264" t="str">
        <f t="shared" si="121"/>
        <v/>
      </c>
      <c r="K834" s="277" t="str">
        <f>IF(A834="","",'Prisestimat RAS'!$C$9)</f>
        <v/>
      </c>
      <c r="L834" s="277" t="str">
        <f>IF(B834="","",'Prisestimat RAS'!$C$10)</f>
        <v/>
      </c>
      <c r="M834" s="277" t="str">
        <f>IF(A834="","",_xlfn.XLOOKUP('Prisestimat RAS'!$C$10,Hjelpeark!$P$14:$P$16,Hjelpeark!$Q$14:$Q$16))</f>
        <v/>
      </c>
      <c r="N834" s="277" t="str">
        <f t="shared" si="128"/>
        <v/>
      </c>
      <c r="O834" s="277" t="str">
        <f>IFERROR(IF(N834=Hjelpeark!$D$7,_xlfn.XLOOKUP('Beregninger RAS'!C834,Hjelpeark!$C$8:$C$19,Hjelpeark!$D$8:$D$19),_xlfn.XLOOKUP('Beregninger RAS'!C834,Hjelpeark!$C$8:$C$19,Hjelpeark!$E$8:$E$19)),"")</f>
        <v/>
      </c>
      <c r="P834" s="277" t="str">
        <f t="shared" si="129"/>
        <v/>
      </c>
      <c r="Q834" s="277" t="str">
        <f>IFERROR(IF(P834=Hjelpeark!$B$4,0,ABS(P834-O834)),"")</f>
        <v/>
      </c>
      <c r="R834" s="226" t="str">
        <f t="shared" si="122"/>
        <v/>
      </c>
      <c r="T834" s="248" t="str">
        <f>IFERROR(_xlfn.XLOOKUP(D834,Prisliste!$C$4:$F$4,Prisliste!$C$28:$F$28)*R834,"")</f>
        <v/>
      </c>
      <c r="U834" s="248" t="str">
        <f>IFERROR(IF(L834=Hjelpeark!$P$14,_xlfn.XLOOKUP(D834,Prisliste!$C$4:$F$4,Prisliste!$C$29:$F$29)*R834,IF(L834=Hjelpeark!$P$15,_xlfn.XLOOKUP(D834,Prisliste!$C$4:$F$4,Prisliste!$C$30:$F$30)*R834,_xlfn.XLOOKUP(D834,Prisliste!$C$4:$F$4,Prisliste!$C$31:$F$31)*R834)),"")</f>
        <v/>
      </c>
    </row>
    <row r="835" spans="1:21" ht="14.4">
      <c r="A835" s="278" t="str">
        <f>IF(A834="","",IF(A834+1&lt;='Prisestimat RAS'!$C$7,'Beregninger RAS'!A834+1,""))</f>
        <v/>
      </c>
      <c r="B835" s="260" t="str">
        <f t="shared" si="123"/>
        <v/>
      </c>
      <c r="C835" s="277" t="str">
        <f t="shared" si="124"/>
        <v/>
      </c>
      <c r="D835" s="260" t="str">
        <f t="shared" si="125"/>
        <v/>
      </c>
      <c r="E835" s="226" t="str">
        <f t="shared" si="127"/>
        <v/>
      </c>
      <c r="F835" s="248" t="str">
        <f t="shared" si="126"/>
        <v/>
      </c>
      <c r="G835" s="246" t="str">
        <f>IF($A835="","",'Prisestimat RAS'!$C$14)</f>
        <v/>
      </c>
      <c r="H835" s="248" t="str" cm="1">
        <f t="array" ref="H835">IF(N835=Hjelpeark!$E$7,_xlfn.XLOOKUP(IF(P835="Naturlig",O835,P835),'Veksttabell FV'!$A$26:$A$42,_xlfn.XLOOKUP('Beregninger RAS'!F835,'Veksttabell FV'!$B$25:$T$25,'Veksttabell FV'!$B$26:$T$42,,-1),,-1)*G835,IF('Beregninger RAS'!N835=Hjelpeark!$D$7,_xlfn.XLOOKUP(IF(P835="Naturlig",O835,P835),'Veksttabell SV'!$A$27:$A$43,_xlfn.XLOOKUP('Beregninger RAS'!F835,'Veksttabell SV'!$B$26:$AU$26,'Veksttabell SV'!$B$27:$AU$43,,-1),,-1)*G835,""))</f>
        <v/>
      </c>
      <c r="I835" s="248" t="str">
        <f t="shared" si="120"/>
        <v/>
      </c>
      <c r="J835" s="264" t="str">
        <f t="shared" si="121"/>
        <v/>
      </c>
      <c r="K835" s="277" t="str">
        <f>IF(A835="","",'Prisestimat RAS'!$C$9)</f>
        <v/>
      </c>
      <c r="L835" s="277" t="str">
        <f>IF(B835="","",'Prisestimat RAS'!$C$10)</f>
        <v/>
      </c>
      <c r="M835" s="277" t="str">
        <f>IF(A835="","",_xlfn.XLOOKUP('Prisestimat RAS'!$C$10,Hjelpeark!$P$14:$P$16,Hjelpeark!$Q$14:$Q$16))</f>
        <v/>
      </c>
      <c r="N835" s="277" t="str">
        <f t="shared" si="128"/>
        <v/>
      </c>
      <c r="O835" s="277" t="str">
        <f>IFERROR(IF(N835=Hjelpeark!$D$7,_xlfn.XLOOKUP('Beregninger RAS'!C835,Hjelpeark!$C$8:$C$19,Hjelpeark!$D$8:$D$19),_xlfn.XLOOKUP('Beregninger RAS'!C835,Hjelpeark!$C$8:$C$19,Hjelpeark!$E$8:$E$19)),"")</f>
        <v/>
      </c>
      <c r="P835" s="277" t="str">
        <f t="shared" si="129"/>
        <v/>
      </c>
      <c r="Q835" s="277" t="str">
        <f>IFERROR(IF(P835=Hjelpeark!$B$4,0,ABS(P835-O835)),"")</f>
        <v/>
      </c>
      <c r="R835" s="226" t="str">
        <f t="shared" si="122"/>
        <v/>
      </c>
      <c r="T835" s="248" t="str">
        <f>IFERROR(_xlfn.XLOOKUP(D835,Prisliste!$C$4:$F$4,Prisliste!$C$28:$F$28)*R835,"")</f>
        <v/>
      </c>
      <c r="U835" s="248" t="str">
        <f>IFERROR(IF(L835=Hjelpeark!$P$14,_xlfn.XLOOKUP(D835,Prisliste!$C$4:$F$4,Prisliste!$C$29:$F$29)*R835,IF(L835=Hjelpeark!$P$15,_xlfn.XLOOKUP(D835,Prisliste!$C$4:$F$4,Prisliste!$C$30:$F$30)*R835,_xlfn.XLOOKUP(D835,Prisliste!$C$4:$F$4,Prisliste!$C$31:$F$31)*R835)),"")</f>
        <v/>
      </c>
    </row>
    <row r="836" spans="1:21" ht="14.4">
      <c r="A836" s="278" t="str">
        <f>IF(A835="","",IF(A835+1&lt;='Prisestimat RAS'!$C$7,'Beregninger RAS'!A835+1,""))</f>
        <v/>
      </c>
      <c r="B836" s="260" t="str">
        <f t="shared" si="123"/>
        <v/>
      </c>
      <c r="C836" s="277" t="str">
        <f t="shared" si="124"/>
        <v/>
      </c>
      <c r="D836" s="260" t="str">
        <f t="shared" si="125"/>
        <v/>
      </c>
      <c r="E836" s="226" t="str">
        <f t="shared" si="127"/>
        <v/>
      </c>
      <c r="F836" s="248" t="str">
        <f t="shared" si="126"/>
        <v/>
      </c>
      <c r="G836" s="246" t="str">
        <f>IF($A836="","",'Prisestimat RAS'!$C$14)</f>
        <v/>
      </c>
      <c r="H836" s="248" t="str" cm="1">
        <f t="array" ref="H836">IF(N836=Hjelpeark!$E$7,_xlfn.XLOOKUP(IF(P836="Naturlig",O836,P836),'Veksttabell FV'!$A$26:$A$42,_xlfn.XLOOKUP('Beregninger RAS'!F836,'Veksttabell FV'!$B$25:$T$25,'Veksttabell FV'!$B$26:$T$42,,-1),,-1)*G836,IF('Beregninger RAS'!N836=Hjelpeark!$D$7,_xlfn.XLOOKUP(IF(P836="Naturlig",O836,P836),'Veksttabell SV'!$A$27:$A$43,_xlfn.XLOOKUP('Beregninger RAS'!F836,'Veksttabell SV'!$B$26:$AU$26,'Veksttabell SV'!$B$27:$AU$43,,-1),,-1)*G836,""))</f>
        <v/>
      </c>
      <c r="I836" s="248" t="str">
        <f t="shared" si="130" ref="I836:I899">IF(A836="","",E836*F836/1000)</f>
        <v/>
      </c>
      <c r="J836" s="264" t="str">
        <f t="shared" si="131" ref="J836:J899">IF(A836="","",I836/(M836/1000)/K836)</f>
        <v/>
      </c>
      <c r="K836" s="277" t="str">
        <f>IF(A836="","",'Prisestimat RAS'!$C$9)</f>
        <v/>
      </c>
      <c r="L836" s="277" t="str">
        <f>IF(B836="","",'Prisestimat RAS'!$C$10)</f>
        <v/>
      </c>
      <c r="M836" s="277" t="str">
        <f>IF(A836="","",_xlfn.XLOOKUP('Prisestimat RAS'!$C$10,Hjelpeark!$P$14:$P$16,Hjelpeark!$Q$14:$Q$16))</f>
        <v/>
      </c>
      <c r="N836" s="277" t="str">
        <f t="shared" si="128"/>
        <v/>
      </c>
      <c r="O836" s="277" t="str">
        <f>IFERROR(IF(N836=Hjelpeark!$D$7,_xlfn.XLOOKUP('Beregninger RAS'!C836,Hjelpeark!$C$8:$C$19,Hjelpeark!$D$8:$D$19),_xlfn.XLOOKUP('Beregninger RAS'!C836,Hjelpeark!$C$8:$C$19,Hjelpeark!$E$8:$E$19)),"")</f>
        <v/>
      </c>
      <c r="P836" s="277" t="str">
        <f t="shared" si="129"/>
        <v/>
      </c>
      <c r="Q836" s="277" t="str">
        <f>IFERROR(IF(P836=Hjelpeark!$B$4,0,ABS(P836-O836)),"")</f>
        <v/>
      </c>
      <c r="R836" s="226" t="str">
        <f t="shared" si="132" ref="R836:R899">K836</f>
        <v/>
      </c>
      <c r="T836" s="248" t="str">
        <f>IFERROR(_xlfn.XLOOKUP(D836,Prisliste!$C$4:$F$4,Prisliste!$C$28:$F$28)*R836,"")</f>
        <v/>
      </c>
      <c r="U836" s="248" t="str">
        <f>IFERROR(IF(L836=Hjelpeark!$P$14,_xlfn.XLOOKUP(D836,Prisliste!$C$4:$F$4,Prisliste!$C$29:$F$29)*R836,IF(L836=Hjelpeark!$P$15,_xlfn.XLOOKUP(D836,Prisliste!$C$4:$F$4,Prisliste!$C$30:$F$30)*R836,_xlfn.XLOOKUP(D836,Prisliste!$C$4:$F$4,Prisliste!$C$31:$F$31)*R836)),"")</f>
        <v/>
      </c>
    </row>
    <row r="837" spans="1:21" ht="14.4">
      <c r="A837" s="278" t="str">
        <f>IF(A836="","",IF(A836+1&lt;='Prisestimat RAS'!$C$7,'Beregninger RAS'!A836+1,""))</f>
        <v/>
      </c>
      <c r="B837" s="260" t="str">
        <f t="shared" si="133" ref="B837:B900">IFERROR(_xlfn.ISOWEEKNUM(A837),"")</f>
        <v/>
      </c>
      <c r="C837" s="277" t="str">
        <f t="shared" si="134" ref="C837:C900">IFERROR(MONTH(A837),"")</f>
        <v/>
      </c>
      <c r="D837" s="260" t="str">
        <f t="shared" si="135" ref="D837:D900">IFERROR(YEAR(A837),"")</f>
        <v/>
      </c>
      <c r="E837" s="226" t="str">
        <f t="shared" si="127"/>
        <v/>
      </c>
      <c r="F837" s="248" t="str">
        <f t="shared" si="136" ref="F837:F900">IF(A837="","",F836+(F836*H836/100))</f>
        <v/>
      </c>
      <c r="G837" s="246" t="str">
        <f>IF($A837="","",'Prisestimat RAS'!$C$14)</f>
        <v/>
      </c>
      <c r="H837" s="248" t="str" cm="1">
        <f t="array" ref="H837">IF(N837=Hjelpeark!$E$7,_xlfn.XLOOKUP(IF(P837="Naturlig",O837,P837),'Veksttabell FV'!$A$26:$A$42,_xlfn.XLOOKUP('Beregninger RAS'!F837,'Veksttabell FV'!$B$25:$T$25,'Veksttabell FV'!$B$26:$T$42,,-1),,-1)*G837,IF('Beregninger RAS'!N837=Hjelpeark!$D$7,_xlfn.XLOOKUP(IF(P837="Naturlig",O837,P837),'Veksttabell SV'!$A$27:$A$43,_xlfn.XLOOKUP('Beregninger RAS'!F837,'Veksttabell SV'!$B$26:$AU$26,'Veksttabell SV'!$B$27:$AU$43,,-1),,-1)*G837,""))</f>
        <v/>
      </c>
      <c r="I837" s="248" t="str">
        <f t="shared" si="130"/>
        <v/>
      </c>
      <c r="J837" s="264" t="str">
        <f t="shared" si="131"/>
        <v/>
      </c>
      <c r="K837" s="277" t="str">
        <f>IF(A837="","",'Prisestimat RAS'!$C$9)</f>
        <v/>
      </c>
      <c r="L837" s="277" t="str">
        <f>IF(B837="","",'Prisestimat RAS'!$C$10)</f>
        <v/>
      </c>
      <c r="M837" s="277" t="str">
        <f>IF(A837="","",_xlfn.XLOOKUP('Prisestimat RAS'!$C$10,Hjelpeark!$P$14:$P$16,Hjelpeark!$Q$14:$Q$16))</f>
        <v/>
      </c>
      <c r="N837" s="277" t="str">
        <f t="shared" si="128"/>
        <v/>
      </c>
      <c r="O837" s="277" t="str">
        <f>IFERROR(IF(N837=Hjelpeark!$D$7,_xlfn.XLOOKUP('Beregninger RAS'!C837,Hjelpeark!$C$8:$C$19,Hjelpeark!$D$8:$D$19),_xlfn.XLOOKUP('Beregninger RAS'!C837,Hjelpeark!$C$8:$C$19,Hjelpeark!$E$8:$E$19)),"")</f>
        <v/>
      </c>
      <c r="P837" s="277" t="str">
        <f t="shared" si="129"/>
        <v/>
      </c>
      <c r="Q837" s="277" t="str">
        <f>IFERROR(IF(P837=Hjelpeark!$B$4,0,ABS(P837-O837)),"")</f>
        <v/>
      </c>
      <c r="R837" s="226" t="str">
        <f t="shared" si="132"/>
        <v/>
      </c>
      <c r="T837" s="248" t="str">
        <f>IFERROR(_xlfn.XLOOKUP(D837,Prisliste!$C$4:$F$4,Prisliste!$C$28:$F$28)*R837,"")</f>
        <v/>
      </c>
      <c r="U837" s="248" t="str">
        <f>IFERROR(IF(L837=Hjelpeark!$P$14,_xlfn.XLOOKUP(D837,Prisliste!$C$4:$F$4,Prisliste!$C$29:$F$29)*R837,IF(L837=Hjelpeark!$P$15,_xlfn.XLOOKUP(D837,Prisliste!$C$4:$F$4,Prisliste!$C$30:$F$30)*R837,_xlfn.XLOOKUP(D837,Prisliste!$C$4:$F$4,Prisliste!$C$31:$F$31)*R837)),"")</f>
        <v/>
      </c>
    </row>
    <row r="838" spans="1:21" ht="14.4">
      <c r="A838" s="278" t="str">
        <f>IF(A837="","",IF(A837+1&lt;='Prisestimat RAS'!$C$7,'Beregninger RAS'!A837+1,""))</f>
        <v/>
      </c>
      <c r="B838" s="260" t="str">
        <f t="shared" si="133"/>
        <v/>
      </c>
      <c r="C838" s="277" t="str">
        <f t="shared" si="134"/>
        <v/>
      </c>
      <c r="D838" s="260" t="str">
        <f t="shared" si="135"/>
        <v/>
      </c>
      <c r="E838" s="226" t="str">
        <f t="shared" si="137" ref="E838:E901">IFERROR(IF(A838="","",E837),"")</f>
        <v/>
      </c>
      <c r="F838" s="248" t="str">
        <f t="shared" si="136"/>
        <v/>
      </c>
      <c r="G838" s="246" t="str">
        <f>IF($A838="","",'Prisestimat RAS'!$C$14)</f>
        <v/>
      </c>
      <c r="H838" s="248" t="str" cm="1">
        <f t="array" ref="H838">IF(N838=Hjelpeark!$E$7,_xlfn.XLOOKUP(IF(P838="Naturlig",O838,P838),'Veksttabell FV'!$A$26:$A$42,_xlfn.XLOOKUP('Beregninger RAS'!F838,'Veksttabell FV'!$B$25:$T$25,'Veksttabell FV'!$B$26:$T$42,,-1),,-1)*G838,IF('Beregninger RAS'!N838=Hjelpeark!$D$7,_xlfn.XLOOKUP(IF(P838="Naturlig",O838,P838),'Veksttabell SV'!$A$27:$A$43,_xlfn.XLOOKUP('Beregninger RAS'!F838,'Veksttabell SV'!$B$26:$AU$26,'Veksttabell SV'!$B$27:$AU$43,,-1),,-1)*G838,""))</f>
        <v/>
      </c>
      <c r="I838" s="248" t="str">
        <f t="shared" si="130"/>
        <v/>
      </c>
      <c r="J838" s="264" t="str">
        <f t="shared" si="131"/>
        <v/>
      </c>
      <c r="K838" s="277" t="str">
        <f>IF(A838="","",'Prisestimat RAS'!$C$9)</f>
        <v/>
      </c>
      <c r="L838" s="277" t="str">
        <f>IF(B838="","",'Prisestimat RAS'!$C$10)</f>
        <v/>
      </c>
      <c r="M838" s="277" t="str">
        <f>IF(A838="","",_xlfn.XLOOKUP('Prisestimat RAS'!$C$10,Hjelpeark!$P$14:$P$16,Hjelpeark!$Q$14:$Q$16))</f>
        <v/>
      </c>
      <c r="N838" s="277" t="str">
        <f t="shared" si="138" ref="N838:N901">IF(A838="","",N837)</f>
        <v/>
      </c>
      <c r="O838" s="277" t="str">
        <f>IFERROR(IF(N838=Hjelpeark!$D$7,_xlfn.XLOOKUP('Beregninger RAS'!C838,Hjelpeark!$C$8:$C$19,Hjelpeark!$D$8:$D$19),_xlfn.XLOOKUP('Beregninger RAS'!C838,Hjelpeark!$C$8:$C$19,Hjelpeark!$E$8:$E$19)),"")</f>
        <v/>
      </c>
      <c r="P838" s="277" t="str">
        <f t="shared" si="139" ref="P838:P901">IF(A838="","",P837)</f>
        <v/>
      </c>
      <c r="Q838" s="277" t="str">
        <f>IFERROR(IF(P838=Hjelpeark!$B$4,0,ABS(P838-O838)),"")</f>
        <v/>
      </c>
      <c r="R838" s="226" t="str">
        <f t="shared" si="132"/>
        <v/>
      </c>
      <c r="T838" s="248" t="str">
        <f>IFERROR(_xlfn.XLOOKUP(D838,Prisliste!$C$4:$F$4,Prisliste!$C$28:$F$28)*R838,"")</f>
        <v/>
      </c>
      <c r="U838" s="248" t="str">
        <f>IFERROR(IF(L838=Hjelpeark!$P$14,_xlfn.XLOOKUP(D838,Prisliste!$C$4:$F$4,Prisliste!$C$29:$F$29)*R838,IF(L838=Hjelpeark!$P$15,_xlfn.XLOOKUP(D838,Prisliste!$C$4:$F$4,Prisliste!$C$30:$F$30)*R838,_xlfn.XLOOKUP(D838,Prisliste!$C$4:$F$4,Prisliste!$C$31:$F$31)*R838)),"")</f>
        <v/>
      </c>
    </row>
    <row r="839" spans="1:21" ht="14.4">
      <c r="A839" s="278" t="str">
        <f>IF(A838="","",IF(A838+1&lt;='Prisestimat RAS'!$C$7,'Beregninger RAS'!A838+1,""))</f>
        <v/>
      </c>
      <c r="B839" s="260" t="str">
        <f t="shared" si="133"/>
        <v/>
      </c>
      <c r="C839" s="277" t="str">
        <f t="shared" si="134"/>
        <v/>
      </c>
      <c r="D839" s="260" t="str">
        <f t="shared" si="135"/>
        <v/>
      </c>
      <c r="E839" s="226" t="str">
        <f t="shared" si="137"/>
        <v/>
      </c>
      <c r="F839" s="248" t="str">
        <f t="shared" si="136"/>
        <v/>
      </c>
      <c r="G839" s="246" t="str">
        <f>IF($A839="","",'Prisestimat RAS'!$C$14)</f>
        <v/>
      </c>
      <c r="H839" s="248" t="str" cm="1">
        <f t="array" ref="H839">IF(N839=Hjelpeark!$E$7,_xlfn.XLOOKUP(IF(P839="Naturlig",O839,P839),'Veksttabell FV'!$A$26:$A$42,_xlfn.XLOOKUP('Beregninger RAS'!F839,'Veksttabell FV'!$B$25:$T$25,'Veksttabell FV'!$B$26:$T$42,,-1),,-1)*G839,IF('Beregninger RAS'!N839=Hjelpeark!$D$7,_xlfn.XLOOKUP(IF(P839="Naturlig",O839,P839),'Veksttabell SV'!$A$27:$A$43,_xlfn.XLOOKUP('Beregninger RAS'!F839,'Veksttabell SV'!$B$26:$AU$26,'Veksttabell SV'!$B$27:$AU$43,,-1),,-1)*G839,""))</f>
        <v/>
      </c>
      <c r="I839" s="248" t="str">
        <f t="shared" si="130"/>
        <v/>
      </c>
      <c r="J839" s="264" t="str">
        <f t="shared" si="131"/>
        <v/>
      </c>
      <c r="K839" s="277" t="str">
        <f>IF(A839="","",'Prisestimat RAS'!$C$9)</f>
        <v/>
      </c>
      <c r="L839" s="277" t="str">
        <f>IF(B839="","",'Prisestimat RAS'!$C$10)</f>
        <v/>
      </c>
      <c r="M839" s="277" t="str">
        <f>IF(A839="","",_xlfn.XLOOKUP('Prisestimat RAS'!$C$10,Hjelpeark!$P$14:$P$16,Hjelpeark!$Q$14:$Q$16))</f>
        <v/>
      </c>
      <c r="N839" s="277" t="str">
        <f t="shared" si="138"/>
        <v/>
      </c>
      <c r="O839" s="277" t="str">
        <f>IFERROR(IF(N839=Hjelpeark!$D$7,_xlfn.XLOOKUP('Beregninger RAS'!C839,Hjelpeark!$C$8:$C$19,Hjelpeark!$D$8:$D$19),_xlfn.XLOOKUP('Beregninger RAS'!C839,Hjelpeark!$C$8:$C$19,Hjelpeark!$E$8:$E$19)),"")</f>
        <v/>
      </c>
      <c r="P839" s="277" t="str">
        <f t="shared" si="139"/>
        <v/>
      </c>
      <c r="Q839" s="277" t="str">
        <f>IFERROR(IF(P839=Hjelpeark!$B$4,0,ABS(P839-O839)),"")</f>
        <v/>
      </c>
      <c r="R839" s="226" t="str">
        <f t="shared" si="132"/>
        <v/>
      </c>
      <c r="T839" s="248" t="str">
        <f>IFERROR(_xlfn.XLOOKUP(D839,Prisliste!$C$4:$F$4,Prisliste!$C$28:$F$28)*R839,"")</f>
        <v/>
      </c>
      <c r="U839" s="248" t="str">
        <f>IFERROR(IF(L839=Hjelpeark!$P$14,_xlfn.XLOOKUP(D839,Prisliste!$C$4:$F$4,Prisliste!$C$29:$F$29)*R839,IF(L839=Hjelpeark!$P$15,_xlfn.XLOOKUP(D839,Prisliste!$C$4:$F$4,Prisliste!$C$30:$F$30)*R839,_xlfn.XLOOKUP(D839,Prisliste!$C$4:$F$4,Prisliste!$C$31:$F$31)*R839)),"")</f>
        <v/>
      </c>
    </row>
    <row r="840" spans="1:21" ht="14.4">
      <c r="A840" s="278" t="str">
        <f>IF(A839="","",IF(A839+1&lt;='Prisestimat RAS'!$C$7,'Beregninger RAS'!A839+1,""))</f>
        <v/>
      </c>
      <c r="B840" s="260" t="str">
        <f t="shared" si="133"/>
        <v/>
      </c>
      <c r="C840" s="277" t="str">
        <f t="shared" si="134"/>
        <v/>
      </c>
      <c r="D840" s="260" t="str">
        <f t="shared" si="135"/>
        <v/>
      </c>
      <c r="E840" s="226" t="str">
        <f t="shared" si="137"/>
        <v/>
      </c>
      <c r="F840" s="248" t="str">
        <f t="shared" si="136"/>
        <v/>
      </c>
      <c r="G840" s="246" t="str">
        <f>IF($A840="","",'Prisestimat RAS'!$C$14)</f>
        <v/>
      </c>
      <c r="H840" s="248" t="str" cm="1">
        <f t="array" ref="H840">IF(N840=Hjelpeark!$E$7,_xlfn.XLOOKUP(IF(P840="Naturlig",O840,P840),'Veksttabell FV'!$A$26:$A$42,_xlfn.XLOOKUP('Beregninger RAS'!F840,'Veksttabell FV'!$B$25:$T$25,'Veksttabell FV'!$B$26:$T$42,,-1),,-1)*G840,IF('Beregninger RAS'!N840=Hjelpeark!$D$7,_xlfn.XLOOKUP(IF(P840="Naturlig",O840,P840),'Veksttabell SV'!$A$27:$A$43,_xlfn.XLOOKUP('Beregninger RAS'!F840,'Veksttabell SV'!$B$26:$AU$26,'Veksttabell SV'!$B$27:$AU$43,,-1),,-1)*G840,""))</f>
        <v/>
      </c>
      <c r="I840" s="248" t="str">
        <f t="shared" si="130"/>
        <v/>
      </c>
      <c r="J840" s="264" t="str">
        <f t="shared" si="131"/>
        <v/>
      </c>
      <c r="K840" s="277" t="str">
        <f>IF(A840="","",'Prisestimat RAS'!$C$9)</f>
        <v/>
      </c>
      <c r="L840" s="277" t="str">
        <f>IF(B840="","",'Prisestimat RAS'!$C$10)</f>
        <v/>
      </c>
      <c r="M840" s="277" t="str">
        <f>IF(A840="","",_xlfn.XLOOKUP('Prisestimat RAS'!$C$10,Hjelpeark!$P$14:$P$16,Hjelpeark!$Q$14:$Q$16))</f>
        <v/>
      </c>
      <c r="N840" s="277" t="str">
        <f t="shared" si="138"/>
        <v/>
      </c>
      <c r="O840" s="277" t="str">
        <f>IFERROR(IF(N840=Hjelpeark!$D$7,_xlfn.XLOOKUP('Beregninger RAS'!C840,Hjelpeark!$C$8:$C$19,Hjelpeark!$D$8:$D$19),_xlfn.XLOOKUP('Beregninger RAS'!C840,Hjelpeark!$C$8:$C$19,Hjelpeark!$E$8:$E$19)),"")</f>
        <v/>
      </c>
      <c r="P840" s="277" t="str">
        <f t="shared" si="139"/>
        <v/>
      </c>
      <c r="Q840" s="277" t="str">
        <f>IFERROR(IF(P840=Hjelpeark!$B$4,0,ABS(P840-O840)),"")</f>
        <v/>
      </c>
      <c r="R840" s="226" t="str">
        <f t="shared" si="132"/>
        <v/>
      </c>
      <c r="T840" s="248" t="str">
        <f>IFERROR(_xlfn.XLOOKUP(D840,Prisliste!$C$4:$F$4,Prisliste!$C$28:$F$28)*R840,"")</f>
        <v/>
      </c>
      <c r="U840" s="248" t="str">
        <f>IFERROR(IF(L840=Hjelpeark!$P$14,_xlfn.XLOOKUP(D840,Prisliste!$C$4:$F$4,Prisliste!$C$29:$F$29)*R840,IF(L840=Hjelpeark!$P$15,_xlfn.XLOOKUP(D840,Prisliste!$C$4:$F$4,Prisliste!$C$30:$F$30)*R840,_xlfn.XLOOKUP(D840,Prisliste!$C$4:$F$4,Prisliste!$C$31:$F$31)*R840)),"")</f>
        <v/>
      </c>
    </row>
    <row r="841" spans="1:21" ht="14.4">
      <c r="A841" s="278" t="str">
        <f>IF(A840="","",IF(A840+1&lt;='Prisestimat RAS'!$C$7,'Beregninger RAS'!A840+1,""))</f>
        <v/>
      </c>
      <c r="B841" s="260" t="str">
        <f t="shared" si="133"/>
        <v/>
      </c>
      <c r="C841" s="277" t="str">
        <f t="shared" si="134"/>
        <v/>
      </c>
      <c r="D841" s="260" t="str">
        <f t="shared" si="135"/>
        <v/>
      </c>
      <c r="E841" s="226" t="str">
        <f t="shared" si="137"/>
        <v/>
      </c>
      <c r="F841" s="248" t="str">
        <f t="shared" si="136"/>
        <v/>
      </c>
      <c r="G841" s="246" t="str">
        <f>IF($A841="","",'Prisestimat RAS'!$C$14)</f>
        <v/>
      </c>
      <c r="H841" s="248" t="str" cm="1">
        <f t="array" ref="H841">IF(N841=Hjelpeark!$E$7,_xlfn.XLOOKUP(IF(P841="Naturlig",O841,P841),'Veksttabell FV'!$A$26:$A$42,_xlfn.XLOOKUP('Beregninger RAS'!F841,'Veksttabell FV'!$B$25:$T$25,'Veksttabell FV'!$B$26:$T$42,,-1),,-1)*G841,IF('Beregninger RAS'!N841=Hjelpeark!$D$7,_xlfn.XLOOKUP(IF(P841="Naturlig",O841,P841),'Veksttabell SV'!$A$27:$A$43,_xlfn.XLOOKUP('Beregninger RAS'!F841,'Veksttabell SV'!$B$26:$AU$26,'Veksttabell SV'!$B$27:$AU$43,,-1),,-1)*G841,""))</f>
        <v/>
      </c>
      <c r="I841" s="248" t="str">
        <f t="shared" si="130"/>
        <v/>
      </c>
      <c r="J841" s="264" t="str">
        <f t="shared" si="131"/>
        <v/>
      </c>
      <c r="K841" s="277" t="str">
        <f>IF(A841="","",'Prisestimat RAS'!$C$9)</f>
        <v/>
      </c>
      <c r="L841" s="277" t="str">
        <f>IF(B841="","",'Prisestimat RAS'!$C$10)</f>
        <v/>
      </c>
      <c r="M841" s="277" t="str">
        <f>IF(A841="","",_xlfn.XLOOKUP('Prisestimat RAS'!$C$10,Hjelpeark!$P$14:$P$16,Hjelpeark!$Q$14:$Q$16))</f>
        <v/>
      </c>
      <c r="N841" s="277" t="str">
        <f t="shared" si="138"/>
        <v/>
      </c>
      <c r="O841" s="277" t="str">
        <f>IFERROR(IF(N841=Hjelpeark!$D$7,_xlfn.XLOOKUP('Beregninger RAS'!C841,Hjelpeark!$C$8:$C$19,Hjelpeark!$D$8:$D$19),_xlfn.XLOOKUP('Beregninger RAS'!C841,Hjelpeark!$C$8:$C$19,Hjelpeark!$E$8:$E$19)),"")</f>
        <v/>
      </c>
      <c r="P841" s="277" t="str">
        <f t="shared" si="139"/>
        <v/>
      </c>
      <c r="Q841" s="277" t="str">
        <f>IFERROR(IF(P841=Hjelpeark!$B$4,0,ABS(P841-O841)),"")</f>
        <v/>
      </c>
      <c r="R841" s="226" t="str">
        <f t="shared" si="132"/>
        <v/>
      </c>
      <c r="T841" s="248" t="str">
        <f>IFERROR(_xlfn.XLOOKUP(D841,Prisliste!$C$4:$F$4,Prisliste!$C$28:$F$28)*R841,"")</f>
        <v/>
      </c>
      <c r="U841" s="248" t="str">
        <f>IFERROR(IF(L841=Hjelpeark!$P$14,_xlfn.XLOOKUP(D841,Prisliste!$C$4:$F$4,Prisliste!$C$29:$F$29)*R841,IF(L841=Hjelpeark!$P$15,_xlfn.XLOOKUP(D841,Prisliste!$C$4:$F$4,Prisliste!$C$30:$F$30)*R841,_xlfn.XLOOKUP(D841,Prisliste!$C$4:$F$4,Prisliste!$C$31:$F$31)*R841)),"")</f>
        <v/>
      </c>
    </row>
    <row r="842" spans="1:21" ht="14.4">
      <c r="A842" s="278" t="str">
        <f>IF(A841="","",IF(A841+1&lt;='Prisestimat RAS'!$C$7,'Beregninger RAS'!A841+1,""))</f>
        <v/>
      </c>
      <c r="B842" s="260" t="str">
        <f t="shared" si="133"/>
        <v/>
      </c>
      <c r="C842" s="277" t="str">
        <f t="shared" si="134"/>
        <v/>
      </c>
      <c r="D842" s="260" t="str">
        <f t="shared" si="135"/>
        <v/>
      </c>
      <c r="E842" s="226" t="str">
        <f t="shared" si="137"/>
        <v/>
      </c>
      <c r="F842" s="248" t="str">
        <f t="shared" si="136"/>
        <v/>
      </c>
      <c r="G842" s="246" t="str">
        <f>IF($A842="","",'Prisestimat RAS'!$C$14)</f>
        <v/>
      </c>
      <c r="H842" s="248" t="str" cm="1">
        <f t="array" ref="H842">IF(N842=Hjelpeark!$E$7,_xlfn.XLOOKUP(IF(P842="Naturlig",O842,P842),'Veksttabell FV'!$A$26:$A$42,_xlfn.XLOOKUP('Beregninger RAS'!F842,'Veksttabell FV'!$B$25:$T$25,'Veksttabell FV'!$B$26:$T$42,,-1),,-1)*G842,IF('Beregninger RAS'!N842=Hjelpeark!$D$7,_xlfn.XLOOKUP(IF(P842="Naturlig",O842,P842),'Veksttabell SV'!$A$27:$A$43,_xlfn.XLOOKUP('Beregninger RAS'!F842,'Veksttabell SV'!$B$26:$AU$26,'Veksttabell SV'!$B$27:$AU$43,,-1),,-1)*G842,""))</f>
        <v/>
      </c>
      <c r="I842" s="248" t="str">
        <f t="shared" si="130"/>
        <v/>
      </c>
      <c r="J842" s="264" t="str">
        <f t="shared" si="131"/>
        <v/>
      </c>
      <c r="K842" s="277" t="str">
        <f>IF(A842="","",'Prisestimat RAS'!$C$9)</f>
        <v/>
      </c>
      <c r="L842" s="277" t="str">
        <f>IF(B842="","",'Prisestimat RAS'!$C$10)</f>
        <v/>
      </c>
      <c r="M842" s="277" t="str">
        <f>IF(A842="","",_xlfn.XLOOKUP('Prisestimat RAS'!$C$10,Hjelpeark!$P$14:$P$16,Hjelpeark!$Q$14:$Q$16))</f>
        <v/>
      </c>
      <c r="N842" s="277" t="str">
        <f t="shared" si="138"/>
        <v/>
      </c>
      <c r="O842" s="277" t="str">
        <f>IFERROR(IF(N842=Hjelpeark!$D$7,_xlfn.XLOOKUP('Beregninger RAS'!C842,Hjelpeark!$C$8:$C$19,Hjelpeark!$D$8:$D$19),_xlfn.XLOOKUP('Beregninger RAS'!C842,Hjelpeark!$C$8:$C$19,Hjelpeark!$E$8:$E$19)),"")</f>
        <v/>
      </c>
      <c r="P842" s="277" t="str">
        <f t="shared" si="139"/>
        <v/>
      </c>
      <c r="Q842" s="277" t="str">
        <f>IFERROR(IF(P842=Hjelpeark!$B$4,0,ABS(P842-O842)),"")</f>
        <v/>
      </c>
      <c r="R842" s="226" t="str">
        <f t="shared" si="132"/>
        <v/>
      </c>
      <c r="T842" s="248" t="str">
        <f>IFERROR(_xlfn.XLOOKUP(D842,Prisliste!$C$4:$F$4,Prisliste!$C$28:$F$28)*R842,"")</f>
        <v/>
      </c>
      <c r="U842" s="248" t="str">
        <f>IFERROR(IF(L842=Hjelpeark!$P$14,_xlfn.XLOOKUP(D842,Prisliste!$C$4:$F$4,Prisliste!$C$29:$F$29)*R842,IF(L842=Hjelpeark!$P$15,_xlfn.XLOOKUP(D842,Prisliste!$C$4:$F$4,Prisliste!$C$30:$F$30)*R842,_xlfn.XLOOKUP(D842,Prisliste!$C$4:$F$4,Prisliste!$C$31:$F$31)*R842)),"")</f>
        <v/>
      </c>
    </row>
    <row r="843" spans="1:21" ht="14.4">
      <c r="A843" s="278" t="str">
        <f>IF(A842="","",IF(A842+1&lt;='Prisestimat RAS'!$C$7,'Beregninger RAS'!A842+1,""))</f>
        <v/>
      </c>
      <c r="B843" s="260" t="str">
        <f t="shared" si="133"/>
        <v/>
      </c>
      <c r="C843" s="277" t="str">
        <f t="shared" si="134"/>
        <v/>
      </c>
      <c r="D843" s="260" t="str">
        <f t="shared" si="135"/>
        <v/>
      </c>
      <c r="E843" s="226" t="str">
        <f t="shared" si="137"/>
        <v/>
      </c>
      <c r="F843" s="248" t="str">
        <f t="shared" si="136"/>
        <v/>
      </c>
      <c r="G843" s="246" t="str">
        <f>IF($A843="","",'Prisestimat RAS'!$C$14)</f>
        <v/>
      </c>
      <c r="H843" s="248" t="str" cm="1">
        <f t="array" ref="H843">IF(N843=Hjelpeark!$E$7,_xlfn.XLOOKUP(IF(P843="Naturlig",O843,P843),'Veksttabell FV'!$A$26:$A$42,_xlfn.XLOOKUP('Beregninger RAS'!F843,'Veksttabell FV'!$B$25:$T$25,'Veksttabell FV'!$B$26:$T$42,,-1),,-1)*G843,IF('Beregninger RAS'!N843=Hjelpeark!$D$7,_xlfn.XLOOKUP(IF(P843="Naturlig",O843,P843),'Veksttabell SV'!$A$27:$A$43,_xlfn.XLOOKUP('Beregninger RAS'!F843,'Veksttabell SV'!$B$26:$AU$26,'Veksttabell SV'!$B$27:$AU$43,,-1),,-1)*G843,""))</f>
        <v/>
      </c>
      <c r="I843" s="248" t="str">
        <f t="shared" si="130"/>
        <v/>
      </c>
      <c r="J843" s="264" t="str">
        <f t="shared" si="131"/>
        <v/>
      </c>
      <c r="K843" s="277" t="str">
        <f>IF(A843="","",'Prisestimat RAS'!$C$9)</f>
        <v/>
      </c>
      <c r="L843" s="277" t="str">
        <f>IF(B843="","",'Prisestimat RAS'!$C$10)</f>
        <v/>
      </c>
      <c r="M843" s="277" t="str">
        <f>IF(A843="","",_xlfn.XLOOKUP('Prisestimat RAS'!$C$10,Hjelpeark!$P$14:$P$16,Hjelpeark!$Q$14:$Q$16))</f>
        <v/>
      </c>
      <c r="N843" s="277" t="str">
        <f t="shared" si="138"/>
        <v/>
      </c>
      <c r="O843" s="277" t="str">
        <f>IFERROR(IF(N843=Hjelpeark!$D$7,_xlfn.XLOOKUP('Beregninger RAS'!C843,Hjelpeark!$C$8:$C$19,Hjelpeark!$D$8:$D$19),_xlfn.XLOOKUP('Beregninger RAS'!C843,Hjelpeark!$C$8:$C$19,Hjelpeark!$E$8:$E$19)),"")</f>
        <v/>
      </c>
      <c r="P843" s="277" t="str">
        <f t="shared" si="139"/>
        <v/>
      </c>
      <c r="Q843" s="277" t="str">
        <f>IFERROR(IF(P843=Hjelpeark!$B$4,0,ABS(P843-O843)),"")</f>
        <v/>
      </c>
      <c r="R843" s="226" t="str">
        <f t="shared" si="132"/>
        <v/>
      </c>
      <c r="T843" s="248" t="str">
        <f>IFERROR(_xlfn.XLOOKUP(D843,Prisliste!$C$4:$F$4,Prisliste!$C$28:$F$28)*R843,"")</f>
        <v/>
      </c>
      <c r="U843" s="248" t="str">
        <f>IFERROR(IF(L843=Hjelpeark!$P$14,_xlfn.XLOOKUP(D843,Prisliste!$C$4:$F$4,Prisliste!$C$29:$F$29)*R843,IF(L843=Hjelpeark!$P$15,_xlfn.XLOOKUP(D843,Prisliste!$C$4:$F$4,Prisliste!$C$30:$F$30)*R843,_xlfn.XLOOKUP(D843,Prisliste!$C$4:$F$4,Prisliste!$C$31:$F$31)*R843)),"")</f>
        <v/>
      </c>
    </row>
    <row r="844" spans="1:21" ht="14.4">
      <c r="A844" s="278" t="str">
        <f>IF(A843="","",IF(A843+1&lt;='Prisestimat RAS'!$C$7,'Beregninger RAS'!A843+1,""))</f>
        <v/>
      </c>
      <c r="B844" s="260" t="str">
        <f t="shared" si="133"/>
        <v/>
      </c>
      <c r="C844" s="277" t="str">
        <f t="shared" si="134"/>
        <v/>
      </c>
      <c r="D844" s="260" t="str">
        <f t="shared" si="135"/>
        <v/>
      </c>
      <c r="E844" s="226" t="str">
        <f t="shared" si="137"/>
        <v/>
      </c>
      <c r="F844" s="248" t="str">
        <f t="shared" si="136"/>
        <v/>
      </c>
      <c r="G844" s="246" t="str">
        <f>IF($A844="","",'Prisestimat RAS'!$C$14)</f>
        <v/>
      </c>
      <c r="H844" s="248" t="str" cm="1">
        <f t="array" ref="H844">IF(N844=Hjelpeark!$E$7,_xlfn.XLOOKUP(IF(P844="Naturlig",O844,P844),'Veksttabell FV'!$A$26:$A$42,_xlfn.XLOOKUP('Beregninger RAS'!F844,'Veksttabell FV'!$B$25:$T$25,'Veksttabell FV'!$B$26:$T$42,,-1),,-1)*G844,IF('Beregninger RAS'!N844=Hjelpeark!$D$7,_xlfn.XLOOKUP(IF(P844="Naturlig",O844,P844),'Veksttabell SV'!$A$27:$A$43,_xlfn.XLOOKUP('Beregninger RAS'!F844,'Veksttabell SV'!$B$26:$AU$26,'Veksttabell SV'!$B$27:$AU$43,,-1),,-1)*G844,""))</f>
        <v/>
      </c>
      <c r="I844" s="248" t="str">
        <f t="shared" si="130"/>
        <v/>
      </c>
      <c r="J844" s="264" t="str">
        <f t="shared" si="131"/>
        <v/>
      </c>
      <c r="K844" s="277" t="str">
        <f>IF(A844="","",'Prisestimat RAS'!$C$9)</f>
        <v/>
      </c>
      <c r="L844" s="277" t="str">
        <f>IF(B844="","",'Prisestimat RAS'!$C$10)</f>
        <v/>
      </c>
      <c r="M844" s="277" t="str">
        <f>IF(A844="","",_xlfn.XLOOKUP('Prisestimat RAS'!$C$10,Hjelpeark!$P$14:$P$16,Hjelpeark!$Q$14:$Q$16))</f>
        <v/>
      </c>
      <c r="N844" s="277" t="str">
        <f t="shared" si="138"/>
        <v/>
      </c>
      <c r="O844" s="277" t="str">
        <f>IFERROR(IF(N844=Hjelpeark!$D$7,_xlfn.XLOOKUP('Beregninger RAS'!C844,Hjelpeark!$C$8:$C$19,Hjelpeark!$D$8:$D$19),_xlfn.XLOOKUP('Beregninger RAS'!C844,Hjelpeark!$C$8:$C$19,Hjelpeark!$E$8:$E$19)),"")</f>
        <v/>
      </c>
      <c r="P844" s="277" t="str">
        <f t="shared" si="139"/>
        <v/>
      </c>
      <c r="Q844" s="277" t="str">
        <f>IFERROR(IF(P844=Hjelpeark!$B$4,0,ABS(P844-O844)),"")</f>
        <v/>
      </c>
      <c r="R844" s="226" t="str">
        <f t="shared" si="132"/>
        <v/>
      </c>
      <c r="T844" s="248" t="str">
        <f>IFERROR(_xlfn.XLOOKUP(D844,Prisliste!$C$4:$F$4,Prisliste!$C$28:$F$28)*R844,"")</f>
        <v/>
      </c>
      <c r="U844" s="248" t="str">
        <f>IFERROR(IF(L844=Hjelpeark!$P$14,_xlfn.XLOOKUP(D844,Prisliste!$C$4:$F$4,Prisliste!$C$29:$F$29)*R844,IF(L844=Hjelpeark!$P$15,_xlfn.XLOOKUP(D844,Prisliste!$C$4:$F$4,Prisliste!$C$30:$F$30)*R844,_xlfn.XLOOKUP(D844,Prisliste!$C$4:$F$4,Prisliste!$C$31:$F$31)*R844)),"")</f>
        <v/>
      </c>
    </row>
    <row r="845" spans="1:21" ht="14.4">
      <c r="A845" s="278" t="str">
        <f>IF(A844="","",IF(A844+1&lt;='Prisestimat RAS'!$C$7,'Beregninger RAS'!A844+1,""))</f>
        <v/>
      </c>
      <c r="B845" s="260" t="str">
        <f t="shared" si="133"/>
        <v/>
      </c>
      <c r="C845" s="277" t="str">
        <f t="shared" si="134"/>
        <v/>
      </c>
      <c r="D845" s="260" t="str">
        <f t="shared" si="135"/>
        <v/>
      </c>
      <c r="E845" s="226" t="str">
        <f t="shared" si="137"/>
        <v/>
      </c>
      <c r="F845" s="248" t="str">
        <f t="shared" si="136"/>
        <v/>
      </c>
      <c r="G845" s="246" t="str">
        <f>IF($A845="","",'Prisestimat RAS'!$C$14)</f>
        <v/>
      </c>
      <c r="H845" s="248" t="str" cm="1">
        <f t="array" ref="H845">IF(N845=Hjelpeark!$E$7,_xlfn.XLOOKUP(IF(P845="Naturlig",O845,P845),'Veksttabell FV'!$A$26:$A$42,_xlfn.XLOOKUP('Beregninger RAS'!F845,'Veksttabell FV'!$B$25:$T$25,'Veksttabell FV'!$B$26:$T$42,,-1),,-1)*G845,IF('Beregninger RAS'!N845=Hjelpeark!$D$7,_xlfn.XLOOKUP(IF(P845="Naturlig",O845,P845),'Veksttabell SV'!$A$27:$A$43,_xlfn.XLOOKUP('Beregninger RAS'!F845,'Veksttabell SV'!$B$26:$AU$26,'Veksttabell SV'!$B$27:$AU$43,,-1),,-1)*G845,""))</f>
        <v/>
      </c>
      <c r="I845" s="248" t="str">
        <f t="shared" si="130"/>
        <v/>
      </c>
      <c r="J845" s="264" t="str">
        <f t="shared" si="131"/>
        <v/>
      </c>
      <c r="K845" s="277" t="str">
        <f>IF(A845="","",'Prisestimat RAS'!$C$9)</f>
        <v/>
      </c>
      <c r="L845" s="277" t="str">
        <f>IF(B845="","",'Prisestimat RAS'!$C$10)</f>
        <v/>
      </c>
      <c r="M845" s="277" t="str">
        <f>IF(A845="","",_xlfn.XLOOKUP('Prisestimat RAS'!$C$10,Hjelpeark!$P$14:$P$16,Hjelpeark!$Q$14:$Q$16))</f>
        <v/>
      </c>
      <c r="N845" s="277" t="str">
        <f t="shared" si="138"/>
        <v/>
      </c>
      <c r="O845" s="277" t="str">
        <f>IFERROR(IF(N845=Hjelpeark!$D$7,_xlfn.XLOOKUP('Beregninger RAS'!C845,Hjelpeark!$C$8:$C$19,Hjelpeark!$D$8:$D$19),_xlfn.XLOOKUP('Beregninger RAS'!C845,Hjelpeark!$C$8:$C$19,Hjelpeark!$E$8:$E$19)),"")</f>
        <v/>
      </c>
      <c r="P845" s="277" t="str">
        <f t="shared" si="139"/>
        <v/>
      </c>
      <c r="Q845" s="277" t="str">
        <f>IFERROR(IF(P845=Hjelpeark!$B$4,0,ABS(P845-O845)),"")</f>
        <v/>
      </c>
      <c r="R845" s="226" t="str">
        <f t="shared" si="132"/>
        <v/>
      </c>
      <c r="T845" s="248" t="str">
        <f>IFERROR(_xlfn.XLOOKUP(D845,Prisliste!$C$4:$F$4,Prisliste!$C$28:$F$28)*R845,"")</f>
        <v/>
      </c>
      <c r="U845" s="248" t="str">
        <f>IFERROR(IF(L845=Hjelpeark!$P$14,_xlfn.XLOOKUP(D845,Prisliste!$C$4:$F$4,Prisliste!$C$29:$F$29)*R845,IF(L845=Hjelpeark!$P$15,_xlfn.XLOOKUP(D845,Prisliste!$C$4:$F$4,Prisliste!$C$30:$F$30)*R845,_xlfn.XLOOKUP(D845,Prisliste!$C$4:$F$4,Prisliste!$C$31:$F$31)*R845)),"")</f>
        <v/>
      </c>
    </row>
    <row r="846" spans="1:21" ht="14.4">
      <c r="A846" s="278" t="str">
        <f>IF(A845="","",IF(A845+1&lt;='Prisestimat RAS'!$C$7,'Beregninger RAS'!A845+1,""))</f>
        <v/>
      </c>
      <c r="B846" s="260" t="str">
        <f t="shared" si="133"/>
        <v/>
      </c>
      <c r="C846" s="277" t="str">
        <f t="shared" si="134"/>
        <v/>
      </c>
      <c r="D846" s="260" t="str">
        <f t="shared" si="135"/>
        <v/>
      </c>
      <c r="E846" s="226" t="str">
        <f t="shared" si="137"/>
        <v/>
      </c>
      <c r="F846" s="248" t="str">
        <f t="shared" si="136"/>
        <v/>
      </c>
      <c r="G846" s="246" t="str">
        <f>IF($A846="","",'Prisestimat RAS'!$C$14)</f>
        <v/>
      </c>
      <c r="H846" s="248" t="str" cm="1">
        <f t="array" ref="H846">IF(N846=Hjelpeark!$E$7,_xlfn.XLOOKUP(IF(P846="Naturlig",O846,P846),'Veksttabell FV'!$A$26:$A$42,_xlfn.XLOOKUP('Beregninger RAS'!F846,'Veksttabell FV'!$B$25:$T$25,'Veksttabell FV'!$B$26:$T$42,,-1),,-1)*G846,IF('Beregninger RAS'!N846=Hjelpeark!$D$7,_xlfn.XLOOKUP(IF(P846="Naturlig",O846,P846),'Veksttabell SV'!$A$27:$A$43,_xlfn.XLOOKUP('Beregninger RAS'!F846,'Veksttabell SV'!$B$26:$AU$26,'Veksttabell SV'!$B$27:$AU$43,,-1),,-1)*G846,""))</f>
        <v/>
      </c>
      <c r="I846" s="248" t="str">
        <f t="shared" si="130"/>
        <v/>
      </c>
      <c r="J846" s="264" t="str">
        <f t="shared" si="131"/>
        <v/>
      </c>
      <c r="K846" s="277" t="str">
        <f>IF(A846="","",'Prisestimat RAS'!$C$9)</f>
        <v/>
      </c>
      <c r="L846" s="277" t="str">
        <f>IF(B846="","",'Prisestimat RAS'!$C$10)</f>
        <v/>
      </c>
      <c r="M846" s="277" t="str">
        <f>IF(A846="","",_xlfn.XLOOKUP('Prisestimat RAS'!$C$10,Hjelpeark!$P$14:$P$16,Hjelpeark!$Q$14:$Q$16))</f>
        <v/>
      </c>
      <c r="N846" s="277" t="str">
        <f t="shared" si="138"/>
        <v/>
      </c>
      <c r="O846" s="277" t="str">
        <f>IFERROR(IF(N846=Hjelpeark!$D$7,_xlfn.XLOOKUP('Beregninger RAS'!C846,Hjelpeark!$C$8:$C$19,Hjelpeark!$D$8:$D$19),_xlfn.XLOOKUP('Beregninger RAS'!C846,Hjelpeark!$C$8:$C$19,Hjelpeark!$E$8:$E$19)),"")</f>
        <v/>
      </c>
      <c r="P846" s="277" t="str">
        <f t="shared" si="139"/>
        <v/>
      </c>
      <c r="Q846" s="277" t="str">
        <f>IFERROR(IF(P846=Hjelpeark!$B$4,0,ABS(P846-O846)),"")</f>
        <v/>
      </c>
      <c r="R846" s="226" t="str">
        <f t="shared" si="132"/>
        <v/>
      </c>
      <c r="T846" s="248" t="str">
        <f>IFERROR(_xlfn.XLOOKUP(D846,Prisliste!$C$4:$F$4,Prisliste!$C$28:$F$28)*R846,"")</f>
        <v/>
      </c>
      <c r="U846" s="248" t="str">
        <f>IFERROR(IF(L846=Hjelpeark!$P$14,_xlfn.XLOOKUP(D846,Prisliste!$C$4:$F$4,Prisliste!$C$29:$F$29)*R846,IF(L846=Hjelpeark!$P$15,_xlfn.XLOOKUP(D846,Prisliste!$C$4:$F$4,Prisliste!$C$30:$F$30)*R846,_xlfn.XLOOKUP(D846,Prisliste!$C$4:$F$4,Prisliste!$C$31:$F$31)*R846)),"")</f>
        <v/>
      </c>
    </row>
    <row r="847" spans="1:21" ht="14.4">
      <c r="A847" s="278" t="str">
        <f>IF(A846="","",IF(A846+1&lt;='Prisestimat RAS'!$C$7,'Beregninger RAS'!A846+1,""))</f>
        <v/>
      </c>
      <c r="B847" s="260" t="str">
        <f t="shared" si="133"/>
        <v/>
      </c>
      <c r="C847" s="277" t="str">
        <f t="shared" si="134"/>
        <v/>
      </c>
      <c r="D847" s="260" t="str">
        <f t="shared" si="135"/>
        <v/>
      </c>
      <c r="E847" s="226" t="str">
        <f t="shared" si="137"/>
        <v/>
      </c>
      <c r="F847" s="248" t="str">
        <f t="shared" si="136"/>
        <v/>
      </c>
      <c r="G847" s="246" t="str">
        <f>IF($A847="","",'Prisestimat RAS'!$C$14)</f>
        <v/>
      </c>
      <c r="H847" s="248" t="str" cm="1">
        <f t="array" ref="H847">IF(N847=Hjelpeark!$E$7,_xlfn.XLOOKUP(IF(P847="Naturlig",O847,P847),'Veksttabell FV'!$A$26:$A$42,_xlfn.XLOOKUP('Beregninger RAS'!F847,'Veksttabell FV'!$B$25:$T$25,'Veksttabell FV'!$B$26:$T$42,,-1),,-1)*G847,IF('Beregninger RAS'!N847=Hjelpeark!$D$7,_xlfn.XLOOKUP(IF(P847="Naturlig",O847,P847),'Veksttabell SV'!$A$27:$A$43,_xlfn.XLOOKUP('Beregninger RAS'!F847,'Veksttabell SV'!$B$26:$AU$26,'Veksttabell SV'!$B$27:$AU$43,,-1),,-1)*G847,""))</f>
        <v/>
      </c>
      <c r="I847" s="248" t="str">
        <f t="shared" si="130"/>
        <v/>
      </c>
      <c r="J847" s="264" t="str">
        <f t="shared" si="131"/>
        <v/>
      </c>
      <c r="K847" s="277" t="str">
        <f>IF(A847="","",'Prisestimat RAS'!$C$9)</f>
        <v/>
      </c>
      <c r="L847" s="277" t="str">
        <f>IF(B847="","",'Prisestimat RAS'!$C$10)</f>
        <v/>
      </c>
      <c r="M847" s="277" t="str">
        <f>IF(A847="","",_xlfn.XLOOKUP('Prisestimat RAS'!$C$10,Hjelpeark!$P$14:$P$16,Hjelpeark!$Q$14:$Q$16))</f>
        <v/>
      </c>
      <c r="N847" s="277" t="str">
        <f t="shared" si="138"/>
        <v/>
      </c>
      <c r="O847" s="277" t="str">
        <f>IFERROR(IF(N847=Hjelpeark!$D$7,_xlfn.XLOOKUP('Beregninger RAS'!C847,Hjelpeark!$C$8:$C$19,Hjelpeark!$D$8:$D$19),_xlfn.XLOOKUP('Beregninger RAS'!C847,Hjelpeark!$C$8:$C$19,Hjelpeark!$E$8:$E$19)),"")</f>
        <v/>
      </c>
      <c r="P847" s="277" t="str">
        <f t="shared" si="139"/>
        <v/>
      </c>
      <c r="Q847" s="277" t="str">
        <f>IFERROR(IF(P847=Hjelpeark!$B$4,0,ABS(P847-O847)),"")</f>
        <v/>
      </c>
      <c r="R847" s="226" t="str">
        <f t="shared" si="132"/>
        <v/>
      </c>
      <c r="T847" s="248" t="str">
        <f>IFERROR(_xlfn.XLOOKUP(D847,Prisliste!$C$4:$F$4,Prisliste!$C$28:$F$28)*R847,"")</f>
        <v/>
      </c>
      <c r="U847" s="248" t="str">
        <f>IFERROR(IF(L847=Hjelpeark!$P$14,_xlfn.XLOOKUP(D847,Prisliste!$C$4:$F$4,Prisliste!$C$29:$F$29)*R847,IF(L847=Hjelpeark!$P$15,_xlfn.XLOOKUP(D847,Prisliste!$C$4:$F$4,Prisliste!$C$30:$F$30)*R847,_xlfn.XLOOKUP(D847,Prisliste!$C$4:$F$4,Prisliste!$C$31:$F$31)*R847)),"")</f>
        <v/>
      </c>
    </row>
    <row r="848" spans="1:21" ht="14.4">
      <c r="A848" s="278" t="str">
        <f>IF(A847="","",IF(A847+1&lt;='Prisestimat RAS'!$C$7,'Beregninger RAS'!A847+1,""))</f>
        <v/>
      </c>
      <c r="B848" s="260" t="str">
        <f t="shared" si="133"/>
        <v/>
      </c>
      <c r="C848" s="277" t="str">
        <f t="shared" si="134"/>
        <v/>
      </c>
      <c r="D848" s="260" t="str">
        <f t="shared" si="135"/>
        <v/>
      </c>
      <c r="E848" s="226" t="str">
        <f t="shared" si="137"/>
        <v/>
      </c>
      <c r="F848" s="248" t="str">
        <f t="shared" si="136"/>
        <v/>
      </c>
      <c r="G848" s="246" t="str">
        <f>IF($A848="","",'Prisestimat RAS'!$C$14)</f>
        <v/>
      </c>
      <c r="H848" s="248" t="str" cm="1">
        <f t="array" ref="H848">IF(N848=Hjelpeark!$E$7,_xlfn.XLOOKUP(IF(P848="Naturlig",O848,P848),'Veksttabell FV'!$A$26:$A$42,_xlfn.XLOOKUP('Beregninger RAS'!F848,'Veksttabell FV'!$B$25:$T$25,'Veksttabell FV'!$B$26:$T$42,,-1),,-1)*G848,IF('Beregninger RAS'!N848=Hjelpeark!$D$7,_xlfn.XLOOKUP(IF(P848="Naturlig",O848,P848),'Veksttabell SV'!$A$27:$A$43,_xlfn.XLOOKUP('Beregninger RAS'!F848,'Veksttabell SV'!$B$26:$AU$26,'Veksttabell SV'!$B$27:$AU$43,,-1),,-1)*G848,""))</f>
        <v/>
      </c>
      <c r="I848" s="248" t="str">
        <f t="shared" si="130"/>
        <v/>
      </c>
      <c r="J848" s="264" t="str">
        <f t="shared" si="131"/>
        <v/>
      </c>
      <c r="K848" s="277" t="str">
        <f>IF(A848="","",'Prisestimat RAS'!$C$9)</f>
        <v/>
      </c>
      <c r="L848" s="277" t="str">
        <f>IF(B848="","",'Prisestimat RAS'!$C$10)</f>
        <v/>
      </c>
      <c r="M848" s="277" t="str">
        <f>IF(A848="","",_xlfn.XLOOKUP('Prisestimat RAS'!$C$10,Hjelpeark!$P$14:$P$16,Hjelpeark!$Q$14:$Q$16))</f>
        <v/>
      </c>
      <c r="N848" s="277" t="str">
        <f t="shared" si="138"/>
        <v/>
      </c>
      <c r="O848" s="277" t="str">
        <f>IFERROR(IF(N848=Hjelpeark!$D$7,_xlfn.XLOOKUP('Beregninger RAS'!C848,Hjelpeark!$C$8:$C$19,Hjelpeark!$D$8:$D$19),_xlfn.XLOOKUP('Beregninger RAS'!C848,Hjelpeark!$C$8:$C$19,Hjelpeark!$E$8:$E$19)),"")</f>
        <v/>
      </c>
      <c r="P848" s="277" t="str">
        <f t="shared" si="139"/>
        <v/>
      </c>
      <c r="Q848" s="277" t="str">
        <f>IFERROR(IF(P848=Hjelpeark!$B$4,0,ABS(P848-O848)),"")</f>
        <v/>
      </c>
      <c r="R848" s="226" t="str">
        <f t="shared" si="132"/>
        <v/>
      </c>
      <c r="T848" s="248" t="str">
        <f>IFERROR(_xlfn.XLOOKUP(D848,Prisliste!$C$4:$F$4,Prisliste!$C$28:$F$28)*R848,"")</f>
        <v/>
      </c>
      <c r="U848" s="248" t="str">
        <f>IFERROR(IF(L848=Hjelpeark!$P$14,_xlfn.XLOOKUP(D848,Prisliste!$C$4:$F$4,Prisliste!$C$29:$F$29)*R848,IF(L848=Hjelpeark!$P$15,_xlfn.XLOOKUP(D848,Prisliste!$C$4:$F$4,Prisliste!$C$30:$F$30)*R848,_xlfn.XLOOKUP(D848,Prisliste!$C$4:$F$4,Prisliste!$C$31:$F$31)*R848)),"")</f>
        <v/>
      </c>
    </row>
    <row r="849" spans="1:21" ht="14.4">
      <c r="A849" s="278" t="str">
        <f>IF(A848="","",IF(A848+1&lt;='Prisestimat RAS'!$C$7,'Beregninger RAS'!A848+1,""))</f>
        <v/>
      </c>
      <c r="B849" s="260" t="str">
        <f t="shared" si="133"/>
        <v/>
      </c>
      <c r="C849" s="277" t="str">
        <f t="shared" si="134"/>
        <v/>
      </c>
      <c r="D849" s="260" t="str">
        <f t="shared" si="135"/>
        <v/>
      </c>
      <c r="E849" s="226" t="str">
        <f t="shared" si="137"/>
        <v/>
      </c>
      <c r="F849" s="248" t="str">
        <f t="shared" si="136"/>
        <v/>
      </c>
      <c r="G849" s="246" t="str">
        <f>IF($A849="","",'Prisestimat RAS'!$C$14)</f>
        <v/>
      </c>
      <c r="H849" s="248" t="str" cm="1">
        <f t="array" ref="H849">IF(N849=Hjelpeark!$E$7,_xlfn.XLOOKUP(IF(P849="Naturlig",O849,P849),'Veksttabell FV'!$A$26:$A$42,_xlfn.XLOOKUP('Beregninger RAS'!F849,'Veksttabell FV'!$B$25:$T$25,'Veksttabell FV'!$B$26:$T$42,,-1),,-1)*G849,IF('Beregninger RAS'!N849=Hjelpeark!$D$7,_xlfn.XLOOKUP(IF(P849="Naturlig",O849,P849),'Veksttabell SV'!$A$27:$A$43,_xlfn.XLOOKUP('Beregninger RAS'!F849,'Veksttabell SV'!$B$26:$AU$26,'Veksttabell SV'!$B$27:$AU$43,,-1),,-1)*G849,""))</f>
        <v/>
      </c>
      <c r="I849" s="248" t="str">
        <f t="shared" si="130"/>
        <v/>
      </c>
      <c r="J849" s="264" t="str">
        <f t="shared" si="131"/>
        <v/>
      </c>
      <c r="K849" s="277" t="str">
        <f>IF(A849="","",'Prisestimat RAS'!$C$9)</f>
        <v/>
      </c>
      <c r="L849" s="277" t="str">
        <f>IF(B849="","",'Prisestimat RAS'!$C$10)</f>
        <v/>
      </c>
      <c r="M849" s="277" t="str">
        <f>IF(A849="","",_xlfn.XLOOKUP('Prisestimat RAS'!$C$10,Hjelpeark!$P$14:$P$16,Hjelpeark!$Q$14:$Q$16))</f>
        <v/>
      </c>
      <c r="N849" s="277" t="str">
        <f t="shared" si="138"/>
        <v/>
      </c>
      <c r="O849" s="277" t="str">
        <f>IFERROR(IF(N849=Hjelpeark!$D$7,_xlfn.XLOOKUP('Beregninger RAS'!C849,Hjelpeark!$C$8:$C$19,Hjelpeark!$D$8:$D$19),_xlfn.XLOOKUP('Beregninger RAS'!C849,Hjelpeark!$C$8:$C$19,Hjelpeark!$E$8:$E$19)),"")</f>
        <v/>
      </c>
      <c r="P849" s="277" t="str">
        <f t="shared" si="139"/>
        <v/>
      </c>
      <c r="Q849" s="277" t="str">
        <f>IFERROR(IF(P849=Hjelpeark!$B$4,0,ABS(P849-O849)),"")</f>
        <v/>
      </c>
      <c r="R849" s="226" t="str">
        <f t="shared" si="132"/>
        <v/>
      </c>
      <c r="T849" s="248" t="str">
        <f>IFERROR(_xlfn.XLOOKUP(D849,Prisliste!$C$4:$F$4,Prisliste!$C$28:$F$28)*R849,"")</f>
        <v/>
      </c>
      <c r="U849" s="248" t="str">
        <f>IFERROR(IF(L849=Hjelpeark!$P$14,_xlfn.XLOOKUP(D849,Prisliste!$C$4:$F$4,Prisliste!$C$29:$F$29)*R849,IF(L849=Hjelpeark!$P$15,_xlfn.XLOOKUP(D849,Prisliste!$C$4:$F$4,Prisliste!$C$30:$F$30)*R849,_xlfn.XLOOKUP(D849,Prisliste!$C$4:$F$4,Prisliste!$C$31:$F$31)*R849)),"")</f>
        <v/>
      </c>
    </row>
    <row r="850" spans="1:21" ht="14.4">
      <c r="A850" s="278" t="str">
        <f>IF(A849="","",IF(A849+1&lt;='Prisestimat RAS'!$C$7,'Beregninger RAS'!A849+1,""))</f>
        <v/>
      </c>
      <c r="B850" s="260" t="str">
        <f t="shared" si="133"/>
        <v/>
      </c>
      <c r="C850" s="277" t="str">
        <f t="shared" si="134"/>
        <v/>
      </c>
      <c r="D850" s="260" t="str">
        <f t="shared" si="135"/>
        <v/>
      </c>
      <c r="E850" s="226" t="str">
        <f t="shared" si="137"/>
        <v/>
      </c>
      <c r="F850" s="248" t="str">
        <f t="shared" si="136"/>
        <v/>
      </c>
      <c r="G850" s="246" t="str">
        <f>IF($A850="","",'Prisestimat RAS'!$C$14)</f>
        <v/>
      </c>
      <c r="H850" s="248" t="str" cm="1">
        <f t="array" ref="H850">IF(N850=Hjelpeark!$E$7,_xlfn.XLOOKUP(IF(P850="Naturlig",O850,P850),'Veksttabell FV'!$A$26:$A$42,_xlfn.XLOOKUP('Beregninger RAS'!F850,'Veksttabell FV'!$B$25:$T$25,'Veksttabell FV'!$B$26:$T$42,,-1),,-1)*G850,IF('Beregninger RAS'!N850=Hjelpeark!$D$7,_xlfn.XLOOKUP(IF(P850="Naturlig",O850,P850),'Veksttabell SV'!$A$27:$A$43,_xlfn.XLOOKUP('Beregninger RAS'!F850,'Veksttabell SV'!$B$26:$AU$26,'Veksttabell SV'!$B$27:$AU$43,,-1),,-1)*G850,""))</f>
        <v/>
      </c>
      <c r="I850" s="248" t="str">
        <f t="shared" si="130"/>
        <v/>
      </c>
      <c r="J850" s="264" t="str">
        <f t="shared" si="131"/>
        <v/>
      </c>
      <c r="K850" s="277" t="str">
        <f>IF(A850="","",'Prisestimat RAS'!$C$9)</f>
        <v/>
      </c>
      <c r="L850" s="277" t="str">
        <f>IF(B850="","",'Prisestimat RAS'!$C$10)</f>
        <v/>
      </c>
      <c r="M850" s="277" t="str">
        <f>IF(A850="","",_xlfn.XLOOKUP('Prisestimat RAS'!$C$10,Hjelpeark!$P$14:$P$16,Hjelpeark!$Q$14:$Q$16))</f>
        <v/>
      </c>
      <c r="N850" s="277" t="str">
        <f t="shared" si="138"/>
        <v/>
      </c>
      <c r="O850" s="277" t="str">
        <f>IFERROR(IF(N850=Hjelpeark!$D$7,_xlfn.XLOOKUP('Beregninger RAS'!C850,Hjelpeark!$C$8:$C$19,Hjelpeark!$D$8:$D$19),_xlfn.XLOOKUP('Beregninger RAS'!C850,Hjelpeark!$C$8:$C$19,Hjelpeark!$E$8:$E$19)),"")</f>
        <v/>
      </c>
      <c r="P850" s="277" t="str">
        <f t="shared" si="139"/>
        <v/>
      </c>
      <c r="Q850" s="277" t="str">
        <f>IFERROR(IF(P850=Hjelpeark!$B$4,0,ABS(P850-O850)),"")</f>
        <v/>
      </c>
      <c r="R850" s="226" t="str">
        <f t="shared" si="132"/>
        <v/>
      </c>
      <c r="T850" s="248" t="str">
        <f>IFERROR(_xlfn.XLOOKUP(D850,Prisliste!$C$4:$F$4,Prisliste!$C$28:$F$28)*R850,"")</f>
        <v/>
      </c>
      <c r="U850" s="248" t="str">
        <f>IFERROR(IF(L850=Hjelpeark!$P$14,_xlfn.XLOOKUP(D850,Prisliste!$C$4:$F$4,Prisliste!$C$29:$F$29)*R850,IF(L850=Hjelpeark!$P$15,_xlfn.XLOOKUP(D850,Prisliste!$C$4:$F$4,Prisliste!$C$30:$F$30)*R850,_xlfn.XLOOKUP(D850,Prisliste!$C$4:$F$4,Prisliste!$C$31:$F$31)*R850)),"")</f>
        <v/>
      </c>
    </row>
    <row r="851" spans="1:21" ht="14.4">
      <c r="A851" s="278" t="str">
        <f>IF(A850="","",IF(A850+1&lt;='Prisestimat RAS'!$C$7,'Beregninger RAS'!A850+1,""))</f>
        <v/>
      </c>
      <c r="B851" s="260" t="str">
        <f t="shared" si="133"/>
        <v/>
      </c>
      <c r="C851" s="277" t="str">
        <f t="shared" si="134"/>
        <v/>
      </c>
      <c r="D851" s="260" t="str">
        <f t="shared" si="135"/>
        <v/>
      </c>
      <c r="E851" s="226" t="str">
        <f t="shared" si="137"/>
        <v/>
      </c>
      <c r="F851" s="248" t="str">
        <f t="shared" si="136"/>
        <v/>
      </c>
      <c r="G851" s="246" t="str">
        <f>IF($A851="","",'Prisestimat RAS'!$C$14)</f>
        <v/>
      </c>
      <c r="H851" s="248" t="str" cm="1">
        <f t="array" ref="H851">IF(N851=Hjelpeark!$E$7,_xlfn.XLOOKUP(IF(P851="Naturlig",O851,P851),'Veksttabell FV'!$A$26:$A$42,_xlfn.XLOOKUP('Beregninger RAS'!F851,'Veksttabell FV'!$B$25:$T$25,'Veksttabell FV'!$B$26:$T$42,,-1),,-1)*G851,IF('Beregninger RAS'!N851=Hjelpeark!$D$7,_xlfn.XLOOKUP(IF(P851="Naturlig",O851,P851),'Veksttabell SV'!$A$27:$A$43,_xlfn.XLOOKUP('Beregninger RAS'!F851,'Veksttabell SV'!$B$26:$AU$26,'Veksttabell SV'!$B$27:$AU$43,,-1),,-1)*G851,""))</f>
        <v/>
      </c>
      <c r="I851" s="248" t="str">
        <f t="shared" si="130"/>
        <v/>
      </c>
      <c r="J851" s="264" t="str">
        <f t="shared" si="131"/>
        <v/>
      </c>
      <c r="K851" s="277" t="str">
        <f>IF(A851="","",'Prisestimat RAS'!$C$9)</f>
        <v/>
      </c>
      <c r="L851" s="277" t="str">
        <f>IF(B851="","",'Prisestimat RAS'!$C$10)</f>
        <v/>
      </c>
      <c r="M851" s="277" t="str">
        <f>IF(A851="","",_xlfn.XLOOKUP('Prisestimat RAS'!$C$10,Hjelpeark!$P$14:$P$16,Hjelpeark!$Q$14:$Q$16))</f>
        <v/>
      </c>
      <c r="N851" s="277" t="str">
        <f t="shared" si="138"/>
        <v/>
      </c>
      <c r="O851" s="277" t="str">
        <f>IFERROR(IF(N851=Hjelpeark!$D$7,_xlfn.XLOOKUP('Beregninger RAS'!C851,Hjelpeark!$C$8:$C$19,Hjelpeark!$D$8:$D$19),_xlfn.XLOOKUP('Beregninger RAS'!C851,Hjelpeark!$C$8:$C$19,Hjelpeark!$E$8:$E$19)),"")</f>
        <v/>
      </c>
      <c r="P851" s="277" t="str">
        <f t="shared" si="139"/>
        <v/>
      </c>
      <c r="Q851" s="277" t="str">
        <f>IFERROR(IF(P851=Hjelpeark!$B$4,0,ABS(P851-O851)),"")</f>
        <v/>
      </c>
      <c r="R851" s="226" t="str">
        <f t="shared" si="132"/>
        <v/>
      </c>
      <c r="T851" s="248" t="str">
        <f>IFERROR(_xlfn.XLOOKUP(D851,Prisliste!$C$4:$F$4,Prisliste!$C$28:$F$28)*R851,"")</f>
        <v/>
      </c>
      <c r="U851" s="248" t="str">
        <f>IFERROR(IF(L851=Hjelpeark!$P$14,_xlfn.XLOOKUP(D851,Prisliste!$C$4:$F$4,Prisliste!$C$29:$F$29)*R851,IF(L851=Hjelpeark!$P$15,_xlfn.XLOOKUP(D851,Prisliste!$C$4:$F$4,Prisliste!$C$30:$F$30)*R851,_xlfn.XLOOKUP(D851,Prisliste!$C$4:$F$4,Prisliste!$C$31:$F$31)*R851)),"")</f>
        <v/>
      </c>
    </row>
    <row r="852" spans="1:21" ht="14.4">
      <c r="A852" s="278" t="str">
        <f>IF(A851="","",IF(A851+1&lt;='Prisestimat RAS'!$C$7,'Beregninger RAS'!A851+1,""))</f>
        <v/>
      </c>
      <c r="B852" s="260" t="str">
        <f t="shared" si="133"/>
        <v/>
      </c>
      <c r="C852" s="277" t="str">
        <f t="shared" si="134"/>
        <v/>
      </c>
      <c r="D852" s="260" t="str">
        <f t="shared" si="135"/>
        <v/>
      </c>
      <c r="E852" s="226" t="str">
        <f t="shared" si="137"/>
        <v/>
      </c>
      <c r="F852" s="248" t="str">
        <f t="shared" si="136"/>
        <v/>
      </c>
      <c r="G852" s="246" t="str">
        <f>IF($A852="","",'Prisestimat RAS'!$C$14)</f>
        <v/>
      </c>
      <c r="H852" s="248" t="str" cm="1">
        <f t="array" ref="H852">IF(N852=Hjelpeark!$E$7,_xlfn.XLOOKUP(IF(P852="Naturlig",O852,P852),'Veksttabell FV'!$A$26:$A$42,_xlfn.XLOOKUP('Beregninger RAS'!F852,'Veksttabell FV'!$B$25:$T$25,'Veksttabell FV'!$B$26:$T$42,,-1),,-1)*G852,IF('Beregninger RAS'!N852=Hjelpeark!$D$7,_xlfn.XLOOKUP(IF(P852="Naturlig",O852,P852),'Veksttabell SV'!$A$27:$A$43,_xlfn.XLOOKUP('Beregninger RAS'!F852,'Veksttabell SV'!$B$26:$AU$26,'Veksttabell SV'!$B$27:$AU$43,,-1),,-1)*G852,""))</f>
        <v/>
      </c>
      <c r="I852" s="248" t="str">
        <f t="shared" si="130"/>
        <v/>
      </c>
      <c r="J852" s="264" t="str">
        <f t="shared" si="131"/>
        <v/>
      </c>
      <c r="K852" s="277" t="str">
        <f>IF(A852="","",'Prisestimat RAS'!$C$9)</f>
        <v/>
      </c>
      <c r="L852" s="277" t="str">
        <f>IF(B852="","",'Prisestimat RAS'!$C$10)</f>
        <v/>
      </c>
      <c r="M852" s="277" t="str">
        <f>IF(A852="","",_xlfn.XLOOKUP('Prisestimat RAS'!$C$10,Hjelpeark!$P$14:$P$16,Hjelpeark!$Q$14:$Q$16))</f>
        <v/>
      </c>
      <c r="N852" s="277" t="str">
        <f t="shared" si="138"/>
        <v/>
      </c>
      <c r="O852" s="277" t="str">
        <f>IFERROR(IF(N852=Hjelpeark!$D$7,_xlfn.XLOOKUP('Beregninger RAS'!C852,Hjelpeark!$C$8:$C$19,Hjelpeark!$D$8:$D$19),_xlfn.XLOOKUP('Beregninger RAS'!C852,Hjelpeark!$C$8:$C$19,Hjelpeark!$E$8:$E$19)),"")</f>
        <v/>
      </c>
      <c r="P852" s="277" t="str">
        <f t="shared" si="139"/>
        <v/>
      </c>
      <c r="Q852" s="277" t="str">
        <f>IFERROR(IF(P852=Hjelpeark!$B$4,0,ABS(P852-O852)),"")</f>
        <v/>
      </c>
      <c r="R852" s="226" t="str">
        <f t="shared" si="132"/>
        <v/>
      </c>
      <c r="T852" s="248" t="str">
        <f>IFERROR(_xlfn.XLOOKUP(D852,Prisliste!$C$4:$F$4,Prisliste!$C$28:$F$28)*R852,"")</f>
        <v/>
      </c>
      <c r="U852" s="248" t="str">
        <f>IFERROR(IF(L852=Hjelpeark!$P$14,_xlfn.XLOOKUP(D852,Prisliste!$C$4:$F$4,Prisliste!$C$29:$F$29)*R852,IF(L852=Hjelpeark!$P$15,_xlfn.XLOOKUP(D852,Prisliste!$C$4:$F$4,Prisliste!$C$30:$F$30)*R852,_xlfn.XLOOKUP(D852,Prisliste!$C$4:$F$4,Prisliste!$C$31:$F$31)*R852)),"")</f>
        <v/>
      </c>
    </row>
    <row r="853" spans="1:21" ht="14.4">
      <c r="A853" s="278" t="str">
        <f>IF(A852="","",IF(A852+1&lt;='Prisestimat RAS'!$C$7,'Beregninger RAS'!A852+1,""))</f>
        <v/>
      </c>
      <c r="B853" s="260" t="str">
        <f t="shared" si="133"/>
        <v/>
      </c>
      <c r="C853" s="277" t="str">
        <f t="shared" si="134"/>
        <v/>
      </c>
      <c r="D853" s="260" t="str">
        <f t="shared" si="135"/>
        <v/>
      </c>
      <c r="E853" s="226" t="str">
        <f t="shared" si="137"/>
        <v/>
      </c>
      <c r="F853" s="248" t="str">
        <f t="shared" si="136"/>
        <v/>
      </c>
      <c r="G853" s="246" t="str">
        <f>IF($A853="","",'Prisestimat RAS'!$C$14)</f>
        <v/>
      </c>
      <c r="H853" s="248" t="str" cm="1">
        <f t="array" ref="H853">IF(N853=Hjelpeark!$E$7,_xlfn.XLOOKUP(IF(P853="Naturlig",O853,P853),'Veksttabell FV'!$A$26:$A$42,_xlfn.XLOOKUP('Beregninger RAS'!F853,'Veksttabell FV'!$B$25:$T$25,'Veksttabell FV'!$B$26:$T$42,,-1),,-1)*G853,IF('Beregninger RAS'!N853=Hjelpeark!$D$7,_xlfn.XLOOKUP(IF(P853="Naturlig",O853,P853),'Veksttabell SV'!$A$27:$A$43,_xlfn.XLOOKUP('Beregninger RAS'!F853,'Veksttabell SV'!$B$26:$AU$26,'Veksttabell SV'!$B$27:$AU$43,,-1),,-1)*G853,""))</f>
        <v/>
      </c>
      <c r="I853" s="248" t="str">
        <f t="shared" si="130"/>
        <v/>
      </c>
      <c r="J853" s="264" t="str">
        <f t="shared" si="131"/>
        <v/>
      </c>
      <c r="K853" s="277" t="str">
        <f>IF(A853="","",'Prisestimat RAS'!$C$9)</f>
        <v/>
      </c>
      <c r="L853" s="277" t="str">
        <f>IF(B853="","",'Prisestimat RAS'!$C$10)</f>
        <v/>
      </c>
      <c r="M853" s="277" t="str">
        <f>IF(A853="","",_xlfn.XLOOKUP('Prisestimat RAS'!$C$10,Hjelpeark!$P$14:$P$16,Hjelpeark!$Q$14:$Q$16))</f>
        <v/>
      </c>
      <c r="N853" s="277" t="str">
        <f t="shared" si="138"/>
        <v/>
      </c>
      <c r="O853" s="277" t="str">
        <f>IFERROR(IF(N853=Hjelpeark!$D$7,_xlfn.XLOOKUP('Beregninger RAS'!C853,Hjelpeark!$C$8:$C$19,Hjelpeark!$D$8:$D$19),_xlfn.XLOOKUP('Beregninger RAS'!C853,Hjelpeark!$C$8:$C$19,Hjelpeark!$E$8:$E$19)),"")</f>
        <v/>
      </c>
      <c r="P853" s="277" t="str">
        <f t="shared" si="139"/>
        <v/>
      </c>
      <c r="Q853" s="277" t="str">
        <f>IFERROR(IF(P853=Hjelpeark!$B$4,0,ABS(P853-O853)),"")</f>
        <v/>
      </c>
      <c r="R853" s="226" t="str">
        <f t="shared" si="132"/>
        <v/>
      </c>
      <c r="T853" s="248" t="str">
        <f>IFERROR(_xlfn.XLOOKUP(D853,Prisliste!$C$4:$F$4,Prisliste!$C$28:$F$28)*R853,"")</f>
        <v/>
      </c>
      <c r="U853" s="248" t="str">
        <f>IFERROR(IF(L853=Hjelpeark!$P$14,_xlfn.XLOOKUP(D853,Prisliste!$C$4:$F$4,Prisliste!$C$29:$F$29)*R853,IF(L853=Hjelpeark!$P$15,_xlfn.XLOOKUP(D853,Prisliste!$C$4:$F$4,Prisliste!$C$30:$F$30)*R853,_xlfn.XLOOKUP(D853,Prisliste!$C$4:$F$4,Prisliste!$C$31:$F$31)*R853)),"")</f>
        <v/>
      </c>
    </row>
    <row r="854" spans="1:21" ht="14.4">
      <c r="A854" s="278" t="str">
        <f>IF(A853="","",IF(A853+1&lt;='Prisestimat RAS'!$C$7,'Beregninger RAS'!A853+1,""))</f>
        <v/>
      </c>
      <c r="B854" s="260" t="str">
        <f t="shared" si="133"/>
        <v/>
      </c>
      <c r="C854" s="277" t="str">
        <f t="shared" si="134"/>
        <v/>
      </c>
      <c r="D854" s="260" t="str">
        <f t="shared" si="135"/>
        <v/>
      </c>
      <c r="E854" s="226" t="str">
        <f t="shared" si="137"/>
        <v/>
      </c>
      <c r="F854" s="248" t="str">
        <f t="shared" si="136"/>
        <v/>
      </c>
      <c r="G854" s="246" t="str">
        <f>IF($A854="","",'Prisestimat RAS'!$C$14)</f>
        <v/>
      </c>
      <c r="H854" s="248" t="str" cm="1">
        <f t="array" ref="H854">IF(N854=Hjelpeark!$E$7,_xlfn.XLOOKUP(IF(P854="Naturlig",O854,P854),'Veksttabell FV'!$A$26:$A$42,_xlfn.XLOOKUP('Beregninger RAS'!F854,'Veksttabell FV'!$B$25:$T$25,'Veksttabell FV'!$B$26:$T$42,,-1),,-1)*G854,IF('Beregninger RAS'!N854=Hjelpeark!$D$7,_xlfn.XLOOKUP(IF(P854="Naturlig",O854,P854),'Veksttabell SV'!$A$27:$A$43,_xlfn.XLOOKUP('Beregninger RAS'!F854,'Veksttabell SV'!$B$26:$AU$26,'Veksttabell SV'!$B$27:$AU$43,,-1),,-1)*G854,""))</f>
        <v/>
      </c>
      <c r="I854" s="248" t="str">
        <f t="shared" si="130"/>
        <v/>
      </c>
      <c r="J854" s="264" t="str">
        <f t="shared" si="131"/>
        <v/>
      </c>
      <c r="K854" s="277" t="str">
        <f>IF(A854="","",'Prisestimat RAS'!$C$9)</f>
        <v/>
      </c>
      <c r="L854" s="277" t="str">
        <f>IF(B854="","",'Prisestimat RAS'!$C$10)</f>
        <v/>
      </c>
      <c r="M854" s="277" t="str">
        <f>IF(A854="","",_xlfn.XLOOKUP('Prisestimat RAS'!$C$10,Hjelpeark!$P$14:$P$16,Hjelpeark!$Q$14:$Q$16))</f>
        <v/>
      </c>
      <c r="N854" s="277" t="str">
        <f t="shared" si="138"/>
        <v/>
      </c>
      <c r="O854" s="277" t="str">
        <f>IFERROR(IF(N854=Hjelpeark!$D$7,_xlfn.XLOOKUP('Beregninger RAS'!C854,Hjelpeark!$C$8:$C$19,Hjelpeark!$D$8:$D$19),_xlfn.XLOOKUP('Beregninger RAS'!C854,Hjelpeark!$C$8:$C$19,Hjelpeark!$E$8:$E$19)),"")</f>
        <v/>
      </c>
      <c r="P854" s="277" t="str">
        <f t="shared" si="139"/>
        <v/>
      </c>
      <c r="Q854" s="277" t="str">
        <f>IFERROR(IF(P854=Hjelpeark!$B$4,0,ABS(P854-O854)),"")</f>
        <v/>
      </c>
      <c r="R854" s="226" t="str">
        <f t="shared" si="132"/>
        <v/>
      </c>
      <c r="T854" s="248" t="str">
        <f>IFERROR(_xlfn.XLOOKUP(D854,Prisliste!$C$4:$F$4,Prisliste!$C$28:$F$28)*R854,"")</f>
        <v/>
      </c>
      <c r="U854" s="248" t="str">
        <f>IFERROR(IF(L854=Hjelpeark!$P$14,_xlfn.XLOOKUP(D854,Prisliste!$C$4:$F$4,Prisliste!$C$29:$F$29)*R854,IF(L854=Hjelpeark!$P$15,_xlfn.XLOOKUP(D854,Prisliste!$C$4:$F$4,Prisliste!$C$30:$F$30)*R854,_xlfn.XLOOKUP(D854,Prisliste!$C$4:$F$4,Prisliste!$C$31:$F$31)*R854)),"")</f>
        <v/>
      </c>
    </row>
    <row r="855" spans="1:21" ht="14.4">
      <c r="A855" s="278" t="str">
        <f>IF(A854="","",IF(A854+1&lt;='Prisestimat RAS'!$C$7,'Beregninger RAS'!A854+1,""))</f>
        <v/>
      </c>
      <c r="B855" s="260" t="str">
        <f t="shared" si="133"/>
        <v/>
      </c>
      <c r="C855" s="277" t="str">
        <f t="shared" si="134"/>
        <v/>
      </c>
      <c r="D855" s="260" t="str">
        <f t="shared" si="135"/>
        <v/>
      </c>
      <c r="E855" s="226" t="str">
        <f t="shared" si="137"/>
        <v/>
      </c>
      <c r="F855" s="248" t="str">
        <f t="shared" si="136"/>
        <v/>
      </c>
      <c r="G855" s="246" t="str">
        <f>IF($A855="","",'Prisestimat RAS'!$C$14)</f>
        <v/>
      </c>
      <c r="H855" s="248" t="str" cm="1">
        <f t="array" ref="H855">IF(N855=Hjelpeark!$E$7,_xlfn.XLOOKUP(IF(P855="Naturlig",O855,P855),'Veksttabell FV'!$A$26:$A$42,_xlfn.XLOOKUP('Beregninger RAS'!F855,'Veksttabell FV'!$B$25:$T$25,'Veksttabell FV'!$B$26:$T$42,,-1),,-1)*G855,IF('Beregninger RAS'!N855=Hjelpeark!$D$7,_xlfn.XLOOKUP(IF(P855="Naturlig",O855,P855),'Veksttabell SV'!$A$27:$A$43,_xlfn.XLOOKUP('Beregninger RAS'!F855,'Veksttabell SV'!$B$26:$AU$26,'Veksttabell SV'!$B$27:$AU$43,,-1),,-1)*G855,""))</f>
        <v/>
      </c>
      <c r="I855" s="248" t="str">
        <f t="shared" si="130"/>
        <v/>
      </c>
      <c r="J855" s="264" t="str">
        <f t="shared" si="131"/>
        <v/>
      </c>
      <c r="K855" s="277" t="str">
        <f>IF(A855="","",'Prisestimat RAS'!$C$9)</f>
        <v/>
      </c>
      <c r="L855" s="277" t="str">
        <f>IF(B855="","",'Prisestimat RAS'!$C$10)</f>
        <v/>
      </c>
      <c r="M855" s="277" t="str">
        <f>IF(A855="","",_xlfn.XLOOKUP('Prisestimat RAS'!$C$10,Hjelpeark!$P$14:$P$16,Hjelpeark!$Q$14:$Q$16))</f>
        <v/>
      </c>
      <c r="N855" s="277" t="str">
        <f t="shared" si="138"/>
        <v/>
      </c>
      <c r="O855" s="277" t="str">
        <f>IFERROR(IF(N855=Hjelpeark!$D$7,_xlfn.XLOOKUP('Beregninger RAS'!C855,Hjelpeark!$C$8:$C$19,Hjelpeark!$D$8:$D$19),_xlfn.XLOOKUP('Beregninger RAS'!C855,Hjelpeark!$C$8:$C$19,Hjelpeark!$E$8:$E$19)),"")</f>
        <v/>
      </c>
      <c r="P855" s="277" t="str">
        <f t="shared" si="139"/>
        <v/>
      </c>
      <c r="Q855" s="277" t="str">
        <f>IFERROR(IF(P855=Hjelpeark!$B$4,0,ABS(P855-O855)),"")</f>
        <v/>
      </c>
      <c r="R855" s="226" t="str">
        <f t="shared" si="132"/>
        <v/>
      </c>
      <c r="T855" s="248" t="str">
        <f>IFERROR(_xlfn.XLOOKUP(D855,Prisliste!$C$4:$F$4,Prisliste!$C$28:$F$28)*R855,"")</f>
        <v/>
      </c>
      <c r="U855" s="248" t="str">
        <f>IFERROR(IF(L855=Hjelpeark!$P$14,_xlfn.XLOOKUP(D855,Prisliste!$C$4:$F$4,Prisliste!$C$29:$F$29)*R855,IF(L855=Hjelpeark!$P$15,_xlfn.XLOOKUP(D855,Prisliste!$C$4:$F$4,Prisliste!$C$30:$F$30)*R855,_xlfn.XLOOKUP(D855,Prisliste!$C$4:$F$4,Prisliste!$C$31:$F$31)*R855)),"")</f>
        <v/>
      </c>
    </row>
    <row r="856" spans="1:21" ht="14.4">
      <c r="A856" s="278" t="str">
        <f>IF(A855="","",IF(A855+1&lt;='Prisestimat RAS'!$C$7,'Beregninger RAS'!A855+1,""))</f>
        <v/>
      </c>
      <c r="B856" s="260" t="str">
        <f t="shared" si="133"/>
        <v/>
      </c>
      <c r="C856" s="277" t="str">
        <f t="shared" si="134"/>
        <v/>
      </c>
      <c r="D856" s="260" t="str">
        <f t="shared" si="135"/>
        <v/>
      </c>
      <c r="E856" s="226" t="str">
        <f t="shared" si="137"/>
        <v/>
      </c>
      <c r="F856" s="248" t="str">
        <f t="shared" si="136"/>
        <v/>
      </c>
      <c r="G856" s="246" t="str">
        <f>IF($A856="","",'Prisestimat RAS'!$C$14)</f>
        <v/>
      </c>
      <c r="H856" s="248" t="str" cm="1">
        <f t="array" ref="H856">IF(N856=Hjelpeark!$E$7,_xlfn.XLOOKUP(IF(P856="Naturlig",O856,P856),'Veksttabell FV'!$A$26:$A$42,_xlfn.XLOOKUP('Beregninger RAS'!F856,'Veksttabell FV'!$B$25:$T$25,'Veksttabell FV'!$B$26:$T$42,,-1),,-1)*G856,IF('Beregninger RAS'!N856=Hjelpeark!$D$7,_xlfn.XLOOKUP(IF(P856="Naturlig",O856,P856),'Veksttabell SV'!$A$27:$A$43,_xlfn.XLOOKUP('Beregninger RAS'!F856,'Veksttabell SV'!$B$26:$AU$26,'Veksttabell SV'!$B$27:$AU$43,,-1),,-1)*G856,""))</f>
        <v/>
      </c>
      <c r="I856" s="248" t="str">
        <f t="shared" si="130"/>
        <v/>
      </c>
      <c r="J856" s="264" t="str">
        <f t="shared" si="131"/>
        <v/>
      </c>
      <c r="K856" s="277" t="str">
        <f>IF(A856="","",'Prisestimat RAS'!$C$9)</f>
        <v/>
      </c>
      <c r="L856" s="277" t="str">
        <f>IF(B856="","",'Prisestimat RAS'!$C$10)</f>
        <v/>
      </c>
      <c r="M856" s="277" t="str">
        <f>IF(A856="","",_xlfn.XLOOKUP('Prisestimat RAS'!$C$10,Hjelpeark!$P$14:$P$16,Hjelpeark!$Q$14:$Q$16))</f>
        <v/>
      </c>
      <c r="N856" s="277" t="str">
        <f t="shared" si="138"/>
        <v/>
      </c>
      <c r="O856" s="277" t="str">
        <f>IFERROR(IF(N856=Hjelpeark!$D$7,_xlfn.XLOOKUP('Beregninger RAS'!C856,Hjelpeark!$C$8:$C$19,Hjelpeark!$D$8:$D$19),_xlfn.XLOOKUP('Beregninger RAS'!C856,Hjelpeark!$C$8:$C$19,Hjelpeark!$E$8:$E$19)),"")</f>
        <v/>
      </c>
      <c r="P856" s="277" t="str">
        <f t="shared" si="139"/>
        <v/>
      </c>
      <c r="Q856" s="277" t="str">
        <f>IFERROR(IF(P856=Hjelpeark!$B$4,0,ABS(P856-O856)),"")</f>
        <v/>
      </c>
      <c r="R856" s="226" t="str">
        <f t="shared" si="132"/>
        <v/>
      </c>
      <c r="T856" s="248" t="str">
        <f>IFERROR(_xlfn.XLOOKUP(D856,Prisliste!$C$4:$F$4,Prisliste!$C$28:$F$28)*R856,"")</f>
        <v/>
      </c>
      <c r="U856" s="248" t="str">
        <f>IFERROR(IF(L856=Hjelpeark!$P$14,_xlfn.XLOOKUP(D856,Prisliste!$C$4:$F$4,Prisliste!$C$29:$F$29)*R856,IF(L856=Hjelpeark!$P$15,_xlfn.XLOOKUP(D856,Prisliste!$C$4:$F$4,Prisliste!$C$30:$F$30)*R856,_xlfn.XLOOKUP(D856,Prisliste!$C$4:$F$4,Prisliste!$C$31:$F$31)*R856)),"")</f>
        <v/>
      </c>
    </row>
    <row r="857" spans="1:21" ht="14.4">
      <c r="A857" s="278" t="str">
        <f>IF(A856="","",IF(A856+1&lt;='Prisestimat RAS'!$C$7,'Beregninger RAS'!A856+1,""))</f>
        <v/>
      </c>
      <c r="B857" s="260" t="str">
        <f t="shared" si="133"/>
        <v/>
      </c>
      <c r="C857" s="277" t="str">
        <f t="shared" si="134"/>
        <v/>
      </c>
      <c r="D857" s="260" t="str">
        <f t="shared" si="135"/>
        <v/>
      </c>
      <c r="E857" s="226" t="str">
        <f t="shared" si="137"/>
        <v/>
      </c>
      <c r="F857" s="248" t="str">
        <f t="shared" si="136"/>
        <v/>
      </c>
      <c r="G857" s="246" t="str">
        <f>IF($A857="","",'Prisestimat RAS'!$C$14)</f>
        <v/>
      </c>
      <c r="H857" s="248" t="str" cm="1">
        <f t="array" ref="H857">IF(N857=Hjelpeark!$E$7,_xlfn.XLOOKUP(IF(P857="Naturlig",O857,P857),'Veksttabell FV'!$A$26:$A$42,_xlfn.XLOOKUP('Beregninger RAS'!F857,'Veksttabell FV'!$B$25:$T$25,'Veksttabell FV'!$B$26:$T$42,,-1),,-1)*G857,IF('Beregninger RAS'!N857=Hjelpeark!$D$7,_xlfn.XLOOKUP(IF(P857="Naturlig",O857,P857),'Veksttabell SV'!$A$27:$A$43,_xlfn.XLOOKUP('Beregninger RAS'!F857,'Veksttabell SV'!$B$26:$AU$26,'Veksttabell SV'!$B$27:$AU$43,,-1),,-1)*G857,""))</f>
        <v/>
      </c>
      <c r="I857" s="248" t="str">
        <f t="shared" si="130"/>
        <v/>
      </c>
      <c r="J857" s="264" t="str">
        <f t="shared" si="131"/>
        <v/>
      </c>
      <c r="K857" s="277" t="str">
        <f>IF(A857="","",'Prisestimat RAS'!$C$9)</f>
        <v/>
      </c>
      <c r="L857" s="277" t="str">
        <f>IF(B857="","",'Prisestimat RAS'!$C$10)</f>
        <v/>
      </c>
      <c r="M857" s="277" t="str">
        <f>IF(A857="","",_xlfn.XLOOKUP('Prisestimat RAS'!$C$10,Hjelpeark!$P$14:$P$16,Hjelpeark!$Q$14:$Q$16))</f>
        <v/>
      </c>
      <c r="N857" s="277" t="str">
        <f t="shared" si="138"/>
        <v/>
      </c>
      <c r="O857" s="277" t="str">
        <f>IFERROR(IF(N857=Hjelpeark!$D$7,_xlfn.XLOOKUP('Beregninger RAS'!C857,Hjelpeark!$C$8:$C$19,Hjelpeark!$D$8:$D$19),_xlfn.XLOOKUP('Beregninger RAS'!C857,Hjelpeark!$C$8:$C$19,Hjelpeark!$E$8:$E$19)),"")</f>
        <v/>
      </c>
      <c r="P857" s="277" t="str">
        <f t="shared" si="139"/>
        <v/>
      </c>
      <c r="Q857" s="277" t="str">
        <f>IFERROR(IF(P857=Hjelpeark!$B$4,0,ABS(P857-O857)),"")</f>
        <v/>
      </c>
      <c r="R857" s="226" t="str">
        <f t="shared" si="132"/>
        <v/>
      </c>
      <c r="T857" s="248" t="str">
        <f>IFERROR(_xlfn.XLOOKUP(D857,Prisliste!$C$4:$F$4,Prisliste!$C$28:$F$28)*R857,"")</f>
        <v/>
      </c>
      <c r="U857" s="248" t="str">
        <f>IFERROR(IF(L857=Hjelpeark!$P$14,_xlfn.XLOOKUP(D857,Prisliste!$C$4:$F$4,Prisliste!$C$29:$F$29)*R857,IF(L857=Hjelpeark!$P$15,_xlfn.XLOOKUP(D857,Prisliste!$C$4:$F$4,Prisliste!$C$30:$F$30)*R857,_xlfn.XLOOKUP(D857,Prisliste!$C$4:$F$4,Prisliste!$C$31:$F$31)*R857)),"")</f>
        <v/>
      </c>
    </row>
    <row r="858" spans="1:21" ht="14.4">
      <c r="A858" s="278" t="str">
        <f>IF(A857="","",IF(A857+1&lt;='Prisestimat RAS'!$C$7,'Beregninger RAS'!A857+1,""))</f>
        <v/>
      </c>
      <c r="B858" s="260" t="str">
        <f t="shared" si="133"/>
        <v/>
      </c>
      <c r="C858" s="277" t="str">
        <f t="shared" si="134"/>
        <v/>
      </c>
      <c r="D858" s="260" t="str">
        <f t="shared" si="135"/>
        <v/>
      </c>
      <c r="E858" s="226" t="str">
        <f t="shared" si="137"/>
        <v/>
      </c>
      <c r="F858" s="248" t="str">
        <f t="shared" si="136"/>
        <v/>
      </c>
      <c r="G858" s="246" t="str">
        <f>IF($A858="","",'Prisestimat RAS'!$C$14)</f>
        <v/>
      </c>
      <c r="H858" s="248" t="str" cm="1">
        <f t="array" ref="H858">IF(N858=Hjelpeark!$E$7,_xlfn.XLOOKUP(IF(P858="Naturlig",O858,P858),'Veksttabell FV'!$A$26:$A$42,_xlfn.XLOOKUP('Beregninger RAS'!F858,'Veksttabell FV'!$B$25:$T$25,'Veksttabell FV'!$B$26:$T$42,,-1),,-1)*G858,IF('Beregninger RAS'!N858=Hjelpeark!$D$7,_xlfn.XLOOKUP(IF(P858="Naturlig",O858,P858),'Veksttabell SV'!$A$27:$A$43,_xlfn.XLOOKUP('Beregninger RAS'!F858,'Veksttabell SV'!$B$26:$AU$26,'Veksttabell SV'!$B$27:$AU$43,,-1),,-1)*G858,""))</f>
        <v/>
      </c>
      <c r="I858" s="248" t="str">
        <f t="shared" si="130"/>
        <v/>
      </c>
      <c r="J858" s="264" t="str">
        <f t="shared" si="131"/>
        <v/>
      </c>
      <c r="K858" s="277" t="str">
        <f>IF(A858="","",'Prisestimat RAS'!$C$9)</f>
        <v/>
      </c>
      <c r="L858" s="277" t="str">
        <f>IF(B858="","",'Prisestimat RAS'!$C$10)</f>
        <v/>
      </c>
      <c r="M858" s="277" t="str">
        <f>IF(A858="","",_xlfn.XLOOKUP('Prisestimat RAS'!$C$10,Hjelpeark!$P$14:$P$16,Hjelpeark!$Q$14:$Q$16))</f>
        <v/>
      </c>
      <c r="N858" s="277" t="str">
        <f t="shared" si="138"/>
        <v/>
      </c>
      <c r="O858" s="277" t="str">
        <f>IFERROR(IF(N858=Hjelpeark!$D$7,_xlfn.XLOOKUP('Beregninger RAS'!C858,Hjelpeark!$C$8:$C$19,Hjelpeark!$D$8:$D$19),_xlfn.XLOOKUP('Beregninger RAS'!C858,Hjelpeark!$C$8:$C$19,Hjelpeark!$E$8:$E$19)),"")</f>
        <v/>
      </c>
      <c r="P858" s="277" t="str">
        <f t="shared" si="139"/>
        <v/>
      </c>
      <c r="Q858" s="277" t="str">
        <f>IFERROR(IF(P858=Hjelpeark!$B$4,0,ABS(P858-O858)),"")</f>
        <v/>
      </c>
      <c r="R858" s="226" t="str">
        <f t="shared" si="132"/>
        <v/>
      </c>
      <c r="T858" s="248" t="str">
        <f>IFERROR(_xlfn.XLOOKUP(D858,Prisliste!$C$4:$F$4,Prisliste!$C$28:$F$28)*R858,"")</f>
        <v/>
      </c>
      <c r="U858" s="248" t="str">
        <f>IFERROR(IF(L858=Hjelpeark!$P$14,_xlfn.XLOOKUP(D858,Prisliste!$C$4:$F$4,Prisliste!$C$29:$F$29)*R858,IF(L858=Hjelpeark!$P$15,_xlfn.XLOOKUP(D858,Prisliste!$C$4:$F$4,Prisliste!$C$30:$F$30)*R858,_xlfn.XLOOKUP(D858,Prisliste!$C$4:$F$4,Prisliste!$C$31:$F$31)*R858)),"")</f>
        <v/>
      </c>
    </row>
    <row r="859" spans="1:21" ht="14.4">
      <c r="A859" s="278" t="str">
        <f>IF(A858="","",IF(A858+1&lt;='Prisestimat RAS'!$C$7,'Beregninger RAS'!A858+1,""))</f>
        <v/>
      </c>
      <c r="B859" s="260" t="str">
        <f t="shared" si="133"/>
        <v/>
      </c>
      <c r="C859" s="277" t="str">
        <f t="shared" si="134"/>
        <v/>
      </c>
      <c r="D859" s="260" t="str">
        <f t="shared" si="135"/>
        <v/>
      </c>
      <c r="E859" s="226" t="str">
        <f t="shared" si="137"/>
        <v/>
      </c>
      <c r="F859" s="248" t="str">
        <f t="shared" si="136"/>
        <v/>
      </c>
      <c r="G859" s="246" t="str">
        <f>IF($A859="","",'Prisestimat RAS'!$C$14)</f>
        <v/>
      </c>
      <c r="H859" s="248" t="str" cm="1">
        <f t="array" ref="H859">IF(N859=Hjelpeark!$E$7,_xlfn.XLOOKUP(IF(P859="Naturlig",O859,P859),'Veksttabell FV'!$A$26:$A$42,_xlfn.XLOOKUP('Beregninger RAS'!F859,'Veksttabell FV'!$B$25:$T$25,'Veksttabell FV'!$B$26:$T$42,,-1),,-1)*G859,IF('Beregninger RAS'!N859=Hjelpeark!$D$7,_xlfn.XLOOKUP(IF(P859="Naturlig",O859,P859),'Veksttabell SV'!$A$27:$A$43,_xlfn.XLOOKUP('Beregninger RAS'!F859,'Veksttabell SV'!$B$26:$AU$26,'Veksttabell SV'!$B$27:$AU$43,,-1),,-1)*G859,""))</f>
        <v/>
      </c>
      <c r="I859" s="248" t="str">
        <f t="shared" si="130"/>
        <v/>
      </c>
      <c r="J859" s="264" t="str">
        <f t="shared" si="131"/>
        <v/>
      </c>
      <c r="K859" s="277" t="str">
        <f>IF(A859="","",'Prisestimat RAS'!$C$9)</f>
        <v/>
      </c>
      <c r="L859" s="277" t="str">
        <f>IF(B859="","",'Prisestimat RAS'!$C$10)</f>
        <v/>
      </c>
      <c r="M859" s="277" t="str">
        <f>IF(A859="","",_xlfn.XLOOKUP('Prisestimat RAS'!$C$10,Hjelpeark!$P$14:$P$16,Hjelpeark!$Q$14:$Q$16))</f>
        <v/>
      </c>
      <c r="N859" s="277" t="str">
        <f t="shared" si="138"/>
        <v/>
      </c>
      <c r="O859" s="277" t="str">
        <f>IFERROR(IF(N859=Hjelpeark!$D$7,_xlfn.XLOOKUP('Beregninger RAS'!C859,Hjelpeark!$C$8:$C$19,Hjelpeark!$D$8:$D$19),_xlfn.XLOOKUP('Beregninger RAS'!C859,Hjelpeark!$C$8:$C$19,Hjelpeark!$E$8:$E$19)),"")</f>
        <v/>
      </c>
      <c r="P859" s="277" t="str">
        <f t="shared" si="139"/>
        <v/>
      </c>
      <c r="Q859" s="277" t="str">
        <f>IFERROR(IF(P859=Hjelpeark!$B$4,0,ABS(P859-O859)),"")</f>
        <v/>
      </c>
      <c r="R859" s="226" t="str">
        <f t="shared" si="132"/>
        <v/>
      </c>
      <c r="T859" s="248" t="str">
        <f>IFERROR(_xlfn.XLOOKUP(D859,Prisliste!$C$4:$F$4,Prisliste!$C$28:$F$28)*R859,"")</f>
        <v/>
      </c>
      <c r="U859" s="248" t="str">
        <f>IFERROR(IF(L859=Hjelpeark!$P$14,_xlfn.XLOOKUP(D859,Prisliste!$C$4:$F$4,Prisliste!$C$29:$F$29)*R859,IF(L859=Hjelpeark!$P$15,_xlfn.XLOOKUP(D859,Prisliste!$C$4:$F$4,Prisliste!$C$30:$F$30)*R859,_xlfn.XLOOKUP(D859,Prisliste!$C$4:$F$4,Prisliste!$C$31:$F$31)*R859)),"")</f>
        <v/>
      </c>
    </row>
    <row r="860" spans="1:21" ht="14.4">
      <c r="A860" s="278" t="str">
        <f>IF(A859="","",IF(A859+1&lt;='Prisestimat RAS'!$C$7,'Beregninger RAS'!A859+1,""))</f>
        <v/>
      </c>
      <c r="B860" s="260" t="str">
        <f t="shared" si="133"/>
        <v/>
      </c>
      <c r="C860" s="277" t="str">
        <f t="shared" si="134"/>
        <v/>
      </c>
      <c r="D860" s="260" t="str">
        <f t="shared" si="135"/>
        <v/>
      </c>
      <c r="E860" s="226" t="str">
        <f t="shared" si="137"/>
        <v/>
      </c>
      <c r="F860" s="248" t="str">
        <f t="shared" si="136"/>
        <v/>
      </c>
      <c r="G860" s="246" t="str">
        <f>IF($A860="","",'Prisestimat RAS'!$C$14)</f>
        <v/>
      </c>
      <c r="H860" s="248" t="str" cm="1">
        <f t="array" ref="H860">IF(N860=Hjelpeark!$E$7,_xlfn.XLOOKUP(IF(P860="Naturlig",O860,P860),'Veksttabell FV'!$A$26:$A$42,_xlfn.XLOOKUP('Beregninger RAS'!F860,'Veksttabell FV'!$B$25:$T$25,'Veksttabell FV'!$B$26:$T$42,,-1),,-1)*G860,IF('Beregninger RAS'!N860=Hjelpeark!$D$7,_xlfn.XLOOKUP(IF(P860="Naturlig",O860,P860),'Veksttabell SV'!$A$27:$A$43,_xlfn.XLOOKUP('Beregninger RAS'!F860,'Veksttabell SV'!$B$26:$AU$26,'Veksttabell SV'!$B$27:$AU$43,,-1),,-1)*G860,""))</f>
        <v/>
      </c>
      <c r="I860" s="248" t="str">
        <f t="shared" si="130"/>
        <v/>
      </c>
      <c r="J860" s="264" t="str">
        <f t="shared" si="131"/>
        <v/>
      </c>
      <c r="K860" s="277" t="str">
        <f>IF(A860="","",'Prisestimat RAS'!$C$9)</f>
        <v/>
      </c>
      <c r="L860" s="277" t="str">
        <f>IF(B860="","",'Prisestimat RAS'!$C$10)</f>
        <v/>
      </c>
      <c r="M860" s="277" t="str">
        <f>IF(A860="","",_xlfn.XLOOKUP('Prisestimat RAS'!$C$10,Hjelpeark!$P$14:$P$16,Hjelpeark!$Q$14:$Q$16))</f>
        <v/>
      </c>
      <c r="N860" s="277" t="str">
        <f t="shared" si="138"/>
        <v/>
      </c>
      <c r="O860" s="277" t="str">
        <f>IFERROR(IF(N860=Hjelpeark!$D$7,_xlfn.XLOOKUP('Beregninger RAS'!C860,Hjelpeark!$C$8:$C$19,Hjelpeark!$D$8:$D$19),_xlfn.XLOOKUP('Beregninger RAS'!C860,Hjelpeark!$C$8:$C$19,Hjelpeark!$E$8:$E$19)),"")</f>
        <v/>
      </c>
      <c r="P860" s="277" t="str">
        <f t="shared" si="139"/>
        <v/>
      </c>
      <c r="Q860" s="277" t="str">
        <f>IFERROR(IF(P860=Hjelpeark!$B$4,0,ABS(P860-O860)),"")</f>
        <v/>
      </c>
      <c r="R860" s="226" t="str">
        <f t="shared" si="132"/>
        <v/>
      </c>
      <c r="T860" s="248" t="str">
        <f>IFERROR(_xlfn.XLOOKUP(D860,Prisliste!$C$4:$F$4,Prisliste!$C$28:$F$28)*R860,"")</f>
        <v/>
      </c>
      <c r="U860" s="248" t="str">
        <f>IFERROR(IF(L860=Hjelpeark!$P$14,_xlfn.XLOOKUP(D860,Prisliste!$C$4:$F$4,Prisliste!$C$29:$F$29)*R860,IF(L860=Hjelpeark!$P$15,_xlfn.XLOOKUP(D860,Prisliste!$C$4:$F$4,Prisliste!$C$30:$F$30)*R860,_xlfn.XLOOKUP(D860,Prisliste!$C$4:$F$4,Prisliste!$C$31:$F$31)*R860)),"")</f>
        <v/>
      </c>
    </row>
    <row r="861" spans="1:21" ht="14.4">
      <c r="A861" s="278" t="str">
        <f>IF(A860="","",IF(A860+1&lt;='Prisestimat RAS'!$C$7,'Beregninger RAS'!A860+1,""))</f>
        <v/>
      </c>
      <c r="B861" s="260" t="str">
        <f t="shared" si="133"/>
        <v/>
      </c>
      <c r="C861" s="277" t="str">
        <f t="shared" si="134"/>
        <v/>
      </c>
      <c r="D861" s="260" t="str">
        <f t="shared" si="135"/>
        <v/>
      </c>
      <c r="E861" s="226" t="str">
        <f t="shared" si="137"/>
        <v/>
      </c>
      <c r="F861" s="248" t="str">
        <f t="shared" si="136"/>
        <v/>
      </c>
      <c r="G861" s="246" t="str">
        <f>IF($A861="","",'Prisestimat RAS'!$C$14)</f>
        <v/>
      </c>
      <c r="H861" s="248" t="str" cm="1">
        <f t="array" ref="H861">IF(N861=Hjelpeark!$E$7,_xlfn.XLOOKUP(IF(P861="Naturlig",O861,P861),'Veksttabell FV'!$A$26:$A$42,_xlfn.XLOOKUP('Beregninger RAS'!F861,'Veksttabell FV'!$B$25:$T$25,'Veksttabell FV'!$B$26:$T$42,,-1),,-1)*G861,IF('Beregninger RAS'!N861=Hjelpeark!$D$7,_xlfn.XLOOKUP(IF(P861="Naturlig",O861,P861),'Veksttabell SV'!$A$27:$A$43,_xlfn.XLOOKUP('Beregninger RAS'!F861,'Veksttabell SV'!$B$26:$AU$26,'Veksttabell SV'!$B$27:$AU$43,,-1),,-1)*G861,""))</f>
        <v/>
      </c>
      <c r="I861" s="248" t="str">
        <f t="shared" si="130"/>
        <v/>
      </c>
      <c r="J861" s="264" t="str">
        <f t="shared" si="131"/>
        <v/>
      </c>
      <c r="K861" s="277" t="str">
        <f>IF(A861="","",'Prisestimat RAS'!$C$9)</f>
        <v/>
      </c>
      <c r="L861" s="277" t="str">
        <f>IF(B861="","",'Prisestimat RAS'!$C$10)</f>
        <v/>
      </c>
      <c r="M861" s="277" t="str">
        <f>IF(A861="","",_xlfn.XLOOKUP('Prisestimat RAS'!$C$10,Hjelpeark!$P$14:$P$16,Hjelpeark!$Q$14:$Q$16))</f>
        <v/>
      </c>
      <c r="N861" s="277" t="str">
        <f t="shared" si="138"/>
        <v/>
      </c>
      <c r="O861" s="277" t="str">
        <f>IFERROR(IF(N861=Hjelpeark!$D$7,_xlfn.XLOOKUP('Beregninger RAS'!C861,Hjelpeark!$C$8:$C$19,Hjelpeark!$D$8:$D$19),_xlfn.XLOOKUP('Beregninger RAS'!C861,Hjelpeark!$C$8:$C$19,Hjelpeark!$E$8:$E$19)),"")</f>
        <v/>
      </c>
      <c r="P861" s="277" t="str">
        <f t="shared" si="139"/>
        <v/>
      </c>
      <c r="Q861" s="277" t="str">
        <f>IFERROR(IF(P861=Hjelpeark!$B$4,0,ABS(P861-O861)),"")</f>
        <v/>
      </c>
      <c r="R861" s="226" t="str">
        <f t="shared" si="132"/>
        <v/>
      </c>
      <c r="T861" s="248" t="str">
        <f>IFERROR(_xlfn.XLOOKUP(D861,Prisliste!$C$4:$F$4,Prisliste!$C$28:$F$28)*R861,"")</f>
        <v/>
      </c>
      <c r="U861" s="248" t="str">
        <f>IFERROR(IF(L861=Hjelpeark!$P$14,_xlfn.XLOOKUP(D861,Prisliste!$C$4:$F$4,Prisliste!$C$29:$F$29)*R861,IF(L861=Hjelpeark!$P$15,_xlfn.XLOOKUP(D861,Prisliste!$C$4:$F$4,Prisliste!$C$30:$F$30)*R861,_xlfn.XLOOKUP(D861,Prisliste!$C$4:$F$4,Prisliste!$C$31:$F$31)*R861)),"")</f>
        <v/>
      </c>
    </row>
    <row r="862" spans="1:21" ht="14.4">
      <c r="A862" s="278" t="str">
        <f>IF(A861="","",IF(A861+1&lt;='Prisestimat RAS'!$C$7,'Beregninger RAS'!A861+1,""))</f>
        <v/>
      </c>
      <c r="B862" s="260" t="str">
        <f t="shared" si="133"/>
        <v/>
      </c>
      <c r="C862" s="277" t="str">
        <f t="shared" si="134"/>
        <v/>
      </c>
      <c r="D862" s="260" t="str">
        <f t="shared" si="135"/>
        <v/>
      </c>
      <c r="E862" s="226" t="str">
        <f t="shared" si="137"/>
        <v/>
      </c>
      <c r="F862" s="248" t="str">
        <f t="shared" si="136"/>
        <v/>
      </c>
      <c r="G862" s="246" t="str">
        <f>IF($A862="","",'Prisestimat RAS'!$C$14)</f>
        <v/>
      </c>
      <c r="H862" s="248" t="str" cm="1">
        <f t="array" ref="H862">IF(N862=Hjelpeark!$E$7,_xlfn.XLOOKUP(IF(P862="Naturlig",O862,P862),'Veksttabell FV'!$A$26:$A$42,_xlfn.XLOOKUP('Beregninger RAS'!F862,'Veksttabell FV'!$B$25:$T$25,'Veksttabell FV'!$B$26:$T$42,,-1),,-1)*G862,IF('Beregninger RAS'!N862=Hjelpeark!$D$7,_xlfn.XLOOKUP(IF(P862="Naturlig",O862,P862),'Veksttabell SV'!$A$27:$A$43,_xlfn.XLOOKUP('Beregninger RAS'!F862,'Veksttabell SV'!$B$26:$AU$26,'Veksttabell SV'!$B$27:$AU$43,,-1),,-1)*G862,""))</f>
        <v/>
      </c>
      <c r="I862" s="248" t="str">
        <f t="shared" si="130"/>
        <v/>
      </c>
      <c r="J862" s="264" t="str">
        <f t="shared" si="131"/>
        <v/>
      </c>
      <c r="K862" s="277" t="str">
        <f>IF(A862="","",'Prisestimat RAS'!$C$9)</f>
        <v/>
      </c>
      <c r="L862" s="277" t="str">
        <f>IF(B862="","",'Prisestimat RAS'!$C$10)</f>
        <v/>
      </c>
      <c r="M862" s="277" t="str">
        <f>IF(A862="","",_xlfn.XLOOKUP('Prisestimat RAS'!$C$10,Hjelpeark!$P$14:$P$16,Hjelpeark!$Q$14:$Q$16))</f>
        <v/>
      </c>
      <c r="N862" s="277" t="str">
        <f t="shared" si="138"/>
        <v/>
      </c>
      <c r="O862" s="277" t="str">
        <f>IFERROR(IF(N862=Hjelpeark!$D$7,_xlfn.XLOOKUP('Beregninger RAS'!C862,Hjelpeark!$C$8:$C$19,Hjelpeark!$D$8:$D$19),_xlfn.XLOOKUP('Beregninger RAS'!C862,Hjelpeark!$C$8:$C$19,Hjelpeark!$E$8:$E$19)),"")</f>
        <v/>
      </c>
      <c r="P862" s="277" t="str">
        <f t="shared" si="139"/>
        <v/>
      </c>
      <c r="Q862" s="277" t="str">
        <f>IFERROR(IF(P862=Hjelpeark!$B$4,0,ABS(P862-O862)),"")</f>
        <v/>
      </c>
      <c r="R862" s="226" t="str">
        <f t="shared" si="132"/>
        <v/>
      </c>
      <c r="T862" s="248" t="str">
        <f>IFERROR(_xlfn.XLOOKUP(D862,Prisliste!$C$4:$F$4,Prisliste!$C$28:$F$28)*R862,"")</f>
        <v/>
      </c>
      <c r="U862" s="248" t="str">
        <f>IFERROR(IF(L862=Hjelpeark!$P$14,_xlfn.XLOOKUP(D862,Prisliste!$C$4:$F$4,Prisliste!$C$29:$F$29)*R862,IF(L862=Hjelpeark!$P$15,_xlfn.XLOOKUP(D862,Prisliste!$C$4:$F$4,Prisliste!$C$30:$F$30)*R862,_xlfn.XLOOKUP(D862,Prisliste!$C$4:$F$4,Prisliste!$C$31:$F$31)*R862)),"")</f>
        <v/>
      </c>
    </row>
    <row r="863" spans="1:21" ht="14.4">
      <c r="A863" s="278" t="str">
        <f>IF(A862="","",IF(A862+1&lt;='Prisestimat RAS'!$C$7,'Beregninger RAS'!A862+1,""))</f>
        <v/>
      </c>
      <c r="B863" s="260" t="str">
        <f t="shared" si="133"/>
        <v/>
      </c>
      <c r="C863" s="277" t="str">
        <f t="shared" si="134"/>
        <v/>
      </c>
      <c r="D863" s="260" t="str">
        <f t="shared" si="135"/>
        <v/>
      </c>
      <c r="E863" s="226" t="str">
        <f t="shared" si="137"/>
        <v/>
      </c>
      <c r="F863" s="248" t="str">
        <f t="shared" si="136"/>
        <v/>
      </c>
      <c r="G863" s="246" t="str">
        <f>IF($A863="","",'Prisestimat RAS'!$C$14)</f>
        <v/>
      </c>
      <c r="H863" s="248" t="str" cm="1">
        <f t="array" ref="H863">IF(N863=Hjelpeark!$E$7,_xlfn.XLOOKUP(IF(P863="Naturlig",O863,P863),'Veksttabell FV'!$A$26:$A$42,_xlfn.XLOOKUP('Beregninger RAS'!F863,'Veksttabell FV'!$B$25:$T$25,'Veksttabell FV'!$B$26:$T$42,,-1),,-1)*G863,IF('Beregninger RAS'!N863=Hjelpeark!$D$7,_xlfn.XLOOKUP(IF(P863="Naturlig",O863,P863),'Veksttabell SV'!$A$27:$A$43,_xlfn.XLOOKUP('Beregninger RAS'!F863,'Veksttabell SV'!$B$26:$AU$26,'Veksttabell SV'!$B$27:$AU$43,,-1),,-1)*G863,""))</f>
        <v/>
      </c>
      <c r="I863" s="248" t="str">
        <f t="shared" si="130"/>
        <v/>
      </c>
      <c r="J863" s="264" t="str">
        <f t="shared" si="131"/>
        <v/>
      </c>
      <c r="K863" s="277" t="str">
        <f>IF(A863="","",'Prisestimat RAS'!$C$9)</f>
        <v/>
      </c>
      <c r="L863" s="277" t="str">
        <f>IF(B863="","",'Prisestimat RAS'!$C$10)</f>
        <v/>
      </c>
      <c r="M863" s="277" t="str">
        <f>IF(A863="","",_xlfn.XLOOKUP('Prisestimat RAS'!$C$10,Hjelpeark!$P$14:$P$16,Hjelpeark!$Q$14:$Q$16))</f>
        <v/>
      </c>
      <c r="N863" s="277" t="str">
        <f t="shared" si="138"/>
        <v/>
      </c>
      <c r="O863" s="277" t="str">
        <f>IFERROR(IF(N863=Hjelpeark!$D$7,_xlfn.XLOOKUP('Beregninger RAS'!C863,Hjelpeark!$C$8:$C$19,Hjelpeark!$D$8:$D$19),_xlfn.XLOOKUP('Beregninger RAS'!C863,Hjelpeark!$C$8:$C$19,Hjelpeark!$E$8:$E$19)),"")</f>
        <v/>
      </c>
      <c r="P863" s="277" t="str">
        <f t="shared" si="139"/>
        <v/>
      </c>
      <c r="Q863" s="277" t="str">
        <f>IFERROR(IF(P863=Hjelpeark!$B$4,0,ABS(P863-O863)),"")</f>
        <v/>
      </c>
      <c r="R863" s="226" t="str">
        <f t="shared" si="132"/>
        <v/>
      </c>
      <c r="T863" s="248" t="str">
        <f>IFERROR(_xlfn.XLOOKUP(D863,Prisliste!$C$4:$F$4,Prisliste!$C$28:$F$28)*R863,"")</f>
        <v/>
      </c>
      <c r="U863" s="248" t="str">
        <f>IFERROR(IF(L863=Hjelpeark!$P$14,_xlfn.XLOOKUP(D863,Prisliste!$C$4:$F$4,Prisliste!$C$29:$F$29)*R863,IF(L863=Hjelpeark!$P$15,_xlfn.XLOOKUP(D863,Prisliste!$C$4:$F$4,Prisliste!$C$30:$F$30)*R863,_xlfn.XLOOKUP(D863,Prisliste!$C$4:$F$4,Prisliste!$C$31:$F$31)*R863)),"")</f>
        <v/>
      </c>
    </row>
    <row r="864" spans="1:21" ht="14.4">
      <c r="A864" s="278" t="str">
        <f>IF(A863="","",IF(A863+1&lt;='Prisestimat RAS'!$C$7,'Beregninger RAS'!A863+1,""))</f>
        <v/>
      </c>
      <c r="B864" s="260" t="str">
        <f t="shared" si="133"/>
        <v/>
      </c>
      <c r="C864" s="277" t="str">
        <f t="shared" si="134"/>
        <v/>
      </c>
      <c r="D864" s="260" t="str">
        <f t="shared" si="135"/>
        <v/>
      </c>
      <c r="E864" s="226" t="str">
        <f t="shared" si="137"/>
        <v/>
      </c>
      <c r="F864" s="248" t="str">
        <f t="shared" si="136"/>
        <v/>
      </c>
      <c r="G864" s="246" t="str">
        <f>IF($A864="","",'Prisestimat RAS'!$C$14)</f>
        <v/>
      </c>
      <c r="H864" s="248" t="str" cm="1">
        <f t="array" ref="H864">IF(N864=Hjelpeark!$E$7,_xlfn.XLOOKUP(IF(P864="Naturlig",O864,P864),'Veksttabell FV'!$A$26:$A$42,_xlfn.XLOOKUP('Beregninger RAS'!F864,'Veksttabell FV'!$B$25:$T$25,'Veksttabell FV'!$B$26:$T$42,,-1),,-1)*G864,IF('Beregninger RAS'!N864=Hjelpeark!$D$7,_xlfn.XLOOKUP(IF(P864="Naturlig",O864,P864),'Veksttabell SV'!$A$27:$A$43,_xlfn.XLOOKUP('Beregninger RAS'!F864,'Veksttabell SV'!$B$26:$AU$26,'Veksttabell SV'!$B$27:$AU$43,,-1),,-1)*G864,""))</f>
        <v/>
      </c>
      <c r="I864" s="248" t="str">
        <f t="shared" si="130"/>
        <v/>
      </c>
      <c r="J864" s="264" t="str">
        <f t="shared" si="131"/>
        <v/>
      </c>
      <c r="K864" s="277" t="str">
        <f>IF(A864="","",'Prisestimat RAS'!$C$9)</f>
        <v/>
      </c>
      <c r="L864" s="277" t="str">
        <f>IF(B864="","",'Prisestimat RAS'!$C$10)</f>
        <v/>
      </c>
      <c r="M864" s="277" t="str">
        <f>IF(A864="","",_xlfn.XLOOKUP('Prisestimat RAS'!$C$10,Hjelpeark!$P$14:$P$16,Hjelpeark!$Q$14:$Q$16))</f>
        <v/>
      </c>
      <c r="N864" s="277" t="str">
        <f t="shared" si="138"/>
        <v/>
      </c>
      <c r="O864" s="277" t="str">
        <f>IFERROR(IF(N864=Hjelpeark!$D$7,_xlfn.XLOOKUP('Beregninger RAS'!C864,Hjelpeark!$C$8:$C$19,Hjelpeark!$D$8:$D$19),_xlfn.XLOOKUP('Beregninger RAS'!C864,Hjelpeark!$C$8:$C$19,Hjelpeark!$E$8:$E$19)),"")</f>
        <v/>
      </c>
      <c r="P864" s="277" t="str">
        <f t="shared" si="139"/>
        <v/>
      </c>
      <c r="Q864" s="277" t="str">
        <f>IFERROR(IF(P864=Hjelpeark!$B$4,0,ABS(P864-O864)),"")</f>
        <v/>
      </c>
      <c r="R864" s="226" t="str">
        <f t="shared" si="132"/>
        <v/>
      </c>
      <c r="T864" s="248" t="str">
        <f>IFERROR(_xlfn.XLOOKUP(D864,Prisliste!$C$4:$F$4,Prisliste!$C$28:$F$28)*R864,"")</f>
        <v/>
      </c>
      <c r="U864" s="248" t="str">
        <f>IFERROR(IF(L864=Hjelpeark!$P$14,_xlfn.XLOOKUP(D864,Prisliste!$C$4:$F$4,Prisliste!$C$29:$F$29)*R864,IF(L864=Hjelpeark!$P$15,_xlfn.XLOOKUP(D864,Prisliste!$C$4:$F$4,Prisliste!$C$30:$F$30)*R864,_xlfn.XLOOKUP(D864,Prisliste!$C$4:$F$4,Prisliste!$C$31:$F$31)*R864)),"")</f>
        <v/>
      </c>
    </row>
    <row r="865" spans="1:21" ht="14.4">
      <c r="A865" s="278" t="str">
        <f>IF(A864="","",IF(A864+1&lt;='Prisestimat RAS'!$C$7,'Beregninger RAS'!A864+1,""))</f>
        <v/>
      </c>
      <c r="B865" s="260" t="str">
        <f t="shared" si="133"/>
        <v/>
      </c>
      <c r="C865" s="277" t="str">
        <f t="shared" si="134"/>
        <v/>
      </c>
      <c r="D865" s="260" t="str">
        <f t="shared" si="135"/>
        <v/>
      </c>
      <c r="E865" s="226" t="str">
        <f t="shared" si="137"/>
        <v/>
      </c>
      <c r="F865" s="248" t="str">
        <f t="shared" si="136"/>
        <v/>
      </c>
      <c r="G865" s="246" t="str">
        <f>IF($A865="","",'Prisestimat RAS'!$C$14)</f>
        <v/>
      </c>
      <c r="H865" s="248" t="str" cm="1">
        <f t="array" ref="H865">IF(N865=Hjelpeark!$E$7,_xlfn.XLOOKUP(IF(P865="Naturlig",O865,P865),'Veksttabell FV'!$A$26:$A$42,_xlfn.XLOOKUP('Beregninger RAS'!F865,'Veksttabell FV'!$B$25:$T$25,'Veksttabell FV'!$B$26:$T$42,,-1),,-1)*G865,IF('Beregninger RAS'!N865=Hjelpeark!$D$7,_xlfn.XLOOKUP(IF(P865="Naturlig",O865,P865),'Veksttabell SV'!$A$27:$A$43,_xlfn.XLOOKUP('Beregninger RAS'!F865,'Veksttabell SV'!$B$26:$AU$26,'Veksttabell SV'!$B$27:$AU$43,,-1),,-1)*G865,""))</f>
        <v/>
      </c>
      <c r="I865" s="248" t="str">
        <f t="shared" si="130"/>
        <v/>
      </c>
      <c r="J865" s="264" t="str">
        <f t="shared" si="131"/>
        <v/>
      </c>
      <c r="K865" s="277" t="str">
        <f>IF(A865="","",'Prisestimat RAS'!$C$9)</f>
        <v/>
      </c>
      <c r="L865" s="277" t="str">
        <f>IF(B865="","",'Prisestimat RAS'!$C$10)</f>
        <v/>
      </c>
      <c r="M865" s="277" t="str">
        <f>IF(A865="","",_xlfn.XLOOKUP('Prisestimat RAS'!$C$10,Hjelpeark!$P$14:$P$16,Hjelpeark!$Q$14:$Q$16))</f>
        <v/>
      </c>
      <c r="N865" s="277" t="str">
        <f t="shared" si="138"/>
        <v/>
      </c>
      <c r="O865" s="277" t="str">
        <f>IFERROR(IF(N865=Hjelpeark!$D$7,_xlfn.XLOOKUP('Beregninger RAS'!C865,Hjelpeark!$C$8:$C$19,Hjelpeark!$D$8:$D$19),_xlfn.XLOOKUP('Beregninger RAS'!C865,Hjelpeark!$C$8:$C$19,Hjelpeark!$E$8:$E$19)),"")</f>
        <v/>
      </c>
      <c r="P865" s="277" t="str">
        <f t="shared" si="139"/>
        <v/>
      </c>
      <c r="Q865" s="277" t="str">
        <f>IFERROR(IF(P865=Hjelpeark!$B$4,0,ABS(P865-O865)),"")</f>
        <v/>
      </c>
      <c r="R865" s="226" t="str">
        <f t="shared" si="132"/>
        <v/>
      </c>
      <c r="T865" s="248" t="str">
        <f>IFERROR(_xlfn.XLOOKUP(D865,Prisliste!$C$4:$F$4,Prisliste!$C$28:$F$28)*R865,"")</f>
        <v/>
      </c>
      <c r="U865" s="248" t="str">
        <f>IFERROR(IF(L865=Hjelpeark!$P$14,_xlfn.XLOOKUP(D865,Prisliste!$C$4:$F$4,Prisliste!$C$29:$F$29)*R865,IF(L865=Hjelpeark!$P$15,_xlfn.XLOOKUP(D865,Prisliste!$C$4:$F$4,Prisliste!$C$30:$F$30)*R865,_xlfn.XLOOKUP(D865,Prisliste!$C$4:$F$4,Prisliste!$C$31:$F$31)*R865)),"")</f>
        <v/>
      </c>
    </row>
    <row r="866" spans="1:21" ht="14.4">
      <c r="A866" s="278" t="str">
        <f>IF(A865="","",IF(A865+1&lt;='Prisestimat RAS'!$C$7,'Beregninger RAS'!A865+1,""))</f>
        <v/>
      </c>
      <c r="B866" s="260" t="str">
        <f t="shared" si="133"/>
        <v/>
      </c>
      <c r="C866" s="277" t="str">
        <f t="shared" si="134"/>
        <v/>
      </c>
      <c r="D866" s="260" t="str">
        <f t="shared" si="135"/>
        <v/>
      </c>
      <c r="E866" s="226" t="str">
        <f t="shared" si="137"/>
        <v/>
      </c>
      <c r="F866" s="248" t="str">
        <f t="shared" si="136"/>
        <v/>
      </c>
      <c r="G866" s="246" t="str">
        <f>IF($A866="","",'Prisestimat RAS'!$C$14)</f>
        <v/>
      </c>
      <c r="H866" s="248" t="str" cm="1">
        <f t="array" ref="H866">IF(N866=Hjelpeark!$E$7,_xlfn.XLOOKUP(IF(P866="Naturlig",O866,P866),'Veksttabell FV'!$A$26:$A$42,_xlfn.XLOOKUP('Beregninger RAS'!F866,'Veksttabell FV'!$B$25:$T$25,'Veksttabell FV'!$B$26:$T$42,,-1),,-1)*G866,IF('Beregninger RAS'!N866=Hjelpeark!$D$7,_xlfn.XLOOKUP(IF(P866="Naturlig",O866,P866),'Veksttabell SV'!$A$27:$A$43,_xlfn.XLOOKUP('Beregninger RAS'!F866,'Veksttabell SV'!$B$26:$AU$26,'Veksttabell SV'!$B$27:$AU$43,,-1),,-1)*G866,""))</f>
        <v/>
      </c>
      <c r="I866" s="248" t="str">
        <f t="shared" si="130"/>
        <v/>
      </c>
      <c r="J866" s="264" t="str">
        <f t="shared" si="131"/>
        <v/>
      </c>
      <c r="K866" s="277" t="str">
        <f>IF(A866="","",'Prisestimat RAS'!$C$9)</f>
        <v/>
      </c>
      <c r="L866" s="277" t="str">
        <f>IF(B866="","",'Prisestimat RAS'!$C$10)</f>
        <v/>
      </c>
      <c r="M866" s="277" t="str">
        <f>IF(A866="","",_xlfn.XLOOKUP('Prisestimat RAS'!$C$10,Hjelpeark!$P$14:$P$16,Hjelpeark!$Q$14:$Q$16))</f>
        <v/>
      </c>
      <c r="N866" s="277" t="str">
        <f t="shared" si="138"/>
        <v/>
      </c>
      <c r="O866" s="277" t="str">
        <f>IFERROR(IF(N866=Hjelpeark!$D$7,_xlfn.XLOOKUP('Beregninger RAS'!C866,Hjelpeark!$C$8:$C$19,Hjelpeark!$D$8:$D$19),_xlfn.XLOOKUP('Beregninger RAS'!C866,Hjelpeark!$C$8:$C$19,Hjelpeark!$E$8:$E$19)),"")</f>
        <v/>
      </c>
      <c r="P866" s="277" t="str">
        <f t="shared" si="139"/>
        <v/>
      </c>
      <c r="Q866" s="277" t="str">
        <f>IFERROR(IF(P866=Hjelpeark!$B$4,0,ABS(P866-O866)),"")</f>
        <v/>
      </c>
      <c r="R866" s="226" t="str">
        <f t="shared" si="132"/>
        <v/>
      </c>
      <c r="T866" s="248" t="str">
        <f>IFERROR(_xlfn.XLOOKUP(D866,Prisliste!$C$4:$F$4,Prisliste!$C$28:$F$28)*R866,"")</f>
        <v/>
      </c>
      <c r="U866" s="248" t="str">
        <f>IFERROR(IF(L866=Hjelpeark!$P$14,_xlfn.XLOOKUP(D866,Prisliste!$C$4:$F$4,Prisliste!$C$29:$F$29)*R866,IF(L866=Hjelpeark!$P$15,_xlfn.XLOOKUP(D866,Prisliste!$C$4:$F$4,Prisliste!$C$30:$F$30)*R866,_xlfn.XLOOKUP(D866,Prisliste!$C$4:$F$4,Prisliste!$C$31:$F$31)*R866)),"")</f>
        <v/>
      </c>
    </row>
    <row r="867" spans="1:21" ht="14.4">
      <c r="A867" s="278" t="str">
        <f>IF(A866="","",IF(A866+1&lt;='Prisestimat RAS'!$C$7,'Beregninger RAS'!A866+1,""))</f>
        <v/>
      </c>
      <c r="B867" s="260" t="str">
        <f t="shared" si="133"/>
        <v/>
      </c>
      <c r="C867" s="277" t="str">
        <f t="shared" si="134"/>
        <v/>
      </c>
      <c r="D867" s="260" t="str">
        <f t="shared" si="135"/>
        <v/>
      </c>
      <c r="E867" s="226" t="str">
        <f t="shared" si="137"/>
        <v/>
      </c>
      <c r="F867" s="248" t="str">
        <f t="shared" si="136"/>
        <v/>
      </c>
      <c r="G867" s="246" t="str">
        <f>IF($A867="","",'Prisestimat RAS'!$C$14)</f>
        <v/>
      </c>
      <c r="H867" s="248" t="str" cm="1">
        <f t="array" ref="H867">IF(N867=Hjelpeark!$E$7,_xlfn.XLOOKUP(IF(P867="Naturlig",O867,P867),'Veksttabell FV'!$A$26:$A$42,_xlfn.XLOOKUP('Beregninger RAS'!F867,'Veksttabell FV'!$B$25:$T$25,'Veksttabell FV'!$B$26:$T$42,,-1),,-1)*G867,IF('Beregninger RAS'!N867=Hjelpeark!$D$7,_xlfn.XLOOKUP(IF(P867="Naturlig",O867,P867),'Veksttabell SV'!$A$27:$A$43,_xlfn.XLOOKUP('Beregninger RAS'!F867,'Veksttabell SV'!$B$26:$AU$26,'Veksttabell SV'!$B$27:$AU$43,,-1),,-1)*G867,""))</f>
        <v/>
      </c>
      <c r="I867" s="248" t="str">
        <f t="shared" si="130"/>
        <v/>
      </c>
      <c r="J867" s="264" t="str">
        <f t="shared" si="131"/>
        <v/>
      </c>
      <c r="K867" s="277" t="str">
        <f>IF(A867="","",'Prisestimat RAS'!$C$9)</f>
        <v/>
      </c>
      <c r="L867" s="277" t="str">
        <f>IF(B867="","",'Prisestimat RAS'!$C$10)</f>
        <v/>
      </c>
      <c r="M867" s="277" t="str">
        <f>IF(A867="","",_xlfn.XLOOKUP('Prisestimat RAS'!$C$10,Hjelpeark!$P$14:$P$16,Hjelpeark!$Q$14:$Q$16))</f>
        <v/>
      </c>
      <c r="N867" s="277" t="str">
        <f t="shared" si="138"/>
        <v/>
      </c>
      <c r="O867" s="277" t="str">
        <f>IFERROR(IF(N867=Hjelpeark!$D$7,_xlfn.XLOOKUP('Beregninger RAS'!C867,Hjelpeark!$C$8:$C$19,Hjelpeark!$D$8:$D$19),_xlfn.XLOOKUP('Beregninger RAS'!C867,Hjelpeark!$C$8:$C$19,Hjelpeark!$E$8:$E$19)),"")</f>
        <v/>
      </c>
      <c r="P867" s="277" t="str">
        <f t="shared" si="139"/>
        <v/>
      </c>
      <c r="Q867" s="277" t="str">
        <f>IFERROR(IF(P867=Hjelpeark!$B$4,0,ABS(P867-O867)),"")</f>
        <v/>
      </c>
      <c r="R867" s="226" t="str">
        <f t="shared" si="132"/>
        <v/>
      </c>
      <c r="T867" s="248" t="str">
        <f>IFERROR(_xlfn.XLOOKUP(D867,Prisliste!$C$4:$F$4,Prisliste!$C$28:$F$28)*R867,"")</f>
        <v/>
      </c>
      <c r="U867" s="248" t="str">
        <f>IFERROR(IF(L867=Hjelpeark!$P$14,_xlfn.XLOOKUP(D867,Prisliste!$C$4:$F$4,Prisliste!$C$29:$F$29)*R867,IF(L867=Hjelpeark!$P$15,_xlfn.XLOOKUP(D867,Prisliste!$C$4:$F$4,Prisliste!$C$30:$F$30)*R867,_xlfn.XLOOKUP(D867,Prisliste!$C$4:$F$4,Prisliste!$C$31:$F$31)*R867)),"")</f>
        <v/>
      </c>
    </row>
    <row r="868" spans="1:21" ht="14.4">
      <c r="A868" s="278" t="str">
        <f>IF(A867="","",IF(A867+1&lt;='Prisestimat RAS'!$C$7,'Beregninger RAS'!A867+1,""))</f>
        <v/>
      </c>
      <c r="B868" s="260" t="str">
        <f t="shared" si="133"/>
        <v/>
      </c>
      <c r="C868" s="277" t="str">
        <f t="shared" si="134"/>
        <v/>
      </c>
      <c r="D868" s="260" t="str">
        <f t="shared" si="135"/>
        <v/>
      </c>
      <c r="E868" s="226" t="str">
        <f t="shared" si="137"/>
        <v/>
      </c>
      <c r="F868" s="248" t="str">
        <f t="shared" si="136"/>
        <v/>
      </c>
      <c r="G868" s="246" t="str">
        <f>IF($A868="","",'Prisestimat RAS'!$C$14)</f>
        <v/>
      </c>
      <c r="H868" s="248" t="str" cm="1">
        <f t="array" ref="H868">IF(N868=Hjelpeark!$E$7,_xlfn.XLOOKUP(IF(P868="Naturlig",O868,P868),'Veksttabell FV'!$A$26:$A$42,_xlfn.XLOOKUP('Beregninger RAS'!F868,'Veksttabell FV'!$B$25:$T$25,'Veksttabell FV'!$B$26:$T$42,,-1),,-1)*G868,IF('Beregninger RAS'!N868=Hjelpeark!$D$7,_xlfn.XLOOKUP(IF(P868="Naturlig",O868,P868),'Veksttabell SV'!$A$27:$A$43,_xlfn.XLOOKUP('Beregninger RAS'!F868,'Veksttabell SV'!$B$26:$AU$26,'Veksttabell SV'!$B$27:$AU$43,,-1),,-1)*G868,""))</f>
        <v/>
      </c>
      <c r="I868" s="248" t="str">
        <f t="shared" si="130"/>
        <v/>
      </c>
      <c r="J868" s="264" t="str">
        <f t="shared" si="131"/>
        <v/>
      </c>
      <c r="K868" s="277" t="str">
        <f>IF(A868="","",'Prisestimat RAS'!$C$9)</f>
        <v/>
      </c>
      <c r="L868" s="277" t="str">
        <f>IF(B868="","",'Prisestimat RAS'!$C$10)</f>
        <v/>
      </c>
      <c r="M868" s="277" t="str">
        <f>IF(A868="","",_xlfn.XLOOKUP('Prisestimat RAS'!$C$10,Hjelpeark!$P$14:$P$16,Hjelpeark!$Q$14:$Q$16))</f>
        <v/>
      </c>
      <c r="N868" s="277" t="str">
        <f t="shared" si="138"/>
        <v/>
      </c>
      <c r="O868" s="277" t="str">
        <f>IFERROR(IF(N868=Hjelpeark!$D$7,_xlfn.XLOOKUP('Beregninger RAS'!C868,Hjelpeark!$C$8:$C$19,Hjelpeark!$D$8:$D$19),_xlfn.XLOOKUP('Beregninger RAS'!C868,Hjelpeark!$C$8:$C$19,Hjelpeark!$E$8:$E$19)),"")</f>
        <v/>
      </c>
      <c r="P868" s="277" t="str">
        <f t="shared" si="139"/>
        <v/>
      </c>
      <c r="Q868" s="277" t="str">
        <f>IFERROR(IF(P868=Hjelpeark!$B$4,0,ABS(P868-O868)),"")</f>
        <v/>
      </c>
      <c r="R868" s="226" t="str">
        <f t="shared" si="132"/>
        <v/>
      </c>
      <c r="T868" s="248" t="str">
        <f>IFERROR(_xlfn.XLOOKUP(D868,Prisliste!$C$4:$F$4,Prisliste!$C$28:$F$28)*R868,"")</f>
        <v/>
      </c>
      <c r="U868" s="248" t="str">
        <f>IFERROR(IF(L868=Hjelpeark!$P$14,_xlfn.XLOOKUP(D868,Prisliste!$C$4:$F$4,Prisliste!$C$29:$F$29)*R868,IF(L868=Hjelpeark!$P$15,_xlfn.XLOOKUP(D868,Prisliste!$C$4:$F$4,Prisliste!$C$30:$F$30)*R868,_xlfn.XLOOKUP(D868,Prisliste!$C$4:$F$4,Prisliste!$C$31:$F$31)*R868)),"")</f>
        <v/>
      </c>
    </row>
    <row r="869" spans="1:21" ht="14.4">
      <c r="A869" s="278" t="str">
        <f>IF(A868="","",IF(A868+1&lt;='Prisestimat RAS'!$C$7,'Beregninger RAS'!A868+1,""))</f>
        <v/>
      </c>
      <c r="B869" s="260" t="str">
        <f t="shared" si="133"/>
        <v/>
      </c>
      <c r="C869" s="277" t="str">
        <f t="shared" si="134"/>
        <v/>
      </c>
      <c r="D869" s="260" t="str">
        <f t="shared" si="135"/>
        <v/>
      </c>
      <c r="E869" s="226" t="str">
        <f t="shared" si="137"/>
        <v/>
      </c>
      <c r="F869" s="248" t="str">
        <f t="shared" si="136"/>
        <v/>
      </c>
      <c r="G869" s="246" t="str">
        <f>IF($A869="","",'Prisestimat RAS'!$C$14)</f>
        <v/>
      </c>
      <c r="H869" s="248" t="str" cm="1">
        <f t="array" ref="H869">IF(N869=Hjelpeark!$E$7,_xlfn.XLOOKUP(IF(P869="Naturlig",O869,P869),'Veksttabell FV'!$A$26:$A$42,_xlfn.XLOOKUP('Beregninger RAS'!F869,'Veksttabell FV'!$B$25:$T$25,'Veksttabell FV'!$B$26:$T$42,,-1),,-1)*G869,IF('Beregninger RAS'!N869=Hjelpeark!$D$7,_xlfn.XLOOKUP(IF(P869="Naturlig",O869,P869),'Veksttabell SV'!$A$27:$A$43,_xlfn.XLOOKUP('Beregninger RAS'!F869,'Veksttabell SV'!$B$26:$AU$26,'Veksttabell SV'!$B$27:$AU$43,,-1),,-1)*G869,""))</f>
        <v/>
      </c>
      <c r="I869" s="248" t="str">
        <f t="shared" si="130"/>
        <v/>
      </c>
      <c r="J869" s="264" t="str">
        <f t="shared" si="131"/>
        <v/>
      </c>
      <c r="K869" s="277" t="str">
        <f>IF(A869="","",'Prisestimat RAS'!$C$9)</f>
        <v/>
      </c>
      <c r="L869" s="277" t="str">
        <f>IF(B869="","",'Prisestimat RAS'!$C$10)</f>
        <v/>
      </c>
      <c r="M869" s="277" t="str">
        <f>IF(A869="","",_xlfn.XLOOKUP('Prisestimat RAS'!$C$10,Hjelpeark!$P$14:$P$16,Hjelpeark!$Q$14:$Q$16))</f>
        <v/>
      </c>
      <c r="N869" s="277" t="str">
        <f t="shared" si="138"/>
        <v/>
      </c>
      <c r="O869" s="277" t="str">
        <f>IFERROR(IF(N869=Hjelpeark!$D$7,_xlfn.XLOOKUP('Beregninger RAS'!C869,Hjelpeark!$C$8:$C$19,Hjelpeark!$D$8:$D$19),_xlfn.XLOOKUP('Beregninger RAS'!C869,Hjelpeark!$C$8:$C$19,Hjelpeark!$E$8:$E$19)),"")</f>
        <v/>
      </c>
      <c r="P869" s="277" t="str">
        <f t="shared" si="139"/>
        <v/>
      </c>
      <c r="Q869" s="277" t="str">
        <f>IFERROR(IF(P869=Hjelpeark!$B$4,0,ABS(P869-O869)),"")</f>
        <v/>
      </c>
      <c r="R869" s="226" t="str">
        <f t="shared" si="132"/>
        <v/>
      </c>
      <c r="T869" s="248" t="str">
        <f>IFERROR(_xlfn.XLOOKUP(D869,Prisliste!$C$4:$F$4,Prisliste!$C$28:$F$28)*R869,"")</f>
        <v/>
      </c>
      <c r="U869" s="248" t="str">
        <f>IFERROR(IF(L869=Hjelpeark!$P$14,_xlfn.XLOOKUP(D869,Prisliste!$C$4:$F$4,Prisliste!$C$29:$F$29)*R869,IF(L869=Hjelpeark!$P$15,_xlfn.XLOOKUP(D869,Prisliste!$C$4:$F$4,Prisliste!$C$30:$F$30)*R869,_xlfn.XLOOKUP(D869,Prisliste!$C$4:$F$4,Prisliste!$C$31:$F$31)*R869)),"")</f>
        <v/>
      </c>
    </row>
    <row r="870" spans="1:21" ht="14.4">
      <c r="A870" s="278" t="str">
        <f>IF(A869="","",IF(A869+1&lt;='Prisestimat RAS'!$C$7,'Beregninger RAS'!A869+1,""))</f>
        <v/>
      </c>
      <c r="B870" s="260" t="str">
        <f t="shared" si="133"/>
        <v/>
      </c>
      <c r="C870" s="277" t="str">
        <f t="shared" si="134"/>
        <v/>
      </c>
      <c r="D870" s="260" t="str">
        <f t="shared" si="135"/>
        <v/>
      </c>
      <c r="E870" s="226" t="str">
        <f t="shared" si="137"/>
        <v/>
      </c>
      <c r="F870" s="248" t="str">
        <f t="shared" si="136"/>
        <v/>
      </c>
      <c r="G870" s="246" t="str">
        <f>IF($A870="","",'Prisestimat RAS'!$C$14)</f>
        <v/>
      </c>
      <c r="H870" s="248" t="str" cm="1">
        <f t="array" ref="H870">IF(N870=Hjelpeark!$E$7,_xlfn.XLOOKUP(IF(P870="Naturlig",O870,P870),'Veksttabell FV'!$A$26:$A$42,_xlfn.XLOOKUP('Beregninger RAS'!F870,'Veksttabell FV'!$B$25:$T$25,'Veksttabell FV'!$B$26:$T$42,,-1),,-1)*G870,IF('Beregninger RAS'!N870=Hjelpeark!$D$7,_xlfn.XLOOKUP(IF(P870="Naturlig",O870,P870),'Veksttabell SV'!$A$27:$A$43,_xlfn.XLOOKUP('Beregninger RAS'!F870,'Veksttabell SV'!$B$26:$AU$26,'Veksttabell SV'!$B$27:$AU$43,,-1),,-1)*G870,""))</f>
        <v/>
      </c>
      <c r="I870" s="248" t="str">
        <f t="shared" si="130"/>
        <v/>
      </c>
      <c r="J870" s="264" t="str">
        <f t="shared" si="131"/>
        <v/>
      </c>
      <c r="K870" s="277" t="str">
        <f>IF(A870="","",'Prisestimat RAS'!$C$9)</f>
        <v/>
      </c>
      <c r="L870" s="277" t="str">
        <f>IF(B870="","",'Prisestimat RAS'!$C$10)</f>
        <v/>
      </c>
      <c r="M870" s="277" t="str">
        <f>IF(A870="","",_xlfn.XLOOKUP('Prisestimat RAS'!$C$10,Hjelpeark!$P$14:$P$16,Hjelpeark!$Q$14:$Q$16))</f>
        <v/>
      </c>
      <c r="N870" s="277" t="str">
        <f t="shared" si="138"/>
        <v/>
      </c>
      <c r="O870" s="277" t="str">
        <f>IFERROR(IF(N870=Hjelpeark!$D$7,_xlfn.XLOOKUP('Beregninger RAS'!C870,Hjelpeark!$C$8:$C$19,Hjelpeark!$D$8:$D$19),_xlfn.XLOOKUP('Beregninger RAS'!C870,Hjelpeark!$C$8:$C$19,Hjelpeark!$E$8:$E$19)),"")</f>
        <v/>
      </c>
      <c r="P870" s="277" t="str">
        <f t="shared" si="139"/>
        <v/>
      </c>
      <c r="Q870" s="277" t="str">
        <f>IFERROR(IF(P870=Hjelpeark!$B$4,0,ABS(P870-O870)),"")</f>
        <v/>
      </c>
      <c r="R870" s="226" t="str">
        <f t="shared" si="132"/>
        <v/>
      </c>
      <c r="T870" s="248" t="str">
        <f>IFERROR(_xlfn.XLOOKUP(D870,Prisliste!$C$4:$F$4,Prisliste!$C$28:$F$28)*R870,"")</f>
        <v/>
      </c>
      <c r="U870" s="248" t="str">
        <f>IFERROR(IF(L870=Hjelpeark!$P$14,_xlfn.XLOOKUP(D870,Prisliste!$C$4:$F$4,Prisliste!$C$29:$F$29)*R870,IF(L870=Hjelpeark!$P$15,_xlfn.XLOOKUP(D870,Prisliste!$C$4:$F$4,Prisliste!$C$30:$F$30)*R870,_xlfn.XLOOKUP(D870,Prisliste!$C$4:$F$4,Prisliste!$C$31:$F$31)*R870)),"")</f>
        <v/>
      </c>
    </row>
    <row r="871" spans="1:21" ht="14.4">
      <c r="A871" s="278" t="str">
        <f>IF(A870="","",IF(A870+1&lt;='Prisestimat RAS'!$C$7,'Beregninger RAS'!A870+1,""))</f>
        <v/>
      </c>
      <c r="B871" s="260" t="str">
        <f t="shared" si="133"/>
        <v/>
      </c>
      <c r="C871" s="277" t="str">
        <f t="shared" si="134"/>
        <v/>
      </c>
      <c r="D871" s="260" t="str">
        <f t="shared" si="135"/>
        <v/>
      </c>
      <c r="E871" s="226" t="str">
        <f t="shared" si="137"/>
        <v/>
      </c>
      <c r="F871" s="248" t="str">
        <f t="shared" si="136"/>
        <v/>
      </c>
      <c r="G871" s="246" t="str">
        <f>IF($A871="","",'Prisestimat RAS'!$C$14)</f>
        <v/>
      </c>
      <c r="H871" s="248" t="str" cm="1">
        <f t="array" ref="H871">IF(N871=Hjelpeark!$E$7,_xlfn.XLOOKUP(IF(P871="Naturlig",O871,P871),'Veksttabell FV'!$A$26:$A$42,_xlfn.XLOOKUP('Beregninger RAS'!F871,'Veksttabell FV'!$B$25:$T$25,'Veksttabell FV'!$B$26:$T$42,,-1),,-1)*G871,IF('Beregninger RAS'!N871=Hjelpeark!$D$7,_xlfn.XLOOKUP(IF(P871="Naturlig",O871,P871),'Veksttabell SV'!$A$27:$A$43,_xlfn.XLOOKUP('Beregninger RAS'!F871,'Veksttabell SV'!$B$26:$AU$26,'Veksttabell SV'!$B$27:$AU$43,,-1),,-1)*G871,""))</f>
        <v/>
      </c>
      <c r="I871" s="248" t="str">
        <f t="shared" si="130"/>
        <v/>
      </c>
      <c r="J871" s="264" t="str">
        <f t="shared" si="131"/>
        <v/>
      </c>
      <c r="K871" s="277" t="str">
        <f>IF(A871="","",'Prisestimat RAS'!$C$9)</f>
        <v/>
      </c>
      <c r="L871" s="277" t="str">
        <f>IF(B871="","",'Prisestimat RAS'!$C$10)</f>
        <v/>
      </c>
      <c r="M871" s="277" t="str">
        <f>IF(A871="","",_xlfn.XLOOKUP('Prisestimat RAS'!$C$10,Hjelpeark!$P$14:$P$16,Hjelpeark!$Q$14:$Q$16))</f>
        <v/>
      </c>
      <c r="N871" s="277" t="str">
        <f t="shared" si="138"/>
        <v/>
      </c>
      <c r="O871" s="277" t="str">
        <f>IFERROR(IF(N871=Hjelpeark!$D$7,_xlfn.XLOOKUP('Beregninger RAS'!C871,Hjelpeark!$C$8:$C$19,Hjelpeark!$D$8:$D$19),_xlfn.XLOOKUP('Beregninger RAS'!C871,Hjelpeark!$C$8:$C$19,Hjelpeark!$E$8:$E$19)),"")</f>
        <v/>
      </c>
      <c r="P871" s="277" t="str">
        <f t="shared" si="139"/>
        <v/>
      </c>
      <c r="Q871" s="277" t="str">
        <f>IFERROR(IF(P871=Hjelpeark!$B$4,0,ABS(P871-O871)),"")</f>
        <v/>
      </c>
      <c r="R871" s="226" t="str">
        <f t="shared" si="132"/>
        <v/>
      </c>
      <c r="T871" s="248" t="str">
        <f>IFERROR(_xlfn.XLOOKUP(D871,Prisliste!$C$4:$F$4,Prisliste!$C$28:$F$28)*R871,"")</f>
        <v/>
      </c>
      <c r="U871" s="248" t="str">
        <f>IFERROR(IF(L871=Hjelpeark!$P$14,_xlfn.XLOOKUP(D871,Prisliste!$C$4:$F$4,Prisliste!$C$29:$F$29)*R871,IF(L871=Hjelpeark!$P$15,_xlfn.XLOOKUP(D871,Prisliste!$C$4:$F$4,Prisliste!$C$30:$F$30)*R871,_xlfn.XLOOKUP(D871,Prisliste!$C$4:$F$4,Prisliste!$C$31:$F$31)*R871)),"")</f>
        <v/>
      </c>
    </row>
    <row r="872" spans="1:21" ht="14.4">
      <c r="A872" s="278" t="str">
        <f>IF(A871="","",IF(A871+1&lt;='Prisestimat RAS'!$C$7,'Beregninger RAS'!A871+1,""))</f>
        <v/>
      </c>
      <c r="B872" s="260" t="str">
        <f t="shared" si="133"/>
        <v/>
      </c>
      <c r="C872" s="277" t="str">
        <f t="shared" si="134"/>
        <v/>
      </c>
      <c r="D872" s="260" t="str">
        <f t="shared" si="135"/>
        <v/>
      </c>
      <c r="E872" s="226" t="str">
        <f t="shared" si="137"/>
        <v/>
      </c>
      <c r="F872" s="248" t="str">
        <f t="shared" si="136"/>
        <v/>
      </c>
      <c r="G872" s="246" t="str">
        <f>IF($A872="","",'Prisestimat RAS'!$C$14)</f>
        <v/>
      </c>
      <c r="H872" s="248" t="str" cm="1">
        <f t="array" ref="H872">IF(N872=Hjelpeark!$E$7,_xlfn.XLOOKUP(IF(P872="Naturlig",O872,P872),'Veksttabell FV'!$A$26:$A$42,_xlfn.XLOOKUP('Beregninger RAS'!F872,'Veksttabell FV'!$B$25:$T$25,'Veksttabell FV'!$B$26:$T$42,,-1),,-1)*G872,IF('Beregninger RAS'!N872=Hjelpeark!$D$7,_xlfn.XLOOKUP(IF(P872="Naturlig",O872,P872),'Veksttabell SV'!$A$27:$A$43,_xlfn.XLOOKUP('Beregninger RAS'!F872,'Veksttabell SV'!$B$26:$AU$26,'Veksttabell SV'!$B$27:$AU$43,,-1),,-1)*G872,""))</f>
        <v/>
      </c>
      <c r="I872" s="248" t="str">
        <f t="shared" si="130"/>
        <v/>
      </c>
      <c r="J872" s="264" t="str">
        <f t="shared" si="131"/>
        <v/>
      </c>
      <c r="K872" s="277" t="str">
        <f>IF(A872="","",'Prisestimat RAS'!$C$9)</f>
        <v/>
      </c>
      <c r="L872" s="277" t="str">
        <f>IF(B872="","",'Prisestimat RAS'!$C$10)</f>
        <v/>
      </c>
      <c r="M872" s="277" t="str">
        <f>IF(A872="","",_xlfn.XLOOKUP('Prisestimat RAS'!$C$10,Hjelpeark!$P$14:$P$16,Hjelpeark!$Q$14:$Q$16))</f>
        <v/>
      </c>
      <c r="N872" s="277" t="str">
        <f t="shared" si="138"/>
        <v/>
      </c>
      <c r="O872" s="277" t="str">
        <f>IFERROR(IF(N872=Hjelpeark!$D$7,_xlfn.XLOOKUP('Beregninger RAS'!C872,Hjelpeark!$C$8:$C$19,Hjelpeark!$D$8:$D$19),_xlfn.XLOOKUP('Beregninger RAS'!C872,Hjelpeark!$C$8:$C$19,Hjelpeark!$E$8:$E$19)),"")</f>
        <v/>
      </c>
      <c r="P872" s="277" t="str">
        <f t="shared" si="139"/>
        <v/>
      </c>
      <c r="Q872" s="277" t="str">
        <f>IFERROR(IF(P872=Hjelpeark!$B$4,0,ABS(P872-O872)),"")</f>
        <v/>
      </c>
      <c r="R872" s="226" t="str">
        <f t="shared" si="132"/>
        <v/>
      </c>
      <c r="T872" s="248" t="str">
        <f>IFERROR(_xlfn.XLOOKUP(D872,Prisliste!$C$4:$F$4,Prisliste!$C$28:$F$28)*R872,"")</f>
        <v/>
      </c>
      <c r="U872" s="248" t="str">
        <f>IFERROR(IF(L872=Hjelpeark!$P$14,_xlfn.XLOOKUP(D872,Prisliste!$C$4:$F$4,Prisliste!$C$29:$F$29)*R872,IF(L872=Hjelpeark!$P$15,_xlfn.XLOOKUP(D872,Prisliste!$C$4:$F$4,Prisliste!$C$30:$F$30)*R872,_xlfn.XLOOKUP(D872,Prisliste!$C$4:$F$4,Prisliste!$C$31:$F$31)*R872)),"")</f>
        <v/>
      </c>
    </row>
    <row r="873" spans="1:21" ht="14.4">
      <c r="A873" s="278" t="str">
        <f>IF(A872="","",IF(A872+1&lt;='Prisestimat RAS'!$C$7,'Beregninger RAS'!A872+1,""))</f>
        <v/>
      </c>
      <c r="B873" s="260" t="str">
        <f t="shared" si="133"/>
        <v/>
      </c>
      <c r="C873" s="277" t="str">
        <f t="shared" si="134"/>
        <v/>
      </c>
      <c r="D873" s="260" t="str">
        <f t="shared" si="135"/>
        <v/>
      </c>
      <c r="E873" s="226" t="str">
        <f t="shared" si="137"/>
        <v/>
      </c>
      <c r="F873" s="248" t="str">
        <f t="shared" si="136"/>
        <v/>
      </c>
      <c r="G873" s="246" t="str">
        <f>IF($A873="","",'Prisestimat RAS'!$C$14)</f>
        <v/>
      </c>
      <c r="H873" s="248" t="str" cm="1">
        <f t="array" ref="H873">IF(N873=Hjelpeark!$E$7,_xlfn.XLOOKUP(IF(P873="Naturlig",O873,P873),'Veksttabell FV'!$A$26:$A$42,_xlfn.XLOOKUP('Beregninger RAS'!F873,'Veksttabell FV'!$B$25:$T$25,'Veksttabell FV'!$B$26:$T$42,,-1),,-1)*G873,IF('Beregninger RAS'!N873=Hjelpeark!$D$7,_xlfn.XLOOKUP(IF(P873="Naturlig",O873,P873),'Veksttabell SV'!$A$27:$A$43,_xlfn.XLOOKUP('Beregninger RAS'!F873,'Veksttabell SV'!$B$26:$AU$26,'Veksttabell SV'!$B$27:$AU$43,,-1),,-1)*G873,""))</f>
        <v/>
      </c>
      <c r="I873" s="248" t="str">
        <f t="shared" si="130"/>
        <v/>
      </c>
      <c r="J873" s="264" t="str">
        <f t="shared" si="131"/>
        <v/>
      </c>
      <c r="K873" s="277" t="str">
        <f>IF(A873="","",'Prisestimat RAS'!$C$9)</f>
        <v/>
      </c>
      <c r="L873" s="277" t="str">
        <f>IF(B873="","",'Prisestimat RAS'!$C$10)</f>
        <v/>
      </c>
      <c r="M873" s="277" t="str">
        <f>IF(A873="","",_xlfn.XLOOKUP('Prisestimat RAS'!$C$10,Hjelpeark!$P$14:$P$16,Hjelpeark!$Q$14:$Q$16))</f>
        <v/>
      </c>
      <c r="N873" s="277" t="str">
        <f t="shared" si="138"/>
        <v/>
      </c>
      <c r="O873" s="277" t="str">
        <f>IFERROR(IF(N873=Hjelpeark!$D$7,_xlfn.XLOOKUP('Beregninger RAS'!C873,Hjelpeark!$C$8:$C$19,Hjelpeark!$D$8:$D$19),_xlfn.XLOOKUP('Beregninger RAS'!C873,Hjelpeark!$C$8:$C$19,Hjelpeark!$E$8:$E$19)),"")</f>
        <v/>
      </c>
      <c r="P873" s="277" t="str">
        <f t="shared" si="139"/>
        <v/>
      </c>
      <c r="Q873" s="277" t="str">
        <f>IFERROR(IF(P873=Hjelpeark!$B$4,0,ABS(P873-O873)),"")</f>
        <v/>
      </c>
      <c r="R873" s="226" t="str">
        <f t="shared" si="132"/>
        <v/>
      </c>
      <c r="T873" s="248" t="str">
        <f>IFERROR(_xlfn.XLOOKUP(D873,Prisliste!$C$4:$F$4,Prisliste!$C$28:$F$28)*R873,"")</f>
        <v/>
      </c>
      <c r="U873" s="248" t="str">
        <f>IFERROR(IF(L873=Hjelpeark!$P$14,_xlfn.XLOOKUP(D873,Prisliste!$C$4:$F$4,Prisliste!$C$29:$F$29)*R873,IF(L873=Hjelpeark!$P$15,_xlfn.XLOOKUP(D873,Prisliste!$C$4:$F$4,Prisliste!$C$30:$F$30)*R873,_xlfn.XLOOKUP(D873,Prisliste!$C$4:$F$4,Prisliste!$C$31:$F$31)*R873)),"")</f>
        <v/>
      </c>
    </row>
    <row r="874" spans="1:21" ht="14.4">
      <c r="A874" s="278" t="str">
        <f>IF(A873="","",IF(A873+1&lt;='Prisestimat RAS'!$C$7,'Beregninger RAS'!A873+1,""))</f>
        <v/>
      </c>
      <c r="B874" s="260" t="str">
        <f t="shared" si="133"/>
        <v/>
      </c>
      <c r="C874" s="277" t="str">
        <f t="shared" si="134"/>
        <v/>
      </c>
      <c r="D874" s="260" t="str">
        <f t="shared" si="135"/>
        <v/>
      </c>
      <c r="E874" s="226" t="str">
        <f t="shared" si="137"/>
        <v/>
      </c>
      <c r="F874" s="248" t="str">
        <f t="shared" si="136"/>
        <v/>
      </c>
      <c r="G874" s="246" t="str">
        <f>IF($A874="","",'Prisestimat RAS'!$C$14)</f>
        <v/>
      </c>
      <c r="H874" s="248" t="str" cm="1">
        <f t="array" ref="H874">IF(N874=Hjelpeark!$E$7,_xlfn.XLOOKUP(IF(P874="Naturlig",O874,P874),'Veksttabell FV'!$A$26:$A$42,_xlfn.XLOOKUP('Beregninger RAS'!F874,'Veksttabell FV'!$B$25:$T$25,'Veksttabell FV'!$B$26:$T$42,,-1),,-1)*G874,IF('Beregninger RAS'!N874=Hjelpeark!$D$7,_xlfn.XLOOKUP(IF(P874="Naturlig",O874,P874),'Veksttabell SV'!$A$27:$A$43,_xlfn.XLOOKUP('Beregninger RAS'!F874,'Veksttabell SV'!$B$26:$AU$26,'Veksttabell SV'!$B$27:$AU$43,,-1),,-1)*G874,""))</f>
        <v/>
      </c>
      <c r="I874" s="248" t="str">
        <f t="shared" si="130"/>
        <v/>
      </c>
      <c r="J874" s="264" t="str">
        <f t="shared" si="131"/>
        <v/>
      </c>
      <c r="K874" s="277" t="str">
        <f>IF(A874="","",'Prisestimat RAS'!$C$9)</f>
        <v/>
      </c>
      <c r="L874" s="277" t="str">
        <f>IF(B874="","",'Prisestimat RAS'!$C$10)</f>
        <v/>
      </c>
      <c r="M874" s="277" t="str">
        <f>IF(A874="","",_xlfn.XLOOKUP('Prisestimat RAS'!$C$10,Hjelpeark!$P$14:$P$16,Hjelpeark!$Q$14:$Q$16))</f>
        <v/>
      </c>
      <c r="N874" s="277" t="str">
        <f t="shared" si="138"/>
        <v/>
      </c>
      <c r="O874" s="277" t="str">
        <f>IFERROR(IF(N874=Hjelpeark!$D$7,_xlfn.XLOOKUP('Beregninger RAS'!C874,Hjelpeark!$C$8:$C$19,Hjelpeark!$D$8:$D$19),_xlfn.XLOOKUP('Beregninger RAS'!C874,Hjelpeark!$C$8:$C$19,Hjelpeark!$E$8:$E$19)),"")</f>
        <v/>
      </c>
      <c r="P874" s="277" t="str">
        <f t="shared" si="139"/>
        <v/>
      </c>
      <c r="Q874" s="277" t="str">
        <f>IFERROR(IF(P874=Hjelpeark!$B$4,0,ABS(P874-O874)),"")</f>
        <v/>
      </c>
      <c r="R874" s="226" t="str">
        <f t="shared" si="132"/>
        <v/>
      </c>
      <c r="T874" s="248" t="str">
        <f>IFERROR(_xlfn.XLOOKUP(D874,Prisliste!$C$4:$F$4,Prisliste!$C$28:$F$28)*R874,"")</f>
        <v/>
      </c>
      <c r="U874" s="248" t="str">
        <f>IFERROR(IF(L874=Hjelpeark!$P$14,_xlfn.XLOOKUP(D874,Prisliste!$C$4:$F$4,Prisliste!$C$29:$F$29)*R874,IF(L874=Hjelpeark!$P$15,_xlfn.XLOOKUP(D874,Prisliste!$C$4:$F$4,Prisliste!$C$30:$F$30)*R874,_xlfn.XLOOKUP(D874,Prisliste!$C$4:$F$4,Prisliste!$C$31:$F$31)*R874)),"")</f>
        <v/>
      </c>
    </row>
    <row r="875" spans="1:21" ht="14.4">
      <c r="A875" s="278" t="str">
        <f>IF(A874="","",IF(A874+1&lt;='Prisestimat RAS'!$C$7,'Beregninger RAS'!A874+1,""))</f>
        <v/>
      </c>
      <c r="B875" s="260" t="str">
        <f t="shared" si="133"/>
        <v/>
      </c>
      <c r="C875" s="277" t="str">
        <f t="shared" si="134"/>
        <v/>
      </c>
      <c r="D875" s="260" t="str">
        <f t="shared" si="135"/>
        <v/>
      </c>
      <c r="E875" s="226" t="str">
        <f t="shared" si="137"/>
        <v/>
      </c>
      <c r="F875" s="248" t="str">
        <f t="shared" si="136"/>
        <v/>
      </c>
      <c r="G875" s="246" t="str">
        <f>IF($A875="","",'Prisestimat RAS'!$C$14)</f>
        <v/>
      </c>
      <c r="H875" s="248" t="str" cm="1">
        <f t="array" ref="H875">IF(N875=Hjelpeark!$E$7,_xlfn.XLOOKUP(IF(P875="Naturlig",O875,P875),'Veksttabell FV'!$A$26:$A$42,_xlfn.XLOOKUP('Beregninger RAS'!F875,'Veksttabell FV'!$B$25:$T$25,'Veksttabell FV'!$B$26:$T$42,,-1),,-1)*G875,IF('Beregninger RAS'!N875=Hjelpeark!$D$7,_xlfn.XLOOKUP(IF(P875="Naturlig",O875,P875),'Veksttabell SV'!$A$27:$A$43,_xlfn.XLOOKUP('Beregninger RAS'!F875,'Veksttabell SV'!$B$26:$AU$26,'Veksttabell SV'!$B$27:$AU$43,,-1),,-1)*G875,""))</f>
        <v/>
      </c>
      <c r="I875" s="248" t="str">
        <f t="shared" si="130"/>
        <v/>
      </c>
      <c r="J875" s="264" t="str">
        <f t="shared" si="131"/>
        <v/>
      </c>
      <c r="K875" s="277" t="str">
        <f>IF(A875="","",'Prisestimat RAS'!$C$9)</f>
        <v/>
      </c>
      <c r="L875" s="277" t="str">
        <f>IF(B875="","",'Prisestimat RAS'!$C$10)</f>
        <v/>
      </c>
      <c r="M875" s="277" t="str">
        <f>IF(A875="","",_xlfn.XLOOKUP('Prisestimat RAS'!$C$10,Hjelpeark!$P$14:$P$16,Hjelpeark!$Q$14:$Q$16))</f>
        <v/>
      </c>
      <c r="N875" s="277" t="str">
        <f t="shared" si="138"/>
        <v/>
      </c>
      <c r="O875" s="277" t="str">
        <f>IFERROR(IF(N875=Hjelpeark!$D$7,_xlfn.XLOOKUP('Beregninger RAS'!C875,Hjelpeark!$C$8:$C$19,Hjelpeark!$D$8:$D$19),_xlfn.XLOOKUP('Beregninger RAS'!C875,Hjelpeark!$C$8:$C$19,Hjelpeark!$E$8:$E$19)),"")</f>
        <v/>
      </c>
      <c r="P875" s="277" t="str">
        <f t="shared" si="139"/>
        <v/>
      </c>
      <c r="Q875" s="277" t="str">
        <f>IFERROR(IF(P875=Hjelpeark!$B$4,0,ABS(P875-O875)),"")</f>
        <v/>
      </c>
      <c r="R875" s="226" t="str">
        <f t="shared" si="132"/>
        <v/>
      </c>
      <c r="T875" s="248" t="str">
        <f>IFERROR(_xlfn.XLOOKUP(D875,Prisliste!$C$4:$F$4,Prisliste!$C$28:$F$28)*R875,"")</f>
        <v/>
      </c>
      <c r="U875" s="248" t="str">
        <f>IFERROR(IF(L875=Hjelpeark!$P$14,_xlfn.XLOOKUP(D875,Prisliste!$C$4:$F$4,Prisliste!$C$29:$F$29)*R875,IF(L875=Hjelpeark!$P$15,_xlfn.XLOOKUP(D875,Prisliste!$C$4:$F$4,Prisliste!$C$30:$F$30)*R875,_xlfn.XLOOKUP(D875,Prisliste!$C$4:$F$4,Prisliste!$C$31:$F$31)*R875)),"")</f>
        <v/>
      </c>
    </row>
    <row r="876" spans="1:21" ht="14.4">
      <c r="A876" s="278" t="str">
        <f>IF(A875="","",IF(A875+1&lt;='Prisestimat RAS'!$C$7,'Beregninger RAS'!A875+1,""))</f>
        <v/>
      </c>
      <c r="B876" s="260" t="str">
        <f t="shared" si="133"/>
        <v/>
      </c>
      <c r="C876" s="277" t="str">
        <f t="shared" si="134"/>
        <v/>
      </c>
      <c r="D876" s="260" t="str">
        <f t="shared" si="135"/>
        <v/>
      </c>
      <c r="E876" s="226" t="str">
        <f t="shared" si="137"/>
        <v/>
      </c>
      <c r="F876" s="248" t="str">
        <f t="shared" si="136"/>
        <v/>
      </c>
      <c r="G876" s="246" t="str">
        <f>IF($A876="","",'Prisestimat RAS'!$C$14)</f>
        <v/>
      </c>
      <c r="H876" s="248" t="str" cm="1">
        <f t="array" ref="H876">IF(N876=Hjelpeark!$E$7,_xlfn.XLOOKUP(IF(P876="Naturlig",O876,P876),'Veksttabell FV'!$A$26:$A$42,_xlfn.XLOOKUP('Beregninger RAS'!F876,'Veksttabell FV'!$B$25:$T$25,'Veksttabell FV'!$B$26:$T$42,,-1),,-1)*G876,IF('Beregninger RAS'!N876=Hjelpeark!$D$7,_xlfn.XLOOKUP(IF(P876="Naturlig",O876,P876),'Veksttabell SV'!$A$27:$A$43,_xlfn.XLOOKUP('Beregninger RAS'!F876,'Veksttabell SV'!$B$26:$AU$26,'Veksttabell SV'!$B$27:$AU$43,,-1),,-1)*G876,""))</f>
        <v/>
      </c>
      <c r="I876" s="248" t="str">
        <f t="shared" si="130"/>
        <v/>
      </c>
      <c r="J876" s="264" t="str">
        <f t="shared" si="131"/>
        <v/>
      </c>
      <c r="K876" s="277" t="str">
        <f>IF(A876="","",'Prisestimat RAS'!$C$9)</f>
        <v/>
      </c>
      <c r="L876" s="277" t="str">
        <f>IF(B876="","",'Prisestimat RAS'!$C$10)</f>
        <v/>
      </c>
      <c r="M876" s="277" t="str">
        <f>IF(A876="","",_xlfn.XLOOKUP('Prisestimat RAS'!$C$10,Hjelpeark!$P$14:$P$16,Hjelpeark!$Q$14:$Q$16))</f>
        <v/>
      </c>
      <c r="N876" s="277" t="str">
        <f t="shared" si="138"/>
        <v/>
      </c>
      <c r="O876" s="277" t="str">
        <f>IFERROR(IF(N876=Hjelpeark!$D$7,_xlfn.XLOOKUP('Beregninger RAS'!C876,Hjelpeark!$C$8:$C$19,Hjelpeark!$D$8:$D$19),_xlfn.XLOOKUP('Beregninger RAS'!C876,Hjelpeark!$C$8:$C$19,Hjelpeark!$E$8:$E$19)),"")</f>
        <v/>
      </c>
      <c r="P876" s="277" t="str">
        <f t="shared" si="139"/>
        <v/>
      </c>
      <c r="Q876" s="277" t="str">
        <f>IFERROR(IF(P876=Hjelpeark!$B$4,0,ABS(P876-O876)),"")</f>
        <v/>
      </c>
      <c r="R876" s="226" t="str">
        <f t="shared" si="132"/>
        <v/>
      </c>
      <c r="T876" s="248" t="str">
        <f>IFERROR(_xlfn.XLOOKUP(D876,Prisliste!$C$4:$F$4,Prisliste!$C$28:$F$28)*R876,"")</f>
        <v/>
      </c>
      <c r="U876" s="248" t="str">
        <f>IFERROR(IF(L876=Hjelpeark!$P$14,_xlfn.XLOOKUP(D876,Prisliste!$C$4:$F$4,Prisliste!$C$29:$F$29)*R876,IF(L876=Hjelpeark!$P$15,_xlfn.XLOOKUP(D876,Prisliste!$C$4:$F$4,Prisliste!$C$30:$F$30)*R876,_xlfn.XLOOKUP(D876,Prisliste!$C$4:$F$4,Prisliste!$C$31:$F$31)*R876)),"")</f>
        <v/>
      </c>
    </row>
    <row r="877" spans="1:21" ht="14.4">
      <c r="A877" s="278" t="str">
        <f>IF(A876="","",IF(A876+1&lt;='Prisestimat RAS'!$C$7,'Beregninger RAS'!A876+1,""))</f>
        <v/>
      </c>
      <c r="B877" s="260" t="str">
        <f t="shared" si="133"/>
        <v/>
      </c>
      <c r="C877" s="277" t="str">
        <f t="shared" si="134"/>
        <v/>
      </c>
      <c r="D877" s="260" t="str">
        <f t="shared" si="135"/>
        <v/>
      </c>
      <c r="E877" s="226" t="str">
        <f t="shared" si="137"/>
        <v/>
      </c>
      <c r="F877" s="248" t="str">
        <f t="shared" si="136"/>
        <v/>
      </c>
      <c r="G877" s="246" t="str">
        <f>IF($A877="","",'Prisestimat RAS'!$C$14)</f>
        <v/>
      </c>
      <c r="H877" s="248" t="str" cm="1">
        <f t="array" ref="H877">IF(N877=Hjelpeark!$E$7,_xlfn.XLOOKUP(IF(P877="Naturlig",O877,P877),'Veksttabell FV'!$A$26:$A$42,_xlfn.XLOOKUP('Beregninger RAS'!F877,'Veksttabell FV'!$B$25:$T$25,'Veksttabell FV'!$B$26:$T$42,,-1),,-1)*G877,IF('Beregninger RAS'!N877=Hjelpeark!$D$7,_xlfn.XLOOKUP(IF(P877="Naturlig",O877,P877),'Veksttabell SV'!$A$27:$A$43,_xlfn.XLOOKUP('Beregninger RAS'!F877,'Veksttabell SV'!$B$26:$AU$26,'Veksttabell SV'!$B$27:$AU$43,,-1),,-1)*G877,""))</f>
        <v/>
      </c>
      <c r="I877" s="248" t="str">
        <f t="shared" si="130"/>
        <v/>
      </c>
      <c r="J877" s="264" t="str">
        <f t="shared" si="131"/>
        <v/>
      </c>
      <c r="K877" s="277" t="str">
        <f>IF(A877="","",'Prisestimat RAS'!$C$9)</f>
        <v/>
      </c>
      <c r="L877" s="277" t="str">
        <f>IF(B877="","",'Prisestimat RAS'!$C$10)</f>
        <v/>
      </c>
      <c r="M877" s="277" t="str">
        <f>IF(A877="","",_xlfn.XLOOKUP('Prisestimat RAS'!$C$10,Hjelpeark!$P$14:$P$16,Hjelpeark!$Q$14:$Q$16))</f>
        <v/>
      </c>
      <c r="N877" s="277" t="str">
        <f t="shared" si="138"/>
        <v/>
      </c>
      <c r="O877" s="277" t="str">
        <f>IFERROR(IF(N877=Hjelpeark!$D$7,_xlfn.XLOOKUP('Beregninger RAS'!C877,Hjelpeark!$C$8:$C$19,Hjelpeark!$D$8:$D$19),_xlfn.XLOOKUP('Beregninger RAS'!C877,Hjelpeark!$C$8:$C$19,Hjelpeark!$E$8:$E$19)),"")</f>
        <v/>
      </c>
      <c r="P877" s="277" t="str">
        <f t="shared" si="139"/>
        <v/>
      </c>
      <c r="Q877" s="277" t="str">
        <f>IFERROR(IF(P877=Hjelpeark!$B$4,0,ABS(P877-O877)),"")</f>
        <v/>
      </c>
      <c r="R877" s="226" t="str">
        <f t="shared" si="132"/>
        <v/>
      </c>
      <c r="T877" s="248" t="str">
        <f>IFERROR(_xlfn.XLOOKUP(D877,Prisliste!$C$4:$F$4,Prisliste!$C$28:$F$28)*R877,"")</f>
        <v/>
      </c>
      <c r="U877" s="248" t="str">
        <f>IFERROR(IF(L877=Hjelpeark!$P$14,_xlfn.XLOOKUP(D877,Prisliste!$C$4:$F$4,Prisliste!$C$29:$F$29)*R877,IF(L877=Hjelpeark!$P$15,_xlfn.XLOOKUP(D877,Prisliste!$C$4:$F$4,Prisliste!$C$30:$F$30)*R877,_xlfn.XLOOKUP(D877,Prisliste!$C$4:$F$4,Prisliste!$C$31:$F$31)*R877)),"")</f>
        <v/>
      </c>
    </row>
    <row r="878" spans="1:21" ht="14.4">
      <c r="A878" s="278" t="str">
        <f>IF(A877="","",IF(A877+1&lt;='Prisestimat RAS'!$C$7,'Beregninger RAS'!A877+1,""))</f>
        <v/>
      </c>
      <c r="B878" s="260" t="str">
        <f t="shared" si="133"/>
        <v/>
      </c>
      <c r="C878" s="277" t="str">
        <f t="shared" si="134"/>
        <v/>
      </c>
      <c r="D878" s="260" t="str">
        <f t="shared" si="135"/>
        <v/>
      </c>
      <c r="E878" s="226" t="str">
        <f t="shared" si="137"/>
        <v/>
      </c>
      <c r="F878" s="248" t="str">
        <f t="shared" si="136"/>
        <v/>
      </c>
      <c r="G878" s="246" t="str">
        <f>IF($A878="","",'Prisestimat RAS'!$C$14)</f>
        <v/>
      </c>
      <c r="H878" s="248" t="str" cm="1">
        <f t="array" ref="H878">IF(N878=Hjelpeark!$E$7,_xlfn.XLOOKUP(IF(P878="Naturlig",O878,P878),'Veksttabell FV'!$A$26:$A$42,_xlfn.XLOOKUP('Beregninger RAS'!F878,'Veksttabell FV'!$B$25:$T$25,'Veksttabell FV'!$B$26:$T$42,,-1),,-1)*G878,IF('Beregninger RAS'!N878=Hjelpeark!$D$7,_xlfn.XLOOKUP(IF(P878="Naturlig",O878,P878),'Veksttabell SV'!$A$27:$A$43,_xlfn.XLOOKUP('Beregninger RAS'!F878,'Veksttabell SV'!$B$26:$AU$26,'Veksttabell SV'!$B$27:$AU$43,,-1),,-1)*G878,""))</f>
        <v/>
      </c>
      <c r="I878" s="248" t="str">
        <f t="shared" si="130"/>
        <v/>
      </c>
      <c r="J878" s="264" t="str">
        <f t="shared" si="131"/>
        <v/>
      </c>
      <c r="K878" s="277" t="str">
        <f>IF(A878="","",'Prisestimat RAS'!$C$9)</f>
        <v/>
      </c>
      <c r="L878" s="277" t="str">
        <f>IF(B878="","",'Prisestimat RAS'!$C$10)</f>
        <v/>
      </c>
      <c r="M878" s="277" t="str">
        <f>IF(A878="","",_xlfn.XLOOKUP('Prisestimat RAS'!$C$10,Hjelpeark!$P$14:$P$16,Hjelpeark!$Q$14:$Q$16))</f>
        <v/>
      </c>
      <c r="N878" s="277" t="str">
        <f t="shared" si="138"/>
        <v/>
      </c>
      <c r="O878" s="277" t="str">
        <f>IFERROR(IF(N878=Hjelpeark!$D$7,_xlfn.XLOOKUP('Beregninger RAS'!C878,Hjelpeark!$C$8:$C$19,Hjelpeark!$D$8:$D$19),_xlfn.XLOOKUP('Beregninger RAS'!C878,Hjelpeark!$C$8:$C$19,Hjelpeark!$E$8:$E$19)),"")</f>
        <v/>
      </c>
      <c r="P878" s="277" t="str">
        <f t="shared" si="139"/>
        <v/>
      </c>
      <c r="Q878" s="277" t="str">
        <f>IFERROR(IF(P878=Hjelpeark!$B$4,0,ABS(P878-O878)),"")</f>
        <v/>
      </c>
      <c r="R878" s="226" t="str">
        <f t="shared" si="132"/>
        <v/>
      </c>
      <c r="T878" s="248" t="str">
        <f>IFERROR(_xlfn.XLOOKUP(D878,Prisliste!$C$4:$F$4,Prisliste!$C$28:$F$28)*R878,"")</f>
        <v/>
      </c>
      <c r="U878" s="248" t="str">
        <f>IFERROR(IF(L878=Hjelpeark!$P$14,_xlfn.XLOOKUP(D878,Prisliste!$C$4:$F$4,Prisliste!$C$29:$F$29)*R878,IF(L878=Hjelpeark!$P$15,_xlfn.XLOOKUP(D878,Prisliste!$C$4:$F$4,Prisliste!$C$30:$F$30)*R878,_xlfn.XLOOKUP(D878,Prisliste!$C$4:$F$4,Prisliste!$C$31:$F$31)*R878)),"")</f>
        <v/>
      </c>
    </row>
    <row r="879" spans="1:21" ht="14.4">
      <c r="A879" s="278" t="str">
        <f>IF(A878="","",IF(A878+1&lt;='Prisestimat RAS'!$C$7,'Beregninger RAS'!A878+1,""))</f>
        <v/>
      </c>
      <c r="B879" s="260" t="str">
        <f t="shared" si="133"/>
        <v/>
      </c>
      <c r="C879" s="277" t="str">
        <f t="shared" si="134"/>
        <v/>
      </c>
      <c r="D879" s="260" t="str">
        <f t="shared" si="135"/>
        <v/>
      </c>
      <c r="E879" s="226" t="str">
        <f t="shared" si="137"/>
        <v/>
      </c>
      <c r="F879" s="248" t="str">
        <f t="shared" si="136"/>
        <v/>
      </c>
      <c r="G879" s="246" t="str">
        <f>IF($A879="","",'Prisestimat RAS'!$C$14)</f>
        <v/>
      </c>
      <c r="H879" s="248" t="str" cm="1">
        <f t="array" ref="H879">IF(N879=Hjelpeark!$E$7,_xlfn.XLOOKUP(IF(P879="Naturlig",O879,P879),'Veksttabell FV'!$A$26:$A$42,_xlfn.XLOOKUP('Beregninger RAS'!F879,'Veksttabell FV'!$B$25:$T$25,'Veksttabell FV'!$B$26:$T$42,,-1),,-1)*G879,IF('Beregninger RAS'!N879=Hjelpeark!$D$7,_xlfn.XLOOKUP(IF(P879="Naturlig",O879,P879),'Veksttabell SV'!$A$27:$A$43,_xlfn.XLOOKUP('Beregninger RAS'!F879,'Veksttabell SV'!$B$26:$AU$26,'Veksttabell SV'!$B$27:$AU$43,,-1),,-1)*G879,""))</f>
        <v/>
      </c>
      <c r="I879" s="248" t="str">
        <f t="shared" si="130"/>
        <v/>
      </c>
      <c r="J879" s="264" t="str">
        <f t="shared" si="131"/>
        <v/>
      </c>
      <c r="K879" s="277" t="str">
        <f>IF(A879="","",'Prisestimat RAS'!$C$9)</f>
        <v/>
      </c>
      <c r="L879" s="277" t="str">
        <f>IF(B879="","",'Prisestimat RAS'!$C$10)</f>
        <v/>
      </c>
      <c r="M879" s="277" t="str">
        <f>IF(A879="","",_xlfn.XLOOKUP('Prisestimat RAS'!$C$10,Hjelpeark!$P$14:$P$16,Hjelpeark!$Q$14:$Q$16))</f>
        <v/>
      </c>
      <c r="N879" s="277" t="str">
        <f t="shared" si="138"/>
        <v/>
      </c>
      <c r="O879" s="277" t="str">
        <f>IFERROR(IF(N879=Hjelpeark!$D$7,_xlfn.XLOOKUP('Beregninger RAS'!C879,Hjelpeark!$C$8:$C$19,Hjelpeark!$D$8:$D$19),_xlfn.XLOOKUP('Beregninger RAS'!C879,Hjelpeark!$C$8:$C$19,Hjelpeark!$E$8:$E$19)),"")</f>
        <v/>
      </c>
      <c r="P879" s="277" t="str">
        <f t="shared" si="139"/>
        <v/>
      </c>
      <c r="Q879" s="277" t="str">
        <f>IFERROR(IF(P879=Hjelpeark!$B$4,0,ABS(P879-O879)),"")</f>
        <v/>
      </c>
      <c r="R879" s="226" t="str">
        <f t="shared" si="132"/>
        <v/>
      </c>
      <c r="T879" s="248" t="str">
        <f>IFERROR(_xlfn.XLOOKUP(D879,Prisliste!$C$4:$F$4,Prisliste!$C$28:$F$28)*R879,"")</f>
        <v/>
      </c>
      <c r="U879" s="248" t="str">
        <f>IFERROR(IF(L879=Hjelpeark!$P$14,_xlfn.XLOOKUP(D879,Prisliste!$C$4:$F$4,Prisliste!$C$29:$F$29)*R879,IF(L879=Hjelpeark!$P$15,_xlfn.XLOOKUP(D879,Prisliste!$C$4:$F$4,Prisliste!$C$30:$F$30)*R879,_xlfn.XLOOKUP(D879,Prisliste!$C$4:$F$4,Prisliste!$C$31:$F$31)*R879)),"")</f>
        <v/>
      </c>
    </row>
    <row r="880" spans="1:21" ht="14.4">
      <c r="A880" s="278" t="str">
        <f>IF(A879="","",IF(A879+1&lt;='Prisestimat RAS'!$C$7,'Beregninger RAS'!A879+1,""))</f>
        <v/>
      </c>
      <c r="B880" s="260" t="str">
        <f t="shared" si="133"/>
        <v/>
      </c>
      <c r="C880" s="277" t="str">
        <f t="shared" si="134"/>
        <v/>
      </c>
      <c r="D880" s="260" t="str">
        <f t="shared" si="135"/>
        <v/>
      </c>
      <c r="E880" s="226" t="str">
        <f t="shared" si="137"/>
        <v/>
      </c>
      <c r="F880" s="248" t="str">
        <f t="shared" si="136"/>
        <v/>
      </c>
      <c r="G880" s="246" t="str">
        <f>IF($A880="","",'Prisestimat RAS'!$C$14)</f>
        <v/>
      </c>
      <c r="H880" s="248" t="str" cm="1">
        <f t="array" ref="H880">IF(N880=Hjelpeark!$E$7,_xlfn.XLOOKUP(IF(P880="Naturlig",O880,P880),'Veksttabell FV'!$A$26:$A$42,_xlfn.XLOOKUP('Beregninger RAS'!F880,'Veksttabell FV'!$B$25:$T$25,'Veksttabell FV'!$B$26:$T$42,,-1),,-1)*G880,IF('Beregninger RAS'!N880=Hjelpeark!$D$7,_xlfn.XLOOKUP(IF(P880="Naturlig",O880,P880),'Veksttabell SV'!$A$27:$A$43,_xlfn.XLOOKUP('Beregninger RAS'!F880,'Veksttabell SV'!$B$26:$AU$26,'Veksttabell SV'!$B$27:$AU$43,,-1),,-1)*G880,""))</f>
        <v/>
      </c>
      <c r="I880" s="248" t="str">
        <f t="shared" si="130"/>
        <v/>
      </c>
      <c r="J880" s="264" t="str">
        <f t="shared" si="131"/>
        <v/>
      </c>
      <c r="K880" s="277" t="str">
        <f>IF(A880="","",'Prisestimat RAS'!$C$9)</f>
        <v/>
      </c>
      <c r="L880" s="277" t="str">
        <f>IF(B880="","",'Prisestimat RAS'!$C$10)</f>
        <v/>
      </c>
      <c r="M880" s="277" t="str">
        <f>IF(A880="","",_xlfn.XLOOKUP('Prisestimat RAS'!$C$10,Hjelpeark!$P$14:$P$16,Hjelpeark!$Q$14:$Q$16))</f>
        <v/>
      </c>
      <c r="N880" s="277" t="str">
        <f t="shared" si="138"/>
        <v/>
      </c>
      <c r="O880" s="277" t="str">
        <f>IFERROR(IF(N880=Hjelpeark!$D$7,_xlfn.XLOOKUP('Beregninger RAS'!C880,Hjelpeark!$C$8:$C$19,Hjelpeark!$D$8:$D$19),_xlfn.XLOOKUP('Beregninger RAS'!C880,Hjelpeark!$C$8:$C$19,Hjelpeark!$E$8:$E$19)),"")</f>
        <v/>
      </c>
      <c r="P880" s="277" t="str">
        <f t="shared" si="139"/>
        <v/>
      </c>
      <c r="Q880" s="277" t="str">
        <f>IFERROR(IF(P880=Hjelpeark!$B$4,0,ABS(P880-O880)),"")</f>
        <v/>
      </c>
      <c r="R880" s="226" t="str">
        <f t="shared" si="132"/>
        <v/>
      </c>
      <c r="T880" s="248" t="str">
        <f>IFERROR(_xlfn.XLOOKUP(D880,Prisliste!$C$4:$F$4,Prisliste!$C$28:$F$28)*R880,"")</f>
        <v/>
      </c>
      <c r="U880" s="248" t="str">
        <f>IFERROR(IF(L880=Hjelpeark!$P$14,_xlfn.XLOOKUP(D880,Prisliste!$C$4:$F$4,Prisliste!$C$29:$F$29)*R880,IF(L880=Hjelpeark!$P$15,_xlfn.XLOOKUP(D880,Prisliste!$C$4:$F$4,Prisliste!$C$30:$F$30)*R880,_xlfn.XLOOKUP(D880,Prisliste!$C$4:$F$4,Prisliste!$C$31:$F$31)*R880)),"")</f>
        <v/>
      </c>
    </row>
    <row r="881" spans="1:21" ht="14.4">
      <c r="A881" s="278" t="str">
        <f>IF(A880="","",IF(A880+1&lt;='Prisestimat RAS'!$C$7,'Beregninger RAS'!A880+1,""))</f>
        <v/>
      </c>
      <c r="B881" s="260" t="str">
        <f t="shared" si="133"/>
        <v/>
      </c>
      <c r="C881" s="277" t="str">
        <f t="shared" si="134"/>
        <v/>
      </c>
      <c r="D881" s="260" t="str">
        <f t="shared" si="135"/>
        <v/>
      </c>
      <c r="E881" s="226" t="str">
        <f t="shared" si="137"/>
        <v/>
      </c>
      <c r="F881" s="248" t="str">
        <f t="shared" si="136"/>
        <v/>
      </c>
      <c r="G881" s="246" t="str">
        <f>IF($A881="","",'Prisestimat RAS'!$C$14)</f>
        <v/>
      </c>
      <c r="H881" s="248" t="str" cm="1">
        <f t="array" ref="H881">IF(N881=Hjelpeark!$E$7,_xlfn.XLOOKUP(IF(P881="Naturlig",O881,P881),'Veksttabell FV'!$A$26:$A$42,_xlfn.XLOOKUP('Beregninger RAS'!F881,'Veksttabell FV'!$B$25:$T$25,'Veksttabell FV'!$B$26:$T$42,,-1),,-1)*G881,IF('Beregninger RAS'!N881=Hjelpeark!$D$7,_xlfn.XLOOKUP(IF(P881="Naturlig",O881,P881),'Veksttabell SV'!$A$27:$A$43,_xlfn.XLOOKUP('Beregninger RAS'!F881,'Veksttabell SV'!$B$26:$AU$26,'Veksttabell SV'!$B$27:$AU$43,,-1),,-1)*G881,""))</f>
        <v/>
      </c>
      <c r="I881" s="248" t="str">
        <f t="shared" si="130"/>
        <v/>
      </c>
      <c r="J881" s="264" t="str">
        <f t="shared" si="131"/>
        <v/>
      </c>
      <c r="K881" s="277" t="str">
        <f>IF(A881="","",'Prisestimat RAS'!$C$9)</f>
        <v/>
      </c>
      <c r="L881" s="277" t="str">
        <f>IF(B881="","",'Prisestimat RAS'!$C$10)</f>
        <v/>
      </c>
      <c r="M881" s="277" t="str">
        <f>IF(A881="","",_xlfn.XLOOKUP('Prisestimat RAS'!$C$10,Hjelpeark!$P$14:$P$16,Hjelpeark!$Q$14:$Q$16))</f>
        <v/>
      </c>
      <c r="N881" s="277" t="str">
        <f t="shared" si="138"/>
        <v/>
      </c>
      <c r="O881" s="277" t="str">
        <f>IFERROR(IF(N881=Hjelpeark!$D$7,_xlfn.XLOOKUP('Beregninger RAS'!C881,Hjelpeark!$C$8:$C$19,Hjelpeark!$D$8:$D$19),_xlfn.XLOOKUP('Beregninger RAS'!C881,Hjelpeark!$C$8:$C$19,Hjelpeark!$E$8:$E$19)),"")</f>
        <v/>
      </c>
      <c r="P881" s="277" t="str">
        <f t="shared" si="139"/>
        <v/>
      </c>
      <c r="Q881" s="277" t="str">
        <f>IFERROR(IF(P881=Hjelpeark!$B$4,0,ABS(P881-O881)),"")</f>
        <v/>
      </c>
      <c r="R881" s="226" t="str">
        <f t="shared" si="132"/>
        <v/>
      </c>
      <c r="T881" s="248" t="str">
        <f>IFERROR(_xlfn.XLOOKUP(D881,Prisliste!$C$4:$F$4,Prisliste!$C$28:$F$28)*R881,"")</f>
        <v/>
      </c>
      <c r="U881" s="248" t="str">
        <f>IFERROR(IF(L881=Hjelpeark!$P$14,_xlfn.XLOOKUP(D881,Prisliste!$C$4:$F$4,Prisliste!$C$29:$F$29)*R881,IF(L881=Hjelpeark!$P$15,_xlfn.XLOOKUP(D881,Prisliste!$C$4:$F$4,Prisliste!$C$30:$F$30)*R881,_xlfn.XLOOKUP(D881,Prisliste!$C$4:$F$4,Prisliste!$C$31:$F$31)*R881)),"")</f>
        <v/>
      </c>
    </row>
    <row r="882" spans="1:21" ht="14.4">
      <c r="A882" s="278" t="str">
        <f>IF(A881="","",IF(A881+1&lt;='Prisestimat RAS'!$C$7,'Beregninger RAS'!A881+1,""))</f>
        <v/>
      </c>
      <c r="B882" s="260" t="str">
        <f t="shared" si="133"/>
        <v/>
      </c>
      <c r="C882" s="277" t="str">
        <f t="shared" si="134"/>
        <v/>
      </c>
      <c r="D882" s="260" t="str">
        <f t="shared" si="135"/>
        <v/>
      </c>
      <c r="E882" s="226" t="str">
        <f t="shared" si="137"/>
        <v/>
      </c>
      <c r="F882" s="248" t="str">
        <f t="shared" si="136"/>
        <v/>
      </c>
      <c r="G882" s="246" t="str">
        <f>IF($A882="","",'Prisestimat RAS'!$C$14)</f>
        <v/>
      </c>
      <c r="H882" s="248" t="str" cm="1">
        <f t="array" ref="H882">IF(N882=Hjelpeark!$E$7,_xlfn.XLOOKUP(IF(P882="Naturlig",O882,P882),'Veksttabell FV'!$A$26:$A$42,_xlfn.XLOOKUP('Beregninger RAS'!F882,'Veksttabell FV'!$B$25:$T$25,'Veksttabell FV'!$B$26:$T$42,,-1),,-1)*G882,IF('Beregninger RAS'!N882=Hjelpeark!$D$7,_xlfn.XLOOKUP(IF(P882="Naturlig",O882,P882),'Veksttabell SV'!$A$27:$A$43,_xlfn.XLOOKUP('Beregninger RAS'!F882,'Veksttabell SV'!$B$26:$AU$26,'Veksttabell SV'!$B$27:$AU$43,,-1),,-1)*G882,""))</f>
        <v/>
      </c>
      <c r="I882" s="248" t="str">
        <f t="shared" si="130"/>
        <v/>
      </c>
      <c r="J882" s="264" t="str">
        <f t="shared" si="131"/>
        <v/>
      </c>
      <c r="K882" s="277" t="str">
        <f>IF(A882="","",'Prisestimat RAS'!$C$9)</f>
        <v/>
      </c>
      <c r="L882" s="277" t="str">
        <f>IF(B882="","",'Prisestimat RAS'!$C$10)</f>
        <v/>
      </c>
      <c r="M882" s="277" t="str">
        <f>IF(A882="","",_xlfn.XLOOKUP('Prisestimat RAS'!$C$10,Hjelpeark!$P$14:$P$16,Hjelpeark!$Q$14:$Q$16))</f>
        <v/>
      </c>
      <c r="N882" s="277" t="str">
        <f t="shared" si="138"/>
        <v/>
      </c>
      <c r="O882" s="277" t="str">
        <f>IFERROR(IF(N882=Hjelpeark!$D$7,_xlfn.XLOOKUP('Beregninger RAS'!C882,Hjelpeark!$C$8:$C$19,Hjelpeark!$D$8:$D$19),_xlfn.XLOOKUP('Beregninger RAS'!C882,Hjelpeark!$C$8:$C$19,Hjelpeark!$E$8:$E$19)),"")</f>
        <v/>
      </c>
      <c r="P882" s="277" t="str">
        <f t="shared" si="139"/>
        <v/>
      </c>
      <c r="Q882" s="277" t="str">
        <f>IFERROR(IF(P882=Hjelpeark!$B$4,0,ABS(P882-O882)),"")</f>
        <v/>
      </c>
      <c r="R882" s="226" t="str">
        <f t="shared" si="132"/>
        <v/>
      </c>
      <c r="T882" s="248" t="str">
        <f>IFERROR(_xlfn.XLOOKUP(D882,Prisliste!$C$4:$F$4,Prisliste!$C$28:$F$28)*R882,"")</f>
        <v/>
      </c>
      <c r="U882" s="248" t="str">
        <f>IFERROR(IF(L882=Hjelpeark!$P$14,_xlfn.XLOOKUP(D882,Prisliste!$C$4:$F$4,Prisliste!$C$29:$F$29)*R882,IF(L882=Hjelpeark!$P$15,_xlfn.XLOOKUP(D882,Prisliste!$C$4:$F$4,Prisliste!$C$30:$F$30)*R882,_xlfn.XLOOKUP(D882,Prisliste!$C$4:$F$4,Prisliste!$C$31:$F$31)*R882)),"")</f>
        <v/>
      </c>
    </row>
    <row r="883" spans="1:21" ht="14.4">
      <c r="A883" s="278" t="str">
        <f>IF(A882="","",IF(A882+1&lt;='Prisestimat RAS'!$C$7,'Beregninger RAS'!A882+1,""))</f>
        <v/>
      </c>
      <c r="B883" s="260" t="str">
        <f t="shared" si="133"/>
        <v/>
      </c>
      <c r="C883" s="277" t="str">
        <f t="shared" si="134"/>
        <v/>
      </c>
      <c r="D883" s="260" t="str">
        <f t="shared" si="135"/>
        <v/>
      </c>
      <c r="E883" s="226" t="str">
        <f t="shared" si="137"/>
        <v/>
      </c>
      <c r="F883" s="248" t="str">
        <f t="shared" si="136"/>
        <v/>
      </c>
      <c r="G883" s="246" t="str">
        <f>IF($A883="","",'Prisestimat RAS'!$C$14)</f>
        <v/>
      </c>
      <c r="H883" s="248" t="str" cm="1">
        <f t="array" ref="H883">IF(N883=Hjelpeark!$E$7,_xlfn.XLOOKUP(IF(P883="Naturlig",O883,P883),'Veksttabell FV'!$A$26:$A$42,_xlfn.XLOOKUP('Beregninger RAS'!F883,'Veksttabell FV'!$B$25:$T$25,'Veksttabell FV'!$B$26:$T$42,,-1),,-1)*G883,IF('Beregninger RAS'!N883=Hjelpeark!$D$7,_xlfn.XLOOKUP(IF(P883="Naturlig",O883,P883),'Veksttabell SV'!$A$27:$A$43,_xlfn.XLOOKUP('Beregninger RAS'!F883,'Veksttabell SV'!$B$26:$AU$26,'Veksttabell SV'!$B$27:$AU$43,,-1),,-1)*G883,""))</f>
        <v/>
      </c>
      <c r="I883" s="248" t="str">
        <f t="shared" si="130"/>
        <v/>
      </c>
      <c r="J883" s="264" t="str">
        <f t="shared" si="131"/>
        <v/>
      </c>
      <c r="K883" s="277" t="str">
        <f>IF(A883="","",'Prisestimat RAS'!$C$9)</f>
        <v/>
      </c>
      <c r="L883" s="277" t="str">
        <f>IF(B883="","",'Prisestimat RAS'!$C$10)</f>
        <v/>
      </c>
      <c r="M883" s="277" t="str">
        <f>IF(A883="","",_xlfn.XLOOKUP('Prisestimat RAS'!$C$10,Hjelpeark!$P$14:$P$16,Hjelpeark!$Q$14:$Q$16))</f>
        <v/>
      </c>
      <c r="N883" s="277" t="str">
        <f t="shared" si="138"/>
        <v/>
      </c>
      <c r="O883" s="277" t="str">
        <f>IFERROR(IF(N883=Hjelpeark!$D$7,_xlfn.XLOOKUP('Beregninger RAS'!C883,Hjelpeark!$C$8:$C$19,Hjelpeark!$D$8:$D$19),_xlfn.XLOOKUP('Beregninger RAS'!C883,Hjelpeark!$C$8:$C$19,Hjelpeark!$E$8:$E$19)),"")</f>
        <v/>
      </c>
      <c r="P883" s="277" t="str">
        <f t="shared" si="139"/>
        <v/>
      </c>
      <c r="Q883" s="277" t="str">
        <f>IFERROR(IF(P883=Hjelpeark!$B$4,0,ABS(P883-O883)),"")</f>
        <v/>
      </c>
      <c r="R883" s="226" t="str">
        <f t="shared" si="132"/>
        <v/>
      </c>
      <c r="T883" s="248" t="str">
        <f>IFERROR(_xlfn.XLOOKUP(D883,Prisliste!$C$4:$F$4,Prisliste!$C$28:$F$28)*R883,"")</f>
        <v/>
      </c>
      <c r="U883" s="248" t="str">
        <f>IFERROR(IF(L883=Hjelpeark!$P$14,_xlfn.XLOOKUP(D883,Prisliste!$C$4:$F$4,Prisliste!$C$29:$F$29)*R883,IF(L883=Hjelpeark!$P$15,_xlfn.XLOOKUP(D883,Prisliste!$C$4:$F$4,Prisliste!$C$30:$F$30)*R883,_xlfn.XLOOKUP(D883,Prisliste!$C$4:$F$4,Prisliste!$C$31:$F$31)*R883)),"")</f>
        <v/>
      </c>
    </row>
    <row r="884" spans="1:21" ht="14.4">
      <c r="A884" s="278" t="str">
        <f>IF(A883="","",IF(A883+1&lt;='Prisestimat RAS'!$C$7,'Beregninger RAS'!A883+1,""))</f>
        <v/>
      </c>
      <c r="B884" s="260" t="str">
        <f t="shared" si="133"/>
        <v/>
      </c>
      <c r="C884" s="277" t="str">
        <f t="shared" si="134"/>
        <v/>
      </c>
      <c r="D884" s="260" t="str">
        <f t="shared" si="135"/>
        <v/>
      </c>
      <c r="E884" s="226" t="str">
        <f t="shared" si="137"/>
        <v/>
      </c>
      <c r="F884" s="248" t="str">
        <f t="shared" si="136"/>
        <v/>
      </c>
      <c r="G884" s="246" t="str">
        <f>IF($A884="","",'Prisestimat RAS'!$C$14)</f>
        <v/>
      </c>
      <c r="H884" s="248" t="str" cm="1">
        <f t="array" ref="H884">IF(N884=Hjelpeark!$E$7,_xlfn.XLOOKUP(IF(P884="Naturlig",O884,P884),'Veksttabell FV'!$A$26:$A$42,_xlfn.XLOOKUP('Beregninger RAS'!F884,'Veksttabell FV'!$B$25:$T$25,'Veksttabell FV'!$B$26:$T$42,,-1),,-1)*G884,IF('Beregninger RAS'!N884=Hjelpeark!$D$7,_xlfn.XLOOKUP(IF(P884="Naturlig",O884,P884),'Veksttabell SV'!$A$27:$A$43,_xlfn.XLOOKUP('Beregninger RAS'!F884,'Veksttabell SV'!$B$26:$AU$26,'Veksttabell SV'!$B$27:$AU$43,,-1),,-1)*G884,""))</f>
        <v/>
      </c>
      <c r="I884" s="248" t="str">
        <f t="shared" si="130"/>
        <v/>
      </c>
      <c r="J884" s="264" t="str">
        <f t="shared" si="131"/>
        <v/>
      </c>
      <c r="K884" s="277" t="str">
        <f>IF(A884="","",'Prisestimat RAS'!$C$9)</f>
        <v/>
      </c>
      <c r="L884" s="277" t="str">
        <f>IF(B884="","",'Prisestimat RAS'!$C$10)</f>
        <v/>
      </c>
      <c r="M884" s="277" t="str">
        <f>IF(A884="","",_xlfn.XLOOKUP('Prisestimat RAS'!$C$10,Hjelpeark!$P$14:$P$16,Hjelpeark!$Q$14:$Q$16))</f>
        <v/>
      </c>
      <c r="N884" s="277" t="str">
        <f t="shared" si="138"/>
        <v/>
      </c>
      <c r="O884" s="277" t="str">
        <f>IFERROR(IF(N884=Hjelpeark!$D$7,_xlfn.XLOOKUP('Beregninger RAS'!C884,Hjelpeark!$C$8:$C$19,Hjelpeark!$D$8:$D$19),_xlfn.XLOOKUP('Beregninger RAS'!C884,Hjelpeark!$C$8:$C$19,Hjelpeark!$E$8:$E$19)),"")</f>
        <v/>
      </c>
      <c r="P884" s="277" t="str">
        <f t="shared" si="139"/>
        <v/>
      </c>
      <c r="Q884" s="277" t="str">
        <f>IFERROR(IF(P884=Hjelpeark!$B$4,0,ABS(P884-O884)),"")</f>
        <v/>
      </c>
      <c r="R884" s="226" t="str">
        <f t="shared" si="132"/>
        <v/>
      </c>
      <c r="T884" s="248" t="str">
        <f>IFERROR(_xlfn.XLOOKUP(D884,Prisliste!$C$4:$F$4,Prisliste!$C$28:$F$28)*R884,"")</f>
        <v/>
      </c>
      <c r="U884" s="248" t="str">
        <f>IFERROR(IF(L884=Hjelpeark!$P$14,_xlfn.XLOOKUP(D884,Prisliste!$C$4:$F$4,Prisliste!$C$29:$F$29)*R884,IF(L884=Hjelpeark!$P$15,_xlfn.XLOOKUP(D884,Prisliste!$C$4:$F$4,Prisliste!$C$30:$F$30)*R884,_xlfn.XLOOKUP(D884,Prisliste!$C$4:$F$4,Prisliste!$C$31:$F$31)*R884)),"")</f>
        <v/>
      </c>
    </row>
    <row r="885" spans="1:21" ht="14.4">
      <c r="A885" s="278" t="str">
        <f>IF(A884="","",IF(A884+1&lt;='Prisestimat RAS'!$C$7,'Beregninger RAS'!A884+1,""))</f>
        <v/>
      </c>
      <c r="B885" s="260" t="str">
        <f t="shared" si="133"/>
        <v/>
      </c>
      <c r="C885" s="277" t="str">
        <f t="shared" si="134"/>
        <v/>
      </c>
      <c r="D885" s="260" t="str">
        <f t="shared" si="135"/>
        <v/>
      </c>
      <c r="E885" s="226" t="str">
        <f t="shared" si="137"/>
        <v/>
      </c>
      <c r="F885" s="248" t="str">
        <f t="shared" si="136"/>
        <v/>
      </c>
      <c r="G885" s="246" t="str">
        <f>IF($A885="","",'Prisestimat RAS'!$C$14)</f>
        <v/>
      </c>
      <c r="H885" s="248" t="str" cm="1">
        <f t="array" ref="H885">IF(N885=Hjelpeark!$E$7,_xlfn.XLOOKUP(IF(P885="Naturlig",O885,P885),'Veksttabell FV'!$A$26:$A$42,_xlfn.XLOOKUP('Beregninger RAS'!F885,'Veksttabell FV'!$B$25:$T$25,'Veksttabell FV'!$B$26:$T$42,,-1),,-1)*G885,IF('Beregninger RAS'!N885=Hjelpeark!$D$7,_xlfn.XLOOKUP(IF(P885="Naturlig",O885,P885),'Veksttabell SV'!$A$27:$A$43,_xlfn.XLOOKUP('Beregninger RAS'!F885,'Veksttabell SV'!$B$26:$AU$26,'Veksttabell SV'!$B$27:$AU$43,,-1),,-1)*G885,""))</f>
        <v/>
      </c>
      <c r="I885" s="248" t="str">
        <f t="shared" si="130"/>
        <v/>
      </c>
      <c r="J885" s="264" t="str">
        <f t="shared" si="131"/>
        <v/>
      </c>
      <c r="K885" s="277" t="str">
        <f>IF(A885="","",'Prisestimat RAS'!$C$9)</f>
        <v/>
      </c>
      <c r="L885" s="277" t="str">
        <f>IF(B885="","",'Prisestimat RAS'!$C$10)</f>
        <v/>
      </c>
      <c r="M885" s="277" t="str">
        <f>IF(A885="","",_xlfn.XLOOKUP('Prisestimat RAS'!$C$10,Hjelpeark!$P$14:$P$16,Hjelpeark!$Q$14:$Q$16))</f>
        <v/>
      </c>
      <c r="N885" s="277" t="str">
        <f t="shared" si="138"/>
        <v/>
      </c>
      <c r="O885" s="277" t="str">
        <f>IFERROR(IF(N885=Hjelpeark!$D$7,_xlfn.XLOOKUP('Beregninger RAS'!C885,Hjelpeark!$C$8:$C$19,Hjelpeark!$D$8:$D$19),_xlfn.XLOOKUP('Beregninger RAS'!C885,Hjelpeark!$C$8:$C$19,Hjelpeark!$E$8:$E$19)),"")</f>
        <v/>
      </c>
      <c r="P885" s="277" t="str">
        <f t="shared" si="139"/>
        <v/>
      </c>
      <c r="Q885" s="277" t="str">
        <f>IFERROR(IF(P885=Hjelpeark!$B$4,0,ABS(P885-O885)),"")</f>
        <v/>
      </c>
      <c r="R885" s="226" t="str">
        <f t="shared" si="132"/>
        <v/>
      </c>
      <c r="T885" s="248" t="str">
        <f>IFERROR(_xlfn.XLOOKUP(D885,Prisliste!$C$4:$F$4,Prisliste!$C$28:$F$28)*R885,"")</f>
        <v/>
      </c>
      <c r="U885" s="248" t="str">
        <f>IFERROR(IF(L885=Hjelpeark!$P$14,_xlfn.XLOOKUP(D885,Prisliste!$C$4:$F$4,Prisliste!$C$29:$F$29)*R885,IF(L885=Hjelpeark!$P$15,_xlfn.XLOOKUP(D885,Prisliste!$C$4:$F$4,Prisliste!$C$30:$F$30)*R885,_xlfn.XLOOKUP(D885,Prisliste!$C$4:$F$4,Prisliste!$C$31:$F$31)*R885)),"")</f>
        <v/>
      </c>
    </row>
    <row r="886" spans="1:21" ht="14.4">
      <c r="A886" s="278" t="str">
        <f>IF(A885="","",IF(A885+1&lt;='Prisestimat RAS'!$C$7,'Beregninger RAS'!A885+1,""))</f>
        <v/>
      </c>
      <c r="B886" s="260" t="str">
        <f t="shared" si="133"/>
        <v/>
      </c>
      <c r="C886" s="277" t="str">
        <f t="shared" si="134"/>
        <v/>
      </c>
      <c r="D886" s="260" t="str">
        <f t="shared" si="135"/>
        <v/>
      </c>
      <c r="E886" s="226" t="str">
        <f t="shared" si="137"/>
        <v/>
      </c>
      <c r="F886" s="248" t="str">
        <f t="shared" si="136"/>
        <v/>
      </c>
      <c r="G886" s="246" t="str">
        <f>IF($A886="","",'Prisestimat RAS'!$C$14)</f>
        <v/>
      </c>
      <c r="H886" s="248" t="str" cm="1">
        <f t="array" ref="H886">IF(N886=Hjelpeark!$E$7,_xlfn.XLOOKUP(IF(P886="Naturlig",O886,P886),'Veksttabell FV'!$A$26:$A$42,_xlfn.XLOOKUP('Beregninger RAS'!F886,'Veksttabell FV'!$B$25:$T$25,'Veksttabell FV'!$B$26:$T$42,,-1),,-1)*G886,IF('Beregninger RAS'!N886=Hjelpeark!$D$7,_xlfn.XLOOKUP(IF(P886="Naturlig",O886,P886),'Veksttabell SV'!$A$27:$A$43,_xlfn.XLOOKUP('Beregninger RAS'!F886,'Veksttabell SV'!$B$26:$AU$26,'Veksttabell SV'!$B$27:$AU$43,,-1),,-1)*G886,""))</f>
        <v/>
      </c>
      <c r="I886" s="248" t="str">
        <f t="shared" si="130"/>
        <v/>
      </c>
      <c r="J886" s="264" t="str">
        <f t="shared" si="131"/>
        <v/>
      </c>
      <c r="K886" s="277" t="str">
        <f>IF(A886="","",'Prisestimat RAS'!$C$9)</f>
        <v/>
      </c>
      <c r="L886" s="277" t="str">
        <f>IF(B886="","",'Prisestimat RAS'!$C$10)</f>
        <v/>
      </c>
      <c r="M886" s="277" t="str">
        <f>IF(A886="","",_xlfn.XLOOKUP('Prisestimat RAS'!$C$10,Hjelpeark!$P$14:$P$16,Hjelpeark!$Q$14:$Q$16))</f>
        <v/>
      </c>
      <c r="N886" s="277" t="str">
        <f t="shared" si="138"/>
        <v/>
      </c>
      <c r="O886" s="277" t="str">
        <f>IFERROR(IF(N886=Hjelpeark!$D$7,_xlfn.XLOOKUP('Beregninger RAS'!C886,Hjelpeark!$C$8:$C$19,Hjelpeark!$D$8:$D$19),_xlfn.XLOOKUP('Beregninger RAS'!C886,Hjelpeark!$C$8:$C$19,Hjelpeark!$E$8:$E$19)),"")</f>
        <v/>
      </c>
      <c r="P886" s="277" t="str">
        <f t="shared" si="139"/>
        <v/>
      </c>
      <c r="Q886" s="277" t="str">
        <f>IFERROR(IF(P886=Hjelpeark!$B$4,0,ABS(P886-O886)),"")</f>
        <v/>
      </c>
      <c r="R886" s="226" t="str">
        <f t="shared" si="132"/>
        <v/>
      </c>
      <c r="T886" s="248" t="str">
        <f>IFERROR(_xlfn.XLOOKUP(D886,Prisliste!$C$4:$F$4,Prisliste!$C$28:$F$28)*R886,"")</f>
        <v/>
      </c>
      <c r="U886" s="248" t="str">
        <f>IFERROR(IF(L886=Hjelpeark!$P$14,_xlfn.XLOOKUP(D886,Prisliste!$C$4:$F$4,Prisliste!$C$29:$F$29)*R886,IF(L886=Hjelpeark!$P$15,_xlfn.XLOOKUP(D886,Prisliste!$C$4:$F$4,Prisliste!$C$30:$F$30)*R886,_xlfn.XLOOKUP(D886,Prisliste!$C$4:$F$4,Prisliste!$C$31:$F$31)*R886)),"")</f>
        <v/>
      </c>
    </row>
    <row r="887" spans="1:21" ht="14.4">
      <c r="A887" s="278" t="str">
        <f>IF(A886="","",IF(A886+1&lt;='Prisestimat RAS'!$C$7,'Beregninger RAS'!A886+1,""))</f>
        <v/>
      </c>
      <c r="B887" s="260" t="str">
        <f t="shared" si="133"/>
        <v/>
      </c>
      <c r="C887" s="277" t="str">
        <f t="shared" si="134"/>
        <v/>
      </c>
      <c r="D887" s="260" t="str">
        <f t="shared" si="135"/>
        <v/>
      </c>
      <c r="E887" s="226" t="str">
        <f t="shared" si="137"/>
        <v/>
      </c>
      <c r="F887" s="248" t="str">
        <f t="shared" si="136"/>
        <v/>
      </c>
      <c r="G887" s="246" t="str">
        <f>IF($A887="","",'Prisestimat RAS'!$C$14)</f>
        <v/>
      </c>
      <c r="H887" s="248" t="str" cm="1">
        <f t="array" ref="H887">IF(N887=Hjelpeark!$E$7,_xlfn.XLOOKUP(IF(P887="Naturlig",O887,P887),'Veksttabell FV'!$A$26:$A$42,_xlfn.XLOOKUP('Beregninger RAS'!F887,'Veksttabell FV'!$B$25:$T$25,'Veksttabell FV'!$B$26:$T$42,,-1),,-1)*G887,IF('Beregninger RAS'!N887=Hjelpeark!$D$7,_xlfn.XLOOKUP(IF(P887="Naturlig",O887,P887),'Veksttabell SV'!$A$27:$A$43,_xlfn.XLOOKUP('Beregninger RAS'!F887,'Veksttabell SV'!$B$26:$AU$26,'Veksttabell SV'!$B$27:$AU$43,,-1),,-1)*G887,""))</f>
        <v/>
      </c>
      <c r="I887" s="248" t="str">
        <f t="shared" si="130"/>
        <v/>
      </c>
      <c r="J887" s="264" t="str">
        <f t="shared" si="131"/>
        <v/>
      </c>
      <c r="K887" s="277" t="str">
        <f>IF(A887="","",'Prisestimat RAS'!$C$9)</f>
        <v/>
      </c>
      <c r="L887" s="277" t="str">
        <f>IF(B887="","",'Prisestimat RAS'!$C$10)</f>
        <v/>
      </c>
      <c r="M887" s="277" t="str">
        <f>IF(A887="","",_xlfn.XLOOKUP('Prisestimat RAS'!$C$10,Hjelpeark!$P$14:$P$16,Hjelpeark!$Q$14:$Q$16))</f>
        <v/>
      </c>
      <c r="N887" s="277" t="str">
        <f t="shared" si="138"/>
        <v/>
      </c>
      <c r="O887" s="277" t="str">
        <f>IFERROR(IF(N887=Hjelpeark!$D$7,_xlfn.XLOOKUP('Beregninger RAS'!C887,Hjelpeark!$C$8:$C$19,Hjelpeark!$D$8:$D$19),_xlfn.XLOOKUP('Beregninger RAS'!C887,Hjelpeark!$C$8:$C$19,Hjelpeark!$E$8:$E$19)),"")</f>
        <v/>
      </c>
      <c r="P887" s="277" t="str">
        <f t="shared" si="139"/>
        <v/>
      </c>
      <c r="Q887" s="277" t="str">
        <f>IFERROR(IF(P887=Hjelpeark!$B$4,0,ABS(P887-O887)),"")</f>
        <v/>
      </c>
      <c r="R887" s="226" t="str">
        <f t="shared" si="132"/>
        <v/>
      </c>
      <c r="T887" s="248" t="str">
        <f>IFERROR(_xlfn.XLOOKUP(D887,Prisliste!$C$4:$F$4,Prisliste!$C$28:$F$28)*R887,"")</f>
        <v/>
      </c>
      <c r="U887" s="248" t="str">
        <f>IFERROR(IF(L887=Hjelpeark!$P$14,_xlfn.XLOOKUP(D887,Prisliste!$C$4:$F$4,Prisliste!$C$29:$F$29)*R887,IF(L887=Hjelpeark!$P$15,_xlfn.XLOOKUP(D887,Prisliste!$C$4:$F$4,Prisliste!$C$30:$F$30)*R887,_xlfn.XLOOKUP(D887,Prisliste!$C$4:$F$4,Prisliste!$C$31:$F$31)*R887)),"")</f>
        <v/>
      </c>
    </row>
    <row r="888" spans="1:21" ht="14.4">
      <c r="A888" s="278" t="str">
        <f>IF(A887="","",IF(A887+1&lt;='Prisestimat RAS'!$C$7,'Beregninger RAS'!A887+1,""))</f>
        <v/>
      </c>
      <c r="B888" s="260" t="str">
        <f t="shared" si="133"/>
        <v/>
      </c>
      <c r="C888" s="277" t="str">
        <f t="shared" si="134"/>
        <v/>
      </c>
      <c r="D888" s="260" t="str">
        <f t="shared" si="135"/>
        <v/>
      </c>
      <c r="E888" s="226" t="str">
        <f t="shared" si="137"/>
        <v/>
      </c>
      <c r="F888" s="248" t="str">
        <f t="shared" si="136"/>
        <v/>
      </c>
      <c r="G888" s="246" t="str">
        <f>IF($A888="","",'Prisestimat RAS'!$C$14)</f>
        <v/>
      </c>
      <c r="H888" s="248" t="str" cm="1">
        <f t="array" ref="H888">IF(N888=Hjelpeark!$E$7,_xlfn.XLOOKUP(IF(P888="Naturlig",O888,P888),'Veksttabell FV'!$A$26:$A$42,_xlfn.XLOOKUP('Beregninger RAS'!F888,'Veksttabell FV'!$B$25:$T$25,'Veksttabell FV'!$B$26:$T$42,,-1),,-1)*G888,IF('Beregninger RAS'!N888=Hjelpeark!$D$7,_xlfn.XLOOKUP(IF(P888="Naturlig",O888,P888),'Veksttabell SV'!$A$27:$A$43,_xlfn.XLOOKUP('Beregninger RAS'!F888,'Veksttabell SV'!$B$26:$AU$26,'Veksttabell SV'!$B$27:$AU$43,,-1),,-1)*G888,""))</f>
        <v/>
      </c>
      <c r="I888" s="248" t="str">
        <f t="shared" si="130"/>
        <v/>
      </c>
      <c r="J888" s="264" t="str">
        <f t="shared" si="131"/>
        <v/>
      </c>
      <c r="K888" s="277" t="str">
        <f>IF(A888="","",'Prisestimat RAS'!$C$9)</f>
        <v/>
      </c>
      <c r="L888" s="277" t="str">
        <f>IF(B888="","",'Prisestimat RAS'!$C$10)</f>
        <v/>
      </c>
      <c r="M888" s="277" t="str">
        <f>IF(A888="","",_xlfn.XLOOKUP('Prisestimat RAS'!$C$10,Hjelpeark!$P$14:$P$16,Hjelpeark!$Q$14:$Q$16))</f>
        <v/>
      </c>
      <c r="N888" s="277" t="str">
        <f t="shared" si="138"/>
        <v/>
      </c>
      <c r="O888" s="277" t="str">
        <f>IFERROR(IF(N888=Hjelpeark!$D$7,_xlfn.XLOOKUP('Beregninger RAS'!C888,Hjelpeark!$C$8:$C$19,Hjelpeark!$D$8:$D$19),_xlfn.XLOOKUP('Beregninger RAS'!C888,Hjelpeark!$C$8:$C$19,Hjelpeark!$E$8:$E$19)),"")</f>
        <v/>
      </c>
      <c r="P888" s="277" t="str">
        <f t="shared" si="139"/>
        <v/>
      </c>
      <c r="Q888" s="277" t="str">
        <f>IFERROR(IF(P888=Hjelpeark!$B$4,0,ABS(P888-O888)),"")</f>
        <v/>
      </c>
      <c r="R888" s="226" t="str">
        <f t="shared" si="132"/>
        <v/>
      </c>
      <c r="T888" s="248" t="str">
        <f>IFERROR(_xlfn.XLOOKUP(D888,Prisliste!$C$4:$F$4,Prisliste!$C$28:$F$28)*R888,"")</f>
        <v/>
      </c>
      <c r="U888" s="248" t="str">
        <f>IFERROR(IF(L888=Hjelpeark!$P$14,_xlfn.XLOOKUP(D888,Prisliste!$C$4:$F$4,Prisliste!$C$29:$F$29)*R888,IF(L888=Hjelpeark!$P$15,_xlfn.XLOOKUP(D888,Prisliste!$C$4:$F$4,Prisliste!$C$30:$F$30)*R888,_xlfn.XLOOKUP(D888,Prisliste!$C$4:$F$4,Prisliste!$C$31:$F$31)*R888)),"")</f>
        <v/>
      </c>
    </row>
    <row r="889" spans="1:21" ht="14.4">
      <c r="A889" s="278" t="str">
        <f>IF(A888="","",IF(A888+1&lt;='Prisestimat RAS'!$C$7,'Beregninger RAS'!A888+1,""))</f>
        <v/>
      </c>
      <c r="B889" s="260" t="str">
        <f t="shared" si="133"/>
        <v/>
      </c>
      <c r="C889" s="277" t="str">
        <f t="shared" si="134"/>
        <v/>
      </c>
      <c r="D889" s="260" t="str">
        <f t="shared" si="135"/>
        <v/>
      </c>
      <c r="E889" s="226" t="str">
        <f t="shared" si="137"/>
        <v/>
      </c>
      <c r="F889" s="248" t="str">
        <f t="shared" si="136"/>
        <v/>
      </c>
      <c r="G889" s="246" t="str">
        <f>IF($A889="","",'Prisestimat RAS'!$C$14)</f>
        <v/>
      </c>
      <c r="H889" s="248" t="str" cm="1">
        <f t="array" ref="H889">IF(N889=Hjelpeark!$E$7,_xlfn.XLOOKUP(IF(P889="Naturlig",O889,P889),'Veksttabell FV'!$A$26:$A$42,_xlfn.XLOOKUP('Beregninger RAS'!F889,'Veksttabell FV'!$B$25:$T$25,'Veksttabell FV'!$B$26:$T$42,,-1),,-1)*G889,IF('Beregninger RAS'!N889=Hjelpeark!$D$7,_xlfn.XLOOKUP(IF(P889="Naturlig",O889,P889),'Veksttabell SV'!$A$27:$A$43,_xlfn.XLOOKUP('Beregninger RAS'!F889,'Veksttabell SV'!$B$26:$AU$26,'Veksttabell SV'!$B$27:$AU$43,,-1),,-1)*G889,""))</f>
        <v/>
      </c>
      <c r="I889" s="248" t="str">
        <f t="shared" si="130"/>
        <v/>
      </c>
      <c r="J889" s="264" t="str">
        <f t="shared" si="131"/>
        <v/>
      </c>
      <c r="K889" s="277" t="str">
        <f>IF(A889="","",'Prisestimat RAS'!$C$9)</f>
        <v/>
      </c>
      <c r="L889" s="277" t="str">
        <f>IF(B889="","",'Prisestimat RAS'!$C$10)</f>
        <v/>
      </c>
      <c r="M889" s="277" t="str">
        <f>IF(A889="","",_xlfn.XLOOKUP('Prisestimat RAS'!$C$10,Hjelpeark!$P$14:$P$16,Hjelpeark!$Q$14:$Q$16))</f>
        <v/>
      </c>
      <c r="N889" s="277" t="str">
        <f t="shared" si="138"/>
        <v/>
      </c>
      <c r="O889" s="277" t="str">
        <f>IFERROR(IF(N889=Hjelpeark!$D$7,_xlfn.XLOOKUP('Beregninger RAS'!C889,Hjelpeark!$C$8:$C$19,Hjelpeark!$D$8:$D$19),_xlfn.XLOOKUP('Beregninger RAS'!C889,Hjelpeark!$C$8:$C$19,Hjelpeark!$E$8:$E$19)),"")</f>
        <v/>
      </c>
      <c r="P889" s="277" t="str">
        <f t="shared" si="139"/>
        <v/>
      </c>
      <c r="Q889" s="277" t="str">
        <f>IFERROR(IF(P889=Hjelpeark!$B$4,0,ABS(P889-O889)),"")</f>
        <v/>
      </c>
      <c r="R889" s="226" t="str">
        <f t="shared" si="132"/>
        <v/>
      </c>
      <c r="T889" s="248" t="str">
        <f>IFERROR(_xlfn.XLOOKUP(D889,Prisliste!$C$4:$F$4,Prisliste!$C$28:$F$28)*R889,"")</f>
        <v/>
      </c>
      <c r="U889" s="248" t="str">
        <f>IFERROR(IF(L889=Hjelpeark!$P$14,_xlfn.XLOOKUP(D889,Prisliste!$C$4:$F$4,Prisliste!$C$29:$F$29)*R889,IF(L889=Hjelpeark!$P$15,_xlfn.XLOOKUP(D889,Prisliste!$C$4:$F$4,Prisliste!$C$30:$F$30)*R889,_xlfn.XLOOKUP(D889,Prisliste!$C$4:$F$4,Prisliste!$C$31:$F$31)*R889)),"")</f>
        <v/>
      </c>
    </row>
    <row r="890" spans="1:21" ht="14.4">
      <c r="A890" s="278" t="str">
        <f>IF(A889="","",IF(A889+1&lt;='Prisestimat RAS'!$C$7,'Beregninger RAS'!A889+1,""))</f>
        <v/>
      </c>
      <c r="B890" s="260" t="str">
        <f t="shared" si="133"/>
        <v/>
      </c>
      <c r="C890" s="277" t="str">
        <f t="shared" si="134"/>
        <v/>
      </c>
      <c r="D890" s="260" t="str">
        <f t="shared" si="135"/>
        <v/>
      </c>
      <c r="E890" s="226" t="str">
        <f t="shared" si="137"/>
        <v/>
      </c>
      <c r="F890" s="248" t="str">
        <f t="shared" si="136"/>
        <v/>
      </c>
      <c r="G890" s="246" t="str">
        <f>IF($A890="","",'Prisestimat RAS'!$C$14)</f>
        <v/>
      </c>
      <c r="H890" s="248" t="str" cm="1">
        <f t="array" ref="H890">IF(N890=Hjelpeark!$E$7,_xlfn.XLOOKUP(IF(P890="Naturlig",O890,P890),'Veksttabell FV'!$A$26:$A$42,_xlfn.XLOOKUP('Beregninger RAS'!F890,'Veksttabell FV'!$B$25:$T$25,'Veksttabell FV'!$B$26:$T$42,,-1),,-1)*G890,IF('Beregninger RAS'!N890=Hjelpeark!$D$7,_xlfn.XLOOKUP(IF(P890="Naturlig",O890,P890),'Veksttabell SV'!$A$27:$A$43,_xlfn.XLOOKUP('Beregninger RAS'!F890,'Veksttabell SV'!$B$26:$AU$26,'Veksttabell SV'!$B$27:$AU$43,,-1),,-1)*G890,""))</f>
        <v/>
      </c>
      <c r="I890" s="248" t="str">
        <f t="shared" si="130"/>
        <v/>
      </c>
      <c r="J890" s="264" t="str">
        <f t="shared" si="131"/>
        <v/>
      </c>
      <c r="K890" s="277" t="str">
        <f>IF(A890="","",'Prisestimat RAS'!$C$9)</f>
        <v/>
      </c>
      <c r="L890" s="277" t="str">
        <f>IF(B890="","",'Prisestimat RAS'!$C$10)</f>
        <v/>
      </c>
      <c r="M890" s="277" t="str">
        <f>IF(A890="","",_xlfn.XLOOKUP('Prisestimat RAS'!$C$10,Hjelpeark!$P$14:$P$16,Hjelpeark!$Q$14:$Q$16))</f>
        <v/>
      </c>
      <c r="N890" s="277" t="str">
        <f t="shared" si="138"/>
        <v/>
      </c>
      <c r="O890" s="277" t="str">
        <f>IFERROR(IF(N890=Hjelpeark!$D$7,_xlfn.XLOOKUP('Beregninger RAS'!C890,Hjelpeark!$C$8:$C$19,Hjelpeark!$D$8:$D$19),_xlfn.XLOOKUP('Beregninger RAS'!C890,Hjelpeark!$C$8:$C$19,Hjelpeark!$E$8:$E$19)),"")</f>
        <v/>
      </c>
      <c r="P890" s="277" t="str">
        <f t="shared" si="139"/>
        <v/>
      </c>
      <c r="Q890" s="277" t="str">
        <f>IFERROR(IF(P890=Hjelpeark!$B$4,0,ABS(P890-O890)),"")</f>
        <v/>
      </c>
      <c r="R890" s="226" t="str">
        <f t="shared" si="132"/>
        <v/>
      </c>
      <c r="T890" s="248" t="str">
        <f>IFERROR(_xlfn.XLOOKUP(D890,Prisliste!$C$4:$F$4,Prisliste!$C$28:$F$28)*R890,"")</f>
        <v/>
      </c>
      <c r="U890" s="248" t="str">
        <f>IFERROR(IF(L890=Hjelpeark!$P$14,_xlfn.XLOOKUP(D890,Prisliste!$C$4:$F$4,Prisliste!$C$29:$F$29)*R890,IF(L890=Hjelpeark!$P$15,_xlfn.XLOOKUP(D890,Prisliste!$C$4:$F$4,Prisliste!$C$30:$F$30)*R890,_xlfn.XLOOKUP(D890,Prisliste!$C$4:$F$4,Prisliste!$C$31:$F$31)*R890)),"")</f>
        <v/>
      </c>
    </row>
    <row r="891" spans="1:21" ht="14.4">
      <c r="A891" s="278" t="str">
        <f>IF(A890="","",IF(A890+1&lt;='Prisestimat RAS'!$C$7,'Beregninger RAS'!A890+1,""))</f>
        <v/>
      </c>
      <c r="B891" s="260" t="str">
        <f t="shared" si="133"/>
        <v/>
      </c>
      <c r="C891" s="277" t="str">
        <f t="shared" si="134"/>
        <v/>
      </c>
      <c r="D891" s="260" t="str">
        <f t="shared" si="135"/>
        <v/>
      </c>
      <c r="E891" s="226" t="str">
        <f t="shared" si="137"/>
        <v/>
      </c>
      <c r="F891" s="248" t="str">
        <f t="shared" si="136"/>
        <v/>
      </c>
      <c r="G891" s="246" t="str">
        <f>IF($A891="","",'Prisestimat RAS'!$C$14)</f>
        <v/>
      </c>
      <c r="H891" s="248" t="str" cm="1">
        <f t="array" ref="H891">IF(N891=Hjelpeark!$E$7,_xlfn.XLOOKUP(IF(P891="Naturlig",O891,P891),'Veksttabell FV'!$A$26:$A$42,_xlfn.XLOOKUP('Beregninger RAS'!F891,'Veksttabell FV'!$B$25:$T$25,'Veksttabell FV'!$B$26:$T$42,,-1),,-1)*G891,IF('Beregninger RAS'!N891=Hjelpeark!$D$7,_xlfn.XLOOKUP(IF(P891="Naturlig",O891,P891),'Veksttabell SV'!$A$27:$A$43,_xlfn.XLOOKUP('Beregninger RAS'!F891,'Veksttabell SV'!$B$26:$AU$26,'Veksttabell SV'!$B$27:$AU$43,,-1),,-1)*G891,""))</f>
        <v/>
      </c>
      <c r="I891" s="248" t="str">
        <f t="shared" si="130"/>
        <v/>
      </c>
      <c r="J891" s="264" t="str">
        <f t="shared" si="131"/>
        <v/>
      </c>
      <c r="K891" s="277" t="str">
        <f>IF(A891="","",'Prisestimat RAS'!$C$9)</f>
        <v/>
      </c>
      <c r="L891" s="277" t="str">
        <f>IF(B891="","",'Prisestimat RAS'!$C$10)</f>
        <v/>
      </c>
      <c r="M891" s="277" t="str">
        <f>IF(A891="","",_xlfn.XLOOKUP('Prisestimat RAS'!$C$10,Hjelpeark!$P$14:$P$16,Hjelpeark!$Q$14:$Q$16))</f>
        <v/>
      </c>
      <c r="N891" s="277" t="str">
        <f t="shared" si="138"/>
        <v/>
      </c>
      <c r="O891" s="277" t="str">
        <f>IFERROR(IF(N891=Hjelpeark!$D$7,_xlfn.XLOOKUP('Beregninger RAS'!C891,Hjelpeark!$C$8:$C$19,Hjelpeark!$D$8:$D$19),_xlfn.XLOOKUP('Beregninger RAS'!C891,Hjelpeark!$C$8:$C$19,Hjelpeark!$E$8:$E$19)),"")</f>
        <v/>
      </c>
      <c r="P891" s="277" t="str">
        <f t="shared" si="139"/>
        <v/>
      </c>
      <c r="Q891" s="277" t="str">
        <f>IFERROR(IF(P891=Hjelpeark!$B$4,0,ABS(P891-O891)),"")</f>
        <v/>
      </c>
      <c r="R891" s="226" t="str">
        <f t="shared" si="132"/>
        <v/>
      </c>
      <c r="T891" s="248" t="str">
        <f>IFERROR(_xlfn.XLOOKUP(D891,Prisliste!$C$4:$F$4,Prisliste!$C$28:$F$28)*R891,"")</f>
        <v/>
      </c>
      <c r="U891" s="248" t="str">
        <f>IFERROR(IF(L891=Hjelpeark!$P$14,_xlfn.XLOOKUP(D891,Prisliste!$C$4:$F$4,Prisliste!$C$29:$F$29)*R891,IF(L891=Hjelpeark!$P$15,_xlfn.XLOOKUP(D891,Prisliste!$C$4:$F$4,Prisliste!$C$30:$F$30)*R891,_xlfn.XLOOKUP(D891,Prisliste!$C$4:$F$4,Prisliste!$C$31:$F$31)*R891)),"")</f>
        <v/>
      </c>
    </row>
    <row r="892" spans="1:21" ht="14.4">
      <c r="A892" s="278" t="str">
        <f>IF(A891="","",IF(A891+1&lt;='Prisestimat RAS'!$C$7,'Beregninger RAS'!A891+1,""))</f>
        <v/>
      </c>
      <c r="B892" s="260" t="str">
        <f t="shared" si="133"/>
        <v/>
      </c>
      <c r="C892" s="277" t="str">
        <f t="shared" si="134"/>
        <v/>
      </c>
      <c r="D892" s="260" t="str">
        <f t="shared" si="135"/>
        <v/>
      </c>
      <c r="E892" s="226" t="str">
        <f t="shared" si="137"/>
        <v/>
      </c>
      <c r="F892" s="248" t="str">
        <f t="shared" si="136"/>
        <v/>
      </c>
      <c r="G892" s="246" t="str">
        <f>IF($A892="","",'Prisestimat RAS'!$C$14)</f>
        <v/>
      </c>
      <c r="H892" s="248" t="str" cm="1">
        <f t="array" ref="H892">IF(N892=Hjelpeark!$E$7,_xlfn.XLOOKUP(IF(P892="Naturlig",O892,P892),'Veksttabell FV'!$A$26:$A$42,_xlfn.XLOOKUP('Beregninger RAS'!F892,'Veksttabell FV'!$B$25:$T$25,'Veksttabell FV'!$B$26:$T$42,,-1),,-1)*G892,IF('Beregninger RAS'!N892=Hjelpeark!$D$7,_xlfn.XLOOKUP(IF(P892="Naturlig",O892,P892),'Veksttabell SV'!$A$27:$A$43,_xlfn.XLOOKUP('Beregninger RAS'!F892,'Veksttabell SV'!$B$26:$AU$26,'Veksttabell SV'!$B$27:$AU$43,,-1),,-1)*G892,""))</f>
        <v/>
      </c>
      <c r="I892" s="248" t="str">
        <f t="shared" si="130"/>
        <v/>
      </c>
      <c r="J892" s="264" t="str">
        <f t="shared" si="131"/>
        <v/>
      </c>
      <c r="K892" s="277" t="str">
        <f>IF(A892="","",'Prisestimat RAS'!$C$9)</f>
        <v/>
      </c>
      <c r="L892" s="277" t="str">
        <f>IF(B892="","",'Prisestimat RAS'!$C$10)</f>
        <v/>
      </c>
      <c r="M892" s="277" t="str">
        <f>IF(A892="","",_xlfn.XLOOKUP('Prisestimat RAS'!$C$10,Hjelpeark!$P$14:$P$16,Hjelpeark!$Q$14:$Q$16))</f>
        <v/>
      </c>
      <c r="N892" s="277" t="str">
        <f t="shared" si="138"/>
        <v/>
      </c>
      <c r="O892" s="277" t="str">
        <f>IFERROR(IF(N892=Hjelpeark!$D$7,_xlfn.XLOOKUP('Beregninger RAS'!C892,Hjelpeark!$C$8:$C$19,Hjelpeark!$D$8:$D$19),_xlfn.XLOOKUP('Beregninger RAS'!C892,Hjelpeark!$C$8:$C$19,Hjelpeark!$E$8:$E$19)),"")</f>
        <v/>
      </c>
      <c r="P892" s="277" t="str">
        <f t="shared" si="139"/>
        <v/>
      </c>
      <c r="Q892" s="277" t="str">
        <f>IFERROR(IF(P892=Hjelpeark!$B$4,0,ABS(P892-O892)),"")</f>
        <v/>
      </c>
      <c r="R892" s="226" t="str">
        <f t="shared" si="132"/>
        <v/>
      </c>
      <c r="T892" s="248" t="str">
        <f>IFERROR(_xlfn.XLOOKUP(D892,Prisliste!$C$4:$F$4,Prisliste!$C$28:$F$28)*R892,"")</f>
        <v/>
      </c>
      <c r="U892" s="248" t="str">
        <f>IFERROR(IF(L892=Hjelpeark!$P$14,_xlfn.XLOOKUP(D892,Prisliste!$C$4:$F$4,Prisliste!$C$29:$F$29)*R892,IF(L892=Hjelpeark!$P$15,_xlfn.XLOOKUP(D892,Prisliste!$C$4:$F$4,Prisliste!$C$30:$F$30)*R892,_xlfn.XLOOKUP(D892,Prisliste!$C$4:$F$4,Prisliste!$C$31:$F$31)*R892)),"")</f>
        <v/>
      </c>
    </row>
    <row r="893" spans="1:21" ht="14.4">
      <c r="A893" s="278" t="str">
        <f>IF(A892="","",IF(A892+1&lt;='Prisestimat RAS'!$C$7,'Beregninger RAS'!A892+1,""))</f>
        <v/>
      </c>
      <c r="B893" s="260" t="str">
        <f t="shared" si="133"/>
        <v/>
      </c>
      <c r="C893" s="277" t="str">
        <f t="shared" si="134"/>
        <v/>
      </c>
      <c r="D893" s="260" t="str">
        <f t="shared" si="135"/>
        <v/>
      </c>
      <c r="E893" s="226" t="str">
        <f t="shared" si="137"/>
        <v/>
      </c>
      <c r="F893" s="248" t="str">
        <f t="shared" si="136"/>
        <v/>
      </c>
      <c r="G893" s="246" t="str">
        <f>IF($A893="","",'Prisestimat RAS'!$C$14)</f>
        <v/>
      </c>
      <c r="H893" s="248" t="str" cm="1">
        <f t="array" ref="H893">IF(N893=Hjelpeark!$E$7,_xlfn.XLOOKUP(IF(P893="Naturlig",O893,P893),'Veksttabell FV'!$A$26:$A$42,_xlfn.XLOOKUP('Beregninger RAS'!F893,'Veksttabell FV'!$B$25:$T$25,'Veksttabell FV'!$B$26:$T$42,,-1),,-1)*G893,IF('Beregninger RAS'!N893=Hjelpeark!$D$7,_xlfn.XLOOKUP(IF(P893="Naturlig",O893,P893),'Veksttabell SV'!$A$27:$A$43,_xlfn.XLOOKUP('Beregninger RAS'!F893,'Veksttabell SV'!$B$26:$AU$26,'Veksttabell SV'!$B$27:$AU$43,,-1),,-1)*G893,""))</f>
        <v/>
      </c>
      <c r="I893" s="248" t="str">
        <f t="shared" si="130"/>
        <v/>
      </c>
      <c r="J893" s="264" t="str">
        <f t="shared" si="131"/>
        <v/>
      </c>
      <c r="K893" s="277" t="str">
        <f>IF(A893="","",'Prisestimat RAS'!$C$9)</f>
        <v/>
      </c>
      <c r="L893" s="277" t="str">
        <f>IF(B893="","",'Prisestimat RAS'!$C$10)</f>
        <v/>
      </c>
      <c r="M893" s="277" t="str">
        <f>IF(A893="","",_xlfn.XLOOKUP('Prisestimat RAS'!$C$10,Hjelpeark!$P$14:$P$16,Hjelpeark!$Q$14:$Q$16))</f>
        <v/>
      </c>
      <c r="N893" s="277" t="str">
        <f t="shared" si="138"/>
        <v/>
      </c>
      <c r="O893" s="277" t="str">
        <f>IFERROR(IF(N893=Hjelpeark!$D$7,_xlfn.XLOOKUP('Beregninger RAS'!C893,Hjelpeark!$C$8:$C$19,Hjelpeark!$D$8:$D$19),_xlfn.XLOOKUP('Beregninger RAS'!C893,Hjelpeark!$C$8:$C$19,Hjelpeark!$E$8:$E$19)),"")</f>
        <v/>
      </c>
      <c r="P893" s="277" t="str">
        <f t="shared" si="139"/>
        <v/>
      </c>
      <c r="Q893" s="277" t="str">
        <f>IFERROR(IF(P893=Hjelpeark!$B$4,0,ABS(P893-O893)),"")</f>
        <v/>
      </c>
      <c r="R893" s="226" t="str">
        <f t="shared" si="132"/>
        <v/>
      </c>
      <c r="T893" s="248" t="str">
        <f>IFERROR(_xlfn.XLOOKUP(D893,Prisliste!$C$4:$F$4,Prisliste!$C$28:$F$28)*R893,"")</f>
        <v/>
      </c>
      <c r="U893" s="248" t="str">
        <f>IFERROR(IF(L893=Hjelpeark!$P$14,_xlfn.XLOOKUP(D893,Prisliste!$C$4:$F$4,Prisliste!$C$29:$F$29)*R893,IF(L893=Hjelpeark!$P$15,_xlfn.XLOOKUP(D893,Prisliste!$C$4:$F$4,Prisliste!$C$30:$F$30)*R893,_xlfn.XLOOKUP(D893,Prisliste!$C$4:$F$4,Prisliste!$C$31:$F$31)*R893)),"")</f>
        <v/>
      </c>
    </row>
    <row r="894" spans="1:21" ht="14.4">
      <c r="A894" s="278" t="str">
        <f>IF(A893="","",IF(A893+1&lt;='Prisestimat RAS'!$C$7,'Beregninger RAS'!A893+1,""))</f>
        <v/>
      </c>
      <c r="B894" s="260" t="str">
        <f t="shared" si="133"/>
        <v/>
      </c>
      <c r="C894" s="277" t="str">
        <f t="shared" si="134"/>
        <v/>
      </c>
      <c r="D894" s="260" t="str">
        <f t="shared" si="135"/>
        <v/>
      </c>
      <c r="E894" s="226" t="str">
        <f t="shared" si="137"/>
        <v/>
      </c>
      <c r="F894" s="248" t="str">
        <f t="shared" si="136"/>
        <v/>
      </c>
      <c r="G894" s="246" t="str">
        <f>IF($A894="","",'Prisestimat RAS'!$C$14)</f>
        <v/>
      </c>
      <c r="H894" s="248" t="str" cm="1">
        <f t="array" ref="H894">IF(N894=Hjelpeark!$E$7,_xlfn.XLOOKUP(IF(P894="Naturlig",O894,P894),'Veksttabell FV'!$A$26:$A$42,_xlfn.XLOOKUP('Beregninger RAS'!F894,'Veksttabell FV'!$B$25:$T$25,'Veksttabell FV'!$B$26:$T$42,,-1),,-1)*G894,IF('Beregninger RAS'!N894=Hjelpeark!$D$7,_xlfn.XLOOKUP(IF(P894="Naturlig",O894,P894),'Veksttabell SV'!$A$27:$A$43,_xlfn.XLOOKUP('Beregninger RAS'!F894,'Veksttabell SV'!$B$26:$AU$26,'Veksttabell SV'!$B$27:$AU$43,,-1),,-1)*G894,""))</f>
        <v/>
      </c>
      <c r="I894" s="248" t="str">
        <f t="shared" si="130"/>
        <v/>
      </c>
      <c r="J894" s="264" t="str">
        <f t="shared" si="131"/>
        <v/>
      </c>
      <c r="K894" s="277" t="str">
        <f>IF(A894="","",'Prisestimat RAS'!$C$9)</f>
        <v/>
      </c>
      <c r="L894" s="277" t="str">
        <f>IF(B894="","",'Prisestimat RAS'!$C$10)</f>
        <v/>
      </c>
      <c r="M894" s="277" t="str">
        <f>IF(A894="","",_xlfn.XLOOKUP('Prisestimat RAS'!$C$10,Hjelpeark!$P$14:$P$16,Hjelpeark!$Q$14:$Q$16))</f>
        <v/>
      </c>
      <c r="N894" s="277" t="str">
        <f t="shared" si="138"/>
        <v/>
      </c>
      <c r="O894" s="277" t="str">
        <f>IFERROR(IF(N894=Hjelpeark!$D$7,_xlfn.XLOOKUP('Beregninger RAS'!C894,Hjelpeark!$C$8:$C$19,Hjelpeark!$D$8:$D$19),_xlfn.XLOOKUP('Beregninger RAS'!C894,Hjelpeark!$C$8:$C$19,Hjelpeark!$E$8:$E$19)),"")</f>
        <v/>
      </c>
      <c r="P894" s="277" t="str">
        <f t="shared" si="139"/>
        <v/>
      </c>
      <c r="Q894" s="277" t="str">
        <f>IFERROR(IF(P894=Hjelpeark!$B$4,0,ABS(P894-O894)),"")</f>
        <v/>
      </c>
      <c r="R894" s="226" t="str">
        <f t="shared" si="132"/>
        <v/>
      </c>
      <c r="T894" s="248" t="str">
        <f>IFERROR(_xlfn.XLOOKUP(D894,Prisliste!$C$4:$F$4,Prisliste!$C$28:$F$28)*R894,"")</f>
        <v/>
      </c>
      <c r="U894" s="248" t="str">
        <f>IFERROR(IF(L894=Hjelpeark!$P$14,_xlfn.XLOOKUP(D894,Prisliste!$C$4:$F$4,Prisliste!$C$29:$F$29)*R894,IF(L894=Hjelpeark!$P$15,_xlfn.XLOOKUP(D894,Prisliste!$C$4:$F$4,Prisliste!$C$30:$F$30)*R894,_xlfn.XLOOKUP(D894,Prisliste!$C$4:$F$4,Prisliste!$C$31:$F$31)*R894)),"")</f>
        <v/>
      </c>
    </row>
    <row r="895" spans="1:21" ht="14.4">
      <c r="A895" s="278" t="str">
        <f>IF(A894="","",IF(A894+1&lt;='Prisestimat RAS'!$C$7,'Beregninger RAS'!A894+1,""))</f>
        <v/>
      </c>
      <c r="B895" s="260" t="str">
        <f t="shared" si="133"/>
        <v/>
      </c>
      <c r="C895" s="277" t="str">
        <f t="shared" si="134"/>
        <v/>
      </c>
      <c r="D895" s="260" t="str">
        <f t="shared" si="135"/>
        <v/>
      </c>
      <c r="E895" s="226" t="str">
        <f t="shared" si="137"/>
        <v/>
      </c>
      <c r="F895" s="248" t="str">
        <f t="shared" si="136"/>
        <v/>
      </c>
      <c r="G895" s="246" t="str">
        <f>IF($A895="","",'Prisestimat RAS'!$C$14)</f>
        <v/>
      </c>
      <c r="H895" s="248" t="str" cm="1">
        <f t="array" ref="H895">IF(N895=Hjelpeark!$E$7,_xlfn.XLOOKUP(IF(P895="Naturlig",O895,P895),'Veksttabell FV'!$A$26:$A$42,_xlfn.XLOOKUP('Beregninger RAS'!F895,'Veksttabell FV'!$B$25:$T$25,'Veksttabell FV'!$B$26:$T$42,,-1),,-1)*G895,IF('Beregninger RAS'!N895=Hjelpeark!$D$7,_xlfn.XLOOKUP(IF(P895="Naturlig",O895,P895),'Veksttabell SV'!$A$27:$A$43,_xlfn.XLOOKUP('Beregninger RAS'!F895,'Veksttabell SV'!$B$26:$AU$26,'Veksttabell SV'!$B$27:$AU$43,,-1),,-1)*G895,""))</f>
        <v/>
      </c>
      <c r="I895" s="248" t="str">
        <f t="shared" si="130"/>
        <v/>
      </c>
      <c r="J895" s="264" t="str">
        <f t="shared" si="131"/>
        <v/>
      </c>
      <c r="K895" s="277" t="str">
        <f>IF(A895="","",'Prisestimat RAS'!$C$9)</f>
        <v/>
      </c>
      <c r="L895" s="277" t="str">
        <f>IF(B895="","",'Prisestimat RAS'!$C$10)</f>
        <v/>
      </c>
      <c r="M895" s="277" t="str">
        <f>IF(A895="","",_xlfn.XLOOKUP('Prisestimat RAS'!$C$10,Hjelpeark!$P$14:$P$16,Hjelpeark!$Q$14:$Q$16))</f>
        <v/>
      </c>
      <c r="N895" s="277" t="str">
        <f t="shared" si="138"/>
        <v/>
      </c>
      <c r="O895" s="277" t="str">
        <f>IFERROR(IF(N895=Hjelpeark!$D$7,_xlfn.XLOOKUP('Beregninger RAS'!C895,Hjelpeark!$C$8:$C$19,Hjelpeark!$D$8:$D$19),_xlfn.XLOOKUP('Beregninger RAS'!C895,Hjelpeark!$C$8:$C$19,Hjelpeark!$E$8:$E$19)),"")</f>
        <v/>
      </c>
      <c r="P895" s="277" t="str">
        <f t="shared" si="139"/>
        <v/>
      </c>
      <c r="Q895" s="277" t="str">
        <f>IFERROR(IF(P895=Hjelpeark!$B$4,0,ABS(P895-O895)),"")</f>
        <v/>
      </c>
      <c r="R895" s="226" t="str">
        <f t="shared" si="132"/>
        <v/>
      </c>
      <c r="T895" s="248" t="str">
        <f>IFERROR(_xlfn.XLOOKUP(D895,Prisliste!$C$4:$F$4,Prisliste!$C$28:$F$28)*R895,"")</f>
        <v/>
      </c>
      <c r="U895" s="248" t="str">
        <f>IFERROR(IF(L895=Hjelpeark!$P$14,_xlfn.XLOOKUP(D895,Prisliste!$C$4:$F$4,Prisliste!$C$29:$F$29)*R895,IF(L895=Hjelpeark!$P$15,_xlfn.XLOOKUP(D895,Prisliste!$C$4:$F$4,Prisliste!$C$30:$F$30)*R895,_xlfn.XLOOKUP(D895,Prisliste!$C$4:$F$4,Prisliste!$C$31:$F$31)*R895)),"")</f>
        <v/>
      </c>
    </row>
    <row r="896" spans="1:21" ht="14.4">
      <c r="A896" s="278" t="str">
        <f>IF(A895="","",IF(A895+1&lt;='Prisestimat RAS'!$C$7,'Beregninger RAS'!A895+1,""))</f>
        <v/>
      </c>
      <c r="B896" s="260" t="str">
        <f t="shared" si="133"/>
        <v/>
      </c>
      <c r="C896" s="277" t="str">
        <f t="shared" si="134"/>
        <v/>
      </c>
      <c r="D896" s="260" t="str">
        <f t="shared" si="135"/>
        <v/>
      </c>
      <c r="E896" s="226" t="str">
        <f t="shared" si="137"/>
        <v/>
      </c>
      <c r="F896" s="248" t="str">
        <f t="shared" si="136"/>
        <v/>
      </c>
      <c r="G896" s="246" t="str">
        <f>IF($A896="","",'Prisestimat RAS'!$C$14)</f>
        <v/>
      </c>
      <c r="H896" s="248" t="str" cm="1">
        <f t="array" ref="H896">IF(N896=Hjelpeark!$E$7,_xlfn.XLOOKUP(IF(P896="Naturlig",O896,P896),'Veksttabell FV'!$A$26:$A$42,_xlfn.XLOOKUP('Beregninger RAS'!F896,'Veksttabell FV'!$B$25:$T$25,'Veksttabell FV'!$B$26:$T$42,,-1),,-1)*G896,IF('Beregninger RAS'!N896=Hjelpeark!$D$7,_xlfn.XLOOKUP(IF(P896="Naturlig",O896,P896),'Veksttabell SV'!$A$27:$A$43,_xlfn.XLOOKUP('Beregninger RAS'!F896,'Veksttabell SV'!$B$26:$AU$26,'Veksttabell SV'!$B$27:$AU$43,,-1),,-1)*G896,""))</f>
        <v/>
      </c>
      <c r="I896" s="248" t="str">
        <f t="shared" si="130"/>
        <v/>
      </c>
      <c r="J896" s="264" t="str">
        <f t="shared" si="131"/>
        <v/>
      </c>
      <c r="K896" s="277" t="str">
        <f>IF(A896="","",'Prisestimat RAS'!$C$9)</f>
        <v/>
      </c>
      <c r="L896" s="277" t="str">
        <f>IF(B896="","",'Prisestimat RAS'!$C$10)</f>
        <v/>
      </c>
      <c r="M896" s="277" t="str">
        <f>IF(A896="","",_xlfn.XLOOKUP('Prisestimat RAS'!$C$10,Hjelpeark!$P$14:$P$16,Hjelpeark!$Q$14:$Q$16))</f>
        <v/>
      </c>
      <c r="N896" s="277" t="str">
        <f t="shared" si="138"/>
        <v/>
      </c>
      <c r="O896" s="277" t="str">
        <f>IFERROR(IF(N896=Hjelpeark!$D$7,_xlfn.XLOOKUP('Beregninger RAS'!C896,Hjelpeark!$C$8:$C$19,Hjelpeark!$D$8:$D$19),_xlfn.XLOOKUP('Beregninger RAS'!C896,Hjelpeark!$C$8:$C$19,Hjelpeark!$E$8:$E$19)),"")</f>
        <v/>
      </c>
      <c r="P896" s="277" t="str">
        <f t="shared" si="139"/>
        <v/>
      </c>
      <c r="Q896" s="277" t="str">
        <f>IFERROR(IF(P896=Hjelpeark!$B$4,0,ABS(P896-O896)),"")</f>
        <v/>
      </c>
      <c r="R896" s="226" t="str">
        <f t="shared" si="132"/>
        <v/>
      </c>
      <c r="T896" s="248" t="str">
        <f>IFERROR(_xlfn.XLOOKUP(D896,Prisliste!$C$4:$F$4,Prisliste!$C$28:$F$28)*R896,"")</f>
        <v/>
      </c>
      <c r="U896" s="248" t="str">
        <f>IFERROR(IF(L896=Hjelpeark!$P$14,_xlfn.XLOOKUP(D896,Prisliste!$C$4:$F$4,Prisliste!$C$29:$F$29)*R896,IF(L896=Hjelpeark!$P$15,_xlfn.XLOOKUP(D896,Prisliste!$C$4:$F$4,Prisliste!$C$30:$F$30)*R896,_xlfn.XLOOKUP(D896,Prisliste!$C$4:$F$4,Prisliste!$C$31:$F$31)*R896)),"")</f>
        <v/>
      </c>
    </row>
    <row r="897" spans="1:21" ht="14.4">
      <c r="A897" s="278" t="str">
        <f>IF(A896="","",IF(A896+1&lt;='Prisestimat RAS'!$C$7,'Beregninger RAS'!A896+1,""))</f>
        <v/>
      </c>
      <c r="B897" s="260" t="str">
        <f t="shared" si="133"/>
        <v/>
      </c>
      <c r="C897" s="277" t="str">
        <f t="shared" si="134"/>
        <v/>
      </c>
      <c r="D897" s="260" t="str">
        <f t="shared" si="135"/>
        <v/>
      </c>
      <c r="E897" s="226" t="str">
        <f t="shared" si="137"/>
        <v/>
      </c>
      <c r="F897" s="248" t="str">
        <f t="shared" si="136"/>
        <v/>
      </c>
      <c r="G897" s="246" t="str">
        <f>IF($A897="","",'Prisestimat RAS'!$C$14)</f>
        <v/>
      </c>
      <c r="H897" s="248" t="str" cm="1">
        <f t="array" ref="H897">IF(N897=Hjelpeark!$E$7,_xlfn.XLOOKUP(IF(P897="Naturlig",O897,P897),'Veksttabell FV'!$A$26:$A$42,_xlfn.XLOOKUP('Beregninger RAS'!F897,'Veksttabell FV'!$B$25:$T$25,'Veksttabell FV'!$B$26:$T$42,,-1),,-1)*G897,IF('Beregninger RAS'!N897=Hjelpeark!$D$7,_xlfn.XLOOKUP(IF(P897="Naturlig",O897,P897),'Veksttabell SV'!$A$27:$A$43,_xlfn.XLOOKUP('Beregninger RAS'!F897,'Veksttabell SV'!$B$26:$AU$26,'Veksttabell SV'!$B$27:$AU$43,,-1),,-1)*G897,""))</f>
        <v/>
      </c>
      <c r="I897" s="248" t="str">
        <f t="shared" si="130"/>
        <v/>
      </c>
      <c r="J897" s="264" t="str">
        <f t="shared" si="131"/>
        <v/>
      </c>
      <c r="K897" s="277" t="str">
        <f>IF(A897="","",'Prisestimat RAS'!$C$9)</f>
        <v/>
      </c>
      <c r="L897" s="277" t="str">
        <f>IF(B897="","",'Prisestimat RAS'!$C$10)</f>
        <v/>
      </c>
      <c r="M897" s="277" t="str">
        <f>IF(A897="","",_xlfn.XLOOKUP('Prisestimat RAS'!$C$10,Hjelpeark!$P$14:$P$16,Hjelpeark!$Q$14:$Q$16))</f>
        <v/>
      </c>
      <c r="N897" s="277" t="str">
        <f t="shared" si="138"/>
        <v/>
      </c>
      <c r="O897" s="277" t="str">
        <f>IFERROR(IF(N897=Hjelpeark!$D$7,_xlfn.XLOOKUP('Beregninger RAS'!C897,Hjelpeark!$C$8:$C$19,Hjelpeark!$D$8:$D$19),_xlfn.XLOOKUP('Beregninger RAS'!C897,Hjelpeark!$C$8:$C$19,Hjelpeark!$E$8:$E$19)),"")</f>
        <v/>
      </c>
      <c r="P897" s="277" t="str">
        <f t="shared" si="139"/>
        <v/>
      </c>
      <c r="Q897" s="277" t="str">
        <f>IFERROR(IF(P897=Hjelpeark!$B$4,0,ABS(P897-O897)),"")</f>
        <v/>
      </c>
      <c r="R897" s="226" t="str">
        <f t="shared" si="132"/>
        <v/>
      </c>
      <c r="T897" s="248" t="str">
        <f>IFERROR(_xlfn.XLOOKUP(D897,Prisliste!$C$4:$F$4,Prisliste!$C$28:$F$28)*R897,"")</f>
        <v/>
      </c>
      <c r="U897" s="248" t="str">
        <f>IFERROR(IF(L897=Hjelpeark!$P$14,_xlfn.XLOOKUP(D897,Prisliste!$C$4:$F$4,Prisliste!$C$29:$F$29)*R897,IF(L897=Hjelpeark!$P$15,_xlfn.XLOOKUP(D897,Prisliste!$C$4:$F$4,Prisliste!$C$30:$F$30)*R897,_xlfn.XLOOKUP(D897,Prisliste!$C$4:$F$4,Prisliste!$C$31:$F$31)*R897)),"")</f>
        <v/>
      </c>
    </row>
    <row r="898" spans="1:21" ht="14.4">
      <c r="A898" s="278" t="str">
        <f>IF(A897="","",IF(A897+1&lt;='Prisestimat RAS'!$C$7,'Beregninger RAS'!A897+1,""))</f>
        <v/>
      </c>
      <c r="B898" s="260" t="str">
        <f t="shared" si="133"/>
        <v/>
      </c>
      <c r="C898" s="277" t="str">
        <f t="shared" si="134"/>
        <v/>
      </c>
      <c r="D898" s="260" t="str">
        <f t="shared" si="135"/>
        <v/>
      </c>
      <c r="E898" s="226" t="str">
        <f t="shared" si="137"/>
        <v/>
      </c>
      <c r="F898" s="248" t="str">
        <f t="shared" si="136"/>
        <v/>
      </c>
      <c r="G898" s="246" t="str">
        <f>IF($A898="","",'Prisestimat RAS'!$C$14)</f>
        <v/>
      </c>
      <c r="H898" s="248" t="str" cm="1">
        <f t="array" ref="H898">IF(N898=Hjelpeark!$E$7,_xlfn.XLOOKUP(IF(P898="Naturlig",O898,P898),'Veksttabell FV'!$A$26:$A$42,_xlfn.XLOOKUP('Beregninger RAS'!F898,'Veksttabell FV'!$B$25:$T$25,'Veksttabell FV'!$B$26:$T$42,,-1),,-1)*G898,IF('Beregninger RAS'!N898=Hjelpeark!$D$7,_xlfn.XLOOKUP(IF(P898="Naturlig",O898,P898),'Veksttabell SV'!$A$27:$A$43,_xlfn.XLOOKUP('Beregninger RAS'!F898,'Veksttabell SV'!$B$26:$AU$26,'Veksttabell SV'!$B$27:$AU$43,,-1),,-1)*G898,""))</f>
        <v/>
      </c>
      <c r="I898" s="248" t="str">
        <f t="shared" si="130"/>
        <v/>
      </c>
      <c r="J898" s="264" t="str">
        <f t="shared" si="131"/>
        <v/>
      </c>
      <c r="K898" s="277" t="str">
        <f>IF(A898="","",'Prisestimat RAS'!$C$9)</f>
        <v/>
      </c>
      <c r="L898" s="277" t="str">
        <f>IF(B898="","",'Prisestimat RAS'!$C$10)</f>
        <v/>
      </c>
      <c r="M898" s="277" t="str">
        <f>IF(A898="","",_xlfn.XLOOKUP('Prisestimat RAS'!$C$10,Hjelpeark!$P$14:$P$16,Hjelpeark!$Q$14:$Q$16))</f>
        <v/>
      </c>
      <c r="N898" s="277" t="str">
        <f t="shared" si="138"/>
        <v/>
      </c>
      <c r="O898" s="277" t="str">
        <f>IFERROR(IF(N898=Hjelpeark!$D$7,_xlfn.XLOOKUP('Beregninger RAS'!C898,Hjelpeark!$C$8:$C$19,Hjelpeark!$D$8:$D$19),_xlfn.XLOOKUP('Beregninger RAS'!C898,Hjelpeark!$C$8:$C$19,Hjelpeark!$E$8:$E$19)),"")</f>
        <v/>
      </c>
      <c r="P898" s="277" t="str">
        <f t="shared" si="139"/>
        <v/>
      </c>
      <c r="Q898" s="277" t="str">
        <f>IFERROR(IF(P898=Hjelpeark!$B$4,0,ABS(P898-O898)),"")</f>
        <v/>
      </c>
      <c r="R898" s="226" t="str">
        <f t="shared" si="132"/>
        <v/>
      </c>
      <c r="T898" s="248" t="str">
        <f>IFERROR(_xlfn.XLOOKUP(D898,Prisliste!$C$4:$F$4,Prisliste!$C$28:$F$28)*R898,"")</f>
        <v/>
      </c>
      <c r="U898" s="248" t="str">
        <f>IFERROR(IF(L898=Hjelpeark!$P$14,_xlfn.XLOOKUP(D898,Prisliste!$C$4:$F$4,Prisliste!$C$29:$F$29)*R898,IF(L898=Hjelpeark!$P$15,_xlfn.XLOOKUP(D898,Prisliste!$C$4:$F$4,Prisliste!$C$30:$F$30)*R898,_xlfn.XLOOKUP(D898,Prisliste!$C$4:$F$4,Prisliste!$C$31:$F$31)*R898)),"")</f>
        <v/>
      </c>
    </row>
    <row r="899" spans="1:21" ht="14.4">
      <c r="A899" s="278" t="str">
        <f>IF(A898="","",IF(A898+1&lt;='Prisestimat RAS'!$C$7,'Beregninger RAS'!A898+1,""))</f>
        <v/>
      </c>
      <c r="B899" s="260" t="str">
        <f t="shared" si="133"/>
        <v/>
      </c>
      <c r="C899" s="277" t="str">
        <f t="shared" si="134"/>
        <v/>
      </c>
      <c r="D899" s="260" t="str">
        <f t="shared" si="135"/>
        <v/>
      </c>
      <c r="E899" s="226" t="str">
        <f t="shared" si="137"/>
        <v/>
      </c>
      <c r="F899" s="248" t="str">
        <f t="shared" si="136"/>
        <v/>
      </c>
      <c r="G899" s="246" t="str">
        <f>IF($A899="","",'Prisestimat RAS'!$C$14)</f>
        <v/>
      </c>
      <c r="H899" s="248" t="str" cm="1">
        <f t="array" ref="H899">IF(N899=Hjelpeark!$E$7,_xlfn.XLOOKUP(IF(P899="Naturlig",O899,P899),'Veksttabell FV'!$A$26:$A$42,_xlfn.XLOOKUP('Beregninger RAS'!F899,'Veksttabell FV'!$B$25:$T$25,'Veksttabell FV'!$B$26:$T$42,,-1),,-1)*G899,IF('Beregninger RAS'!N899=Hjelpeark!$D$7,_xlfn.XLOOKUP(IF(P899="Naturlig",O899,P899),'Veksttabell SV'!$A$27:$A$43,_xlfn.XLOOKUP('Beregninger RAS'!F899,'Veksttabell SV'!$B$26:$AU$26,'Veksttabell SV'!$B$27:$AU$43,,-1),,-1)*G899,""))</f>
        <v/>
      </c>
      <c r="I899" s="248" t="str">
        <f t="shared" si="130"/>
        <v/>
      </c>
      <c r="J899" s="264" t="str">
        <f t="shared" si="131"/>
        <v/>
      </c>
      <c r="K899" s="277" t="str">
        <f>IF(A899="","",'Prisestimat RAS'!$C$9)</f>
        <v/>
      </c>
      <c r="L899" s="277" t="str">
        <f>IF(B899="","",'Prisestimat RAS'!$C$10)</f>
        <v/>
      </c>
      <c r="M899" s="277" t="str">
        <f>IF(A899="","",_xlfn.XLOOKUP('Prisestimat RAS'!$C$10,Hjelpeark!$P$14:$P$16,Hjelpeark!$Q$14:$Q$16))</f>
        <v/>
      </c>
      <c r="N899" s="277" t="str">
        <f t="shared" si="138"/>
        <v/>
      </c>
      <c r="O899" s="277" t="str">
        <f>IFERROR(IF(N899=Hjelpeark!$D$7,_xlfn.XLOOKUP('Beregninger RAS'!C899,Hjelpeark!$C$8:$C$19,Hjelpeark!$D$8:$D$19),_xlfn.XLOOKUP('Beregninger RAS'!C899,Hjelpeark!$C$8:$C$19,Hjelpeark!$E$8:$E$19)),"")</f>
        <v/>
      </c>
      <c r="P899" s="277" t="str">
        <f t="shared" si="139"/>
        <v/>
      </c>
      <c r="Q899" s="277" t="str">
        <f>IFERROR(IF(P899=Hjelpeark!$B$4,0,ABS(P899-O899)),"")</f>
        <v/>
      </c>
      <c r="R899" s="226" t="str">
        <f t="shared" si="132"/>
        <v/>
      </c>
      <c r="T899" s="248" t="str">
        <f>IFERROR(_xlfn.XLOOKUP(D899,Prisliste!$C$4:$F$4,Prisliste!$C$28:$F$28)*R899,"")</f>
        <v/>
      </c>
      <c r="U899" s="248" t="str">
        <f>IFERROR(IF(L899=Hjelpeark!$P$14,_xlfn.XLOOKUP(D899,Prisliste!$C$4:$F$4,Prisliste!$C$29:$F$29)*R899,IF(L899=Hjelpeark!$P$15,_xlfn.XLOOKUP(D899,Prisliste!$C$4:$F$4,Prisliste!$C$30:$F$30)*R899,_xlfn.XLOOKUP(D899,Prisliste!$C$4:$F$4,Prisliste!$C$31:$F$31)*R899)),"")</f>
        <v/>
      </c>
    </row>
    <row r="900" spans="1:21" ht="14.4">
      <c r="A900" s="278" t="str">
        <f>IF(A899="","",IF(A899+1&lt;='Prisestimat RAS'!$C$7,'Beregninger RAS'!A899+1,""))</f>
        <v/>
      </c>
      <c r="B900" s="260" t="str">
        <f t="shared" si="133"/>
        <v/>
      </c>
      <c r="C900" s="277" t="str">
        <f t="shared" si="134"/>
        <v/>
      </c>
      <c r="D900" s="260" t="str">
        <f t="shared" si="135"/>
        <v/>
      </c>
      <c r="E900" s="226" t="str">
        <f t="shared" si="137"/>
        <v/>
      </c>
      <c r="F900" s="248" t="str">
        <f t="shared" si="136"/>
        <v/>
      </c>
      <c r="G900" s="246" t="str">
        <f>IF($A900="","",'Prisestimat RAS'!$C$14)</f>
        <v/>
      </c>
      <c r="H900" s="248" t="str" cm="1">
        <f t="array" ref="H900">IF(N900=Hjelpeark!$E$7,_xlfn.XLOOKUP(IF(P900="Naturlig",O900,P900),'Veksttabell FV'!$A$26:$A$42,_xlfn.XLOOKUP('Beregninger RAS'!F900,'Veksttabell FV'!$B$25:$T$25,'Veksttabell FV'!$B$26:$T$42,,-1),,-1)*G900,IF('Beregninger RAS'!N900=Hjelpeark!$D$7,_xlfn.XLOOKUP(IF(P900="Naturlig",O900,P900),'Veksttabell SV'!$A$27:$A$43,_xlfn.XLOOKUP('Beregninger RAS'!F900,'Veksttabell SV'!$B$26:$AU$26,'Veksttabell SV'!$B$27:$AU$43,,-1),,-1)*G900,""))</f>
        <v/>
      </c>
      <c r="I900" s="248" t="str">
        <f t="shared" si="140" ref="I900:I963">IF(A900="","",E900*F900/1000)</f>
        <v/>
      </c>
      <c r="J900" s="264" t="str">
        <f t="shared" si="141" ref="J900:J963">IF(A900="","",I900/(M900/1000)/K900)</f>
        <v/>
      </c>
      <c r="K900" s="277" t="str">
        <f>IF(A900="","",'Prisestimat RAS'!$C$9)</f>
        <v/>
      </c>
      <c r="L900" s="277" t="str">
        <f>IF(B900="","",'Prisestimat RAS'!$C$10)</f>
        <v/>
      </c>
      <c r="M900" s="277" t="str">
        <f>IF(A900="","",_xlfn.XLOOKUP('Prisestimat RAS'!$C$10,Hjelpeark!$P$14:$P$16,Hjelpeark!$Q$14:$Q$16))</f>
        <v/>
      </c>
      <c r="N900" s="277" t="str">
        <f t="shared" si="138"/>
        <v/>
      </c>
      <c r="O900" s="277" t="str">
        <f>IFERROR(IF(N900=Hjelpeark!$D$7,_xlfn.XLOOKUP('Beregninger RAS'!C900,Hjelpeark!$C$8:$C$19,Hjelpeark!$D$8:$D$19),_xlfn.XLOOKUP('Beregninger RAS'!C900,Hjelpeark!$C$8:$C$19,Hjelpeark!$E$8:$E$19)),"")</f>
        <v/>
      </c>
      <c r="P900" s="277" t="str">
        <f t="shared" si="139"/>
        <v/>
      </c>
      <c r="Q900" s="277" t="str">
        <f>IFERROR(IF(P900=Hjelpeark!$B$4,0,ABS(P900-O900)),"")</f>
        <v/>
      </c>
      <c r="R900" s="226" t="str">
        <f t="shared" si="142" ref="R900:R963">K900</f>
        <v/>
      </c>
      <c r="T900" s="248" t="str">
        <f>IFERROR(_xlfn.XLOOKUP(D900,Prisliste!$C$4:$F$4,Prisliste!$C$28:$F$28)*R900,"")</f>
        <v/>
      </c>
      <c r="U900" s="248" t="str">
        <f>IFERROR(IF(L900=Hjelpeark!$P$14,_xlfn.XLOOKUP(D900,Prisliste!$C$4:$F$4,Prisliste!$C$29:$F$29)*R900,IF(L900=Hjelpeark!$P$15,_xlfn.XLOOKUP(D900,Prisliste!$C$4:$F$4,Prisliste!$C$30:$F$30)*R900,_xlfn.XLOOKUP(D900,Prisliste!$C$4:$F$4,Prisliste!$C$31:$F$31)*R900)),"")</f>
        <v/>
      </c>
    </row>
    <row r="901" spans="1:21" ht="14.4">
      <c r="A901" s="278" t="str">
        <f>IF(A900="","",IF(A900+1&lt;='Prisestimat RAS'!$C$7,'Beregninger RAS'!A900+1,""))</f>
        <v/>
      </c>
      <c r="B901" s="260" t="str">
        <f t="shared" si="143" ref="B901:B964">IFERROR(_xlfn.ISOWEEKNUM(A901),"")</f>
        <v/>
      </c>
      <c r="C901" s="277" t="str">
        <f t="shared" si="144" ref="C901:C964">IFERROR(MONTH(A901),"")</f>
        <v/>
      </c>
      <c r="D901" s="260" t="str">
        <f t="shared" si="145" ref="D901:D964">IFERROR(YEAR(A901),"")</f>
        <v/>
      </c>
      <c r="E901" s="226" t="str">
        <f t="shared" si="137"/>
        <v/>
      </c>
      <c r="F901" s="248" t="str">
        <f t="shared" si="146" ref="F901:F964">IF(A901="","",F900+(F900*H900/100))</f>
        <v/>
      </c>
      <c r="G901" s="246" t="str">
        <f>IF($A901="","",'Prisestimat RAS'!$C$14)</f>
        <v/>
      </c>
      <c r="H901" s="248" t="str" cm="1">
        <f t="array" ref="H901">IF(N901=Hjelpeark!$E$7,_xlfn.XLOOKUP(IF(P901="Naturlig",O901,P901),'Veksttabell FV'!$A$26:$A$42,_xlfn.XLOOKUP('Beregninger RAS'!F901,'Veksttabell FV'!$B$25:$T$25,'Veksttabell FV'!$B$26:$T$42,,-1),,-1)*G901,IF('Beregninger RAS'!N901=Hjelpeark!$D$7,_xlfn.XLOOKUP(IF(P901="Naturlig",O901,P901),'Veksttabell SV'!$A$27:$A$43,_xlfn.XLOOKUP('Beregninger RAS'!F901,'Veksttabell SV'!$B$26:$AU$26,'Veksttabell SV'!$B$27:$AU$43,,-1),,-1)*G901,""))</f>
        <v/>
      </c>
      <c r="I901" s="248" t="str">
        <f t="shared" si="140"/>
        <v/>
      </c>
      <c r="J901" s="264" t="str">
        <f t="shared" si="141"/>
        <v/>
      </c>
      <c r="K901" s="277" t="str">
        <f>IF(A901="","",'Prisestimat RAS'!$C$9)</f>
        <v/>
      </c>
      <c r="L901" s="277" t="str">
        <f>IF(B901="","",'Prisestimat RAS'!$C$10)</f>
        <v/>
      </c>
      <c r="M901" s="277" t="str">
        <f>IF(A901="","",_xlfn.XLOOKUP('Prisestimat RAS'!$C$10,Hjelpeark!$P$14:$P$16,Hjelpeark!$Q$14:$Q$16))</f>
        <v/>
      </c>
      <c r="N901" s="277" t="str">
        <f t="shared" si="138"/>
        <v/>
      </c>
      <c r="O901" s="277" t="str">
        <f>IFERROR(IF(N901=Hjelpeark!$D$7,_xlfn.XLOOKUP('Beregninger RAS'!C901,Hjelpeark!$C$8:$C$19,Hjelpeark!$D$8:$D$19),_xlfn.XLOOKUP('Beregninger RAS'!C901,Hjelpeark!$C$8:$C$19,Hjelpeark!$E$8:$E$19)),"")</f>
        <v/>
      </c>
      <c r="P901" s="277" t="str">
        <f t="shared" si="139"/>
        <v/>
      </c>
      <c r="Q901" s="277" t="str">
        <f>IFERROR(IF(P901=Hjelpeark!$B$4,0,ABS(P901-O901)),"")</f>
        <v/>
      </c>
      <c r="R901" s="226" t="str">
        <f t="shared" si="142"/>
        <v/>
      </c>
      <c r="T901" s="248" t="str">
        <f>IFERROR(_xlfn.XLOOKUP(D901,Prisliste!$C$4:$F$4,Prisliste!$C$28:$F$28)*R901,"")</f>
        <v/>
      </c>
      <c r="U901" s="248" t="str">
        <f>IFERROR(IF(L901=Hjelpeark!$P$14,_xlfn.XLOOKUP(D901,Prisliste!$C$4:$F$4,Prisliste!$C$29:$F$29)*R901,IF(L901=Hjelpeark!$P$15,_xlfn.XLOOKUP(D901,Prisliste!$C$4:$F$4,Prisliste!$C$30:$F$30)*R901,_xlfn.XLOOKUP(D901,Prisliste!$C$4:$F$4,Prisliste!$C$31:$F$31)*R901)),"")</f>
        <v/>
      </c>
    </row>
    <row r="902" spans="1:21" ht="14.4">
      <c r="A902" s="278" t="str">
        <f>IF(A901="","",IF(A901+1&lt;='Prisestimat RAS'!$C$7,'Beregninger RAS'!A901+1,""))</f>
        <v/>
      </c>
      <c r="B902" s="260" t="str">
        <f t="shared" si="143"/>
        <v/>
      </c>
      <c r="C902" s="277" t="str">
        <f t="shared" si="144"/>
        <v/>
      </c>
      <c r="D902" s="260" t="str">
        <f t="shared" si="145"/>
        <v/>
      </c>
      <c r="E902" s="226" t="str">
        <f t="shared" si="147" ref="E902:E965">IFERROR(IF(A902="","",E901),"")</f>
        <v/>
      </c>
      <c r="F902" s="248" t="str">
        <f t="shared" si="146"/>
        <v/>
      </c>
      <c r="G902" s="246" t="str">
        <f>IF($A902="","",'Prisestimat RAS'!$C$14)</f>
        <v/>
      </c>
      <c r="H902" s="248" t="str" cm="1">
        <f t="array" ref="H902">IF(N902=Hjelpeark!$E$7,_xlfn.XLOOKUP(IF(P902="Naturlig",O902,P902),'Veksttabell FV'!$A$26:$A$42,_xlfn.XLOOKUP('Beregninger RAS'!F902,'Veksttabell FV'!$B$25:$T$25,'Veksttabell FV'!$B$26:$T$42,,-1),,-1)*G902,IF('Beregninger RAS'!N902=Hjelpeark!$D$7,_xlfn.XLOOKUP(IF(P902="Naturlig",O902,P902),'Veksttabell SV'!$A$27:$A$43,_xlfn.XLOOKUP('Beregninger RAS'!F902,'Veksttabell SV'!$B$26:$AU$26,'Veksttabell SV'!$B$27:$AU$43,,-1),,-1)*G902,""))</f>
        <v/>
      </c>
      <c r="I902" s="248" t="str">
        <f t="shared" si="140"/>
        <v/>
      </c>
      <c r="J902" s="264" t="str">
        <f t="shared" si="141"/>
        <v/>
      </c>
      <c r="K902" s="277" t="str">
        <f>IF(A902="","",'Prisestimat RAS'!$C$9)</f>
        <v/>
      </c>
      <c r="L902" s="277" t="str">
        <f>IF(B902="","",'Prisestimat RAS'!$C$10)</f>
        <v/>
      </c>
      <c r="M902" s="277" t="str">
        <f>IF(A902="","",_xlfn.XLOOKUP('Prisestimat RAS'!$C$10,Hjelpeark!$P$14:$P$16,Hjelpeark!$Q$14:$Q$16))</f>
        <v/>
      </c>
      <c r="N902" s="277" t="str">
        <f t="shared" si="148" ref="N902:N965">IF(A902="","",N901)</f>
        <v/>
      </c>
      <c r="O902" s="277" t="str">
        <f>IFERROR(IF(N902=Hjelpeark!$D$7,_xlfn.XLOOKUP('Beregninger RAS'!C902,Hjelpeark!$C$8:$C$19,Hjelpeark!$D$8:$D$19),_xlfn.XLOOKUP('Beregninger RAS'!C902,Hjelpeark!$C$8:$C$19,Hjelpeark!$E$8:$E$19)),"")</f>
        <v/>
      </c>
      <c r="P902" s="277" t="str">
        <f t="shared" si="149" ref="P902:P965">IF(A902="","",P901)</f>
        <v/>
      </c>
      <c r="Q902" s="277" t="str">
        <f>IFERROR(IF(P902=Hjelpeark!$B$4,0,ABS(P902-O902)),"")</f>
        <v/>
      </c>
      <c r="R902" s="226" t="str">
        <f t="shared" si="142"/>
        <v/>
      </c>
      <c r="T902" s="248" t="str">
        <f>IFERROR(_xlfn.XLOOKUP(D902,Prisliste!$C$4:$F$4,Prisliste!$C$28:$F$28)*R902,"")</f>
        <v/>
      </c>
      <c r="U902" s="248" t="str">
        <f>IFERROR(IF(L902=Hjelpeark!$P$14,_xlfn.XLOOKUP(D902,Prisliste!$C$4:$F$4,Prisliste!$C$29:$F$29)*R902,IF(L902=Hjelpeark!$P$15,_xlfn.XLOOKUP(D902,Prisliste!$C$4:$F$4,Prisliste!$C$30:$F$30)*R902,_xlfn.XLOOKUP(D902,Prisliste!$C$4:$F$4,Prisliste!$C$31:$F$31)*R902)),"")</f>
        <v/>
      </c>
    </row>
    <row r="903" spans="1:21" ht="14.4">
      <c r="A903" s="278" t="str">
        <f>IF(A902="","",IF(A902+1&lt;='Prisestimat RAS'!$C$7,'Beregninger RAS'!A902+1,""))</f>
        <v/>
      </c>
      <c r="B903" s="260" t="str">
        <f t="shared" si="143"/>
        <v/>
      </c>
      <c r="C903" s="277" t="str">
        <f t="shared" si="144"/>
        <v/>
      </c>
      <c r="D903" s="260" t="str">
        <f t="shared" si="145"/>
        <v/>
      </c>
      <c r="E903" s="226" t="str">
        <f t="shared" si="147"/>
        <v/>
      </c>
      <c r="F903" s="248" t="str">
        <f t="shared" si="146"/>
        <v/>
      </c>
      <c r="G903" s="246" t="str">
        <f>IF($A903="","",'Prisestimat RAS'!$C$14)</f>
        <v/>
      </c>
      <c r="H903" s="248" t="str" cm="1">
        <f t="array" ref="H903">IF(N903=Hjelpeark!$E$7,_xlfn.XLOOKUP(IF(P903="Naturlig",O903,P903),'Veksttabell FV'!$A$26:$A$42,_xlfn.XLOOKUP('Beregninger RAS'!F903,'Veksttabell FV'!$B$25:$T$25,'Veksttabell FV'!$B$26:$T$42,,-1),,-1)*G903,IF('Beregninger RAS'!N903=Hjelpeark!$D$7,_xlfn.XLOOKUP(IF(P903="Naturlig",O903,P903),'Veksttabell SV'!$A$27:$A$43,_xlfn.XLOOKUP('Beregninger RAS'!F903,'Veksttabell SV'!$B$26:$AU$26,'Veksttabell SV'!$B$27:$AU$43,,-1),,-1)*G903,""))</f>
        <v/>
      </c>
      <c r="I903" s="248" t="str">
        <f t="shared" si="140"/>
        <v/>
      </c>
      <c r="J903" s="264" t="str">
        <f t="shared" si="141"/>
        <v/>
      </c>
      <c r="K903" s="277" t="str">
        <f>IF(A903="","",'Prisestimat RAS'!$C$9)</f>
        <v/>
      </c>
      <c r="L903" s="277" t="str">
        <f>IF(B903="","",'Prisestimat RAS'!$C$10)</f>
        <v/>
      </c>
      <c r="M903" s="277" t="str">
        <f>IF(A903="","",_xlfn.XLOOKUP('Prisestimat RAS'!$C$10,Hjelpeark!$P$14:$P$16,Hjelpeark!$Q$14:$Q$16))</f>
        <v/>
      </c>
      <c r="N903" s="277" t="str">
        <f t="shared" si="148"/>
        <v/>
      </c>
      <c r="O903" s="277" t="str">
        <f>IFERROR(IF(N903=Hjelpeark!$D$7,_xlfn.XLOOKUP('Beregninger RAS'!C903,Hjelpeark!$C$8:$C$19,Hjelpeark!$D$8:$D$19),_xlfn.XLOOKUP('Beregninger RAS'!C903,Hjelpeark!$C$8:$C$19,Hjelpeark!$E$8:$E$19)),"")</f>
        <v/>
      </c>
      <c r="P903" s="277" t="str">
        <f t="shared" si="149"/>
        <v/>
      </c>
      <c r="Q903" s="277" t="str">
        <f>IFERROR(IF(P903=Hjelpeark!$B$4,0,ABS(P903-O903)),"")</f>
        <v/>
      </c>
      <c r="R903" s="226" t="str">
        <f t="shared" si="142"/>
        <v/>
      </c>
      <c r="T903" s="248" t="str">
        <f>IFERROR(_xlfn.XLOOKUP(D903,Prisliste!$C$4:$F$4,Prisliste!$C$28:$F$28)*R903,"")</f>
        <v/>
      </c>
      <c r="U903" s="248" t="str">
        <f>IFERROR(IF(L903=Hjelpeark!$P$14,_xlfn.XLOOKUP(D903,Prisliste!$C$4:$F$4,Prisliste!$C$29:$F$29)*R903,IF(L903=Hjelpeark!$P$15,_xlfn.XLOOKUP(D903,Prisliste!$C$4:$F$4,Prisliste!$C$30:$F$30)*R903,_xlfn.XLOOKUP(D903,Prisliste!$C$4:$F$4,Prisliste!$C$31:$F$31)*R903)),"")</f>
        <v/>
      </c>
    </row>
    <row r="904" spans="1:21" ht="14.4">
      <c r="A904" s="278" t="str">
        <f>IF(A903="","",IF(A903+1&lt;='Prisestimat RAS'!$C$7,'Beregninger RAS'!A903+1,""))</f>
        <v/>
      </c>
      <c r="B904" s="260" t="str">
        <f t="shared" si="143"/>
        <v/>
      </c>
      <c r="C904" s="277" t="str">
        <f t="shared" si="144"/>
        <v/>
      </c>
      <c r="D904" s="260" t="str">
        <f t="shared" si="145"/>
        <v/>
      </c>
      <c r="E904" s="226" t="str">
        <f t="shared" si="147"/>
        <v/>
      </c>
      <c r="F904" s="248" t="str">
        <f t="shared" si="146"/>
        <v/>
      </c>
      <c r="G904" s="246" t="str">
        <f>IF($A904="","",'Prisestimat RAS'!$C$14)</f>
        <v/>
      </c>
      <c r="H904" s="248" t="str" cm="1">
        <f t="array" ref="H904">IF(N904=Hjelpeark!$E$7,_xlfn.XLOOKUP(IF(P904="Naturlig",O904,P904),'Veksttabell FV'!$A$26:$A$42,_xlfn.XLOOKUP('Beregninger RAS'!F904,'Veksttabell FV'!$B$25:$T$25,'Veksttabell FV'!$B$26:$T$42,,-1),,-1)*G904,IF('Beregninger RAS'!N904=Hjelpeark!$D$7,_xlfn.XLOOKUP(IF(P904="Naturlig",O904,P904),'Veksttabell SV'!$A$27:$A$43,_xlfn.XLOOKUP('Beregninger RAS'!F904,'Veksttabell SV'!$B$26:$AU$26,'Veksttabell SV'!$B$27:$AU$43,,-1),,-1)*G904,""))</f>
        <v/>
      </c>
      <c r="I904" s="248" t="str">
        <f t="shared" si="140"/>
        <v/>
      </c>
      <c r="J904" s="264" t="str">
        <f t="shared" si="141"/>
        <v/>
      </c>
      <c r="K904" s="277" t="str">
        <f>IF(A904="","",'Prisestimat RAS'!$C$9)</f>
        <v/>
      </c>
      <c r="L904" s="277" t="str">
        <f>IF(B904="","",'Prisestimat RAS'!$C$10)</f>
        <v/>
      </c>
      <c r="M904" s="277" t="str">
        <f>IF(A904="","",_xlfn.XLOOKUP('Prisestimat RAS'!$C$10,Hjelpeark!$P$14:$P$16,Hjelpeark!$Q$14:$Q$16))</f>
        <v/>
      </c>
      <c r="N904" s="277" t="str">
        <f t="shared" si="148"/>
        <v/>
      </c>
      <c r="O904" s="277" t="str">
        <f>IFERROR(IF(N904=Hjelpeark!$D$7,_xlfn.XLOOKUP('Beregninger RAS'!C904,Hjelpeark!$C$8:$C$19,Hjelpeark!$D$8:$D$19),_xlfn.XLOOKUP('Beregninger RAS'!C904,Hjelpeark!$C$8:$C$19,Hjelpeark!$E$8:$E$19)),"")</f>
        <v/>
      </c>
      <c r="P904" s="277" t="str">
        <f t="shared" si="149"/>
        <v/>
      </c>
      <c r="Q904" s="277" t="str">
        <f>IFERROR(IF(P904=Hjelpeark!$B$4,0,ABS(P904-O904)),"")</f>
        <v/>
      </c>
      <c r="R904" s="226" t="str">
        <f t="shared" si="142"/>
        <v/>
      </c>
      <c r="T904" s="248" t="str">
        <f>IFERROR(_xlfn.XLOOKUP(D904,Prisliste!$C$4:$F$4,Prisliste!$C$28:$F$28)*R904,"")</f>
        <v/>
      </c>
      <c r="U904" s="248" t="str">
        <f>IFERROR(IF(L904=Hjelpeark!$P$14,_xlfn.XLOOKUP(D904,Prisliste!$C$4:$F$4,Prisliste!$C$29:$F$29)*R904,IF(L904=Hjelpeark!$P$15,_xlfn.XLOOKUP(D904,Prisliste!$C$4:$F$4,Prisliste!$C$30:$F$30)*R904,_xlfn.XLOOKUP(D904,Prisliste!$C$4:$F$4,Prisliste!$C$31:$F$31)*R904)),"")</f>
        <v/>
      </c>
    </row>
    <row r="905" spans="1:21" ht="14.4">
      <c r="A905" s="278" t="str">
        <f>IF(A904="","",IF(A904+1&lt;='Prisestimat RAS'!$C$7,'Beregninger RAS'!A904+1,""))</f>
        <v/>
      </c>
      <c r="B905" s="260" t="str">
        <f t="shared" si="143"/>
        <v/>
      </c>
      <c r="C905" s="277" t="str">
        <f t="shared" si="144"/>
        <v/>
      </c>
      <c r="D905" s="260" t="str">
        <f t="shared" si="145"/>
        <v/>
      </c>
      <c r="E905" s="226" t="str">
        <f t="shared" si="147"/>
        <v/>
      </c>
      <c r="F905" s="248" t="str">
        <f t="shared" si="146"/>
        <v/>
      </c>
      <c r="G905" s="246" t="str">
        <f>IF($A905="","",'Prisestimat RAS'!$C$14)</f>
        <v/>
      </c>
      <c r="H905" s="248" t="str" cm="1">
        <f t="array" ref="H905">IF(N905=Hjelpeark!$E$7,_xlfn.XLOOKUP(IF(P905="Naturlig",O905,P905),'Veksttabell FV'!$A$26:$A$42,_xlfn.XLOOKUP('Beregninger RAS'!F905,'Veksttabell FV'!$B$25:$T$25,'Veksttabell FV'!$B$26:$T$42,,-1),,-1)*G905,IF('Beregninger RAS'!N905=Hjelpeark!$D$7,_xlfn.XLOOKUP(IF(P905="Naturlig",O905,P905),'Veksttabell SV'!$A$27:$A$43,_xlfn.XLOOKUP('Beregninger RAS'!F905,'Veksttabell SV'!$B$26:$AU$26,'Veksttabell SV'!$B$27:$AU$43,,-1),,-1)*G905,""))</f>
        <v/>
      </c>
      <c r="I905" s="248" t="str">
        <f t="shared" si="140"/>
        <v/>
      </c>
      <c r="J905" s="264" t="str">
        <f t="shared" si="141"/>
        <v/>
      </c>
      <c r="K905" s="277" t="str">
        <f>IF(A905="","",'Prisestimat RAS'!$C$9)</f>
        <v/>
      </c>
      <c r="L905" s="277" t="str">
        <f>IF(B905="","",'Prisestimat RAS'!$C$10)</f>
        <v/>
      </c>
      <c r="M905" s="277" t="str">
        <f>IF(A905="","",_xlfn.XLOOKUP('Prisestimat RAS'!$C$10,Hjelpeark!$P$14:$P$16,Hjelpeark!$Q$14:$Q$16))</f>
        <v/>
      </c>
      <c r="N905" s="277" t="str">
        <f t="shared" si="148"/>
        <v/>
      </c>
      <c r="O905" s="277" t="str">
        <f>IFERROR(IF(N905=Hjelpeark!$D$7,_xlfn.XLOOKUP('Beregninger RAS'!C905,Hjelpeark!$C$8:$C$19,Hjelpeark!$D$8:$D$19),_xlfn.XLOOKUP('Beregninger RAS'!C905,Hjelpeark!$C$8:$C$19,Hjelpeark!$E$8:$E$19)),"")</f>
        <v/>
      </c>
      <c r="P905" s="277" t="str">
        <f t="shared" si="149"/>
        <v/>
      </c>
      <c r="Q905" s="277" t="str">
        <f>IFERROR(IF(P905=Hjelpeark!$B$4,0,ABS(P905-O905)),"")</f>
        <v/>
      </c>
      <c r="R905" s="226" t="str">
        <f t="shared" si="142"/>
        <v/>
      </c>
      <c r="T905" s="248" t="str">
        <f>IFERROR(_xlfn.XLOOKUP(D905,Prisliste!$C$4:$F$4,Prisliste!$C$28:$F$28)*R905,"")</f>
        <v/>
      </c>
      <c r="U905" s="248" t="str">
        <f>IFERROR(IF(L905=Hjelpeark!$P$14,_xlfn.XLOOKUP(D905,Prisliste!$C$4:$F$4,Prisliste!$C$29:$F$29)*R905,IF(L905=Hjelpeark!$P$15,_xlfn.XLOOKUP(D905,Prisliste!$C$4:$F$4,Prisliste!$C$30:$F$30)*R905,_xlfn.XLOOKUP(D905,Prisliste!$C$4:$F$4,Prisliste!$C$31:$F$31)*R905)),"")</f>
        <v/>
      </c>
    </row>
    <row r="906" spans="1:21" ht="14.4">
      <c r="A906" s="278" t="str">
        <f>IF(A905="","",IF(A905+1&lt;='Prisestimat RAS'!$C$7,'Beregninger RAS'!A905+1,""))</f>
        <v/>
      </c>
      <c r="B906" s="260" t="str">
        <f t="shared" si="143"/>
        <v/>
      </c>
      <c r="C906" s="277" t="str">
        <f t="shared" si="144"/>
        <v/>
      </c>
      <c r="D906" s="260" t="str">
        <f t="shared" si="145"/>
        <v/>
      </c>
      <c r="E906" s="226" t="str">
        <f t="shared" si="147"/>
        <v/>
      </c>
      <c r="F906" s="248" t="str">
        <f t="shared" si="146"/>
        <v/>
      </c>
      <c r="G906" s="246" t="str">
        <f>IF($A906="","",'Prisestimat RAS'!$C$14)</f>
        <v/>
      </c>
      <c r="H906" s="248" t="str" cm="1">
        <f t="array" ref="H906">IF(N906=Hjelpeark!$E$7,_xlfn.XLOOKUP(IF(P906="Naturlig",O906,P906),'Veksttabell FV'!$A$26:$A$42,_xlfn.XLOOKUP('Beregninger RAS'!F906,'Veksttabell FV'!$B$25:$T$25,'Veksttabell FV'!$B$26:$T$42,,-1),,-1)*G906,IF('Beregninger RAS'!N906=Hjelpeark!$D$7,_xlfn.XLOOKUP(IF(P906="Naturlig",O906,P906),'Veksttabell SV'!$A$27:$A$43,_xlfn.XLOOKUP('Beregninger RAS'!F906,'Veksttabell SV'!$B$26:$AU$26,'Veksttabell SV'!$B$27:$AU$43,,-1),,-1)*G906,""))</f>
        <v/>
      </c>
      <c r="I906" s="248" t="str">
        <f t="shared" si="140"/>
        <v/>
      </c>
      <c r="J906" s="264" t="str">
        <f t="shared" si="141"/>
        <v/>
      </c>
      <c r="K906" s="277" t="str">
        <f>IF(A906="","",'Prisestimat RAS'!$C$9)</f>
        <v/>
      </c>
      <c r="L906" s="277" t="str">
        <f>IF(B906="","",'Prisestimat RAS'!$C$10)</f>
        <v/>
      </c>
      <c r="M906" s="277" t="str">
        <f>IF(A906="","",_xlfn.XLOOKUP('Prisestimat RAS'!$C$10,Hjelpeark!$P$14:$P$16,Hjelpeark!$Q$14:$Q$16))</f>
        <v/>
      </c>
      <c r="N906" s="277" t="str">
        <f t="shared" si="148"/>
        <v/>
      </c>
      <c r="O906" s="277" t="str">
        <f>IFERROR(IF(N906=Hjelpeark!$D$7,_xlfn.XLOOKUP('Beregninger RAS'!C906,Hjelpeark!$C$8:$C$19,Hjelpeark!$D$8:$D$19),_xlfn.XLOOKUP('Beregninger RAS'!C906,Hjelpeark!$C$8:$C$19,Hjelpeark!$E$8:$E$19)),"")</f>
        <v/>
      </c>
      <c r="P906" s="277" t="str">
        <f t="shared" si="149"/>
        <v/>
      </c>
      <c r="Q906" s="277" t="str">
        <f>IFERROR(IF(P906=Hjelpeark!$B$4,0,ABS(P906-O906)),"")</f>
        <v/>
      </c>
      <c r="R906" s="226" t="str">
        <f t="shared" si="142"/>
        <v/>
      </c>
      <c r="T906" s="248" t="str">
        <f>IFERROR(_xlfn.XLOOKUP(D906,Prisliste!$C$4:$F$4,Prisliste!$C$28:$F$28)*R906,"")</f>
        <v/>
      </c>
      <c r="U906" s="248" t="str">
        <f>IFERROR(IF(L906=Hjelpeark!$P$14,_xlfn.XLOOKUP(D906,Prisliste!$C$4:$F$4,Prisliste!$C$29:$F$29)*R906,IF(L906=Hjelpeark!$P$15,_xlfn.XLOOKUP(D906,Prisliste!$C$4:$F$4,Prisliste!$C$30:$F$30)*R906,_xlfn.XLOOKUP(D906,Prisliste!$C$4:$F$4,Prisliste!$C$31:$F$31)*R906)),"")</f>
        <v/>
      </c>
    </row>
    <row r="907" spans="1:21" ht="14.4">
      <c r="A907" s="278" t="str">
        <f>IF(A906="","",IF(A906+1&lt;='Prisestimat RAS'!$C$7,'Beregninger RAS'!A906+1,""))</f>
        <v/>
      </c>
      <c r="B907" s="260" t="str">
        <f t="shared" si="143"/>
        <v/>
      </c>
      <c r="C907" s="277" t="str">
        <f t="shared" si="144"/>
        <v/>
      </c>
      <c r="D907" s="260" t="str">
        <f t="shared" si="145"/>
        <v/>
      </c>
      <c r="E907" s="226" t="str">
        <f t="shared" si="147"/>
        <v/>
      </c>
      <c r="F907" s="248" t="str">
        <f t="shared" si="146"/>
        <v/>
      </c>
      <c r="G907" s="246" t="str">
        <f>IF($A907="","",'Prisestimat RAS'!$C$14)</f>
        <v/>
      </c>
      <c r="H907" s="248" t="str" cm="1">
        <f t="array" ref="H907">IF(N907=Hjelpeark!$E$7,_xlfn.XLOOKUP(IF(P907="Naturlig",O907,P907),'Veksttabell FV'!$A$26:$A$42,_xlfn.XLOOKUP('Beregninger RAS'!F907,'Veksttabell FV'!$B$25:$T$25,'Veksttabell FV'!$B$26:$T$42,,-1),,-1)*G907,IF('Beregninger RAS'!N907=Hjelpeark!$D$7,_xlfn.XLOOKUP(IF(P907="Naturlig",O907,P907),'Veksttabell SV'!$A$27:$A$43,_xlfn.XLOOKUP('Beregninger RAS'!F907,'Veksttabell SV'!$B$26:$AU$26,'Veksttabell SV'!$B$27:$AU$43,,-1),,-1)*G907,""))</f>
        <v/>
      </c>
      <c r="I907" s="248" t="str">
        <f t="shared" si="140"/>
        <v/>
      </c>
      <c r="J907" s="264" t="str">
        <f t="shared" si="141"/>
        <v/>
      </c>
      <c r="K907" s="277" t="str">
        <f>IF(A907="","",'Prisestimat RAS'!$C$9)</f>
        <v/>
      </c>
      <c r="L907" s="277" t="str">
        <f>IF(B907="","",'Prisestimat RAS'!$C$10)</f>
        <v/>
      </c>
      <c r="M907" s="277" t="str">
        <f>IF(A907="","",_xlfn.XLOOKUP('Prisestimat RAS'!$C$10,Hjelpeark!$P$14:$P$16,Hjelpeark!$Q$14:$Q$16))</f>
        <v/>
      </c>
      <c r="N907" s="277" t="str">
        <f t="shared" si="148"/>
        <v/>
      </c>
      <c r="O907" s="277" t="str">
        <f>IFERROR(IF(N907=Hjelpeark!$D$7,_xlfn.XLOOKUP('Beregninger RAS'!C907,Hjelpeark!$C$8:$C$19,Hjelpeark!$D$8:$D$19),_xlfn.XLOOKUP('Beregninger RAS'!C907,Hjelpeark!$C$8:$C$19,Hjelpeark!$E$8:$E$19)),"")</f>
        <v/>
      </c>
      <c r="P907" s="277" t="str">
        <f t="shared" si="149"/>
        <v/>
      </c>
      <c r="Q907" s="277" t="str">
        <f>IFERROR(IF(P907=Hjelpeark!$B$4,0,ABS(P907-O907)),"")</f>
        <v/>
      </c>
      <c r="R907" s="226" t="str">
        <f t="shared" si="142"/>
        <v/>
      </c>
      <c r="T907" s="248" t="str">
        <f>IFERROR(_xlfn.XLOOKUP(D907,Prisliste!$C$4:$F$4,Prisliste!$C$28:$F$28)*R907,"")</f>
        <v/>
      </c>
      <c r="U907" s="248" t="str">
        <f>IFERROR(IF(L907=Hjelpeark!$P$14,_xlfn.XLOOKUP(D907,Prisliste!$C$4:$F$4,Prisliste!$C$29:$F$29)*R907,IF(L907=Hjelpeark!$P$15,_xlfn.XLOOKUP(D907,Prisliste!$C$4:$F$4,Prisliste!$C$30:$F$30)*R907,_xlfn.XLOOKUP(D907,Prisliste!$C$4:$F$4,Prisliste!$C$31:$F$31)*R907)),"")</f>
        <v/>
      </c>
    </row>
    <row r="908" spans="1:21" ht="14.4">
      <c r="A908" s="278" t="str">
        <f>IF(A907="","",IF(A907+1&lt;='Prisestimat RAS'!$C$7,'Beregninger RAS'!A907+1,""))</f>
        <v/>
      </c>
      <c r="B908" s="260" t="str">
        <f t="shared" si="143"/>
        <v/>
      </c>
      <c r="C908" s="277" t="str">
        <f t="shared" si="144"/>
        <v/>
      </c>
      <c r="D908" s="260" t="str">
        <f t="shared" si="145"/>
        <v/>
      </c>
      <c r="E908" s="226" t="str">
        <f t="shared" si="147"/>
        <v/>
      </c>
      <c r="F908" s="248" t="str">
        <f t="shared" si="146"/>
        <v/>
      </c>
      <c r="G908" s="246" t="str">
        <f>IF($A908="","",'Prisestimat RAS'!$C$14)</f>
        <v/>
      </c>
      <c r="H908" s="248" t="str" cm="1">
        <f t="array" ref="H908">IF(N908=Hjelpeark!$E$7,_xlfn.XLOOKUP(IF(P908="Naturlig",O908,P908),'Veksttabell FV'!$A$26:$A$42,_xlfn.XLOOKUP('Beregninger RAS'!F908,'Veksttabell FV'!$B$25:$T$25,'Veksttabell FV'!$B$26:$T$42,,-1),,-1)*G908,IF('Beregninger RAS'!N908=Hjelpeark!$D$7,_xlfn.XLOOKUP(IF(P908="Naturlig",O908,P908),'Veksttabell SV'!$A$27:$A$43,_xlfn.XLOOKUP('Beregninger RAS'!F908,'Veksttabell SV'!$B$26:$AU$26,'Veksttabell SV'!$B$27:$AU$43,,-1),,-1)*G908,""))</f>
        <v/>
      </c>
      <c r="I908" s="248" t="str">
        <f t="shared" si="140"/>
        <v/>
      </c>
      <c r="J908" s="264" t="str">
        <f t="shared" si="141"/>
        <v/>
      </c>
      <c r="K908" s="277" t="str">
        <f>IF(A908="","",'Prisestimat RAS'!$C$9)</f>
        <v/>
      </c>
      <c r="L908" s="277" t="str">
        <f>IF(B908="","",'Prisestimat RAS'!$C$10)</f>
        <v/>
      </c>
      <c r="M908" s="277" t="str">
        <f>IF(A908="","",_xlfn.XLOOKUP('Prisestimat RAS'!$C$10,Hjelpeark!$P$14:$P$16,Hjelpeark!$Q$14:$Q$16))</f>
        <v/>
      </c>
      <c r="N908" s="277" t="str">
        <f t="shared" si="148"/>
        <v/>
      </c>
      <c r="O908" s="277" t="str">
        <f>IFERROR(IF(N908=Hjelpeark!$D$7,_xlfn.XLOOKUP('Beregninger RAS'!C908,Hjelpeark!$C$8:$C$19,Hjelpeark!$D$8:$D$19),_xlfn.XLOOKUP('Beregninger RAS'!C908,Hjelpeark!$C$8:$C$19,Hjelpeark!$E$8:$E$19)),"")</f>
        <v/>
      </c>
      <c r="P908" s="277" t="str">
        <f t="shared" si="149"/>
        <v/>
      </c>
      <c r="Q908" s="277" t="str">
        <f>IFERROR(IF(P908=Hjelpeark!$B$4,0,ABS(P908-O908)),"")</f>
        <v/>
      </c>
      <c r="R908" s="226" t="str">
        <f t="shared" si="142"/>
        <v/>
      </c>
      <c r="T908" s="248" t="str">
        <f>IFERROR(_xlfn.XLOOKUP(D908,Prisliste!$C$4:$F$4,Prisliste!$C$28:$F$28)*R908,"")</f>
        <v/>
      </c>
      <c r="U908" s="248" t="str">
        <f>IFERROR(IF(L908=Hjelpeark!$P$14,_xlfn.XLOOKUP(D908,Prisliste!$C$4:$F$4,Prisliste!$C$29:$F$29)*R908,IF(L908=Hjelpeark!$P$15,_xlfn.XLOOKUP(D908,Prisliste!$C$4:$F$4,Prisliste!$C$30:$F$30)*R908,_xlfn.XLOOKUP(D908,Prisliste!$C$4:$F$4,Prisliste!$C$31:$F$31)*R908)),"")</f>
        <v/>
      </c>
    </row>
    <row r="909" spans="1:21" ht="14.4">
      <c r="A909" s="278" t="str">
        <f>IF(A908="","",IF(A908+1&lt;='Prisestimat RAS'!$C$7,'Beregninger RAS'!A908+1,""))</f>
        <v/>
      </c>
      <c r="B909" s="260" t="str">
        <f t="shared" si="143"/>
        <v/>
      </c>
      <c r="C909" s="277" t="str">
        <f t="shared" si="144"/>
        <v/>
      </c>
      <c r="D909" s="260" t="str">
        <f t="shared" si="145"/>
        <v/>
      </c>
      <c r="E909" s="226" t="str">
        <f t="shared" si="147"/>
        <v/>
      </c>
      <c r="F909" s="248" t="str">
        <f t="shared" si="146"/>
        <v/>
      </c>
      <c r="G909" s="246" t="str">
        <f>IF($A909="","",'Prisestimat RAS'!$C$14)</f>
        <v/>
      </c>
      <c r="H909" s="248" t="str" cm="1">
        <f t="array" ref="H909">IF(N909=Hjelpeark!$E$7,_xlfn.XLOOKUP(IF(P909="Naturlig",O909,P909),'Veksttabell FV'!$A$26:$A$42,_xlfn.XLOOKUP('Beregninger RAS'!F909,'Veksttabell FV'!$B$25:$T$25,'Veksttabell FV'!$B$26:$T$42,,-1),,-1)*G909,IF('Beregninger RAS'!N909=Hjelpeark!$D$7,_xlfn.XLOOKUP(IF(P909="Naturlig",O909,P909),'Veksttabell SV'!$A$27:$A$43,_xlfn.XLOOKUP('Beregninger RAS'!F909,'Veksttabell SV'!$B$26:$AU$26,'Veksttabell SV'!$B$27:$AU$43,,-1),,-1)*G909,""))</f>
        <v/>
      </c>
      <c r="I909" s="248" t="str">
        <f t="shared" si="140"/>
        <v/>
      </c>
      <c r="J909" s="264" t="str">
        <f t="shared" si="141"/>
        <v/>
      </c>
      <c r="K909" s="277" t="str">
        <f>IF(A909="","",'Prisestimat RAS'!$C$9)</f>
        <v/>
      </c>
      <c r="L909" s="277" t="str">
        <f>IF(B909="","",'Prisestimat RAS'!$C$10)</f>
        <v/>
      </c>
      <c r="M909" s="277" t="str">
        <f>IF(A909="","",_xlfn.XLOOKUP('Prisestimat RAS'!$C$10,Hjelpeark!$P$14:$P$16,Hjelpeark!$Q$14:$Q$16))</f>
        <v/>
      </c>
      <c r="N909" s="277" t="str">
        <f t="shared" si="148"/>
        <v/>
      </c>
      <c r="O909" s="277" t="str">
        <f>IFERROR(IF(N909=Hjelpeark!$D$7,_xlfn.XLOOKUP('Beregninger RAS'!C909,Hjelpeark!$C$8:$C$19,Hjelpeark!$D$8:$D$19),_xlfn.XLOOKUP('Beregninger RAS'!C909,Hjelpeark!$C$8:$C$19,Hjelpeark!$E$8:$E$19)),"")</f>
        <v/>
      </c>
      <c r="P909" s="277" t="str">
        <f t="shared" si="149"/>
        <v/>
      </c>
      <c r="Q909" s="277" t="str">
        <f>IFERROR(IF(P909=Hjelpeark!$B$4,0,ABS(P909-O909)),"")</f>
        <v/>
      </c>
      <c r="R909" s="226" t="str">
        <f t="shared" si="142"/>
        <v/>
      </c>
      <c r="T909" s="248" t="str">
        <f>IFERROR(_xlfn.XLOOKUP(D909,Prisliste!$C$4:$F$4,Prisliste!$C$28:$F$28)*R909,"")</f>
        <v/>
      </c>
      <c r="U909" s="248" t="str">
        <f>IFERROR(IF(L909=Hjelpeark!$P$14,_xlfn.XLOOKUP(D909,Prisliste!$C$4:$F$4,Prisliste!$C$29:$F$29)*R909,IF(L909=Hjelpeark!$P$15,_xlfn.XLOOKUP(D909,Prisliste!$C$4:$F$4,Prisliste!$C$30:$F$30)*R909,_xlfn.XLOOKUP(D909,Prisliste!$C$4:$F$4,Prisliste!$C$31:$F$31)*R909)),"")</f>
        <v/>
      </c>
    </row>
    <row r="910" spans="1:21" ht="14.4">
      <c r="A910" s="278" t="str">
        <f>IF(A909="","",IF(A909+1&lt;='Prisestimat RAS'!$C$7,'Beregninger RAS'!A909+1,""))</f>
        <v/>
      </c>
      <c r="B910" s="260" t="str">
        <f t="shared" si="143"/>
        <v/>
      </c>
      <c r="C910" s="277" t="str">
        <f t="shared" si="144"/>
        <v/>
      </c>
      <c r="D910" s="260" t="str">
        <f t="shared" si="145"/>
        <v/>
      </c>
      <c r="E910" s="226" t="str">
        <f t="shared" si="147"/>
        <v/>
      </c>
      <c r="F910" s="248" t="str">
        <f t="shared" si="146"/>
        <v/>
      </c>
      <c r="G910" s="246" t="str">
        <f>IF($A910="","",'Prisestimat RAS'!$C$14)</f>
        <v/>
      </c>
      <c r="H910" s="248" t="str" cm="1">
        <f t="array" ref="H910">IF(N910=Hjelpeark!$E$7,_xlfn.XLOOKUP(IF(P910="Naturlig",O910,P910),'Veksttabell FV'!$A$26:$A$42,_xlfn.XLOOKUP('Beregninger RAS'!F910,'Veksttabell FV'!$B$25:$T$25,'Veksttabell FV'!$B$26:$T$42,,-1),,-1)*G910,IF('Beregninger RAS'!N910=Hjelpeark!$D$7,_xlfn.XLOOKUP(IF(P910="Naturlig",O910,P910),'Veksttabell SV'!$A$27:$A$43,_xlfn.XLOOKUP('Beregninger RAS'!F910,'Veksttabell SV'!$B$26:$AU$26,'Veksttabell SV'!$B$27:$AU$43,,-1),,-1)*G910,""))</f>
        <v/>
      </c>
      <c r="I910" s="248" t="str">
        <f t="shared" si="140"/>
        <v/>
      </c>
      <c r="J910" s="264" t="str">
        <f t="shared" si="141"/>
        <v/>
      </c>
      <c r="K910" s="277" t="str">
        <f>IF(A910="","",'Prisestimat RAS'!$C$9)</f>
        <v/>
      </c>
      <c r="L910" s="277" t="str">
        <f>IF(B910="","",'Prisestimat RAS'!$C$10)</f>
        <v/>
      </c>
      <c r="M910" s="277" t="str">
        <f>IF(A910="","",_xlfn.XLOOKUP('Prisestimat RAS'!$C$10,Hjelpeark!$P$14:$P$16,Hjelpeark!$Q$14:$Q$16))</f>
        <v/>
      </c>
      <c r="N910" s="277" t="str">
        <f t="shared" si="148"/>
        <v/>
      </c>
      <c r="O910" s="277" t="str">
        <f>IFERROR(IF(N910=Hjelpeark!$D$7,_xlfn.XLOOKUP('Beregninger RAS'!C910,Hjelpeark!$C$8:$C$19,Hjelpeark!$D$8:$D$19),_xlfn.XLOOKUP('Beregninger RAS'!C910,Hjelpeark!$C$8:$C$19,Hjelpeark!$E$8:$E$19)),"")</f>
        <v/>
      </c>
      <c r="P910" s="277" t="str">
        <f t="shared" si="149"/>
        <v/>
      </c>
      <c r="Q910" s="277" t="str">
        <f>IFERROR(IF(P910=Hjelpeark!$B$4,0,ABS(P910-O910)),"")</f>
        <v/>
      </c>
      <c r="R910" s="226" t="str">
        <f t="shared" si="142"/>
        <v/>
      </c>
      <c r="T910" s="248" t="str">
        <f>IFERROR(_xlfn.XLOOKUP(D910,Prisliste!$C$4:$F$4,Prisliste!$C$28:$F$28)*R910,"")</f>
        <v/>
      </c>
      <c r="U910" s="248" t="str">
        <f>IFERROR(IF(L910=Hjelpeark!$P$14,_xlfn.XLOOKUP(D910,Prisliste!$C$4:$F$4,Prisliste!$C$29:$F$29)*R910,IF(L910=Hjelpeark!$P$15,_xlfn.XLOOKUP(D910,Prisliste!$C$4:$F$4,Prisliste!$C$30:$F$30)*R910,_xlfn.XLOOKUP(D910,Prisliste!$C$4:$F$4,Prisliste!$C$31:$F$31)*R910)),"")</f>
        <v/>
      </c>
    </row>
    <row r="911" spans="1:21" ht="14.4">
      <c r="A911" s="278" t="str">
        <f>IF(A910="","",IF(A910+1&lt;='Prisestimat RAS'!$C$7,'Beregninger RAS'!A910+1,""))</f>
        <v/>
      </c>
      <c r="B911" s="260" t="str">
        <f t="shared" si="143"/>
        <v/>
      </c>
      <c r="C911" s="277" t="str">
        <f t="shared" si="144"/>
        <v/>
      </c>
      <c r="D911" s="260" t="str">
        <f t="shared" si="145"/>
        <v/>
      </c>
      <c r="E911" s="226" t="str">
        <f t="shared" si="147"/>
        <v/>
      </c>
      <c r="F911" s="248" t="str">
        <f t="shared" si="146"/>
        <v/>
      </c>
      <c r="G911" s="246" t="str">
        <f>IF($A911="","",'Prisestimat RAS'!$C$14)</f>
        <v/>
      </c>
      <c r="H911" s="248" t="str" cm="1">
        <f t="array" ref="H911">IF(N911=Hjelpeark!$E$7,_xlfn.XLOOKUP(IF(P911="Naturlig",O911,P911),'Veksttabell FV'!$A$26:$A$42,_xlfn.XLOOKUP('Beregninger RAS'!F911,'Veksttabell FV'!$B$25:$T$25,'Veksttabell FV'!$B$26:$T$42,,-1),,-1)*G911,IF('Beregninger RAS'!N911=Hjelpeark!$D$7,_xlfn.XLOOKUP(IF(P911="Naturlig",O911,P911),'Veksttabell SV'!$A$27:$A$43,_xlfn.XLOOKUP('Beregninger RAS'!F911,'Veksttabell SV'!$B$26:$AU$26,'Veksttabell SV'!$B$27:$AU$43,,-1),,-1)*G911,""))</f>
        <v/>
      </c>
      <c r="I911" s="248" t="str">
        <f t="shared" si="140"/>
        <v/>
      </c>
      <c r="J911" s="264" t="str">
        <f t="shared" si="141"/>
        <v/>
      </c>
      <c r="K911" s="277" t="str">
        <f>IF(A911="","",'Prisestimat RAS'!$C$9)</f>
        <v/>
      </c>
      <c r="L911" s="277" t="str">
        <f>IF(B911="","",'Prisestimat RAS'!$C$10)</f>
        <v/>
      </c>
      <c r="M911" s="277" t="str">
        <f>IF(A911="","",_xlfn.XLOOKUP('Prisestimat RAS'!$C$10,Hjelpeark!$P$14:$P$16,Hjelpeark!$Q$14:$Q$16))</f>
        <v/>
      </c>
      <c r="N911" s="277" t="str">
        <f t="shared" si="148"/>
        <v/>
      </c>
      <c r="O911" s="277" t="str">
        <f>IFERROR(IF(N911=Hjelpeark!$D$7,_xlfn.XLOOKUP('Beregninger RAS'!C911,Hjelpeark!$C$8:$C$19,Hjelpeark!$D$8:$D$19),_xlfn.XLOOKUP('Beregninger RAS'!C911,Hjelpeark!$C$8:$C$19,Hjelpeark!$E$8:$E$19)),"")</f>
        <v/>
      </c>
      <c r="P911" s="277" t="str">
        <f t="shared" si="149"/>
        <v/>
      </c>
      <c r="Q911" s="277" t="str">
        <f>IFERROR(IF(P911=Hjelpeark!$B$4,0,ABS(P911-O911)),"")</f>
        <v/>
      </c>
      <c r="R911" s="226" t="str">
        <f t="shared" si="142"/>
        <v/>
      </c>
      <c r="T911" s="248" t="str">
        <f>IFERROR(_xlfn.XLOOKUP(D911,Prisliste!$C$4:$F$4,Prisliste!$C$28:$F$28)*R911,"")</f>
        <v/>
      </c>
      <c r="U911" s="248" t="str">
        <f>IFERROR(IF(L911=Hjelpeark!$P$14,_xlfn.XLOOKUP(D911,Prisliste!$C$4:$F$4,Prisliste!$C$29:$F$29)*R911,IF(L911=Hjelpeark!$P$15,_xlfn.XLOOKUP(D911,Prisliste!$C$4:$F$4,Prisliste!$C$30:$F$30)*R911,_xlfn.XLOOKUP(D911,Prisliste!$C$4:$F$4,Prisliste!$C$31:$F$31)*R911)),"")</f>
        <v/>
      </c>
    </row>
    <row r="912" spans="1:21" ht="14.4">
      <c r="A912" s="278" t="str">
        <f>IF(A911="","",IF(A911+1&lt;='Prisestimat RAS'!$C$7,'Beregninger RAS'!A911+1,""))</f>
        <v/>
      </c>
      <c r="B912" s="260" t="str">
        <f t="shared" si="143"/>
        <v/>
      </c>
      <c r="C912" s="277" t="str">
        <f t="shared" si="144"/>
        <v/>
      </c>
      <c r="D912" s="260" t="str">
        <f t="shared" si="145"/>
        <v/>
      </c>
      <c r="E912" s="226" t="str">
        <f t="shared" si="147"/>
        <v/>
      </c>
      <c r="F912" s="248" t="str">
        <f t="shared" si="146"/>
        <v/>
      </c>
      <c r="G912" s="246" t="str">
        <f>IF($A912="","",'Prisestimat RAS'!$C$14)</f>
        <v/>
      </c>
      <c r="H912" s="248" t="str" cm="1">
        <f t="array" ref="H912">IF(N912=Hjelpeark!$E$7,_xlfn.XLOOKUP(IF(P912="Naturlig",O912,P912),'Veksttabell FV'!$A$26:$A$42,_xlfn.XLOOKUP('Beregninger RAS'!F912,'Veksttabell FV'!$B$25:$T$25,'Veksttabell FV'!$B$26:$T$42,,-1),,-1)*G912,IF('Beregninger RAS'!N912=Hjelpeark!$D$7,_xlfn.XLOOKUP(IF(P912="Naturlig",O912,P912),'Veksttabell SV'!$A$27:$A$43,_xlfn.XLOOKUP('Beregninger RAS'!F912,'Veksttabell SV'!$B$26:$AU$26,'Veksttabell SV'!$B$27:$AU$43,,-1),,-1)*G912,""))</f>
        <v/>
      </c>
      <c r="I912" s="248" t="str">
        <f t="shared" si="140"/>
        <v/>
      </c>
      <c r="J912" s="264" t="str">
        <f t="shared" si="141"/>
        <v/>
      </c>
      <c r="K912" s="277" t="str">
        <f>IF(A912="","",'Prisestimat RAS'!$C$9)</f>
        <v/>
      </c>
      <c r="L912" s="277" t="str">
        <f>IF(B912="","",'Prisestimat RAS'!$C$10)</f>
        <v/>
      </c>
      <c r="M912" s="277" t="str">
        <f>IF(A912="","",_xlfn.XLOOKUP('Prisestimat RAS'!$C$10,Hjelpeark!$P$14:$P$16,Hjelpeark!$Q$14:$Q$16))</f>
        <v/>
      </c>
      <c r="N912" s="277" t="str">
        <f t="shared" si="148"/>
        <v/>
      </c>
      <c r="O912" s="277" t="str">
        <f>IFERROR(IF(N912=Hjelpeark!$D$7,_xlfn.XLOOKUP('Beregninger RAS'!C912,Hjelpeark!$C$8:$C$19,Hjelpeark!$D$8:$D$19),_xlfn.XLOOKUP('Beregninger RAS'!C912,Hjelpeark!$C$8:$C$19,Hjelpeark!$E$8:$E$19)),"")</f>
        <v/>
      </c>
      <c r="P912" s="277" t="str">
        <f t="shared" si="149"/>
        <v/>
      </c>
      <c r="Q912" s="277" t="str">
        <f>IFERROR(IF(P912=Hjelpeark!$B$4,0,ABS(P912-O912)),"")</f>
        <v/>
      </c>
      <c r="R912" s="226" t="str">
        <f t="shared" si="142"/>
        <v/>
      </c>
      <c r="T912" s="248" t="str">
        <f>IFERROR(_xlfn.XLOOKUP(D912,Prisliste!$C$4:$F$4,Prisliste!$C$28:$F$28)*R912,"")</f>
        <v/>
      </c>
      <c r="U912" s="248" t="str">
        <f>IFERROR(IF(L912=Hjelpeark!$P$14,_xlfn.XLOOKUP(D912,Prisliste!$C$4:$F$4,Prisliste!$C$29:$F$29)*R912,IF(L912=Hjelpeark!$P$15,_xlfn.XLOOKUP(D912,Prisliste!$C$4:$F$4,Prisliste!$C$30:$F$30)*R912,_xlfn.XLOOKUP(D912,Prisliste!$C$4:$F$4,Prisliste!$C$31:$F$31)*R912)),"")</f>
        <v/>
      </c>
    </row>
    <row r="913" spans="1:21" ht="14.4">
      <c r="A913" s="278" t="str">
        <f>IF(A912="","",IF(A912+1&lt;='Prisestimat RAS'!$C$7,'Beregninger RAS'!A912+1,""))</f>
        <v/>
      </c>
      <c r="B913" s="260" t="str">
        <f t="shared" si="143"/>
        <v/>
      </c>
      <c r="C913" s="277" t="str">
        <f t="shared" si="144"/>
        <v/>
      </c>
      <c r="D913" s="260" t="str">
        <f t="shared" si="145"/>
        <v/>
      </c>
      <c r="E913" s="226" t="str">
        <f t="shared" si="147"/>
        <v/>
      </c>
      <c r="F913" s="248" t="str">
        <f t="shared" si="146"/>
        <v/>
      </c>
      <c r="G913" s="246" t="str">
        <f>IF($A913="","",'Prisestimat RAS'!$C$14)</f>
        <v/>
      </c>
      <c r="H913" s="248" t="str" cm="1">
        <f t="array" ref="H913">IF(N913=Hjelpeark!$E$7,_xlfn.XLOOKUP(IF(P913="Naturlig",O913,P913),'Veksttabell FV'!$A$26:$A$42,_xlfn.XLOOKUP('Beregninger RAS'!F913,'Veksttabell FV'!$B$25:$T$25,'Veksttabell FV'!$B$26:$T$42,,-1),,-1)*G913,IF('Beregninger RAS'!N913=Hjelpeark!$D$7,_xlfn.XLOOKUP(IF(P913="Naturlig",O913,P913),'Veksttabell SV'!$A$27:$A$43,_xlfn.XLOOKUP('Beregninger RAS'!F913,'Veksttabell SV'!$B$26:$AU$26,'Veksttabell SV'!$B$27:$AU$43,,-1),,-1)*G913,""))</f>
        <v/>
      </c>
      <c r="I913" s="248" t="str">
        <f t="shared" si="140"/>
        <v/>
      </c>
      <c r="J913" s="264" t="str">
        <f t="shared" si="141"/>
        <v/>
      </c>
      <c r="K913" s="277" t="str">
        <f>IF(A913="","",'Prisestimat RAS'!$C$9)</f>
        <v/>
      </c>
      <c r="L913" s="277" t="str">
        <f>IF(B913="","",'Prisestimat RAS'!$C$10)</f>
        <v/>
      </c>
      <c r="M913" s="277" t="str">
        <f>IF(A913="","",_xlfn.XLOOKUP('Prisestimat RAS'!$C$10,Hjelpeark!$P$14:$P$16,Hjelpeark!$Q$14:$Q$16))</f>
        <v/>
      </c>
      <c r="N913" s="277" t="str">
        <f t="shared" si="148"/>
        <v/>
      </c>
      <c r="O913" s="277" t="str">
        <f>IFERROR(IF(N913=Hjelpeark!$D$7,_xlfn.XLOOKUP('Beregninger RAS'!C913,Hjelpeark!$C$8:$C$19,Hjelpeark!$D$8:$D$19),_xlfn.XLOOKUP('Beregninger RAS'!C913,Hjelpeark!$C$8:$C$19,Hjelpeark!$E$8:$E$19)),"")</f>
        <v/>
      </c>
      <c r="P913" s="277" t="str">
        <f t="shared" si="149"/>
        <v/>
      </c>
      <c r="Q913" s="277" t="str">
        <f>IFERROR(IF(P913=Hjelpeark!$B$4,0,ABS(P913-O913)),"")</f>
        <v/>
      </c>
      <c r="R913" s="226" t="str">
        <f t="shared" si="142"/>
        <v/>
      </c>
      <c r="T913" s="248" t="str">
        <f>IFERROR(_xlfn.XLOOKUP(D913,Prisliste!$C$4:$F$4,Prisliste!$C$28:$F$28)*R913,"")</f>
        <v/>
      </c>
      <c r="U913" s="248" t="str">
        <f>IFERROR(IF(L913=Hjelpeark!$P$14,_xlfn.XLOOKUP(D913,Prisliste!$C$4:$F$4,Prisliste!$C$29:$F$29)*R913,IF(L913=Hjelpeark!$P$15,_xlfn.XLOOKUP(D913,Prisliste!$C$4:$F$4,Prisliste!$C$30:$F$30)*R913,_xlfn.XLOOKUP(D913,Prisliste!$C$4:$F$4,Prisliste!$C$31:$F$31)*R913)),"")</f>
        <v/>
      </c>
    </row>
    <row r="914" spans="1:21" ht="14.4">
      <c r="A914" s="278" t="str">
        <f>IF(A913="","",IF(A913+1&lt;='Prisestimat RAS'!$C$7,'Beregninger RAS'!A913+1,""))</f>
        <v/>
      </c>
      <c r="B914" s="260" t="str">
        <f t="shared" si="143"/>
        <v/>
      </c>
      <c r="C914" s="277" t="str">
        <f t="shared" si="144"/>
        <v/>
      </c>
      <c r="D914" s="260" t="str">
        <f t="shared" si="145"/>
        <v/>
      </c>
      <c r="E914" s="226" t="str">
        <f t="shared" si="147"/>
        <v/>
      </c>
      <c r="F914" s="248" t="str">
        <f t="shared" si="146"/>
        <v/>
      </c>
      <c r="G914" s="246" t="str">
        <f>IF($A914="","",'Prisestimat RAS'!$C$14)</f>
        <v/>
      </c>
      <c r="H914" s="248" t="str" cm="1">
        <f t="array" ref="H914">IF(N914=Hjelpeark!$E$7,_xlfn.XLOOKUP(IF(P914="Naturlig",O914,P914),'Veksttabell FV'!$A$26:$A$42,_xlfn.XLOOKUP('Beregninger RAS'!F914,'Veksttabell FV'!$B$25:$T$25,'Veksttabell FV'!$B$26:$T$42,,-1),,-1)*G914,IF('Beregninger RAS'!N914=Hjelpeark!$D$7,_xlfn.XLOOKUP(IF(P914="Naturlig",O914,P914),'Veksttabell SV'!$A$27:$A$43,_xlfn.XLOOKUP('Beregninger RAS'!F914,'Veksttabell SV'!$B$26:$AU$26,'Veksttabell SV'!$B$27:$AU$43,,-1),,-1)*G914,""))</f>
        <v/>
      </c>
      <c r="I914" s="248" t="str">
        <f t="shared" si="140"/>
        <v/>
      </c>
      <c r="J914" s="264" t="str">
        <f t="shared" si="141"/>
        <v/>
      </c>
      <c r="K914" s="277" t="str">
        <f>IF(A914="","",'Prisestimat RAS'!$C$9)</f>
        <v/>
      </c>
      <c r="L914" s="277" t="str">
        <f>IF(B914="","",'Prisestimat RAS'!$C$10)</f>
        <v/>
      </c>
      <c r="M914" s="277" t="str">
        <f>IF(A914="","",_xlfn.XLOOKUP('Prisestimat RAS'!$C$10,Hjelpeark!$P$14:$P$16,Hjelpeark!$Q$14:$Q$16))</f>
        <v/>
      </c>
      <c r="N914" s="277" t="str">
        <f t="shared" si="148"/>
        <v/>
      </c>
      <c r="O914" s="277" t="str">
        <f>IFERROR(IF(N914=Hjelpeark!$D$7,_xlfn.XLOOKUP('Beregninger RAS'!C914,Hjelpeark!$C$8:$C$19,Hjelpeark!$D$8:$D$19),_xlfn.XLOOKUP('Beregninger RAS'!C914,Hjelpeark!$C$8:$C$19,Hjelpeark!$E$8:$E$19)),"")</f>
        <v/>
      </c>
      <c r="P914" s="277" t="str">
        <f t="shared" si="149"/>
        <v/>
      </c>
      <c r="Q914" s="277" t="str">
        <f>IFERROR(IF(P914=Hjelpeark!$B$4,0,ABS(P914-O914)),"")</f>
        <v/>
      </c>
      <c r="R914" s="226" t="str">
        <f t="shared" si="142"/>
        <v/>
      </c>
      <c r="T914" s="248" t="str">
        <f>IFERROR(_xlfn.XLOOKUP(D914,Prisliste!$C$4:$F$4,Prisliste!$C$28:$F$28)*R914,"")</f>
        <v/>
      </c>
      <c r="U914" s="248" t="str">
        <f>IFERROR(IF(L914=Hjelpeark!$P$14,_xlfn.XLOOKUP(D914,Prisliste!$C$4:$F$4,Prisliste!$C$29:$F$29)*R914,IF(L914=Hjelpeark!$P$15,_xlfn.XLOOKUP(D914,Prisliste!$C$4:$F$4,Prisliste!$C$30:$F$30)*R914,_xlfn.XLOOKUP(D914,Prisliste!$C$4:$F$4,Prisliste!$C$31:$F$31)*R914)),"")</f>
        <v/>
      </c>
    </row>
    <row r="915" spans="1:21" ht="14.4">
      <c r="A915" s="278" t="str">
        <f>IF(A914="","",IF(A914+1&lt;='Prisestimat RAS'!$C$7,'Beregninger RAS'!A914+1,""))</f>
        <v/>
      </c>
      <c r="B915" s="260" t="str">
        <f t="shared" si="143"/>
        <v/>
      </c>
      <c r="C915" s="277" t="str">
        <f t="shared" si="144"/>
        <v/>
      </c>
      <c r="D915" s="260" t="str">
        <f t="shared" si="145"/>
        <v/>
      </c>
      <c r="E915" s="226" t="str">
        <f t="shared" si="147"/>
        <v/>
      </c>
      <c r="F915" s="248" t="str">
        <f t="shared" si="146"/>
        <v/>
      </c>
      <c r="G915" s="246" t="str">
        <f>IF($A915="","",'Prisestimat RAS'!$C$14)</f>
        <v/>
      </c>
      <c r="H915" s="248" t="str" cm="1">
        <f t="array" ref="H915">IF(N915=Hjelpeark!$E$7,_xlfn.XLOOKUP(IF(P915="Naturlig",O915,P915),'Veksttabell FV'!$A$26:$A$42,_xlfn.XLOOKUP('Beregninger RAS'!F915,'Veksttabell FV'!$B$25:$T$25,'Veksttabell FV'!$B$26:$T$42,,-1),,-1)*G915,IF('Beregninger RAS'!N915=Hjelpeark!$D$7,_xlfn.XLOOKUP(IF(P915="Naturlig",O915,P915),'Veksttabell SV'!$A$27:$A$43,_xlfn.XLOOKUP('Beregninger RAS'!F915,'Veksttabell SV'!$B$26:$AU$26,'Veksttabell SV'!$B$27:$AU$43,,-1),,-1)*G915,""))</f>
        <v/>
      </c>
      <c r="I915" s="248" t="str">
        <f t="shared" si="140"/>
        <v/>
      </c>
      <c r="J915" s="264" t="str">
        <f t="shared" si="141"/>
        <v/>
      </c>
      <c r="K915" s="277" t="str">
        <f>IF(A915="","",'Prisestimat RAS'!$C$9)</f>
        <v/>
      </c>
      <c r="L915" s="277" t="str">
        <f>IF(B915="","",'Prisestimat RAS'!$C$10)</f>
        <v/>
      </c>
      <c r="M915" s="277" t="str">
        <f>IF(A915="","",_xlfn.XLOOKUP('Prisestimat RAS'!$C$10,Hjelpeark!$P$14:$P$16,Hjelpeark!$Q$14:$Q$16))</f>
        <v/>
      </c>
      <c r="N915" s="277" t="str">
        <f t="shared" si="148"/>
        <v/>
      </c>
      <c r="O915" s="277" t="str">
        <f>IFERROR(IF(N915=Hjelpeark!$D$7,_xlfn.XLOOKUP('Beregninger RAS'!C915,Hjelpeark!$C$8:$C$19,Hjelpeark!$D$8:$D$19),_xlfn.XLOOKUP('Beregninger RAS'!C915,Hjelpeark!$C$8:$C$19,Hjelpeark!$E$8:$E$19)),"")</f>
        <v/>
      </c>
      <c r="P915" s="277" t="str">
        <f t="shared" si="149"/>
        <v/>
      </c>
      <c r="Q915" s="277" t="str">
        <f>IFERROR(IF(P915=Hjelpeark!$B$4,0,ABS(P915-O915)),"")</f>
        <v/>
      </c>
      <c r="R915" s="226" t="str">
        <f t="shared" si="142"/>
        <v/>
      </c>
      <c r="T915" s="248" t="str">
        <f>IFERROR(_xlfn.XLOOKUP(D915,Prisliste!$C$4:$F$4,Prisliste!$C$28:$F$28)*R915,"")</f>
        <v/>
      </c>
      <c r="U915" s="248" t="str">
        <f>IFERROR(IF(L915=Hjelpeark!$P$14,_xlfn.XLOOKUP(D915,Prisliste!$C$4:$F$4,Prisliste!$C$29:$F$29)*R915,IF(L915=Hjelpeark!$P$15,_xlfn.XLOOKUP(D915,Prisliste!$C$4:$F$4,Prisliste!$C$30:$F$30)*R915,_xlfn.XLOOKUP(D915,Prisliste!$C$4:$F$4,Prisliste!$C$31:$F$31)*R915)),"")</f>
        <v/>
      </c>
    </row>
    <row r="916" spans="1:21" ht="14.4">
      <c r="A916" s="278" t="str">
        <f>IF(A915="","",IF(A915+1&lt;='Prisestimat RAS'!$C$7,'Beregninger RAS'!A915+1,""))</f>
        <v/>
      </c>
      <c r="B916" s="260" t="str">
        <f t="shared" si="143"/>
        <v/>
      </c>
      <c r="C916" s="277" t="str">
        <f t="shared" si="144"/>
        <v/>
      </c>
      <c r="D916" s="260" t="str">
        <f t="shared" si="145"/>
        <v/>
      </c>
      <c r="E916" s="226" t="str">
        <f t="shared" si="147"/>
        <v/>
      </c>
      <c r="F916" s="248" t="str">
        <f t="shared" si="146"/>
        <v/>
      </c>
      <c r="G916" s="246" t="str">
        <f>IF($A916="","",'Prisestimat RAS'!$C$14)</f>
        <v/>
      </c>
      <c r="H916" s="248" t="str" cm="1">
        <f t="array" ref="H916">IF(N916=Hjelpeark!$E$7,_xlfn.XLOOKUP(IF(P916="Naturlig",O916,P916),'Veksttabell FV'!$A$26:$A$42,_xlfn.XLOOKUP('Beregninger RAS'!F916,'Veksttabell FV'!$B$25:$T$25,'Veksttabell FV'!$B$26:$T$42,,-1),,-1)*G916,IF('Beregninger RAS'!N916=Hjelpeark!$D$7,_xlfn.XLOOKUP(IF(P916="Naturlig",O916,P916),'Veksttabell SV'!$A$27:$A$43,_xlfn.XLOOKUP('Beregninger RAS'!F916,'Veksttabell SV'!$B$26:$AU$26,'Veksttabell SV'!$B$27:$AU$43,,-1),,-1)*G916,""))</f>
        <v/>
      </c>
      <c r="I916" s="248" t="str">
        <f t="shared" si="140"/>
        <v/>
      </c>
      <c r="J916" s="264" t="str">
        <f t="shared" si="141"/>
        <v/>
      </c>
      <c r="K916" s="277" t="str">
        <f>IF(A916="","",'Prisestimat RAS'!$C$9)</f>
        <v/>
      </c>
      <c r="L916" s="277" t="str">
        <f>IF(B916="","",'Prisestimat RAS'!$C$10)</f>
        <v/>
      </c>
      <c r="M916" s="277" t="str">
        <f>IF(A916="","",_xlfn.XLOOKUP('Prisestimat RAS'!$C$10,Hjelpeark!$P$14:$P$16,Hjelpeark!$Q$14:$Q$16))</f>
        <v/>
      </c>
      <c r="N916" s="277" t="str">
        <f t="shared" si="148"/>
        <v/>
      </c>
      <c r="O916" s="277" t="str">
        <f>IFERROR(IF(N916=Hjelpeark!$D$7,_xlfn.XLOOKUP('Beregninger RAS'!C916,Hjelpeark!$C$8:$C$19,Hjelpeark!$D$8:$D$19),_xlfn.XLOOKUP('Beregninger RAS'!C916,Hjelpeark!$C$8:$C$19,Hjelpeark!$E$8:$E$19)),"")</f>
        <v/>
      </c>
      <c r="P916" s="277" t="str">
        <f t="shared" si="149"/>
        <v/>
      </c>
      <c r="Q916" s="277" t="str">
        <f>IFERROR(IF(P916=Hjelpeark!$B$4,0,ABS(P916-O916)),"")</f>
        <v/>
      </c>
      <c r="R916" s="226" t="str">
        <f t="shared" si="142"/>
        <v/>
      </c>
      <c r="T916" s="248" t="str">
        <f>IFERROR(_xlfn.XLOOKUP(D916,Prisliste!$C$4:$F$4,Prisliste!$C$28:$F$28)*R916,"")</f>
        <v/>
      </c>
      <c r="U916" s="248" t="str">
        <f>IFERROR(IF(L916=Hjelpeark!$P$14,_xlfn.XLOOKUP(D916,Prisliste!$C$4:$F$4,Prisliste!$C$29:$F$29)*R916,IF(L916=Hjelpeark!$P$15,_xlfn.XLOOKUP(D916,Prisliste!$C$4:$F$4,Prisliste!$C$30:$F$30)*R916,_xlfn.XLOOKUP(D916,Prisliste!$C$4:$F$4,Prisliste!$C$31:$F$31)*R916)),"")</f>
        <v/>
      </c>
    </row>
    <row r="917" spans="1:21" ht="14.4">
      <c r="A917" s="278" t="str">
        <f>IF(A916="","",IF(A916+1&lt;='Prisestimat RAS'!$C$7,'Beregninger RAS'!A916+1,""))</f>
        <v/>
      </c>
      <c r="B917" s="260" t="str">
        <f t="shared" si="143"/>
        <v/>
      </c>
      <c r="C917" s="277" t="str">
        <f t="shared" si="144"/>
        <v/>
      </c>
      <c r="D917" s="260" t="str">
        <f t="shared" si="145"/>
        <v/>
      </c>
      <c r="E917" s="226" t="str">
        <f t="shared" si="147"/>
        <v/>
      </c>
      <c r="F917" s="248" t="str">
        <f t="shared" si="146"/>
        <v/>
      </c>
      <c r="G917" s="246" t="str">
        <f>IF($A917="","",'Prisestimat RAS'!$C$14)</f>
        <v/>
      </c>
      <c r="H917" s="248" t="str" cm="1">
        <f t="array" ref="H917">IF(N917=Hjelpeark!$E$7,_xlfn.XLOOKUP(IF(P917="Naturlig",O917,P917),'Veksttabell FV'!$A$26:$A$42,_xlfn.XLOOKUP('Beregninger RAS'!F917,'Veksttabell FV'!$B$25:$T$25,'Veksttabell FV'!$B$26:$T$42,,-1),,-1)*G917,IF('Beregninger RAS'!N917=Hjelpeark!$D$7,_xlfn.XLOOKUP(IF(P917="Naturlig",O917,P917),'Veksttabell SV'!$A$27:$A$43,_xlfn.XLOOKUP('Beregninger RAS'!F917,'Veksttabell SV'!$B$26:$AU$26,'Veksttabell SV'!$B$27:$AU$43,,-1),,-1)*G917,""))</f>
        <v/>
      </c>
      <c r="I917" s="248" t="str">
        <f t="shared" si="140"/>
        <v/>
      </c>
      <c r="J917" s="264" t="str">
        <f t="shared" si="141"/>
        <v/>
      </c>
      <c r="K917" s="277" t="str">
        <f>IF(A917="","",'Prisestimat RAS'!$C$9)</f>
        <v/>
      </c>
      <c r="L917" s="277" t="str">
        <f>IF(B917="","",'Prisestimat RAS'!$C$10)</f>
        <v/>
      </c>
      <c r="M917" s="277" t="str">
        <f>IF(A917="","",_xlfn.XLOOKUP('Prisestimat RAS'!$C$10,Hjelpeark!$P$14:$P$16,Hjelpeark!$Q$14:$Q$16))</f>
        <v/>
      </c>
      <c r="N917" s="277" t="str">
        <f t="shared" si="148"/>
        <v/>
      </c>
      <c r="O917" s="277" t="str">
        <f>IFERROR(IF(N917=Hjelpeark!$D$7,_xlfn.XLOOKUP('Beregninger RAS'!C917,Hjelpeark!$C$8:$C$19,Hjelpeark!$D$8:$D$19),_xlfn.XLOOKUP('Beregninger RAS'!C917,Hjelpeark!$C$8:$C$19,Hjelpeark!$E$8:$E$19)),"")</f>
        <v/>
      </c>
      <c r="P917" s="277" t="str">
        <f t="shared" si="149"/>
        <v/>
      </c>
      <c r="Q917" s="277" t="str">
        <f>IFERROR(IF(P917=Hjelpeark!$B$4,0,ABS(P917-O917)),"")</f>
        <v/>
      </c>
      <c r="R917" s="226" t="str">
        <f t="shared" si="142"/>
        <v/>
      </c>
      <c r="T917" s="248" t="str">
        <f>IFERROR(_xlfn.XLOOKUP(D917,Prisliste!$C$4:$F$4,Prisliste!$C$28:$F$28)*R917,"")</f>
        <v/>
      </c>
      <c r="U917" s="248" t="str">
        <f>IFERROR(IF(L917=Hjelpeark!$P$14,_xlfn.XLOOKUP(D917,Prisliste!$C$4:$F$4,Prisliste!$C$29:$F$29)*R917,IF(L917=Hjelpeark!$P$15,_xlfn.XLOOKUP(D917,Prisliste!$C$4:$F$4,Prisliste!$C$30:$F$30)*R917,_xlfn.XLOOKUP(D917,Prisliste!$C$4:$F$4,Prisliste!$C$31:$F$31)*R917)),"")</f>
        <v/>
      </c>
    </row>
    <row r="918" spans="1:21" ht="14.4">
      <c r="A918" s="278" t="str">
        <f>IF(A917="","",IF(A917+1&lt;='Prisestimat RAS'!$C$7,'Beregninger RAS'!A917+1,""))</f>
        <v/>
      </c>
      <c r="B918" s="260" t="str">
        <f t="shared" si="143"/>
        <v/>
      </c>
      <c r="C918" s="277" t="str">
        <f t="shared" si="144"/>
        <v/>
      </c>
      <c r="D918" s="260" t="str">
        <f t="shared" si="145"/>
        <v/>
      </c>
      <c r="E918" s="226" t="str">
        <f t="shared" si="147"/>
        <v/>
      </c>
      <c r="F918" s="248" t="str">
        <f t="shared" si="146"/>
        <v/>
      </c>
      <c r="G918" s="246" t="str">
        <f>IF($A918="","",'Prisestimat RAS'!$C$14)</f>
        <v/>
      </c>
      <c r="H918" s="248" t="str" cm="1">
        <f t="array" ref="H918">IF(N918=Hjelpeark!$E$7,_xlfn.XLOOKUP(IF(P918="Naturlig",O918,P918),'Veksttabell FV'!$A$26:$A$42,_xlfn.XLOOKUP('Beregninger RAS'!F918,'Veksttabell FV'!$B$25:$T$25,'Veksttabell FV'!$B$26:$T$42,,-1),,-1)*G918,IF('Beregninger RAS'!N918=Hjelpeark!$D$7,_xlfn.XLOOKUP(IF(P918="Naturlig",O918,P918),'Veksttabell SV'!$A$27:$A$43,_xlfn.XLOOKUP('Beregninger RAS'!F918,'Veksttabell SV'!$B$26:$AU$26,'Veksttabell SV'!$B$27:$AU$43,,-1),,-1)*G918,""))</f>
        <v/>
      </c>
      <c r="I918" s="248" t="str">
        <f t="shared" si="140"/>
        <v/>
      </c>
      <c r="J918" s="264" t="str">
        <f t="shared" si="141"/>
        <v/>
      </c>
      <c r="K918" s="277" t="str">
        <f>IF(A918="","",'Prisestimat RAS'!$C$9)</f>
        <v/>
      </c>
      <c r="L918" s="277" t="str">
        <f>IF(B918="","",'Prisestimat RAS'!$C$10)</f>
        <v/>
      </c>
      <c r="M918" s="277" t="str">
        <f>IF(A918="","",_xlfn.XLOOKUP('Prisestimat RAS'!$C$10,Hjelpeark!$P$14:$P$16,Hjelpeark!$Q$14:$Q$16))</f>
        <v/>
      </c>
      <c r="N918" s="277" t="str">
        <f t="shared" si="148"/>
        <v/>
      </c>
      <c r="O918" s="277" t="str">
        <f>IFERROR(IF(N918=Hjelpeark!$D$7,_xlfn.XLOOKUP('Beregninger RAS'!C918,Hjelpeark!$C$8:$C$19,Hjelpeark!$D$8:$D$19),_xlfn.XLOOKUP('Beregninger RAS'!C918,Hjelpeark!$C$8:$C$19,Hjelpeark!$E$8:$E$19)),"")</f>
        <v/>
      </c>
      <c r="P918" s="277" t="str">
        <f t="shared" si="149"/>
        <v/>
      </c>
      <c r="Q918" s="277" t="str">
        <f>IFERROR(IF(P918=Hjelpeark!$B$4,0,ABS(P918-O918)),"")</f>
        <v/>
      </c>
      <c r="R918" s="226" t="str">
        <f t="shared" si="142"/>
        <v/>
      </c>
      <c r="T918" s="248" t="str">
        <f>IFERROR(_xlfn.XLOOKUP(D918,Prisliste!$C$4:$F$4,Prisliste!$C$28:$F$28)*R918,"")</f>
        <v/>
      </c>
      <c r="U918" s="248" t="str">
        <f>IFERROR(IF(L918=Hjelpeark!$P$14,_xlfn.XLOOKUP(D918,Prisliste!$C$4:$F$4,Prisliste!$C$29:$F$29)*R918,IF(L918=Hjelpeark!$P$15,_xlfn.XLOOKUP(D918,Prisliste!$C$4:$F$4,Prisliste!$C$30:$F$30)*R918,_xlfn.XLOOKUP(D918,Prisliste!$C$4:$F$4,Prisliste!$C$31:$F$31)*R918)),"")</f>
        <v/>
      </c>
    </row>
    <row r="919" spans="1:21" ht="14.4">
      <c r="A919" s="278" t="str">
        <f>IF(A918="","",IF(A918+1&lt;='Prisestimat RAS'!$C$7,'Beregninger RAS'!A918+1,""))</f>
        <v/>
      </c>
      <c r="B919" s="260" t="str">
        <f t="shared" si="143"/>
        <v/>
      </c>
      <c r="C919" s="277" t="str">
        <f t="shared" si="144"/>
        <v/>
      </c>
      <c r="D919" s="260" t="str">
        <f t="shared" si="145"/>
        <v/>
      </c>
      <c r="E919" s="226" t="str">
        <f t="shared" si="147"/>
        <v/>
      </c>
      <c r="F919" s="248" t="str">
        <f t="shared" si="146"/>
        <v/>
      </c>
      <c r="G919" s="246" t="str">
        <f>IF($A919="","",'Prisestimat RAS'!$C$14)</f>
        <v/>
      </c>
      <c r="H919" s="248" t="str" cm="1">
        <f t="array" ref="H919">IF(N919=Hjelpeark!$E$7,_xlfn.XLOOKUP(IF(P919="Naturlig",O919,P919),'Veksttabell FV'!$A$26:$A$42,_xlfn.XLOOKUP('Beregninger RAS'!F919,'Veksttabell FV'!$B$25:$T$25,'Veksttabell FV'!$B$26:$T$42,,-1),,-1)*G919,IF('Beregninger RAS'!N919=Hjelpeark!$D$7,_xlfn.XLOOKUP(IF(P919="Naturlig",O919,P919),'Veksttabell SV'!$A$27:$A$43,_xlfn.XLOOKUP('Beregninger RAS'!F919,'Veksttabell SV'!$B$26:$AU$26,'Veksttabell SV'!$B$27:$AU$43,,-1),,-1)*G919,""))</f>
        <v/>
      </c>
      <c r="I919" s="248" t="str">
        <f t="shared" si="140"/>
        <v/>
      </c>
      <c r="J919" s="264" t="str">
        <f t="shared" si="141"/>
        <v/>
      </c>
      <c r="K919" s="277" t="str">
        <f>IF(A919="","",'Prisestimat RAS'!$C$9)</f>
        <v/>
      </c>
      <c r="L919" s="277" t="str">
        <f>IF(B919="","",'Prisestimat RAS'!$C$10)</f>
        <v/>
      </c>
      <c r="M919" s="277" t="str">
        <f>IF(A919="","",_xlfn.XLOOKUP('Prisestimat RAS'!$C$10,Hjelpeark!$P$14:$P$16,Hjelpeark!$Q$14:$Q$16))</f>
        <v/>
      </c>
      <c r="N919" s="277" t="str">
        <f t="shared" si="148"/>
        <v/>
      </c>
      <c r="O919" s="277" t="str">
        <f>IFERROR(IF(N919=Hjelpeark!$D$7,_xlfn.XLOOKUP('Beregninger RAS'!C919,Hjelpeark!$C$8:$C$19,Hjelpeark!$D$8:$D$19),_xlfn.XLOOKUP('Beregninger RAS'!C919,Hjelpeark!$C$8:$C$19,Hjelpeark!$E$8:$E$19)),"")</f>
        <v/>
      </c>
      <c r="P919" s="277" t="str">
        <f t="shared" si="149"/>
        <v/>
      </c>
      <c r="Q919" s="277" t="str">
        <f>IFERROR(IF(P919=Hjelpeark!$B$4,0,ABS(P919-O919)),"")</f>
        <v/>
      </c>
      <c r="R919" s="226" t="str">
        <f t="shared" si="142"/>
        <v/>
      </c>
      <c r="T919" s="248" t="str">
        <f>IFERROR(_xlfn.XLOOKUP(D919,Prisliste!$C$4:$F$4,Prisliste!$C$28:$F$28)*R919,"")</f>
        <v/>
      </c>
      <c r="U919" s="248" t="str">
        <f>IFERROR(IF(L919=Hjelpeark!$P$14,_xlfn.XLOOKUP(D919,Prisliste!$C$4:$F$4,Prisliste!$C$29:$F$29)*R919,IF(L919=Hjelpeark!$P$15,_xlfn.XLOOKUP(D919,Prisliste!$C$4:$F$4,Prisliste!$C$30:$F$30)*R919,_xlfn.XLOOKUP(D919,Prisliste!$C$4:$F$4,Prisliste!$C$31:$F$31)*R919)),"")</f>
        <v/>
      </c>
    </row>
    <row r="920" spans="1:21" ht="14.4">
      <c r="A920" s="278" t="str">
        <f>IF(A919="","",IF(A919+1&lt;='Prisestimat RAS'!$C$7,'Beregninger RAS'!A919+1,""))</f>
        <v/>
      </c>
      <c r="B920" s="260" t="str">
        <f t="shared" si="143"/>
        <v/>
      </c>
      <c r="C920" s="277" t="str">
        <f t="shared" si="144"/>
        <v/>
      </c>
      <c r="D920" s="260" t="str">
        <f t="shared" si="145"/>
        <v/>
      </c>
      <c r="E920" s="226" t="str">
        <f t="shared" si="147"/>
        <v/>
      </c>
      <c r="F920" s="248" t="str">
        <f t="shared" si="146"/>
        <v/>
      </c>
      <c r="G920" s="246" t="str">
        <f>IF($A920="","",'Prisestimat RAS'!$C$14)</f>
        <v/>
      </c>
      <c r="H920" s="248" t="str" cm="1">
        <f t="array" ref="H920">IF(N920=Hjelpeark!$E$7,_xlfn.XLOOKUP(IF(P920="Naturlig",O920,P920),'Veksttabell FV'!$A$26:$A$42,_xlfn.XLOOKUP('Beregninger RAS'!F920,'Veksttabell FV'!$B$25:$T$25,'Veksttabell FV'!$B$26:$T$42,,-1),,-1)*G920,IF('Beregninger RAS'!N920=Hjelpeark!$D$7,_xlfn.XLOOKUP(IF(P920="Naturlig",O920,P920),'Veksttabell SV'!$A$27:$A$43,_xlfn.XLOOKUP('Beregninger RAS'!F920,'Veksttabell SV'!$B$26:$AU$26,'Veksttabell SV'!$B$27:$AU$43,,-1),,-1)*G920,""))</f>
        <v/>
      </c>
      <c r="I920" s="248" t="str">
        <f t="shared" si="140"/>
        <v/>
      </c>
      <c r="J920" s="264" t="str">
        <f t="shared" si="141"/>
        <v/>
      </c>
      <c r="K920" s="277" t="str">
        <f>IF(A920="","",'Prisestimat RAS'!$C$9)</f>
        <v/>
      </c>
      <c r="L920" s="277" t="str">
        <f>IF(B920="","",'Prisestimat RAS'!$C$10)</f>
        <v/>
      </c>
      <c r="M920" s="277" t="str">
        <f>IF(A920="","",_xlfn.XLOOKUP('Prisestimat RAS'!$C$10,Hjelpeark!$P$14:$P$16,Hjelpeark!$Q$14:$Q$16))</f>
        <v/>
      </c>
      <c r="N920" s="277" t="str">
        <f t="shared" si="148"/>
        <v/>
      </c>
      <c r="O920" s="277" t="str">
        <f>IFERROR(IF(N920=Hjelpeark!$D$7,_xlfn.XLOOKUP('Beregninger RAS'!C920,Hjelpeark!$C$8:$C$19,Hjelpeark!$D$8:$D$19),_xlfn.XLOOKUP('Beregninger RAS'!C920,Hjelpeark!$C$8:$C$19,Hjelpeark!$E$8:$E$19)),"")</f>
        <v/>
      </c>
      <c r="P920" s="277" t="str">
        <f t="shared" si="149"/>
        <v/>
      </c>
      <c r="Q920" s="277" t="str">
        <f>IFERROR(IF(P920=Hjelpeark!$B$4,0,ABS(P920-O920)),"")</f>
        <v/>
      </c>
      <c r="R920" s="226" t="str">
        <f t="shared" si="142"/>
        <v/>
      </c>
      <c r="T920" s="248" t="str">
        <f>IFERROR(_xlfn.XLOOKUP(D920,Prisliste!$C$4:$F$4,Prisliste!$C$28:$F$28)*R920,"")</f>
        <v/>
      </c>
      <c r="U920" s="248" t="str">
        <f>IFERROR(IF(L920=Hjelpeark!$P$14,_xlfn.XLOOKUP(D920,Prisliste!$C$4:$F$4,Prisliste!$C$29:$F$29)*R920,IF(L920=Hjelpeark!$P$15,_xlfn.XLOOKUP(D920,Prisliste!$C$4:$F$4,Prisliste!$C$30:$F$30)*R920,_xlfn.XLOOKUP(D920,Prisliste!$C$4:$F$4,Prisliste!$C$31:$F$31)*R920)),"")</f>
        <v/>
      </c>
    </row>
    <row r="921" spans="1:21" ht="14.4">
      <c r="A921" s="278" t="str">
        <f>IF(A920="","",IF(A920+1&lt;='Prisestimat RAS'!$C$7,'Beregninger RAS'!A920+1,""))</f>
        <v/>
      </c>
      <c r="B921" s="260" t="str">
        <f t="shared" si="143"/>
        <v/>
      </c>
      <c r="C921" s="277" t="str">
        <f t="shared" si="144"/>
        <v/>
      </c>
      <c r="D921" s="260" t="str">
        <f t="shared" si="145"/>
        <v/>
      </c>
      <c r="E921" s="226" t="str">
        <f t="shared" si="147"/>
        <v/>
      </c>
      <c r="F921" s="248" t="str">
        <f t="shared" si="146"/>
        <v/>
      </c>
      <c r="G921" s="246" t="str">
        <f>IF($A921="","",'Prisestimat RAS'!$C$14)</f>
        <v/>
      </c>
      <c r="H921" s="248" t="str" cm="1">
        <f t="array" ref="H921">IF(N921=Hjelpeark!$E$7,_xlfn.XLOOKUP(IF(P921="Naturlig",O921,P921),'Veksttabell FV'!$A$26:$A$42,_xlfn.XLOOKUP('Beregninger RAS'!F921,'Veksttabell FV'!$B$25:$T$25,'Veksttabell FV'!$B$26:$T$42,,-1),,-1)*G921,IF('Beregninger RAS'!N921=Hjelpeark!$D$7,_xlfn.XLOOKUP(IF(P921="Naturlig",O921,P921),'Veksttabell SV'!$A$27:$A$43,_xlfn.XLOOKUP('Beregninger RAS'!F921,'Veksttabell SV'!$B$26:$AU$26,'Veksttabell SV'!$B$27:$AU$43,,-1),,-1)*G921,""))</f>
        <v/>
      </c>
      <c r="I921" s="248" t="str">
        <f t="shared" si="140"/>
        <v/>
      </c>
      <c r="J921" s="264" t="str">
        <f t="shared" si="141"/>
        <v/>
      </c>
      <c r="K921" s="277" t="str">
        <f>IF(A921="","",'Prisestimat RAS'!$C$9)</f>
        <v/>
      </c>
      <c r="L921" s="277" t="str">
        <f>IF(B921="","",'Prisestimat RAS'!$C$10)</f>
        <v/>
      </c>
      <c r="M921" s="277" t="str">
        <f>IF(A921="","",_xlfn.XLOOKUP('Prisestimat RAS'!$C$10,Hjelpeark!$P$14:$P$16,Hjelpeark!$Q$14:$Q$16))</f>
        <v/>
      </c>
      <c r="N921" s="277" t="str">
        <f t="shared" si="148"/>
        <v/>
      </c>
      <c r="O921" s="277" t="str">
        <f>IFERROR(IF(N921=Hjelpeark!$D$7,_xlfn.XLOOKUP('Beregninger RAS'!C921,Hjelpeark!$C$8:$C$19,Hjelpeark!$D$8:$D$19),_xlfn.XLOOKUP('Beregninger RAS'!C921,Hjelpeark!$C$8:$C$19,Hjelpeark!$E$8:$E$19)),"")</f>
        <v/>
      </c>
      <c r="P921" s="277" t="str">
        <f t="shared" si="149"/>
        <v/>
      </c>
      <c r="Q921" s="277" t="str">
        <f>IFERROR(IF(P921=Hjelpeark!$B$4,0,ABS(P921-O921)),"")</f>
        <v/>
      </c>
      <c r="R921" s="226" t="str">
        <f t="shared" si="142"/>
        <v/>
      </c>
      <c r="T921" s="248" t="str">
        <f>IFERROR(_xlfn.XLOOKUP(D921,Prisliste!$C$4:$F$4,Prisliste!$C$28:$F$28)*R921,"")</f>
        <v/>
      </c>
      <c r="U921" s="248" t="str">
        <f>IFERROR(IF(L921=Hjelpeark!$P$14,_xlfn.XLOOKUP(D921,Prisliste!$C$4:$F$4,Prisliste!$C$29:$F$29)*R921,IF(L921=Hjelpeark!$P$15,_xlfn.XLOOKUP(D921,Prisliste!$C$4:$F$4,Prisliste!$C$30:$F$30)*R921,_xlfn.XLOOKUP(D921,Prisliste!$C$4:$F$4,Prisliste!$C$31:$F$31)*R921)),"")</f>
        <v/>
      </c>
    </row>
    <row r="922" spans="1:21" ht="14.4">
      <c r="A922" s="278" t="str">
        <f>IF(A921="","",IF(A921+1&lt;='Prisestimat RAS'!$C$7,'Beregninger RAS'!A921+1,""))</f>
        <v/>
      </c>
      <c r="B922" s="260" t="str">
        <f t="shared" si="143"/>
        <v/>
      </c>
      <c r="C922" s="277" t="str">
        <f t="shared" si="144"/>
        <v/>
      </c>
      <c r="D922" s="260" t="str">
        <f t="shared" si="145"/>
        <v/>
      </c>
      <c r="E922" s="226" t="str">
        <f t="shared" si="147"/>
        <v/>
      </c>
      <c r="F922" s="248" t="str">
        <f t="shared" si="146"/>
        <v/>
      </c>
      <c r="G922" s="246" t="str">
        <f>IF($A922="","",'Prisestimat RAS'!$C$14)</f>
        <v/>
      </c>
      <c r="H922" s="248" t="str" cm="1">
        <f t="array" ref="H922">IF(N922=Hjelpeark!$E$7,_xlfn.XLOOKUP(IF(P922="Naturlig",O922,P922),'Veksttabell FV'!$A$26:$A$42,_xlfn.XLOOKUP('Beregninger RAS'!F922,'Veksttabell FV'!$B$25:$T$25,'Veksttabell FV'!$B$26:$T$42,,-1),,-1)*G922,IF('Beregninger RAS'!N922=Hjelpeark!$D$7,_xlfn.XLOOKUP(IF(P922="Naturlig",O922,P922),'Veksttabell SV'!$A$27:$A$43,_xlfn.XLOOKUP('Beregninger RAS'!F922,'Veksttabell SV'!$B$26:$AU$26,'Veksttabell SV'!$B$27:$AU$43,,-1),,-1)*G922,""))</f>
        <v/>
      </c>
      <c r="I922" s="248" t="str">
        <f t="shared" si="140"/>
        <v/>
      </c>
      <c r="J922" s="264" t="str">
        <f t="shared" si="141"/>
        <v/>
      </c>
      <c r="K922" s="277" t="str">
        <f>IF(A922="","",'Prisestimat RAS'!$C$9)</f>
        <v/>
      </c>
      <c r="L922" s="277" t="str">
        <f>IF(B922="","",'Prisestimat RAS'!$C$10)</f>
        <v/>
      </c>
      <c r="M922" s="277" t="str">
        <f>IF(A922="","",_xlfn.XLOOKUP('Prisestimat RAS'!$C$10,Hjelpeark!$P$14:$P$16,Hjelpeark!$Q$14:$Q$16))</f>
        <v/>
      </c>
      <c r="N922" s="277" t="str">
        <f t="shared" si="148"/>
        <v/>
      </c>
      <c r="O922" s="277" t="str">
        <f>IFERROR(IF(N922=Hjelpeark!$D$7,_xlfn.XLOOKUP('Beregninger RAS'!C922,Hjelpeark!$C$8:$C$19,Hjelpeark!$D$8:$D$19),_xlfn.XLOOKUP('Beregninger RAS'!C922,Hjelpeark!$C$8:$C$19,Hjelpeark!$E$8:$E$19)),"")</f>
        <v/>
      </c>
      <c r="P922" s="277" t="str">
        <f t="shared" si="149"/>
        <v/>
      </c>
      <c r="Q922" s="277" t="str">
        <f>IFERROR(IF(P922=Hjelpeark!$B$4,0,ABS(P922-O922)),"")</f>
        <v/>
      </c>
      <c r="R922" s="226" t="str">
        <f t="shared" si="142"/>
        <v/>
      </c>
      <c r="T922" s="248" t="str">
        <f>IFERROR(_xlfn.XLOOKUP(D922,Prisliste!$C$4:$F$4,Prisliste!$C$28:$F$28)*R922,"")</f>
        <v/>
      </c>
      <c r="U922" s="248" t="str">
        <f>IFERROR(IF(L922=Hjelpeark!$P$14,_xlfn.XLOOKUP(D922,Prisliste!$C$4:$F$4,Prisliste!$C$29:$F$29)*R922,IF(L922=Hjelpeark!$P$15,_xlfn.XLOOKUP(D922,Prisliste!$C$4:$F$4,Prisliste!$C$30:$F$30)*R922,_xlfn.XLOOKUP(D922,Prisliste!$C$4:$F$4,Prisliste!$C$31:$F$31)*R922)),"")</f>
        <v/>
      </c>
    </row>
    <row r="923" spans="1:21" ht="14.4">
      <c r="A923" s="278" t="str">
        <f>IF(A922="","",IF(A922+1&lt;='Prisestimat RAS'!$C$7,'Beregninger RAS'!A922+1,""))</f>
        <v/>
      </c>
      <c r="B923" s="260" t="str">
        <f t="shared" si="143"/>
        <v/>
      </c>
      <c r="C923" s="277" t="str">
        <f t="shared" si="144"/>
        <v/>
      </c>
      <c r="D923" s="260" t="str">
        <f t="shared" si="145"/>
        <v/>
      </c>
      <c r="E923" s="226" t="str">
        <f t="shared" si="147"/>
        <v/>
      </c>
      <c r="F923" s="248" t="str">
        <f t="shared" si="146"/>
        <v/>
      </c>
      <c r="G923" s="246" t="str">
        <f>IF($A923="","",'Prisestimat RAS'!$C$14)</f>
        <v/>
      </c>
      <c r="H923" s="248" t="str" cm="1">
        <f t="array" ref="H923">IF(N923=Hjelpeark!$E$7,_xlfn.XLOOKUP(IF(P923="Naturlig",O923,P923),'Veksttabell FV'!$A$26:$A$42,_xlfn.XLOOKUP('Beregninger RAS'!F923,'Veksttabell FV'!$B$25:$T$25,'Veksttabell FV'!$B$26:$T$42,,-1),,-1)*G923,IF('Beregninger RAS'!N923=Hjelpeark!$D$7,_xlfn.XLOOKUP(IF(P923="Naturlig",O923,P923),'Veksttabell SV'!$A$27:$A$43,_xlfn.XLOOKUP('Beregninger RAS'!F923,'Veksttabell SV'!$B$26:$AU$26,'Veksttabell SV'!$B$27:$AU$43,,-1),,-1)*G923,""))</f>
        <v/>
      </c>
      <c r="I923" s="248" t="str">
        <f t="shared" si="140"/>
        <v/>
      </c>
      <c r="J923" s="264" t="str">
        <f t="shared" si="141"/>
        <v/>
      </c>
      <c r="K923" s="277" t="str">
        <f>IF(A923="","",'Prisestimat RAS'!$C$9)</f>
        <v/>
      </c>
      <c r="L923" s="277" t="str">
        <f>IF(B923="","",'Prisestimat RAS'!$C$10)</f>
        <v/>
      </c>
      <c r="M923" s="277" t="str">
        <f>IF(A923="","",_xlfn.XLOOKUP('Prisestimat RAS'!$C$10,Hjelpeark!$P$14:$P$16,Hjelpeark!$Q$14:$Q$16))</f>
        <v/>
      </c>
      <c r="N923" s="277" t="str">
        <f t="shared" si="148"/>
        <v/>
      </c>
      <c r="O923" s="277" t="str">
        <f>IFERROR(IF(N923=Hjelpeark!$D$7,_xlfn.XLOOKUP('Beregninger RAS'!C923,Hjelpeark!$C$8:$C$19,Hjelpeark!$D$8:$D$19),_xlfn.XLOOKUP('Beregninger RAS'!C923,Hjelpeark!$C$8:$C$19,Hjelpeark!$E$8:$E$19)),"")</f>
        <v/>
      </c>
      <c r="P923" s="277" t="str">
        <f t="shared" si="149"/>
        <v/>
      </c>
      <c r="Q923" s="277" t="str">
        <f>IFERROR(IF(P923=Hjelpeark!$B$4,0,ABS(P923-O923)),"")</f>
        <v/>
      </c>
      <c r="R923" s="226" t="str">
        <f t="shared" si="142"/>
        <v/>
      </c>
      <c r="T923" s="248" t="str">
        <f>IFERROR(_xlfn.XLOOKUP(D923,Prisliste!$C$4:$F$4,Prisliste!$C$28:$F$28)*R923,"")</f>
        <v/>
      </c>
      <c r="U923" s="248" t="str">
        <f>IFERROR(IF(L923=Hjelpeark!$P$14,_xlfn.XLOOKUP(D923,Prisliste!$C$4:$F$4,Prisliste!$C$29:$F$29)*R923,IF(L923=Hjelpeark!$P$15,_xlfn.XLOOKUP(D923,Prisliste!$C$4:$F$4,Prisliste!$C$30:$F$30)*R923,_xlfn.XLOOKUP(D923,Prisliste!$C$4:$F$4,Prisliste!$C$31:$F$31)*R923)),"")</f>
        <v/>
      </c>
    </row>
    <row r="924" spans="1:21" ht="14.4">
      <c r="A924" s="278" t="str">
        <f>IF(A923="","",IF(A923+1&lt;='Prisestimat RAS'!$C$7,'Beregninger RAS'!A923+1,""))</f>
        <v/>
      </c>
      <c r="B924" s="260" t="str">
        <f t="shared" si="143"/>
        <v/>
      </c>
      <c r="C924" s="277" t="str">
        <f t="shared" si="144"/>
        <v/>
      </c>
      <c r="D924" s="260" t="str">
        <f t="shared" si="145"/>
        <v/>
      </c>
      <c r="E924" s="226" t="str">
        <f t="shared" si="147"/>
        <v/>
      </c>
      <c r="F924" s="248" t="str">
        <f t="shared" si="146"/>
        <v/>
      </c>
      <c r="G924" s="246" t="str">
        <f>IF($A924="","",'Prisestimat RAS'!$C$14)</f>
        <v/>
      </c>
      <c r="H924" s="248" t="str" cm="1">
        <f t="array" ref="H924">IF(N924=Hjelpeark!$E$7,_xlfn.XLOOKUP(IF(P924="Naturlig",O924,P924),'Veksttabell FV'!$A$26:$A$42,_xlfn.XLOOKUP('Beregninger RAS'!F924,'Veksttabell FV'!$B$25:$T$25,'Veksttabell FV'!$B$26:$T$42,,-1),,-1)*G924,IF('Beregninger RAS'!N924=Hjelpeark!$D$7,_xlfn.XLOOKUP(IF(P924="Naturlig",O924,P924),'Veksttabell SV'!$A$27:$A$43,_xlfn.XLOOKUP('Beregninger RAS'!F924,'Veksttabell SV'!$B$26:$AU$26,'Veksttabell SV'!$B$27:$AU$43,,-1),,-1)*G924,""))</f>
        <v/>
      </c>
      <c r="I924" s="248" t="str">
        <f t="shared" si="140"/>
        <v/>
      </c>
      <c r="J924" s="264" t="str">
        <f t="shared" si="141"/>
        <v/>
      </c>
      <c r="K924" s="277" t="str">
        <f>IF(A924="","",'Prisestimat RAS'!$C$9)</f>
        <v/>
      </c>
      <c r="L924" s="277" t="str">
        <f>IF(B924="","",'Prisestimat RAS'!$C$10)</f>
        <v/>
      </c>
      <c r="M924" s="277" t="str">
        <f>IF(A924="","",_xlfn.XLOOKUP('Prisestimat RAS'!$C$10,Hjelpeark!$P$14:$P$16,Hjelpeark!$Q$14:$Q$16))</f>
        <v/>
      </c>
      <c r="N924" s="277" t="str">
        <f t="shared" si="148"/>
        <v/>
      </c>
      <c r="O924" s="277" t="str">
        <f>IFERROR(IF(N924=Hjelpeark!$D$7,_xlfn.XLOOKUP('Beregninger RAS'!C924,Hjelpeark!$C$8:$C$19,Hjelpeark!$D$8:$D$19),_xlfn.XLOOKUP('Beregninger RAS'!C924,Hjelpeark!$C$8:$C$19,Hjelpeark!$E$8:$E$19)),"")</f>
        <v/>
      </c>
      <c r="P924" s="277" t="str">
        <f t="shared" si="149"/>
        <v/>
      </c>
      <c r="Q924" s="277" t="str">
        <f>IFERROR(IF(P924=Hjelpeark!$B$4,0,ABS(P924-O924)),"")</f>
        <v/>
      </c>
      <c r="R924" s="226" t="str">
        <f t="shared" si="142"/>
        <v/>
      </c>
      <c r="T924" s="248" t="str">
        <f>IFERROR(_xlfn.XLOOKUP(D924,Prisliste!$C$4:$F$4,Prisliste!$C$28:$F$28)*R924,"")</f>
        <v/>
      </c>
      <c r="U924" s="248" t="str">
        <f>IFERROR(IF(L924=Hjelpeark!$P$14,_xlfn.XLOOKUP(D924,Prisliste!$C$4:$F$4,Prisliste!$C$29:$F$29)*R924,IF(L924=Hjelpeark!$P$15,_xlfn.XLOOKUP(D924,Prisliste!$C$4:$F$4,Prisliste!$C$30:$F$30)*R924,_xlfn.XLOOKUP(D924,Prisliste!$C$4:$F$4,Prisliste!$C$31:$F$31)*R924)),"")</f>
        <v/>
      </c>
    </row>
    <row r="925" spans="1:21" ht="14.4">
      <c r="A925" s="278" t="str">
        <f>IF(A924="","",IF(A924+1&lt;='Prisestimat RAS'!$C$7,'Beregninger RAS'!A924+1,""))</f>
        <v/>
      </c>
      <c r="B925" s="260" t="str">
        <f t="shared" si="143"/>
        <v/>
      </c>
      <c r="C925" s="277" t="str">
        <f t="shared" si="144"/>
        <v/>
      </c>
      <c r="D925" s="260" t="str">
        <f t="shared" si="145"/>
        <v/>
      </c>
      <c r="E925" s="226" t="str">
        <f t="shared" si="147"/>
        <v/>
      </c>
      <c r="F925" s="248" t="str">
        <f t="shared" si="146"/>
        <v/>
      </c>
      <c r="G925" s="246" t="str">
        <f>IF($A925="","",'Prisestimat RAS'!$C$14)</f>
        <v/>
      </c>
      <c r="H925" s="248" t="str" cm="1">
        <f t="array" ref="H925">IF(N925=Hjelpeark!$E$7,_xlfn.XLOOKUP(IF(P925="Naturlig",O925,P925),'Veksttabell FV'!$A$26:$A$42,_xlfn.XLOOKUP('Beregninger RAS'!F925,'Veksttabell FV'!$B$25:$T$25,'Veksttabell FV'!$B$26:$T$42,,-1),,-1)*G925,IF('Beregninger RAS'!N925=Hjelpeark!$D$7,_xlfn.XLOOKUP(IF(P925="Naturlig",O925,P925),'Veksttabell SV'!$A$27:$A$43,_xlfn.XLOOKUP('Beregninger RAS'!F925,'Veksttabell SV'!$B$26:$AU$26,'Veksttabell SV'!$B$27:$AU$43,,-1),,-1)*G925,""))</f>
        <v/>
      </c>
      <c r="I925" s="248" t="str">
        <f t="shared" si="140"/>
        <v/>
      </c>
      <c r="J925" s="264" t="str">
        <f t="shared" si="141"/>
        <v/>
      </c>
      <c r="K925" s="277" t="str">
        <f>IF(A925="","",'Prisestimat RAS'!$C$9)</f>
        <v/>
      </c>
      <c r="L925" s="277" t="str">
        <f>IF(B925="","",'Prisestimat RAS'!$C$10)</f>
        <v/>
      </c>
      <c r="M925" s="277" t="str">
        <f>IF(A925="","",_xlfn.XLOOKUP('Prisestimat RAS'!$C$10,Hjelpeark!$P$14:$P$16,Hjelpeark!$Q$14:$Q$16))</f>
        <v/>
      </c>
      <c r="N925" s="277" t="str">
        <f t="shared" si="148"/>
        <v/>
      </c>
      <c r="O925" s="277" t="str">
        <f>IFERROR(IF(N925=Hjelpeark!$D$7,_xlfn.XLOOKUP('Beregninger RAS'!C925,Hjelpeark!$C$8:$C$19,Hjelpeark!$D$8:$D$19),_xlfn.XLOOKUP('Beregninger RAS'!C925,Hjelpeark!$C$8:$C$19,Hjelpeark!$E$8:$E$19)),"")</f>
        <v/>
      </c>
      <c r="P925" s="277" t="str">
        <f t="shared" si="149"/>
        <v/>
      </c>
      <c r="Q925" s="277" t="str">
        <f>IFERROR(IF(P925=Hjelpeark!$B$4,0,ABS(P925-O925)),"")</f>
        <v/>
      </c>
      <c r="R925" s="226" t="str">
        <f t="shared" si="142"/>
        <v/>
      </c>
      <c r="T925" s="248" t="str">
        <f>IFERROR(_xlfn.XLOOKUP(D925,Prisliste!$C$4:$F$4,Prisliste!$C$28:$F$28)*R925,"")</f>
        <v/>
      </c>
      <c r="U925" s="248" t="str">
        <f>IFERROR(IF(L925=Hjelpeark!$P$14,_xlfn.XLOOKUP(D925,Prisliste!$C$4:$F$4,Prisliste!$C$29:$F$29)*R925,IF(L925=Hjelpeark!$P$15,_xlfn.XLOOKUP(D925,Prisliste!$C$4:$F$4,Prisliste!$C$30:$F$30)*R925,_xlfn.XLOOKUP(D925,Prisliste!$C$4:$F$4,Prisliste!$C$31:$F$31)*R925)),"")</f>
        <v/>
      </c>
    </row>
    <row r="926" spans="1:21" ht="14.4">
      <c r="A926" s="278" t="str">
        <f>IF(A925="","",IF(A925+1&lt;='Prisestimat RAS'!$C$7,'Beregninger RAS'!A925+1,""))</f>
        <v/>
      </c>
      <c r="B926" s="260" t="str">
        <f t="shared" si="143"/>
        <v/>
      </c>
      <c r="C926" s="277" t="str">
        <f t="shared" si="144"/>
        <v/>
      </c>
      <c r="D926" s="260" t="str">
        <f t="shared" si="145"/>
        <v/>
      </c>
      <c r="E926" s="226" t="str">
        <f t="shared" si="147"/>
        <v/>
      </c>
      <c r="F926" s="248" t="str">
        <f t="shared" si="146"/>
        <v/>
      </c>
      <c r="G926" s="246" t="str">
        <f>IF($A926="","",'Prisestimat RAS'!$C$14)</f>
        <v/>
      </c>
      <c r="H926" s="248" t="str" cm="1">
        <f t="array" ref="H926">IF(N926=Hjelpeark!$E$7,_xlfn.XLOOKUP(IF(P926="Naturlig",O926,P926),'Veksttabell FV'!$A$26:$A$42,_xlfn.XLOOKUP('Beregninger RAS'!F926,'Veksttabell FV'!$B$25:$T$25,'Veksttabell FV'!$B$26:$T$42,,-1),,-1)*G926,IF('Beregninger RAS'!N926=Hjelpeark!$D$7,_xlfn.XLOOKUP(IF(P926="Naturlig",O926,P926),'Veksttabell SV'!$A$27:$A$43,_xlfn.XLOOKUP('Beregninger RAS'!F926,'Veksttabell SV'!$B$26:$AU$26,'Veksttabell SV'!$B$27:$AU$43,,-1),,-1)*G926,""))</f>
        <v/>
      </c>
      <c r="I926" s="248" t="str">
        <f t="shared" si="140"/>
        <v/>
      </c>
      <c r="J926" s="264" t="str">
        <f t="shared" si="141"/>
        <v/>
      </c>
      <c r="K926" s="277" t="str">
        <f>IF(A926="","",'Prisestimat RAS'!$C$9)</f>
        <v/>
      </c>
      <c r="L926" s="277" t="str">
        <f>IF(B926="","",'Prisestimat RAS'!$C$10)</f>
        <v/>
      </c>
      <c r="M926" s="277" t="str">
        <f>IF(A926="","",_xlfn.XLOOKUP('Prisestimat RAS'!$C$10,Hjelpeark!$P$14:$P$16,Hjelpeark!$Q$14:$Q$16))</f>
        <v/>
      </c>
      <c r="N926" s="277" t="str">
        <f t="shared" si="148"/>
        <v/>
      </c>
      <c r="O926" s="277" t="str">
        <f>IFERROR(IF(N926=Hjelpeark!$D$7,_xlfn.XLOOKUP('Beregninger RAS'!C926,Hjelpeark!$C$8:$C$19,Hjelpeark!$D$8:$D$19),_xlfn.XLOOKUP('Beregninger RAS'!C926,Hjelpeark!$C$8:$C$19,Hjelpeark!$E$8:$E$19)),"")</f>
        <v/>
      </c>
      <c r="P926" s="277" t="str">
        <f t="shared" si="149"/>
        <v/>
      </c>
      <c r="Q926" s="277" t="str">
        <f>IFERROR(IF(P926=Hjelpeark!$B$4,0,ABS(P926-O926)),"")</f>
        <v/>
      </c>
      <c r="R926" s="226" t="str">
        <f t="shared" si="142"/>
        <v/>
      </c>
      <c r="T926" s="248" t="str">
        <f>IFERROR(_xlfn.XLOOKUP(D926,Prisliste!$C$4:$F$4,Prisliste!$C$28:$F$28)*R926,"")</f>
        <v/>
      </c>
      <c r="U926" s="248" t="str">
        <f>IFERROR(IF(L926=Hjelpeark!$P$14,_xlfn.XLOOKUP(D926,Prisliste!$C$4:$F$4,Prisliste!$C$29:$F$29)*R926,IF(L926=Hjelpeark!$P$15,_xlfn.XLOOKUP(D926,Prisliste!$C$4:$F$4,Prisliste!$C$30:$F$30)*R926,_xlfn.XLOOKUP(D926,Prisliste!$C$4:$F$4,Prisliste!$C$31:$F$31)*R926)),"")</f>
        <v/>
      </c>
    </row>
    <row r="927" spans="1:21" ht="14.4">
      <c r="A927" s="278" t="str">
        <f>IF(A926="","",IF(A926+1&lt;='Prisestimat RAS'!$C$7,'Beregninger RAS'!A926+1,""))</f>
        <v/>
      </c>
      <c r="B927" s="260" t="str">
        <f t="shared" si="143"/>
        <v/>
      </c>
      <c r="C927" s="277" t="str">
        <f t="shared" si="144"/>
        <v/>
      </c>
      <c r="D927" s="260" t="str">
        <f t="shared" si="145"/>
        <v/>
      </c>
      <c r="E927" s="226" t="str">
        <f t="shared" si="147"/>
        <v/>
      </c>
      <c r="F927" s="248" t="str">
        <f t="shared" si="146"/>
        <v/>
      </c>
      <c r="G927" s="246" t="str">
        <f>IF($A927="","",'Prisestimat RAS'!$C$14)</f>
        <v/>
      </c>
      <c r="H927" s="248" t="str" cm="1">
        <f t="array" ref="H927">IF(N927=Hjelpeark!$E$7,_xlfn.XLOOKUP(IF(P927="Naturlig",O927,P927),'Veksttabell FV'!$A$26:$A$42,_xlfn.XLOOKUP('Beregninger RAS'!F927,'Veksttabell FV'!$B$25:$T$25,'Veksttabell FV'!$B$26:$T$42,,-1),,-1)*G927,IF('Beregninger RAS'!N927=Hjelpeark!$D$7,_xlfn.XLOOKUP(IF(P927="Naturlig",O927,P927),'Veksttabell SV'!$A$27:$A$43,_xlfn.XLOOKUP('Beregninger RAS'!F927,'Veksttabell SV'!$B$26:$AU$26,'Veksttabell SV'!$B$27:$AU$43,,-1),,-1)*G927,""))</f>
        <v/>
      </c>
      <c r="I927" s="248" t="str">
        <f t="shared" si="140"/>
        <v/>
      </c>
      <c r="J927" s="264" t="str">
        <f t="shared" si="141"/>
        <v/>
      </c>
      <c r="K927" s="277" t="str">
        <f>IF(A927="","",'Prisestimat RAS'!$C$9)</f>
        <v/>
      </c>
      <c r="L927" s="277" t="str">
        <f>IF(B927="","",'Prisestimat RAS'!$C$10)</f>
        <v/>
      </c>
      <c r="M927" s="277" t="str">
        <f>IF(A927="","",_xlfn.XLOOKUP('Prisestimat RAS'!$C$10,Hjelpeark!$P$14:$P$16,Hjelpeark!$Q$14:$Q$16))</f>
        <v/>
      </c>
      <c r="N927" s="277" t="str">
        <f t="shared" si="148"/>
        <v/>
      </c>
      <c r="O927" s="277" t="str">
        <f>IFERROR(IF(N927=Hjelpeark!$D$7,_xlfn.XLOOKUP('Beregninger RAS'!C927,Hjelpeark!$C$8:$C$19,Hjelpeark!$D$8:$D$19),_xlfn.XLOOKUP('Beregninger RAS'!C927,Hjelpeark!$C$8:$C$19,Hjelpeark!$E$8:$E$19)),"")</f>
        <v/>
      </c>
      <c r="P927" s="277" t="str">
        <f t="shared" si="149"/>
        <v/>
      </c>
      <c r="Q927" s="277" t="str">
        <f>IFERROR(IF(P927=Hjelpeark!$B$4,0,ABS(P927-O927)),"")</f>
        <v/>
      </c>
      <c r="R927" s="226" t="str">
        <f t="shared" si="142"/>
        <v/>
      </c>
      <c r="T927" s="248" t="str">
        <f>IFERROR(_xlfn.XLOOKUP(D927,Prisliste!$C$4:$F$4,Prisliste!$C$28:$F$28)*R927,"")</f>
        <v/>
      </c>
      <c r="U927" s="248" t="str">
        <f>IFERROR(IF(L927=Hjelpeark!$P$14,_xlfn.XLOOKUP(D927,Prisliste!$C$4:$F$4,Prisliste!$C$29:$F$29)*R927,IF(L927=Hjelpeark!$P$15,_xlfn.XLOOKUP(D927,Prisliste!$C$4:$F$4,Prisliste!$C$30:$F$30)*R927,_xlfn.XLOOKUP(D927,Prisliste!$C$4:$F$4,Prisliste!$C$31:$F$31)*R927)),"")</f>
        <v/>
      </c>
    </row>
    <row r="928" spans="1:21" ht="14.4">
      <c r="A928" s="278" t="str">
        <f>IF(A927="","",IF(A927+1&lt;='Prisestimat RAS'!$C$7,'Beregninger RAS'!A927+1,""))</f>
        <v/>
      </c>
      <c r="B928" s="260" t="str">
        <f t="shared" si="143"/>
        <v/>
      </c>
      <c r="C928" s="277" t="str">
        <f t="shared" si="144"/>
        <v/>
      </c>
      <c r="D928" s="260" t="str">
        <f t="shared" si="145"/>
        <v/>
      </c>
      <c r="E928" s="226" t="str">
        <f t="shared" si="147"/>
        <v/>
      </c>
      <c r="F928" s="248" t="str">
        <f t="shared" si="146"/>
        <v/>
      </c>
      <c r="G928" s="246" t="str">
        <f>IF($A928="","",'Prisestimat RAS'!$C$14)</f>
        <v/>
      </c>
      <c r="H928" s="248" t="str" cm="1">
        <f t="array" ref="H928">IF(N928=Hjelpeark!$E$7,_xlfn.XLOOKUP(IF(P928="Naturlig",O928,P928),'Veksttabell FV'!$A$26:$A$42,_xlfn.XLOOKUP('Beregninger RAS'!F928,'Veksttabell FV'!$B$25:$T$25,'Veksttabell FV'!$B$26:$T$42,,-1),,-1)*G928,IF('Beregninger RAS'!N928=Hjelpeark!$D$7,_xlfn.XLOOKUP(IF(P928="Naturlig",O928,P928),'Veksttabell SV'!$A$27:$A$43,_xlfn.XLOOKUP('Beregninger RAS'!F928,'Veksttabell SV'!$B$26:$AU$26,'Veksttabell SV'!$B$27:$AU$43,,-1),,-1)*G928,""))</f>
        <v/>
      </c>
      <c r="I928" s="248" t="str">
        <f t="shared" si="140"/>
        <v/>
      </c>
      <c r="J928" s="264" t="str">
        <f t="shared" si="141"/>
        <v/>
      </c>
      <c r="K928" s="277" t="str">
        <f>IF(A928="","",'Prisestimat RAS'!$C$9)</f>
        <v/>
      </c>
      <c r="L928" s="277" t="str">
        <f>IF(B928="","",'Prisestimat RAS'!$C$10)</f>
        <v/>
      </c>
      <c r="M928" s="277" t="str">
        <f>IF(A928="","",_xlfn.XLOOKUP('Prisestimat RAS'!$C$10,Hjelpeark!$P$14:$P$16,Hjelpeark!$Q$14:$Q$16))</f>
        <v/>
      </c>
      <c r="N928" s="277" t="str">
        <f t="shared" si="148"/>
        <v/>
      </c>
      <c r="O928" s="277" t="str">
        <f>IFERROR(IF(N928=Hjelpeark!$D$7,_xlfn.XLOOKUP('Beregninger RAS'!C928,Hjelpeark!$C$8:$C$19,Hjelpeark!$D$8:$D$19),_xlfn.XLOOKUP('Beregninger RAS'!C928,Hjelpeark!$C$8:$C$19,Hjelpeark!$E$8:$E$19)),"")</f>
        <v/>
      </c>
      <c r="P928" s="277" t="str">
        <f t="shared" si="149"/>
        <v/>
      </c>
      <c r="Q928" s="277" t="str">
        <f>IFERROR(IF(P928=Hjelpeark!$B$4,0,ABS(P928-O928)),"")</f>
        <v/>
      </c>
      <c r="R928" s="226" t="str">
        <f t="shared" si="142"/>
        <v/>
      </c>
      <c r="T928" s="248" t="str">
        <f>IFERROR(_xlfn.XLOOKUP(D928,Prisliste!$C$4:$F$4,Prisliste!$C$28:$F$28)*R928,"")</f>
        <v/>
      </c>
      <c r="U928" s="248" t="str">
        <f>IFERROR(IF(L928=Hjelpeark!$P$14,_xlfn.XLOOKUP(D928,Prisliste!$C$4:$F$4,Prisliste!$C$29:$F$29)*R928,IF(L928=Hjelpeark!$P$15,_xlfn.XLOOKUP(D928,Prisliste!$C$4:$F$4,Prisliste!$C$30:$F$30)*R928,_xlfn.XLOOKUP(D928,Prisliste!$C$4:$F$4,Prisliste!$C$31:$F$31)*R928)),"")</f>
        <v/>
      </c>
    </row>
    <row r="929" spans="1:21" ht="14.4">
      <c r="A929" s="278" t="str">
        <f>IF(A928="","",IF(A928+1&lt;='Prisestimat RAS'!$C$7,'Beregninger RAS'!A928+1,""))</f>
        <v/>
      </c>
      <c r="B929" s="260" t="str">
        <f t="shared" si="143"/>
        <v/>
      </c>
      <c r="C929" s="277" t="str">
        <f t="shared" si="144"/>
        <v/>
      </c>
      <c r="D929" s="260" t="str">
        <f t="shared" si="145"/>
        <v/>
      </c>
      <c r="E929" s="226" t="str">
        <f t="shared" si="147"/>
        <v/>
      </c>
      <c r="F929" s="248" t="str">
        <f t="shared" si="146"/>
        <v/>
      </c>
      <c r="G929" s="246" t="str">
        <f>IF($A929="","",'Prisestimat RAS'!$C$14)</f>
        <v/>
      </c>
      <c r="H929" s="248" t="str" cm="1">
        <f t="array" ref="H929">IF(N929=Hjelpeark!$E$7,_xlfn.XLOOKUP(IF(P929="Naturlig",O929,P929),'Veksttabell FV'!$A$26:$A$42,_xlfn.XLOOKUP('Beregninger RAS'!F929,'Veksttabell FV'!$B$25:$T$25,'Veksttabell FV'!$B$26:$T$42,,-1),,-1)*G929,IF('Beregninger RAS'!N929=Hjelpeark!$D$7,_xlfn.XLOOKUP(IF(P929="Naturlig",O929,P929),'Veksttabell SV'!$A$27:$A$43,_xlfn.XLOOKUP('Beregninger RAS'!F929,'Veksttabell SV'!$B$26:$AU$26,'Veksttabell SV'!$B$27:$AU$43,,-1),,-1)*G929,""))</f>
        <v/>
      </c>
      <c r="I929" s="248" t="str">
        <f t="shared" si="140"/>
        <v/>
      </c>
      <c r="J929" s="264" t="str">
        <f t="shared" si="141"/>
        <v/>
      </c>
      <c r="K929" s="277" t="str">
        <f>IF(A929="","",'Prisestimat RAS'!$C$9)</f>
        <v/>
      </c>
      <c r="L929" s="277" t="str">
        <f>IF(B929="","",'Prisestimat RAS'!$C$10)</f>
        <v/>
      </c>
      <c r="M929" s="277" t="str">
        <f>IF(A929="","",_xlfn.XLOOKUP('Prisestimat RAS'!$C$10,Hjelpeark!$P$14:$P$16,Hjelpeark!$Q$14:$Q$16))</f>
        <v/>
      </c>
      <c r="N929" s="277" t="str">
        <f t="shared" si="148"/>
        <v/>
      </c>
      <c r="O929" s="277" t="str">
        <f>IFERROR(IF(N929=Hjelpeark!$D$7,_xlfn.XLOOKUP('Beregninger RAS'!C929,Hjelpeark!$C$8:$C$19,Hjelpeark!$D$8:$D$19),_xlfn.XLOOKUP('Beregninger RAS'!C929,Hjelpeark!$C$8:$C$19,Hjelpeark!$E$8:$E$19)),"")</f>
        <v/>
      </c>
      <c r="P929" s="277" t="str">
        <f t="shared" si="149"/>
        <v/>
      </c>
      <c r="Q929" s="277" t="str">
        <f>IFERROR(IF(P929=Hjelpeark!$B$4,0,ABS(P929-O929)),"")</f>
        <v/>
      </c>
      <c r="R929" s="226" t="str">
        <f t="shared" si="142"/>
        <v/>
      </c>
      <c r="T929" s="248" t="str">
        <f>IFERROR(_xlfn.XLOOKUP(D929,Prisliste!$C$4:$F$4,Prisliste!$C$28:$F$28)*R929,"")</f>
        <v/>
      </c>
      <c r="U929" s="248" t="str">
        <f>IFERROR(IF(L929=Hjelpeark!$P$14,_xlfn.XLOOKUP(D929,Prisliste!$C$4:$F$4,Prisliste!$C$29:$F$29)*R929,IF(L929=Hjelpeark!$P$15,_xlfn.XLOOKUP(D929,Prisliste!$C$4:$F$4,Prisliste!$C$30:$F$30)*R929,_xlfn.XLOOKUP(D929,Prisliste!$C$4:$F$4,Prisliste!$C$31:$F$31)*R929)),"")</f>
        <v/>
      </c>
    </row>
    <row r="930" spans="1:21" ht="14.4">
      <c r="A930" s="278" t="str">
        <f>IF(A929="","",IF(A929+1&lt;='Prisestimat RAS'!$C$7,'Beregninger RAS'!A929+1,""))</f>
        <v/>
      </c>
      <c r="B930" s="260" t="str">
        <f t="shared" si="143"/>
        <v/>
      </c>
      <c r="C930" s="277" t="str">
        <f t="shared" si="144"/>
        <v/>
      </c>
      <c r="D930" s="260" t="str">
        <f t="shared" si="145"/>
        <v/>
      </c>
      <c r="E930" s="226" t="str">
        <f t="shared" si="147"/>
        <v/>
      </c>
      <c r="F930" s="248" t="str">
        <f t="shared" si="146"/>
        <v/>
      </c>
      <c r="G930" s="246" t="str">
        <f>IF($A930="","",'Prisestimat RAS'!$C$14)</f>
        <v/>
      </c>
      <c r="H930" s="248" t="str" cm="1">
        <f t="array" ref="H930">IF(N930=Hjelpeark!$E$7,_xlfn.XLOOKUP(IF(P930="Naturlig",O930,P930),'Veksttabell FV'!$A$26:$A$42,_xlfn.XLOOKUP('Beregninger RAS'!F930,'Veksttabell FV'!$B$25:$T$25,'Veksttabell FV'!$B$26:$T$42,,-1),,-1)*G930,IF('Beregninger RAS'!N930=Hjelpeark!$D$7,_xlfn.XLOOKUP(IF(P930="Naturlig",O930,P930),'Veksttabell SV'!$A$27:$A$43,_xlfn.XLOOKUP('Beregninger RAS'!F930,'Veksttabell SV'!$B$26:$AU$26,'Veksttabell SV'!$B$27:$AU$43,,-1),,-1)*G930,""))</f>
        <v/>
      </c>
      <c r="I930" s="248" t="str">
        <f t="shared" si="140"/>
        <v/>
      </c>
      <c r="J930" s="264" t="str">
        <f t="shared" si="141"/>
        <v/>
      </c>
      <c r="K930" s="277" t="str">
        <f>IF(A930="","",'Prisestimat RAS'!$C$9)</f>
        <v/>
      </c>
      <c r="L930" s="277" t="str">
        <f>IF(B930="","",'Prisestimat RAS'!$C$10)</f>
        <v/>
      </c>
      <c r="M930" s="277" t="str">
        <f>IF(A930="","",_xlfn.XLOOKUP('Prisestimat RAS'!$C$10,Hjelpeark!$P$14:$P$16,Hjelpeark!$Q$14:$Q$16))</f>
        <v/>
      </c>
      <c r="N930" s="277" t="str">
        <f t="shared" si="148"/>
        <v/>
      </c>
      <c r="O930" s="277" t="str">
        <f>IFERROR(IF(N930=Hjelpeark!$D$7,_xlfn.XLOOKUP('Beregninger RAS'!C930,Hjelpeark!$C$8:$C$19,Hjelpeark!$D$8:$D$19),_xlfn.XLOOKUP('Beregninger RAS'!C930,Hjelpeark!$C$8:$C$19,Hjelpeark!$E$8:$E$19)),"")</f>
        <v/>
      </c>
      <c r="P930" s="277" t="str">
        <f t="shared" si="149"/>
        <v/>
      </c>
      <c r="Q930" s="277" t="str">
        <f>IFERROR(IF(P930=Hjelpeark!$B$4,0,ABS(P930-O930)),"")</f>
        <v/>
      </c>
      <c r="R930" s="226" t="str">
        <f t="shared" si="142"/>
        <v/>
      </c>
      <c r="T930" s="248" t="str">
        <f>IFERROR(_xlfn.XLOOKUP(D930,Prisliste!$C$4:$F$4,Prisliste!$C$28:$F$28)*R930,"")</f>
        <v/>
      </c>
      <c r="U930" s="248" t="str">
        <f>IFERROR(IF(L930=Hjelpeark!$P$14,_xlfn.XLOOKUP(D930,Prisliste!$C$4:$F$4,Prisliste!$C$29:$F$29)*R930,IF(L930=Hjelpeark!$P$15,_xlfn.XLOOKUP(D930,Prisliste!$C$4:$F$4,Prisliste!$C$30:$F$30)*R930,_xlfn.XLOOKUP(D930,Prisliste!$C$4:$F$4,Prisliste!$C$31:$F$31)*R930)),"")</f>
        <v/>
      </c>
    </row>
    <row r="931" spans="1:21" ht="14.4">
      <c r="A931" s="278" t="str">
        <f>IF(A930="","",IF(A930+1&lt;='Prisestimat RAS'!$C$7,'Beregninger RAS'!A930+1,""))</f>
        <v/>
      </c>
      <c r="B931" s="260" t="str">
        <f t="shared" si="143"/>
        <v/>
      </c>
      <c r="C931" s="277" t="str">
        <f t="shared" si="144"/>
        <v/>
      </c>
      <c r="D931" s="260" t="str">
        <f t="shared" si="145"/>
        <v/>
      </c>
      <c r="E931" s="226" t="str">
        <f t="shared" si="147"/>
        <v/>
      </c>
      <c r="F931" s="248" t="str">
        <f t="shared" si="146"/>
        <v/>
      </c>
      <c r="G931" s="246" t="str">
        <f>IF($A931="","",'Prisestimat RAS'!$C$14)</f>
        <v/>
      </c>
      <c r="H931" s="248" t="str" cm="1">
        <f t="array" ref="H931">IF(N931=Hjelpeark!$E$7,_xlfn.XLOOKUP(IF(P931="Naturlig",O931,P931),'Veksttabell FV'!$A$26:$A$42,_xlfn.XLOOKUP('Beregninger RAS'!F931,'Veksttabell FV'!$B$25:$T$25,'Veksttabell FV'!$B$26:$T$42,,-1),,-1)*G931,IF('Beregninger RAS'!N931=Hjelpeark!$D$7,_xlfn.XLOOKUP(IF(P931="Naturlig",O931,P931),'Veksttabell SV'!$A$27:$A$43,_xlfn.XLOOKUP('Beregninger RAS'!F931,'Veksttabell SV'!$B$26:$AU$26,'Veksttabell SV'!$B$27:$AU$43,,-1),,-1)*G931,""))</f>
        <v/>
      </c>
      <c r="I931" s="248" t="str">
        <f t="shared" si="140"/>
        <v/>
      </c>
      <c r="J931" s="264" t="str">
        <f t="shared" si="141"/>
        <v/>
      </c>
      <c r="K931" s="277" t="str">
        <f>IF(A931="","",'Prisestimat RAS'!$C$9)</f>
        <v/>
      </c>
      <c r="L931" s="277" t="str">
        <f>IF(B931="","",'Prisestimat RAS'!$C$10)</f>
        <v/>
      </c>
      <c r="M931" s="277" t="str">
        <f>IF(A931="","",_xlfn.XLOOKUP('Prisestimat RAS'!$C$10,Hjelpeark!$P$14:$P$16,Hjelpeark!$Q$14:$Q$16))</f>
        <v/>
      </c>
      <c r="N931" s="277" t="str">
        <f t="shared" si="148"/>
        <v/>
      </c>
      <c r="O931" s="277" t="str">
        <f>IFERROR(IF(N931=Hjelpeark!$D$7,_xlfn.XLOOKUP('Beregninger RAS'!C931,Hjelpeark!$C$8:$C$19,Hjelpeark!$D$8:$D$19),_xlfn.XLOOKUP('Beregninger RAS'!C931,Hjelpeark!$C$8:$C$19,Hjelpeark!$E$8:$E$19)),"")</f>
        <v/>
      </c>
      <c r="P931" s="277" t="str">
        <f t="shared" si="149"/>
        <v/>
      </c>
      <c r="Q931" s="277" t="str">
        <f>IFERROR(IF(P931=Hjelpeark!$B$4,0,ABS(P931-O931)),"")</f>
        <v/>
      </c>
      <c r="R931" s="226" t="str">
        <f t="shared" si="142"/>
        <v/>
      </c>
      <c r="T931" s="248" t="str">
        <f>IFERROR(_xlfn.XLOOKUP(D931,Prisliste!$C$4:$F$4,Prisliste!$C$28:$F$28)*R931,"")</f>
        <v/>
      </c>
      <c r="U931" s="248" t="str">
        <f>IFERROR(IF(L931=Hjelpeark!$P$14,_xlfn.XLOOKUP(D931,Prisliste!$C$4:$F$4,Prisliste!$C$29:$F$29)*R931,IF(L931=Hjelpeark!$P$15,_xlfn.XLOOKUP(D931,Prisliste!$C$4:$F$4,Prisliste!$C$30:$F$30)*R931,_xlfn.XLOOKUP(D931,Prisliste!$C$4:$F$4,Prisliste!$C$31:$F$31)*R931)),"")</f>
        <v/>
      </c>
    </row>
    <row r="932" spans="1:21" ht="14.4">
      <c r="A932" s="278" t="str">
        <f>IF(A931="","",IF(A931+1&lt;='Prisestimat RAS'!$C$7,'Beregninger RAS'!A931+1,""))</f>
        <v/>
      </c>
      <c r="B932" s="260" t="str">
        <f t="shared" si="143"/>
        <v/>
      </c>
      <c r="C932" s="277" t="str">
        <f t="shared" si="144"/>
        <v/>
      </c>
      <c r="D932" s="260" t="str">
        <f t="shared" si="145"/>
        <v/>
      </c>
      <c r="E932" s="226" t="str">
        <f t="shared" si="147"/>
        <v/>
      </c>
      <c r="F932" s="248" t="str">
        <f t="shared" si="146"/>
        <v/>
      </c>
      <c r="G932" s="246" t="str">
        <f>IF($A932="","",'Prisestimat RAS'!$C$14)</f>
        <v/>
      </c>
      <c r="H932" s="248" t="str" cm="1">
        <f t="array" ref="H932">IF(N932=Hjelpeark!$E$7,_xlfn.XLOOKUP(IF(P932="Naturlig",O932,P932),'Veksttabell FV'!$A$26:$A$42,_xlfn.XLOOKUP('Beregninger RAS'!F932,'Veksttabell FV'!$B$25:$T$25,'Veksttabell FV'!$B$26:$T$42,,-1),,-1)*G932,IF('Beregninger RAS'!N932=Hjelpeark!$D$7,_xlfn.XLOOKUP(IF(P932="Naturlig",O932,P932),'Veksttabell SV'!$A$27:$A$43,_xlfn.XLOOKUP('Beregninger RAS'!F932,'Veksttabell SV'!$B$26:$AU$26,'Veksttabell SV'!$B$27:$AU$43,,-1),,-1)*G932,""))</f>
        <v/>
      </c>
      <c r="I932" s="248" t="str">
        <f t="shared" si="140"/>
        <v/>
      </c>
      <c r="J932" s="264" t="str">
        <f t="shared" si="141"/>
        <v/>
      </c>
      <c r="K932" s="277" t="str">
        <f>IF(A932="","",'Prisestimat RAS'!$C$9)</f>
        <v/>
      </c>
      <c r="L932" s="277" t="str">
        <f>IF(B932="","",'Prisestimat RAS'!$C$10)</f>
        <v/>
      </c>
      <c r="M932" s="277" t="str">
        <f>IF(A932="","",_xlfn.XLOOKUP('Prisestimat RAS'!$C$10,Hjelpeark!$P$14:$P$16,Hjelpeark!$Q$14:$Q$16))</f>
        <v/>
      </c>
      <c r="N932" s="277" t="str">
        <f t="shared" si="148"/>
        <v/>
      </c>
      <c r="O932" s="277" t="str">
        <f>IFERROR(IF(N932=Hjelpeark!$D$7,_xlfn.XLOOKUP('Beregninger RAS'!C932,Hjelpeark!$C$8:$C$19,Hjelpeark!$D$8:$D$19),_xlfn.XLOOKUP('Beregninger RAS'!C932,Hjelpeark!$C$8:$C$19,Hjelpeark!$E$8:$E$19)),"")</f>
        <v/>
      </c>
      <c r="P932" s="277" t="str">
        <f t="shared" si="149"/>
        <v/>
      </c>
      <c r="Q932" s="277" t="str">
        <f>IFERROR(IF(P932=Hjelpeark!$B$4,0,ABS(P932-O932)),"")</f>
        <v/>
      </c>
      <c r="R932" s="226" t="str">
        <f t="shared" si="142"/>
        <v/>
      </c>
      <c r="T932" s="248" t="str">
        <f>IFERROR(_xlfn.XLOOKUP(D932,Prisliste!$C$4:$F$4,Prisliste!$C$28:$F$28)*R932,"")</f>
        <v/>
      </c>
      <c r="U932" s="248" t="str">
        <f>IFERROR(IF(L932=Hjelpeark!$P$14,_xlfn.XLOOKUP(D932,Prisliste!$C$4:$F$4,Prisliste!$C$29:$F$29)*R932,IF(L932=Hjelpeark!$P$15,_xlfn.XLOOKUP(D932,Prisliste!$C$4:$F$4,Prisliste!$C$30:$F$30)*R932,_xlfn.XLOOKUP(D932,Prisliste!$C$4:$F$4,Prisliste!$C$31:$F$31)*R932)),"")</f>
        <v/>
      </c>
    </row>
    <row r="933" spans="1:21" ht="14.4">
      <c r="A933" s="278" t="str">
        <f>IF(A932="","",IF(A932+1&lt;='Prisestimat RAS'!$C$7,'Beregninger RAS'!A932+1,""))</f>
        <v/>
      </c>
      <c r="B933" s="260" t="str">
        <f t="shared" si="143"/>
        <v/>
      </c>
      <c r="C933" s="277" t="str">
        <f t="shared" si="144"/>
        <v/>
      </c>
      <c r="D933" s="260" t="str">
        <f t="shared" si="145"/>
        <v/>
      </c>
      <c r="E933" s="226" t="str">
        <f t="shared" si="147"/>
        <v/>
      </c>
      <c r="F933" s="248" t="str">
        <f t="shared" si="146"/>
        <v/>
      </c>
      <c r="G933" s="246" t="str">
        <f>IF($A933="","",'Prisestimat RAS'!$C$14)</f>
        <v/>
      </c>
      <c r="H933" s="248" t="str" cm="1">
        <f t="array" ref="H933">IF(N933=Hjelpeark!$E$7,_xlfn.XLOOKUP(IF(P933="Naturlig",O933,P933),'Veksttabell FV'!$A$26:$A$42,_xlfn.XLOOKUP('Beregninger RAS'!F933,'Veksttabell FV'!$B$25:$T$25,'Veksttabell FV'!$B$26:$T$42,,-1),,-1)*G933,IF('Beregninger RAS'!N933=Hjelpeark!$D$7,_xlfn.XLOOKUP(IF(P933="Naturlig",O933,P933),'Veksttabell SV'!$A$27:$A$43,_xlfn.XLOOKUP('Beregninger RAS'!F933,'Veksttabell SV'!$B$26:$AU$26,'Veksttabell SV'!$B$27:$AU$43,,-1),,-1)*G933,""))</f>
        <v/>
      </c>
      <c r="I933" s="248" t="str">
        <f t="shared" si="140"/>
        <v/>
      </c>
      <c r="J933" s="264" t="str">
        <f t="shared" si="141"/>
        <v/>
      </c>
      <c r="K933" s="277" t="str">
        <f>IF(A933="","",'Prisestimat RAS'!$C$9)</f>
        <v/>
      </c>
      <c r="L933" s="277" t="str">
        <f>IF(B933="","",'Prisestimat RAS'!$C$10)</f>
        <v/>
      </c>
      <c r="M933" s="277" t="str">
        <f>IF(A933="","",_xlfn.XLOOKUP('Prisestimat RAS'!$C$10,Hjelpeark!$P$14:$P$16,Hjelpeark!$Q$14:$Q$16))</f>
        <v/>
      </c>
      <c r="N933" s="277" t="str">
        <f t="shared" si="148"/>
        <v/>
      </c>
      <c r="O933" s="277" t="str">
        <f>IFERROR(IF(N933=Hjelpeark!$D$7,_xlfn.XLOOKUP('Beregninger RAS'!C933,Hjelpeark!$C$8:$C$19,Hjelpeark!$D$8:$D$19),_xlfn.XLOOKUP('Beregninger RAS'!C933,Hjelpeark!$C$8:$C$19,Hjelpeark!$E$8:$E$19)),"")</f>
        <v/>
      </c>
      <c r="P933" s="277" t="str">
        <f t="shared" si="149"/>
        <v/>
      </c>
      <c r="Q933" s="277" t="str">
        <f>IFERROR(IF(P933=Hjelpeark!$B$4,0,ABS(P933-O933)),"")</f>
        <v/>
      </c>
      <c r="R933" s="226" t="str">
        <f t="shared" si="142"/>
        <v/>
      </c>
      <c r="T933" s="248" t="str">
        <f>IFERROR(_xlfn.XLOOKUP(D933,Prisliste!$C$4:$F$4,Prisliste!$C$28:$F$28)*R933,"")</f>
        <v/>
      </c>
      <c r="U933" s="248" t="str">
        <f>IFERROR(IF(L933=Hjelpeark!$P$14,_xlfn.XLOOKUP(D933,Prisliste!$C$4:$F$4,Prisliste!$C$29:$F$29)*R933,IF(L933=Hjelpeark!$P$15,_xlfn.XLOOKUP(D933,Prisliste!$C$4:$F$4,Prisliste!$C$30:$F$30)*R933,_xlfn.XLOOKUP(D933,Prisliste!$C$4:$F$4,Prisliste!$C$31:$F$31)*R933)),"")</f>
        <v/>
      </c>
    </row>
    <row r="934" spans="1:21" ht="14.4">
      <c r="A934" s="278" t="str">
        <f>IF(A933="","",IF(A933+1&lt;='Prisestimat RAS'!$C$7,'Beregninger RAS'!A933+1,""))</f>
        <v/>
      </c>
      <c r="B934" s="260" t="str">
        <f t="shared" si="143"/>
        <v/>
      </c>
      <c r="C934" s="277" t="str">
        <f t="shared" si="144"/>
        <v/>
      </c>
      <c r="D934" s="260" t="str">
        <f t="shared" si="145"/>
        <v/>
      </c>
      <c r="E934" s="226" t="str">
        <f t="shared" si="147"/>
        <v/>
      </c>
      <c r="F934" s="248" t="str">
        <f t="shared" si="146"/>
        <v/>
      </c>
      <c r="G934" s="246" t="str">
        <f>IF($A934="","",'Prisestimat RAS'!$C$14)</f>
        <v/>
      </c>
      <c r="H934" s="248" t="str" cm="1">
        <f t="array" ref="H934">IF(N934=Hjelpeark!$E$7,_xlfn.XLOOKUP(IF(P934="Naturlig",O934,P934),'Veksttabell FV'!$A$26:$A$42,_xlfn.XLOOKUP('Beregninger RAS'!F934,'Veksttabell FV'!$B$25:$T$25,'Veksttabell FV'!$B$26:$T$42,,-1),,-1)*G934,IF('Beregninger RAS'!N934=Hjelpeark!$D$7,_xlfn.XLOOKUP(IF(P934="Naturlig",O934,P934),'Veksttabell SV'!$A$27:$A$43,_xlfn.XLOOKUP('Beregninger RAS'!F934,'Veksttabell SV'!$B$26:$AU$26,'Veksttabell SV'!$B$27:$AU$43,,-1),,-1)*G934,""))</f>
        <v/>
      </c>
      <c r="I934" s="248" t="str">
        <f t="shared" si="140"/>
        <v/>
      </c>
      <c r="J934" s="264" t="str">
        <f t="shared" si="141"/>
        <v/>
      </c>
      <c r="K934" s="277" t="str">
        <f>IF(A934="","",'Prisestimat RAS'!$C$9)</f>
        <v/>
      </c>
      <c r="L934" s="277" t="str">
        <f>IF(B934="","",'Prisestimat RAS'!$C$10)</f>
        <v/>
      </c>
      <c r="M934" s="277" t="str">
        <f>IF(A934="","",_xlfn.XLOOKUP('Prisestimat RAS'!$C$10,Hjelpeark!$P$14:$P$16,Hjelpeark!$Q$14:$Q$16))</f>
        <v/>
      </c>
      <c r="N934" s="277" t="str">
        <f t="shared" si="148"/>
        <v/>
      </c>
      <c r="O934" s="277" t="str">
        <f>IFERROR(IF(N934=Hjelpeark!$D$7,_xlfn.XLOOKUP('Beregninger RAS'!C934,Hjelpeark!$C$8:$C$19,Hjelpeark!$D$8:$D$19),_xlfn.XLOOKUP('Beregninger RAS'!C934,Hjelpeark!$C$8:$C$19,Hjelpeark!$E$8:$E$19)),"")</f>
        <v/>
      </c>
      <c r="P934" s="277" t="str">
        <f t="shared" si="149"/>
        <v/>
      </c>
      <c r="Q934" s="277" t="str">
        <f>IFERROR(IF(P934=Hjelpeark!$B$4,0,ABS(P934-O934)),"")</f>
        <v/>
      </c>
      <c r="R934" s="226" t="str">
        <f t="shared" si="142"/>
        <v/>
      </c>
      <c r="T934" s="248" t="str">
        <f>IFERROR(_xlfn.XLOOKUP(D934,Prisliste!$C$4:$F$4,Prisliste!$C$28:$F$28)*R934,"")</f>
        <v/>
      </c>
      <c r="U934" s="248" t="str">
        <f>IFERROR(IF(L934=Hjelpeark!$P$14,_xlfn.XLOOKUP(D934,Prisliste!$C$4:$F$4,Prisliste!$C$29:$F$29)*R934,IF(L934=Hjelpeark!$P$15,_xlfn.XLOOKUP(D934,Prisliste!$C$4:$F$4,Prisliste!$C$30:$F$30)*R934,_xlfn.XLOOKUP(D934,Prisliste!$C$4:$F$4,Prisliste!$C$31:$F$31)*R934)),"")</f>
        <v/>
      </c>
    </row>
    <row r="935" spans="1:21" ht="14.4">
      <c r="A935" s="278" t="str">
        <f>IF(A934="","",IF(A934+1&lt;='Prisestimat RAS'!$C$7,'Beregninger RAS'!A934+1,""))</f>
        <v/>
      </c>
      <c r="B935" s="260" t="str">
        <f t="shared" si="143"/>
        <v/>
      </c>
      <c r="C935" s="277" t="str">
        <f t="shared" si="144"/>
        <v/>
      </c>
      <c r="D935" s="260" t="str">
        <f t="shared" si="145"/>
        <v/>
      </c>
      <c r="E935" s="226" t="str">
        <f t="shared" si="147"/>
        <v/>
      </c>
      <c r="F935" s="248" t="str">
        <f t="shared" si="146"/>
        <v/>
      </c>
      <c r="G935" s="246" t="str">
        <f>IF($A935="","",'Prisestimat RAS'!$C$14)</f>
        <v/>
      </c>
      <c r="H935" s="248" t="str" cm="1">
        <f t="array" ref="H935">IF(N935=Hjelpeark!$E$7,_xlfn.XLOOKUP(IF(P935="Naturlig",O935,P935),'Veksttabell FV'!$A$26:$A$42,_xlfn.XLOOKUP('Beregninger RAS'!F935,'Veksttabell FV'!$B$25:$T$25,'Veksttabell FV'!$B$26:$T$42,,-1),,-1)*G935,IF('Beregninger RAS'!N935=Hjelpeark!$D$7,_xlfn.XLOOKUP(IF(P935="Naturlig",O935,P935),'Veksttabell SV'!$A$27:$A$43,_xlfn.XLOOKUP('Beregninger RAS'!F935,'Veksttabell SV'!$B$26:$AU$26,'Veksttabell SV'!$B$27:$AU$43,,-1),,-1)*G935,""))</f>
        <v/>
      </c>
      <c r="I935" s="248" t="str">
        <f t="shared" si="140"/>
        <v/>
      </c>
      <c r="J935" s="264" t="str">
        <f t="shared" si="141"/>
        <v/>
      </c>
      <c r="K935" s="277" t="str">
        <f>IF(A935="","",'Prisestimat RAS'!$C$9)</f>
        <v/>
      </c>
      <c r="L935" s="277" t="str">
        <f>IF(B935="","",'Prisestimat RAS'!$C$10)</f>
        <v/>
      </c>
      <c r="M935" s="277" t="str">
        <f>IF(A935="","",_xlfn.XLOOKUP('Prisestimat RAS'!$C$10,Hjelpeark!$P$14:$P$16,Hjelpeark!$Q$14:$Q$16))</f>
        <v/>
      </c>
      <c r="N935" s="277" t="str">
        <f t="shared" si="148"/>
        <v/>
      </c>
      <c r="O935" s="277" t="str">
        <f>IFERROR(IF(N935=Hjelpeark!$D$7,_xlfn.XLOOKUP('Beregninger RAS'!C935,Hjelpeark!$C$8:$C$19,Hjelpeark!$D$8:$D$19),_xlfn.XLOOKUP('Beregninger RAS'!C935,Hjelpeark!$C$8:$C$19,Hjelpeark!$E$8:$E$19)),"")</f>
        <v/>
      </c>
      <c r="P935" s="277" t="str">
        <f t="shared" si="149"/>
        <v/>
      </c>
      <c r="Q935" s="277" t="str">
        <f>IFERROR(IF(P935=Hjelpeark!$B$4,0,ABS(P935-O935)),"")</f>
        <v/>
      </c>
      <c r="R935" s="226" t="str">
        <f t="shared" si="142"/>
        <v/>
      </c>
      <c r="T935" s="248" t="str">
        <f>IFERROR(_xlfn.XLOOKUP(D935,Prisliste!$C$4:$F$4,Prisliste!$C$28:$F$28)*R935,"")</f>
        <v/>
      </c>
      <c r="U935" s="248" t="str">
        <f>IFERROR(IF(L935=Hjelpeark!$P$14,_xlfn.XLOOKUP(D935,Prisliste!$C$4:$F$4,Prisliste!$C$29:$F$29)*R935,IF(L935=Hjelpeark!$P$15,_xlfn.XLOOKUP(D935,Prisliste!$C$4:$F$4,Prisliste!$C$30:$F$30)*R935,_xlfn.XLOOKUP(D935,Prisliste!$C$4:$F$4,Prisliste!$C$31:$F$31)*R935)),"")</f>
        <v/>
      </c>
    </row>
    <row r="936" spans="1:21" ht="14.4">
      <c r="A936" s="278" t="str">
        <f>IF(A935="","",IF(A935+1&lt;='Prisestimat RAS'!$C$7,'Beregninger RAS'!A935+1,""))</f>
        <v/>
      </c>
      <c r="B936" s="260" t="str">
        <f t="shared" si="143"/>
        <v/>
      </c>
      <c r="C936" s="277" t="str">
        <f t="shared" si="144"/>
        <v/>
      </c>
      <c r="D936" s="260" t="str">
        <f t="shared" si="145"/>
        <v/>
      </c>
      <c r="E936" s="226" t="str">
        <f t="shared" si="147"/>
        <v/>
      </c>
      <c r="F936" s="248" t="str">
        <f t="shared" si="146"/>
        <v/>
      </c>
      <c r="G936" s="246" t="str">
        <f>IF($A936="","",'Prisestimat RAS'!$C$14)</f>
        <v/>
      </c>
      <c r="H936" s="248" t="str" cm="1">
        <f t="array" ref="H936">IF(N936=Hjelpeark!$E$7,_xlfn.XLOOKUP(IF(P936="Naturlig",O936,P936),'Veksttabell FV'!$A$26:$A$42,_xlfn.XLOOKUP('Beregninger RAS'!F936,'Veksttabell FV'!$B$25:$T$25,'Veksttabell FV'!$B$26:$T$42,,-1),,-1)*G936,IF('Beregninger RAS'!N936=Hjelpeark!$D$7,_xlfn.XLOOKUP(IF(P936="Naturlig",O936,P936),'Veksttabell SV'!$A$27:$A$43,_xlfn.XLOOKUP('Beregninger RAS'!F936,'Veksttabell SV'!$B$26:$AU$26,'Veksttabell SV'!$B$27:$AU$43,,-1),,-1)*G936,""))</f>
        <v/>
      </c>
      <c r="I936" s="248" t="str">
        <f t="shared" si="140"/>
        <v/>
      </c>
      <c r="J936" s="264" t="str">
        <f t="shared" si="141"/>
        <v/>
      </c>
      <c r="K936" s="277" t="str">
        <f>IF(A936="","",'Prisestimat RAS'!$C$9)</f>
        <v/>
      </c>
      <c r="L936" s="277" t="str">
        <f>IF(B936="","",'Prisestimat RAS'!$C$10)</f>
        <v/>
      </c>
      <c r="M936" s="277" t="str">
        <f>IF(A936="","",_xlfn.XLOOKUP('Prisestimat RAS'!$C$10,Hjelpeark!$P$14:$P$16,Hjelpeark!$Q$14:$Q$16))</f>
        <v/>
      </c>
      <c r="N936" s="277" t="str">
        <f t="shared" si="148"/>
        <v/>
      </c>
      <c r="O936" s="277" t="str">
        <f>IFERROR(IF(N936=Hjelpeark!$D$7,_xlfn.XLOOKUP('Beregninger RAS'!C936,Hjelpeark!$C$8:$C$19,Hjelpeark!$D$8:$D$19),_xlfn.XLOOKUP('Beregninger RAS'!C936,Hjelpeark!$C$8:$C$19,Hjelpeark!$E$8:$E$19)),"")</f>
        <v/>
      </c>
      <c r="P936" s="277" t="str">
        <f t="shared" si="149"/>
        <v/>
      </c>
      <c r="Q936" s="277" t="str">
        <f>IFERROR(IF(P936=Hjelpeark!$B$4,0,ABS(P936-O936)),"")</f>
        <v/>
      </c>
      <c r="R936" s="226" t="str">
        <f t="shared" si="142"/>
        <v/>
      </c>
      <c r="T936" s="248" t="str">
        <f>IFERROR(_xlfn.XLOOKUP(D936,Prisliste!$C$4:$F$4,Prisliste!$C$28:$F$28)*R936,"")</f>
        <v/>
      </c>
      <c r="U936" s="248" t="str">
        <f>IFERROR(IF(L936=Hjelpeark!$P$14,_xlfn.XLOOKUP(D936,Prisliste!$C$4:$F$4,Prisliste!$C$29:$F$29)*R936,IF(L936=Hjelpeark!$P$15,_xlfn.XLOOKUP(D936,Prisliste!$C$4:$F$4,Prisliste!$C$30:$F$30)*R936,_xlfn.XLOOKUP(D936,Prisliste!$C$4:$F$4,Prisliste!$C$31:$F$31)*R936)),"")</f>
        <v/>
      </c>
    </row>
    <row r="937" spans="1:21" ht="14.4">
      <c r="A937" s="278" t="str">
        <f>IF(A936="","",IF(A936+1&lt;='Prisestimat RAS'!$C$7,'Beregninger RAS'!A936+1,""))</f>
        <v/>
      </c>
      <c r="B937" s="260" t="str">
        <f t="shared" si="143"/>
        <v/>
      </c>
      <c r="C937" s="277" t="str">
        <f t="shared" si="144"/>
        <v/>
      </c>
      <c r="D937" s="260" t="str">
        <f t="shared" si="145"/>
        <v/>
      </c>
      <c r="E937" s="226" t="str">
        <f t="shared" si="147"/>
        <v/>
      </c>
      <c r="F937" s="248" t="str">
        <f t="shared" si="146"/>
        <v/>
      </c>
      <c r="G937" s="246" t="str">
        <f>IF($A937="","",'Prisestimat RAS'!$C$14)</f>
        <v/>
      </c>
      <c r="H937" s="248" t="str" cm="1">
        <f t="array" ref="H937">IF(N937=Hjelpeark!$E$7,_xlfn.XLOOKUP(IF(P937="Naturlig",O937,P937),'Veksttabell FV'!$A$26:$A$42,_xlfn.XLOOKUP('Beregninger RAS'!F937,'Veksttabell FV'!$B$25:$T$25,'Veksttabell FV'!$B$26:$T$42,,-1),,-1)*G937,IF('Beregninger RAS'!N937=Hjelpeark!$D$7,_xlfn.XLOOKUP(IF(P937="Naturlig",O937,P937),'Veksttabell SV'!$A$27:$A$43,_xlfn.XLOOKUP('Beregninger RAS'!F937,'Veksttabell SV'!$B$26:$AU$26,'Veksttabell SV'!$B$27:$AU$43,,-1),,-1)*G937,""))</f>
        <v/>
      </c>
      <c r="I937" s="248" t="str">
        <f t="shared" si="140"/>
        <v/>
      </c>
      <c r="J937" s="264" t="str">
        <f t="shared" si="141"/>
        <v/>
      </c>
      <c r="K937" s="277" t="str">
        <f>IF(A937="","",'Prisestimat RAS'!$C$9)</f>
        <v/>
      </c>
      <c r="L937" s="277" t="str">
        <f>IF(B937="","",'Prisestimat RAS'!$C$10)</f>
        <v/>
      </c>
      <c r="M937" s="277" t="str">
        <f>IF(A937="","",_xlfn.XLOOKUP('Prisestimat RAS'!$C$10,Hjelpeark!$P$14:$P$16,Hjelpeark!$Q$14:$Q$16))</f>
        <v/>
      </c>
      <c r="N937" s="277" t="str">
        <f t="shared" si="148"/>
        <v/>
      </c>
      <c r="O937" s="277" t="str">
        <f>IFERROR(IF(N937=Hjelpeark!$D$7,_xlfn.XLOOKUP('Beregninger RAS'!C937,Hjelpeark!$C$8:$C$19,Hjelpeark!$D$8:$D$19),_xlfn.XLOOKUP('Beregninger RAS'!C937,Hjelpeark!$C$8:$C$19,Hjelpeark!$E$8:$E$19)),"")</f>
        <v/>
      </c>
      <c r="P937" s="277" t="str">
        <f t="shared" si="149"/>
        <v/>
      </c>
      <c r="Q937" s="277" t="str">
        <f>IFERROR(IF(P937=Hjelpeark!$B$4,0,ABS(P937-O937)),"")</f>
        <v/>
      </c>
      <c r="R937" s="226" t="str">
        <f t="shared" si="142"/>
        <v/>
      </c>
      <c r="T937" s="248" t="str">
        <f>IFERROR(_xlfn.XLOOKUP(D937,Prisliste!$C$4:$F$4,Prisliste!$C$28:$F$28)*R937,"")</f>
        <v/>
      </c>
      <c r="U937" s="248" t="str">
        <f>IFERROR(IF(L937=Hjelpeark!$P$14,_xlfn.XLOOKUP(D937,Prisliste!$C$4:$F$4,Prisliste!$C$29:$F$29)*R937,IF(L937=Hjelpeark!$P$15,_xlfn.XLOOKUP(D937,Prisliste!$C$4:$F$4,Prisliste!$C$30:$F$30)*R937,_xlfn.XLOOKUP(D937,Prisliste!$C$4:$F$4,Prisliste!$C$31:$F$31)*R937)),"")</f>
        <v/>
      </c>
    </row>
    <row r="938" spans="1:21" ht="14.4">
      <c r="A938" s="278" t="str">
        <f>IF(A937="","",IF(A937+1&lt;='Prisestimat RAS'!$C$7,'Beregninger RAS'!A937+1,""))</f>
        <v/>
      </c>
      <c r="B938" s="260" t="str">
        <f t="shared" si="143"/>
        <v/>
      </c>
      <c r="C938" s="277" t="str">
        <f t="shared" si="144"/>
        <v/>
      </c>
      <c r="D938" s="260" t="str">
        <f t="shared" si="145"/>
        <v/>
      </c>
      <c r="E938" s="226" t="str">
        <f t="shared" si="147"/>
        <v/>
      </c>
      <c r="F938" s="248" t="str">
        <f t="shared" si="146"/>
        <v/>
      </c>
      <c r="G938" s="246" t="str">
        <f>IF($A938="","",'Prisestimat RAS'!$C$14)</f>
        <v/>
      </c>
      <c r="H938" s="248" t="str" cm="1">
        <f t="array" ref="H938">IF(N938=Hjelpeark!$E$7,_xlfn.XLOOKUP(IF(P938="Naturlig",O938,P938),'Veksttabell FV'!$A$26:$A$42,_xlfn.XLOOKUP('Beregninger RAS'!F938,'Veksttabell FV'!$B$25:$T$25,'Veksttabell FV'!$B$26:$T$42,,-1),,-1)*G938,IF('Beregninger RAS'!N938=Hjelpeark!$D$7,_xlfn.XLOOKUP(IF(P938="Naturlig",O938,P938),'Veksttabell SV'!$A$27:$A$43,_xlfn.XLOOKUP('Beregninger RAS'!F938,'Veksttabell SV'!$B$26:$AU$26,'Veksttabell SV'!$B$27:$AU$43,,-1),,-1)*G938,""))</f>
        <v/>
      </c>
      <c r="I938" s="248" t="str">
        <f t="shared" si="140"/>
        <v/>
      </c>
      <c r="J938" s="264" t="str">
        <f t="shared" si="141"/>
        <v/>
      </c>
      <c r="K938" s="277" t="str">
        <f>IF(A938="","",'Prisestimat RAS'!$C$9)</f>
        <v/>
      </c>
      <c r="L938" s="277" t="str">
        <f>IF(B938="","",'Prisestimat RAS'!$C$10)</f>
        <v/>
      </c>
      <c r="M938" s="277" t="str">
        <f>IF(A938="","",_xlfn.XLOOKUP('Prisestimat RAS'!$C$10,Hjelpeark!$P$14:$P$16,Hjelpeark!$Q$14:$Q$16))</f>
        <v/>
      </c>
      <c r="N938" s="277" t="str">
        <f t="shared" si="148"/>
        <v/>
      </c>
      <c r="O938" s="277" t="str">
        <f>IFERROR(IF(N938=Hjelpeark!$D$7,_xlfn.XLOOKUP('Beregninger RAS'!C938,Hjelpeark!$C$8:$C$19,Hjelpeark!$D$8:$D$19),_xlfn.XLOOKUP('Beregninger RAS'!C938,Hjelpeark!$C$8:$C$19,Hjelpeark!$E$8:$E$19)),"")</f>
        <v/>
      </c>
      <c r="P938" s="277" t="str">
        <f t="shared" si="149"/>
        <v/>
      </c>
      <c r="Q938" s="277" t="str">
        <f>IFERROR(IF(P938=Hjelpeark!$B$4,0,ABS(P938-O938)),"")</f>
        <v/>
      </c>
      <c r="R938" s="226" t="str">
        <f t="shared" si="142"/>
        <v/>
      </c>
      <c r="T938" s="248" t="str">
        <f>IFERROR(_xlfn.XLOOKUP(D938,Prisliste!$C$4:$F$4,Prisliste!$C$28:$F$28)*R938,"")</f>
        <v/>
      </c>
      <c r="U938" s="248" t="str">
        <f>IFERROR(IF(L938=Hjelpeark!$P$14,_xlfn.XLOOKUP(D938,Prisliste!$C$4:$F$4,Prisliste!$C$29:$F$29)*R938,IF(L938=Hjelpeark!$P$15,_xlfn.XLOOKUP(D938,Prisliste!$C$4:$F$4,Prisliste!$C$30:$F$30)*R938,_xlfn.XLOOKUP(D938,Prisliste!$C$4:$F$4,Prisliste!$C$31:$F$31)*R938)),"")</f>
        <v/>
      </c>
    </row>
    <row r="939" spans="1:21" ht="14.4">
      <c r="A939" s="278" t="str">
        <f>IF(A938="","",IF(A938+1&lt;='Prisestimat RAS'!$C$7,'Beregninger RAS'!A938+1,""))</f>
        <v/>
      </c>
      <c r="B939" s="260" t="str">
        <f t="shared" si="143"/>
        <v/>
      </c>
      <c r="C939" s="277" t="str">
        <f t="shared" si="144"/>
        <v/>
      </c>
      <c r="D939" s="260" t="str">
        <f t="shared" si="145"/>
        <v/>
      </c>
      <c r="E939" s="226" t="str">
        <f t="shared" si="147"/>
        <v/>
      </c>
      <c r="F939" s="248" t="str">
        <f t="shared" si="146"/>
        <v/>
      </c>
      <c r="G939" s="246" t="str">
        <f>IF($A939="","",'Prisestimat RAS'!$C$14)</f>
        <v/>
      </c>
      <c r="H939" s="248" t="str" cm="1">
        <f t="array" ref="H939">IF(N939=Hjelpeark!$E$7,_xlfn.XLOOKUP(IF(P939="Naturlig",O939,P939),'Veksttabell FV'!$A$26:$A$42,_xlfn.XLOOKUP('Beregninger RAS'!F939,'Veksttabell FV'!$B$25:$T$25,'Veksttabell FV'!$B$26:$T$42,,-1),,-1)*G939,IF('Beregninger RAS'!N939=Hjelpeark!$D$7,_xlfn.XLOOKUP(IF(P939="Naturlig",O939,P939),'Veksttabell SV'!$A$27:$A$43,_xlfn.XLOOKUP('Beregninger RAS'!F939,'Veksttabell SV'!$B$26:$AU$26,'Veksttabell SV'!$B$27:$AU$43,,-1),,-1)*G939,""))</f>
        <v/>
      </c>
      <c r="I939" s="248" t="str">
        <f t="shared" si="140"/>
        <v/>
      </c>
      <c r="J939" s="264" t="str">
        <f t="shared" si="141"/>
        <v/>
      </c>
      <c r="K939" s="277" t="str">
        <f>IF(A939="","",'Prisestimat RAS'!$C$9)</f>
        <v/>
      </c>
      <c r="L939" s="277" t="str">
        <f>IF(B939="","",'Prisestimat RAS'!$C$10)</f>
        <v/>
      </c>
      <c r="M939" s="277" t="str">
        <f>IF(A939="","",_xlfn.XLOOKUP('Prisestimat RAS'!$C$10,Hjelpeark!$P$14:$P$16,Hjelpeark!$Q$14:$Q$16))</f>
        <v/>
      </c>
      <c r="N939" s="277" t="str">
        <f t="shared" si="148"/>
        <v/>
      </c>
      <c r="O939" s="277" t="str">
        <f>IFERROR(IF(N939=Hjelpeark!$D$7,_xlfn.XLOOKUP('Beregninger RAS'!C939,Hjelpeark!$C$8:$C$19,Hjelpeark!$D$8:$D$19),_xlfn.XLOOKUP('Beregninger RAS'!C939,Hjelpeark!$C$8:$C$19,Hjelpeark!$E$8:$E$19)),"")</f>
        <v/>
      </c>
      <c r="P939" s="277" t="str">
        <f t="shared" si="149"/>
        <v/>
      </c>
      <c r="Q939" s="277" t="str">
        <f>IFERROR(IF(P939=Hjelpeark!$B$4,0,ABS(P939-O939)),"")</f>
        <v/>
      </c>
      <c r="R939" s="226" t="str">
        <f t="shared" si="142"/>
        <v/>
      </c>
      <c r="T939" s="248" t="str">
        <f>IFERROR(_xlfn.XLOOKUP(D939,Prisliste!$C$4:$F$4,Prisliste!$C$28:$F$28)*R939,"")</f>
        <v/>
      </c>
      <c r="U939" s="248" t="str">
        <f>IFERROR(IF(L939=Hjelpeark!$P$14,_xlfn.XLOOKUP(D939,Prisliste!$C$4:$F$4,Prisliste!$C$29:$F$29)*R939,IF(L939=Hjelpeark!$P$15,_xlfn.XLOOKUP(D939,Prisliste!$C$4:$F$4,Prisliste!$C$30:$F$30)*R939,_xlfn.XLOOKUP(D939,Prisliste!$C$4:$F$4,Prisliste!$C$31:$F$31)*R939)),"")</f>
        <v/>
      </c>
    </row>
    <row r="940" spans="1:21" ht="14.4">
      <c r="A940" s="278" t="str">
        <f>IF(A939="","",IF(A939+1&lt;='Prisestimat RAS'!$C$7,'Beregninger RAS'!A939+1,""))</f>
        <v/>
      </c>
      <c r="B940" s="260" t="str">
        <f t="shared" si="143"/>
        <v/>
      </c>
      <c r="C940" s="277" t="str">
        <f t="shared" si="144"/>
        <v/>
      </c>
      <c r="D940" s="260" t="str">
        <f t="shared" si="145"/>
        <v/>
      </c>
      <c r="E940" s="226" t="str">
        <f t="shared" si="147"/>
        <v/>
      </c>
      <c r="F940" s="248" t="str">
        <f t="shared" si="146"/>
        <v/>
      </c>
      <c r="G940" s="246" t="str">
        <f>IF($A940="","",'Prisestimat RAS'!$C$14)</f>
        <v/>
      </c>
      <c r="H940" s="248" t="str" cm="1">
        <f t="array" ref="H940">IF(N940=Hjelpeark!$E$7,_xlfn.XLOOKUP(IF(P940="Naturlig",O940,P940),'Veksttabell FV'!$A$26:$A$42,_xlfn.XLOOKUP('Beregninger RAS'!F940,'Veksttabell FV'!$B$25:$T$25,'Veksttabell FV'!$B$26:$T$42,,-1),,-1)*G940,IF('Beregninger RAS'!N940=Hjelpeark!$D$7,_xlfn.XLOOKUP(IF(P940="Naturlig",O940,P940),'Veksttabell SV'!$A$27:$A$43,_xlfn.XLOOKUP('Beregninger RAS'!F940,'Veksttabell SV'!$B$26:$AU$26,'Veksttabell SV'!$B$27:$AU$43,,-1),,-1)*G940,""))</f>
        <v/>
      </c>
      <c r="I940" s="248" t="str">
        <f t="shared" si="140"/>
        <v/>
      </c>
      <c r="J940" s="264" t="str">
        <f t="shared" si="141"/>
        <v/>
      </c>
      <c r="K940" s="277" t="str">
        <f>IF(A940="","",'Prisestimat RAS'!$C$9)</f>
        <v/>
      </c>
      <c r="L940" s="277" t="str">
        <f>IF(B940="","",'Prisestimat RAS'!$C$10)</f>
        <v/>
      </c>
      <c r="M940" s="277" t="str">
        <f>IF(A940="","",_xlfn.XLOOKUP('Prisestimat RAS'!$C$10,Hjelpeark!$P$14:$P$16,Hjelpeark!$Q$14:$Q$16))</f>
        <v/>
      </c>
      <c r="N940" s="277" t="str">
        <f t="shared" si="148"/>
        <v/>
      </c>
      <c r="O940" s="277" t="str">
        <f>IFERROR(IF(N940=Hjelpeark!$D$7,_xlfn.XLOOKUP('Beregninger RAS'!C940,Hjelpeark!$C$8:$C$19,Hjelpeark!$D$8:$D$19),_xlfn.XLOOKUP('Beregninger RAS'!C940,Hjelpeark!$C$8:$C$19,Hjelpeark!$E$8:$E$19)),"")</f>
        <v/>
      </c>
      <c r="P940" s="277" t="str">
        <f t="shared" si="149"/>
        <v/>
      </c>
      <c r="Q940" s="277" t="str">
        <f>IFERROR(IF(P940=Hjelpeark!$B$4,0,ABS(P940-O940)),"")</f>
        <v/>
      </c>
      <c r="R940" s="226" t="str">
        <f t="shared" si="142"/>
        <v/>
      </c>
      <c r="T940" s="248" t="str">
        <f>IFERROR(_xlfn.XLOOKUP(D940,Prisliste!$C$4:$F$4,Prisliste!$C$28:$F$28)*R940,"")</f>
        <v/>
      </c>
      <c r="U940" s="248" t="str">
        <f>IFERROR(IF(L940=Hjelpeark!$P$14,_xlfn.XLOOKUP(D940,Prisliste!$C$4:$F$4,Prisliste!$C$29:$F$29)*R940,IF(L940=Hjelpeark!$P$15,_xlfn.XLOOKUP(D940,Prisliste!$C$4:$F$4,Prisliste!$C$30:$F$30)*R940,_xlfn.XLOOKUP(D940,Prisliste!$C$4:$F$4,Prisliste!$C$31:$F$31)*R940)),"")</f>
        <v/>
      </c>
    </row>
    <row r="941" spans="1:21" ht="14.4">
      <c r="A941" s="278" t="str">
        <f>IF(A940="","",IF(A940+1&lt;='Prisestimat RAS'!$C$7,'Beregninger RAS'!A940+1,""))</f>
        <v/>
      </c>
      <c r="B941" s="260" t="str">
        <f t="shared" si="143"/>
        <v/>
      </c>
      <c r="C941" s="277" t="str">
        <f t="shared" si="144"/>
        <v/>
      </c>
      <c r="D941" s="260" t="str">
        <f t="shared" si="145"/>
        <v/>
      </c>
      <c r="E941" s="226" t="str">
        <f t="shared" si="147"/>
        <v/>
      </c>
      <c r="F941" s="248" t="str">
        <f t="shared" si="146"/>
        <v/>
      </c>
      <c r="G941" s="246" t="str">
        <f>IF($A941="","",'Prisestimat RAS'!$C$14)</f>
        <v/>
      </c>
      <c r="H941" s="248" t="str" cm="1">
        <f t="array" ref="H941">IF(N941=Hjelpeark!$E$7,_xlfn.XLOOKUP(IF(P941="Naturlig",O941,P941),'Veksttabell FV'!$A$26:$A$42,_xlfn.XLOOKUP('Beregninger RAS'!F941,'Veksttabell FV'!$B$25:$T$25,'Veksttabell FV'!$B$26:$T$42,,-1),,-1)*G941,IF('Beregninger RAS'!N941=Hjelpeark!$D$7,_xlfn.XLOOKUP(IF(P941="Naturlig",O941,P941),'Veksttabell SV'!$A$27:$A$43,_xlfn.XLOOKUP('Beregninger RAS'!F941,'Veksttabell SV'!$B$26:$AU$26,'Veksttabell SV'!$B$27:$AU$43,,-1),,-1)*G941,""))</f>
        <v/>
      </c>
      <c r="I941" s="248" t="str">
        <f t="shared" si="140"/>
        <v/>
      </c>
      <c r="J941" s="264" t="str">
        <f t="shared" si="141"/>
        <v/>
      </c>
      <c r="K941" s="277" t="str">
        <f>IF(A941="","",'Prisestimat RAS'!$C$9)</f>
        <v/>
      </c>
      <c r="L941" s="277" t="str">
        <f>IF(B941="","",'Prisestimat RAS'!$C$10)</f>
        <v/>
      </c>
      <c r="M941" s="277" t="str">
        <f>IF(A941="","",_xlfn.XLOOKUP('Prisestimat RAS'!$C$10,Hjelpeark!$P$14:$P$16,Hjelpeark!$Q$14:$Q$16))</f>
        <v/>
      </c>
      <c r="N941" s="277" t="str">
        <f t="shared" si="148"/>
        <v/>
      </c>
      <c r="O941" s="277" t="str">
        <f>IFERROR(IF(N941=Hjelpeark!$D$7,_xlfn.XLOOKUP('Beregninger RAS'!C941,Hjelpeark!$C$8:$C$19,Hjelpeark!$D$8:$D$19),_xlfn.XLOOKUP('Beregninger RAS'!C941,Hjelpeark!$C$8:$C$19,Hjelpeark!$E$8:$E$19)),"")</f>
        <v/>
      </c>
      <c r="P941" s="277" t="str">
        <f t="shared" si="149"/>
        <v/>
      </c>
      <c r="Q941" s="277" t="str">
        <f>IFERROR(IF(P941=Hjelpeark!$B$4,0,ABS(P941-O941)),"")</f>
        <v/>
      </c>
      <c r="R941" s="226" t="str">
        <f t="shared" si="142"/>
        <v/>
      </c>
      <c r="T941" s="248" t="str">
        <f>IFERROR(_xlfn.XLOOKUP(D941,Prisliste!$C$4:$F$4,Prisliste!$C$28:$F$28)*R941,"")</f>
        <v/>
      </c>
      <c r="U941" s="248" t="str">
        <f>IFERROR(IF(L941=Hjelpeark!$P$14,_xlfn.XLOOKUP(D941,Prisliste!$C$4:$F$4,Prisliste!$C$29:$F$29)*R941,IF(L941=Hjelpeark!$P$15,_xlfn.XLOOKUP(D941,Prisliste!$C$4:$F$4,Prisliste!$C$30:$F$30)*R941,_xlfn.XLOOKUP(D941,Prisliste!$C$4:$F$4,Prisliste!$C$31:$F$31)*R941)),"")</f>
        <v/>
      </c>
    </row>
    <row r="942" spans="1:21" ht="14.4">
      <c r="A942" s="278" t="str">
        <f>IF(A941="","",IF(A941+1&lt;='Prisestimat RAS'!$C$7,'Beregninger RAS'!A941+1,""))</f>
        <v/>
      </c>
      <c r="B942" s="260" t="str">
        <f t="shared" si="143"/>
        <v/>
      </c>
      <c r="C942" s="277" t="str">
        <f t="shared" si="144"/>
        <v/>
      </c>
      <c r="D942" s="260" t="str">
        <f t="shared" si="145"/>
        <v/>
      </c>
      <c r="E942" s="226" t="str">
        <f t="shared" si="147"/>
        <v/>
      </c>
      <c r="F942" s="248" t="str">
        <f t="shared" si="146"/>
        <v/>
      </c>
      <c r="G942" s="246" t="str">
        <f>IF($A942="","",'Prisestimat RAS'!$C$14)</f>
        <v/>
      </c>
      <c r="H942" s="248" t="str" cm="1">
        <f t="array" ref="H942">IF(N942=Hjelpeark!$E$7,_xlfn.XLOOKUP(IF(P942="Naturlig",O942,P942),'Veksttabell FV'!$A$26:$A$42,_xlfn.XLOOKUP('Beregninger RAS'!F942,'Veksttabell FV'!$B$25:$T$25,'Veksttabell FV'!$B$26:$T$42,,-1),,-1)*G942,IF('Beregninger RAS'!N942=Hjelpeark!$D$7,_xlfn.XLOOKUP(IF(P942="Naturlig",O942,P942),'Veksttabell SV'!$A$27:$A$43,_xlfn.XLOOKUP('Beregninger RAS'!F942,'Veksttabell SV'!$B$26:$AU$26,'Veksttabell SV'!$B$27:$AU$43,,-1),,-1)*G942,""))</f>
        <v/>
      </c>
      <c r="I942" s="248" t="str">
        <f t="shared" si="140"/>
        <v/>
      </c>
      <c r="J942" s="264" t="str">
        <f t="shared" si="141"/>
        <v/>
      </c>
      <c r="K942" s="277" t="str">
        <f>IF(A942="","",'Prisestimat RAS'!$C$9)</f>
        <v/>
      </c>
      <c r="L942" s="277" t="str">
        <f>IF(B942="","",'Prisestimat RAS'!$C$10)</f>
        <v/>
      </c>
      <c r="M942" s="277" t="str">
        <f>IF(A942="","",_xlfn.XLOOKUP('Prisestimat RAS'!$C$10,Hjelpeark!$P$14:$P$16,Hjelpeark!$Q$14:$Q$16))</f>
        <v/>
      </c>
      <c r="N942" s="277" t="str">
        <f t="shared" si="148"/>
        <v/>
      </c>
      <c r="O942" s="277" t="str">
        <f>IFERROR(IF(N942=Hjelpeark!$D$7,_xlfn.XLOOKUP('Beregninger RAS'!C942,Hjelpeark!$C$8:$C$19,Hjelpeark!$D$8:$D$19),_xlfn.XLOOKUP('Beregninger RAS'!C942,Hjelpeark!$C$8:$C$19,Hjelpeark!$E$8:$E$19)),"")</f>
        <v/>
      </c>
      <c r="P942" s="277" t="str">
        <f t="shared" si="149"/>
        <v/>
      </c>
      <c r="Q942" s="277" t="str">
        <f>IFERROR(IF(P942=Hjelpeark!$B$4,0,ABS(P942-O942)),"")</f>
        <v/>
      </c>
      <c r="R942" s="226" t="str">
        <f t="shared" si="142"/>
        <v/>
      </c>
      <c r="T942" s="248" t="str">
        <f>IFERROR(_xlfn.XLOOKUP(D942,Prisliste!$C$4:$F$4,Prisliste!$C$28:$F$28)*R942,"")</f>
        <v/>
      </c>
      <c r="U942" s="248" t="str">
        <f>IFERROR(IF(L942=Hjelpeark!$P$14,_xlfn.XLOOKUP(D942,Prisliste!$C$4:$F$4,Prisliste!$C$29:$F$29)*R942,IF(L942=Hjelpeark!$P$15,_xlfn.XLOOKUP(D942,Prisliste!$C$4:$F$4,Prisliste!$C$30:$F$30)*R942,_xlfn.XLOOKUP(D942,Prisliste!$C$4:$F$4,Prisliste!$C$31:$F$31)*R942)),"")</f>
        <v/>
      </c>
    </row>
    <row r="943" spans="1:21" ht="14.4">
      <c r="A943" s="278" t="str">
        <f>IF(A942="","",IF(A942+1&lt;='Prisestimat RAS'!$C$7,'Beregninger RAS'!A942+1,""))</f>
        <v/>
      </c>
      <c r="B943" s="260" t="str">
        <f t="shared" si="143"/>
        <v/>
      </c>
      <c r="C943" s="277" t="str">
        <f t="shared" si="144"/>
        <v/>
      </c>
      <c r="D943" s="260" t="str">
        <f t="shared" si="145"/>
        <v/>
      </c>
      <c r="E943" s="226" t="str">
        <f t="shared" si="147"/>
        <v/>
      </c>
      <c r="F943" s="248" t="str">
        <f t="shared" si="146"/>
        <v/>
      </c>
      <c r="G943" s="246" t="str">
        <f>IF($A943="","",'Prisestimat RAS'!$C$14)</f>
        <v/>
      </c>
      <c r="H943" s="248" t="str" cm="1">
        <f t="array" ref="H943">IF(N943=Hjelpeark!$E$7,_xlfn.XLOOKUP(IF(P943="Naturlig",O943,P943),'Veksttabell FV'!$A$26:$A$42,_xlfn.XLOOKUP('Beregninger RAS'!F943,'Veksttabell FV'!$B$25:$T$25,'Veksttabell FV'!$B$26:$T$42,,-1),,-1)*G943,IF('Beregninger RAS'!N943=Hjelpeark!$D$7,_xlfn.XLOOKUP(IF(P943="Naturlig",O943,P943),'Veksttabell SV'!$A$27:$A$43,_xlfn.XLOOKUP('Beregninger RAS'!F943,'Veksttabell SV'!$B$26:$AU$26,'Veksttabell SV'!$B$27:$AU$43,,-1),,-1)*G943,""))</f>
        <v/>
      </c>
      <c r="I943" s="248" t="str">
        <f t="shared" si="140"/>
        <v/>
      </c>
      <c r="J943" s="264" t="str">
        <f t="shared" si="141"/>
        <v/>
      </c>
      <c r="K943" s="277" t="str">
        <f>IF(A943="","",'Prisestimat RAS'!$C$9)</f>
        <v/>
      </c>
      <c r="L943" s="277" t="str">
        <f>IF(B943="","",'Prisestimat RAS'!$C$10)</f>
        <v/>
      </c>
      <c r="M943" s="277" t="str">
        <f>IF(A943="","",_xlfn.XLOOKUP('Prisestimat RAS'!$C$10,Hjelpeark!$P$14:$P$16,Hjelpeark!$Q$14:$Q$16))</f>
        <v/>
      </c>
      <c r="N943" s="277" t="str">
        <f t="shared" si="148"/>
        <v/>
      </c>
      <c r="O943" s="277" t="str">
        <f>IFERROR(IF(N943=Hjelpeark!$D$7,_xlfn.XLOOKUP('Beregninger RAS'!C943,Hjelpeark!$C$8:$C$19,Hjelpeark!$D$8:$D$19),_xlfn.XLOOKUP('Beregninger RAS'!C943,Hjelpeark!$C$8:$C$19,Hjelpeark!$E$8:$E$19)),"")</f>
        <v/>
      </c>
      <c r="P943" s="277" t="str">
        <f t="shared" si="149"/>
        <v/>
      </c>
      <c r="Q943" s="277" t="str">
        <f>IFERROR(IF(P943=Hjelpeark!$B$4,0,ABS(P943-O943)),"")</f>
        <v/>
      </c>
      <c r="R943" s="226" t="str">
        <f t="shared" si="142"/>
        <v/>
      </c>
      <c r="T943" s="248" t="str">
        <f>IFERROR(_xlfn.XLOOKUP(D943,Prisliste!$C$4:$F$4,Prisliste!$C$28:$F$28)*R943,"")</f>
        <v/>
      </c>
      <c r="U943" s="248" t="str">
        <f>IFERROR(IF(L943=Hjelpeark!$P$14,_xlfn.XLOOKUP(D943,Prisliste!$C$4:$F$4,Prisliste!$C$29:$F$29)*R943,IF(L943=Hjelpeark!$P$15,_xlfn.XLOOKUP(D943,Prisliste!$C$4:$F$4,Prisliste!$C$30:$F$30)*R943,_xlfn.XLOOKUP(D943,Prisliste!$C$4:$F$4,Prisliste!$C$31:$F$31)*R943)),"")</f>
        <v/>
      </c>
    </row>
    <row r="944" spans="1:21" ht="14.4">
      <c r="A944" s="278" t="str">
        <f>IF(A943="","",IF(A943+1&lt;='Prisestimat RAS'!$C$7,'Beregninger RAS'!A943+1,""))</f>
        <v/>
      </c>
      <c r="B944" s="260" t="str">
        <f t="shared" si="143"/>
        <v/>
      </c>
      <c r="C944" s="277" t="str">
        <f t="shared" si="144"/>
        <v/>
      </c>
      <c r="D944" s="260" t="str">
        <f t="shared" si="145"/>
        <v/>
      </c>
      <c r="E944" s="226" t="str">
        <f t="shared" si="147"/>
        <v/>
      </c>
      <c r="F944" s="248" t="str">
        <f t="shared" si="146"/>
        <v/>
      </c>
      <c r="G944" s="246" t="str">
        <f>IF($A944="","",'Prisestimat RAS'!$C$14)</f>
        <v/>
      </c>
      <c r="H944" s="248" t="str" cm="1">
        <f t="array" ref="H944">IF(N944=Hjelpeark!$E$7,_xlfn.XLOOKUP(IF(P944="Naturlig",O944,P944),'Veksttabell FV'!$A$26:$A$42,_xlfn.XLOOKUP('Beregninger RAS'!F944,'Veksttabell FV'!$B$25:$T$25,'Veksttabell FV'!$B$26:$T$42,,-1),,-1)*G944,IF('Beregninger RAS'!N944=Hjelpeark!$D$7,_xlfn.XLOOKUP(IF(P944="Naturlig",O944,P944),'Veksttabell SV'!$A$27:$A$43,_xlfn.XLOOKUP('Beregninger RAS'!F944,'Veksttabell SV'!$B$26:$AU$26,'Veksttabell SV'!$B$27:$AU$43,,-1),,-1)*G944,""))</f>
        <v/>
      </c>
      <c r="I944" s="248" t="str">
        <f t="shared" si="140"/>
        <v/>
      </c>
      <c r="J944" s="264" t="str">
        <f t="shared" si="141"/>
        <v/>
      </c>
      <c r="K944" s="277" t="str">
        <f>IF(A944="","",'Prisestimat RAS'!$C$9)</f>
        <v/>
      </c>
      <c r="L944" s="277" t="str">
        <f>IF(B944="","",'Prisestimat RAS'!$C$10)</f>
        <v/>
      </c>
      <c r="M944" s="277" t="str">
        <f>IF(A944="","",_xlfn.XLOOKUP('Prisestimat RAS'!$C$10,Hjelpeark!$P$14:$P$16,Hjelpeark!$Q$14:$Q$16))</f>
        <v/>
      </c>
      <c r="N944" s="277" t="str">
        <f t="shared" si="148"/>
        <v/>
      </c>
      <c r="O944" s="277" t="str">
        <f>IFERROR(IF(N944=Hjelpeark!$D$7,_xlfn.XLOOKUP('Beregninger RAS'!C944,Hjelpeark!$C$8:$C$19,Hjelpeark!$D$8:$D$19),_xlfn.XLOOKUP('Beregninger RAS'!C944,Hjelpeark!$C$8:$C$19,Hjelpeark!$E$8:$E$19)),"")</f>
        <v/>
      </c>
      <c r="P944" s="277" t="str">
        <f t="shared" si="149"/>
        <v/>
      </c>
      <c r="Q944" s="277" t="str">
        <f>IFERROR(IF(P944=Hjelpeark!$B$4,0,ABS(P944-O944)),"")</f>
        <v/>
      </c>
      <c r="R944" s="226" t="str">
        <f t="shared" si="142"/>
        <v/>
      </c>
      <c r="T944" s="248" t="str">
        <f>IFERROR(_xlfn.XLOOKUP(D944,Prisliste!$C$4:$F$4,Prisliste!$C$28:$F$28)*R944,"")</f>
        <v/>
      </c>
      <c r="U944" s="248" t="str">
        <f>IFERROR(IF(L944=Hjelpeark!$P$14,_xlfn.XLOOKUP(D944,Prisliste!$C$4:$F$4,Prisliste!$C$29:$F$29)*R944,IF(L944=Hjelpeark!$P$15,_xlfn.XLOOKUP(D944,Prisliste!$C$4:$F$4,Prisliste!$C$30:$F$30)*R944,_xlfn.XLOOKUP(D944,Prisliste!$C$4:$F$4,Prisliste!$C$31:$F$31)*R944)),"")</f>
        <v/>
      </c>
    </row>
    <row r="945" spans="1:21" ht="14.4">
      <c r="A945" s="278" t="str">
        <f>IF(A944="","",IF(A944+1&lt;='Prisestimat RAS'!$C$7,'Beregninger RAS'!A944+1,""))</f>
        <v/>
      </c>
      <c r="B945" s="260" t="str">
        <f t="shared" si="143"/>
        <v/>
      </c>
      <c r="C945" s="277" t="str">
        <f t="shared" si="144"/>
        <v/>
      </c>
      <c r="D945" s="260" t="str">
        <f t="shared" si="145"/>
        <v/>
      </c>
      <c r="E945" s="226" t="str">
        <f t="shared" si="147"/>
        <v/>
      </c>
      <c r="F945" s="248" t="str">
        <f t="shared" si="146"/>
        <v/>
      </c>
      <c r="G945" s="246" t="str">
        <f>IF($A945="","",'Prisestimat RAS'!$C$14)</f>
        <v/>
      </c>
      <c r="H945" s="248" t="str" cm="1">
        <f t="array" ref="H945">IF(N945=Hjelpeark!$E$7,_xlfn.XLOOKUP(IF(P945="Naturlig",O945,P945),'Veksttabell FV'!$A$26:$A$42,_xlfn.XLOOKUP('Beregninger RAS'!F945,'Veksttabell FV'!$B$25:$T$25,'Veksttabell FV'!$B$26:$T$42,,-1),,-1)*G945,IF('Beregninger RAS'!N945=Hjelpeark!$D$7,_xlfn.XLOOKUP(IF(P945="Naturlig",O945,P945),'Veksttabell SV'!$A$27:$A$43,_xlfn.XLOOKUP('Beregninger RAS'!F945,'Veksttabell SV'!$B$26:$AU$26,'Veksttabell SV'!$B$27:$AU$43,,-1),,-1)*G945,""))</f>
        <v/>
      </c>
      <c r="I945" s="248" t="str">
        <f t="shared" si="140"/>
        <v/>
      </c>
      <c r="J945" s="264" t="str">
        <f t="shared" si="141"/>
        <v/>
      </c>
      <c r="K945" s="277" t="str">
        <f>IF(A945="","",'Prisestimat RAS'!$C$9)</f>
        <v/>
      </c>
      <c r="L945" s="277" t="str">
        <f>IF(B945="","",'Prisestimat RAS'!$C$10)</f>
        <v/>
      </c>
      <c r="M945" s="277" t="str">
        <f>IF(A945="","",_xlfn.XLOOKUP('Prisestimat RAS'!$C$10,Hjelpeark!$P$14:$P$16,Hjelpeark!$Q$14:$Q$16))</f>
        <v/>
      </c>
      <c r="N945" s="277" t="str">
        <f t="shared" si="148"/>
        <v/>
      </c>
      <c r="O945" s="277" t="str">
        <f>IFERROR(IF(N945=Hjelpeark!$D$7,_xlfn.XLOOKUP('Beregninger RAS'!C945,Hjelpeark!$C$8:$C$19,Hjelpeark!$D$8:$D$19),_xlfn.XLOOKUP('Beregninger RAS'!C945,Hjelpeark!$C$8:$C$19,Hjelpeark!$E$8:$E$19)),"")</f>
        <v/>
      </c>
      <c r="P945" s="277" t="str">
        <f t="shared" si="149"/>
        <v/>
      </c>
      <c r="Q945" s="277" t="str">
        <f>IFERROR(IF(P945=Hjelpeark!$B$4,0,ABS(P945-O945)),"")</f>
        <v/>
      </c>
      <c r="R945" s="226" t="str">
        <f t="shared" si="142"/>
        <v/>
      </c>
      <c r="T945" s="248" t="str">
        <f>IFERROR(_xlfn.XLOOKUP(D945,Prisliste!$C$4:$F$4,Prisliste!$C$28:$F$28)*R945,"")</f>
        <v/>
      </c>
      <c r="U945" s="248" t="str">
        <f>IFERROR(IF(L945=Hjelpeark!$P$14,_xlfn.XLOOKUP(D945,Prisliste!$C$4:$F$4,Prisliste!$C$29:$F$29)*R945,IF(L945=Hjelpeark!$P$15,_xlfn.XLOOKUP(D945,Prisliste!$C$4:$F$4,Prisliste!$C$30:$F$30)*R945,_xlfn.XLOOKUP(D945,Prisliste!$C$4:$F$4,Prisliste!$C$31:$F$31)*R945)),"")</f>
        <v/>
      </c>
    </row>
    <row r="946" spans="1:21" ht="14.4">
      <c r="A946" s="278" t="str">
        <f>IF(A945="","",IF(A945+1&lt;='Prisestimat RAS'!$C$7,'Beregninger RAS'!A945+1,""))</f>
        <v/>
      </c>
      <c r="B946" s="260" t="str">
        <f t="shared" si="143"/>
        <v/>
      </c>
      <c r="C946" s="277" t="str">
        <f t="shared" si="144"/>
        <v/>
      </c>
      <c r="D946" s="260" t="str">
        <f t="shared" si="145"/>
        <v/>
      </c>
      <c r="E946" s="226" t="str">
        <f t="shared" si="147"/>
        <v/>
      </c>
      <c r="F946" s="248" t="str">
        <f t="shared" si="146"/>
        <v/>
      </c>
      <c r="G946" s="246" t="str">
        <f>IF($A946="","",'Prisestimat RAS'!$C$14)</f>
        <v/>
      </c>
      <c r="H946" s="248" t="str" cm="1">
        <f t="array" ref="H946">IF(N946=Hjelpeark!$E$7,_xlfn.XLOOKUP(IF(P946="Naturlig",O946,P946),'Veksttabell FV'!$A$26:$A$42,_xlfn.XLOOKUP('Beregninger RAS'!F946,'Veksttabell FV'!$B$25:$T$25,'Veksttabell FV'!$B$26:$T$42,,-1),,-1)*G946,IF('Beregninger RAS'!N946=Hjelpeark!$D$7,_xlfn.XLOOKUP(IF(P946="Naturlig",O946,P946),'Veksttabell SV'!$A$27:$A$43,_xlfn.XLOOKUP('Beregninger RAS'!F946,'Veksttabell SV'!$B$26:$AU$26,'Veksttabell SV'!$B$27:$AU$43,,-1),,-1)*G946,""))</f>
        <v/>
      </c>
      <c r="I946" s="248" t="str">
        <f t="shared" si="140"/>
        <v/>
      </c>
      <c r="J946" s="264" t="str">
        <f t="shared" si="141"/>
        <v/>
      </c>
      <c r="K946" s="277" t="str">
        <f>IF(A946="","",'Prisestimat RAS'!$C$9)</f>
        <v/>
      </c>
      <c r="L946" s="277" t="str">
        <f>IF(B946="","",'Prisestimat RAS'!$C$10)</f>
        <v/>
      </c>
      <c r="M946" s="277" t="str">
        <f>IF(A946="","",_xlfn.XLOOKUP('Prisestimat RAS'!$C$10,Hjelpeark!$P$14:$P$16,Hjelpeark!$Q$14:$Q$16))</f>
        <v/>
      </c>
      <c r="N946" s="277" t="str">
        <f t="shared" si="148"/>
        <v/>
      </c>
      <c r="O946" s="277" t="str">
        <f>IFERROR(IF(N946=Hjelpeark!$D$7,_xlfn.XLOOKUP('Beregninger RAS'!C946,Hjelpeark!$C$8:$C$19,Hjelpeark!$D$8:$D$19),_xlfn.XLOOKUP('Beregninger RAS'!C946,Hjelpeark!$C$8:$C$19,Hjelpeark!$E$8:$E$19)),"")</f>
        <v/>
      </c>
      <c r="P946" s="277" t="str">
        <f t="shared" si="149"/>
        <v/>
      </c>
      <c r="Q946" s="277" t="str">
        <f>IFERROR(IF(P946=Hjelpeark!$B$4,0,ABS(P946-O946)),"")</f>
        <v/>
      </c>
      <c r="R946" s="226" t="str">
        <f t="shared" si="142"/>
        <v/>
      </c>
      <c r="T946" s="248" t="str">
        <f>IFERROR(_xlfn.XLOOKUP(D946,Prisliste!$C$4:$F$4,Prisliste!$C$28:$F$28)*R946,"")</f>
        <v/>
      </c>
      <c r="U946" s="248" t="str">
        <f>IFERROR(IF(L946=Hjelpeark!$P$14,_xlfn.XLOOKUP(D946,Prisliste!$C$4:$F$4,Prisliste!$C$29:$F$29)*R946,IF(L946=Hjelpeark!$P$15,_xlfn.XLOOKUP(D946,Prisliste!$C$4:$F$4,Prisliste!$C$30:$F$30)*R946,_xlfn.XLOOKUP(D946,Prisliste!$C$4:$F$4,Prisliste!$C$31:$F$31)*R946)),"")</f>
        <v/>
      </c>
    </row>
    <row r="947" spans="1:21" ht="14.4">
      <c r="A947" s="278" t="str">
        <f>IF(A946="","",IF(A946+1&lt;='Prisestimat RAS'!$C$7,'Beregninger RAS'!A946+1,""))</f>
        <v/>
      </c>
      <c r="B947" s="260" t="str">
        <f t="shared" si="143"/>
        <v/>
      </c>
      <c r="C947" s="277" t="str">
        <f t="shared" si="144"/>
        <v/>
      </c>
      <c r="D947" s="260" t="str">
        <f t="shared" si="145"/>
        <v/>
      </c>
      <c r="E947" s="226" t="str">
        <f t="shared" si="147"/>
        <v/>
      </c>
      <c r="F947" s="248" t="str">
        <f t="shared" si="146"/>
        <v/>
      </c>
      <c r="G947" s="246" t="str">
        <f>IF($A947="","",'Prisestimat RAS'!$C$14)</f>
        <v/>
      </c>
      <c r="H947" s="248" t="str" cm="1">
        <f t="array" ref="H947">IF(N947=Hjelpeark!$E$7,_xlfn.XLOOKUP(IF(P947="Naturlig",O947,P947),'Veksttabell FV'!$A$26:$A$42,_xlfn.XLOOKUP('Beregninger RAS'!F947,'Veksttabell FV'!$B$25:$T$25,'Veksttabell FV'!$B$26:$T$42,,-1),,-1)*G947,IF('Beregninger RAS'!N947=Hjelpeark!$D$7,_xlfn.XLOOKUP(IF(P947="Naturlig",O947,P947),'Veksttabell SV'!$A$27:$A$43,_xlfn.XLOOKUP('Beregninger RAS'!F947,'Veksttabell SV'!$B$26:$AU$26,'Veksttabell SV'!$B$27:$AU$43,,-1),,-1)*G947,""))</f>
        <v/>
      </c>
      <c r="I947" s="248" t="str">
        <f t="shared" si="140"/>
        <v/>
      </c>
      <c r="J947" s="264" t="str">
        <f t="shared" si="141"/>
        <v/>
      </c>
      <c r="K947" s="277" t="str">
        <f>IF(A947="","",'Prisestimat RAS'!$C$9)</f>
        <v/>
      </c>
      <c r="L947" s="277" t="str">
        <f>IF(B947="","",'Prisestimat RAS'!$C$10)</f>
        <v/>
      </c>
      <c r="M947" s="277" t="str">
        <f>IF(A947="","",_xlfn.XLOOKUP('Prisestimat RAS'!$C$10,Hjelpeark!$P$14:$P$16,Hjelpeark!$Q$14:$Q$16))</f>
        <v/>
      </c>
      <c r="N947" s="277" t="str">
        <f t="shared" si="148"/>
        <v/>
      </c>
      <c r="O947" s="277" t="str">
        <f>IFERROR(IF(N947=Hjelpeark!$D$7,_xlfn.XLOOKUP('Beregninger RAS'!C947,Hjelpeark!$C$8:$C$19,Hjelpeark!$D$8:$D$19),_xlfn.XLOOKUP('Beregninger RAS'!C947,Hjelpeark!$C$8:$C$19,Hjelpeark!$E$8:$E$19)),"")</f>
        <v/>
      </c>
      <c r="P947" s="277" t="str">
        <f t="shared" si="149"/>
        <v/>
      </c>
      <c r="Q947" s="277" t="str">
        <f>IFERROR(IF(P947=Hjelpeark!$B$4,0,ABS(P947-O947)),"")</f>
        <v/>
      </c>
      <c r="R947" s="226" t="str">
        <f t="shared" si="142"/>
        <v/>
      </c>
      <c r="T947" s="248" t="str">
        <f>IFERROR(_xlfn.XLOOKUP(D947,Prisliste!$C$4:$F$4,Prisliste!$C$28:$F$28)*R947,"")</f>
        <v/>
      </c>
      <c r="U947" s="248" t="str">
        <f>IFERROR(IF(L947=Hjelpeark!$P$14,_xlfn.XLOOKUP(D947,Prisliste!$C$4:$F$4,Prisliste!$C$29:$F$29)*R947,IF(L947=Hjelpeark!$P$15,_xlfn.XLOOKUP(D947,Prisliste!$C$4:$F$4,Prisliste!$C$30:$F$30)*R947,_xlfn.XLOOKUP(D947,Prisliste!$C$4:$F$4,Prisliste!$C$31:$F$31)*R947)),"")</f>
        <v/>
      </c>
    </row>
    <row r="948" spans="1:21" ht="14.4">
      <c r="A948" s="278" t="str">
        <f>IF(A947="","",IF(A947+1&lt;='Prisestimat RAS'!$C$7,'Beregninger RAS'!A947+1,""))</f>
        <v/>
      </c>
      <c r="B948" s="260" t="str">
        <f t="shared" si="143"/>
        <v/>
      </c>
      <c r="C948" s="277" t="str">
        <f t="shared" si="144"/>
        <v/>
      </c>
      <c r="D948" s="260" t="str">
        <f t="shared" si="145"/>
        <v/>
      </c>
      <c r="E948" s="226" t="str">
        <f t="shared" si="147"/>
        <v/>
      </c>
      <c r="F948" s="248" t="str">
        <f t="shared" si="146"/>
        <v/>
      </c>
      <c r="G948" s="246" t="str">
        <f>IF($A948="","",'Prisestimat RAS'!$C$14)</f>
        <v/>
      </c>
      <c r="H948" s="248" t="str" cm="1">
        <f t="array" ref="H948">IF(N948=Hjelpeark!$E$7,_xlfn.XLOOKUP(IF(P948="Naturlig",O948,P948),'Veksttabell FV'!$A$26:$A$42,_xlfn.XLOOKUP('Beregninger RAS'!F948,'Veksttabell FV'!$B$25:$T$25,'Veksttabell FV'!$B$26:$T$42,,-1),,-1)*G948,IF('Beregninger RAS'!N948=Hjelpeark!$D$7,_xlfn.XLOOKUP(IF(P948="Naturlig",O948,P948),'Veksttabell SV'!$A$27:$A$43,_xlfn.XLOOKUP('Beregninger RAS'!F948,'Veksttabell SV'!$B$26:$AU$26,'Veksttabell SV'!$B$27:$AU$43,,-1),,-1)*G948,""))</f>
        <v/>
      </c>
      <c r="I948" s="248" t="str">
        <f t="shared" si="140"/>
        <v/>
      </c>
      <c r="J948" s="264" t="str">
        <f t="shared" si="141"/>
        <v/>
      </c>
      <c r="K948" s="277" t="str">
        <f>IF(A948="","",'Prisestimat RAS'!$C$9)</f>
        <v/>
      </c>
      <c r="L948" s="277" t="str">
        <f>IF(B948="","",'Prisestimat RAS'!$C$10)</f>
        <v/>
      </c>
      <c r="M948" s="277" t="str">
        <f>IF(A948="","",_xlfn.XLOOKUP('Prisestimat RAS'!$C$10,Hjelpeark!$P$14:$P$16,Hjelpeark!$Q$14:$Q$16))</f>
        <v/>
      </c>
      <c r="N948" s="277" t="str">
        <f t="shared" si="148"/>
        <v/>
      </c>
      <c r="O948" s="277" t="str">
        <f>IFERROR(IF(N948=Hjelpeark!$D$7,_xlfn.XLOOKUP('Beregninger RAS'!C948,Hjelpeark!$C$8:$C$19,Hjelpeark!$D$8:$D$19),_xlfn.XLOOKUP('Beregninger RAS'!C948,Hjelpeark!$C$8:$C$19,Hjelpeark!$E$8:$E$19)),"")</f>
        <v/>
      </c>
      <c r="P948" s="277" t="str">
        <f t="shared" si="149"/>
        <v/>
      </c>
      <c r="Q948" s="277" t="str">
        <f>IFERROR(IF(P948=Hjelpeark!$B$4,0,ABS(P948-O948)),"")</f>
        <v/>
      </c>
      <c r="R948" s="226" t="str">
        <f t="shared" si="142"/>
        <v/>
      </c>
      <c r="T948" s="248" t="str">
        <f>IFERROR(_xlfn.XLOOKUP(D948,Prisliste!$C$4:$F$4,Prisliste!$C$28:$F$28)*R948,"")</f>
        <v/>
      </c>
      <c r="U948" s="248" t="str">
        <f>IFERROR(IF(L948=Hjelpeark!$P$14,_xlfn.XLOOKUP(D948,Prisliste!$C$4:$F$4,Prisliste!$C$29:$F$29)*R948,IF(L948=Hjelpeark!$P$15,_xlfn.XLOOKUP(D948,Prisliste!$C$4:$F$4,Prisliste!$C$30:$F$30)*R948,_xlfn.XLOOKUP(D948,Prisliste!$C$4:$F$4,Prisliste!$C$31:$F$31)*R948)),"")</f>
        <v/>
      </c>
    </row>
    <row r="949" spans="1:21" ht="14.4">
      <c r="A949" s="278" t="str">
        <f>IF(A948="","",IF(A948+1&lt;='Prisestimat RAS'!$C$7,'Beregninger RAS'!A948+1,""))</f>
        <v/>
      </c>
      <c r="B949" s="260" t="str">
        <f t="shared" si="143"/>
        <v/>
      </c>
      <c r="C949" s="277" t="str">
        <f t="shared" si="144"/>
        <v/>
      </c>
      <c r="D949" s="260" t="str">
        <f t="shared" si="145"/>
        <v/>
      </c>
      <c r="E949" s="226" t="str">
        <f t="shared" si="147"/>
        <v/>
      </c>
      <c r="F949" s="248" t="str">
        <f t="shared" si="146"/>
        <v/>
      </c>
      <c r="G949" s="246" t="str">
        <f>IF($A949="","",'Prisestimat RAS'!$C$14)</f>
        <v/>
      </c>
      <c r="H949" s="248" t="str" cm="1">
        <f t="array" ref="H949">IF(N949=Hjelpeark!$E$7,_xlfn.XLOOKUP(IF(P949="Naturlig",O949,P949),'Veksttabell FV'!$A$26:$A$42,_xlfn.XLOOKUP('Beregninger RAS'!F949,'Veksttabell FV'!$B$25:$T$25,'Veksttabell FV'!$B$26:$T$42,,-1),,-1)*G949,IF('Beregninger RAS'!N949=Hjelpeark!$D$7,_xlfn.XLOOKUP(IF(P949="Naturlig",O949,P949),'Veksttabell SV'!$A$27:$A$43,_xlfn.XLOOKUP('Beregninger RAS'!F949,'Veksttabell SV'!$B$26:$AU$26,'Veksttabell SV'!$B$27:$AU$43,,-1),,-1)*G949,""))</f>
        <v/>
      </c>
      <c r="I949" s="248" t="str">
        <f t="shared" si="140"/>
        <v/>
      </c>
      <c r="J949" s="264" t="str">
        <f t="shared" si="141"/>
        <v/>
      </c>
      <c r="K949" s="277" t="str">
        <f>IF(A949="","",'Prisestimat RAS'!$C$9)</f>
        <v/>
      </c>
      <c r="L949" s="277" t="str">
        <f>IF(B949="","",'Prisestimat RAS'!$C$10)</f>
        <v/>
      </c>
      <c r="M949" s="277" t="str">
        <f>IF(A949="","",_xlfn.XLOOKUP('Prisestimat RAS'!$C$10,Hjelpeark!$P$14:$P$16,Hjelpeark!$Q$14:$Q$16))</f>
        <v/>
      </c>
      <c r="N949" s="277" t="str">
        <f t="shared" si="148"/>
        <v/>
      </c>
      <c r="O949" s="277" t="str">
        <f>IFERROR(IF(N949=Hjelpeark!$D$7,_xlfn.XLOOKUP('Beregninger RAS'!C949,Hjelpeark!$C$8:$C$19,Hjelpeark!$D$8:$D$19),_xlfn.XLOOKUP('Beregninger RAS'!C949,Hjelpeark!$C$8:$C$19,Hjelpeark!$E$8:$E$19)),"")</f>
        <v/>
      </c>
      <c r="P949" s="277" t="str">
        <f t="shared" si="149"/>
        <v/>
      </c>
      <c r="Q949" s="277" t="str">
        <f>IFERROR(IF(P949=Hjelpeark!$B$4,0,ABS(P949-O949)),"")</f>
        <v/>
      </c>
      <c r="R949" s="226" t="str">
        <f t="shared" si="142"/>
        <v/>
      </c>
      <c r="T949" s="248" t="str">
        <f>IFERROR(_xlfn.XLOOKUP(D949,Prisliste!$C$4:$F$4,Prisliste!$C$28:$F$28)*R949,"")</f>
        <v/>
      </c>
      <c r="U949" s="248" t="str">
        <f>IFERROR(IF(L949=Hjelpeark!$P$14,_xlfn.XLOOKUP(D949,Prisliste!$C$4:$F$4,Prisliste!$C$29:$F$29)*R949,IF(L949=Hjelpeark!$P$15,_xlfn.XLOOKUP(D949,Prisliste!$C$4:$F$4,Prisliste!$C$30:$F$30)*R949,_xlfn.XLOOKUP(D949,Prisliste!$C$4:$F$4,Prisliste!$C$31:$F$31)*R949)),"")</f>
        <v/>
      </c>
    </row>
    <row r="950" spans="1:21" ht="14.4">
      <c r="A950" s="278" t="str">
        <f>IF(A949="","",IF(A949+1&lt;='Prisestimat RAS'!$C$7,'Beregninger RAS'!A949+1,""))</f>
        <v/>
      </c>
      <c r="B950" s="260" t="str">
        <f t="shared" si="143"/>
        <v/>
      </c>
      <c r="C950" s="277" t="str">
        <f t="shared" si="144"/>
        <v/>
      </c>
      <c r="D950" s="260" t="str">
        <f t="shared" si="145"/>
        <v/>
      </c>
      <c r="E950" s="226" t="str">
        <f t="shared" si="147"/>
        <v/>
      </c>
      <c r="F950" s="248" t="str">
        <f t="shared" si="146"/>
        <v/>
      </c>
      <c r="G950" s="246" t="str">
        <f>IF($A950="","",'Prisestimat RAS'!$C$14)</f>
        <v/>
      </c>
      <c r="H950" s="248" t="str" cm="1">
        <f t="array" ref="H950">IF(N950=Hjelpeark!$E$7,_xlfn.XLOOKUP(IF(P950="Naturlig",O950,P950),'Veksttabell FV'!$A$26:$A$42,_xlfn.XLOOKUP('Beregninger RAS'!F950,'Veksttabell FV'!$B$25:$T$25,'Veksttabell FV'!$B$26:$T$42,,-1),,-1)*G950,IF('Beregninger RAS'!N950=Hjelpeark!$D$7,_xlfn.XLOOKUP(IF(P950="Naturlig",O950,P950),'Veksttabell SV'!$A$27:$A$43,_xlfn.XLOOKUP('Beregninger RAS'!F950,'Veksttabell SV'!$B$26:$AU$26,'Veksttabell SV'!$B$27:$AU$43,,-1),,-1)*G950,""))</f>
        <v/>
      </c>
      <c r="I950" s="248" t="str">
        <f t="shared" si="140"/>
        <v/>
      </c>
      <c r="J950" s="264" t="str">
        <f t="shared" si="141"/>
        <v/>
      </c>
      <c r="K950" s="277" t="str">
        <f>IF(A950="","",'Prisestimat RAS'!$C$9)</f>
        <v/>
      </c>
      <c r="L950" s="277" t="str">
        <f>IF(B950="","",'Prisestimat RAS'!$C$10)</f>
        <v/>
      </c>
      <c r="M950" s="277" t="str">
        <f>IF(A950="","",_xlfn.XLOOKUP('Prisestimat RAS'!$C$10,Hjelpeark!$P$14:$P$16,Hjelpeark!$Q$14:$Q$16))</f>
        <v/>
      </c>
      <c r="N950" s="277" t="str">
        <f t="shared" si="148"/>
        <v/>
      </c>
      <c r="O950" s="277" t="str">
        <f>IFERROR(IF(N950=Hjelpeark!$D$7,_xlfn.XLOOKUP('Beregninger RAS'!C950,Hjelpeark!$C$8:$C$19,Hjelpeark!$D$8:$D$19),_xlfn.XLOOKUP('Beregninger RAS'!C950,Hjelpeark!$C$8:$C$19,Hjelpeark!$E$8:$E$19)),"")</f>
        <v/>
      </c>
      <c r="P950" s="277" t="str">
        <f t="shared" si="149"/>
        <v/>
      </c>
      <c r="Q950" s="277" t="str">
        <f>IFERROR(IF(P950=Hjelpeark!$B$4,0,ABS(P950-O950)),"")</f>
        <v/>
      </c>
      <c r="R950" s="226" t="str">
        <f t="shared" si="142"/>
        <v/>
      </c>
      <c r="T950" s="248" t="str">
        <f>IFERROR(_xlfn.XLOOKUP(D950,Prisliste!$C$4:$F$4,Prisliste!$C$28:$F$28)*R950,"")</f>
        <v/>
      </c>
      <c r="U950" s="248" t="str">
        <f>IFERROR(IF(L950=Hjelpeark!$P$14,_xlfn.XLOOKUP(D950,Prisliste!$C$4:$F$4,Prisliste!$C$29:$F$29)*R950,IF(L950=Hjelpeark!$P$15,_xlfn.XLOOKUP(D950,Prisliste!$C$4:$F$4,Prisliste!$C$30:$F$30)*R950,_xlfn.XLOOKUP(D950,Prisliste!$C$4:$F$4,Prisliste!$C$31:$F$31)*R950)),"")</f>
        <v/>
      </c>
    </row>
    <row r="951" spans="1:21" ht="14.4">
      <c r="A951" s="278" t="str">
        <f>IF(A950="","",IF(A950+1&lt;='Prisestimat RAS'!$C$7,'Beregninger RAS'!A950+1,""))</f>
        <v/>
      </c>
      <c r="B951" s="260" t="str">
        <f t="shared" si="143"/>
        <v/>
      </c>
      <c r="C951" s="277" t="str">
        <f t="shared" si="144"/>
        <v/>
      </c>
      <c r="D951" s="260" t="str">
        <f t="shared" si="145"/>
        <v/>
      </c>
      <c r="E951" s="226" t="str">
        <f t="shared" si="147"/>
        <v/>
      </c>
      <c r="F951" s="248" t="str">
        <f t="shared" si="146"/>
        <v/>
      </c>
      <c r="G951" s="246" t="str">
        <f>IF($A951="","",'Prisestimat RAS'!$C$14)</f>
        <v/>
      </c>
      <c r="H951" s="248" t="str" cm="1">
        <f t="array" ref="H951">IF(N951=Hjelpeark!$E$7,_xlfn.XLOOKUP(IF(P951="Naturlig",O951,P951),'Veksttabell FV'!$A$26:$A$42,_xlfn.XLOOKUP('Beregninger RAS'!F951,'Veksttabell FV'!$B$25:$T$25,'Veksttabell FV'!$B$26:$T$42,,-1),,-1)*G951,IF('Beregninger RAS'!N951=Hjelpeark!$D$7,_xlfn.XLOOKUP(IF(P951="Naturlig",O951,P951),'Veksttabell SV'!$A$27:$A$43,_xlfn.XLOOKUP('Beregninger RAS'!F951,'Veksttabell SV'!$B$26:$AU$26,'Veksttabell SV'!$B$27:$AU$43,,-1),,-1)*G951,""))</f>
        <v/>
      </c>
      <c r="I951" s="248" t="str">
        <f t="shared" si="140"/>
        <v/>
      </c>
      <c r="J951" s="264" t="str">
        <f t="shared" si="141"/>
        <v/>
      </c>
      <c r="K951" s="277" t="str">
        <f>IF(A951="","",'Prisestimat RAS'!$C$9)</f>
        <v/>
      </c>
      <c r="L951" s="277" t="str">
        <f>IF(B951="","",'Prisestimat RAS'!$C$10)</f>
        <v/>
      </c>
      <c r="M951" s="277" t="str">
        <f>IF(A951="","",_xlfn.XLOOKUP('Prisestimat RAS'!$C$10,Hjelpeark!$P$14:$P$16,Hjelpeark!$Q$14:$Q$16))</f>
        <v/>
      </c>
      <c r="N951" s="277" t="str">
        <f t="shared" si="148"/>
        <v/>
      </c>
      <c r="O951" s="277" t="str">
        <f>IFERROR(IF(N951=Hjelpeark!$D$7,_xlfn.XLOOKUP('Beregninger RAS'!C951,Hjelpeark!$C$8:$C$19,Hjelpeark!$D$8:$D$19),_xlfn.XLOOKUP('Beregninger RAS'!C951,Hjelpeark!$C$8:$C$19,Hjelpeark!$E$8:$E$19)),"")</f>
        <v/>
      </c>
      <c r="P951" s="277" t="str">
        <f t="shared" si="149"/>
        <v/>
      </c>
      <c r="Q951" s="277" t="str">
        <f>IFERROR(IF(P951=Hjelpeark!$B$4,0,ABS(P951-O951)),"")</f>
        <v/>
      </c>
      <c r="R951" s="226" t="str">
        <f t="shared" si="142"/>
        <v/>
      </c>
      <c r="T951" s="248" t="str">
        <f>IFERROR(_xlfn.XLOOKUP(D951,Prisliste!$C$4:$F$4,Prisliste!$C$28:$F$28)*R951,"")</f>
        <v/>
      </c>
      <c r="U951" s="248" t="str">
        <f>IFERROR(IF(L951=Hjelpeark!$P$14,_xlfn.XLOOKUP(D951,Prisliste!$C$4:$F$4,Prisliste!$C$29:$F$29)*R951,IF(L951=Hjelpeark!$P$15,_xlfn.XLOOKUP(D951,Prisliste!$C$4:$F$4,Prisliste!$C$30:$F$30)*R951,_xlfn.XLOOKUP(D951,Prisliste!$C$4:$F$4,Prisliste!$C$31:$F$31)*R951)),"")</f>
        <v/>
      </c>
    </row>
    <row r="952" spans="1:21" ht="14.4">
      <c r="A952" s="278" t="str">
        <f>IF(A951="","",IF(A951+1&lt;='Prisestimat RAS'!$C$7,'Beregninger RAS'!A951+1,""))</f>
        <v/>
      </c>
      <c r="B952" s="260" t="str">
        <f t="shared" si="143"/>
        <v/>
      </c>
      <c r="C952" s="277" t="str">
        <f t="shared" si="144"/>
        <v/>
      </c>
      <c r="D952" s="260" t="str">
        <f t="shared" si="145"/>
        <v/>
      </c>
      <c r="E952" s="226" t="str">
        <f t="shared" si="147"/>
        <v/>
      </c>
      <c r="F952" s="248" t="str">
        <f t="shared" si="146"/>
        <v/>
      </c>
      <c r="G952" s="246" t="str">
        <f>IF($A952="","",'Prisestimat RAS'!$C$14)</f>
        <v/>
      </c>
      <c r="H952" s="248" t="str" cm="1">
        <f t="array" ref="H952">IF(N952=Hjelpeark!$E$7,_xlfn.XLOOKUP(IF(P952="Naturlig",O952,P952),'Veksttabell FV'!$A$26:$A$42,_xlfn.XLOOKUP('Beregninger RAS'!F952,'Veksttabell FV'!$B$25:$T$25,'Veksttabell FV'!$B$26:$T$42,,-1),,-1)*G952,IF('Beregninger RAS'!N952=Hjelpeark!$D$7,_xlfn.XLOOKUP(IF(P952="Naturlig",O952,P952),'Veksttabell SV'!$A$27:$A$43,_xlfn.XLOOKUP('Beregninger RAS'!F952,'Veksttabell SV'!$B$26:$AU$26,'Veksttabell SV'!$B$27:$AU$43,,-1),,-1)*G952,""))</f>
        <v/>
      </c>
      <c r="I952" s="248" t="str">
        <f t="shared" si="140"/>
        <v/>
      </c>
      <c r="J952" s="264" t="str">
        <f t="shared" si="141"/>
        <v/>
      </c>
      <c r="K952" s="277" t="str">
        <f>IF(A952="","",'Prisestimat RAS'!$C$9)</f>
        <v/>
      </c>
      <c r="L952" s="277" t="str">
        <f>IF(B952="","",'Prisestimat RAS'!$C$10)</f>
        <v/>
      </c>
      <c r="M952" s="277" t="str">
        <f>IF(A952="","",_xlfn.XLOOKUP('Prisestimat RAS'!$C$10,Hjelpeark!$P$14:$P$16,Hjelpeark!$Q$14:$Q$16))</f>
        <v/>
      </c>
      <c r="N952" s="277" t="str">
        <f t="shared" si="148"/>
        <v/>
      </c>
      <c r="O952" s="277" t="str">
        <f>IFERROR(IF(N952=Hjelpeark!$D$7,_xlfn.XLOOKUP('Beregninger RAS'!C952,Hjelpeark!$C$8:$C$19,Hjelpeark!$D$8:$D$19),_xlfn.XLOOKUP('Beregninger RAS'!C952,Hjelpeark!$C$8:$C$19,Hjelpeark!$E$8:$E$19)),"")</f>
        <v/>
      </c>
      <c r="P952" s="277" t="str">
        <f t="shared" si="149"/>
        <v/>
      </c>
      <c r="Q952" s="277" t="str">
        <f>IFERROR(IF(P952=Hjelpeark!$B$4,0,ABS(P952-O952)),"")</f>
        <v/>
      </c>
      <c r="R952" s="226" t="str">
        <f t="shared" si="142"/>
        <v/>
      </c>
      <c r="T952" s="248" t="str">
        <f>IFERROR(_xlfn.XLOOKUP(D952,Prisliste!$C$4:$F$4,Prisliste!$C$28:$F$28)*R952,"")</f>
        <v/>
      </c>
      <c r="U952" s="248" t="str">
        <f>IFERROR(IF(L952=Hjelpeark!$P$14,_xlfn.XLOOKUP(D952,Prisliste!$C$4:$F$4,Prisliste!$C$29:$F$29)*R952,IF(L952=Hjelpeark!$P$15,_xlfn.XLOOKUP(D952,Prisliste!$C$4:$F$4,Prisliste!$C$30:$F$30)*R952,_xlfn.XLOOKUP(D952,Prisliste!$C$4:$F$4,Prisliste!$C$31:$F$31)*R952)),"")</f>
        <v/>
      </c>
    </row>
    <row r="953" spans="1:21" ht="14.4">
      <c r="A953" s="278" t="str">
        <f>IF(A952="","",IF(A952+1&lt;='Prisestimat RAS'!$C$7,'Beregninger RAS'!A952+1,""))</f>
        <v/>
      </c>
      <c r="B953" s="260" t="str">
        <f t="shared" si="143"/>
        <v/>
      </c>
      <c r="C953" s="277" t="str">
        <f t="shared" si="144"/>
        <v/>
      </c>
      <c r="D953" s="260" t="str">
        <f t="shared" si="145"/>
        <v/>
      </c>
      <c r="E953" s="226" t="str">
        <f t="shared" si="147"/>
        <v/>
      </c>
      <c r="F953" s="248" t="str">
        <f t="shared" si="146"/>
        <v/>
      </c>
      <c r="G953" s="246" t="str">
        <f>IF($A953="","",'Prisestimat RAS'!$C$14)</f>
        <v/>
      </c>
      <c r="H953" s="248" t="str" cm="1">
        <f t="array" ref="H953">IF(N953=Hjelpeark!$E$7,_xlfn.XLOOKUP(IF(P953="Naturlig",O953,P953),'Veksttabell FV'!$A$26:$A$42,_xlfn.XLOOKUP('Beregninger RAS'!F953,'Veksttabell FV'!$B$25:$T$25,'Veksttabell FV'!$B$26:$T$42,,-1),,-1)*G953,IF('Beregninger RAS'!N953=Hjelpeark!$D$7,_xlfn.XLOOKUP(IF(P953="Naturlig",O953,P953),'Veksttabell SV'!$A$27:$A$43,_xlfn.XLOOKUP('Beregninger RAS'!F953,'Veksttabell SV'!$B$26:$AU$26,'Veksttabell SV'!$B$27:$AU$43,,-1),,-1)*G953,""))</f>
        <v/>
      </c>
      <c r="I953" s="248" t="str">
        <f t="shared" si="140"/>
        <v/>
      </c>
      <c r="J953" s="264" t="str">
        <f t="shared" si="141"/>
        <v/>
      </c>
      <c r="K953" s="277" t="str">
        <f>IF(A953="","",'Prisestimat RAS'!$C$9)</f>
        <v/>
      </c>
      <c r="L953" s="277" t="str">
        <f>IF(B953="","",'Prisestimat RAS'!$C$10)</f>
        <v/>
      </c>
      <c r="M953" s="277" t="str">
        <f>IF(A953="","",_xlfn.XLOOKUP('Prisestimat RAS'!$C$10,Hjelpeark!$P$14:$P$16,Hjelpeark!$Q$14:$Q$16))</f>
        <v/>
      </c>
      <c r="N953" s="277" t="str">
        <f t="shared" si="148"/>
        <v/>
      </c>
      <c r="O953" s="277" t="str">
        <f>IFERROR(IF(N953=Hjelpeark!$D$7,_xlfn.XLOOKUP('Beregninger RAS'!C953,Hjelpeark!$C$8:$C$19,Hjelpeark!$D$8:$D$19),_xlfn.XLOOKUP('Beregninger RAS'!C953,Hjelpeark!$C$8:$C$19,Hjelpeark!$E$8:$E$19)),"")</f>
        <v/>
      </c>
      <c r="P953" s="277" t="str">
        <f t="shared" si="149"/>
        <v/>
      </c>
      <c r="Q953" s="277" t="str">
        <f>IFERROR(IF(P953=Hjelpeark!$B$4,0,ABS(P953-O953)),"")</f>
        <v/>
      </c>
      <c r="R953" s="226" t="str">
        <f t="shared" si="142"/>
        <v/>
      </c>
      <c r="T953" s="248" t="str">
        <f>IFERROR(_xlfn.XLOOKUP(D953,Prisliste!$C$4:$F$4,Prisliste!$C$28:$F$28)*R953,"")</f>
        <v/>
      </c>
      <c r="U953" s="248" t="str">
        <f>IFERROR(IF(L953=Hjelpeark!$P$14,_xlfn.XLOOKUP(D953,Prisliste!$C$4:$F$4,Prisliste!$C$29:$F$29)*R953,IF(L953=Hjelpeark!$P$15,_xlfn.XLOOKUP(D953,Prisliste!$C$4:$F$4,Prisliste!$C$30:$F$30)*R953,_xlfn.XLOOKUP(D953,Prisliste!$C$4:$F$4,Prisliste!$C$31:$F$31)*R953)),"")</f>
        <v/>
      </c>
    </row>
    <row r="954" spans="1:21" ht="14.4">
      <c r="A954" s="278" t="str">
        <f>IF(A953="","",IF(A953+1&lt;='Prisestimat RAS'!$C$7,'Beregninger RAS'!A953+1,""))</f>
        <v/>
      </c>
      <c r="B954" s="260" t="str">
        <f t="shared" si="143"/>
        <v/>
      </c>
      <c r="C954" s="277" t="str">
        <f t="shared" si="144"/>
        <v/>
      </c>
      <c r="D954" s="260" t="str">
        <f t="shared" si="145"/>
        <v/>
      </c>
      <c r="E954" s="226" t="str">
        <f t="shared" si="147"/>
        <v/>
      </c>
      <c r="F954" s="248" t="str">
        <f t="shared" si="146"/>
        <v/>
      </c>
      <c r="G954" s="246" t="str">
        <f>IF($A954="","",'Prisestimat RAS'!$C$14)</f>
        <v/>
      </c>
      <c r="H954" s="248" t="str" cm="1">
        <f t="array" ref="H954">IF(N954=Hjelpeark!$E$7,_xlfn.XLOOKUP(IF(P954="Naturlig",O954,P954),'Veksttabell FV'!$A$26:$A$42,_xlfn.XLOOKUP('Beregninger RAS'!F954,'Veksttabell FV'!$B$25:$T$25,'Veksttabell FV'!$B$26:$T$42,,-1),,-1)*G954,IF('Beregninger RAS'!N954=Hjelpeark!$D$7,_xlfn.XLOOKUP(IF(P954="Naturlig",O954,P954),'Veksttabell SV'!$A$27:$A$43,_xlfn.XLOOKUP('Beregninger RAS'!F954,'Veksttabell SV'!$B$26:$AU$26,'Veksttabell SV'!$B$27:$AU$43,,-1),,-1)*G954,""))</f>
        <v/>
      </c>
      <c r="I954" s="248" t="str">
        <f t="shared" si="140"/>
        <v/>
      </c>
      <c r="J954" s="264" t="str">
        <f t="shared" si="141"/>
        <v/>
      </c>
      <c r="K954" s="277" t="str">
        <f>IF(A954="","",'Prisestimat RAS'!$C$9)</f>
        <v/>
      </c>
      <c r="L954" s="277" t="str">
        <f>IF(B954="","",'Prisestimat RAS'!$C$10)</f>
        <v/>
      </c>
      <c r="M954" s="277" t="str">
        <f>IF(A954="","",_xlfn.XLOOKUP('Prisestimat RAS'!$C$10,Hjelpeark!$P$14:$P$16,Hjelpeark!$Q$14:$Q$16))</f>
        <v/>
      </c>
      <c r="N954" s="277" t="str">
        <f t="shared" si="148"/>
        <v/>
      </c>
      <c r="O954" s="277" t="str">
        <f>IFERROR(IF(N954=Hjelpeark!$D$7,_xlfn.XLOOKUP('Beregninger RAS'!C954,Hjelpeark!$C$8:$C$19,Hjelpeark!$D$8:$D$19),_xlfn.XLOOKUP('Beregninger RAS'!C954,Hjelpeark!$C$8:$C$19,Hjelpeark!$E$8:$E$19)),"")</f>
        <v/>
      </c>
      <c r="P954" s="277" t="str">
        <f t="shared" si="149"/>
        <v/>
      </c>
      <c r="Q954" s="277" t="str">
        <f>IFERROR(IF(P954=Hjelpeark!$B$4,0,ABS(P954-O954)),"")</f>
        <v/>
      </c>
      <c r="R954" s="226" t="str">
        <f t="shared" si="142"/>
        <v/>
      </c>
      <c r="T954" s="248" t="str">
        <f>IFERROR(_xlfn.XLOOKUP(D954,Prisliste!$C$4:$F$4,Prisliste!$C$28:$F$28)*R954,"")</f>
        <v/>
      </c>
      <c r="U954" s="248" t="str">
        <f>IFERROR(IF(L954=Hjelpeark!$P$14,_xlfn.XLOOKUP(D954,Prisliste!$C$4:$F$4,Prisliste!$C$29:$F$29)*R954,IF(L954=Hjelpeark!$P$15,_xlfn.XLOOKUP(D954,Prisliste!$C$4:$F$4,Prisliste!$C$30:$F$30)*R954,_xlfn.XLOOKUP(D954,Prisliste!$C$4:$F$4,Prisliste!$C$31:$F$31)*R954)),"")</f>
        <v/>
      </c>
    </row>
    <row r="955" spans="1:21" ht="14.4">
      <c r="A955" s="278" t="str">
        <f>IF(A954="","",IF(A954+1&lt;='Prisestimat RAS'!$C$7,'Beregninger RAS'!A954+1,""))</f>
        <v/>
      </c>
      <c r="B955" s="260" t="str">
        <f t="shared" si="143"/>
        <v/>
      </c>
      <c r="C955" s="277" t="str">
        <f t="shared" si="144"/>
        <v/>
      </c>
      <c r="D955" s="260" t="str">
        <f t="shared" si="145"/>
        <v/>
      </c>
      <c r="E955" s="226" t="str">
        <f t="shared" si="147"/>
        <v/>
      </c>
      <c r="F955" s="248" t="str">
        <f t="shared" si="146"/>
        <v/>
      </c>
      <c r="G955" s="246" t="str">
        <f>IF($A955="","",'Prisestimat RAS'!$C$14)</f>
        <v/>
      </c>
      <c r="H955" s="248" t="str" cm="1">
        <f t="array" ref="H955">IF(N955=Hjelpeark!$E$7,_xlfn.XLOOKUP(IF(P955="Naturlig",O955,P955),'Veksttabell FV'!$A$26:$A$42,_xlfn.XLOOKUP('Beregninger RAS'!F955,'Veksttabell FV'!$B$25:$T$25,'Veksttabell FV'!$B$26:$T$42,,-1),,-1)*G955,IF('Beregninger RAS'!N955=Hjelpeark!$D$7,_xlfn.XLOOKUP(IF(P955="Naturlig",O955,P955),'Veksttabell SV'!$A$27:$A$43,_xlfn.XLOOKUP('Beregninger RAS'!F955,'Veksttabell SV'!$B$26:$AU$26,'Veksttabell SV'!$B$27:$AU$43,,-1),,-1)*G955,""))</f>
        <v/>
      </c>
      <c r="I955" s="248" t="str">
        <f t="shared" si="140"/>
        <v/>
      </c>
      <c r="J955" s="264" t="str">
        <f t="shared" si="141"/>
        <v/>
      </c>
      <c r="K955" s="277" t="str">
        <f>IF(A955="","",'Prisestimat RAS'!$C$9)</f>
        <v/>
      </c>
      <c r="L955" s="277" t="str">
        <f>IF(B955="","",'Prisestimat RAS'!$C$10)</f>
        <v/>
      </c>
      <c r="M955" s="277" t="str">
        <f>IF(A955="","",_xlfn.XLOOKUP('Prisestimat RAS'!$C$10,Hjelpeark!$P$14:$P$16,Hjelpeark!$Q$14:$Q$16))</f>
        <v/>
      </c>
      <c r="N955" s="277" t="str">
        <f t="shared" si="148"/>
        <v/>
      </c>
      <c r="O955" s="277" t="str">
        <f>IFERROR(IF(N955=Hjelpeark!$D$7,_xlfn.XLOOKUP('Beregninger RAS'!C955,Hjelpeark!$C$8:$C$19,Hjelpeark!$D$8:$D$19),_xlfn.XLOOKUP('Beregninger RAS'!C955,Hjelpeark!$C$8:$C$19,Hjelpeark!$E$8:$E$19)),"")</f>
        <v/>
      </c>
      <c r="P955" s="277" t="str">
        <f t="shared" si="149"/>
        <v/>
      </c>
      <c r="Q955" s="277" t="str">
        <f>IFERROR(IF(P955=Hjelpeark!$B$4,0,ABS(P955-O955)),"")</f>
        <v/>
      </c>
      <c r="R955" s="226" t="str">
        <f t="shared" si="142"/>
        <v/>
      </c>
      <c r="T955" s="248" t="str">
        <f>IFERROR(_xlfn.XLOOKUP(D955,Prisliste!$C$4:$F$4,Prisliste!$C$28:$F$28)*R955,"")</f>
        <v/>
      </c>
      <c r="U955" s="248" t="str">
        <f>IFERROR(IF(L955=Hjelpeark!$P$14,_xlfn.XLOOKUP(D955,Prisliste!$C$4:$F$4,Prisliste!$C$29:$F$29)*R955,IF(L955=Hjelpeark!$P$15,_xlfn.XLOOKUP(D955,Prisliste!$C$4:$F$4,Prisliste!$C$30:$F$30)*R955,_xlfn.XLOOKUP(D955,Prisliste!$C$4:$F$4,Prisliste!$C$31:$F$31)*R955)),"")</f>
        <v/>
      </c>
    </row>
    <row r="956" spans="1:21" ht="14.4">
      <c r="A956" s="278" t="str">
        <f>IF(A955="","",IF(A955+1&lt;='Prisestimat RAS'!$C$7,'Beregninger RAS'!A955+1,""))</f>
        <v/>
      </c>
      <c r="B956" s="260" t="str">
        <f t="shared" si="143"/>
        <v/>
      </c>
      <c r="C956" s="277" t="str">
        <f t="shared" si="144"/>
        <v/>
      </c>
      <c r="D956" s="260" t="str">
        <f t="shared" si="145"/>
        <v/>
      </c>
      <c r="E956" s="226" t="str">
        <f t="shared" si="147"/>
        <v/>
      </c>
      <c r="F956" s="248" t="str">
        <f t="shared" si="146"/>
        <v/>
      </c>
      <c r="G956" s="246" t="str">
        <f>IF($A956="","",'Prisestimat RAS'!$C$14)</f>
        <v/>
      </c>
      <c r="H956" s="248" t="str" cm="1">
        <f t="array" ref="H956">IF(N956=Hjelpeark!$E$7,_xlfn.XLOOKUP(IF(P956="Naturlig",O956,P956),'Veksttabell FV'!$A$26:$A$42,_xlfn.XLOOKUP('Beregninger RAS'!F956,'Veksttabell FV'!$B$25:$T$25,'Veksttabell FV'!$B$26:$T$42,,-1),,-1)*G956,IF('Beregninger RAS'!N956=Hjelpeark!$D$7,_xlfn.XLOOKUP(IF(P956="Naturlig",O956,P956),'Veksttabell SV'!$A$27:$A$43,_xlfn.XLOOKUP('Beregninger RAS'!F956,'Veksttabell SV'!$B$26:$AU$26,'Veksttabell SV'!$B$27:$AU$43,,-1),,-1)*G956,""))</f>
        <v/>
      </c>
      <c r="I956" s="248" t="str">
        <f t="shared" si="140"/>
        <v/>
      </c>
      <c r="J956" s="264" t="str">
        <f t="shared" si="141"/>
        <v/>
      </c>
      <c r="K956" s="277" t="str">
        <f>IF(A956="","",'Prisestimat RAS'!$C$9)</f>
        <v/>
      </c>
      <c r="L956" s="277" t="str">
        <f>IF(B956="","",'Prisestimat RAS'!$C$10)</f>
        <v/>
      </c>
      <c r="M956" s="277" t="str">
        <f>IF(A956="","",_xlfn.XLOOKUP('Prisestimat RAS'!$C$10,Hjelpeark!$P$14:$P$16,Hjelpeark!$Q$14:$Q$16))</f>
        <v/>
      </c>
      <c r="N956" s="277" t="str">
        <f t="shared" si="148"/>
        <v/>
      </c>
      <c r="O956" s="277" t="str">
        <f>IFERROR(IF(N956=Hjelpeark!$D$7,_xlfn.XLOOKUP('Beregninger RAS'!C956,Hjelpeark!$C$8:$C$19,Hjelpeark!$D$8:$D$19),_xlfn.XLOOKUP('Beregninger RAS'!C956,Hjelpeark!$C$8:$C$19,Hjelpeark!$E$8:$E$19)),"")</f>
        <v/>
      </c>
      <c r="P956" s="277" t="str">
        <f t="shared" si="149"/>
        <v/>
      </c>
      <c r="Q956" s="277" t="str">
        <f>IFERROR(IF(P956=Hjelpeark!$B$4,0,ABS(P956-O956)),"")</f>
        <v/>
      </c>
      <c r="R956" s="226" t="str">
        <f t="shared" si="142"/>
        <v/>
      </c>
      <c r="T956" s="248" t="str">
        <f>IFERROR(_xlfn.XLOOKUP(D956,Prisliste!$C$4:$F$4,Prisliste!$C$28:$F$28)*R956,"")</f>
        <v/>
      </c>
      <c r="U956" s="248" t="str">
        <f>IFERROR(IF(L956=Hjelpeark!$P$14,_xlfn.XLOOKUP(D956,Prisliste!$C$4:$F$4,Prisliste!$C$29:$F$29)*R956,IF(L956=Hjelpeark!$P$15,_xlfn.XLOOKUP(D956,Prisliste!$C$4:$F$4,Prisliste!$C$30:$F$30)*R956,_xlfn.XLOOKUP(D956,Prisliste!$C$4:$F$4,Prisliste!$C$31:$F$31)*R956)),"")</f>
        <v/>
      </c>
    </row>
    <row r="957" spans="1:21" ht="14.4">
      <c r="A957" s="278" t="str">
        <f>IF(A956="","",IF(A956+1&lt;='Prisestimat RAS'!$C$7,'Beregninger RAS'!A956+1,""))</f>
        <v/>
      </c>
      <c r="B957" s="260" t="str">
        <f t="shared" si="143"/>
        <v/>
      </c>
      <c r="C957" s="277" t="str">
        <f t="shared" si="144"/>
        <v/>
      </c>
      <c r="D957" s="260" t="str">
        <f t="shared" si="145"/>
        <v/>
      </c>
      <c r="E957" s="226" t="str">
        <f t="shared" si="147"/>
        <v/>
      </c>
      <c r="F957" s="248" t="str">
        <f t="shared" si="146"/>
        <v/>
      </c>
      <c r="G957" s="246" t="str">
        <f>IF($A957="","",'Prisestimat RAS'!$C$14)</f>
        <v/>
      </c>
      <c r="H957" s="248" t="str" cm="1">
        <f t="array" ref="H957">IF(N957=Hjelpeark!$E$7,_xlfn.XLOOKUP(IF(P957="Naturlig",O957,P957),'Veksttabell FV'!$A$26:$A$42,_xlfn.XLOOKUP('Beregninger RAS'!F957,'Veksttabell FV'!$B$25:$T$25,'Veksttabell FV'!$B$26:$T$42,,-1),,-1)*G957,IF('Beregninger RAS'!N957=Hjelpeark!$D$7,_xlfn.XLOOKUP(IF(P957="Naturlig",O957,P957),'Veksttabell SV'!$A$27:$A$43,_xlfn.XLOOKUP('Beregninger RAS'!F957,'Veksttabell SV'!$B$26:$AU$26,'Veksttabell SV'!$B$27:$AU$43,,-1),,-1)*G957,""))</f>
        <v/>
      </c>
      <c r="I957" s="248" t="str">
        <f t="shared" si="140"/>
        <v/>
      </c>
      <c r="J957" s="264" t="str">
        <f t="shared" si="141"/>
        <v/>
      </c>
      <c r="K957" s="277" t="str">
        <f>IF(A957="","",'Prisestimat RAS'!$C$9)</f>
        <v/>
      </c>
      <c r="L957" s="277" t="str">
        <f>IF(B957="","",'Prisestimat RAS'!$C$10)</f>
        <v/>
      </c>
      <c r="M957" s="277" t="str">
        <f>IF(A957="","",_xlfn.XLOOKUP('Prisestimat RAS'!$C$10,Hjelpeark!$P$14:$P$16,Hjelpeark!$Q$14:$Q$16))</f>
        <v/>
      </c>
      <c r="N957" s="277" t="str">
        <f t="shared" si="148"/>
        <v/>
      </c>
      <c r="O957" s="277" t="str">
        <f>IFERROR(IF(N957=Hjelpeark!$D$7,_xlfn.XLOOKUP('Beregninger RAS'!C957,Hjelpeark!$C$8:$C$19,Hjelpeark!$D$8:$D$19),_xlfn.XLOOKUP('Beregninger RAS'!C957,Hjelpeark!$C$8:$C$19,Hjelpeark!$E$8:$E$19)),"")</f>
        <v/>
      </c>
      <c r="P957" s="277" t="str">
        <f t="shared" si="149"/>
        <v/>
      </c>
      <c r="Q957" s="277" t="str">
        <f>IFERROR(IF(P957=Hjelpeark!$B$4,0,ABS(P957-O957)),"")</f>
        <v/>
      </c>
      <c r="R957" s="226" t="str">
        <f t="shared" si="142"/>
        <v/>
      </c>
      <c r="T957" s="248" t="str">
        <f>IFERROR(_xlfn.XLOOKUP(D957,Prisliste!$C$4:$F$4,Prisliste!$C$28:$F$28)*R957,"")</f>
        <v/>
      </c>
      <c r="U957" s="248" t="str">
        <f>IFERROR(IF(L957=Hjelpeark!$P$14,_xlfn.XLOOKUP(D957,Prisliste!$C$4:$F$4,Prisliste!$C$29:$F$29)*R957,IF(L957=Hjelpeark!$P$15,_xlfn.XLOOKUP(D957,Prisliste!$C$4:$F$4,Prisliste!$C$30:$F$30)*R957,_xlfn.XLOOKUP(D957,Prisliste!$C$4:$F$4,Prisliste!$C$31:$F$31)*R957)),"")</f>
        <v/>
      </c>
    </row>
    <row r="958" spans="1:21" ht="14.4">
      <c r="A958" s="278" t="str">
        <f>IF(A957="","",IF(A957+1&lt;='Prisestimat RAS'!$C$7,'Beregninger RAS'!A957+1,""))</f>
        <v/>
      </c>
      <c r="B958" s="260" t="str">
        <f t="shared" si="143"/>
        <v/>
      </c>
      <c r="C958" s="277" t="str">
        <f t="shared" si="144"/>
        <v/>
      </c>
      <c r="D958" s="260" t="str">
        <f t="shared" si="145"/>
        <v/>
      </c>
      <c r="E958" s="226" t="str">
        <f t="shared" si="147"/>
        <v/>
      </c>
      <c r="F958" s="248" t="str">
        <f t="shared" si="146"/>
        <v/>
      </c>
      <c r="G958" s="246" t="str">
        <f>IF($A958="","",'Prisestimat RAS'!$C$14)</f>
        <v/>
      </c>
      <c r="H958" s="248" t="str" cm="1">
        <f t="array" ref="H958">IF(N958=Hjelpeark!$E$7,_xlfn.XLOOKUP(IF(P958="Naturlig",O958,P958),'Veksttabell FV'!$A$26:$A$42,_xlfn.XLOOKUP('Beregninger RAS'!F958,'Veksttabell FV'!$B$25:$T$25,'Veksttabell FV'!$B$26:$T$42,,-1),,-1)*G958,IF('Beregninger RAS'!N958=Hjelpeark!$D$7,_xlfn.XLOOKUP(IF(P958="Naturlig",O958,P958),'Veksttabell SV'!$A$27:$A$43,_xlfn.XLOOKUP('Beregninger RAS'!F958,'Veksttabell SV'!$B$26:$AU$26,'Veksttabell SV'!$B$27:$AU$43,,-1),,-1)*G958,""))</f>
        <v/>
      </c>
      <c r="I958" s="248" t="str">
        <f t="shared" si="140"/>
        <v/>
      </c>
      <c r="J958" s="264" t="str">
        <f t="shared" si="141"/>
        <v/>
      </c>
      <c r="K958" s="277" t="str">
        <f>IF(A958="","",'Prisestimat RAS'!$C$9)</f>
        <v/>
      </c>
      <c r="L958" s="277" t="str">
        <f>IF(B958="","",'Prisestimat RAS'!$C$10)</f>
        <v/>
      </c>
      <c r="M958" s="277" t="str">
        <f>IF(A958="","",_xlfn.XLOOKUP('Prisestimat RAS'!$C$10,Hjelpeark!$P$14:$P$16,Hjelpeark!$Q$14:$Q$16))</f>
        <v/>
      </c>
      <c r="N958" s="277" t="str">
        <f t="shared" si="148"/>
        <v/>
      </c>
      <c r="O958" s="277" t="str">
        <f>IFERROR(IF(N958=Hjelpeark!$D$7,_xlfn.XLOOKUP('Beregninger RAS'!C958,Hjelpeark!$C$8:$C$19,Hjelpeark!$D$8:$D$19),_xlfn.XLOOKUP('Beregninger RAS'!C958,Hjelpeark!$C$8:$C$19,Hjelpeark!$E$8:$E$19)),"")</f>
        <v/>
      </c>
      <c r="P958" s="277" t="str">
        <f t="shared" si="149"/>
        <v/>
      </c>
      <c r="Q958" s="277" t="str">
        <f>IFERROR(IF(P958=Hjelpeark!$B$4,0,ABS(P958-O958)),"")</f>
        <v/>
      </c>
      <c r="R958" s="226" t="str">
        <f t="shared" si="142"/>
        <v/>
      </c>
      <c r="T958" s="248" t="str">
        <f>IFERROR(_xlfn.XLOOKUP(D958,Prisliste!$C$4:$F$4,Prisliste!$C$28:$F$28)*R958,"")</f>
        <v/>
      </c>
      <c r="U958" s="248" t="str">
        <f>IFERROR(IF(L958=Hjelpeark!$P$14,_xlfn.XLOOKUP(D958,Prisliste!$C$4:$F$4,Prisliste!$C$29:$F$29)*R958,IF(L958=Hjelpeark!$P$15,_xlfn.XLOOKUP(D958,Prisliste!$C$4:$F$4,Prisliste!$C$30:$F$30)*R958,_xlfn.XLOOKUP(D958,Prisliste!$C$4:$F$4,Prisliste!$C$31:$F$31)*R958)),"")</f>
        <v/>
      </c>
    </row>
    <row r="959" spans="1:21" ht="14.4">
      <c r="A959" s="278" t="str">
        <f>IF(A958="","",IF(A958+1&lt;='Prisestimat RAS'!$C$7,'Beregninger RAS'!A958+1,""))</f>
        <v/>
      </c>
      <c r="B959" s="260" t="str">
        <f t="shared" si="143"/>
        <v/>
      </c>
      <c r="C959" s="277" t="str">
        <f t="shared" si="144"/>
        <v/>
      </c>
      <c r="D959" s="260" t="str">
        <f t="shared" si="145"/>
        <v/>
      </c>
      <c r="E959" s="226" t="str">
        <f t="shared" si="147"/>
        <v/>
      </c>
      <c r="F959" s="248" t="str">
        <f t="shared" si="146"/>
        <v/>
      </c>
      <c r="G959" s="246" t="str">
        <f>IF($A959="","",'Prisestimat RAS'!$C$14)</f>
        <v/>
      </c>
      <c r="H959" s="248" t="str" cm="1">
        <f t="array" ref="H959">IF(N959=Hjelpeark!$E$7,_xlfn.XLOOKUP(IF(P959="Naturlig",O959,P959),'Veksttabell FV'!$A$26:$A$42,_xlfn.XLOOKUP('Beregninger RAS'!F959,'Veksttabell FV'!$B$25:$T$25,'Veksttabell FV'!$B$26:$T$42,,-1),,-1)*G959,IF('Beregninger RAS'!N959=Hjelpeark!$D$7,_xlfn.XLOOKUP(IF(P959="Naturlig",O959,P959),'Veksttabell SV'!$A$27:$A$43,_xlfn.XLOOKUP('Beregninger RAS'!F959,'Veksttabell SV'!$B$26:$AU$26,'Veksttabell SV'!$B$27:$AU$43,,-1),,-1)*G959,""))</f>
        <v/>
      </c>
      <c r="I959" s="248" t="str">
        <f t="shared" si="140"/>
        <v/>
      </c>
      <c r="J959" s="264" t="str">
        <f t="shared" si="141"/>
        <v/>
      </c>
      <c r="K959" s="277" t="str">
        <f>IF(A959="","",'Prisestimat RAS'!$C$9)</f>
        <v/>
      </c>
      <c r="L959" s="277" t="str">
        <f>IF(B959="","",'Prisestimat RAS'!$C$10)</f>
        <v/>
      </c>
      <c r="M959" s="277" t="str">
        <f>IF(A959="","",_xlfn.XLOOKUP('Prisestimat RAS'!$C$10,Hjelpeark!$P$14:$P$16,Hjelpeark!$Q$14:$Q$16))</f>
        <v/>
      </c>
      <c r="N959" s="277" t="str">
        <f t="shared" si="148"/>
        <v/>
      </c>
      <c r="O959" s="277" t="str">
        <f>IFERROR(IF(N959=Hjelpeark!$D$7,_xlfn.XLOOKUP('Beregninger RAS'!C959,Hjelpeark!$C$8:$C$19,Hjelpeark!$D$8:$D$19),_xlfn.XLOOKUP('Beregninger RAS'!C959,Hjelpeark!$C$8:$C$19,Hjelpeark!$E$8:$E$19)),"")</f>
        <v/>
      </c>
      <c r="P959" s="277" t="str">
        <f t="shared" si="149"/>
        <v/>
      </c>
      <c r="Q959" s="277" t="str">
        <f>IFERROR(IF(P959=Hjelpeark!$B$4,0,ABS(P959-O959)),"")</f>
        <v/>
      </c>
      <c r="R959" s="226" t="str">
        <f t="shared" si="142"/>
        <v/>
      </c>
      <c r="T959" s="248" t="str">
        <f>IFERROR(_xlfn.XLOOKUP(D959,Prisliste!$C$4:$F$4,Prisliste!$C$28:$F$28)*R959,"")</f>
        <v/>
      </c>
      <c r="U959" s="248" t="str">
        <f>IFERROR(IF(L959=Hjelpeark!$P$14,_xlfn.XLOOKUP(D959,Prisliste!$C$4:$F$4,Prisliste!$C$29:$F$29)*R959,IF(L959=Hjelpeark!$P$15,_xlfn.XLOOKUP(D959,Prisliste!$C$4:$F$4,Prisliste!$C$30:$F$30)*R959,_xlfn.XLOOKUP(D959,Prisliste!$C$4:$F$4,Prisliste!$C$31:$F$31)*R959)),"")</f>
        <v/>
      </c>
    </row>
    <row r="960" spans="1:21" ht="14.4">
      <c r="A960" s="278" t="str">
        <f>IF(A959="","",IF(A959+1&lt;='Prisestimat RAS'!$C$7,'Beregninger RAS'!A959+1,""))</f>
        <v/>
      </c>
      <c r="B960" s="260" t="str">
        <f t="shared" si="143"/>
        <v/>
      </c>
      <c r="C960" s="277" t="str">
        <f t="shared" si="144"/>
        <v/>
      </c>
      <c r="D960" s="260" t="str">
        <f t="shared" si="145"/>
        <v/>
      </c>
      <c r="E960" s="226" t="str">
        <f t="shared" si="147"/>
        <v/>
      </c>
      <c r="F960" s="248" t="str">
        <f t="shared" si="146"/>
        <v/>
      </c>
      <c r="G960" s="246" t="str">
        <f>IF($A960="","",'Prisestimat RAS'!$C$14)</f>
        <v/>
      </c>
      <c r="H960" s="248" t="str" cm="1">
        <f t="array" ref="H960">IF(N960=Hjelpeark!$E$7,_xlfn.XLOOKUP(IF(P960="Naturlig",O960,P960),'Veksttabell FV'!$A$26:$A$42,_xlfn.XLOOKUP('Beregninger RAS'!F960,'Veksttabell FV'!$B$25:$T$25,'Veksttabell FV'!$B$26:$T$42,,-1),,-1)*G960,IF('Beregninger RAS'!N960=Hjelpeark!$D$7,_xlfn.XLOOKUP(IF(P960="Naturlig",O960,P960),'Veksttabell SV'!$A$27:$A$43,_xlfn.XLOOKUP('Beregninger RAS'!F960,'Veksttabell SV'!$B$26:$AU$26,'Veksttabell SV'!$B$27:$AU$43,,-1),,-1)*G960,""))</f>
        <v/>
      </c>
      <c r="I960" s="248" t="str">
        <f t="shared" si="140"/>
        <v/>
      </c>
      <c r="J960" s="264" t="str">
        <f t="shared" si="141"/>
        <v/>
      </c>
      <c r="K960" s="277" t="str">
        <f>IF(A960="","",'Prisestimat RAS'!$C$9)</f>
        <v/>
      </c>
      <c r="L960" s="277" t="str">
        <f>IF(B960="","",'Prisestimat RAS'!$C$10)</f>
        <v/>
      </c>
      <c r="M960" s="277" t="str">
        <f>IF(A960="","",_xlfn.XLOOKUP('Prisestimat RAS'!$C$10,Hjelpeark!$P$14:$P$16,Hjelpeark!$Q$14:$Q$16))</f>
        <v/>
      </c>
      <c r="N960" s="277" t="str">
        <f t="shared" si="148"/>
        <v/>
      </c>
      <c r="O960" s="277" t="str">
        <f>IFERROR(IF(N960=Hjelpeark!$D$7,_xlfn.XLOOKUP('Beregninger RAS'!C960,Hjelpeark!$C$8:$C$19,Hjelpeark!$D$8:$D$19),_xlfn.XLOOKUP('Beregninger RAS'!C960,Hjelpeark!$C$8:$C$19,Hjelpeark!$E$8:$E$19)),"")</f>
        <v/>
      </c>
      <c r="P960" s="277" t="str">
        <f t="shared" si="149"/>
        <v/>
      </c>
      <c r="Q960" s="277" t="str">
        <f>IFERROR(IF(P960=Hjelpeark!$B$4,0,ABS(P960-O960)),"")</f>
        <v/>
      </c>
      <c r="R960" s="226" t="str">
        <f t="shared" si="142"/>
        <v/>
      </c>
      <c r="T960" s="248" t="str">
        <f>IFERROR(_xlfn.XLOOKUP(D960,Prisliste!$C$4:$F$4,Prisliste!$C$28:$F$28)*R960,"")</f>
        <v/>
      </c>
      <c r="U960" s="248" t="str">
        <f>IFERROR(IF(L960=Hjelpeark!$P$14,_xlfn.XLOOKUP(D960,Prisliste!$C$4:$F$4,Prisliste!$C$29:$F$29)*R960,IF(L960=Hjelpeark!$P$15,_xlfn.XLOOKUP(D960,Prisliste!$C$4:$F$4,Prisliste!$C$30:$F$30)*R960,_xlfn.XLOOKUP(D960,Prisliste!$C$4:$F$4,Prisliste!$C$31:$F$31)*R960)),"")</f>
        <v/>
      </c>
    </row>
    <row r="961" spans="1:21" ht="14.4">
      <c r="A961" s="278" t="str">
        <f>IF(A960="","",IF(A960+1&lt;='Prisestimat RAS'!$C$7,'Beregninger RAS'!A960+1,""))</f>
        <v/>
      </c>
      <c r="B961" s="260" t="str">
        <f t="shared" si="143"/>
        <v/>
      </c>
      <c r="C961" s="277" t="str">
        <f t="shared" si="144"/>
        <v/>
      </c>
      <c r="D961" s="260" t="str">
        <f t="shared" si="145"/>
        <v/>
      </c>
      <c r="E961" s="226" t="str">
        <f t="shared" si="147"/>
        <v/>
      </c>
      <c r="F961" s="248" t="str">
        <f t="shared" si="146"/>
        <v/>
      </c>
      <c r="G961" s="246" t="str">
        <f>IF($A961="","",'Prisestimat RAS'!$C$14)</f>
        <v/>
      </c>
      <c r="H961" s="248" t="str" cm="1">
        <f t="array" ref="H961">IF(N961=Hjelpeark!$E$7,_xlfn.XLOOKUP(IF(P961="Naturlig",O961,P961),'Veksttabell FV'!$A$26:$A$42,_xlfn.XLOOKUP('Beregninger RAS'!F961,'Veksttabell FV'!$B$25:$T$25,'Veksttabell FV'!$B$26:$T$42,,-1),,-1)*G961,IF('Beregninger RAS'!N961=Hjelpeark!$D$7,_xlfn.XLOOKUP(IF(P961="Naturlig",O961,P961),'Veksttabell SV'!$A$27:$A$43,_xlfn.XLOOKUP('Beregninger RAS'!F961,'Veksttabell SV'!$B$26:$AU$26,'Veksttabell SV'!$B$27:$AU$43,,-1),,-1)*G961,""))</f>
        <v/>
      </c>
      <c r="I961" s="248" t="str">
        <f t="shared" si="140"/>
        <v/>
      </c>
      <c r="J961" s="264" t="str">
        <f t="shared" si="141"/>
        <v/>
      </c>
      <c r="K961" s="277" t="str">
        <f>IF(A961="","",'Prisestimat RAS'!$C$9)</f>
        <v/>
      </c>
      <c r="L961" s="277" t="str">
        <f>IF(B961="","",'Prisestimat RAS'!$C$10)</f>
        <v/>
      </c>
      <c r="M961" s="277" t="str">
        <f>IF(A961="","",_xlfn.XLOOKUP('Prisestimat RAS'!$C$10,Hjelpeark!$P$14:$P$16,Hjelpeark!$Q$14:$Q$16))</f>
        <v/>
      </c>
      <c r="N961" s="277" t="str">
        <f t="shared" si="148"/>
        <v/>
      </c>
      <c r="O961" s="277" t="str">
        <f>IFERROR(IF(N961=Hjelpeark!$D$7,_xlfn.XLOOKUP('Beregninger RAS'!C961,Hjelpeark!$C$8:$C$19,Hjelpeark!$D$8:$D$19),_xlfn.XLOOKUP('Beregninger RAS'!C961,Hjelpeark!$C$8:$C$19,Hjelpeark!$E$8:$E$19)),"")</f>
        <v/>
      </c>
      <c r="P961" s="277" t="str">
        <f t="shared" si="149"/>
        <v/>
      </c>
      <c r="Q961" s="277" t="str">
        <f>IFERROR(IF(P961=Hjelpeark!$B$4,0,ABS(P961-O961)),"")</f>
        <v/>
      </c>
      <c r="R961" s="226" t="str">
        <f t="shared" si="142"/>
        <v/>
      </c>
      <c r="T961" s="248" t="str">
        <f>IFERROR(_xlfn.XLOOKUP(D961,Prisliste!$C$4:$F$4,Prisliste!$C$28:$F$28)*R961,"")</f>
        <v/>
      </c>
      <c r="U961" s="248" t="str">
        <f>IFERROR(IF(L961=Hjelpeark!$P$14,_xlfn.XLOOKUP(D961,Prisliste!$C$4:$F$4,Prisliste!$C$29:$F$29)*R961,IF(L961=Hjelpeark!$P$15,_xlfn.XLOOKUP(D961,Prisliste!$C$4:$F$4,Prisliste!$C$30:$F$30)*R961,_xlfn.XLOOKUP(D961,Prisliste!$C$4:$F$4,Prisliste!$C$31:$F$31)*R961)),"")</f>
        <v/>
      </c>
    </row>
    <row r="962" spans="1:21" ht="14.4">
      <c r="A962" s="278" t="str">
        <f>IF(A961="","",IF(A961+1&lt;='Prisestimat RAS'!$C$7,'Beregninger RAS'!A961+1,""))</f>
        <v/>
      </c>
      <c r="B962" s="260" t="str">
        <f t="shared" si="143"/>
        <v/>
      </c>
      <c r="C962" s="277" t="str">
        <f t="shared" si="144"/>
        <v/>
      </c>
      <c r="D962" s="260" t="str">
        <f t="shared" si="145"/>
        <v/>
      </c>
      <c r="E962" s="226" t="str">
        <f t="shared" si="147"/>
        <v/>
      </c>
      <c r="F962" s="248" t="str">
        <f t="shared" si="146"/>
        <v/>
      </c>
      <c r="G962" s="246" t="str">
        <f>IF($A962="","",'Prisestimat RAS'!$C$14)</f>
        <v/>
      </c>
      <c r="H962" s="248" t="str" cm="1">
        <f t="array" ref="H962">IF(N962=Hjelpeark!$E$7,_xlfn.XLOOKUP(IF(P962="Naturlig",O962,P962),'Veksttabell FV'!$A$26:$A$42,_xlfn.XLOOKUP('Beregninger RAS'!F962,'Veksttabell FV'!$B$25:$T$25,'Veksttabell FV'!$B$26:$T$42,,-1),,-1)*G962,IF('Beregninger RAS'!N962=Hjelpeark!$D$7,_xlfn.XLOOKUP(IF(P962="Naturlig",O962,P962),'Veksttabell SV'!$A$27:$A$43,_xlfn.XLOOKUP('Beregninger RAS'!F962,'Veksttabell SV'!$B$26:$AU$26,'Veksttabell SV'!$B$27:$AU$43,,-1),,-1)*G962,""))</f>
        <v/>
      </c>
      <c r="I962" s="248" t="str">
        <f t="shared" si="140"/>
        <v/>
      </c>
      <c r="J962" s="264" t="str">
        <f t="shared" si="141"/>
        <v/>
      </c>
      <c r="K962" s="277" t="str">
        <f>IF(A962="","",'Prisestimat RAS'!$C$9)</f>
        <v/>
      </c>
      <c r="L962" s="277" t="str">
        <f>IF(B962="","",'Prisestimat RAS'!$C$10)</f>
        <v/>
      </c>
      <c r="M962" s="277" t="str">
        <f>IF(A962="","",_xlfn.XLOOKUP('Prisestimat RAS'!$C$10,Hjelpeark!$P$14:$P$16,Hjelpeark!$Q$14:$Q$16))</f>
        <v/>
      </c>
      <c r="N962" s="277" t="str">
        <f t="shared" si="148"/>
        <v/>
      </c>
      <c r="O962" s="277" t="str">
        <f>IFERROR(IF(N962=Hjelpeark!$D$7,_xlfn.XLOOKUP('Beregninger RAS'!C962,Hjelpeark!$C$8:$C$19,Hjelpeark!$D$8:$D$19),_xlfn.XLOOKUP('Beregninger RAS'!C962,Hjelpeark!$C$8:$C$19,Hjelpeark!$E$8:$E$19)),"")</f>
        <v/>
      </c>
      <c r="P962" s="277" t="str">
        <f t="shared" si="149"/>
        <v/>
      </c>
      <c r="Q962" s="277" t="str">
        <f>IFERROR(IF(P962=Hjelpeark!$B$4,0,ABS(P962-O962)),"")</f>
        <v/>
      </c>
      <c r="R962" s="226" t="str">
        <f t="shared" si="142"/>
        <v/>
      </c>
      <c r="T962" s="248" t="str">
        <f>IFERROR(_xlfn.XLOOKUP(D962,Prisliste!$C$4:$F$4,Prisliste!$C$28:$F$28)*R962,"")</f>
        <v/>
      </c>
      <c r="U962" s="248" t="str">
        <f>IFERROR(IF(L962=Hjelpeark!$P$14,_xlfn.XLOOKUP(D962,Prisliste!$C$4:$F$4,Prisliste!$C$29:$F$29)*R962,IF(L962=Hjelpeark!$P$15,_xlfn.XLOOKUP(D962,Prisliste!$C$4:$F$4,Prisliste!$C$30:$F$30)*R962,_xlfn.XLOOKUP(D962,Prisliste!$C$4:$F$4,Prisliste!$C$31:$F$31)*R962)),"")</f>
        <v/>
      </c>
    </row>
    <row r="963" spans="1:21" ht="14.4">
      <c r="A963" s="278" t="str">
        <f>IF(A962="","",IF(A962+1&lt;='Prisestimat RAS'!$C$7,'Beregninger RAS'!A962+1,""))</f>
        <v/>
      </c>
      <c r="B963" s="260" t="str">
        <f t="shared" si="143"/>
        <v/>
      </c>
      <c r="C963" s="277" t="str">
        <f t="shared" si="144"/>
        <v/>
      </c>
      <c r="D963" s="260" t="str">
        <f t="shared" si="145"/>
        <v/>
      </c>
      <c r="E963" s="226" t="str">
        <f t="shared" si="147"/>
        <v/>
      </c>
      <c r="F963" s="248" t="str">
        <f t="shared" si="146"/>
        <v/>
      </c>
      <c r="G963" s="246" t="str">
        <f>IF($A963="","",'Prisestimat RAS'!$C$14)</f>
        <v/>
      </c>
      <c r="H963" s="248" t="str" cm="1">
        <f t="array" ref="H963">IF(N963=Hjelpeark!$E$7,_xlfn.XLOOKUP(IF(P963="Naturlig",O963,P963),'Veksttabell FV'!$A$26:$A$42,_xlfn.XLOOKUP('Beregninger RAS'!F963,'Veksttabell FV'!$B$25:$T$25,'Veksttabell FV'!$B$26:$T$42,,-1),,-1)*G963,IF('Beregninger RAS'!N963=Hjelpeark!$D$7,_xlfn.XLOOKUP(IF(P963="Naturlig",O963,P963),'Veksttabell SV'!$A$27:$A$43,_xlfn.XLOOKUP('Beregninger RAS'!F963,'Veksttabell SV'!$B$26:$AU$26,'Veksttabell SV'!$B$27:$AU$43,,-1),,-1)*G963,""))</f>
        <v/>
      </c>
      <c r="I963" s="248" t="str">
        <f t="shared" si="140"/>
        <v/>
      </c>
      <c r="J963" s="264" t="str">
        <f t="shared" si="141"/>
        <v/>
      </c>
      <c r="K963" s="277" t="str">
        <f>IF(A963="","",'Prisestimat RAS'!$C$9)</f>
        <v/>
      </c>
      <c r="L963" s="277" t="str">
        <f>IF(B963="","",'Prisestimat RAS'!$C$10)</f>
        <v/>
      </c>
      <c r="M963" s="277" t="str">
        <f>IF(A963="","",_xlfn.XLOOKUP('Prisestimat RAS'!$C$10,Hjelpeark!$P$14:$P$16,Hjelpeark!$Q$14:$Q$16))</f>
        <v/>
      </c>
      <c r="N963" s="277" t="str">
        <f t="shared" si="148"/>
        <v/>
      </c>
      <c r="O963" s="277" t="str">
        <f>IFERROR(IF(N963=Hjelpeark!$D$7,_xlfn.XLOOKUP('Beregninger RAS'!C963,Hjelpeark!$C$8:$C$19,Hjelpeark!$D$8:$D$19),_xlfn.XLOOKUP('Beregninger RAS'!C963,Hjelpeark!$C$8:$C$19,Hjelpeark!$E$8:$E$19)),"")</f>
        <v/>
      </c>
      <c r="P963" s="277" t="str">
        <f t="shared" si="149"/>
        <v/>
      </c>
      <c r="Q963" s="277" t="str">
        <f>IFERROR(IF(P963=Hjelpeark!$B$4,0,ABS(P963-O963)),"")</f>
        <v/>
      </c>
      <c r="R963" s="226" t="str">
        <f t="shared" si="142"/>
        <v/>
      </c>
      <c r="T963" s="248" t="str">
        <f>IFERROR(_xlfn.XLOOKUP(D963,Prisliste!$C$4:$F$4,Prisliste!$C$28:$F$28)*R963,"")</f>
        <v/>
      </c>
      <c r="U963" s="248" t="str">
        <f>IFERROR(IF(L963=Hjelpeark!$P$14,_xlfn.XLOOKUP(D963,Prisliste!$C$4:$F$4,Prisliste!$C$29:$F$29)*R963,IF(L963=Hjelpeark!$P$15,_xlfn.XLOOKUP(D963,Prisliste!$C$4:$F$4,Prisliste!$C$30:$F$30)*R963,_xlfn.XLOOKUP(D963,Prisliste!$C$4:$F$4,Prisliste!$C$31:$F$31)*R963)),"")</f>
        <v/>
      </c>
    </row>
    <row r="964" spans="1:21" ht="14.4">
      <c r="A964" s="278" t="str">
        <f>IF(A963="","",IF(A963+1&lt;='Prisestimat RAS'!$C$7,'Beregninger RAS'!A963+1,""))</f>
        <v/>
      </c>
      <c r="B964" s="260" t="str">
        <f t="shared" si="143"/>
        <v/>
      </c>
      <c r="C964" s="277" t="str">
        <f t="shared" si="144"/>
        <v/>
      </c>
      <c r="D964" s="260" t="str">
        <f t="shared" si="145"/>
        <v/>
      </c>
      <c r="E964" s="226" t="str">
        <f t="shared" si="147"/>
        <v/>
      </c>
      <c r="F964" s="248" t="str">
        <f t="shared" si="146"/>
        <v/>
      </c>
      <c r="G964" s="246" t="str">
        <f>IF($A964="","",'Prisestimat RAS'!$C$14)</f>
        <v/>
      </c>
      <c r="H964" s="248" t="str" cm="1">
        <f t="array" ref="H964">IF(N964=Hjelpeark!$E$7,_xlfn.XLOOKUP(IF(P964="Naturlig",O964,P964),'Veksttabell FV'!$A$26:$A$42,_xlfn.XLOOKUP('Beregninger RAS'!F964,'Veksttabell FV'!$B$25:$T$25,'Veksttabell FV'!$B$26:$T$42,,-1),,-1)*G964,IF('Beregninger RAS'!N964=Hjelpeark!$D$7,_xlfn.XLOOKUP(IF(P964="Naturlig",O964,P964),'Veksttabell SV'!$A$27:$A$43,_xlfn.XLOOKUP('Beregninger RAS'!F964,'Veksttabell SV'!$B$26:$AU$26,'Veksttabell SV'!$B$27:$AU$43,,-1),,-1)*G964,""))</f>
        <v/>
      </c>
      <c r="I964" s="248" t="str">
        <f t="shared" si="150" ref="I964:I1027">IF(A964="","",E964*F964/1000)</f>
        <v/>
      </c>
      <c r="J964" s="264" t="str">
        <f t="shared" si="151" ref="J964:J1027">IF(A964="","",I964/(M964/1000)/K964)</f>
        <v/>
      </c>
      <c r="K964" s="277" t="str">
        <f>IF(A964="","",'Prisestimat RAS'!$C$9)</f>
        <v/>
      </c>
      <c r="L964" s="277" t="str">
        <f>IF(B964="","",'Prisestimat RAS'!$C$10)</f>
        <v/>
      </c>
      <c r="M964" s="277" t="str">
        <f>IF(A964="","",_xlfn.XLOOKUP('Prisestimat RAS'!$C$10,Hjelpeark!$P$14:$P$16,Hjelpeark!$Q$14:$Q$16))</f>
        <v/>
      </c>
      <c r="N964" s="277" t="str">
        <f t="shared" si="148"/>
        <v/>
      </c>
      <c r="O964" s="277" t="str">
        <f>IFERROR(IF(N964=Hjelpeark!$D$7,_xlfn.XLOOKUP('Beregninger RAS'!C964,Hjelpeark!$C$8:$C$19,Hjelpeark!$D$8:$D$19),_xlfn.XLOOKUP('Beregninger RAS'!C964,Hjelpeark!$C$8:$C$19,Hjelpeark!$E$8:$E$19)),"")</f>
        <v/>
      </c>
      <c r="P964" s="277" t="str">
        <f t="shared" si="149"/>
        <v/>
      </c>
      <c r="Q964" s="277" t="str">
        <f>IFERROR(IF(P964=Hjelpeark!$B$4,0,ABS(P964-O964)),"")</f>
        <v/>
      </c>
      <c r="R964" s="226" t="str">
        <f t="shared" si="152" ref="R964:R1027">K964</f>
        <v/>
      </c>
      <c r="T964" s="248" t="str">
        <f>IFERROR(_xlfn.XLOOKUP(D964,Prisliste!$C$4:$F$4,Prisliste!$C$28:$F$28)*R964,"")</f>
        <v/>
      </c>
      <c r="U964" s="248" t="str">
        <f>IFERROR(IF(L964=Hjelpeark!$P$14,_xlfn.XLOOKUP(D964,Prisliste!$C$4:$F$4,Prisliste!$C$29:$F$29)*R964,IF(L964=Hjelpeark!$P$15,_xlfn.XLOOKUP(D964,Prisliste!$C$4:$F$4,Prisliste!$C$30:$F$30)*R964,_xlfn.XLOOKUP(D964,Prisliste!$C$4:$F$4,Prisliste!$C$31:$F$31)*R964)),"")</f>
        <v/>
      </c>
    </row>
    <row r="965" spans="1:21" ht="14.4">
      <c r="A965" s="278" t="str">
        <f>IF(A964="","",IF(A964+1&lt;='Prisestimat RAS'!$C$7,'Beregninger RAS'!A964+1,""))</f>
        <v/>
      </c>
      <c r="B965" s="260" t="str">
        <f t="shared" si="153" ref="B965:B1028">IFERROR(_xlfn.ISOWEEKNUM(A965),"")</f>
        <v/>
      </c>
      <c r="C965" s="277" t="str">
        <f t="shared" si="154" ref="C965:C1028">IFERROR(MONTH(A965),"")</f>
        <v/>
      </c>
      <c r="D965" s="260" t="str">
        <f t="shared" si="155" ref="D965:D1028">IFERROR(YEAR(A965),"")</f>
        <v/>
      </c>
      <c r="E965" s="226" t="str">
        <f t="shared" si="147"/>
        <v/>
      </c>
      <c r="F965" s="248" t="str">
        <f t="shared" si="156" ref="F965:F1028">IF(A965="","",F964+(F964*H964/100))</f>
        <v/>
      </c>
      <c r="G965" s="246" t="str">
        <f>IF($A965="","",'Prisestimat RAS'!$C$14)</f>
        <v/>
      </c>
      <c r="H965" s="248" t="str" cm="1">
        <f t="array" ref="H965">IF(N965=Hjelpeark!$E$7,_xlfn.XLOOKUP(IF(P965="Naturlig",O965,P965),'Veksttabell FV'!$A$26:$A$42,_xlfn.XLOOKUP('Beregninger RAS'!F965,'Veksttabell FV'!$B$25:$T$25,'Veksttabell FV'!$B$26:$T$42,,-1),,-1)*G965,IF('Beregninger RAS'!N965=Hjelpeark!$D$7,_xlfn.XLOOKUP(IF(P965="Naturlig",O965,P965),'Veksttabell SV'!$A$27:$A$43,_xlfn.XLOOKUP('Beregninger RAS'!F965,'Veksttabell SV'!$B$26:$AU$26,'Veksttabell SV'!$B$27:$AU$43,,-1),,-1)*G965,""))</f>
        <v/>
      </c>
      <c r="I965" s="248" t="str">
        <f t="shared" si="150"/>
        <v/>
      </c>
      <c r="J965" s="264" t="str">
        <f t="shared" si="151"/>
        <v/>
      </c>
      <c r="K965" s="277" t="str">
        <f>IF(A965="","",'Prisestimat RAS'!$C$9)</f>
        <v/>
      </c>
      <c r="L965" s="277" t="str">
        <f>IF(B965="","",'Prisestimat RAS'!$C$10)</f>
        <v/>
      </c>
      <c r="M965" s="277" t="str">
        <f>IF(A965="","",_xlfn.XLOOKUP('Prisestimat RAS'!$C$10,Hjelpeark!$P$14:$P$16,Hjelpeark!$Q$14:$Q$16))</f>
        <v/>
      </c>
      <c r="N965" s="277" t="str">
        <f t="shared" si="148"/>
        <v/>
      </c>
      <c r="O965" s="277" t="str">
        <f>IFERROR(IF(N965=Hjelpeark!$D$7,_xlfn.XLOOKUP('Beregninger RAS'!C965,Hjelpeark!$C$8:$C$19,Hjelpeark!$D$8:$D$19),_xlfn.XLOOKUP('Beregninger RAS'!C965,Hjelpeark!$C$8:$C$19,Hjelpeark!$E$8:$E$19)),"")</f>
        <v/>
      </c>
      <c r="P965" s="277" t="str">
        <f t="shared" si="149"/>
        <v/>
      </c>
      <c r="Q965" s="277" t="str">
        <f>IFERROR(IF(P965=Hjelpeark!$B$4,0,ABS(P965-O965)),"")</f>
        <v/>
      </c>
      <c r="R965" s="226" t="str">
        <f t="shared" si="152"/>
        <v/>
      </c>
      <c r="T965" s="248" t="str">
        <f>IFERROR(_xlfn.XLOOKUP(D965,Prisliste!$C$4:$F$4,Prisliste!$C$28:$F$28)*R965,"")</f>
        <v/>
      </c>
      <c r="U965" s="248" t="str">
        <f>IFERROR(IF(L965=Hjelpeark!$P$14,_xlfn.XLOOKUP(D965,Prisliste!$C$4:$F$4,Prisliste!$C$29:$F$29)*R965,IF(L965=Hjelpeark!$P$15,_xlfn.XLOOKUP(D965,Prisliste!$C$4:$F$4,Prisliste!$C$30:$F$30)*R965,_xlfn.XLOOKUP(D965,Prisliste!$C$4:$F$4,Prisliste!$C$31:$F$31)*R965)),"")</f>
        <v/>
      </c>
    </row>
    <row r="966" spans="1:21" ht="14.4">
      <c r="A966" s="278" t="str">
        <f>IF(A965="","",IF(A965+1&lt;='Prisestimat RAS'!$C$7,'Beregninger RAS'!A965+1,""))</f>
        <v/>
      </c>
      <c r="B966" s="260" t="str">
        <f t="shared" si="153"/>
        <v/>
      </c>
      <c r="C966" s="277" t="str">
        <f t="shared" si="154"/>
        <v/>
      </c>
      <c r="D966" s="260" t="str">
        <f t="shared" si="155"/>
        <v/>
      </c>
      <c r="E966" s="226" t="str">
        <f t="shared" si="157" ref="E966:E1029">IFERROR(IF(A966="","",E965),"")</f>
        <v/>
      </c>
      <c r="F966" s="248" t="str">
        <f t="shared" si="156"/>
        <v/>
      </c>
      <c r="G966" s="246" t="str">
        <f>IF($A966="","",'Prisestimat RAS'!$C$14)</f>
        <v/>
      </c>
      <c r="H966" s="248" t="str" cm="1">
        <f t="array" ref="H966">IF(N966=Hjelpeark!$E$7,_xlfn.XLOOKUP(IF(P966="Naturlig",O966,P966),'Veksttabell FV'!$A$26:$A$42,_xlfn.XLOOKUP('Beregninger RAS'!F966,'Veksttabell FV'!$B$25:$T$25,'Veksttabell FV'!$B$26:$T$42,,-1),,-1)*G966,IF('Beregninger RAS'!N966=Hjelpeark!$D$7,_xlfn.XLOOKUP(IF(P966="Naturlig",O966,P966),'Veksttabell SV'!$A$27:$A$43,_xlfn.XLOOKUP('Beregninger RAS'!F966,'Veksttabell SV'!$B$26:$AU$26,'Veksttabell SV'!$B$27:$AU$43,,-1),,-1)*G966,""))</f>
        <v/>
      </c>
      <c r="I966" s="248" t="str">
        <f t="shared" si="150"/>
        <v/>
      </c>
      <c r="J966" s="264" t="str">
        <f t="shared" si="151"/>
        <v/>
      </c>
      <c r="K966" s="277" t="str">
        <f>IF(A966="","",'Prisestimat RAS'!$C$9)</f>
        <v/>
      </c>
      <c r="L966" s="277" t="str">
        <f>IF(B966="","",'Prisestimat RAS'!$C$10)</f>
        <v/>
      </c>
      <c r="M966" s="277" t="str">
        <f>IF(A966="","",_xlfn.XLOOKUP('Prisestimat RAS'!$C$10,Hjelpeark!$P$14:$P$16,Hjelpeark!$Q$14:$Q$16))</f>
        <v/>
      </c>
      <c r="N966" s="277" t="str">
        <f t="shared" si="158" ref="N966:N1029">IF(A966="","",N965)</f>
        <v/>
      </c>
      <c r="O966" s="277" t="str">
        <f>IFERROR(IF(N966=Hjelpeark!$D$7,_xlfn.XLOOKUP('Beregninger RAS'!C966,Hjelpeark!$C$8:$C$19,Hjelpeark!$D$8:$D$19),_xlfn.XLOOKUP('Beregninger RAS'!C966,Hjelpeark!$C$8:$C$19,Hjelpeark!$E$8:$E$19)),"")</f>
        <v/>
      </c>
      <c r="P966" s="277" t="str">
        <f t="shared" si="159" ref="P966:P1029">IF(A966="","",P965)</f>
        <v/>
      </c>
      <c r="Q966" s="277" t="str">
        <f>IFERROR(IF(P966=Hjelpeark!$B$4,0,ABS(P966-O966)),"")</f>
        <v/>
      </c>
      <c r="R966" s="226" t="str">
        <f t="shared" si="152"/>
        <v/>
      </c>
      <c r="T966" s="248" t="str">
        <f>IFERROR(_xlfn.XLOOKUP(D966,Prisliste!$C$4:$F$4,Prisliste!$C$28:$F$28)*R966,"")</f>
        <v/>
      </c>
      <c r="U966" s="248" t="str">
        <f>IFERROR(IF(L966=Hjelpeark!$P$14,_xlfn.XLOOKUP(D966,Prisliste!$C$4:$F$4,Prisliste!$C$29:$F$29)*R966,IF(L966=Hjelpeark!$P$15,_xlfn.XLOOKUP(D966,Prisliste!$C$4:$F$4,Prisliste!$C$30:$F$30)*R966,_xlfn.XLOOKUP(D966,Prisliste!$C$4:$F$4,Prisliste!$C$31:$F$31)*R966)),"")</f>
        <v/>
      </c>
    </row>
    <row r="967" spans="1:21" ht="14.4">
      <c r="A967" s="278" t="str">
        <f>IF(A966="","",IF(A966+1&lt;='Prisestimat RAS'!$C$7,'Beregninger RAS'!A966+1,""))</f>
        <v/>
      </c>
      <c r="B967" s="260" t="str">
        <f t="shared" si="153"/>
        <v/>
      </c>
      <c r="C967" s="277" t="str">
        <f t="shared" si="154"/>
        <v/>
      </c>
      <c r="D967" s="260" t="str">
        <f t="shared" si="155"/>
        <v/>
      </c>
      <c r="E967" s="226" t="str">
        <f t="shared" si="157"/>
        <v/>
      </c>
      <c r="F967" s="248" t="str">
        <f t="shared" si="156"/>
        <v/>
      </c>
      <c r="G967" s="246" t="str">
        <f>IF($A967="","",'Prisestimat RAS'!$C$14)</f>
        <v/>
      </c>
      <c r="H967" s="248" t="str" cm="1">
        <f t="array" ref="H967">IF(N967=Hjelpeark!$E$7,_xlfn.XLOOKUP(IF(P967="Naturlig",O967,P967),'Veksttabell FV'!$A$26:$A$42,_xlfn.XLOOKUP('Beregninger RAS'!F967,'Veksttabell FV'!$B$25:$T$25,'Veksttabell FV'!$B$26:$T$42,,-1),,-1)*G967,IF('Beregninger RAS'!N967=Hjelpeark!$D$7,_xlfn.XLOOKUP(IF(P967="Naturlig",O967,P967),'Veksttabell SV'!$A$27:$A$43,_xlfn.XLOOKUP('Beregninger RAS'!F967,'Veksttabell SV'!$B$26:$AU$26,'Veksttabell SV'!$B$27:$AU$43,,-1),,-1)*G967,""))</f>
        <v/>
      </c>
      <c r="I967" s="248" t="str">
        <f t="shared" si="150"/>
        <v/>
      </c>
      <c r="J967" s="264" t="str">
        <f t="shared" si="151"/>
        <v/>
      </c>
      <c r="K967" s="277" t="str">
        <f>IF(A967="","",'Prisestimat RAS'!$C$9)</f>
        <v/>
      </c>
      <c r="L967" s="277" t="str">
        <f>IF(B967="","",'Prisestimat RAS'!$C$10)</f>
        <v/>
      </c>
      <c r="M967" s="277" t="str">
        <f>IF(A967="","",_xlfn.XLOOKUP('Prisestimat RAS'!$C$10,Hjelpeark!$P$14:$P$16,Hjelpeark!$Q$14:$Q$16))</f>
        <v/>
      </c>
      <c r="N967" s="277" t="str">
        <f t="shared" si="158"/>
        <v/>
      </c>
      <c r="O967" s="277" t="str">
        <f>IFERROR(IF(N967=Hjelpeark!$D$7,_xlfn.XLOOKUP('Beregninger RAS'!C967,Hjelpeark!$C$8:$C$19,Hjelpeark!$D$8:$D$19),_xlfn.XLOOKUP('Beregninger RAS'!C967,Hjelpeark!$C$8:$C$19,Hjelpeark!$E$8:$E$19)),"")</f>
        <v/>
      </c>
      <c r="P967" s="277" t="str">
        <f t="shared" si="159"/>
        <v/>
      </c>
      <c r="Q967" s="277" t="str">
        <f>IFERROR(IF(P967=Hjelpeark!$B$4,0,ABS(P967-O967)),"")</f>
        <v/>
      </c>
      <c r="R967" s="226" t="str">
        <f t="shared" si="152"/>
        <v/>
      </c>
      <c r="T967" s="248" t="str">
        <f>IFERROR(_xlfn.XLOOKUP(D967,Prisliste!$C$4:$F$4,Prisliste!$C$28:$F$28)*R967,"")</f>
        <v/>
      </c>
      <c r="U967" s="248" t="str">
        <f>IFERROR(IF(L967=Hjelpeark!$P$14,_xlfn.XLOOKUP(D967,Prisliste!$C$4:$F$4,Prisliste!$C$29:$F$29)*R967,IF(L967=Hjelpeark!$P$15,_xlfn.XLOOKUP(D967,Prisliste!$C$4:$F$4,Prisliste!$C$30:$F$30)*R967,_xlfn.XLOOKUP(D967,Prisliste!$C$4:$F$4,Prisliste!$C$31:$F$31)*R967)),"")</f>
        <v/>
      </c>
    </row>
    <row r="968" spans="1:21" ht="14.4">
      <c r="A968" s="278" t="str">
        <f>IF(A967="","",IF(A967+1&lt;='Prisestimat RAS'!$C$7,'Beregninger RAS'!A967+1,""))</f>
        <v/>
      </c>
      <c r="B968" s="260" t="str">
        <f t="shared" si="153"/>
        <v/>
      </c>
      <c r="C968" s="277" t="str">
        <f t="shared" si="154"/>
        <v/>
      </c>
      <c r="D968" s="260" t="str">
        <f t="shared" si="155"/>
        <v/>
      </c>
      <c r="E968" s="226" t="str">
        <f t="shared" si="157"/>
        <v/>
      </c>
      <c r="F968" s="248" t="str">
        <f t="shared" si="156"/>
        <v/>
      </c>
      <c r="G968" s="246" t="str">
        <f>IF($A968="","",'Prisestimat RAS'!$C$14)</f>
        <v/>
      </c>
      <c r="H968" s="248" t="str" cm="1">
        <f t="array" ref="H968">IF(N968=Hjelpeark!$E$7,_xlfn.XLOOKUP(IF(P968="Naturlig",O968,P968),'Veksttabell FV'!$A$26:$A$42,_xlfn.XLOOKUP('Beregninger RAS'!F968,'Veksttabell FV'!$B$25:$T$25,'Veksttabell FV'!$B$26:$T$42,,-1),,-1)*G968,IF('Beregninger RAS'!N968=Hjelpeark!$D$7,_xlfn.XLOOKUP(IF(P968="Naturlig",O968,P968),'Veksttabell SV'!$A$27:$A$43,_xlfn.XLOOKUP('Beregninger RAS'!F968,'Veksttabell SV'!$B$26:$AU$26,'Veksttabell SV'!$B$27:$AU$43,,-1),,-1)*G968,""))</f>
        <v/>
      </c>
      <c r="I968" s="248" t="str">
        <f t="shared" si="150"/>
        <v/>
      </c>
      <c r="J968" s="264" t="str">
        <f t="shared" si="151"/>
        <v/>
      </c>
      <c r="K968" s="277" t="str">
        <f>IF(A968="","",'Prisestimat RAS'!$C$9)</f>
        <v/>
      </c>
      <c r="L968" s="277" t="str">
        <f>IF(B968="","",'Prisestimat RAS'!$C$10)</f>
        <v/>
      </c>
      <c r="M968" s="277" t="str">
        <f>IF(A968="","",_xlfn.XLOOKUP('Prisestimat RAS'!$C$10,Hjelpeark!$P$14:$P$16,Hjelpeark!$Q$14:$Q$16))</f>
        <v/>
      </c>
      <c r="N968" s="277" t="str">
        <f t="shared" si="158"/>
        <v/>
      </c>
      <c r="O968" s="277" t="str">
        <f>IFERROR(IF(N968=Hjelpeark!$D$7,_xlfn.XLOOKUP('Beregninger RAS'!C968,Hjelpeark!$C$8:$C$19,Hjelpeark!$D$8:$D$19),_xlfn.XLOOKUP('Beregninger RAS'!C968,Hjelpeark!$C$8:$C$19,Hjelpeark!$E$8:$E$19)),"")</f>
        <v/>
      </c>
      <c r="P968" s="277" t="str">
        <f t="shared" si="159"/>
        <v/>
      </c>
      <c r="Q968" s="277" t="str">
        <f>IFERROR(IF(P968=Hjelpeark!$B$4,0,ABS(P968-O968)),"")</f>
        <v/>
      </c>
      <c r="R968" s="226" t="str">
        <f t="shared" si="152"/>
        <v/>
      </c>
      <c r="T968" s="248" t="str">
        <f>IFERROR(_xlfn.XLOOKUP(D968,Prisliste!$C$4:$F$4,Prisliste!$C$28:$F$28)*R968,"")</f>
        <v/>
      </c>
      <c r="U968" s="248" t="str">
        <f>IFERROR(IF(L968=Hjelpeark!$P$14,_xlfn.XLOOKUP(D968,Prisliste!$C$4:$F$4,Prisliste!$C$29:$F$29)*R968,IF(L968=Hjelpeark!$P$15,_xlfn.XLOOKUP(D968,Prisliste!$C$4:$F$4,Prisliste!$C$30:$F$30)*R968,_xlfn.XLOOKUP(D968,Prisliste!$C$4:$F$4,Prisliste!$C$31:$F$31)*R968)),"")</f>
        <v/>
      </c>
    </row>
    <row r="969" spans="1:21" ht="14.4">
      <c r="A969" s="278" t="str">
        <f>IF(A968="","",IF(A968+1&lt;='Prisestimat RAS'!$C$7,'Beregninger RAS'!A968+1,""))</f>
        <v/>
      </c>
      <c r="B969" s="260" t="str">
        <f t="shared" si="153"/>
        <v/>
      </c>
      <c r="C969" s="277" t="str">
        <f t="shared" si="154"/>
        <v/>
      </c>
      <c r="D969" s="260" t="str">
        <f t="shared" si="155"/>
        <v/>
      </c>
      <c r="E969" s="226" t="str">
        <f t="shared" si="157"/>
        <v/>
      </c>
      <c r="F969" s="248" t="str">
        <f t="shared" si="156"/>
        <v/>
      </c>
      <c r="G969" s="246" t="str">
        <f>IF($A969="","",'Prisestimat RAS'!$C$14)</f>
        <v/>
      </c>
      <c r="H969" s="248" t="str" cm="1">
        <f t="array" ref="H969">IF(N969=Hjelpeark!$E$7,_xlfn.XLOOKUP(IF(P969="Naturlig",O969,P969),'Veksttabell FV'!$A$26:$A$42,_xlfn.XLOOKUP('Beregninger RAS'!F969,'Veksttabell FV'!$B$25:$T$25,'Veksttabell FV'!$B$26:$T$42,,-1),,-1)*G969,IF('Beregninger RAS'!N969=Hjelpeark!$D$7,_xlfn.XLOOKUP(IF(P969="Naturlig",O969,P969),'Veksttabell SV'!$A$27:$A$43,_xlfn.XLOOKUP('Beregninger RAS'!F969,'Veksttabell SV'!$B$26:$AU$26,'Veksttabell SV'!$B$27:$AU$43,,-1),,-1)*G969,""))</f>
        <v/>
      </c>
      <c r="I969" s="248" t="str">
        <f t="shared" si="150"/>
        <v/>
      </c>
      <c r="J969" s="264" t="str">
        <f t="shared" si="151"/>
        <v/>
      </c>
      <c r="K969" s="277" t="str">
        <f>IF(A969="","",'Prisestimat RAS'!$C$9)</f>
        <v/>
      </c>
      <c r="L969" s="277" t="str">
        <f>IF(B969="","",'Prisestimat RAS'!$C$10)</f>
        <v/>
      </c>
      <c r="M969" s="277" t="str">
        <f>IF(A969="","",_xlfn.XLOOKUP('Prisestimat RAS'!$C$10,Hjelpeark!$P$14:$P$16,Hjelpeark!$Q$14:$Q$16))</f>
        <v/>
      </c>
      <c r="N969" s="277" t="str">
        <f t="shared" si="158"/>
        <v/>
      </c>
      <c r="O969" s="277" t="str">
        <f>IFERROR(IF(N969=Hjelpeark!$D$7,_xlfn.XLOOKUP('Beregninger RAS'!C969,Hjelpeark!$C$8:$C$19,Hjelpeark!$D$8:$D$19),_xlfn.XLOOKUP('Beregninger RAS'!C969,Hjelpeark!$C$8:$C$19,Hjelpeark!$E$8:$E$19)),"")</f>
        <v/>
      </c>
      <c r="P969" s="277" t="str">
        <f t="shared" si="159"/>
        <v/>
      </c>
      <c r="Q969" s="277" t="str">
        <f>IFERROR(IF(P969=Hjelpeark!$B$4,0,ABS(P969-O969)),"")</f>
        <v/>
      </c>
      <c r="R969" s="226" t="str">
        <f t="shared" si="152"/>
        <v/>
      </c>
      <c r="T969" s="248" t="str">
        <f>IFERROR(_xlfn.XLOOKUP(D969,Prisliste!$C$4:$F$4,Prisliste!$C$28:$F$28)*R969,"")</f>
        <v/>
      </c>
      <c r="U969" s="248" t="str">
        <f>IFERROR(IF(L969=Hjelpeark!$P$14,_xlfn.XLOOKUP(D969,Prisliste!$C$4:$F$4,Prisliste!$C$29:$F$29)*R969,IF(L969=Hjelpeark!$P$15,_xlfn.XLOOKUP(D969,Prisliste!$C$4:$F$4,Prisliste!$C$30:$F$30)*R969,_xlfn.XLOOKUP(D969,Prisliste!$C$4:$F$4,Prisliste!$C$31:$F$31)*R969)),"")</f>
        <v/>
      </c>
    </row>
    <row r="970" spans="1:21" ht="14.4">
      <c r="A970" s="278" t="str">
        <f>IF(A969="","",IF(A969+1&lt;='Prisestimat RAS'!$C$7,'Beregninger RAS'!A969+1,""))</f>
        <v/>
      </c>
      <c r="B970" s="260" t="str">
        <f t="shared" si="153"/>
        <v/>
      </c>
      <c r="C970" s="277" t="str">
        <f t="shared" si="154"/>
        <v/>
      </c>
      <c r="D970" s="260" t="str">
        <f t="shared" si="155"/>
        <v/>
      </c>
      <c r="E970" s="226" t="str">
        <f t="shared" si="157"/>
        <v/>
      </c>
      <c r="F970" s="248" t="str">
        <f t="shared" si="156"/>
        <v/>
      </c>
      <c r="G970" s="246" t="str">
        <f>IF($A970="","",'Prisestimat RAS'!$C$14)</f>
        <v/>
      </c>
      <c r="H970" s="248" t="str" cm="1">
        <f t="array" ref="H970">IF(N970=Hjelpeark!$E$7,_xlfn.XLOOKUP(IF(P970="Naturlig",O970,P970),'Veksttabell FV'!$A$26:$A$42,_xlfn.XLOOKUP('Beregninger RAS'!F970,'Veksttabell FV'!$B$25:$T$25,'Veksttabell FV'!$B$26:$T$42,,-1),,-1)*G970,IF('Beregninger RAS'!N970=Hjelpeark!$D$7,_xlfn.XLOOKUP(IF(P970="Naturlig",O970,P970),'Veksttabell SV'!$A$27:$A$43,_xlfn.XLOOKUP('Beregninger RAS'!F970,'Veksttabell SV'!$B$26:$AU$26,'Veksttabell SV'!$B$27:$AU$43,,-1),,-1)*G970,""))</f>
        <v/>
      </c>
      <c r="I970" s="248" t="str">
        <f t="shared" si="150"/>
        <v/>
      </c>
      <c r="J970" s="264" t="str">
        <f t="shared" si="151"/>
        <v/>
      </c>
      <c r="K970" s="277" t="str">
        <f>IF(A970="","",'Prisestimat RAS'!$C$9)</f>
        <v/>
      </c>
      <c r="L970" s="277" t="str">
        <f>IF(B970="","",'Prisestimat RAS'!$C$10)</f>
        <v/>
      </c>
      <c r="M970" s="277" t="str">
        <f>IF(A970="","",_xlfn.XLOOKUP('Prisestimat RAS'!$C$10,Hjelpeark!$P$14:$P$16,Hjelpeark!$Q$14:$Q$16))</f>
        <v/>
      </c>
      <c r="N970" s="277" t="str">
        <f t="shared" si="158"/>
        <v/>
      </c>
      <c r="O970" s="277" t="str">
        <f>IFERROR(IF(N970=Hjelpeark!$D$7,_xlfn.XLOOKUP('Beregninger RAS'!C970,Hjelpeark!$C$8:$C$19,Hjelpeark!$D$8:$D$19),_xlfn.XLOOKUP('Beregninger RAS'!C970,Hjelpeark!$C$8:$C$19,Hjelpeark!$E$8:$E$19)),"")</f>
        <v/>
      </c>
      <c r="P970" s="277" t="str">
        <f t="shared" si="159"/>
        <v/>
      </c>
      <c r="Q970" s="277" t="str">
        <f>IFERROR(IF(P970=Hjelpeark!$B$4,0,ABS(P970-O970)),"")</f>
        <v/>
      </c>
      <c r="R970" s="226" t="str">
        <f t="shared" si="152"/>
        <v/>
      </c>
      <c r="T970" s="248" t="str">
        <f>IFERROR(_xlfn.XLOOKUP(D970,Prisliste!$C$4:$F$4,Prisliste!$C$28:$F$28)*R970,"")</f>
        <v/>
      </c>
      <c r="U970" s="248" t="str">
        <f>IFERROR(IF(L970=Hjelpeark!$P$14,_xlfn.XLOOKUP(D970,Prisliste!$C$4:$F$4,Prisliste!$C$29:$F$29)*R970,IF(L970=Hjelpeark!$P$15,_xlfn.XLOOKUP(D970,Prisliste!$C$4:$F$4,Prisliste!$C$30:$F$30)*R970,_xlfn.XLOOKUP(D970,Prisliste!$C$4:$F$4,Prisliste!$C$31:$F$31)*R970)),"")</f>
        <v/>
      </c>
    </row>
    <row r="971" spans="1:21" ht="14.4">
      <c r="A971" s="278" t="str">
        <f>IF(A970="","",IF(A970+1&lt;='Prisestimat RAS'!$C$7,'Beregninger RAS'!A970+1,""))</f>
        <v/>
      </c>
      <c r="B971" s="260" t="str">
        <f t="shared" si="153"/>
        <v/>
      </c>
      <c r="C971" s="277" t="str">
        <f t="shared" si="154"/>
        <v/>
      </c>
      <c r="D971" s="260" t="str">
        <f t="shared" si="155"/>
        <v/>
      </c>
      <c r="E971" s="226" t="str">
        <f t="shared" si="157"/>
        <v/>
      </c>
      <c r="F971" s="248" t="str">
        <f t="shared" si="156"/>
        <v/>
      </c>
      <c r="G971" s="246" t="str">
        <f>IF($A971="","",'Prisestimat RAS'!$C$14)</f>
        <v/>
      </c>
      <c r="H971" s="248" t="str" cm="1">
        <f t="array" ref="H971">IF(N971=Hjelpeark!$E$7,_xlfn.XLOOKUP(IF(P971="Naturlig",O971,P971),'Veksttabell FV'!$A$26:$A$42,_xlfn.XLOOKUP('Beregninger RAS'!F971,'Veksttabell FV'!$B$25:$T$25,'Veksttabell FV'!$B$26:$T$42,,-1),,-1)*G971,IF('Beregninger RAS'!N971=Hjelpeark!$D$7,_xlfn.XLOOKUP(IF(P971="Naturlig",O971,P971),'Veksttabell SV'!$A$27:$A$43,_xlfn.XLOOKUP('Beregninger RAS'!F971,'Veksttabell SV'!$B$26:$AU$26,'Veksttabell SV'!$B$27:$AU$43,,-1),,-1)*G971,""))</f>
        <v/>
      </c>
      <c r="I971" s="248" t="str">
        <f t="shared" si="150"/>
        <v/>
      </c>
      <c r="J971" s="264" t="str">
        <f t="shared" si="151"/>
        <v/>
      </c>
      <c r="K971" s="277" t="str">
        <f>IF(A971="","",'Prisestimat RAS'!$C$9)</f>
        <v/>
      </c>
      <c r="L971" s="277" t="str">
        <f>IF(B971="","",'Prisestimat RAS'!$C$10)</f>
        <v/>
      </c>
      <c r="M971" s="277" t="str">
        <f>IF(A971="","",_xlfn.XLOOKUP('Prisestimat RAS'!$C$10,Hjelpeark!$P$14:$P$16,Hjelpeark!$Q$14:$Q$16))</f>
        <v/>
      </c>
      <c r="N971" s="277" t="str">
        <f t="shared" si="158"/>
        <v/>
      </c>
      <c r="O971" s="277" t="str">
        <f>IFERROR(IF(N971=Hjelpeark!$D$7,_xlfn.XLOOKUP('Beregninger RAS'!C971,Hjelpeark!$C$8:$C$19,Hjelpeark!$D$8:$D$19),_xlfn.XLOOKUP('Beregninger RAS'!C971,Hjelpeark!$C$8:$C$19,Hjelpeark!$E$8:$E$19)),"")</f>
        <v/>
      </c>
      <c r="P971" s="277" t="str">
        <f t="shared" si="159"/>
        <v/>
      </c>
      <c r="Q971" s="277" t="str">
        <f>IFERROR(IF(P971=Hjelpeark!$B$4,0,ABS(P971-O971)),"")</f>
        <v/>
      </c>
      <c r="R971" s="226" t="str">
        <f t="shared" si="152"/>
        <v/>
      </c>
      <c r="T971" s="248" t="str">
        <f>IFERROR(_xlfn.XLOOKUP(D971,Prisliste!$C$4:$F$4,Prisliste!$C$28:$F$28)*R971,"")</f>
        <v/>
      </c>
      <c r="U971" s="248" t="str">
        <f>IFERROR(IF(L971=Hjelpeark!$P$14,_xlfn.XLOOKUP(D971,Prisliste!$C$4:$F$4,Prisliste!$C$29:$F$29)*R971,IF(L971=Hjelpeark!$P$15,_xlfn.XLOOKUP(D971,Prisliste!$C$4:$F$4,Prisliste!$C$30:$F$30)*R971,_xlfn.XLOOKUP(D971,Prisliste!$C$4:$F$4,Prisliste!$C$31:$F$31)*R971)),"")</f>
        <v/>
      </c>
    </row>
    <row r="972" spans="1:21" ht="14.4">
      <c r="A972" s="278" t="str">
        <f>IF(A971="","",IF(A971+1&lt;='Prisestimat RAS'!$C$7,'Beregninger RAS'!A971+1,""))</f>
        <v/>
      </c>
      <c r="B972" s="260" t="str">
        <f t="shared" si="153"/>
        <v/>
      </c>
      <c r="C972" s="277" t="str">
        <f t="shared" si="154"/>
        <v/>
      </c>
      <c r="D972" s="260" t="str">
        <f t="shared" si="155"/>
        <v/>
      </c>
      <c r="E972" s="226" t="str">
        <f t="shared" si="157"/>
        <v/>
      </c>
      <c r="F972" s="248" t="str">
        <f t="shared" si="156"/>
        <v/>
      </c>
      <c r="G972" s="246" t="str">
        <f>IF($A972="","",'Prisestimat RAS'!$C$14)</f>
        <v/>
      </c>
      <c r="H972" s="248" t="str" cm="1">
        <f t="array" ref="H972">IF(N972=Hjelpeark!$E$7,_xlfn.XLOOKUP(IF(P972="Naturlig",O972,P972),'Veksttabell FV'!$A$26:$A$42,_xlfn.XLOOKUP('Beregninger RAS'!F972,'Veksttabell FV'!$B$25:$T$25,'Veksttabell FV'!$B$26:$T$42,,-1),,-1)*G972,IF('Beregninger RAS'!N972=Hjelpeark!$D$7,_xlfn.XLOOKUP(IF(P972="Naturlig",O972,P972),'Veksttabell SV'!$A$27:$A$43,_xlfn.XLOOKUP('Beregninger RAS'!F972,'Veksttabell SV'!$B$26:$AU$26,'Veksttabell SV'!$B$27:$AU$43,,-1),,-1)*G972,""))</f>
        <v/>
      </c>
      <c r="I972" s="248" t="str">
        <f t="shared" si="150"/>
        <v/>
      </c>
      <c r="J972" s="264" t="str">
        <f t="shared" si="151"/>
        <v/>
      </c>
      <c r="K972" s="277" t="str">
        <f>IF(A972="","",'Prisestimat RAS'!$C$9)</f>
        <v/>
      </c>
      <c r="L972" s="277" t="str">
        <f>IF(B972="","",'Prisestimat RAS'!$C$10)</f>
        <v/>
      </c>
      <c r="M972" s="277" t="str">
        <f>IF(A972="","",_xlfn.XLOOKUP('Prisestimat RAS'!$C$10,Hjelpeark!$P$14:$P$16,Hjelpeark!$Q$14:$Q$16))</f>
        <v/>
      </c>
      <c r="N972" s="277" t="str">
        <f t="shared" si="158"/>
        <v/>
      </c>
      <c r="O972" s="277" t="str">
        <f>IFERROR(IF(N972=Hjelpeark!$D$7,_xlfn.XLOOKUP('Beregninger RAS'!C972,Hjelpeark!$C$8:$C$19,Hjelpeark!$D$8:$D$19),_xlfn.XLOOKUP('Beregninger RAS'!C972,Hjelpeark!$C$8:$C$19,Hjelpeark!$E$8:$E$19)),"")</f>
        <v/>
      </c>
      <c r="P972" s="277" t="str">
        <f t="shared" si="159"/>
        <v/>
      </c>
      <c r="Q972" s="277" t="str">
        <f>IFERROR(IF(P972=Hjelpeark!$B$4,0,ABS(P972-O972)),"")</f>
        <v/>
      </c>
      <c r="R972" s="226" t="str">
        <f t="shared" si="152"/>
        <v/>
      </c>
      <c r="T972" s="248" t="str">
        <f>IFERROR(_xlfn.XLOOKUP(D972,Prisliste!$C$4:$F$4,Prisliste!$C$28:$F$28)*R972,"")</f>
        <v/>
      </c>
      <c r="U972" s="248" t="str">
        <f>IFERROR(IF(L972=Hjelpeark!$P$14,_xlfn.XLOOKUP(D972,Prisliste!$C$4:$F$4,Prisliste!$C$29:$F$29)*R972,IF(L972=Hjelpeark!$P$15,_xlfn.XLOOKUP(D972,Prisliste!$C$4:$F$4,Prisliste!$C$30:$F$30)*R972,_xlfn.XLOOKUP(D972,Prisliste!$C$4:$F$4,Prisliste!$C$31:$F$31)*R972)),"")</f>
        <v/>
      </c>
    </row>
    <row r="973" spans="1:21" ht="14.4">
      <c r="A973" s="278" t="str">
        <f>IF(A972="","",IF(A972+1&lt;='Prisestimat RAS'!$C$7,'Beregninger RAS'!A972+1,""))</f>
        <v/>
      </c>
      <c r="B973" s="260" t="str">
        <f t="shared" si="153"/>
        <v/>
      </c>
      <c r="C973" s="277" t="str">
        <f t="shared" si="154"/>
        <v/>
      </c>
      <c r="D973" s="260" t="str">
        <f t="shared" si="155"/>
        <v/>
      </c>
      <c r="E973" s="226" t="str">
        <f t="shared" si="157"/>
        <v/>
      </c>
      <c r="F973" s="248" t="str">
        <f t="shared" si="156"/>
        <v/>
      </c>
      <c r="G973" s="246" t="str">
        <f>IF($A973="","",'Prisestimat RAS'!$C$14)</f>
        <v/>
      </c>
      <c r="H973" s="248" t="str" cm="1">
        <f t="array" ref="H973">IF(N973=Hjelpeark!$E$7,_xlfn.XLOOKUP(IF(P973="Naturlig",O973,P973),'Veksttabell FV'!$A$26:$A$42,_xlfn.XLOOKUP('Beregninger RAS'!F973,'Veksttabell FV'!$B$25:$T$25,'Veksttabell FV'!$B$26:$T$42,,-1),,-1)*G973,IF('Beregninger RAS'!N973=Hjelpeark!$D$7,_xlfn.XLOOKUP(IF(P973="Naturlig",O973,P973),'Veksttabell SV'!$A$27:$A$43,_xlfn.XLOOKUP('Beregninger RAS'!F973,'Veksttabell SV'!$B$26:$AU$26,'Veksttabell SV'!$B$27:$AU$43,,-1),,-1)*G973,""))</f>
        <v/>
      </c>
      <c r="I973" s="248" t="str">
        <f t="shared" si="150"/>
        <v/>
      </c>
      <c r="J973" s="264" t="str">
        <f t="shared" si="151"/>
        <v/>
      </c>
      <c r="K973" s="277" t="str">
        <f>IF(A973="","",'Prisestimat RAS'!$C$9)</f>
        <v/>
      </c>
      <c r="L973" s="277" t="str">
        <f>IF(B973="","",'Prisestimat RAS'!$C$10)</f>
        <v/>
      </c>
      <c r="M973" s="277" t="str">
        <f>IF(A973="","",_xlfn.XLOOKUP('Prisestimat RAS'!$C$10,Hjelpeark!$P$14:$P$16,Hjelpeark!$Q$14:$Q$16))</f>
        <v/>
      </c>
      <c r="N973" s="277" t="str">
        <f t="shared" si="158"/>
        <v/>
      </c>
      <c r="O973" s="277" t="str">
        <f>IFERROR(IF(N973=Hjelpeark!$D$7,_xlfn.XLOOKUP('Beregninger RAS'!C973,Hjelpeark!$C$8:$C$19,Hjelpeark!$D$8:$D$19),_xlfn.XLOOKUP('Beregninger RAS'!C973,Hjelpeark!$C$8:$C$19,Hjelpeark!$E$8:$E$19)),"")</f>
        <v/>
      </c>
      <c r="P973" s="277" t="str">
        <f t="shared" si="159"/>
        <v/>
      </c>
      <c r="Q973" s="277" t="str">
        <f>IFERROR(IF(P973=Hjelpeark!$B$4,0,ABS(P973-O973)),"")</f>
        <v/>
      </c>
      <c r="R973" s="226" t="str">
        <f t="shared" si="152"/>
        <v/>
      </c>
      <c r="T973" s="248" t="str">
        <f>IFERROR(_xlfn.XLOOKUP(D973,Prisliste!$C$4:$F$4,Prisliste!$C$28:$F$28)*R973,"")</f>
        <v/>
      </c>
      <c r="U973" s="248" t="str">
        <f>IFERROR(IF(L973=Hjelpeark!$P$14,_xlfn.XLOOKUP(D973,Prisliste!$C$4:$F$4,Prisliste!$C$29:$F$29)*R973,IF(L973=Hjelpeark!$P$15,_xlfn.XLOOKUP(D973,Prisliste!$C$4:$F$4,Prisliste!$C$30:$F$30)*R973,_xlfn.XLOOKUP(D973,Prisliste!$C$4:$F$4,Prisliste!$C$31:$F$31)*R973)),"")</f>
        <v/>
      </c>
    </row>
    <row r="974" spans="1:21" ht="14.4">
      <c r="A974" s="278" t="str">
        <f>IF(A973="","",IF(A973+1&lt;='Prisestimat RAS'!$C$7,'Beregninger RAS'!A973+1,""))</f>
        <v/>
      </c>
      <c r="B974" s="260" t="str">
        <f t="shared" si="153"/>
        <v/>
      </c>
      <c r="C974" s="277" t="str">
        <f t="shared" si="154"/>
        <v/>
      </c>
      <c r="D974" s="260" t="str">
        <f t="shared" si="155"/>
        <v/>
      </c>
      <c r="E974" s="226" t="str">
        <f t="shared" si="157"/>
        <v/>
      </c>
      <c r="F974" s="248" t="str">
        <f t="shared" si="156"/>
        <v/>
      </c>
      <c r="G974" s="246" t="str">
        <f>IF($A974="","",'Prisestimat RAS'!$C$14)</f>
        <v/>
      </c>
      <c r="H974" s="248" t="str" cm="1">
        <f t="array" ref="H974">IF(N974=Hjelpeark!$E$7,_xlfn.XLOOKUP(IF(P974="Naturlig",O974,P974),'Veksttabell FV'!$A$26:$A$42,_xlfn.XLOOKUP('Beregninger RAS'!F974,'Veksttabell FV'!$B$25:$T$25,'Veksttabell FV'!$B$26:$T$42,,-1),,-1)*G974,IF('Beregninger RAS'!N974=Hjelpeark!$D$7,_xlfn.XLOOKUP(IF(P974="Naturlig",O974,P974),'Veksttabell SV'!$A$27:$A$43,_xlfn.XLOOKUP('Beregninger RAS'!F974,'Veksttabell SV'!$B$26:$AU$26,'Veksttabell SV'!$B$27:$AU$43,,-1),,-1)*G974,""))</f>
        <v/>
      </c>
      <c r="I974" s="248" t="str">
        <f t="shared" si="150"/>
        <v/>
      </c>
      <c r="J974" s="264" t="str">
        <f t="shared" si="151"/>
        <v/>
      </c>
      <c r="K974" s="277" t="str">
        <f>IF(A974="","",'Prisestimat RAS'!$C$9)</f>
        <v/>
      </c>
      <c r="L974" s="277" t="str">
        <f>IF(B974="","",'Prisestimat RAS'!$C$10)</f>
        <v/>
      </c>
      <c r="M974" s="277" t="str">
        <f>IF(A974="","",_xlfn.XLOOKUP('Prisestimat RAS'!$C$10,Hjelpeark!$P$14:$P$16,Hjelpeark!$Q$14:$Q$16))</f>
        <v/>
      </c>
      <c r="N974" s="277" t="str">
        <f t="shared" si="158"/>
        <v/>
      </c>
      <c r="O974" s="277" t="str">
        <f>IFERROR(IF(N974=Hjelpeark!$D$7,_xlfn.XLOOKUP('Beregninger RAS'!C974,Hjelpeark!$C$8:$C$19,Hjelpeark!$D$8:$D$19),_xlfn.XLOOKUP('Beregninger RAS'!C974,Hjelpeark!$C$8:$C$19,Hjelpeark!$E$8:$E$19)),"")</f>
        <v/>
      </c>
      <c r="P974" s="277" t="str">
        <f t="shared" si="159"/>
        <v/>
      </c>
      <c r="Q974" s="277" t="str">
        <f>IFERROR(IF(P974=Hjelpeark!$B$4,0,ABS(P974-O974)),"")</f>
        <v/>
      </c>
      <c r="R974" s="226" t="str">
        <f t="shared" si="152"/>
        <v/>
      </c>
      <c r="T974" s="248" t="str">
        <f>IFERROR(_xlfn.XLOOKUP(D974,Prisliste!$C$4:$F$4,Prisliste!$C$28:$F$28)*R974,"")</f>
        <v/>
      </c>
      <c r="U974" s="248" t="str">
        <f>IFERROR(IF(L974=Hjelpeark!$P$14,_xlfn.XLOOKUP(D974,Prisliste!$C$4:$F$4,Prisliste!$C$29:$F$29)*R974,IF(L974=Hjelpeark!$P$15,_xlfn.XLOOKUP(D974,Prisliste!$C$4:$F$4,Prisliste!$C$30:$F$30)*R974,_xlfn.XLOOKUP(D974,Prisliste!$C$4:$F$4,Prisliste!$C$31:$F$31)*R974)),"")</f>
        <v/>
      </c>
    </row>
    <row r="975" spans="1:21" ht="14.4">
      <c r="A975" s="278" t="str">
        <f>IF(A974="","",IF(A974+1&lt;='Prisestimat RAS'!$C$7,'Beregninger RAS'!A974+1,""))</f>
        <v/>
      </c>
      <c r="B975" s="260" t="str">
        <f t="shared" si="153"/>
        <v/>
      </c>
      <c r="C975" s="277" t="str">
        <f t="shared" si="154"/>
        <v/>
      </c>
      <c r="D975" s="260" t="str">
        <f t="shared" si="155"/>
        <v/>
      </c>
      <c r="E975" s="226" t="str">
        <f t="shared" si="157"/>
        <v/>
      </c>
      <c r="F975" s="248" t="str">
        <f t="shared" si="156"/>
        <v/>
      </c>
      <c r="G975" s="246" t="str">
        <f>IF($A975="","",'Prisestimat RAS'!$C$14)</f>
        <v/>
      </c>
      <c r="H975" s="248" t="str" cm="1">
        <f t="array" ref="H975">IF(N975=Hjelpeark!$E$7,_xlfn.XLOOKUP(IF(P975="Naturlig",O975,P975),'Veksttabell FV'!$A$26:$A$42,_xlfn.XLOOKUP('Beregninger RAS'!F975,'Veksttabell FV'!$B$25:$T$25,'Veksttabell FV'!$B$26:$T$42,,-1),,-1)*G975,IF('Beregninger RAS'!N975=Hjelpeark!$D$7,_xlfn.XLOOKUP(IF(P975="Naturlig",O975,P975),'Veksttabell SV'!$A$27:$A$43,_xlfn.XLOOKUP('Beregninger RAS'!F975,'Veksttabell SV'!$B$26:$AU$26,'Veksttabell SV'!$B$27:$AU$43,,-1),,-1)*G975,""))</f>
        <v/>
      </c>
      <c r="I975" s="248" t="str">
        <f t="shared" si="150"/>
        <v/>
      </c>
      <c r="J975" s="264" t="str">
        <f t="shared" si="151"/>
        <v/>
      </c>
      <c r="K975" s="277" t="str">
        <f>IF(A975="","",'Prisestimat RAS'!$C$9)</f>
        <v/>
      </c>
      <c r="L975" s="277" t="str">
        <f>IF(B975="","",'Prisestimat RAS'!$C$10)</f>
        <v/>
      </c>
      <c r="M975" s="277" t="str">
        <f>IF(A975="","",_xlfn.XLOOKUP('Prisestimat RAS'!$C$10,Hjelpeark!$P$14:$P$16,Hjelpeark!$Q$14:$Q$16))</f>
        <v/>
      </c>
      <c r="N975" s="277" t="str">
        <f t="shared" si="158"/>
        <v/>
      </c>
      <c r="O975" s="277" t="str">
        <f>IFERROR(IF(N975=Hjelpeark!$D$7,_xlfn.XLOOKUP('Beregninger RAS'!C975,Hjelpeark!$C$8:$C$19,Hjelpeark!$D$8:$D$19),_xlfn.XLOOKUP('Beregninger RAS'!C975,Hjelpeark!$C$8:$C$19,Hjelpeark!$E$8:$E$19)),"")</f>
        <v/>
      </c>
      <c r="P975" s="277" t="str">
        <f t="shared" si="159"/>
        <v/>
      </c>
      <c r="Q975" s="277" t="str">
        <f>IFERROR(IF(P975=Hjelpeark!$B$4,0,ABS(P975-O975)),"")</f>
        <v/>
      </c>
      <c r="R975" s="226" t="str">
        <f t="shared" si="152"/>
        <v/>
      </c>
      <c r="T975" s="248" t="str">
        <f>IFERROR(_xlfn.XLOOKUP(D975,Prisliste!$C$4:$F$4,Prisliste!$C$28:$F$28)*R975,"")</f>
        <v/>
      </c>
      <c r="U975" s="248" t="str">
        <f>IFERROR(IF(L975=Hjelpeark!$P$14,_xlfn.XLOOKUP(D975,Prisliste!$C$4:$F$4,Prisliste!$C$29:$F$29)*R975,IF(L975=Hjelpeark!$P$15,_xlfn.XLOOKUP(D975,Prisliste!$C$4:$F$4,Prisliste!$C$30:$F$30)*R975,_xlfn.XLOOKUP(D975,Prisliste!$C$4:$F$4,Prisliste!$C$31:$F$31)*R975)),"")</f>
        <v/>
      </c>
    </row>
    <row r="976" spans="1:21" ht="14.4">
      <c r="A976" s="278" t="str">
        <f>IF(A975="","",IF(A975+1&lt;='Prisestimat RAS'!$C$7,'Beregninger RAS'!A975+1,""))</f>
        <v/>
      </c>
      <c r="B976" s="260" t="str">
        <f t="shared" si="153"/>
        <v/>
      </c>
      <c r="C976" s="277" t="str">
        <f t="shared" si="154"/>
        <v/>
      </c>
      <c r="D976" s="260" t="str">
        <f t="shared" si="155"/>
        <v/>
      </c>
      <c r="E976" s="226" t="str">
        <f t="shared" si="157"/>
        <v/>
      </c>
      <c r="F976" s="248" t="str">
        <f t="shared" si="156"/>
        <v/>
      </c>
      <c r="G976" s="246" t="str">
        <f>IF($A976="","",'Prisestimat RAS'!$C$14)</f>
        <v/>
      </c>
      <c r="H976" s="248" t="str" cm="1">
        <f t="array" ref="H976">IF(N976=Hjelpeark!$E$7,_xlfn.XLOOKUP(IF(P976="Naturlig",O976,P976),'Veksttabell FV'!$A$26:$A$42,_xlfn.XLOOKUP('Beregninger RAS'!F976,'Veksttabell FV'!$B$25:$T$25,'Veksttabell FV'!$B$26:$T$42,,-1),,-1)*G976,IF('Beregninger RAS'!N976=Hjelpeark!$D$7,_xlfn.XLOOKUP(IF(P976="Naturlig",O976,P976),'Veksttabell SV'!$A$27:$A$43,_xlfn.XLOOKUP('Beregninger RAS'!F976,'Veksttabell SV'!$B$26:$AU$26,'Veksttabell SV'!$B$27:$AU$43,,-1),,-1)*G976,""))</f>
        <v/>
      </c>
      <c r="I976" s="248" t="str">
        <f t="shared" si="150"/>
        <v/>
      </c>
      <c r="J976" s="264" t="str">
        <f t="shared" si="151"/>
        <v/>
      </c>
      <c r="K976" s="277" t="str">
        <f>IF(A976="","",'Prisestimat RAS'!$C$9)</f>
        <v/>
      </c>
      <c r="L976" s="277" t="str">
        <f>IF(B976="","",'Prisestimat RAS'!$C$10)</f>
        <v/>
      </c>
      <c r="M976" s="277" t="str">
        <f>IF(A976="","",_xlfn.XLOOKUP('Prisestimat RAS'!$C$10,Hjelpeark!$P$14:$P$16,Hjelpeark!$Q$14:$Q$16))</f>
        <v/>
      </c>
      <c r="N976" s="277" t="str">
        <f t="shared" si="158"/>
        <v/>
      </c>
      <c r="O976" s="277" t="str">
        <f>IFERROR(IF(N976=Hjelpeark!$D$7,_xlfn.XLOOKUP('Beregninger RAS'!C976,Hjelpeark!$C$8:$C$19,Hjelpeark!$D$8:$D$19),_xlfn.XLOOKUP('Beregninger RAS'!C976,Hjelpeark!$C$8:$C$19,Hjelpeark!$E$8:$E$19)),"")</f>
        <v/>
      </c>
      <c r="P976" s="277" t="str">
        <f t="shared" si="159"/>
        <v/>
      </c>
      <c r="Q976" s="277" t="str">
        <f>IFERROR(IF(P976=Hjelpeark!$B$4,0,ABS(P976-O976)),"")</f>
        <v/>
      </c>
      <c r="R976" s="226" t="str">
        <f t="shared" si="152"/>
        <v/>
      </c>
      <c r="T976" s="248" t="str">
        <f>IFERROR(_xlfn.XLOOKUP(D976,Prisliste!$C$4:$F$4,Prisliste!$C$28:$F$28)*R976,"")</f>
        <v/>
      </c>
      <c r="U976" s="248" t="str">
        <f>IFERROR(IF(L976=Hjelpeark!$P$14,_xlfn.XLOOKUP(D976,Prisliste!$C$4:$F$4,Prisliste!$C$29:$F$29)*R976,IF(L976=Hjelpeark!$P$15,_xlfn.XLOOKUP(D976,Prisliste!$C$4:$F$4,Prisliste!$C$30:$F$30)*R976,_xlfn.XLOOKUP(D976,Prisliste!$C$4:$F$4,Prisliste!$C$31:$F$31)*R976)),"")</f>
        <v/>
      </c>
    </row>
    <row r="977" spans="1:21" ht="14.4">
      <c r="A977" s="278" t="str">
        <f>IF(A976="","",IF(A976+1&lt;='Prisestimat RAS'!$C$7,'Beregninger RAS'!A976+1,""))</f>
        <v/>
      </c>
      <c r="B977" s="260" t="str">
        <f t="shared" si="153"/>
        <v/>
      </c>
      <c r="C977" s="277" t="str">
        <f t="shared" si="154"/>
        <v/>
      </c>
      <c r="D977" s="260" t="str">
        <f t="shared" si="155"/>
        <v/>
      </c>
      <c r="E977" s="226" t="str">
        <f t="shared" si="157"/>
        <v/>
      </c>
      <c r="F977" s="248" t="str">
        <f t="shared" si="156"/>
        <v/>
      </c>
      <c r="G977" s="246" t="str">
        <f>IF($A977="","",'Prisestimat RAS'!$C$14)</f>
        <v/>
      </c>
      <c r="H977" s="248" t="str" cm="1">
        <f t="array" ref="H977">IF(N977=Hjelpeark!$E$7,_xlfn.XLOOKUP(IF(P977="Naturlig",O977,P977),'Veksttabell FV'!$A$26:$A$42,_xlfn.XLOOKUP('Beregninger RAS'!F977,'Veksttabell FV'!$B$25:$T$25,'Veksttabell FV'!$B$26:$T$42,,-1),,-1)*G977,IF('Beregninger RAS'!N977=Hjelpeark!$D$7,_xlfn.XLOOKUP(IF(P977="Naturlig",O977,P977),'Veksttabell SV'!$A$27:$A$43,_xlfn.XLOOKUP('Beregninger RAS'!F977,'Veksttabell SV'!$B$26:$AU$26,'Veksttabell SV'!$B$27:$AU$43,,-1),,-1)*G977,""))</f>
        <v/>
      </c>
      <c r="I977" s="248" t="str">
        <f t="shared" si="150"/>
        <v/>
      </c>
      <c r="J977" s="264" t="str">
        <f t="shared" si="151"/>
        <v/>
      </c>
      <c r="K977" s="277" t="str">
        <f>IF(A977="","",'Prisestimat RAS'!$C$9)</f>
        <v/>
      </c>
      <c r="L977" s="277" t="str">
        <f>IF(B977="","",'Prisestimat RAS'!$C$10)</f>
        <v/>
      </c>
      <c r="M977" s="277" t="str">
        <f>IF(A977="","",_xlfn.XLOOKUP('Prisestimat RAS'!$C$10,Hjelpeark!$P$14:$P$16,Hjelpeark!$Q$14:$Q$16))</f>
        <v/>
      </c>
      <c r="N977" s="277" t="str">
        <f t="shared" si="158"/>
        <v/>
      </c>
      <c r="O977" s="277" t="str">
        <f>IFERROR(IF(N977=Hjelpeark!$D$7,_xlfn.XLOOKUP('Beregninger RAS'!C977,Hjelpeark!$C$8:$C$19,Hjelpeark!$D$8:$D$19),_xlfn.XLOOKUP('Beregninger RAS'!C977,Hjelpeark!$C$8:$C$19,Hjelpeark!$E$8:$E$19)),"")</f>
        <v/>
      </c>
      <c r="P977" s="277" t="str">
        <f t="shared" si="159"/>
        <v/>
      </c>
      <c r="Q977" s="277" t="str">
        <f>IFERROR(IF(P977=Hjelpeark!$B$4,0,ABS(P977-O977)),"")</f>
        <v/>
      </c>
      <c r="R977" s="226" t="str">
        <f t="shared" si="152"/>
        <v/>
      </c>
      <c r="T977" s="248" t="str">
        <f>IFERROR(_xlfn.XLOOKUP(D977,Prisliste!$C$4:$F$4,Prisliste!$C$28:$F$28)*R977,"")</f>
        <v/>
      </c>
      <c r="U977" s="248" t="str">
        <f>IFERROR(IF(L977=Hjelpeark!$P$14,_xlfn.XLOOKUP(D977,Prisliste!$C$4:$F$4,Prisliste!$C$29:$F$29)*R977,IF(L977=Hjelpeark!$P$15,_xlfn.XLOOKUP(D977,Prisliste!$C$4:$F$4,Prisliste!$C$30:$F$30)*R977,_xlfn.XLOOKUP(D977,Prisliste!$C$4:$F$4,Prisliste!$C$31:$F$31)*R977)),"")</f>
        <v/>
      </c>
    </row>
    <row r="978" spans="1:21" ht="14.4">
      <c r="A978" s="278" t="str">
        <f>IF(A977="","",IF(A977+1&lt;='Prisestimat RAS'!$C$7,'Beregninger RAS'!A977+1,""))</f>
        <v/>
      </c>
      <c r="B978" s="260" t="str">
        <f t="shared" si="153"/>
        <v/>
      </c>
      <c r="C978" s="277" t="str">
        <f t="shared" si="154"/>
        <v/>
      </c>
      <c r="D978" s="260" t="str">
        <f t="shared" si="155"/>
        <v/>
      </c>
      <c r="E978" s="226" t="str">
        <f t="shared" si="157"/>
        <v/>
      </c>
      <c r="F978" s="248" t="str">
        <f t="shared" si="156"/>
        <v/>
      </c>
      <c r="G978" s="246" t="str">
        <f>IF($A978="","",'Prisestimat RAS'!$C$14)</f>
        <v/>
      </c>
      <c r="H978" s="248" t="str" cm="1">
        <f t="array" ref="H978">IF(N978=Hjelpeark!$E$7,_xlfn.XLOOKUP(IF(P978="Naturlig",O978,P978),'Veksttabell FV'!$A$26:$A$42,_xlfn.XLOOKUP('Beregninger RAS'!F978,'Veksttabell FV'!$B$25:$T$25,'Veksttabell FV'!$B$26:$T$42,,-1),,-1)*G978,IF('Beregninger RAS'!N978=Hjelpeark!$D$7,_xlfn.XLOOKUP(IF(P978="Naturlig",O978,P978),'Veksttabell SV'!$A$27:$A$43,_xlfn.XLOOKUP('Beregninger RAS'!F978,'Veksttabell SV'!$B$26:$AU$26,'Veksttabell SV'!$B$27:$AU$43,,-1),,-1)*G978,""))</f>
        <v/>
      </c>
      <c r="I978" s="248" t="str">
        <f t="shared" si="150"/>
        <v/>
      </c>
      <c r="J978" s="264" t="str">
        <f t="shared" si="151"/>
        <v/>
      </c>
      <c r="K978" s="277" t="str">
        <f>IF(A978="","",'Prisestimat RAS'!$C$9)</f>
        <v/>
      </c>
      <c r="L978" s="277" t="str">
        <f>IF(B978="","",'Prisestimat RAS'!$C$10)</f>
        <v/>
      </c>
      <c r="M978" s="277" t="str">
        <f>IF(A978="","",_xlfn.XLOOKUP('Prisestimat RAS'!$C$10,Hjelpeark!$P$14:$P$16,Hjelpeark!$Q$14:$Q$16))</f>
        <v/>
      </c>
      <c r="N978" s="277" t="str">
        <f t="shared" si="158"/>
        <v/>
      </c>
      <c r="O978" s="277" t="str">
        <f>IFERROR(IF(N978=Hjelpeark!$D$7,_xlfn.XLOOKUP('Beregninger RAS'!C978,Hjelpeark!$C$8:$C$19,Hjelpeark!$D$8:$D$19),_xlfn.XLOOKUP('Beregninger RAS'!C978,Hjelpeark!$C$8:$C$19,Hjelpeark!$E$8:$E$19)),"")</f>
        <v/>
      </c>
      <c r="P978" s="277" t="str">
        <f t="shared" si="159"/>
        <v/>
      </c>
      <c r="Q978" s="277" t="str">
        <f>IFERROR(IF(P978=Hjelpeark!$B$4,0,ABS(P978-O978)),"")</f>
        <v/>
      </c>
      <c r="R978" s="226" t="str">
        <f t="shared" si="152"/>
        <v/>
      </c>
      <c r="T978" s="248" t="str">
        <f>IFERROR(_xlfn.XLOOKUP(D978,Prisliste!$C$4:$F$4,Prisliste!$C$28:$F$28)*R978,"")</f>
        <v/>
      </c>
      <c r="U978" s="248" t="str">
        <f>IFERROR(IF(L978=Hjelpeark!$P$14,_xlfn.XLOOKUP(D978,Prisliste!$C$4:$F$4,Prisliste!$C$29:$F$29)*R978,IF(L978=Hjelpeark!$P$15,_xlfn.XLOOKUP(D978,Prisliste!$C$4:$F$4,Prisliste!$C$30:$F$30)*R978,_xlfn.XLOOKUP(D978,Prisliste!$C$4:$F$4,Prisliste!$C$31:$F$31)*R978)),"")</f>
        <v/>
      </c>
    </row>
    <row r="979" spans="1:21" ht="14.4">
      <c r="A979" s="278" t="str">
        <f>IF(A978="","",IF(A978+1&lt;='Prisestimat RAS'!$C$7,'Beregninger RAS'!A978+1,""))</f>
        <v/>
      </c>
      <c r="B979" s="260" t="str">
        <f t="shared" si="153"/>
        <v/>
      </c>
      <c r="C979" s="277" t="str">
        <f t="shared" si="154"/>
        <v/>
      </c>
      <c r="D979" s="260" t="str">
        <f t="shared" si="155"/>
        <v/>
      </c>
      <c r="E979" s="226" t="str">
        <f t="shared" si="157"/>
        <v/>
      </c>
      <c r="F979" s="248" t="str">
        <f t="shared" si="156"/>
        <v/>
      </c>
      <c r="G979" s="246" t="str">
        <f>IF($A979="","",'Prisestimat RAS'!$C$14)</f>
        <v/>
      </c>
      <c r="H979" s="248" t="str" cm="1">
        <f t="array" ref="H979">IF(N979=Hjelpeark!$E$7,_xlfn.XLOOKUP(IF(P979="Naturlig",O979,P979),'Veksttabell FV'!$A$26:$A$42,_xlfn.XLOOKUP('Beregninger RAS'!F979,'Veksttabell FV'!$B$25:$T$25,'Veksttabell FV'!$B$26:$T$42,,-1),,-1)*G979,IF('Beregninger RAS'!N979=Hjelpeark!$D$7,_xlfn.XLOOKUP(IF(P979="Naturlig",O979,P979),'Veksttabell SV'!$A$27:$A$43,_xlfn.XLOOKUP('Beregninger RAS'!F979,'Veksttabell SV'!$B$26:$AU$26,'Veksttabell SV'!$B$27:$AU$43,,-1),,-1)*G979,""))</f>
        <v/>
      </c>
      <c r="I979" s="248" t="str">
        <f t="shared" si="150"/>
        <v/>
      </c>
      <c r="J979" s="264" t="str">
        <f t="shared" si="151"/>
        <v/>
      </c>
      <c r="K979" s="277" t="str">
        <f>IF(A979="","",'Prisestimat RAS'!$C$9)</f>
        <v/>
      </c>
      <c r="L979" s="277" t="str">
        <f>IF(B979="","",'Prisestimat RAS'!$C$10)</f>
        <v/>
      </c>
      <c r="M979" s="277" t="str">
        <f>IF(A979="","",_xlfn.XLOOKUP('Prisestimat RAS'!$C$10,Hjelpeark!$P$14:$P$16,Hjelpeark!$Q$14:$Q$16))</f>
        <v/>
      </c>
      <c r="N979" s="277" t="str">
        <f t="shared" si="158"/>
        <v/>
      </c>
      <c r="O979" s="277" t="str">
        <f>IFERROR(IF(N979=Hjelpeark!$D$7,_xlfn.XLOOKUP('Beregninger RAS'!C979,Hjelpeark!$C$8:$C$19,Hjelpeark!$D$8:$D$19),_xlfn.XLOOKUP('Beregninger RAS'!C979,Hjelpeark!$C$8:$C$19,Hjelpeark!$E$8:$E$19)),"")</f>
        <v/>
      </c>
      <c r="P979" s="277" t="str">
        <f t="shared" si="159"/>
        <v/>
      </c>
      <c r="Q979" s="277" t="str">
        <f>IFERROR(IF(P979=Hjelpeark!$B$4,0,ABS(P979-O979)),"")</f>
        <v/>
      </c>
      <c r="R979" s="226" t="str">
        <f t="shared" si="152"/>
        <v/>
      </c>
      <c r="T979" s="248" t="str">
        <f>IFERROR(_xlfn.XLOOKUP(D979,Prisliste!$C$4:$F$4,Prisliste!$C$28:$F$28)*R979,"")</f>
        <v/>
      </c>
      <c r="U979" s="248" t="str">
        <f>IFERROR(IF(L979=Hjelpeark!$P$14,_xlfn.XLOOKUP(D979,Prisliste!$C$4:$F$4,Prisliste!$C$29:$F$29)*R979,IF(L979=Hjelpeark!$P$15,_xlfn.XLOOKUP(D979,Prisliste!$C$4:$F$4,Prisliste!$C$30:$F$30)*R979,_xlfn.XLOOKUP(D979,Prisliste!$C$4:$F$4,Prisliste!$C$31:$F$31)*R979)),"")</f>
        <v/>
      </c>
    </row>
    <row r="980" spans="1:21" ht="14.4">
      <c r="A980" s="278" t="str">
        <f>IF(A979="","",IF(A979+1&lt;='Prisestimat RAS'!$C$7,'Beregninger RAS'!A979+1,""))</f>
        <v/>
      </c>
      <c r="B980" s="260" t="str">
        <f t="shared" si="153"/>
        <v/>
      </c>
      <c r="C980" s="277" t="str">
        <f t="shared" si="154"/>
        <v/>
      </c>
      <c r="D980" s="260" t="str">
        <f t="shared" si="155"/>
        <v/>
      </c>
      <c r="E980" s="226" t="str">
        <f t="shared" si="157"/>
        <v/>
      </c>
      <c r="F980" s="248" t="str">
        <f t="shared" si="156"/>
        <v/>
      </c>
      <c r="G980" s="246" t="str">
        <f>IF($A980="","",'Prisestimat RAS'!$C$14)</f>
        <v/>
      </c>
      <c r="H980" s="248" t="str" cm="1">
        <f t="array" ref="H980">IF(N980=Hjelpeark!$E$7,_xlfn.XLOOKUP(IF(P980="Naturlig",O980,P980),'Veksttabell FV'!$A$26:$A$42,_xlfn.XLOOKUP('Beregninger RAS'!F980,'Veksttabell FV'!$B$25:$T$25,'Veksttabell FV'!$B$26:$T$42,,-1),,-1)*G980,IF('Beregninger RAS'!N980=Hjelpeark!$D$7,_xlfn.XLOOKUP(IF(P980="Naturlig",O980,P980),'Veksttabell SV'!$A$27:$A$43,_xlfn.XLOOKUP('Beregninger RAS'!F980,'Veksttabell SV'!$B$26:$AU$26,'Veksttabell SV'!$B$27:$AU$43,,-1),,-1)*G980,""))</f>
        <v/>
      </c>
      <c r="I980" s="248" t="str">
        <f t="shared" si="150"/>
        <v/>
      </c>
      <c r="J980" s="264" t="str">
        <f t="shared" si="151"/>
        <v/>
      </c>
      <c r="K980" s="277" t="str">
        <f>IF(A980="","",'Prisestimat RAS'!$C$9)</f>
        <v/>
      </c>
      <c r="L980" s="277" t="str">
        <f>IF(B980="","",'Prisestimat RAS'!$C$10)</f>
        <v/>
      </c>
      <c r="M980" s="277" t="str">
        <f>IF(A980="","",_xlfn.XLOOKUP('Prisestimat RAS'!$C$10,Hjelpeark!$P$14:$P$16,Hjelpeark!$Q$14:$Q$16))</f>
        <v/>
      </c>
      <c r="N980" s="277" t="str">
        <f t="shared" si="158"/>
        <v/>
      </c>
      <c r="O980" s="277" t="str">
        <f>IFERROR(IF(N980=Hjelpeark!$D$7,_xlfn.XLOOKUP('Beregninger RAS'!C980,Hjelpeark!$C$8:$C$19,Hjelpeark!$D$8:$D$19),_xlfn.XLOOKUP('Beregninger RAS'!C980,Hjelpeark!$C$8:$C$19,Hjelpeark!$E$8:$E$19)),"")</f>
        <v/>
      </c>
      <c r="P980" s="277" t="str">
        <f t="shared" si="159"/>
        <v/>
      </c>
      <c r="Q980" s="277" t="str">
        <f>IFERROR(IF(P980=Hjelpeark!$B$4,0,ABS(P980-O980)),"")</f>
        <v/>
      </c>
      <c r="R980" s="226" t="str">
        <f t="shared" si="152"/>
        <v/>
      </c>
      <c r="T980" s="248" t="str">
        <f>IFERROR(_xlfn.XLOOKUP(D980,Prisliste!$C$4:$F$4,Prisliste!$C$28:$F$28)*R980,"")</f>
        <v/>
      </c>
      <c r="U980" s="248" t="str">
        <f>IFERROR(IF(L980=Hjelpeark!$P$14,_xlfn.XLOOKUP(D980,Prisliste!$C$4:$F$4,Prisliste!$C$29:$F$29)*R980,IF(L980=Hjelpeark!$P$15,_xlfn.XLOOKUP(D980,Prisliste!$C$4:$F$4,Prisliste!$C$30:$F$30)*R980,_xlfn.XLOOKUP(D980,Prisliste!$C$4:$F$4,Prisliste!$C$31:$F$31)*R980)),"")</f>
        <v/>
      </c>
    </row>
    <row r="981" spans="1:21" ht="14.4">
      <c r="A981" s="278" t="str">
        <f>IF(A980="","",IF(A980+1&lt;='Prisestimat RAS'!$C$7,'Beregninger RAS'!A980+1,""))</f>
        <v/>
      </c>
      <c r="B981" s="260" t="str">
        <f t="shared" si="153"/>
        <v/>
      </c>
      <c r="C981" s="277" t="str">
        <f t="shared" si="154"/>
        <v/>
      </c>
      <c r="D981" s="260" t="str">
        <f t="shared" si="155"/>
        <v/>
      </c>
      <c r="E981" s="226" t="str">
        <f t="shared" si="157"/>
        <v/>
      </c>
      <c r="F981" s="248" t="str">
        <f t="shared" si="156"/>
        <v/>
      </c>
      <c r="G981" s="246" t="str">
        <f>IF($A981="","",'Prisestimat RAS'!$C$14)</f>
        <v/>
      </c>
      <c r="H981" s="248" t="str" cm="1">
        <f t="array" ref="H981">IF(N981=Hjelpeark!$E$7,_xlfn.XLOOKUP(IF(P981="Naturlig",O981,P981),'Veksttabell FV'!$A$26:$A$42,_xlfn.XLOOKUP('Beregninger RAS'!F981,'Veksttabell FV'!$B$25:$T$25,'Veksttabell FV'!$B$26:$T$42,,-1),,-1)*G981,IF('Beregninger RAS'!N981=Hjelpeark!$D$7,_xlfn.XLOOKUP(IF(P981="Naturlig",O981,P981),'Veksttabell SV'!$A$27:$A$43,_xlfn.XLOOKUP('Beregninger RAS'!F981,'Veksttabell SV'!$B$26:$AU$26,'Veksttabell SV'!$B$27:$AU$43,,-1),,-1)*G981,""))</f>
        <v/>
      </c>
      <c r="I981" s="248" t="str">
        <f t="shared" si="150"/>
        <v/>
      </c>
      <c r="J981" s="264" t="str">
        <f t="shared" si="151"/>
        <v/>
      </c>
      <c r="K981" s="277" t="str">
        <f>IF(A981="","",'Prisestimat RAS'!$C$9)</f>
        <v/>
      </c>
      <c r="L981" s="277" t="str">
        <f>IF(B981="","",'Prisestimat RAS'!$C$10)</f>
        <v/>
      </c>
      <c r="M981" s="277" t="str">
        <f>IF(A981="","",_xlfn.XLOOKUP('Prisestimat RAS'!$C$10,Hjelpeark!$P$14:$P$16,Hjelpeark!$Q$14:$Q$16))</f>
        <v/>
      </c>
      <c r="N981" s="277" t="str">
        <f t="shared" si="158"/>
        <v/>
      </c>
      <c r="O981" s="277" t="str">
        <f>IFERROR(IF(N981=Hjelpeark!$D$7,_xlfn.XLOOKUP('Beregninger RAS'!C981,Hjelpeark!$C$8:$C$19,Hjelpeark!$D$8:$D$19),_xlfn.XLOOKUP('Beregninger RAS'!C981,Hjelpeark!$C$8:$C$19,Hjelpeark!$E$8:$E$19)),"")</f>
        <v/>
      </c>
      <c r="P981" s="277" t="str">
        <f t="shared" si="159"/>
        <v/>
      </c>
      <c r="Q981" s="277" t="str">
        <f>IFERROR(IF(P981=Hjelpeark!$B$4,0,ABS(P981-O981)),"")</f>
        <v/>
      </c>
      <c r="R981" s="226" t="str">
        <f t="shared" si="152"/>
        <v/>
      </c>
      <c r="T981" s="248" t="str">
        <f>IFERROR(_xlfn.XLOOKUP(D981,Prisliste!$C$4:$F$4,Prisliste!$C$28:$F$28)*R981,"")</f>
        <v/>
      </c>
      <c r="U981" s="248" t="str">
        <f>IFERROR(IF(L981=Hjelpeark!$P$14,_xlfn.XLOOKUP(D981,Prisliste!$C$4:$F$4,Prisliste!$C$29:$F$29)*R981,IF(L981=Hjelpeark!$P$15,_xlfn.XLOOKUP(D981,Prisliste!$C$4:$F$4,Prisliste!$C$30:$F$30)*R981,_xlfn.XLOOKUP(D981,Prisliste!$C$4:$F$4,Prisliste!$C$31:$F$31)*R981)),"")</f>
        <v/>
      </c>
    </row>
    <row r="982" spans="1:21" ht="14.4">
      <c r="A982" s="278" t="str">
        <f>IF(A981="","",IF(A981+1&lt;='Prisestimat RAS'!$C$7,'Beregninger RAS'!A981+1,""))</f>
        <v/>
      </c>
      <c r="B982" s="260" t="str">
        <f t="shared" si="153"/>
        <v/>
      </c>
      <c r="C982" s="277" t="str">
        <f t="shared" si="154"/>
        <v/>
      </c>
      <c r="D982" s="260" t="str">
        <f t="shared" si="155"/>
        <v/>
      </c>
      <c r="E982" s="226" t="str">
        <f t="shared" si="157"/>
        <v/>
      </c>
      <c r="F982" s="248" t="str">
        <f t="shared" si="156"/>
        <v/>
      </c>
      <c r="G982" s="246" t="str">
        <f>IF($A982="","",'Prisestimat RAS'!$C$14)</f>
        <v/>
      </c>
      <c r="H982" s="248" t="str" cm="1">
        <f t="array" ref="H982">IF(N982=Hjelpeark!$E$7,_xlfn.XLOOKUP(IF(P982="Naturlig",O982,P982),'Veksttabell FV'!$A$26:$A$42,_xlfn.XLOOKUP('Beregninger RAS'!F982,'Veksttabell FV'!$B$25:$T$25,'Veksttabell FV'!$B$26:$T$42,,-1),,-1)*G982,IF('Beregninger RAS'!N982=Hjelpeark!$D$7,_xlfn.XLOOKUP(IF(P982="Naturlig",O982,P982),'Veksttabell SV'!$A$27:$A$43,_xlfn.XLOOKUP('Beregninger RAS'!F982,'Veksttabell SV'!$B$26:$AU$26,'Veksttabell SV'!$B$27:$AU$43,,-1),,-1)*G982,""))</f>
        <v/>
      </c>
      <c r="I982" s="248" t="str">
        <f t="shared" si="150"/>
        <v/>
      </c>
      <c r="J982" s="264" t="str">
        <f t="shared" si="151"/>
        <v/>
      </c>
      <c r="K982" s="277" t="str">
        <f>IF(A982="","",'Prisestimat RAS'!$C$9)</f>
        <v/>
      </c>
      <c r="L982" s="277" t="str">
        <f>IF(B982="","",'Prisestimat RAS'!$C$10)</f>
        <v/>
      </c>
      <c r="M982" s="277" t="str">
        <f>IF(A982="","",_xlfn.XLOOKUP('Prisestimat RAS'!$C$10,Hjelpeark!$P$14:$P$16,Hjelpeark!$Q$14:$Q$16))</f>
        <v/>
      </c>
      <c r="N982" s="277" t="str">
        <f t="shared" si="158"/>
        <v/>
      </c>
      <c r="O982" s="277" t="str">
        <f>IFERROR(IF(N982=Hjelpeark!$D$7,_xlfn.XLOOKUP('Beregninger RAS'!C982,Hjelpeark!$C$8:$C$19,Hjelpeark!$D$8:$D$19),_xlfn.XLOOKUP('Beregninger RAS'!C982,Hjelpeark!$C$8:$C$19,Hjelpeark!$E$8:$E$19)),"")</f>
        <v/>
      </c>
      <c r="P982" s="277" t="str">
        <f t="shared" si="159"/>
        <v/>
      </c>
      <c r="Q982" s="277" t="str">
        <f>IFERROR(IF(P982=Hjelpeark!$B$4,0,ABS(P982-O982)),"")</f>
        <v/>
      </c>
      <c r="R982" s="226" t="str">
        <f t="shared" si="152"/>
        <v/>
      </c>
      <c r="T982" s="248" t="str">
        <f>IFERROR(_xlfn.XLOOKUP(D982,Prisliste!$C$4:$F$4,Prisliste!$C$28:$F$28)*R982,"")</f>
        <v/>
      </c>
      <c r="U982" s="248" t="str">
        <f>IFERROR(IF(L982=Hjelpeark!$P$14,_xlfn.XLOOKUP(D982,Prisliste!$C$4:$F$4,Prisliste!$C$29:$F$29)*R982,IF(L982=Hjelpeark!$P$15,_xlfn.XLOOKUP(D982,Prisliste!$C$4:$F$4,Prisliste!$C$30:$F$30)*R982,_xlfn.XLOOKUP(D982,Prisliste!$C$4:$F$4,Prisliste!$C$31:$F$31)*R982)),"")</f>
        <v/>
      </c>
    </row>
    <row r="983" spans="1:21" ht="14.4">
      <c r="A983" s="278" t="str">
        <f>IF(A982="","",IF(A982+1&lt;='Prisestimat RAS'!$C$7,'Beregninger RAS'!A982+1,""))</f>
        <v/>
      </c>
      <c r="B983" s="260" t="str">
        <f t="shared" si="153"/>
        <v/>
      </c>
      <c r="C983" s="277" t="str">
        <f t="shared" si="154"/>
        <v/>
      </c>
      <c r="D983" s="260" t="str">
        <f t="shared" si="155"/>
        <v/>
      </c>
      <c r="E983" s="226" t="str">
        <f t="shared" si="157"/>
        <v/>
      </c>
      <c r="F983" s="248" t="str">
        <f t="shared" si="156"/>
        <v/>
      </c>
      <c r="G983" s="246" t="str">
        <f>IF($A983="","",'Prisestimat RAS'!$C$14)</f>
        <v/>
      </c>
      <c r="H983" s="248" t="str" cm="1">
        <f t="array" ref="H983">IF(N983=Hjelpeark!$E$7,_xlfn.XLOOKUP(IF(P983="Naturlig",O983,P983),'Veksttabell FV'!$A$26:$A$42,_xlfn.XLOOKUP('Beregninger RAS'!F983,'Veksttabell FV'!$B$25:$T$25,'Veksttabell FV'!$B$26:$T$42,,-1),,-1)*G983,IF('Beregninger RAS'!N983=Hjelpeark!$D$7,_xlfn.XLOOKUP(IF(P983="Naturlig",O983,P983),'Veksttabell SV'!$A$27:$A$43,_xlfn.XLOOKUP('Beregninger RAS'!F983,'Veksttabell SV'!$B$26:$AU$26,'Veksttabell SV'!$B$27:$AU$43,,-1),,-1)*G983,""))</f>
        <v/>
      </c>
      <c r="I983" s="248" t="str">
        <f t="shared" si="150"/>
        <v/>
      </c>
      <c r="J983" s="264" t="str">
        <f t="shared" si="151"/>
        <v/>
      </c>
      <c r="K983" s="277" t="str">
        <f>IF(A983="","",'Prisestimat RAS'!$C$9)</f>
        <v/>
      </c>
      <c r="L983" s="277" t="str">
        <f>IF(B983="","",'Prisestimat RAS'!$C$10)</f>
        <v/>
      </c>
      <c r="M983" s="277" t="str">
        <f>IF(A983="","",_xlfn.XLOOKUP('Prisestimat RAS'!$C$10,Hjelpeark!$P$14:$P$16,Hjelpeark!$Q$14:$Q$16))</f>
        <v/>
      </c>
      <c r="N983" s="277" t="str">
        <f t="shared" si="158"/>
        <v/>
      </c>
      <c r="O983" s="277" t="str">
        <f>IFERROR(IF(N983=Hjelpeark!$D$7,_xlfn.XLOOKUP('Beregninger RAS'!C983,Hjelpeark!$C$8:$C$19,Hjelpeark!$D$8:$D$19),_xlfn.XLOOKUP('Beregninger RAS'!C983,Hjelpeark!$C$8:$C$19,Hjelpeark!$E$8:$E$19)),"")</f>
        <v/>
      </c>
      <c r="P983" s="277" t="str">
        <f t="shared" si="159"/>
        <v/>
      </c>
      <c r="Q983" s="277" t="str">
        <f>IFERROR(IF(P983=Hjelpeark!$B$4,0,ABS(P983-O983)),"")</f>
        <v/>
      </c>
      <c r="R983" s="226" t="str">
        <f t="shared" si="152"/>
        <v/>
      </c>
      <c r="T983" s="248" t="str">
        <f>IFERROR(_xlfn.XLOOKUP(D983,Prisliste!$C$4:$F$4,Prisliste!$C$28:$F$28)*R983,"")</f>
        <v/>
      </c>
      <c r="U983" s="248" t="str">
        <f>IFERROR(IF(L983=Hjelpeark!$P$14,_xlfn.XLOOKUP(D983,Prisliste!$C$4:$F$4,Prisliste!$C$29:$F$29)*R983,IF(L983=Hjelpeark!$P$15,_xlfn.XLOOKUP(D983,Prisliste!$C$4:$F$4,Prisliste!$C$30:$F$30)*R983,_xlfn.XLOOKUP(D983,Prisliste!$C$4:$F$4,Prisliste!$C$31:$F$31)*R983)),"")</f>
        <v/>
      </c>
    </row>
    <row r="984" spans="1:21" ht="14.4">
      <c r="A984" s="278" t="str">
        <f>IF(A983="","",IF(A983+1&lt;='Prisestimat RAS'!$C$7,'Beregninger RAS'!A983+1,""))</f>
        <v/>
      </c>
      <c r="B984" s="260" t="str">
        <f t="shared" si="153"/>
        <v/>
      </c>
      <c r="C984" s="277" t="str">
        <f t="shared" si="154"/>
        <v/>
      </c>
      <c r="D984" s="260" t="str">
        <f t="shared" si="155"/>
        <v/>
      </c>
      <c r="E984" s="226" t="str">
        <f t="shared" si="157"/>
        <v/>
      </c>
      <c r="F984" s="248" t="str">
        <f t="shared" si="156"/>
        <v/>
      </c>
      <c r="G984" s="246" t="str">
        <f>IF($A984="","",'Prisestimat RAS'!$C$14)</f>
        <v/>
      </c>
      <c r="H984" s="248" t="str" cm="1">
        <f t="array" ref="H984">IF(N984=Hjelpeark!$E$7,_xlfn.XLOOKUP(IF(P984="Naturlig",O984,P984),'Veksttabell FV'!$A$26:$A$42,_xlfn.XLOOKUP('Beregninger RAS'!F984,'Veksttabell FV'!$B$25:$T$25,'Veksttabell FV'!$B$26:$T$42,,-1),,-1)*G984,IF('Beregninger RAS'!N984=Hjelpeark!$D$7,_xlfn.XLOOKUP(IF(P984="Naturlig",O984,P984),'Veksttabell SV'!$A$27:$A$43,_xlfn.XLOOKUP('Beregninger RAS'!F984,'Veksttabell SV'!$B$26:$AU$26,'Veksttabell SV'!$B$27:$AU$43,,-1),,-1)*G984,""))</f>
        <v/>
      </c>
      <c r="I984" s="248" t="str">
        <f t="shared" si="150"/>
        <v/>
      </c>
      <c r="J984" s="264" t="str">
        <f t="shared" si="151"/>
        <v/>
      </c>
      <c r="K984" s="277" t="str">
        <f>IF(A984="","",'Prisestimat RAS'!$C$9)</f>
        <v/>
      </c>
      <c r="L984" s="277" t="str">
        <f>IF(B984="","",'Prisestimat RAS'!$C$10)</f>
        <v/>
      </c>
      <c r="M984" s="277" t="str">
        <f>IF(A984="","",_xlfn.XLOOKUP('Prisestimat RAS'!$C$10,Hjelpeark!$P$14:$P$16,Hjelpeark!$Q$14:$Q$16))</f>
        <v/>
      </c>
      <c r="N984" s="277" t="str">
        <f t="shared" si="158"/>
        <v/>
      </c>
      <c r="O984" s="277" t="str">
        <f>IFERROR(IF(N984=Hjelpeark!$D$7,_xlfn.XLOOKUP('Beregninger RAS'!C984,Hjelpeark!$C$8:$C$19,Hjelpeark!$D$8:$D$19),_xlfn.XLOOKUP('Beregninger RAS'!C984,Hjelpeark!$C$8:$C$19,Hjelpeark!$E$8:$E$19)),"")</f>
        <v/>
      </c>
      <c r="P984" s="277" t="str">
        <f t="shared" si="159"/>
        <v/>
      </c>
      <c r="Q984" s="277" t="str">
        <f>IFERROR(IF(P984=Hjelpeark!$B$4,0,ABS(P984-O984)),"")</f>
        <v/>
      </c>
      <c r="R984" s="226" t="str">
        <f t="shared" si="152"/>
        <v/>
      </c>
      <c r="T984" s="248" t="str">
        <f>IFERROR(_xlfn.XLOOKUP(D984,Prisliste!$C$4:$F$4,Prisliste!$C$28:$F$28)*R984,"")</f>
        <v/>
      </c>
      <c r="U984" s="248" t="str">
        <f>IFERROR(IF(L984=Hjelpeark!$P$14,_xlfn.XLOOKUP(D984,Prisliste!$C$4:$F$4,Prisliste!$C$29:$F$29)*R984,IF(L984=Hjelpeark!$P$15,_xlfn.XLOOKUP(D984,Prisliste!$C$4:$F$4,Prisliste!$C$30:$F$30)*R984,_xlfn.XLOOKUP(D984,Prisliste!$C$4:$F$4,Prisliste!$C$31:$F$31)*R984)),"")</f>
        <v/>
      </c>
    </row>
    <row r="985" spans="1:21" ht="14.4">
      <c r="A985" s="278" t="str">
        <f>IF(A984="","",IF(A984+1&lt;='Prisestimat RAS'!$C$7,'Beregninger RAS'!A984+1,""))</f>
        <v/>
      </c>
      <c r="B985" s="260" t="str">
        <f t="shared" si="153"/>
        <v/>
      </c>
      <c r="C985" s="277" t="str">
        <f t="shared" si="154"/>
        <v/>
      </c>
      <c r="D985" s="260" t="str">
        <f t="shared" si="155"/>
        <v/>
      </c>
      <c r="E985" s="226" t="str">
        <f t="shared" si="157"/>
        <v/>
      </c>
      <c r="F985" s="248" t="str">
        <f t="shared" si="156"/>
        <v/>
      </c>
      <c r="G985" s="246" t="str">
        <f>IF($A985="","",'Prisestimat RAS'!$C$14)</f>
        <v/>
      </c>
      <c r="H985" s="248" t="str" cm="1">
        <f t="array" ref="H985">IF(N985=Hjelpeark!$E$7,_xlfn.XLOOKUP(IF(P985="Naturlig",O985,P985),'Veksttabell FV'!$A$26:$A$42,_xlfn.XLOOKUP('Beregninger RAS'!F985,'Veksttabell FV'!$B$25:$T$25,'Veksttabell FV'!$B$26:$T$42,,-1),,-1)*G985,IF('Beregninger RAS'!N985=Hjelpeark!$D$7,_xlfn.XLOOKUP(IF(P985="Naturlig",O985,P985),'Veksttabell SV'!$A$27:$A$43,_xlfn.XLOOKUP('Beregninger RAS'!F985,'Veksttabell SV'!$B$26:$AU$26,'Veksttabell SV'!$B$27:$AU$43,,-1),,-1)*G985,""))</f>
        <v/>
      </c>
      <c r="I985" s="248" t="str">
        <f t="shared" si="150"/>
        <v/>
      </c>
      <c r="J985" s="264" t="str">
        <f t="shared" si="151"/>
        <v/>
      </c>
      <c r="K985" s="277" t="str">
        <f>IF(A985="","",'Prisestimat RAS'!$C$9)</f>
        <v/>
      </c>
      <c r="L985" s="277" t="str">
        <f>IF(B985="","",'Prisestimat RAS'!$C$10)</f>
        <v/>
      </c>
      <c r="M985" s="277" t="str">
        <f>IF(A985="","",_xlfn.XLOOKUP('Prisestimat RAS'!$C$10,Hjelpeark!$P$14:$P$16,Hjelpeark!$Q$14:$Q$16))</f>
        <v/>
      </c>
      <c r="N985" s="277" t="str">
        <f t="shared" si="158"/>
        <v/>
      </c>
      <c r="O985" s="277" t="str">
        <f>IFERROR(IF(N985=Hjelpeark!$D$7,_xlfn.XLOOKUP('Beregninger RAS'!C985,Hjelpeark!$C$8:$C$19,Hjelpeark!$D$8:$D$19),_xlfn.XLOOKUP('Beregninger RAS'!C985,Hjelpeark!$C$8:$C$19,Hjelpeark!$E$8:$E$19)),"")</f>
        <v/>
      </c>
      <c r="P985" s="277" t="str">
        <f t="shared" si="159"/>
        <v/>
      </c>
      <c r="Q985" s="277" t="str">
        <f>IFERROR(IF(P985=Hjelpeark!$B$4,0,ABS(P985-O985)),"")</f>
        <v/>
      </c>
      <c r="R985" s="226" t="str">
        <f t="shared" si="152"/>
        <v/>
      </c>
      <c r="T985" s="248" t="str">
        <f>IFERROR(_xlfn.XLOOKUP(D985,Prisliste!$C$4:$F$4,Prisliste!$C$28:$F$28)*R985,"")</f>
        <v/>
      </c>
      <c r="U985" s="248" t="str">
        <f>IFERROR(IF(L985=Hjelpeark!$P$14,_xlfn.XLOOKUP(D985,Prisliste!$C$4:$F$4,Prisliste!$C$29:$F$29)*R985,IF(L985=Hjelpeark!$P$15,_xlfn.XLOOKUP(D985,Prisliste!$C$4:$F$4,Prisliste!$C$30:$F$30)*R985,_xlfn.XLOOKUP(D985,Prisliste!$C$4:$F$4,Prisliste!$C$31:$F$31)*R985)),"")</f>
        <v/>
      </c>
    </row>
    <row r="986" spans="1:21" ht="14.4">
      <c r="A986" s="278" t="str">
        <f>IF(A985="","",IF(A985+1&lt;='Prisestimat RAS'!$C$7,'Beregninger RAS'!A985+1,""))</f>
        <v/>
      </c>
      <c r="B986" s="260" t="str">
        <f t="shared" si="153"/>
        <v/>
      </c>
      <c r="C986" s="277" t="str">
        <f t="shared" si="154"/>
        <v/>
      </c>
      <c r="D986" s="260" t="str">
        <f t="shared" si="155"/>
        <v/>
      </c>
      <c r="E986" s="226" t="str">
        <f t="shared" si="157"/>
        <v/>
      </c>
      <c r="F986" s="248" t="str">
        <f t="shared" si="156"/>
        <v/>
      </c>
      <c r="G986" s="246" t="str">
        <f>IF($A986="","",'Prisestimat RAS'!$C$14)</f>
        <v/>
      </c>
      <c r="H986" s="248" t="str" cm="1">
        <f t="array" ref="H986">IF(N986=Hjelpeark!$E$7,_xlfn.XLOOKUP(IF(P986="Naturlig",O986,P986),'Veksttabell FV'!$A$26:$A$42,_xlfn.XLOOKUP('Beregninger RAS'!F986,'Veksttabell FV'!$B$25:$T$25,'Veksttabell FV'!$B$26:$T$42,,-1),,-1)*G986,IF('Beregninger RAS'!N986=Hjelpeark!$D$7,_xlfn.XLOOKUP(IF(P986="Naturlig",O986,P986),'Veksttabell SV'!$A$27:$A$43,_xlfn.XLOOKUP('Beregninger RAS'!F986,'Veksttabell SV'!$B$26:$AU$26,'Veksttabell SV'!$B$27:$AU$43,,-1),,-1)*G986,""))</f>
        <v/>
      </c>
      <c r="I986" s="248" t="str">
        <f t="shared" si="150"/>
        <v/>
      </c>
      <c r="J986" s="264" t="str">
        <f t="shared" si="151"/>
        <v/>
      </c>
      <c r="K986" s="277" t="str">
        <f>IF(A986="","",'Prisestimat RAS'!$C$9)</f>
        <v/>
      </c>
      <c r="L986" s="277" t="str">
        <f>IF(B986="","",'Prisestimat RAS'!$C$10)</f>
        <v/>
      </c>
      <c r="M986" s="277" t="str">
        <f>IF(A986="","",_xlfn.XLOOKUP('Prisestimat RAS'!$C$10,Hjelpeark!$P$14:$P$16,Hjelpeark!$Q$14:$Q$16))</f>
        <v/>
      </c>
      <c r="N986" s="277" t="str">
        <f t="shared" si="158"/>
        <v/>
      </c>
      <c r="O986" s="277" t="str">
        <f>IFERROR(IF(N986=Hjelpeark!$D$7,_xlfn.XLOOKUP('Beregninger RAS'!C986,Hjelpeark!$C$8:$C$19,Hjelpeark!$D$8:$D$19),_xlfn.XLOOKUP('Beregninger RAS'!C986,Hjelpeark!$C$8:$C$19,Hjelpeark!$E$8:$E$19)),"")</f>
        <v/>
      </c>
      <c r="P986" s="277" t="str">
        <f t="shared" si="159"/>
        <v/>
      </c>
      <c r="Q986" s="277" t="str">
        <f>IFERROR(IF(P986=Hjelpeark!$B$4,0,ABS(P986-O986)),"")</f>
        <v/>
      </c>
      <c r="R986" s="226" t="str">
        <f t="shared" si="152"/>
        <v/>
      </c>
      <c r="T986" s="248" t="str">
        <f>IFERROR(_xlfn.XLOOKUP(D986,Prisliste!$C$4:$F$4,Prisliste!$C$28:$F$28)*R986,"")</f>
        <v/>
      </c>
      <c r="U986" s="248" t="str">
        <f>IFERROR(IF(L986=Hjelpeark!$P$14,_xlfn.XLOOKUP(D986,Prisliste!$C$4:$F$4,Prisliste!$C$29:$F$29)*R986,IF(L986=Hjelpeark!$P$15,_xlfn.XLOOKUP(D986,Prisliste!$C$4:$F$4,Prisliste!$C$30:$F$30)*R986,_xlfn.XLOOKUP(D986,Prisliste!$C$4:$F$4,Prisliste!$C$31:$F$31)*R986)),"")</f>
        <v/>
      </c>
    </row>
    <row r="987" spans="1:21" ht="14.4">
      <c r="A987" s="278" t="str">
        <f>IF(A986="","",IF(A986+1&lt;='Prisestimat RAS'!$C$7,'Beregninger RAS'!A986+1,""))</f>
        <v/>
      </c>
      <c r="B987" s="260" t="str">
        <f t="shared" si="153"/>
        <v/>
      </c>
      <c r="C987" s="277" t="str">
        <f t="shared" si="154"/>
        <v/>
      </c>
      <c r="D987" s="260" t="str">
        <f t="shared" si="155"/>
        <v/>
      </c>
      <c r="E987" s="226" t="str">
        <f t="shared" si="157"/>
        <v/>
      </c>
      <c r="F987" s="248" t="str">
        <f t="shared" si="156"/>
        <v/>
      </c>
      <c r="G987" s="246" t="str">
        <f>IF($A987="","",'Prisestimat RAS'!$C$14)</f>
        <v/>
      </c>
      <c r="H987" s="248" t="str" cm="1">
        <f t="array" ref="H987">IF(N987=Hjelpeark!$E$7,_xlfn.XLOOKUP(IF(P987="Naturlig",O987,P987),'Veksttabell FV'!$A$26:$A$42,_xlfn.XLOOKUP('Beregninger RAS'!F987,'Veksttabell FV'!$B$25:$T$25,'Veksttabell FV'!$B$26:$T$42,,-1),,-1)*G987,IF('Beregninger RAS'!N987=Hjelpeark!$D$7,_xlfn.XLOOKUP(IF(P987="Naturlig",O987,P987),'Veksttabell SV'!$A$27:$A$43,_xlfn.XLOOKUP('Beregninger RAS'!F987,'Veksttabell SV'!$B$26:$AU$26,'Veksttabell SV'!$B$27:$AU$43,,-1),,-1)*G987,""))</f>
        <v/>
      </c>
      <c r="I987" s="248" t="str">
        <f t="shared" si="150"/>
        <v/>
      </c>
      <c r="J987" s="264" t="str">
        <f t="shared" si="151"/>
        <v/>
      </c>
      <c r="K987" s="277" t="str">
        <f>IF(A987="","",'Prisestimat RAS'!$C$9)</f>
        <v/>
      </c>
      <c r="L987" s="277" t="str">
        <f>IF(B987="","",'Prisestimat RAS'!$C$10)</f>
        <v/>
      </c>
      <c r="M987" s="277" t="str">
        <f>IF(A987="","",_xlfn.XLOOKUP('Prisestimat RAS'!$C$10,Hjelpeark!$P$14:$P$16,Hjelpeark!$Q$14:$Q$16))</f>
        <v/>
      </c>
      <c r="N987" s="277" t="str">
        <f t="shared" si="158"/>
        <v/>
      </c>
      <c r="O987" s="277" t="str">
        <f>IFERROR(IF(N987=Hjelpeark!$D$7,_xlfn.XLOOKUP('Beregninger RAS'!C987,Hjelpeark!$C$8:$C$19,Hjelpeark!$D$8:$D$19),_xlfn.XLOOKUP('Beregninger RAS'!C987,Hjelpeark!$C$8:$C$19,Hjelpeark!$E$8:$E$19)),"")</f>
        <v/>
      </c>
      <c r="P987" s="277" t="str">
        <f t="shared" si="159"/>
        <v/>
      </c>
      <c r="Q987" s="277" t="str">
        <f>IFERROR(IF(P987=Hjelpeark!$B$4,0,ABS(P987-O987)),"")</f>
        <v/>
      </c>
      <c r="R987" s="226" t="str">
        <f t="shared" si="152"/>
        <v/>
      </c>
      <c r="T987" s="248" t="str">
        <f>IFERROR(_xlfn.XLOOKUP(D987,Prisliste!$C$4:$F$4,Prisliste!$C$28:$F$28)*R987,"")</f>
        <v/>
      </c>
      <c r="U987" s="248" t="str">
        <f>IFERROR(IF(L987=Hjelpeark!$P$14,_xlfn.XLOOKUP(D987,Prisliste!$C$4:$F$4,Prisliste!$C$29:$F$29)*R987,IF(L987=Hjelpeark!$P$15,_xlfn.XLOOKUP(D987,Prisliste!$C$4:$F$4,Prisliste!$C$30:$F$30)*R987,_xlfn.XLOOKUP(D987,Prisliste!$C$4:$F$4,Prisliste!$C$31:$F$31)*R987)),"")</f>
        <v/>
      </c>
    </row>
    <row r="988" spans="1:21" ht="14.4">
      <c r="A988" s="278" t="str">
        <f>IF(A987="","",IF(A987+1&lt;='Prisestimat RAS'!$C$7,'Beregninger RAS'!A987+1,""))</f>
        <v/>
      </c>
      <c r="B988" s="260" t="str">
        <f t="shared" si="153"/>
        <v/>
      </c>
      <c r="C988" s="277" t="str">
        <f t="shared" si="154"/>
        <v/>
      </c>
      <c r="D988" s="260" t="str">
        <f t="shared" si="155"/>
        <v/>
      </c>
      <c r="E988" s="226" t="str">
        <f t="shared" si="157"/>
        <v/>
      </c>
      <c r="F988" s="248" t="str">
        <f t="shared" si="156"/>
        <v/>
      </c>
      <c r="G988" s="246" t="str">
        <f>IF($A988="","",'Prisestimat RAS'!$C$14)</f>
        <v/>
      </c>
      <c r="H988" s="248" t="str" cm="1">
        <f t="array" ref="H988">IF(N988=Hjelpeark!$E$7,_xlfn.XLOOKUP(IF(P988="Naturlig",O988,P988),'Veksttabell FV'!$A$26:$A$42,_xlfn.XLOOKUP('Beregninger RAS'!F988,'Veksttabell FV'!$B$25:$T$25,'Veksttabell FV'!$B$26:$T$42,,-1),,-1)*G988,IF('Beregninger RAS'!N988=Hjelpeark!$D$7,_xlfn.XLOOKUP(IF(P988="Naturlig",O988,P988),'Veksttabell SV'!$A$27:$A$43,_xlfn.XLOOKUP('Beregninger RAS'!F988,'Veksttabell SV'!$B$26:$AU$26,'Veksttabell SV'!$B$27:$AU$43,,-1),,-1)*G988,""))</f>
        <v/>
      </c>
      <c r="I988" s="248" t="str">
        <f t="shared" si="150"/>
        <v/>
      </c>
      <c r="J988" s="264" t="str">
        <f t="shared" si="151"/>
        <v/>
      </c>
      <c r="K988" s="277" t="str">
        <f>IF(A988="","",'Prisestimat RAS'!$C$9)</f>
        <v/>
      </c>
      <c r="L988" s="277" t="str">
        <f>IF(B988="","",'Prisestimat RAS'!$C$10)</f>
        <v/>
      </c>
      <c r="M988" s="277" t="str">
        <f>IF(A988="","",_xlfn.XLOOKUP('Prisestimat RAS'!$C$10,Hjelpeark!$P$14:$P$16,Hjelpeark!$Q$14:$Q$16))</f>
        <v/>
      </c>
      <c r="N988" s="277" t="str">
        <f t="shared" si="158"/>
        <v/>
      </c>
      <c r="O988" s="277" t="str">
        <f>IFERROR(IF(N988=Hjelpeark!$D$7,_xlfn.XLOOKUP('Beregninger RAS'!C988,Hjelpeark!$C$8:$C$19,Hjelpeark!$D$8:$D$19),_xlfn.XLOOKUP('Beregninger RAS'!C988,Hjelpeark!$C$8:$C$19,Hjelpeark!$E$8:$E$19)),"")</f>
        <v/>
      </c>
      <c r="P988" s="277" t="str">
        <f t="shared" si="159"/>
        <v/>
      </c>
      <c r="Q988" s="277" t="str">
        <f>IFERROR(IF(P988=Hjelpeark!$B$4,0,ABS(P988-O988)),"")</f>
        <v/>
      </c>
      <c r="R988" s="226" t="str">
        <f t="shared" si="152"/>
        <v/>
      </c>
      <c r="T988" s="248" t="str">
        <f>IFERROR(_xlfn.XLOOKUP(D988,Prisliste!$C$4:$F$4,Prisliste!$C$28:$F$28)*R988,"")</f>
        <v/>
      </c>
      <c r="U988" s="248" t="str">
        <f>IFERROR(IF(L988=Hjelpeark!$P$14,_xlfn.XLOOKUP(D988,Prisliste!$C$4:$F$4,Prisliste!$C$29:$F$29)*R988,IF(L988=Hjelpeark!$P$15,_xlfn.XLOOKUP(D988,Prisliste!$C$4:$F$4,Prisliste!$C$30:$F$30)*R988,_xlfn.XLOOKUP(D988,Prisliste!$C$4:$F$4,Prisliste!$C$31:$F$31)*R988)),"")</f>
        <v/>
      </c>
    </row>
    <row r="989" spans="1:21" ht="14.4">
      <c r="A989" s="278" t="str">
        <f>IF(A988="","",IF(A988+1&lt;='Prisestimat RAS'!$C$7,'Beregninger RAS'!A988+1,""))</f>
        <v/>
      </c>
      <c r="B989" s="260" t="str">
        <f t="shared" si="153"/>
        <v/>
      </c>
      <c r="C989" s="277" t="str">
        <f t="shared" si="154"/>
        <v/>
      </c>
      <c r="D989" s="260" t="str">
        <f t="shared" si="155"/>
        <v/>
      </c>
      <c r="E989" s="226" t="str">
        <f t="shared" si="157"/>
        <v/>
      </c>
      <c r="F989" s="248" t="str">
        <f t="shared" si="156"/>
        <v/>
      </c>
      <c r="G989" s="246" t="str">
        <f>IF($A989="","",'Prisestimat RAS'!$C$14)</f>
        <v/>
      </c>
      <c r="H989" s="248" t="str" cm="1">
        <f t="array" ref="H989">IF(N989=Hjelpeark!$E$7,_xlfn.XLOOKUP(IF(P989="Naturlig",O989,P989),'Veksttabell FV'!$A$26:$A$42,_xlfn.XLOOKUP('Beregninger RAS'!F989,'Veksttabell FV'!$B$25:$T$25,'Veksttabell FV'!$B$26:$T$42,,-1),,-1)*G989,IF('Beregninger RAS'!N989=Hjelpeark!$D$7,_xlfn.XLOOKUP(IF(P989="Naturlig",O989,P989),'Veksttabell SV'!$A$27:$A$43,_xlfn.XLOOKUP('Beregninger RAS'!F989,'Veksttabell SV'!$B$26:$AU$26,'Veksttabell SV'!$B$27:$AU$43,,-1),,-1)*G989,""))</f>
        <v/>
      </c>
      <c r="I989" s="248" t="str">
        <f t="shared" si="150"/>
        <v/>
      </c>
      <c r="J989" s="264" t="str">
        <f t="shared" si="151"/>
        <v/>
      </c>
      <c r="K989" s="277" t="str">
        <f>IF(A989="","",'Prisestimat RAS'!$C$9)</f>
        <v/>
      </c>
      <c r="L989" s="277" t="str">
        <f>IF(B989="","",'Prisestimat RAS'!$C$10)</f>
        <v/>
      </c>
      <c r="M989" s="277" t="str">
        <f>IF(A989="","",_xlfn.XLOOKUP('Prisestimat RAS'!$C$10,Hjelpeark!$P$14:$P$16,Hjelpeark!$Q$14:$Q$16))</f>
        <v/>
      </c>
      <c r="N989" s="277" t="str">
        <f t="shared" si="158"/>
        <v/>
      </c>
      <c r="O989" s="277" t="str">
        <f>IFERROR(IF(N989=Hjelpeark!$D$7,_xlfn.XLOOKUP('Beregninger RAS'!C989,Hjelpeark!$C$8:$C$19,Hjelpeark!$D$8:$D$19),_xlfn.XLOOKUP('Beregninger RAS'!C989,Hjelpeark!$C$8:$C$19,Hjelpeark!$E$8:$E$19)),"")</f>
        <v/>
      </c>
      <c r="P989" s="277" t="str">
        <f t="shared" si="159"/>
        <v/>
      </c>
      <c r="Q989" s="277" t="str">
        <f>IFERROR(IF(P989=Hjelpeark!$B$4,0,ABS(P989-O989)),"")</f>
        <v/>
      </c>
      <c r="R989" s="226" t="str">
        <f t="shared" si="152"/>
        <v/>
      </c>
      <c r="T989" s="248" t="str">
        <f>IFERROR(_xlfn.XLOOKUP(D989,Prisliste!$C$4:$F$4,Prisliste!$C$28:$F$28)*R989,"")</f>
        <v/>
      </c>
      <c r="U989" s="248" t="str">
        <f>IFERROR(IF(L989=Hjelpeark!$P$14,_xlfn.XLOOKUP(D989,Prisliste!$C$4:$F$4,Prisliste!$C$29:$F$29)*R989,IF(L989=Hjelpeark!$P$15,_xlfn.XLOOKUP(D989,Prisliste!$C$4:$F$4,Prisliste!$C$30:$F$30)*R989,_xlfn.XLOOKUP(D989,Prisliste!$C$4:$F$4,Prisliste!$C$31:$F$31)*R989)),"")</f>
        <v/>
      </c>
    </row>
    <row r="990" spans="1:21" ht="14.4">
      <c r="A990" s="278" t="str">
        <f>IF(A989="","",IF(A989+1&lt;='Prisestimat RAS'!$C$7,'Beregninger RAS'!A989+1,""))</f>
        <v/>
      </c>
      <c r="B990" s="260" t="str">
        <f t="shared" si="153"/>
        <v/>
      </c>
      <c r="C990" s="277" t="str">
        <f t="shared" si="154"/>
        <v/>
      </c>
      <c r="D990" s="260" t="str">
        <f t="shared" si="155"/>
        <v/>
      </c>
      <c r="E990" s="226" t="str">
        <f t="shared" si="157"/>
        <v/>
      </c>
      <c r="F990" s="248" t="str">
        <f t="shared" si="156"/>
        <v/>
      </c>
      <c r="G990" s="246" t="str">
        <f>IF($A990="","",'Prisestimat RAS'!$C$14)</f>
        <v/>
      </c>
      <c r="H990" s="248" t="str" cm="1">
        <f t="array" ref="H990">IF(N990=Hjelpeark!$E$7,_xlfn.XLOOKUP(IF(P990="Naturlig",O990,P990),'Veksttabell FV'!$A$26:$A$42,_xlfn.XLOOKUP('Beregninger RAS'!F990,'Veksttabell FV'!$B$25:$T$25,'Veksttabell FV'!$B$26:$T$42,,-1),,-1)*G990,IF('Beregninger RAS'!N990=Hjelpeark!$D$7,_xlfn.XLOOKUP(IF(P990="Naturlig",O990,P990),'Veksttabell SV'!$A$27:$A$43,_xlfn.XLOOKUP('Beregninger RAS'!F990,'Veksttabell SV'!$B$26:$AU$26,'Veksttabell SV'!$B$27:$AU$43,,-1),,-1)*G990,""))</f>
        <v/>
      </c>
      <c r="I990" s="248" t="str">
        <f t="shared" si="150"/>
        <v/>
      </c>
      <c r="J990" s="264" t="str">
        <f t="shared" si="151"/>
        <v/>
      </c>
      <c r="K990" s="277" t="str">
        <f>IF(A990="","",'Prisestimat RAS'!$C$9)</f>
        <v/>
      </c>
      <c r="L990" s="277" t="str">
        <f>IF(B990="","",'Prisestimat RAS'!$C$10)</f>
        <v/>
      </c>
      <c r="M990" s="277" t="str">
        <f>IF(A990="","",_xlfn.XLOOKUP('Prisestimat RAS'!$C$10,Hjelpeark!$P$14:$P$16,Hjelpeark!$Q$14:$Q$16))</f>
        <v/>
      </c>
      <c r="N990" s="277" t="str">
        <f t="shared" si="158"/>
        <v/>
      </c>
      <c r="O990" s="277" t="str">
        <f>IFERROR(IF(N990=Hjelpeark!$D$7,_xlfn.XLOOKUP('Beregninger RAS'!C990,Hjelpeark!$C$8:$C$19,Hjelpeark!$D$8:$D$19),_xlfn.XLOOKUP('Beregninger RAS'!C990,Hjelpeark!$C$8:$C$19,Hjelpeark!$E$8:$E$19)),"")</f>
        <v/>
      </c>
      <c r="P990" s="277" t="str">
        <f t="shared" si="159"/>
        <v/>
      </c>
      <c r="Q990" s="277" t="str">
        <f>IFERROR(IF(P990=Hjelpeark!$B$4,0,ABS(P990-O990)),"")</f>
        <v/>
      </c>
      <c r="R990" s="226" t="str">
        <f t="shared" si="152"/>
        <v/>
      </c>
      <c r="T990" s="248" t="str">
        <f>IFERROR(_xlfn.XLOOKUP(D990,Prisliste!$C$4:$F$4,Prisliste!$C$28:$F$28)*R990,"")</f>
        <v/>
      </c>
      <c r="U990" s="248" t="str">
        <f>IFERROR(IF(L990=Hjelpeark!$P$14,_xlfn.XLOOKUP(D990,Prisliste!$C$4:$F$4,Prisliste!$C$29:$F$29)*R990,IF(L990=Hjelpeark!$P$15,_xlfn.XLOOKUP(D990,Prisliste!$C$4:$F$4,Prisliste!$C$30:$F$30)*R990,_xlfn.XLOOKUP(D990,Prisliste!$C$4:$F$4,Prisliste!$C$31:$F$31)*R990)),"")</f>
        <v/>
      </c>
    </row>
    <row r="991" spans="1:21" ht="14.4">
      <c r="A991" s="278" t="str">
        <f>IF(A990="","",IF(A990+1&lt;='Prisestimat RAS'!$C$7,'Beregninger RAS'!A990+1,""))</f>
        <v/>
      </c>
      <c r="B991" s="260" t="str">
        <f t="shared" si="153"/>
        <v/>
      </c>
      <c r="C991" s="277" t="str">
        <f t="shared" si="154"/>
        <v/>
      </c>
      <c r="D991" s="260" t="str">
        <f t="shared" si="155"/>
        <v/>
      </c>
      <c r="E991" s="226" t="str">
        <f t="shared" si="157"/>
        <v/>
      </c>
      <c r="F991" s="248" t="str">
        <f t="shared" si="156"/>
        <v/>
      </c>
      <c r="G991" s="246" t="str">
        <f>IF($A991="","",'Prisestimat RAS'!$C$14)</f>
        <v/>
      </c>
      <c r="H991" s="248" t="str" cm="1">
        <f t="array" ref="H991">IF(N991=Hjelpeark!$E$7,_xlfn.XLOOKUP(IF(P991="Naturlig",O991,P991),'Veksttabell FV'!$A$26:$A$42,_xlfn.XLOOKUP('Beregninger RAS'!F991,'Veksttabell FV'!$B$25:$T$25,'Veksttabell FV'!$B$26:$T$42,,-1),,-1)*G991,IF('Beregninger RAS'!N991=Hjelpeark!$D$7,_xlfn.XLOOKUP(IF(P991="Naturlig",O991,P991),'Veksttabell SV'!$A$27:$A$43,_xlfn.XLOOKUP('Beregninger RAS'!F991,'Veksttabell SV'!$B$26:$AU$26,'Veksttabell SV'!$B$27:$AU$43,,-1),,-1)*G991,""))</f>
        <v/>
      </c>
      <c r="I991" s="248" t="str">
        <f t="shared" si="150"/>
        <v/>
      </c>
      <c r="J991" s="264" t="str">
        <f t="shared" si="151"/>
        <v/>
      </c>
      <c r="K991" s="277" t="str">
        <f>IF(A991="","",'Prisestimat RAS'!$C$9)</f>
        <v/>
      </c>
      <c r="L991" s="277" t="str">
        <f>IF(B991="","",'Prisestimat RAS'!$C$10)</f>
        <v/>
      </c>
      <c r="M991" s="277" t="str">
        <f>IF(A991="","",_xlfn.XLOOKUP('Prisestimat RAS'!$C$10,Hjelpeark!$P$14:$P$16,Hjelpeark!$Q$14:$Q$16))</f>
        <v/>
      </c>
      <c r="N991" s="277" t="str">
        <f t="shared" si="158"/>
        <v/>
      </c>
      <c r="O991" s="277" t="str">
        <f>IFERROR(IF(N991=Hjelpeark!$D$7,_xlfn.XLOOKUP('Beregninger RAS'!C991,Hjelpeark!$C$8:$C$19,Hjelpeark!$D$8:$D$19),_xlfn.XLOOKUP('Beregninger RAS'!C991,Hjelpeark!$C$8:$C$19,Hjelpeark!$E$8:$E$19)),"")</f>
        <v/>
      </c>
      <c r="P991" s="277" t="str">
        <f t="shared" si="159"/>
        <v/>
      </c>
      <c r="Q991" s="277" t="str">
        <f>IFERROR(IF(P991=Hjelpeark!$B$4,0,ABS(P991-O991)),"")</f>
        <v/>
      </c>
      <c r="R991" s="226" t="str">
        <f t="shared" si="152"/>
        <v/>
      </c>
      <c r="T991" s="248" t="str">
        <f>IFERROR(_xlfn.XLOOKUP(D991,Prisliste!$C$4:$F$4,Prisliste!$C$28:$F$28)*R991,"")</f>
        <v/>
      </c>
      <c r="U991" s="248" t="str">
        <f>IFERROR(IF(L991=Hjelpeark!$P$14,_xlfn.XLOOKUP(D991,Prisliste!$C$4:$F$4,Prisliste!$C$29:$F$29)*R991,IF(L991=Hjelpeark!$P$15,_xlfn.XLOOKUP(D991,Prisliste!$C$4:$F$4,Prisliste!$C$30:$F$30)*R991,_xlfn.XLOOKUP(D991,Prisliste!$C$4:$F$4,Prisliste!$C$31:$F$31)*R991)),"")</f>
        <v/>
      </c>
    </row>
    <row r="992" spans="1:21" ht="14.4">
      <c r="A992" s="278" t="str">
        <f>IF(A991="","",IF(A991+1&lt;='Prisestimat RAS'!$C$7,'Beregninger RAS'!A991+1,""))</f>
        <v/>
      </c>
      <c r="B992" s="260" t="str">
        <f t="shared" si="153"/>
        <v/>
      </c>
      <c r="C992" s="277" t="str">
        <f t="shared" si="154"/>
        <v/>
      </c>
      <c r="D992" s="260" t="str">
        <f t="shared" si="155"/>
        <v/>
      </c>
      <c r="E992" s="226" t="str">
        <f t="shared" si="157"/>
        <v/>
      </c>
      <c r="F992" s="248" t="str">
        <f t="shared" si="156"/>
        <v/>
      </c>
      <c r="G992" s="246" t="str">
        <f>IF($A992="","",'Prisestimat RAS'!$C$14)</f>
        <v/>
      </c>
      <c r="H992" s="248" t="str" cm="1">
        <f t="array" ref="H992">IF(N992=Hjelpeark!$E$7,_xlfn.XLOOKUP(IF(P992="Naturlig",O992,P992),'Veksttabell FV'!$A$26:$A$42,_xlfn.XLOOKUP('Beregninger RAS'!F992,'Veksttabell FV'!$B$25:$T$25,'Veksttabell FV'!$B$26:$T$42,,-1),,-1)*G992,IF('Beregninger RAS'!N992=Hjelpeark!$D$7,_xlfn.XLOOKUP(IF(P992="Naturlig",O992,P992),'Veksttabell SV'!$A$27:$A$43,_xlfn.XLOOKUP('Beregninger RAS'!F992,'Veksttabell SV'!$B$26:$AU$26,'Veksttabell SV'!$B$27:$AU$43,,-1),,-1)*G992,""))</f>
        <v/>
      </c>
      <c r="I992" s="248" t="str">
        <f t="shared" si="150"/>
        <v/>
      </c>
      <c r="J992" s="264" t="str">
        <f t="shared" si="151"/>
        <v/>
      </c>
      <c r="K992" s="277" t="str">
        <f>IF(A992="","",'Prisestimat RAS'!$C$9)</f>
        <v/>
      </c>
      <c r="L992" s="277" t="str">
        <f>IF(B992="","",'Prisestimat RAS'!$C$10)</f>
        <v/>
      </c>
      <c r="M992" s="277" t="str">
        <f>IF(A992="","",_xlfn.XLOOKUP('Prisestimat RAS'!$C$10,Hjelpeark!$P$14:$P$16,Hjelpeark!$Q$14:$Q$16))</f>
        <v/>
      </c>
      <c r="N992" s="277" t="str">
        <f t="shared" si="158"/>
        <v/>
      </c>
      <c r="O992" s="277" t="str">
        <f>IFERROR(IF(N992=Hjelpeark!$D$7,_xlfn.XLOOKUP('Beregninger RAS'!C992,Hjelpeark!$C$8:$C$19,Hjelpeark!$D$8:$D$19),_xlfn.XLOOKUP('Beregninger RAS'!C992,Hjelpeark!$C$8:$C$19,Hjelpeark!$E$8:$E$19)),"")</f>
        <v/>
      </c>
      <c r="P992" s="277" t="str">
        <f t="shared" si="159"/>
        <v/>
      </c>
      <c r="Q992" s="277" t="str">
        <f>IFERROR(IF(P992=Hjelpeark!$B$4,0,ABS(P992-O992)),"")</f>
        <v/>
      </c>
      <c r="R992" s="226" t="str">
        <f t="shared" si="152"/>
        <v/>
      </c>
      <c r="T992" s="248" t="str">
        <f>IFERROR(_xlfn.XLOOKUP(D992,Prisliste!$C$4:$F$4,Prisliste!$C$28:$F$28)*R992,"")</f>
        <v/>
      </c>
      <c r="U992" s="248" t="str">
        <f>IFERROR(IF(L992=Hjelpeark!$P$14,_xlfn.XLOOKUP(D992,Prisliste!$C$4:$F$4,Prisliste!$C$29:$F$29)*R992,IF(L992=Hjelpeark!$P$15,_xlfn.XLOOKUP(D992,Prisliste!$C$4:$F$4,Prisliste!$C$30:$F$30)*R992,_xlfn.XLOOKUP(D992,Prisliste!$C$4:$F$4,Prisliste!$C$31:$F$31)*R992)),"")</f>
        <v/>
      </c>
    </row>
    <row r="993" spans="1:21" ht="14.4">
      <c r="A993" s="278" t="str">
        <f>IF(A992="","",IF(A992+1&lt;='Prisestimat RAS'!$C$7,'Beregninger RAS'!A992+1,""))</f>
        <v/>
      </c>
      <c r="B993" s="260" t="str">
        <f t="shared" si="153"/>
        <v/>
      </c>
      <c r="C993" s="277" t="str">
        <f t="shared" si="154"/>
        <v/>
      </c>
      <c r="D993" s="260" t="str">
        <f t="shared" si="155"/>
        <v/>
      </c>
      <c r="E993" s="226" t="str">
        <f t="shared" si="157"/>
        <v/>
      </c>
      <c r="F993" s="248" t="str">
        <f t="shared" si="156"/>
        <v/>
      </c>
      <c r="G993" s="246" t="str">
        <f>IF($A993="","",'Prisestimat RAS'!$C$14)</f>
        <v/>
      </c>
      <c r="H993" s="248" t="str" cm="1">
        <f t="array" ref="H993">IF(N993=Hjelpeark!$E$7,_xlfn.XLOOKUP(IF(P993="Naturlig",O993,P993),'Veksttabell FV'!$A$26:$A$42,_xlfn.XLOOKUP('Beregninger RAS'!F993,'Veksttabell FV'!$B$25:$T$25,'Veksttabell FV'!$B$26:$T$42,,-1),,-1)*G993,IF('Beregninger RAS'!N993=Hjelpeark!$D$7,_xlfn.XLOOKUP(IF(P993="Naturlig",O993,P993),'Veksttabell SV'!$A$27:$A$43,_xlfn.XLOOKUP('Beregninger RAS'!F993,'Veksttabell SV'!$B$26:$AU$26,'Veksttabell SV'!$B$27:$AU$43,,-1),,-1)*G993,""))</f>
        <v/>
      </c>
      <c r="I993" s="248" t="str">
        <f t="shared" si="150"/>
        <v/>
      </c>
      <c r="J993" s="264" t="str">
        <f t="shared" si="151"/>
        <v/>
      </c>
      <c r="K993" s="277" t="str">
        <f>IF(A993="","",'Prisestimat RAS'!$C$9)</f>
        <v/>
      </c>
      <c r="L993" s="277" t="str">
        <f>IF(B993="","",'Prisestimat RAS'!$C$10)</f>
        <v/>
      </c>
      <c r="M993" s="277" t="str">
        <f>IF(A993="","",_xlfn.XLOOKUP('Prisestimat RAS'!$C$10,Hjelpeark!$P$14:$P$16,Hjelpeark!$Q$14:$Q$16))</f>
        <v/>
      </c>
      <c r="N993" s="277" t="str">
        <f t="shared" si="158"/>
        <v/>
      </c>
      <c r="O993" s="277" t="str">
        <f>IFERROR(IF(N993=Hjelpeark!$D$7,_xlfn.XLOOKUP('Beregninger RAS'!C993,Hjelpeark!$C$8:$C$19,Hjelpeark!$D$8:$D$19),_xlfn.XLOOKUP('Beregninger RAS'!C993,Hjelpeark!$C$8:$C$19,Hjelpeark!$E$8:$E$19)),"")</f>
        <v/>
      </c>
      <c r="P993" s="277" t="str">
        <f t="shared" si="159"/>
        <v/>
      </c>
      <c r="Q993" s="277" t="str">
        <f>IFERROR(IF(P993=Hjelpeark!$B$4,0,ABS(P993-O993)),"")</f>
        <v/>
      </c>
      <c r="R993" s="226" t="str">
        <f t="shared" si="152"/>
        <v/>
      </c>
      <c r="T993" s="248" t="str">
        <f>IFERROR(_xlfn.XLOOKUP(D993,Prisliste!$C$4:$F$4,Prisliste!$C$28:$F$28)*R993,"")</f>
        <v/>
      </c>
      <c r="U993" s="248" t="str">
        <f>IFERROR(IF(L993=Hjelpeark!$P$14,_xlfn.XLOOKUP(D993,Prisliste!$C$4:$F$4,Prisliste!$C$29:$F$29)*R993,IF(L993=Hjelpeark!$P$15,_xlfn.XLOOKUP(D993,Prisliste!$C$4:$F$4,Prisliste!$C$30:$F$30)*R993,_xlfn.XLOOKUP(D993,Prisliste!$C$4:$F$4,Prisliste!$C$31:$F$31)*R993)),"")</f>
        <v/>
      </c>
    </row>
    <row r="994" spans="1:21" ht="14.4">
      <c r="A994" s="278" t="str">
        <f>IF(A993="","",IF(A993+1&lt;='Prisestimat RAS'!$C$7,'Beregninger RAS'!A993+1,""))</f>
        <v/>
      </c>
      <c r="B994" s="260" t="str">
        <f t="shared" si="153"/>
        <v/>
      </c>
      <c r="C994" s="277" t="str">
        <f t="shared" si="154"/>
        <v/>
      </c>
      <c r="D994" s="260" t="str">
        <f t="shared" si="155"/>
        <v/>
      </c>
      <c r="E994" s="226" t="str">
        <f t="shared" si="157"/>
        <v/>
      </c>
      <c r="F994" s="248" t="str">
        <f t="shared" si="156"/>
        <v/>
      </c>
      <c r="G994" s="246" t="str">
        <f>IF($A994="","",'Prisestimat RAS'!$C$14)</f>
        <v/>
      </c>
      <c r="H994" s="248" t="str" cm="1">
        <f t="array" ref="H994">IF(N994=Hjelpeark!$E$7,_xlfn.XLOOKUP(IF(P994="Naturlig",O994,P994),'Veksttabell FV'!$A$26:$A$42,_xlfn.XLOOKUP('Beregninger RAS'!F994,'Veksttabell FV'!$B$25:$T$25,'Veksttabell FV'!$B$26:$T$42,,-1),,-1)*G994,IF('Beregninger RAS'!N994=Hjelpeark!$D$7,_xlfn.XLOOKUP(IF(P994="Naturlig",O994,P994),'Veksttabell SV'!$A$27:$A$43,_xlfn.XLOOKUP('Beregninger RAS'!F994,'Veksttabell SV'!$B$26:$AU$26,'Veksttabell SV'!$B$27:$AU$43,,-1),,-1)*G994,""))</f>
        <v/>
      </c>
      <c r="I994" s="248" t="str">
        <f t="shared" si="150"/>
        <v/>
      </c>
      <c r="J994" s="264" t="str">
        <f t="shared" si="151"/>
        <v/>
      </c>
      <c r="K994" s="277" t="str">
        <f>IF(A994="","",'Prisestimat RAS'!$C$9)</f>
        <v/>
      </c>
      <c r="L994" s="277" t="str">
        <f>IF(B994="","",'Prisestimat RAS'!$C$10)</f>
        <v/>
      </c>
      <c r="M994" s="277" t="str">
        <f>IF(A994="","",_xlfn.XLOOKUP('Prisestimat RAS'!$C$10,Hjelpeark!$P$14:$P$16,Hjelpeark!$Q$14:$Q$16))</f>
        <v/>
      </c>
      <c r="N994" s="277" t="str">
        <f t="shared" si="158"/>
        <v/>
      </c>
      <c r="O994" s="277" t="str">
        <f>IFERROR(IF(N994=Hjelpeark!$D$7,_xlfn.XLOOKUP('Beregninger RAS'!C994,Hjelpeark!$C$8:$C$19,Hjelpeark!$D$8:$D$19),_xlfn.XLOOKUP('Beregninger RAS'!C994,Hjelpeark!$C$8:$C$19,Hjelpeark!$E$8:$E$19)),"")</f>
        <v/>
      </c>
      <c r="P994" s="277" t="str">
        <f t="shared" si="159"/>
        <v/>
      </c>
      <c r="Q994" s="277" t="str">
        <f>IFERROR(IF(P994=Hjelpeark!$B$4,0,ABS(P994-O994)),"")</f>
        <v/>
      </c>
      <c r="R994" s="226" t="str">
        <f t="shared" si="152"/>
        <v/>
      </c>
      <c r="T994" s="248" t="str">
        <f>IFERROR(_xlfn.XLOOKUP(D994,Prisliste!$C$4:$F$4,Prisliste!$C$28:$F$28)*R994,"")</f>
        <v/>
      </c>
      <c r="U994" s="248" t="str">
        <f>IFERROR(IF(L994=Hjelpeark!$P$14,_xlfn.XLOOKUP(D994,Prisliste!$C$4:$F$4,Prisliste!$C$29:$F$29)*R994,IF(L994=Hjelpeark!$P$15,_xlfn.XLOOKUP(D994,Prisliste!$C$4:$F$4,Prisliste!$C$30:$F$30)*R994,_xlfn.XLOOKUP(D994,Prisliste!$C$4:$F$4,Prisliste!$C$31:$F$31)*R994)),"")</f>
        <v/>
      </c>
    </row>
    <row r="995" spans="1:21" ht="14.4">
      <c r="A995" s="278" t="str">
        <f>IF(A994="","",IF(A994+1&lt;='Prisestimat RAS'!$C$7,'Beregninger RAS'!A994+1,""))</f>
        <v/>
      </c>
      <c r="B995" s="260" t="str">
        <f t="shared" si="153"/>
        <v/>
      </c>
      <c r="C995" s="277" t="str">
        <f t="shared" si="154"/>
        <v/>
      </c>
      <c r="D995" s="260" t="str">
        <f t="shared" si="155"/>
        <v/>
      </c>
      <c r="E995" s="226" t="str">
        <f t="shared" si="157"/>
        <v/>
      </c>
      <c r="F995" s="248" t="str">
        <f t="shared" si="156"/>
        <v/>
      </c>
      <c r="G995" s="246" t="str">
        <f>IF($A995="","",'Prisestimat RAS'!$C$14)</f>
        <v/>
      </c>
      <c r="H995" s="248" t="str" cm="1">
        <f t="array" ref="H995">IF(N995=Hjelpeark!$E$7,_xlfn.XLOOKUP(IF(P995="Naturlig",O995,P995),'Veksttabell FV'!$A$26:$A$42,_xlfn.XLOOKUP('Beregninger RAS'!F995,'Veksttabell FV'!$B$25:$T$25,'Veksttabell FV'!$B$26:$T$42,,-1),,-1)*G995,IF('Beregninger RAS'!N995=Hjelpeark!$D$7,_xlfn.XLOOKUP(IF(P995="Naturlig",O995,P995),'Veksttabell SV'!$A$27:$A$43,_xlfn.XLOOKUP('Beregninger RAS'!F995,'Veksttabell SV'!$B$26:$AU$26,'Veksttabell SV'!$B$27:$AU$43,,-1),,-1)*G995,""))</f>
        <v/>
      </c>
      <c r="I995" s="248" t="str">
        <f t="shared" si="150"/>
        <v/>
      </c>
      <c r="J995" s="264" t="str">
        <f t="shared" si="151"/>
        <v/>
      </c>
      <c r="K995" s="277" t="str">
        <f>IF(A995="","",'Prisestimat RAS'!$C$9)</f>
        <v/>
      </c>
      <c r="L995" s="277" t="str">
        <f>IF(B995="","",'Prisestimat RAS'!$C$10)</f>
        <v/>
      </c>
      <c r="M995" s="277" t="str">
        <f>IF(A995="","",_xlfn.XLOOKUP('Prisestimat RAS'!$C$10,Hjelpeark!$P$14:$P$16,Hjelpeark!$Q$14:$Q$16))</f>
        <v/>
      </c>
      <c r="N995" s="277" t="str">
        <f t="shared" si="158"/>
        <v/>
      </c>
      <c r="O995" s="277" t="str">
        <f>IFERROR(IF(N995=Hjelpeark!$D$7,_xlfn.XLOOKUP('Beregninger RAS'!C995,Hjelpeark!$C$8:$C$19,Hjelpeark!$D$8:$D$19),_xlfn.XLOOKUP('Beregninger RAS'!C995,Hjelpeark!$C$8:$C$19,Hjelpeark!$E$8:$E$19)),"")</f>
        <v/>
      </c>
      <c r="P995" s="277" t="str">
        <f t="shared" si="159"/>
        <v/>
      </c>
      <c r="Q995" s="277" t="str">
        <f>IFERROR(IF(P995=Hjelpeark!$B$4,0,ABS(P995-O995)),"")</f>
        <v/>
      </c>
      <c r="R995" s="226" t="str">
        <f t="shared" si="152"/>
        <v/>
      </c>
      <c r="T995" s="248" t="str">
        <f>IFERROR(_xlfn.XLOOKUP(D995,Prisliste!$C$4:$F$4,Prisliste!$C$28:$F$28)*R995,"")</f>
        <v/>
      </c>
      <c r="U995" s="248" t="str">
        <f>IFERROR(IF(L995=Hjelpeark!$P$14,_xlfn.XLOOKUP(D995,Prisliste!$C$4:$F$4,Prisliste!$C$29:$F$29)*R995,IF(L995=Hjelpeark!$P$15,_xlfn.XLOOKUP(D995,Prisliste!$C$4:$F$4,Prisliste!$C$30:$F$30)*R995,_xlfn.XLOOKUP(D995,Prisliste!$C$4:$F$4,Prisliste!$C$31:$F$31)*R995)),"")</f>
        <v/>
      </c>
    </row>
    <row r="996" spans="1:21" ht="14.4">
      <c r="A996" s="278" t="str">
        <f>IF(A995="","",IF(A995+1&lt;='Prisestimat RAS'!$C$7,'Beregninger RAS'!A995+1,""))</f>
        <v/>
      </c>
      <c r="B996" s="260" t="str">
        <f t="shared" si="153"/>
        <v/>
      </c>
      <c r="C996" s="277" t="str">
        <f t="shared" si="154"/>
        <v/>
      </c>
      <c r="D996" s="260" t="str">
        <f t="shared" si="155"/>
        <v/>
      </c>
      <c r="E996" s="226" t="str">
        <f t="shared" si="157"/>
        <v/>
      </c>
      <c r="F996" s="248" t="str">
        <f t="shared" si="156"/>
        <v/>
      </c>
      <c r="G996" s="246" t="str">
        <f>IF($A996="","",'Prisestimat RAS'!$C$14)</f>
        <v/>
      </c>
      <c r="H996" s="248" t="str" cm="1">
        <f t="array" ref="H996">IF(N996=Hjelpeark!$E$7,_xlfn.XLOOKUP(IF(P996="Naturlig",O996,P996),'Veksttabell FV'!$A$26:$A$42,_xlfn.XLOOKUP('Beregninger RAS'!F996,'Veksttabell FV'!$B$25:$T$25,'Veksttabell FV'!$B$26:$T$42,,-1),,-1)*G996,IF('Beregninger RAS'!N996=Hjelpeark!$D$7,_xlfn.XLOOKUP(IF(P996="Naturlig",O996,P996),'Veksttabell SV'!$A$27:$A$43,_xlfn.XLOOKUP('Beregninger RAS'!F996,'Veksttabell SV'!$B$26:$AU$26,'Veksttabell SV'!$B$27:$AU$43,,-1),,-1)*G996,""))</f>
        <v/>
      </c>
      <c r="I996" s="248" t="str">
        <f t="shared" si="150"/>
        <v/>
      </c>
      <c r="J996" s="264" t="str">
        <f t="shared" si="151"/>
        <v/>
      </c>
      <c r="K996" s="277" t="str">
        <f>IF(A996="","",'Prisestimat RAS'!$C$9)</f>
        <v/>
      </c>
      <c r="L996" s="277" t="str">
        <f>IF(B996="","",'Prisestimat RAS'!$C$10)</f>
        <v/>
      </c>
      <c r="M996" s="277" t="str">
        <f>IF(A996="","",_xlfn.XLOOKUP('Prisestimat RAS'!$C$10,Hjelpeark!$P$14:$P$16,Hjelpeark!$Q$14:$Q$16))</f>
        <v/>
      </c>
      <c r="N996" s="277" t="str">
        <f t="shared" si="158"/>
        <v/>
      </c>
      <c r="O996" s="277" t="str">
        <f>IFERROR(IF(N996=Hjelpeark!$D$7,_xlfn.XLOOKUP('Beregninger RAS'!C996,Hjelpeark!$C$8:$C$19,Hjelpeark!$D$8:$D$19),_xlfn.XLOOKUP('Beregninger RAS'!C996,Hjelpeark!$C$8:$C$19,Hjelpeark!$E$8:$E$19)),"")</f>
        <v/>
      </c>
      <c r="P996" s="277" t="str">
        <f t="shared" si="159"/>
        <v/>
      </c>
      <c r="Q996" s="277" t="str">
        <f>IFERROR(IF(P996=Hjelpeark!$B$4,0,ABS(P996-O996)),"")</f>
        <v/>
      </c>
      <c r="R996" s="226" t="str">
        <f t="shared" si="152"/>
        <v/>
      </c>
      <c r="T996" s="248" t="str">
        <f>IFERROR(_xlfn.XLOOKUP(D996,Prisliste!$C$4:$F$4,Prisliste!$C$28:$F$28)*R996,"")</f>
        <v/>
      </c>
      <c r="U996" s="248" t="str">
        <f>IFERROR(IF(L996=Hjelpeark!$P$14,_xlfn.XLOOKUP(D996,Prisliste!$C$4:$F$4,Prisliste!$C$29:$F$29)*R996,IF(L996=Hjelpeark!$P$15,_xlfn.XLOOKUP(D996,Prisliste!$C$4:$F$4,Prisliste!$C$30:$F$30)*R996,_xlfn.XLOOKUP(D996,Prisliste!$C$4:$F$4,Prisliste!$C$31:$F$31)*R996)),"")</f>
        <v/>
      </c>
    </row>
    <row r="997" spans="1:21" ht="14.4">
      <c r="A997" s="278" t="str">
        <f>IF(A996="","",IF(A996+1&lt;='Prisestimat RAS'!$C$7,'Beregninger RAS'!A996+1,""))</f>
        <v/>
      </c>
      <c r="B997" s="260" t="str">
        <f t="shared" si="153"/>
        <v/>
      </c>
      <c r="C997" s="277" t="str">
        <f t="shared" si="154"/>
        <v/>
      </c>
      <c r="D997" s="260" t="str">
        <f t="shared" si="155"/>
        <v/>
      </c>
      <c r="E997" s="226" t="str">
        <f t="shared" si="157"/>
        <v/>
      </c>
      <c r="F997" s="248" t="str">
        <f t="shared" si="156"/>
        <v/>
      </c>
      <c r="G997" s="246" t="str">
        <f>IF($A997="","",'Prisestimat RAS'!$C$14)</f>
        <v/>
      </c>
      <c r="H997" s="248" t="str" cm="1">
        <f t="array" ref="H997">IF(N997=Hjelpeark!$E$7,_xlfn.XLOOKUP(IF(P997="Naturlig",O997,P997),'Veksttabell FV'!$A$26:$A$42,_xlfn.XLOOKUP('Beregninger RAS'!F997,'Veksttabell FV'!$B$25:$T$25,'Veksttabell FV'!$B$26:$T$42,,-1),,-1)*G997,IF('Beregninger RAS'!N997=Hjelpeark!$D$7,_xlfn.XLOOKUP(IF(P997="Naturlig",O997,P997),'Veksttabell SV'!$A$27:$A$43,_xlfn.XLOOKUP('Beregninger RAS'!F997,'Veksttabell SV'!$B$26:$AU$26,'Veksttabell SV'!$B$27:$AU$43,,-1),,-1)*G997,""))</f>
        <v/>
      </c>
      <c r="I997" s="248" t="str">
        <f t="shared" si="150"/>
        <v/>
      </c>
      <c r="J997" s="264" t="str">
        <f t="shared" si="151"/>
        <v/>
      </c>
      <c r="K997" s="277" t="str">
        <f>IF(A997="","",'Prisestimat RAS'!$C$9)</f>
        <v/>
      </c>
      <c r="L997" s="277" t="str">
        <f>IF(B997="","",'Prisestimat RAS'!$C$10)</f>
        <v/>
      </c>
      <c r="M997" s="277" t="str">
        <f>IF(A997="","",_xlfn.XLOOKUP('Prisestimat RAS'!$C$10,Hjelpeark!$P$14:$P$16,Hjelpeark!$Q$14:$Q$16))</f>
        <v/>
      </c>
      <c r="N997" s="277" t="str">
        <f t="shared" si="158"/>
        <v/>
      </c>
      <c r="O997" s="277" t="str">
        <f>IFERROR(IF(N997=Hjelpeark!$D$7,_xlfn.XLOOKUP('Beregninger RAS'!C997,Hjelpeark!$C$8:$C$19,Hjelpeark!$D$8:$D$19),_xlfn.XLOOKUP('Beregninger RAS'!C997,Hjelpeark!$C$8:$C$19,Hjelpeark!$E$8:$E$19)),"")</f>
        <v/>
      </c>
      <c r="P997" s="277" t="str">
        <f t="shared" si="159"/>
        <v/>
      </c>
      <c r="Q997" s="277" t="str">
        <f>IFERROR(IF(P997=Hjelpeark!$B$4,0,ABS(P997-O997)),"")</f>
        <v/>
      </c>
      <c r="R997" s="226" t="str">
        <f t="shared" si="152"/>
        <v/>
      </c>
      <c r="T997" s="248" t="str">
        <f>IFERROR(_xlfn.XLOOKUP(D997,Prisliste!$C$4:$F$4,Prisliste!$C$28:$F$28)*R997,"")</f>
        <v/>
      </c>
      <c r="U997" s="248" t="str">
        <f>IFERROR(IF(L997=Hjelpeark!$P$14,_xlfn.XLOOKUP(D997,Prisliste!$C$4:$F$4,Prisliste!$C$29:$F$29)*R997,IF(L997=Hjelpeark!$P$15,_xlfn.XLOOKUP(D997,Prisliste!$C$4:$F$4,Prisliste!$C$30:$F$30)*R997,_xlfn.XLOOKUP(D997,Prisliste!$C$4:$F$4,Prisliste!$C$31:$F$31)*R997)),"")</f>
        <v/>
      </c>
    </row>
    <row r="998" spans="1:21" ht="14.4">
      <c r="A998" s="278" t="str">
        <f>IF(A997="","",IF(A997+1&lt;='Prisestimat RAS'!$C$7,'Beregninger RAS'!A997+1,""))</f>
        <v/>
      </c>
      <c r="B998" s="260" t="str">
        <f t="shared" si="153"/>
        <v/>
      </c>
      <c r="C998" s="277" t="str">
        <f t="shared" si="154"/>
        <v/>
      </c>
      <c r="D998" s="260" t="str">
        <f t="shared" si="155"/>
        <v/>
      </c>
      <c r="E998" s="226" t="str">
        <f t="shared" si="157"/>
        <v/>
      </c>
      <c r="F998" s="248" t="str">
        <f t="shared" si="156"/>
        <v/>
      </c>
      <c r="G998" s="246" t="str">
        <f>IF($A998="","",'Prisestimat RAS'!$C$14)</f>
        <v/>
      </c>
      <c r="H998" s="248" t="str" cm="1">
        <f t="array" ref="H998">IF(N998=Hjelpeark!$E$7,_xlfn.XLOOKUP(IF(P998="Naturlig",O998,P998),'Veksttabell FV'!$A$26:$A$42,_xlfn.XLOOKUP('Beregninger RAS'!F998,'Veksttabell FV'!$B$25:$T$25,'Veksttabell FV'!$B$26:$T$42,,-1),,-1)*G998,IF('Beregninger RAS'!N998=Hjelpeark!$D$7,_xlfn.XLOOKUP(IF(P998="Naturlig",O998,P998),'Veksttabell SV'!$A$27:$A$43,_xlfn.XLOOKUP('Beregninger RAS'!F998,'Veksttabell SV'!$B$26:$AU$26,'Veksttabell SV'!$B$27:$AU$43,,-1),,-1)*G998,""))</f>
        <v/>
      </c>
      <c r="I998" s="248" t="str">
        <f t="shared" si="150"/>
        <v/>
      </c>
      <c r="J998" s="264" t="str">
        <f t="shared" si="151"/>
        <v/>
      </c>
      <c r="K998" s="277" t="str">
        <f>IF(A998="","",'Prisestimat RAS'!$C$9)</f>
        <v/>
      </c>
      <c r="L998" s="277" t="str">
        <f>IF(B998="","",'Prisestimat RAS'!$C$10)</f>
        <v/>
      </c>
      <c r="M998" s="277" t="str">
        <f>IF(A998="","",_xlfn.XLOOKUP('Prisestimat RAS'!$C$10,Hjelpeark!$P$14:$P$16,Hjelpeark!$Q$14:$Q$16))</f>
        <v/>
      </c>
      <c r="N998" s="277" t="str">
        <f t="shared" si="158"/>
        <v/>
      </c>
      <c r="O998" s="277" t="str">
        <f>IFERROR(IF(N998=Hjelpeark!$D$7,_xlfn.XLOOKUP('Beregninger RAS'!C998,Hjelpeark!$C$8:$C$19,Hjelpeark!$D$8:$D$19),_xlfn.XLOOKUP('Beregninger RAS'!C998,Hjelpeark!$C$8:$C$19,Hjelpeark!$E$8:$E$19)),"")</f>
        <v/>
      </c>
      <c r="P998" s="277" t="str">
        <f t="shared" si="159"/>
        <v/>
      </c>
      <c r="Q998" s="277" t="str">
        <f>IFERROR(IF(P998=Hjelpeark!$B$4,0,ABS(P998-O998)),"")</f>
        <v/>
      </c>
      <c r="R998" s="226" t="str">
        <f t="shared" si="152"/>
        <v/>
      </c>
      <c r="T998" s="248" t="str">
        <f>IFERROR(_xlfn.XLOOKUP(D998,Prisliste!$C$4:$F$4,Prisliste!$C$28:$F$28)*R998,"")</f>
        <v/>
      </c>
      <c r="U998" s="248" t="str">
        <f>IFERROR(IF(L998=Hjelpeark!$P$14,_xlfn.XLOOKUP(D998,Prisliste!$C$4:$F$4,Prisliste!$C$29:$F$29)*R998,IF(L998=Hjelpeark!$P$15,_xlfn.XLOOKUP(D998,Prisliste!$C$4:$F$4,Prisliste!$C$30:$F$30)*R998,_xlfn.XLOOKUP(D998,Prisliste!$C$4:$F$4,Prisliste!$C$31:$F$31)*R998)),"")</f>
        <v/>
      </c>
    </row>
    <row r="999" spans="1:21" ht="14.4">
      <c r="A999" s="278" t="str">
        <f>IF(A998="","",IF(A998+1&lt;='Prisestimat RAS'!$C$7,'Beregninger RAS'!A998+1,""))</f>
        <v/>
      </c>
      <c r="B999" s="260" t="str">
        <f t="shared" si="153"/>
        <v/>
      </c>
      <c r="C999" s="277" t="str">
        <f t="shared" si="154"/>
        <v/>
      </c>
      <c r="D999" s="260" t="str">
        <f t="shared" si="155"/>
        <v/>
      </c>
      <c r="E999" s="226" t="str">
        <f t="shared" si="157"/>
        <v/>
      </c>
      <c r="F999" s="248" t="str">
        <f t="shared" si="156"/>
        <v/>
      </c>
      <c r="G999" s="246" t="str">
        <f>IF($A999="","",'Prisestimat RAS'!$C$14)</f>
        <v/>
      </c>
      <c r="H999" s="248" t="str" cm="1">
        <f t="array" ref="H999">IF(N999=Hjelpeark!$E$7,_xlfn.XLOOKUP(IF(P999="Naturlig",O999,P999),'Veksttabell FV'!$A$26:$A$42,_xlfn.XLOOKUP('Beregninger RAS'!F999,'Veksttabell FV'!$B$25:$T$25,'Veksttabell FV'!$B$26:$T$42,,-1),,-1)*G999,IF('Beregninger RAS'!N999=Hjelpeark!$D$7,_xlfn.XLOOKUP(IF(P999="Naturlig",O999,P999),'Veksttabell SV'!$A$27:$A$43,_xlfn.XLOOKUP('Beregninger RAS'!F999,'Veksttabell SV'!$B$26:$AU$26,'Veksttabell SV'!$B$27:$AU$43,,-1),,-1)*G999,""))</f>
        <v/>
      </c>
      <c r="I999" s="248" t="str">
        <f t="shared" si="150"/>
        <v/>
      </c>
      <c r="J999" s="264" t="str">
        <f t="shared" si="151"/>
        <v/>
      </c>
      <c r="K999" s="277" t="str">
        <f>IF(A999="","",'Prisestimat RAS'!$C$9)</f>
        <v/>
      </c>
      <c r="L999" s="277" t="str">
        <f>IF(B999="","",'Prisestimat RAS'!$C$10)</f>
        <v/>
      </c>
      <c r="M999" s="277" t="str">
        <f>IF(A999="","",_xlfn.XLOOKUP('Prisestimat RAS'!$C$10,Hjelpeark!$P$14:$P$16,Hjelpeark!$Q$14:$Q$16))</f>
        <v/>
      </c>
      <c r="N999" s="277" t="str">
        <f t="shared" si="158"/>
        <v/>
      </c>
      <c r="O999" s="277" t="str">
        <f>IFERROR(IF(N999=Hjelpeark!$D$7,_xlfn.XLOOKUP('Beregninger RAS'!C999,Hjelpeark!$C$8:$C$19,Hjelpeark!$D$8:$D$19),_xlfn.XLOOKUP('Beregninger RAS'!C999,Hjelpeark!$C$8:$C$19,Hjelpeark!$E$8:$E$19)),"")</f>
        <v/>
      </c>
      <c r="P999" s="277" t="str">
        <f t="shared" si="159"/>
        <v/>
      </c>
      <c r="Q999" s="277" t="str">
        <f>IFERROR(IF(P999=Hjelpeark!$B$4,0,ABS(P999-O999)),"")</f>
        <v/>
      </c>
      <c r="R999" s="226" t="str">
        <f t="shared" si="152"/>
        <v/>
      </c>
      <c r="T999" s="248" t="str">
        <f>IFERROR(_xlfn.XLOOKUP(D999,Prisliste!$C$4:$F$4,Prisliste!$C$28:$F$28)*R999,"")</f>
        <v/>
      </c>
      <c r="U999" s="248" t="str">
        <f>IFERROR(IF(L999=Hjelpeark!$P$14,_xlfn.XLOOKUP(D999,Prisliste!$C$4:$F$4,Prisliste!$C$29:$F$29)*R999,IF(L999=Hjelpeark!$P$15,_xlfn.XLOOKUP(D999,Prisliste!$C$4:$F$4,Prisliste!$C$30:$F$30)*R999,_xlfn.XLOOKUP(D999,Prisliste!$C$4:$F$4,Prisliste!$C$31:$F$31)*R999)),"")</f>
        <v/>
      </c>
    </row>
    <row r="1000" spans="1:21" ht="14.4">
      <c r="A1000" s="278" t="str">
        <f>IF(A999="","",IF(A999+1&lt;='Prisestimat RAS'!$C$7,'Beregninger RAS'!A999+1,""))</f>
        <v/>
      </c>
      <c r="B1000" s="260" t="str">
        <f t="shared" si="153"/>
        <v/>
      </c>
      <c r="C1000" s="277" t="str">
        <f t="shared" si="154"/>
        <v/>
      </c>
      <c r="D1000" s="260" t="str">
        <f t="shared" si="155"/>
        <v/>
      </c>
      <c r="E1000" s="226" t="str">
        <f t="shared" si="157"/>
        <v/>
      </c>
      <c r="F1000" s="248" t="str">
        <f t="shared" si="156"/>
        <v/>
      </c>
      <c r="G1000" s="246" t="str">
        <f>IF($A1000="","",'Prisestimat RAS'!$C$14)</f>
        <v/>
      </c>
      <c r="H1000" s="248" t="str" cm="1">
        <f t="array" ref="H1000">IF(N1000=Hjelpeark!$E$7,_xlfn.XLOOKUP(IF(P1000="Naturlig",O1000,P1000),'Veksttabell FV'!$A$26:$A$42,_xlfn.XLOOKUP('Beregninger RAS'!F1000,'Veksttabell FV'!$B$25:$T$25,'Veksttabell FV'!$B$26:$T$42,,-1),,-1)*G1000,IF('Beregninger RAS'!N1000=Hjelpeark!$D$7,_xlfn.XLOOKUP(IF(P1000="Naturlig",O1000,P1000),'Veksttabell SV'!$A$27:$A$43,_xlfn.XLOOKUP('Beregninger RAS'!F1000,'Veksttabell SV'!$B$26:$AU$26,'Veksttabell SV'!$B$27:$AU$43,,-1),,-1)*G1000,""))</f>
        <v/>
      </c>
      <c r="I1000" s="248" t="str">
        <f t="shared" si="150"/>
        <v/>
      </c>
      <c r="J1000" s="264" t="str">
        <f t="shared" si="151"/>
        <v/>
      </c>
      <c r="K1000" s="277" t="str">
        <f>IF(A1000="","",'Prisestimat RAS'!$C$9)</f>
        <v/>
      </c>
      <c r="L1000" s="277" t="str">
        <f>IF(B1000="","",'Prisestimat RAS'!$C$10)</f>
        <v/>
      </c>
      <c r="M1000" s="277" t="str">
        <f>IF(A1000="","",_xlfn.XLOOKUP('Prisestimat RAS'!$C$10,Hjelpeark!$P$14:$P$16,Hjelpeark!$Q$14:$Q$16))</f>
        <v/>
      </c>
      <c r="N1000" s="277" t="str">
        <f t="shared" si="158"/>
        <v/>
      </c>
      <c r="O1000" s="277" t="str">
        <f>IFERROR(IF(N1000=Hjelpeark!$D$7,_xlfn.XLOOKUP('Beregninger RAS'!C1000,Hjelpeark!$C$8:$C$19,Hjelpeark!$D$8:$D$19),_xlfn.XLOOKUP('Beregninger RAS'!C1000,Hjelpeark!$C$8:$C$19,Hjelpeark!$E$8:$E$19)),"")</f>
        <v/>
      </c>
      <c r="P1000" s="277" t="str">
        <f t="shared" si="159"/>
        <v/>
      </c>
      <c r="Q1000" s="277" t="str">
        <f>IFERROR(IF(P1000=Hjelpeark!$B$4,0,ABS(P1000-O1000)),"")</f>
        <v/>
      </c>
      <c r="R1000" s="226" t="str">
        <f t="shared" si="152"/>
        <v/>
      </c>
      <c r="T1000" s="248" t="str">
        <f>IFERROR(_xlfn.XLOOKUP(D1000,Prisliste!$C$4:$F$4,Prisliste!$C$28:$F$28)*R1000,"")</f>
        <v/>
      </c>
      <c r="U1000" s="248" t="str">
        <f>IFERROR(IF(L1000=Hjelpeark!$P$14,_xlfn.XLOOKUP(D1000,Prisliste!$C$4:$F$4,Prisliste!$C$29:$F$29)*R1000,IF(L1000=Hjelpeark!$P$15,_xlfn.XLOOKUP(D1000,Prisliste!$C$4:$F$4,Prisliste!$C$30:$F$30)*R1000,_xlfn.XLOOKUP(D1000,Prisliste!$C$4:$F$4,Prisliste!$C$31:$F$31)*R1000)),"")</f>
        <v/>
      </c>
    </row>
    <row r="1001" spans="1:21" ht="14.4">
      <c r="A1001" s="278" t="str">
        <f>IF(A1000="","",IF(A1000+1&lt;='Prisestimat RAS'!$C$7,'Beregninger RAS'!A1000+1,""))</f>
        <v/>
      </c>
      <c r="B1001" s="260" t="str">
        <f t="shared" si="153"/>
        <v/>
      </c>
      <c r="C1001" s="277" t="str">
        <f t="shared" si="154"/>
        <v/>
      </c>
      <c r="D1001" s="260" t="str">
        <f t="shared" si="155"/>
        <v/>
      </c>
      <c r="E1001" s="226" t="str">
        <f t="shared" si="157"/>
        <v/>
      </c>
      <c r="F1001" s="248" t="str">
        <f t="shared" si="156"/>
        <v/>
      </c>
      <c r="G1001" s="246" t="str">
        <f>IF($A1001="","",'Prisestimat RAS'!$C$14)</f>
        <v/>
      </c>
      <c r="H1001" s="248" t="str" cm="1">
        <f t="array" ref="H1001">IF(N1001=Hjelpeark!$E$7,_xlfn.XLOOKUP(IF(P1001="Naturlig",O1001,P1001),'Veksttabell FV'!$A$26:$A$42,_xlfn.XLOOKUP('Beregninger RAS'!F1001,'Veksttabell FV'!$B$25:$T$25,'Veksttabell FV'!$B$26:$T$42,,-1),,-1)*G1001,IF('Beregninger RAS'!N1001=Hjelpeark!$D$7,_xlfn.XLOOKUP(IF(P1001="Naturlig",O1001,P1001),'Veksttabell SV'!$A$27:$A$43,_xlfn.XLOOKUP('Beregninger RAS'!F1001,'Veksttabell SV'!$B$26:$AU$26,'Veksttabell SV'!$B$27:$AU$43,,-1),,-1)*G1001,""))</f>
        <v/>
      </c>
      <c r="I1001" s="248" t="str">
        <f t="shared" si="150"/>
        <v/>
      </c>
      <c r="J1001" s="264" t="str">
        <f t="shared" si="151"/>
        <v/>
      </c>
      <c r="K1001" s="277" t="str">
        <f>IF(A1001="","",'Prisestimat RAS'!$C$9)</f>
        <v/>
      </c>
      <c r="L1001" s="277" t="str">
        <f>IF(B1001="","",'Prisestimat RAS'!$C$10)</f>
        <v/>
      </c>
      <c r="M1001" s="277" t="str">
        <f>IF(A1001="","",_xlfn.XLOOKUP('Prisestimat RAS'!$C$10,Hjelpeark!$P$14:$P$16,Hjelpeark!$Q$14:$Q$16))</f>
        <v/>
      </c>
      <c r="N1001" s="277" t="str">
        <f t="shared" si="158"/>
        <v/>
      </c>
      <c r="O1001" s="277" t="str">
        <f>IFERROR(IF(N1001=Hjelpeark!$D$7,_xlfn.XLOOKUP('Beregninger RAS'!C1001,Hjelpeark!$C$8:$C$19,Hjelpeark!$D$8:$D$19),_xlfn.XLOOKUP('Beregninger RAS'!C1001,Hjelpeark!$C$8:$C$19,Hjelpeark!$E$8:$E$19)),"")</f>
        <v/>
      </c>
      <c r="P1001" s="277" t="str">
        <f t="shared" si="159"/>
        <v/>
      </c>
      <c r="Q1001" s="277" t="str">
        <f>IFERROR(IF(P1001=Hjelpeark!$B$4,0,ABS(P1001-O1001)),"")</f>
        <v/>
      </c>
      <c r="R1001" s="226" t="str">
        <f t="shared" si="152"/>
        <v/>
      </c>
      <c r="T1001" s="248" t="str">
        <f>IFERROR(_xlfn.XLOOKUP(D1001,Prisliste!$C$4:$F$4,Prisliste!$C$28:$F$28)*R1001,"")</f>
        <v/>
      </c>
      <c r="U1001" s="248" t="str">
        <f>IFERROR(IF(L1001=Hjelpeark!$P$14,_xlfn.XLOOKUP(D1001,Prisliste!$C$4:$F$4,Prisliste!$C$29:$F$29)*R1001,IF(L1001=Hjelpeark!$P$15,_xlfn.XLOOKUP(D1001,Prisliste!$C$4:$F$4,Prisliste!$C$30:$F$30)*R1001,_xlfn.XLOOKUP(D1001,Prisliste!$C$4:$F$4,Prisliste!$C$31:$F$31)*R1001)),"")</f>
        <v/>
      </c>
    </row>
    <row r="1002" spans="1:21" ht="14.4">
      <c r="A1002" s="278" t="str">
        <f>IF(A1001="","",IF(A1001+1&lt;='Prisestimat RAS'!$C$7,'Beregninger RAS'!A1001+1,""))</f>
        <v/>
      </c>
      <c r="B1002" s="260" t="str">
        <f t="shared" si="153"/>
        <v/>
      </c>
      <c r="C1002" s="277" t="str">
        <f t="shared" si="154"/>
        <v/>
      </c>
      <c r="D1002" s="260" t="str">
        <f t="shared" si="155"/>
        <v/>
      </c>
      <c r="E1002" s="226" t="str">
        <f t="shared" si="157"/>
        <v/>
      </c>
      <c r="F1002" s="248" t="str">
        <f t="shared" si="156"/>
        <v/>
      </c>
      <c r="G1002" s="246" t="str">
        <f>IF($A1002="","",'Prisestimat RAS'!$C$14)</f>
        <v/>
      </c>
      <c r="H1002" s="248" t="str" cm="1">
        <f t="array" ref="H1002">IF(N1002=Hjelpeark!$E$7,_xlfn.XLOOKUP(IF(P1002="Naturlig",O1002,P1002),'Veksttabell FV'!$A$26:$A$42,_xlfn.XLOOKUP('Beregninger RAS'!F1002,'Veksttabell FV'!$B$25:$T$25,'Veksttabell FV'!$B$26:$T$42,,-1),,-1)*G1002,IF('Beregninger RAS'!N1002=Hjelpeark!$D$7,_xlfn.XLOOKUP(IF(P1002="Naturlig",O1002,P1002),'Veksttabell SV'!$A$27:$A$43,_xlfn.XLOOKUP('Beregninger RAS'!F1002,'Veksttabell SV'!$B$26:$AU$26,'Veksttabell SV'!$B$27:$AU$43,,-1),,-1)*G1002,""))</f>
        <v/>
      </c>
      <c r="I1002" s="248" t="str">
        <f t="shared" si="150"/>
        <v/>
      </c>
      <c r="J1002" s="264" t="str">
        <f t="shared" si="151"/>
        <v/>
      </c>
      <c r="K1002" s="277" t="str">
        <f>IF(A1002="","",'Prisestimat RAS'!$C$9)</f>
        <v/>
      </c>
      <c r="L1002" s="277" t="str">
        <f>IF(B1002="","",'Prisestimat RAS'!$C$10)</f>
        <v/>
      </c>
      <c r="M1002" s="277" t="str">
        <f>IF(A1002="","",_xlfn.XLOOKUP('Prisestimat RAS'!$C$10,Hjelpeark!$P$14:$P$16,Hjelpeark!$Q$14:$Q$16))</f>
        <v/>
      </c>
      <c r="N1002" s="277" t="str">
        <f t="shared" si="158"/>
        <v/>
      </c>
      <c r="O1002" s="277" t="str">
        <f>IFERROR(IF(N1002=Hjelpeark!$D$7,_xlfn.XLOOKUP('Beregninger RAS'!C1002,Hjelpeark!$C$8:$C$19,Hjelpeark!$D$8:$D$19),_xlfn.XLOOKUP('Beregninger RAS'!C1002,Hjelpeark!$C$8:$C$19,Hjelpeark!$E$8:$E$19)),"")</f>
        <v/>
      </c>
      <c r="P1002" s="277" t="str">
        <f t="shared" si="159"/>
        <v/>
      </c>
      <c r="Q1002" s="277" t="str">
        <f>IFERROR(IF(P1002=Hjelpeark!$B$4,0,ABS(P1002-O1002)),"")</f>
        <v/>
      </c>
      <c r="R1002" s="226" t="str">
        <f t="shared" si="152"/>
        <v/>
      </c>
      <c r="T1002" s="248" t="str">
        <f>IFERROR(_xlfn.XLOOKUP(D1002,Prisliste!$C$4:$F$4,Prisliste!$C$28:$F$28)*R1002,"")</f>
        <v/>
      </c>
      <c r="U1002" s="248" t="str">
        <f>IFERROR(IF(L1002=Hjelpeark!$P$14,_xlfn.XLOOKUP(D1002,Prisliste!$C$4:$F$4,Prisliste!$C$29:$F$29)*R1002,IF(L1002=Hjelpeark!$P$15,_xlfn.XLOOKUP(D1002,Prisliste!$C$4:$F$4,Prisliste!$C$30:$F$30)*R1002,_xlfn.XLOOKUP(D1002,Prisliste!$C$4:$F$4,Prisliste!$C$31:$F$31)*R1002)),"")</f>
        <v/>
      </c>
    </row>
    <row r="1003" spans="1:21" ht="14.4">
      <c r="A1003" s="278" t="str">
        <f>IF(A1002="","",IF(A1002+1&lt;='Prisestimat RAS'!$C$7,'Beregninger RAS'!A1002+1,""))</f>
        <v/>
      </c>
      <c r="B1003" s="260" t="str">
        <f t="shared" si="153"/>
        <v/>
      </c>
      <c r="C1003" s="277" t="str">
        <f t="shared" si="154"/>
        <v/>
      </c>
      <c r="D1003" s="260" t="str">
        <f t="shared" si="155"/>
        <v/>
      </c>
      <c r="E1003" s="226" t="str">
        <f t="shared" si="157"/>
        <v/>
      </c>
      <c r="F1003" s="248" t="str">
        <f t="shared" si="156"/>
        <v/>
      </c>
      <c r="G1003" s="246" t="str">
        <f>IF($A1003="","",'Prisestimat RAS'!$C$14)</f>
        <v/>
      </c>
      <c r="H1003" s="248" t="str" cm="1">
        <f t="array" ref="H1003">IF(N1003=Hjelpeark!$E$7,_xlfn.XLOOKUP(IF(P1003="Naturlig",O1003,P1003),'Veksttabell FV'!$A$26:$A$42,_xlfn.XLOOKUP('Beregninger RAS'!F1003,'Veksttabell FV'!$B$25:$T$25,'Veksttabell FV'!$B$26:$T$42,,-1),,-1)*G1003,IF('Beregninger RAS'!N1003=Hjelpeark!$D$7,_xlfn.XLOOKUP(IF(P1003="Naturlig",O1003,P1003),'Veksttabell SV'!$A$27:$A$43,_xlfn.XLOOKUP('Beregninger RAS'!F1003,'Veksttabell SV'!$B$26:$AU$26,'Veksttabell SV'!$B$27:$AU$43,,-1),,-1)*G1003,""))</f>
        <v/>
      </c>
      <c r="I1003" s="248" t="str">
        <f t="shared" si="150"/>
        <v/>
      </c>
      <c r="J1003" s="264" t="str">
        <f t="shared" si="151"/>
        <v/>
      </c>
      <c r="K1003" s="277" t="str">
        <f>IF(A1003="","",'Prisestimat RAS'!$C$9)</f>
        <v/>
      </c>
      <c r="L1003" s="277" t="str">
        <f>IF(B1003="","",'Prisestimat RAS'!$C$10)</f>
        <v/>
      </c>
      <c r="M1003" s="277" t="str">
        <f>IF(A1003="","",_xlfn.XLOOKUP('Prisestimat RAS'!$C$10,Hjelpeark!$P$14:$P$16,Hjelpeark!$Q$14:$Q$16))</f>
        <v/>
      </c>
      <c r="N1003" s="277" t="str">
        <f t="shared" si="158"/>
        <v/>
      </c>
      <c r="O1003" s="277" t="str">
        <f>IFERROR(IF(N1003=Hjelpeark!$D$7,_xlfn.XLOOKUP('Beregninger RAS'!C1003,Hjelpeark!$C$8:$C$19,Hjelpeark!$D$8:$D$19),_xlfn.XLOOKUP('Beregninger RAS'!C1003,Hjelpeark!$C$8:$C$19,Hjelpeark!$E$8:$E$19)),"")</f>
        <v/>
      </c>
      <c r="P1003" s="277" t="str">
        <f t="shared" si="159"/>
        <v/>
      </c>
      <c r="Q1003" s="277" t="str">
        <f>IFERROR(IF(P1003=Hjelpeark!$B$4,0,ABS(P1003-O1003)),"")</f>
        <v/>
      </c>
      <c r="R1003" s="226" t="str">
        <f t="shared" si="152"/>
        <v/>
      </c>
      <c r="T1003" s="248" t="str">
        <f>IFERROR(_xlfn.XLOOKUP(D1003,Prisliste!$C$4:$F$4,Prisliste!$C$28:$F$28)*R1003,"")</f>
        <v/>
      </c>
      <c r="U1003" s="248" t="str">
        <f>IFERROR(IF(L1003=Hjelpeark!$P$14,_xlfn.XLOOKUP(D1003,Prisliste!$C$4:$F$4,Prisliste!$C$29:$F$29)*R1003,IF(L1003=Hjelpeark!$P$15,_xlfn.XLOOKUP(D1003,Prisliste!$C$4:$F$4,Prisliste!$C$30:$F$30)*R1003,_xlfn.XLOOKUP(D1003,Prisliste!$C$4:$F$4,Prisliste!$C$31:$F$31)*R1003)),"")</f>
        <v/>
      </c>
    </row>
    <row r="1004" spans="1:21" ht="14.4">
      <c r="A1004" s="278" t="str">
        <f>IF(A1003="","",IF(A1003+1&lt;='Prisestimat RAS'!$C$7,'Beregninger RAS'!A1003+1,""))</f>
        <v/>
      </c>
      <c r="B1004" s="260" t="str">
        <f t="shared" si="153"/>
        <v/>
      </c>
      <c r="C1004" s="277" t="str">
        <f t="shared" si="154"/>
        <v/>
      </c>
      <c r="D1004" s="260" t="str">
        <f t="shared" si="155"/>
        <v/>
      </c>
      <c r="E1004" s="226" t="str">
        <f t="shared" si="157"/>
        <v/>
      </c>
      <c r="F1004" s="248" t="str">
        <f t="shared" si="156"/>
        <v/>
      </c>
      <c r="G1004" s="246" t="str">
        <f>IF($A1004="","",'Prisestimat RAS'!$C$14)</f>
        <v/>
      </c>
      <c r="H1004" s="248" t="str" cm="1">
        <f t="array" ref="H1004">IF(N1004=Hjelpeark!$E$7,_xlfn.XLOOKUP(IF(P1004="Naturlig",O1004,P1004),'Veksttabell FV'!$A$26:$A$42,_xlfn.XLOOKUP('Beregninger RAS'!F1004,'Veksttabell FV'!$B$25:$T$25,'Veksttabell FV'!$B$26:$T$42,,-1),,-1)*G1004,IF('Beregninger RAS'!N1004=Hjelpeark!$D$7,_xlfn.XLOOKUP(IF(P1004="Naturlig",O1004,P1004),'Veksttabell SV'!$A$27:$A$43,_xlfn.XLOOKUP('Beregninger RAS'!F1004,'Veksttabell SV'!$B$26:$AU$26,'Veksttabell SV'!$B$27:$AU$43,,-1),,-1)*G1004,""))</f>
        <v/>
      </c>
      <c r="I1004" s="248" t="str">
        <f t="shared" si="150"/>
        <v/>
      </c>
      <c r="J1004" s="264" t="str">
        <f t="shared" si="151"/>
        <v/>
      </c>
      <c r="K1004" s="277" t="str">
        <f>IF(A1004="","",'Prisestimat RAS'!$C$9)</f>
        <v/>
      </c>
      <c r="L1004" s="277" t="str">
        <f>IF(B1004="","",'Prisestimat RAS'!$C$10)</f>
        <v/>
      </c>
      <c r="M1004" s="277" t="str">
        <f>IF(A1004="","",_xlfn.XLOOKUP('Prisestimat RAS'!$C$10,Hjelpeark!$P$14:$P$16,Hjelpeark!$Q$14:$Q$16))</f>
        <v/>
      </c>
      <c r="N1004" s="277" t="str">
        <f t="shared" si="158"/>
        <v/>
      </c>
      <c r="O1004" s="277" t="str">
        <f>IFERROR(IF(N1004=Hjelpeark!$D$7,_xlfn.XLOOKUP('Beregninger RAS'!C1004,Hjelpeark!$C$8:$C$19,Hjelpeark!$D$8:$D$19),_xlfn.XLOOKUP('Beregninger RAS'!C1004,Hjelpeark!$C$8:$C$19,Hjelpeark!$E$8:$E$19)),"")</f>
        <v/>
      </c>
      <c r="P1004" s="277" t="str">
        <f t="shared" si="159"/>
        <v/>
      </c>
      <c r="Q1004" s="277" t="str">
        <f>IFERROR(IF(P1004=Hjelpeark!$B$4,0,ABS(P1004-O1004)),"")</f>
        <v/>
      </c>
      <c r="R1004" s="226" t="str">
        <f t="shared" si="152"/>
        <v/>
      </c>
      <c r="T1004" s="248" t="str">
        <f>IFERROR(_xlfn.XLOOKUP(D1004,Prisliste!$C$4:$F$4,Prisliste!$C$28:$F$28)*R1004,"")</f>
        <v/>
      </c>
      <c r="U1004" s="248" t="str">
        <f>IFERROR(IF(L1004=Hjelpeark!$P$14,_xlfn.XLOOKUP(D1004,Prisliste!$C$4:$F$4,Prisliste!$C$29:$F$29)*R1004,IF(L1004=Hjelpeark!$P$15,_xlfn.XLOOKUP(D1004,Prisliste!$C$4:$F$4,Prisliste!$C$30:$F$30)*R1004,_xlfn.XLOOKUP(D1004,Prisliste!$C$4:$F$4,Prisliste!$C$31:$F$31)*R1004)),"")</f>
        <v/>
      </c>
    </row>
    <row r="1005" spans="1:21" ht="14.4">
      <c r="A1005" s="278" t="str">
        <f>IF(A1004="","",IF(A1004+1&lt;='Prisestimat RAS'!$C$7,'Beregninger RAS'!A1004+1,""))</f>
        <v/>
      </c>
      <c r="B1005" s="260" t="str">
        <f t="shared" si="153"/>
        <v/>
      </c>
      <c r="C1005" s="277" t="str">
        <f t="shared" si="154"/>
        <v/>
      </c>
      <c r="D1005" s="260" t="str">
        <f t="shared" si="155"/>
        <v/>
      </c>
      <c r="E1005" s="226" t="str">
        <f t="shared" si="157"/>
        <v/>
      </c>
      <c r="F1005" s="248" t="str">
        <f t="shared" si="156"/>
        <v/>
      </c>
      <c r="G1005" s="246" t="str">
        <f>IF($A1005="","",'Prisestimat RAS'!$C$14)</f>
        <v/>
      </c>
      <c r="H1005" s="248" t="str" cm="1">
        <f t="array" ref="H1005">IF(N1005=Hjelpeark!$E$7,_xlfn.XLOOKUP(IF(P1005="Naturlig",O1005,P1005),'Veksttabell FV'!$A$26:$A$42,_xlfn.XLOOKUP('Beregninger RAS'!F1005,'Veksttabell FV'!$B$25:$T$25,'Veksttabell FV'!$B$26:$T$42,,-1),,-1)*G1005,IF('Beregninger RAS'!N1005=Hjelpeark!$D$7,_xlfn.XLOOKUP(IF(P1005="Naturlig",O1005,P1005),'Veksttabell SV'!$A$27:$A$43,_xlfn.XLOOKUP('Beregninger RAS'!F1005,'Veksttabell SV'!$B$26:$AU$26,'Veksttabell SV'!$B$27:$AU$43,,-1),,-1)*G1005,""))</f>
        <v/>
      </c>
      <c r="I1005" s="248" t="str">
        <f t="shared" si="150"/>
        <v/>
      </c>
      <c r="J1005" s="264" t="str">
        <f t="shared" si="151"/>
        <v/>
      </c>
      <c r="K1005" s="277" t="str">
        <f>IF(A1005="","",'Prisestimat RAS'!$C$9)</f>
        <v/>
      </c>
      <c r="L1005" s="277" t="str">
        <f>IF(B1005="","",'Prisestimat RAS'!$C$10)</f>
        <v/>
      </c>
      <c r="M1005" s="277" t="str">
        <f>IF(A1005="","",_xlfn.XLOOKUP('Prisestimat RAS'!$C$10,Hjelpeark!$P$14:$P$16,Hjelpeark!$Q$14:$Q$16))</f>
        <v/>
      </c>
      <c r="N1005" s="277" t="str">
        <f t="shared" si="158"/>
        <v/>
      </c>
      <c r="O1005" s="277" t="str">
        <f>IFERROR(IF(N1005=Hjelpeark!$D$7,_xlfn.XLOOKUP('Beregninger RAS'!C1005,Hjelpeark!$C$8:$C$19,Hjelpeark!$D$8:$D$19),_xlfn.XLOOKUP('Beregninger RAS'!C1005,Hjelpeark!$C$8:$C$19,Hjelpeark!$E$8:$E$19)),"")</f>
        <v/>
      </c>
      <c r="P1005" s="277" t="str">
        <f t="shared" si="159"/>
        <v/>
      </c>
      <c r="Q1005" s="277" t="str">
        <f>IFERROR(IF(P1005=Hjelpeark!$B$4,0,ABS(P1005-O1005)),"")</f>
        <v/>
      </c>
      <c r="R1005" s="226" t="str">
        <f t="shared" si="152"/>
        <v/>
      </c>
      <c r="T1005" s="248" t="str">
        <f>IFERROR(_xlfn.XLOOKUP(D1005,Prisliste!$C$4:$F$4,Prisliste!$C$28:$F$28)*R1005,"")</f>
        <v/>
      </c>
      <c r="U1005" s="248" t="str">
        <f>IFERROR(IF(L1005=Hjelpeark!$P$14,_xlfn.XLOOKUP(D1005,Prisliste!$C$4:$F$4,Prisliste!$C$29:$F$29)*R1005,IF(L1005=Hjelpeark!$P$15,_xlfn.XLOOKUP(D1005,Prisliste!$C$4:$F$4,Prisliste!$C$30:$F$30)*R1005,_xlfn.XLOOKUP(D1005,Prisliste!$C$4:$F$4,Prisliste!$C$31:$F$31)*R1005)),"")</f>
        <v/>
      </c>
    </row>
    <row r="1006" spans="1:21" ht="14.4">
      <c r="A1006" s="278" t="str">
        <f>IF(A1005="","",IF(A1005+1&lt;='Prisestimat RAS'!$C$7,'Beregninger RAS'!A1005+1,""))</f>
        <v/>
      </c>
      <c r="B1006" s="260" t="str">
        <f t="shared" si="153"/>
        <v/>
      </c>
      <c r="C1006" s="277" t="str">
        <f t="shared" si="154"/>
        <v/>
      </c>
      <c r="D1006" s="260" t="str">
        <f t="shared" si="155"/>
        <v/>
      </c>
      <c r="E1006" s="226" t="str">
        <f t="shared" si="157"/>
        <v/>
      </c>
      <c r="F1006" s="248" t="str">
        <f t="shared" si="156"/>
        <v/>
      </c>
      <c r="G1006" s="246" t="str">
        <f>IF($A1006="","",'Prisestimat RAS'!$C$14)</f>
        <v/>
      </c>
      <c r="H1006" s="248" t="str" cm="1">
        <f t="array" ref="H1006">IF(N1006=Hjelpeark!$E$7,_xlfn.XLOOKUP(IF(P1006="Naturlig",O1006,P1006),'Veksttabell FV'!$A$26:$A$42,_xlfn.XLOOKUP('Beregninger RAS'!F1006,'Veksttabell FV'!$B$25:$T$25,'Veksttabell FV'!$B$26:$T$42,,-1),,-1)*G1006,IF('Beregninger RAS'!N1006=Hjelpeark!$D$7,_xlfn.XLOOKUP(IF(P1006="Naturlig",O1006,P1006),'Veksttabell SV'!$A$27:$A$43,_xlfn.XLOOKUP('Beregninger RAS'!F1006,'Veksttabell SV'!$B$26:$AU$26,'Veksttabell SV'!$B$27:$AU$43,,-1),,-1)*G1006,""))</f>
        <v/>
      </c>
      <c r="I1006" s="248" t="str">
        <f t="shared" si="150"/>
        <v/>
      </c>
      <c r="J1006" s="264" t="str">
        <f t="shared" si="151"/>
        <v/>
      </c>
      <c r="K1006" s="277" t="str">
        <f>IF(A1006="","",'Prisestimat RAS'!$C$9)</f>
        <v/>
      </c>
      <c r="L1006" s="277" t="str">
        <f>IF(B1006="","",'Prisestimat RAS'!$C$10)</f>
        <v/>
      </c>
      <c r="M1006" s="277" t="str">
        <f>IF(A1006="","",_xlfn.XLOOKUP('Prisestimat RAS'!$C$10,Hjelpeark!$P$14:$P$16,Hjelpeark!$Q$14:$Q$16))</f>
        <v/>
      </c>
      <c r="N1006" s="277" t="str">
        <f t="shared" si="158"/>
        <v/>
      </c>
      <c r="O1006" s="277" t="str">
        <f>IFERROR(IF(N1006=Hjelpeark!$D$7,_xlfn.XLOOKUP('Beregninger RAS'!C1006,Hjelpeark!$C$8:$C$19,Hjelpeark!$D$8:$D$19),_xlfn.XLOOKUP('Beregninger RAS'!C1006,Hjelpeark!$C$8:$C$19,Hjelpeark!$E$8:$E$19)),"")</f>
        <v/>
      </c>
      <c r="P1006" s="277" t="str">
        <f t="shared" si="159"/>
        <v/>
      </c>
      <c r="Q1006" s="277" t="str">
        <f>IFERROR(IF(P1006=Hjelpeark!$B$4,0,ABS(P1006-O1006)),"")</f>
        <v/>
      </c>
      <c r="R1006" s="226" t="str">
        <f t="shared" si="152"/>
        <v/>
      </c>
      <c r="T1006" s="248" t="str">
        <f>IFERROR(_xlfn.XLOOKUP(D1006,Prisliste!$C$4:$F$4,Prisliste!$C$28:$F$28)*R1006,"")</f>
        <v/>
      </c>
      <c r="U1006" s="248" t="str">
        <f>IFERROR(IF(L1006=Hjelpeark!$P$14,_xlfn.XLOOKUP(D1006,Prisliste!$C$4:$F$4,Prisliste!$C$29:$F$29)*R1006,IF(L1006=Hjelpeark!$P$15,_xlfn.XLOOKUP(D1006,Prisliste!$C$4:$F$4,Prisliste!$C$30:$F$30)*R1006,_xlfn.XLOOKUP(D1006,Prisliste!$C$4:$F$4,Prisliste!$C$31:$F$31)*R1006)),"")</f>
        <v/>
      </c>
    </row>
    <row r="1007" spans="1:21" ht="14.4">
      <c r="A1007" s="278" t="str">
        <f>IF(A1006="","",IF(A1006+1&lt;='Prisestimat RAS'!$C$7,'Beregninger RAS'!A1006+1,""))</f>
        <v/>
      </c>
      <c r="B1007" s="260" t="str">
        <f t="shared" si="153"/>
        <v/>
      </c>
      <c r="C1007" s="277" t="str">
        <f t="shared" si="154"/>
        <v/>
      </c>
      <c r="D1007" s="260" t="str">
        <f t="shared" si="155"/>
        <v/>
      </c>
      <c r="E1007" s="226" t="str">
        <f t="shared" si="157"/>
        <v/>
      </c>
      <c r="F1007" s="248" t="str">
        <f t="shared" si="156"/>
        <v/>
      </c>
      <c r="G1007" s="246" t="str">
        <f>IF($A1007="","",'Prisestimat RAS'!$C$14)</f>
        <v/>
      </c>
      <c r="H1007" s="248" t="str" cm="1">
        <f t="array" ref="H1007">IF(N1007=Hjelpeark!$E$7,_xlfn.XLOOKUP(IF(P1007="Naturlig",O1007,P1007),'Veksttabell FV'!$A$26:$A$42,_xlfn.XLOOKUP('Beregninger RAS'!F1007,'Veksttabell FV'!$B$25:$T$25,'Veksttabell FV'!$B$26:$T$42,,-1),,-1)*G1007,IF('Beregninger RAS'!N1007=Hjelpeark!$D$7,_xlfn.XLOOKUP(IF(P1007="Naturlig",O1007,P1007),'Veksttabell SV'!$A$27:$A$43,_xlfn.XLOOKUP('Beregninger RAS'!F1007,'Veksttabell SV'!$B$26:$AU$26,'Veksttabell SV'!$B$27:$AU$43,,-1),,-1)*G1007,""))</f>
        <v/>
      </c>
      <c r="I1007" s="248" t="str">
        <f t="shared" si="150"/>
        <v/>
      </c>
      <c r="J1007" s="264" t="str">
        <f t="shared" si="151"/>
        <v/>
      </c>
      <c r="K1007" s="277" t="str">
        <f>IF(A1007="","",'Prisestimat RAS'!$C$9)</f>
        <v/>
      </c>
      <c r="L1007" s="277" t="str">
        <f>IF(B1007="","",'Prisestimat RAS'!$C$10)</f>
        <v/>
      </c>
      <c r="M1007" s="277" t="str">
        <f>IF(A1007="","",_xlfn.XLOOKUP('Prisestimat RAS'!$C$10,Hjelpeark!$P$14:$P$16,Hjelpeark!$Q$14:$Q$16))</f>
        <v/>
      </c>
      <c r="N1007" s="277" t="str">
        <f t="shared" si="158"/>
        <v/>
      </c>
      <c r="O1007" s="277" t="str">
        <f>IFERROR(IF(N1007=Hjelpeark!$D$7,_xlfn.XLOOKUP('Beregninger RAS'!C1007,Hjelpeark!$C$8:$C$19,Hjelpeark!$D$8:$D$19),_xlfn.XLOOKUP('Beregninger RAS'!C1007,Hjelpeark!$C$8:$C$19,Hjelpeark!$E$8:$E$19)),"")</f>
        <v/>
      </c>
      <c r="P1007" s="277" t="str">
        <f t="shared" si="159"/>
        <v/>
      </c>
      <c r="Q1007" s="277" t="str">
        <f>IFERROR(IF(P1007=Hjelpeark!$B$4,0,ABS(P1007-O1007)),"")</f>
        <v/>
      </c>
      <c r="R1007" s="226" t="str">
        <f t="shared" si="152"/>
        <v/>
      </c>
      <c r="T1007" s="248" t="str">
        <f>IFERROR(_xlfn.XLOOKUP(D1007,Prisliste!$C$4:$F$4,Prisliste!$C$28:$F$28)*R1007,"")</f>
        <v/>
      </c>
      <c r="U1007" s="248" t="str">
        <f>IFERROR(IF(L1007=Hjelpeark!$P$14,_xlfn.XLOOKUP(D1007,Prisliste!$C$4:$F$4,Prisliste!$C$29:$F$29)*R1007,IF(L1007=Hjelpeark!$P$15,_xlfn.XLOOKUP(D1007,Prisliste!$C$4:$F$4,Prisliste!$C$30:$F$30)*R1007,_xlfn.XLOOKUP(D1007,Prisliste!$C$4:$F$4,Prisliste!$C$31:$F$31)*R1007)),"")</f>
        <v/>
      </c>
    </row>
    <row r="1008" spans="1:21" ht="14.4">
      <c r="A1008" s="278" t="str">
        <f>IF(A1007="","",IF(A1007+1&lt;='Prisestimat RAS'!$C$7,'Beregninger RAS'!A1007+1,""))</f>
        <v/>
      </c>
      <c r="B1008" s="260" t="str">
        <f t="shared" si="153"/>
        <v/>
      </c>
      <c r="C1008" s="277" t="str">
        <f t="shared" si="154"/>
        <v/>
      </c>
      <c r="D1008" s="260" t="str">
        <f t="shared" si="155"/>
        <v/>
      </c>
      <c r="E1008" s="226" t="str">
        <f t="shared" si="157"/>
        <v/>
      </c>
      <c r="F1008" s="248" t="str">
        <f t="shared" si="156"/>
        <v/>
      </c>
      <c r="G1008" s="246" t="str">
        <f>IF($A1008="","",'Prisestimat RAS'!$C$14)</f>
        <v/>
      </c>
      <c r="H1008" s="248" t="str" cm="1">
        <f t="array" ref="H1008">IF(N1008=Hjelpeark!$E$7,_xlfn.XLOOKUP(IF(P1008="Naturlig",O1008,P1008),'Veksttabell FV'!$A$26:$A$42,_xlfn.XLOOKUP('Beregninger RAS'!F1008,'Veksttabell FV'!$B$25:$T$25,'Veksttabell FV'!$B$26:$T$42,,-1),,-1)*G1008,IF('Beregninger RAS'!N1008=Hjelpeark!$D$7,_xlfn.XLOOKUP(IF(P1008="Naturlig",O1008,P1008),'Veksttabell SV'!$A$27:$A$43,_xlfn.XLOOKUP('Beregninger RAS'!F1008,'Veksttabell SV'!$B$26:$AU$26,'Veksttabell SV'!$B$27:$AU$43,,-1),,-1)*G1008,""))</f>
        <v/>
      </c>
      <c r="I1008" s="248" t="str">
        <f t="shared" si="150"/>
        <v/>
      </c>
      <c r="J1008" s="264" t="str">
        <f t="shared" si="151"/>
        <v/>
      </c>
      <c r="K1008" s="277" t="str">
        <f>IF(A1008="","",'Prisestimat RAS'!$C$9)</f>
        <v/>
      </c>
      <c r="L1008" s="277" t="str">
        <f>IF(B1008="","",'Prisestimat RAS'!$C$10)</f>
        <v/>
      </c>
      <c r="M1008" s="277" t="str">
        <f>IF(A1008="","",_xlfn.XLOOKUP('Prisestimat RAS'!$C$10,Hjelpeark!$P$14:$P$16,Hjelpeark!$Q$14:$Q$16))</f>
        <v/>
      </c>
      <c r="N1008" s="277" t="str">
        <f t="shared" si="158"/>
        <v/>
      </c>
      <c r="O1008" s="277" t="str">
        <f>IFERROR(IF(N1008=Hjelpeark!$D$7,_xlfn.XLOOKUP('Beregninger RAS'!C1008,Hjelpeark!$C$8:$C$19,Hjelpeark!$D$8:$D$19),_xlfn.XLOOKUP('Beregninger RAS'!C1008,Hjelpeark!$C$8:$C$19,Hjelpeark!$E$8:$E$19)),"")</f>
        <v/>
      </c>
      <c r="P1008" s="277" t="str">
        <f t="shared" si="159"/>
        <v/>
      </c>
      <c r="Q1008" s="277" t="str">
        <f>IFERROR(IF(P1008=Hjelpeark!$B$4,0,ABS(P1008-O1008)),"")</f>
        <v/>
      </c>
      <c r="R1008" s="226" t="str">
        <f t="shared" si="152"/>
        <v/>
      </c>
      <c r="T1008" s="248" t="str">
        <f>IFERROR(_xlfn.XLOOKUP(D1008,Prisliste!$C$4:$F$4,Prisliste!$C$28:$F$28)*R1008,"")</f>
        <v/>
      </c>
      <c r="U1008" s="248" t="str">
        <f>IFERROR(IF(L1008=Hjelpeark!$P$14,_xlfn.XLOOKUP(D1008,Prisliste!$C$4:$F$4,Prisliste!$C$29:$F$29)*R1008,IF(L1008=Hjelpeark!$P$15,_xlfn.XLOOKUP(D1008,Prisliste!$C$4:$F$4,Prisliste!$C$30:$F$30)*R1008,_xlfn.XLOOKUP(D1008,Prisliste!$C$4:$F$4,Prisliste!$C$31:$F$31)*R1008)),"")</f>
        <v/>
      </c>
    </row>
    <row r="1009" spans="1:21" ht="14.4">
      <c r="A1009" s="278" t="str">
        <f>IF(A1008="","",IF(A1008+1&lt;='Prisestimat RAS'!$C$7,'Beregninger RAS'!A1008+1,""))</f>
        <v/>
      </c>
      <c r="B1009" s="260" t="str">
        <f t="shared" si="153"/>
        <v/>
      </c>
      <c r="C1009" s="277" t="str">
        <f t="shared" si="154"/>
        <v/>
      </c>
      <c r="D1009" s="260" t="str">
        <f t="shared" si="155"/>
        <v/>
      </c>
      <c r="E1009" s="226" t="str">
        <f t="shared" si="157"/>
        <v/>
      </c>
      <c r="F1009" s="248" t="str">
        <f t="shared" si="156"/>
        <v/>
      </c>
      <c r="G1009" s="246" t="str">
        <f>IF($A1009="","",'Prisestimat RAS'!$C$14)</f>
        <v/>
      </c>
      <c r="H1009" s="248" t="str" cm="1">
        <f t="array" ref="H1009">IF(N1009=Hjelpeark!$E$7,_xlfn.XLOOKUP(IF(P1009="Naturlig",O1009,P1009),'Veksttabell FV'!$A$26:$A$42,_xlfn.XLOOKUP('Beregninger RAS'!F1009,'Veksttabell FV'!$B$25:$T$25,'Veksttabell FV'!$B$26:$T$42,,-1),,-1)*G1009,IF('Beregninger RAS'!N1009=Hjelpeark!$D$7,_xlfn.XLOOKUP(IF(P1009="Naturlig",O1009,P1009),'Veksttabell SV'!$A$27:$A$43,_xlfn.XLOOKUP('Beregninger RAS'!F1009,'Veksttabell SV'!$B$26:$AU$26,'Veksttabell SV'!$B$27:$AU$43,,-1),,-1)*G1009,""))</f>
        <v/>
      </c>
      <c r="I1009" s="248" t="str">
        <f t="shared" si="150"/>
        <v/>
      </c>
      <c r="J1009" s="264" t="str">
        <f t="shared" si="151"/>
        <v/>
      </c>
      <c r="K1009" s="277" t="str">
        <f>IF(A1009="","",'Prisestimat RAS'!$C$9)</f>
        <v/>
      </c>
      <c r="L1009" s="277" t="str">
        <f>IF(B1009="","",'Prisestimat RAS'!$C$10)</f>
        <v/>
      </c>
      <c r="M1009" s="277" t="str">
        <f>IF(A1009="","",_xlfn.XLOOKUP('Prisestimat RAS'!$C$10,Hjelpeark!$P$14:$P$16,Hjelpeark!$Q$14:$Q$16))</f>
        <v/>
      </c>
      <c r="N1009" s="277" t="str">
        <f t="shared" si="158"/>
        <v/>
      </c>
      <c r="O1009" s="277" t="str">
        <f>IFERROR(IF(N1009=Hjelpeark!$D$7,_xlfn.XLOOKUP('Beregninger RAS'!C1009,Hjelpeark!$C$8:$C$19,Hjelpeark!$D$8:$D$19),_xlfn.XLOOKUP('Beregninger RAS'!C1009,Hjelpeark!$C$8:$C$19,Hjelpeark!$E$8:$E$19)),"")</f>
        <v/>
      </c>
      <c r="P1009" s="277" t="str">
        <f t="shared" si="159"/>
        <v/>
      </c>
      <c r="Q1009" s="277" t="str">
        <f>IFERROR(IF(P1009=Hjelpeark!$B$4,0,ABS(P1009-O1009)),"")</f>
        <v/>
      </c>
      <c r="R1009" s="226" t="str">
        <f t="shared" si="152"/>
        <v/>
      </c>
      <c r="T1009" s="248" t="str">
        <f>IFERROR(_xlfn.XLOOKUP(D1009,Prisliste!$C$4:$F$4,Prisliste!$C$28:$F$28)*R1009,"")</f>
        <v/>
      </c>
      <c r="U1009" s="248" t="str">
        <f>IFERROR(IF(L1009=Hjelpeark!$P$14,_xlfn.XLOOKUP(D1009,Prisliste!$C$4:$F$4,Prisliste!$C$29:$F$29)*R1009,IF(L1009=Hjelpeark!$P$15,_xlfn.XLOOKUP(D1009,Prisliste!$C$4:$F$4,Prisliste!$C$30:$F$30)*R1009,_xlfn.XLOOKUP(D1009,Prisliste!$C$4:$F$4,Prisliste!$C$31:$F$31)*R1009)),"")</f>
        <v/>
      </c>
    </row>
    <row r="1010" spans="1:21" ht="14.4">
      <c r="A1010" s="278" t="str">
        <f>IF(A1009="","",IF(A1009+1&lt;='Prisestimat RAS'!$C$7,'Beregninger RAS'!A1009+1,""))</f>
        <v/>
      </c>
      <c r="B1010" s="260" t="str">
        <f t="shared" si="153"/>
        <v/>
      </c>
      <c r="C1010" s="277" t="str">
        <f t="shared" si="154"/>
        <v/>
      </c>
      <c r="D1010" s="260" t="str">
        <f t="shared" si="155"/>
        <v/>
      </c>
      <c r="E1010" s="226" t="str">
        <f t="shared" si="157"/>
        <v/>
      </c>
      <c r="F1010" s="248" t="str">
        <f t="shared" si="156"/>
        <v/>
      </c>
      <c r="G1010" s="246" t="str">
        <f>IF($A1010="","",'Prisestimat RAS'!$C$14)</f>
        <v/>
      </c>
      <c r="H1010" s="248" t="str" cm="1">
        <f t="array" ref="H1010">IF(N1010=Hjelpeark!$E$7,_xlfn.XLOOKUP(IF(P1010="Naturlig",O1010,P1010),'Veksttabell FV'!$A$26:$A$42,_xlfn.XLOOKUP('Beregninger RAS'!F1010,'Veksttabell FV'!$B$25:$T$25,'Veksttabell FV'!$B$26:$T$42,,-1),,-1)*G1010,IF('Beregninger RAS'!N1010=Hjelpeark!$D$7,_xlfn.XLOOKUP(IF(P1010="Naturlig",O1010,P1010),'Veksttabell SV'!$A$27:$A$43,_xlfn.XLOOKUP('Beregninger RAS'!F1010,'Veksttabell SV'!$B$26:$AU$26,'Veksttabell SV'!$B$27:$AU$43,,-1),,-1)*G1010,""))</f>
        <v/>
      </c>
      <c r="I1010" s="248" t="str">
        <f t="shared" si="150"/>
        <v/>
      </c>
      <c r="J1010" s="264" t="str">
        <f t="shared" si="151"/>
        <v/>
      </c>
      <c r="K1010" s="277" t="str">
        <f>IF(A1010="","",'Prisestimat RAS'!$C$9)</f>
        <v/>
      </c>
      <c r="L1010" s="277" t="str">
        <f>IF(B1010="","",'Prisestimat RAS'!$C$10)</f>
        <v/>
      </c>
      <c r="M1010" s="277" t="str">
        <f>IF(A1010="","",_xlfn.XLOOKUP('Prisestimat RAS'!$C$10,Hjelpeark!$P$14:$P$16,Hjelpeark!$Q$14:$Q$16))</f>
        <v/>
      </c>
      <c r="N1010" s="277" t="str">
        <f t="shared" si="158"/>
        <v/>
      </c>
      <c r="O1010" s="277" t="str">
        <f>IFERROR(IF(N1010=Hjelpeark!$D$7,_xlfn.XLOOKUP('Beregninger RAS'!C1010,Hjelpeark!$C$8:$C$19,Hjelpeark!$D$8:$D$19),_xlfn.XLOOKUP('Beregninger RAS'!C1010,Hjelpeark!$C$8:$C$19,Hjelpeark!$E$8:$E$19)),"")</f>
        <v/>
      </c>
      <c r="P1010" s="277" t="str">
        <f t="shared" si="159"/>
        <v/>
      </c>
      <c r="Q1010" s="277" t="str">
        <f>IFERROR(IF(P1010=Hjelpeark!$B$4,0,ABS(P1010-O1010)),"")</f>
        <v/>
      </c>
      <c r="R1010" s="226" t="str">
        <f t="shared" si="152"/>
        <v/>
      </c>
      <c r="T1010" s="248" t="str">
        <f>IFERROR(_xlfn.XLOOKUP(D1010,Prisliste!$C$4:$F$4,Prisliste!$C$28:$F$28)*R1010,"")</f>
        <v/>
      </c>
      <c r="U1010" s="248" t="str">
        <f>IFERROR(IF(L1010=Hjelpeark!$P$14,_xlfn.XLOOKUP(D1010,Prisliste!$C$4:$F$4,Prisliste!$C$29:$F$29)*R1010,IF(L1010=Hjelpeark!$P$15,_xlfn.XLOOKUP(D1010,Prisliste!$C$4:$F$4,Prisliste!$C$30:$F$30)*R1010,_xlfn.XLOOKUP(D1010,Prisliste!$C$4:$F$4,Prisliste!$C$31:$F$31)*R1010)),"")</f>
        <v/>
      </c>
    </row>
    <row r="1011" spans="1:21" ht="14.4">
      <c r="A1011" s="278" t="str">
        <f>IF(A1010="","",IF(A1010+1&lt;='Prisestimat RAS'!$C$7,'Beregninger RAS'!A1010+1,""))</f>
        <v/>
      </c>
      <c r="B1011" s="260" t="str">
        <f t="shared" si="153"/>
        <v/>
      </c>
      <c r="C1011" s="277" t="str">
        <f t="shared" si="154"/>
        <v/>
      </c>
      <c r="D1011" s="260" t="str">
        <f t="shared" si="155"/>
        <v/>
      </c>
      <c r="E1011" s="226" t="str">
        <f t="shared" si="157"/>
        <v/>
      </c>
      <c r="F1011" s="248" t="str">
        <f t="shared" si="156"/>
        <v/>
      </c>
      <c r="G1011" s="246" t="str">
        <f>IF($A1011="","",'Prisestimat RAS'!$C$14)</f>
        <v/>
      </c>
      <c r="H1011" s="248" t="str" cm="1">
        <f t="array" ref="H1011">IF(N1011=Hjelpeark!$E$7,_xlfn.XLOOKUP(IF(P1011="Naturlig",O1011,P1011),'Veksttabell FV'!$A$26:$A$42,_xlfn.XLOOKUP('Beregninger RAS'!F1011,'Veksttabell FV'!$B$25:$T$25,'Veksttabell FV'!$B$26:$T$42,,-1),,-1)*G1011,IF('Beregninger RAS'!N1011=Hjelpeark!$D$7,_xlfn.XLOOKUP(IF(P1011="Naturlig",O1011,P1011),'Veksttabell SV'!$A$27:$A$43,_xlfn.XLOOKUP('Beregninger RAS'!F1011,'Veksttabell SV'!$B$26:$AU$26,'Veksttabell SV'!$B$27:$AU$43,,-1),,-1)*G1011,""))</f>
        <v/>
      </c>
      <c r="I1011" s="248" t="str">
        <f t="shared" si="150"/>
        <v/>
      </c>
      <c r="J1011" s="264" t="str">
        <f t="shared" si="151"/>
        <v/>
      </c>
      <c r="K1011" s="277" t="str">
        <f>IF(A1011="","",'Prisestimat RAS'!$C$9)</f>
        <v/>
      </c>
      <c r="L1011" s="277" t="str">
        <f>IF(B1011="","",'Prisestimat RAS'!$C$10)</f>
        <v/>
      </c>
      <c r="M1011" s="277" t="str">
        <f>IF(A1011="","",_xlfn.XLOOKUP('Prisestimat RAS'!$C$10,Hjelpeark!$P$14:$P$16,Hjelpeark!$Q$14:$Q$16))</f>
        <v/>
      </c>
      <c r="N1011" s="277" t="str">
        <f t="shared" si="158"/>
        <v/>
      </c>
      <c r="O1011" s="277" t="str">
        <f>IFERROR(IF(N1011=Hjelpeark!$D$7,_xlfn.XLOOKUP('Beregninger RAS'!C1011,Hjelpeark!$C$8:$C$19,Hjelpeark!$D$8:$D$19),_xlfn.XLOOKUP('Beregninger RAS'!C1011,Hjelpeark!$C$8:$C$19,Hjelpeark!$E$8:$E$19)),"")</f>
        <v/>
      </c>
      <c r="P1011" s="277" t="str">
        <f t="shared" si="159"/>
        <v/>
      </c>
      <c r="Q1011" s="277" t="str">
        <f>IFERROR(IF(P1011=Hjelpeark!$B$4,0,ABS(P1011-O1011)),"")</f>
        <v/>
      </c>
      <c r="R1011" s="226" t="str">
        <f t="shared" si="152"/>
        <v/>
      </c>
      <c r="T1011" s="248" t="str">
        <f>IFERROR(_xlfn.XLOOKUP(D1011,Prisliste!$C$4:$F$4,Prisliste!$C$28:$F$28)*R1011,"")</f>
        <v/>
      </c>
      <c r="U1011" s="248" t="str">
        <f>IFERROR(IF(L1011=Hjelpeark!$P$14,_xlfn.XLOOKUP(D1011,Prisliste!$C$4:$F$4,Prisliste!$C$29:$F$29)*R1011,IF(L1011=Hjelpeark!$P$15,_xlfn.XLOOKUP(D1011,Prisliste!$C$4:$F$4,Prisliste!$C$30:$F$30)*R1011,_xlfn.XLOOKUP(D1011,Prisliste!$C$4:$F$4,Prisliste!$C$31:$F$31)*R1011)),"")</f>
        <v/>
      </c>
    </row>
    <row r="1012" spans="1:21" ht="14.4">
      <c r="A1012" s="278" t="str">
        <f>IF(A1011="","",IF(A1011+1&lt;='Prisestimat RAS'!$C$7,'Beregninger RAS'!A1011+1,""))</f>
        <v/>
      </c>
      <c r="B1012" s="260" t="str">
        <f t="shared" si="153"/>
        <v/>
      </c>
      <c r="C1012" s="277" t="str">
        <f t="shared" si="154"/>
        <v/>
      </c>
      <c r="D1012" s="260" t="str">
        <f t="shared" si="155"/>
        <v/>
      </c>
      <c r="E1012" s="226" t="str">
        <f t="shared" si="157"/>
        <v/>
      </c>
      <c r="F1012" s="248" t="str">
        <f t="shared" si="156"/>
        <v/>
      </c>
      <c r="G1012" s="246" t="str">
        <f>IF($A1012="","",'Prisestimat RAS'!$C$14)</f>
        <v/>
      </c>
      <c r="H1012" s="248" t="str" cm="1">
        <f t="array" ref="H1012">IF(N1012=Hjelpeark!$E$7,_xlfn.XLOOKUP(IF(P1012="Naturlig",O1012,P1012),'Veksttabell FV'!$A$26:$A$42,_xlfn.XLOOKUP('Beregninger RAS'!F1012,'Veksttabell FV'!$B$25:$T$25,'Veksttabell FV'!$B$26:$T$42,,-1),,-1)*G1012,IF('Beregninger RAS'!N1012=Hjelpeark!$D$7,_xlfn.XLOOKUP(IF(P1012="Naturlig",O1012,P1012),'Veksttabell SV'!$A$27:$A$43,_xlfn.XLOOKUP('Beregninger RAS'!F1012,'Veksttabell SV'!$B$26:$AU$26,'Veksttabell SV'!$B$27:$AU$43,,-1),,-1)*G1012,""))</f>
        <v/>
      </c>
      <c r="I1012" s="248" t="str">
        <f t="shared" si="150"/>
        <v/>
      </c>
      <c r="J1012" s="264" t="str">
        <f t="shared" si="151"/>
        <v/>
      </c>
      <c r="K1012" s="277" t="str">
        <f>IF(A1012="","",'Prisestimat RAS'!$C$9)</f>
        <v/>
      </c>
      <c r="L1012" s="277" t="str">
        <f>IF(B1012="","",'Prisestimat RAS'!$C$10)</f>
        <v/>
      </c>
      <c r="M1012" s="277" t="str">
        <f>IF(A1012="","",_xlfn.XLOOKUP('Prisestimat RAS'!$C$10,Hjelpeark!$P$14:$P$16,Hjelpeark!$Q$14:$Q$16))</f>
        <v/>
      </c>
      <c r="N1012" s="277" t="str">
        <f t="shared" si="158"/>
        <v/>
      </c>
      <c r="O1012" s="277" t="str">
        <f>IFERROR(IF(N1012=Hjelpeark!$D$7,_xlfn.XLOOKUP('Beregninger RAS'!C1012,Hjelpeark!$C$8:$C$19,Hjelpeark!$D$8:$D$19),_xlfn.XLOOKUP('Beregninger RAS'!C1012,Hjelpeark!$C$8:$C$19,Hjelpeark!$E$8:$E$19)),"")</f>
        <v/>
      </c>
      <c r="P1012" s="277" t="str">
        <f t="shared" si="159"/>
        <v/>
      </c>
      <c r="Q1012" s="277" t="str">
        <f>IFERROR(IF(P1012=Hjelpeark!$B$4,0,ABS(P1012-O1012)),"")</f>
        <v/>
      </c>
      <c r="R1012" s="226" t="str">
        <f t="shared" si="152"/>
        <v/>
      </c>
      <c r="T1012" s="248" t="str">
        <f>IFERROR(_xlfn.XLOOKUP(D1012,Prisliste!$C$4:$F$4,Prisliste!$C$28:$F$28)*R1012,"")</f>
        <v/>
      </c>
      <c r="U1012" s="248" t="str">
        <f>IFERROR(IF(L1012=Hjelpeark!$P$14,_xlfn.XLOOKUP(D1012,Prisliste!$C$4:$F$4,Prisliste!$C$29:$F$29)*R1012,IF(L1012=Hjelpeark!$P$15,_xlfn.XLOOKUP(D1012,Prisliste!$C$4:$F$4,Prisliste!$C$30:$F$30)*R1012,_xlfn.XLOOKUP(D1012,Prisliste!$C$4:$F$4,Prisliste!$C$31:$F$31)*R1012)),"")</f>
        <v/>
      </c>
    </row>
    <row r="1013" spans="1:21" ht="14.4">
      <c r="A1013" s="278" t="str">
        <f>IF(A1012="","",IF(A1012+1&lt;='Prisestimat RAS'!$C$7,'Beregninger RAS'!A1012+1,""))</f>
        <v/>
      </c>
      <c r="B1013" s="260" t="str">
        <f t="shared" si="153"/>
        <v/>
      </c>
      <c r="C1013" s="277" t="str">
        <f t="shared" si="154"/>
        <v/>
      </c>
      <c r="D1013" s="260" t="str">
        <f t="shared" si="155"/>
        <v/>
      </c>
      <c r="E1013" s="226" t="str">
        <f t="shared" si="157"/>
        <v/>
      </c>
      <c r="F1013" s="248" t="str">
        <f t="shared" si="156"/>
        <v/>
      </c>
      <c r="G1013" s="246" t="str">
        <f>IF($A1013="","",'Prisestimat RAS'!$C$14)</f>
        <v/>
      </c>
      <c r="H1013" s="248" t="str" cm="1">
        <f t="array" ref="H1013">IF(N1013=Hjelpeark!$E$7,_xlfn.XLOOKUP(IF(P1013="Naturlig",O1013,P1013),'Veksttabell FV'!$A$26:$A$42,_xlfn.XLOOKUP('Beregninger RAS'!F1013,'Veksttabell FV'!$B$25:$T$25,'Veksttabell FV'!$B$26:$T$42,,-1),,-1)*G1013,IF('Beregninger RAS'!N1013=Hjelpeark!$D$7,_xlfn.XLOOKUP(IF(P1013="Naturlig",O1013,P1013),'Veksttabell SV'!$A$27:$A$43,_xlfn.XLOOKUP('Beregninger RAS'!F1013,'Veksttabell SV'!$B$26:$AU$26,'Veksttabell SV'!$B$27:$AU$43,,-1),,-1)*G1013,""))</f>
        <v/>
      </c>
      <c r="I1013" s="248" t="str">
        <f t="shared" si="150"/>
        <v/>
      </c>
      <c r="J1013" s="264" t="str">
        <f t="shared" si="151"/>
        <v/>
      </c>
      <c r="K1013" s="277" t="str">
        <f>IF(A1013="","",'Prisestimat RAS'!$C$9)</f>
        <v/>
      </c>
      <c r="L1013" s="277" t="str">
        <f>IF(B1013="","",'Prisestimat RAS'!$C$10)</f>
        <v/>
      </c>
      <c r="M1013" s="277" t="str">
        <f>IF(A1013="","",_xlfn.XLOOKUP('Prisestimat RAS'!$C$10,Hjelpeark!$P$14:$P$16,Hjelpeark!$Q$14:$Q$16))</f>
        <v/>
      </c>
      <c r="N1013" s="277" t="str">
        <f t="shared" si="158"/>
        <v/>
      </c>
      <c r="O1013" s="277" t="str">
        <f>IFERROR(IF(N1013=Hjelpeark!$D$7,_xlfn.XLOOKUP('Beregninger RAS'!C1013,Hjelpeark!$C$8:$C$19,Hjelpeark!$D$8:$D$19),_xlfn.XLOOKUP('Beregninger RAS'!C1013,Hjelpeark!$C$8:$C$19,Hjelpeark!$E$8:$E$19)),"")</f>
        <v/>
      </c>
      <c r="P1013" s="277" t="str">
        <f t="shared" si="159"/>
        <v/>
      </c>
      <c r="Q1013" s="277" t="str">
        <f>IFERROR(IF(P1013=Hjelpeark!$B$4,0,ABS(P1013-O1013)),"")</f>
        <v/>
      </c>
      <c r="R1013" s="226" t="str">
        <f t="shared" si="152"/>
        <v/>
      </c>
      <c r="T1013" s="248" t="str">
        <f>IFERROR(_xlfn.XLOOKUP(D1013,Prisliste!$C$4:$F$4,Prisliste!$C$28:$F$28)*R1013,"")</f>
        <v/>
      </c>
      <c r="U1013" s="248" t="str">
        <f>IFERROR(IF(L1013=Hjelpeark!$P$14,_xlfn.XLOOKUP(D1013,Prisliste!$C$4:$F$4,Prisliste!$C$29:$F$29)*R1013,IF(L1013=Hjelpeark!$P$15,_xlfn.XLOOKUP(D1013,Prisliste!$C$4:$F$4,Prisliste!$C$30:$F$30)*R1013,_xlfn.XLOOKUP(D1013,Prisliste!$C$4:$F$4,Prisliste!$C$31:$F$31)*R1013)),"")</f>
        <v/>
      </c>
    </row>
    <row r="1014" spans="1:21" ht="14.4">
      <c r="A1014" s="278" t="str">
        <f>IF(A1013="","",IF(A1013+1&lt;='Prisestimat RAS'!$C$7,'Beregninger RAS'!A1013+1,""))</f>
        <v/>
      </c>
      <c r="B1014" s="260" t="str">
        <f t="shared" si="153"/>
        <v/>
      </c>
      <c r="C1014" s="277" t="str">
        <f t="shared" si="154"/>
        <v/>
      </c>
      <c r="D1014" s="260" t="str">
        <f t="shared" si="155"/>
        <v/>
      </c>
      <c r="E1014" s="226" t="str">
        <f t="shared" si="157"/>
        <v/>
      </c>
      <c r="F1014" s="248" t="str">
        <f t="shared" si="156"/>
        <v/>
      </c>
      <c r="G1014" s="246" t="str">
        <f>IF($A1014="","",'Prisestimat RAS'!$C$14)</f>
        <v/>
      </c>
      <c r="H1014" s="248" t="str" cm="1">
        <f t="array" ref="H1014">IF(N1014=Hjelpeark!$E$7,_xlfn.XLOOKUP(IF(P1014="Naturlig",O1014,P1014),'Veksttabell FV'!$A$26:$A$42,_xlfn.XLOOKUP('Beregninger RAS'!F1014,'Veksttabell FV'!$B$25:$T$25,'Veksttabell FV'!$B$26:$T$42,,-1),,-1)*G1014,IF('Beregninger RAS'!N1014=Hjelpeark!$D$7,_xlfn.XLOOKUP(IF(P1014="Naturlig",O1014,P1014),'Veksttabell SV'!$A$27:$A$43,_xlfn.XLOOKUP('Beregninger RAS'!F1014,'Veksttabell SV'!$B$26:$AU$26,'Veksttabell SV'!$B$27:$AU$43,,-1),,-1)*G1014,""))</f>
        <v/>
      </c>
      <c r="I1014" s="248" t="str">
        <f t="shared" si="150"/>
        <v/>
      </c>
      <c r="J1014" s="264" t="str">
        <f t="shared" si="151"/>
        <v/>
      </c>
      <c r="K1014" s="277" t="str">
        <f>IF(A1014="","",'Prisestimat RAS'!$C$9)</f>
        <v/>
      </c>
      <c r="L1014" s="277" t="str">
        <f>IF(B1014="","",'Prisestimat RAS'!$C$10)</f>
        <v/>
      </c>
      <c r="M1014" s="277" t="str">
        <f>IF(A1014="","",_xlfn.XLOOKUP('Prisestimat RAS'!$C$10,Hjelpeark!$P$14:$P$16,Hjelpeark!$Q$14:$Q$16))</f>
        <v/>
      </c>
      <c r="N1014" s="277" t="str">
        <f t="shared" si="158"/>
        <v/>
      </c>
      <c r="O1014" s="277" t="str">
        <f>IFERROR(IF(N1014=Hjelpeark!$D$7,_xlfn.XLOOKUP('Beregninger RAS'!C1014,Hjelpeark!$C$8:$C$19,Hjelpeark!$D$8:$D$19),_xlfn.XLOOKUP('Beregninger RAS'!C1014,Hjelpeark!$C$8:$C$19,Hjelpeark!$E$8:$E$19)),"")</f>
        <v/>
      </c>
      <c r="P1014" s="277" t="str">
        <f t="shared" si="159"/>
        <v/>
      </c>
      <c r="Q1014" s="277" t="str">
        <f>IFERROR(IF(P1014=Hjelpeark!$B$4,0,ABS(P1014-O1014)),"")</f>
        <v/>
      </c>
      <c r="R1014" s="226" t="str">
        <f t="shared" si="152"/>
        <v/>
      </c>
      <c r="T1014" s="248" t="str">
        <f>IFERROR(_xlfn.XLOOKUP(D1014,Prisliste!$C$4:$F$4,Prisliste!$C$28:$F$28)*R1014,"")</f>
        <v/>
      </c>
      <c r="U1014" s="248" t="str">
        <f>IFERROR(IF(L1014=Hjelpeark!$P$14,_xlfn.XLOOKUP(D1014,Prisliste!$C$4:$F$4,Prisliste!$C$29:$F$29)*R1014,IF(L1014=Hjelpeark!$P$15,_xlfn.XLOOKUP(D1014,Prisliste!$C$4:$F$4,Prisliste!$C$30:$F$30)*R1014,_xlfn.XLOOKUP(D1014,Prisliste!$C$4:$F$4,Prisliste!$C$31:$F$31)*R1014)),"")</f>
        <v/>
      </c>
    </row>
    <row r="1015" spans="1:21" ht="14.4">
      <c r="A1015" s="278" t="str">
        <f>IF(A1014="","",IF(A1014+1&lt;='Prisestimat RAS'!$C$7,'Beregninger RAS'!A1014+1,""))</f>
        <v/>
      </c>
      <c r="B1015" s="260" t="str">
        <f t="shared" si="153"/>
        <v/>
      </c>
      <c r="C1015" s="277" t="str">
        <f t="shared" si="154"/>
        <v/>
      </c>
      <c r="D1015" s="260" t="str">
        <f t="shared" si="155"/>
        <v/>
      </c>
      <c r="E1015" s="226" t="str">
        <f t="shared" si="157"/>
        <v/>
      </c>
      <c r="F1015" s="248" t="str">
        <f t="shared" si="156"/>
        <v/>
      </c>
      <c r="G1015" s="246" t="str">
        <f>IF($A1015="","",'Prisestimat RAS'!$C$14)</f>
        <v/>
      </c>
      <c r="H1015" s="248" t="str" cm="1">
        <f t="array" ref="H1015">IF(N1015=Hjelpeark!$E$7,_xlfn.XLOOKUP(IF(P1015="Naturlig",O1015,P1015),'Veksttabell FV'!$A$26:$A$42,_xlfn.XLOOKUP('Beregninger RAS'!F1015,'Veksttabell FV'!$B$25:$T$25,'Veksttabell FV'!$B$26:$T$42,,-1),,-1)*G1015,IF('Beregninger RAS'!N1015=Hjelpeark!$D$7,_xlfn.XLOOKUP(IF(P1015="Naturlig",O1015,P1015),'Veksttabell SV'!$A$27:$A$43,_xlfn.XLOOKUP('Beregninger RAS'!F1015,'Veksttabell SV'!$B$26:$AU$26,'Veksttabell SV'!$B$27:$AU$43,,-1),,-1)*G1015,""))</f>
        <v/>
      </c>
      <c r="I1015" s="248" t="str">
        <f t="shared" si="150"/>
        <v/>
      </c>
      <c r="J1015" s="264" t="str">
        <f t="shared" si="151"/>
        <v/>
      </c>
      <c r="K1015" s="277" t="str">
        <f>IF(A1015="","",'Prisestimat RAS'!$C$9)</f>
        <v/>
      </c>
      <c r="L1015" s="277" t="str">
        <f>IF(B1015="","",'Prisestimat RAS'!$C$10)</f>
        <v/>
      </c>
      <c r="M1015" s="277" t="str">
        <f>IF(A1015="","",_xlfn.XLOOKUP('Prisestimat RAS'!$C$10,Hjelpeark!$P$14:$P$16,Hjelpeark!$Q$14:$Q$16))</f>
        <v/>
      </c>
      <c r="N1015" s="277" t="str">
        <f t="shared" si="158"/>
        <v/>
      </c>
      <c r="O1015" s="277" t="str">
        <f>IFERROR(IF(N1015=Hjelpeark!$D$7,_xlfn.XLOOKUP('Beregninger RAS'!C1015,Hjelpeark!$C$8:$C$19,Hjelpeark!$D$8:$D$19),_xlfn.XLOOKUP('Beregninger RAS'!C1015,Hjelpeark!$C$8:$C$19,Hjelpeark!$E$8:$E$19)),"")</f>
        <v/>
      </c>
      <c r="P1015" s="277" t="str">
        <f t="shared" si="159"/>
        <v/>
      </c>
      <c r="Q1015" s="277" t="str">
        <f>IFERROR(IF(P1015=Hjelpeark!$B$4,0,ABS(P1015-O1015)),"")</f>
        <v/>
      </c>
      <c r="R1015" s="226" t="str">
        <f t="shared" si="152"/>
        <v/>
      </c>
      <c r="T1015" s="248" t="str">
        <f>IFERROR(_xlfn.XLOOKUP(D1015,Prisliste!$C$4:$F$4,Prisliste!$C$28:$F$28)*R1015,"")</f>
        <v/>
      </c>
      <c r="U1015" s="248" t="str">
        <f>IFERROR(IF(L1015=Hjelpeark!$P$14,_xlfn.XLOOKUP(D1015,Prisliste!$C$4:$F$4,Prisliste!$C$29:$F$29)*R1015,IF(L1015=Hjelpeark!$P$15,_xlfn.XLOOKUP(D1015,Prisliste!$C$4:$F$4,Prisliste!$C$30:$F$30)*R1015,_xlfn.XLOOKUP(D1015,Prisliste!$C$4:$F$4,Prisliste!$C$31:$F$31)*R1015)),"")</f>
        <v/>
      </c>
    </row>
    <row r="1016" spans="1:21" ht="14.4">
      <c r="A1016" s="278" t="str">
        <f>IF(A1015="","",IF(A1015+1&lt;='Prisestimat RAS'!$C$7,'Beregninger RAS'!A1015+1,""))</f>
        <v/>
      </c>
      <c r="B1016" s="260" t="str">
        <f t="shared" si="153"/>
        <v/>
      </c>
      <c r="C1016" s="277" t="str">
        <f t="shared" si="154"/>
        <v/>
      </c>
      <c r="D1016" s="260" t="str">
        <f t="shared" si="155"/>
        <v/>
      </c>
      <c r="E1016" s="226" t="str">
        <f t="shared" si="157"/>
        <v/>
      </c>
      <c r="F1016" s="248" t="str">
        <f t="shared" si="156"/>
        <v/>
      </c>
      <c r="G1016" s="246" t="str">
        <f>IF($A1016="","",'Prisestimat RAS'!$C$14)</f>
        <v/>
      </c>
      <c r="H1016" s="248" t="str" cm="1">
        <f t="array" ref="H1016">IF(N1016=Hjelpeark!$E$7,_xlfn.XLOOKUP(IF(P1016="Naturlig",O1016,P1016),'Veksttabell FV'!$A$26:$A$42,_xlfn.XLOOKUP('Beregninger RAS'!F1016,'Veksttabell FV'!$B$25:$T$25,'Veksttabell FV'!$B$26:$T$42,,-1),,-1)*G1016,IF('Beregninger RAS'!N1016=Hjelpeark!$D$7,_xlfn.XLOOKUP(IF(P1016="Naturlig",O1016,P1016),'Veksttabell SV'!$A$27:$A$43,_xlfn.XLOOKUP('Beregninger RAS'!F1016,'Veksttabell SV'!$B$26:$AU$26,'Veksttabell SV'!$B$27:$AU$43,,-1),,-1)*G1016,""))</f>
        <v/>
      </c>
      <c r="I1016" s="248" t="str">
        <f t="shared" si="150"/>
        <v/>
      </c>
      <c r="J1016" s="264" t="str">
        <f t="shared" si="151"/>
        <v/>
      </c>
      <c r="K1016" s="277" t="str">
        <f>IF(A1016="","",'Prisestimat RAS'!$C$9)</f>
        <v/>
      </c>
      <c r="L1016" s="277" t="str">
        <f>IF(B1016="","",'Prisestimat RAS'!$C$10)</f>
        <v/>
      </c>
      <c r="M1016" s="277" t="str">
        <f>IF(A1016="","",_xlfn.XLOOKUP('Prisestimat RAS'!$C$10,Hjelpeark!$P$14:$P$16,Hjelpeark!$Q$14:$Q$16))</f>
        <v/>
      </c>
      <c r="N1016" s="277" t="str">
        <f t="shared" si="158"/>
        <v/>
      </c>
      <c r="O1016" s="277" t="str">
        <f>IFERROR(IF(N1016=Hjelpeark!$D$7,_xlfn.XLOOKUP('Beregninger RAS'!C1016,Hjelpeark!$C$8:$C$19,Hjelpeark!$D$8:$D$19),_xlfn.XLOOKUP('Beregninger RAS'!C1016,Hjelpeark!$C$8:$C$19,Hjelpeark!$E$8:$E$19)),"")</f>
        <v/>
      </c>
      <c r="P1016" s="277" t="str">
        <f t="shared" si="159"/>
        <v/>
      </c>
      <c r="Q1016" s="277" t="str">
        <f>IFERROR(IF(P1016=Hjelpeark!$B$4,0,ABS(P1016-O1016)),"")</f>
        <v/>
      </c>
      <c r="R1016" s="226" t="str">
        <f t="shared" si="152"/>
        <v/>
      </c>
      <c r="T1016" s="248" t="str">
        <f>IFERROR(_xlfn.XLOOKUP(D1016,Prisliste!$C$4:$F$4,Prisliste!$C$28:$F$28)*R1016,"")</f>
        <v/>
      </c>
      <c r="U1016" s="248" t="str">
        <f>IFERROR(IF(L1016=Hjelpeark!$P$14,_xlfn.XLOOKUP(D1016,Prisliste!$C$4:$F$4,Prisliste!$C$29:$F$29)*R1016,IF(L1016=Hjelpeark!$P$15,_xlfn.XLOOKUP(D1016,Prisliste!$C$4:$F$4,Prisliste!$C$30:$F$30)*R1016,_xlfn.XLOOKUP(D1016,Prisliste!$C$4:$F$4,Prisliste!$C$31:$F$31)*R1016)),"")</f>
        <v/>
      </c>
    </row>
    <row r="1017" spans="1:21" ht="14.4">
      <c r="A1017" s="278" t="str">
        <f>IF(A1016="","",IF(A1016+1&lt;='Prisestimat RAS'!$C$7,'Beregninger RAS'!A1016+1,""))</f>
        <v/>
      </c>
      <c r="B1017" s="260" t="str">
        <f t="shared" si="153"/>
        <v/>
      </c>
      <c r="C1017" s="277" t="str">
        <f t="shared" si="154"/>
        <v/>
      </c>
      <c r="D1017" s="260" t="str">
        <f t="shared" si="155"/>
        <v/>
      </c>
      <c r="E1017" s="226" t="str">
        <f t="shared" si="157"/>
        <v/>
      </c>
      <c r="F1017" s="248" t="str">
        <f t="shared" si="156"/>
        <v/>
      </c>
      <c r="G1017" s="246" t="str">
        <f>IF($A1017="","",'Prisestimat RAS'!$C$14)</f>
        <v/>
      </c>
      <c r="H1017" s="248" t="str" cm="1">
        <f t="array" ref="H1017">IF(N1017=Hjelpeark!$E$7,_xlfn.XLOOKUP(IF(P1017="Naturlig",O1017,P1017),'Veksttabell FV'!$A$26:$A$42,_xlfn.XLOOKUP('Beregninger RAS'!F1017,'Veksttabell FV'!$B$25:$T$25,'Veksttabell FV'!$B$26:$T$42,,-1),,-1)*G1017,IF('Beregninger RAS'!N1017=Hjelpeark!$D$7,_xlfn.XLOOKUP(IF(P1017="Naturlig",O1017,P1017),'Veksttabell SV'!$A$27:$A$43,_xlfn.XLOOKUP('Beregninger RAS'!F1017,'Veksttabell SV'!$B$26:$AU$26,'Veksttabell SV'!$B$27:$AU$43,,-1),,-1)*G1017,""))</f>
        <v/>
      </c>
      <c r="I1017" s="248" t="str">
        <f t="shared" si="150"/>
        <v/>
      </c>
      <c r="J1017" s="264" t="str">
        <f t="shared" si="151"/>
        <v/>
      </c>
      <c r="K1017" s="277" t="str">
        <f>IF(A1017="","",'Prisestimat RAS'!$C$9)</f>
        <v/>
      </c>
      <c r="L1017" s="277" t="str">
        <f>IF(B1017="","",'Prisestimat RAS'!$C$10)</f>
        <v/>
      </c>
      <c r="M1017" s="277" t="str">
        <f>IF(A1017="","",_xlfn.XLOOKUP('Prisestimat RAS'!$C$10,Hjelpeark!$P$14:$P$16,Hjelpeark!$Q$14:$Q$16))</f>
        <v/>
      </c>
      <c r="N1017" s="277" t="str">
        <f t="shared" si="158"/>
        <v/>
      </c>
      <c r="O1017" s="277" t="str">
        <f>IFERROR(IF(N1017=Hjelpeark!$D$7,_xlfn.XLOOKUP('Beregninger RAS'!C1017,Hjelpeark!$C$8:$C$19,Hjelpeark!$D$8:$D$19),_xlfn.XLOOKUP('Beregninger RAS'!C1017,Hjelpeark!$C$8:$C$19,Hjelpeark!$E$8:$E$19)),"")</f>
        <v/>
      </c>
      <c r="P1017" s="277" t="str">
        <f t="shared" si="159"/>
        <v/>
      </c>
      <c r="Q1017" s="277" t="str">
        <f>IFERROR(IF(P1017=Hjelpeark!$B$4,0,ABS(P1017-O1017)),"")</f>
        <v/>
      </c>
      <c r="R1017" s="226" t="str">
        <f t="shared" si="152"/>
        <v/>
      </c>
      <c r="T1017" s="248" t="str">
        <f>IFERROR(_xlfn.XLOOKUP(D1017,Prisliste!$C$4:$F$4,Prisliste!$C$28:$F$28)*R1017,"")</f>
        <v/>
      </c>
      <c r="U1017" s="248" t="str">
        <f>IFERROR(IF(L1017=Hjelpeark!$P$14,_xlfn.XLOOKUP(D1017,Prisliste!$C$4:$F$4,Prisliste!$C$29:$F$29)*R1017,IF(L1017=Hjelpeark!$P$15,_xlfn.XLOOKUP(D1017,Prisliste!$C$4:$F$4,Prisliste!$C$30:$F$30)*R1017,_xlfn.XLOOKUP(D1017,Prisliste!$C$4:$F$4,Prisliste!$C$31:$F$31)*R1017)),"")</f>
        <v/>
      </c>
    </row>
    <row r="1018" spans="1:21" ht="14.4">
      <c r="A1018" s="278" t="str">
        <f>IF(A1017="","",IF(A1017+1&lt;='Prisestimat RAS'!$C$7,'Beregninger RAS'!A1017+1,""))</f>
        <v/>
      </c>
      <c r="B1018" s="260" t="str">
        <f t="shared" si="153"/>
        <v/>
      </c>
      <c r="C1018" s="277" t="str">
        <f t="shared" si="154"/>
        <v/>
      </c>
      <c r="D1018" s="260" t="str">
        <f t="shared" si="155"/>
        <v/>
      </c>
      <c r="E1018" s="226" t="str">
        <f t="shared" si="157"/>
        <v/>
      </c>
      <c r="F1018" s="248" t="str">
        <f t="shared" si="156"/>
        <v/>
      </c>
      <c r="G1018" s="246" t="str">
        <f>IF($A1018="","",'Prisestimat RAS'!$C$14)</f>
        <v/>
      </c>
      <c r="H1018" s="248" t="str" cm="1">
        <f t="array" ref="H1018">IF(N1018=Hjelpeark!$E$7,_xlfn.XLOOKUP(IF(P1018="Naturlig",O1018,P1018),'Veksttabell FV'!$A$26:$A$42,_xlfn.XLOOKUP('Beregninger RAS'!F1018,'Veksttabell FV'!$B$25:$T$25,'Veksttabell FV'!$B$26:$T$42,,-1),,-1)*G1018,IF('Beregninger RAS'!N1018=Hjelpeark!$D$7,_xlfn.XLOOKUP(IF(P1018="Naturlig",O1018,P1018),'Veksttabell SV'!$A$27:$A$43,_xlfn.XLOOKUP('Beregninger RAS'!F1018,'Veksttabell SV'!$B$26:$AU$26,'Veksttabell SV'!$B$27:$AU$43,,-1),,-1)*G1018,""))</f>
        <v/>
      </c>
      <c r="I1018" s="248" t="str">
        <f t="shared" si="150"/>
        <v/>
      </c>
      <c r="J1018" s="264" t="str">
        <f t="shared" si="151"/>
        <v/>
      </c>
      <c r="K1018" s="277" t="str">
        <f>IF(A1018="","",'Prisestimat RAS'!$C$9)</f>
        <v/>
      </c>
      <c r="L1018" s="277" t="str">
        <f>IF(B1018="","",'Prisestimat RAS'!$C$10)</f>
        <v/>
      </c>
      <c r="M1018" s="277" t="str">
        <f>IF(A1018="","",_xlfn.XLOOKUP('Prisestimat RAS'!$C$10,Hjelpeark!$P$14:$P$16,Hjelpeark!$Q$14:$Q$16))</f>
        <v/>
      </c>
      <c r="N1018" s="277" t="str">
        <f t="shared" si="158"/>
        <v/>
      </c>
      <c r="O1018" s="277" t="str">
        <f>IFERROR(IF(N1018=Hjelpeark!$D$7,_xlfn.XLOOKUP('Beregninger RAS'!C1018,Hjelpeark!$C$8:$C$19,Hjelpeark!$D$8:$D$19),_xlfn.XLOOKUP('Beregninger RAS'!C1018,Hjelpeark!$C$8:$C$19,Hjelpeark!$E$8:$E$19)),"")</f>
        <v/>
      </c>
      <c r="P1018" s="277" t="str">
        <f t="shared" si="159"/>
        <v/>
      </c>
      <c r="Q1018" s="277" t="str">
        <f>IFERROR(IF(P1018=Hjelpeark!$B$4,0,ABS(P1018-O1018)),"")</f>
        <v/>
      </c>
      <c r="R1018" s="226" t="str">
        <f t="shared" si="152"/>
        <v/>
      </c>
      <c r="T1018" s="248" t="str">
        <f>IFERROR(_xlfn.XLOOKUP(D1018,Prisliste!$C$4:$F$4,Prisliste!$C$28:$F$28)*R1018,"")</f>
        <v/>
      </c>
      <c r="U1018" s="248" t="str">
        <f>IFERROR(IF(L1018=Hjelpeark!$P$14,_xlfn.XLOOKUP(D1018,Prisliste!$C$4:$F$4,Prisliste!$C$29:$F$29)*R1018,IF(L1018=Hjelpeark!$P$15,_xlfn.XLOOKUP(D1018,Prisliste!$C$4:$F$4,Prisliste!$C$30:$F$30)*R1018,_xlfn.XLOOKUP(D1018,Prisliste!$C$4:$F$4,Prisliste!$C$31:$F$31)*R1018)),"")</f>
        <v/>
      </c>
    </row>
    <row r="1019" spans="1:21" ht="14.4">
      <c r="A1019" s="278" t="str">
        <f>IF(A1018="","",IF(A1018+1&lt;='Prisestimat RAS'!$C$7,'Beregninger RAS'!A1018+1,""))</f>
        <v/>
      </c>
      <c r="B1019" s="260" t="str">
        <f t="shared" si="153"/>
        <v/>
      </c>
      <c r="C1019" s="277" t="str">
        <f t="shared" si="154"/>
        <v/>
      </c>
      <c r="D1019" s="260" t="str">
        <f t="shared" si="155"/>
        <v/>
      </c>
      <c r="E1019" s="226" t="str">
        <f t="shared" si="157"/>
        <v/>
      </c>
      <c r="F1019" s="248" t="str">
        <f t="shared" si="156"/>
        <v/>
      </c>
      <c r="G1019" s="246" t="str">
        <f>IF($A1019="","",'Prisestimat RAS'!$C$14)</f>
        <v/>
      </c>
      <c r="H1019" s="248" t="str" cm="1">
        <f t="array" ref="H1019">IF(N1019=Hjelpeark!$E$7,_xlfn.XLOOKUP(IF(P1019="Naturlig",O1019,P1019),'Veksttabell FV'!$A$26:$A$42,_xlfn.XLOOKUP('Beregninger RAS'!F1019,'Veksttabell FV'!$B$25:$T$25,'Veksttabell FV'!$B$26:$T$42,,-1),,-1)*G1019,IF('Beregninger RAS'!N1019=Hjelpeark!$D$7,_xlfn.XLOOKUP(IF(P1019="Naturlig",O1019,P1019),'Veksttabell SV'!$A$27:$A$43,_xlfn.XLOOKUP('Beregninger RAS'!F1019,'Veksttabell SV'!$B$26:$AU$26,'Veksttabell SV'!$B$27:$AU$43,,-1),,-1)*G1019,""))</f>
        <v/>
      </c>
      <c r="I1019" s="248" t="str">
        <f t="shared" si="150"/>
        <v/>
      </c>
      <c r="J1019" s="264" t="str">
        <f t="shared" si="151"/>
        <v/>
      </c>
      <c r="K1019" s="277" t="str">
        <f>IF(A1019="","",'Prisestimat RAS'!$C$9)</f>
        <v/>
      </c>
      <c r="L1019" s="277" t="str">
        <f>IF(B1019="","",'Prisestimat RAS'!$C$10)</f>
        <v/>
      </c>
      <c r="M1019" s="277" t="str">
        <f>IF(A1019="","",_xlfn.XLOOKUP('Prisestimat RAS'!$C$10,Hjelpeark!$P$14:$P$16,Hjelpeark!$Q$14:$Q$16))</f>
        <v/>
      </c>
      <c r="N1019" s="277" t="str">
        <f t="shared" si="158"/>
        <v/>
      </c>
      <c r="O1019" s="277" t="str">
        <f>IFERROR(IF(N1019=Hjelpeark!$D$7,_xlfn.XLOOKUP('Beregninger RAS'!C1019,Hjelpeark!$C$8:$C$19,Hjelpeark!$D$8:$D$19),_xlfn.XLOOKUP('Beregninger RAS'!C1019,Hjelpeark!$C$8:$C$19,Hjelpeark!$E$8:$E$19)),"")</f>
        <v/>
      </c>
      <c r="P1019" s="277" t="str">
        <f t="shared" si="159"/>
        <v/>
      </c>
      <c r="Q1019" s="277" t="str">
        <f>IFERROR(IF(P1019=Hjelpeark!$B$4,0,ABS(P1019-O1019)),"")</f>
        <v/>
      </c>
      <c r="R1019" s="226" t="str">
        <f t="shared" si="152"/>
        <v/>
      </c>
      <c r="T1019" s="248" t="str">
        <f>IFERROR(_xlfn.XLOOKUP(D1019,Prisliste!$C$4:$F$4,Prisliste!$C$28:$F$28)*R1019,"")</f>
        <v/>
      </c>
      <c r="U1019" s="248" t="str">
        <f>IFERROR(IF(L1019=Hjelpeark!$P$14,_xlfn.XLOOKUP(D1019,Prisliste!$C$4:$F$4,Prisliste!$C$29:$F$29)*R1019,IF(L1019=Hjelpeark!$P$15,_xlfn.XLOOKUP(D1019,Prisliste!$C$4:$F$4,Prisliste!$C$30:$F$30)*R1019,_xlfn.XLOOKUP(D1019,Prisliste!$C$4:$F$4,Prisliste!$C$31:$F$31)*R1019)),"")</f>
        <v/>
      </c>
    </row>
    <row r="1020" spans="1:21" ht="14.4">
      <c r="A1020" s="278" t="str">
        <f>IF(A1019="","",IF(A1019+1&lt;='Prisestimat RAS'!$C$7,'Beregninger RAS'!A1019+1,""))</f>
        <v/>
      </c>
      <c r="B1020" s="260" t="str">
        <f t="shared" si="153"/>
        <v/>
      </c>
      <c r="C1020" s="277" t="str">
        <f t="shared" si="154"/>
        <v/>
      </c>
      <c r="D1020" s="260" t="str">
        <f t="shared" si="155"/>
        <v/>
      </c>
      <c r="E1020" s="226" t="str">
        <f t="shared" si="157"/>
        <v/>
      </c>
      <c r="F1020" s="248" t="str">
        <f t="shared" si="156"/>
        <v/>
      </c>
      <c r="G1020" s="246" t="str">
        <f>IF($A1020="","",'Prisestimat RAS'!$C$14)</f>
        <v/>
      </c>
      <c r="H1020" s="248" t="str" cm="1">
        <f t="array" ref="H1020">IF(N1020=Hjelpeark!$E$7,_xlfn.XLOOKUP(IF(P1020="Naturlig",O1020,P1020),'Veksttabell FV'!$A$26:$A$42,_xlfn.XLOOKUP('Beregninger RAS'!F1020,'Veksttabell FV'!$B$25:$T$25,'Veksttabell FV'!$B$26:$T$42,,-1),,-1)*G1020,IF('Beregninger RAS'!N1020=Hjelpeark!$D$7,_xlfn.XLOOKUP(IF(P1020="Naturlig",O1020,P1020),'Veksttabell SV'!$A$27:$A$43,_xlfn.XLOOKUP('Beregninger RAS'!F1020,'Veksttabell SV'!$B$26:$AU$26,'Veksttabell SV'!$B$27:$AU$43,,-1),,-1)*G1020,""))</f>
        <v/>
      </c>
      <c r="I1020" s="248" t="str">
        <f t="shared" si="150"/>
        <v/>
      </c>
      <c r="J1020" s="264" t="str">
        <f t="shared" si="151"/>
        <v/>
      </c>
      <c r="K1020" s="277" t="str">
        <f>IF(A1020="","",'Prisestimat RAS'!$C$9)</f>
        <v/>
      </c>
      <c r="L1020" s="277" t="str">
        <f>IF(B1020="","",'Prisestimat RAS'!$C$10)</f>
        <v/>
      </c>
      <c r="M1020" s="277" t="str">
        <f>IF(A1020="","",_xlfn.XLOOKUP('Prisestimat RAS'!$C$10,Hjelpeark!$P$14:$P$16,Hjelpeark!$Q$14:$Q$16))</f>
        <v/>
      </c>
      <c r="N1020" s="277" t="str">
        <f t="shared" si="158"/>
        <v/>
      </c>
      <c r="O1020" s="277" t="str">
        <f>IFERROR(IF(N1020=Hjelpeark!$D$7,_xlfn.XLOOKUP('Beregninger RAS'!C1020,Hjelpeark!$C$8:$C$19,Hjelpeark!$D$8:$D$19),_xlfn.XLOOKUP('Beregninger RAS'!C1020,Hjelpeark!$C$8:$C$19,Hjelpeark!$E$8:$E$19)),"")</f>
        <v/>
      </c>
      <c r="P1020" s="277" t="str">
        <f t="shared" si="159"/>
        <v/>
      </c>
      <c r="Q1020" s="277" t="str">
        <f>IFERROR(IF(P1020=Hjelpeark!$B$4,0,ABS(P1020-O1020)),"")</f>
        <v/>
      </c>
      <c r="R1020" s="226" t="str">
        <f t="shared" si="152"/>
        <v/>
      </c>
      <c r="T1020" s="248" t="str">
        <f>IFERROR(_xlfn.XLOOKUP(D1020,Prisliste!$C$4:$F$4,Prisliste!$C$28:$F$28)*R1020,"")</f>
        <v/>
      </c>
      <c r="U1020" s="248" t="str">
        <f>IFERROR(IF(L1020=Hjelpeark!$P$14,_xlfn.XLOOKUP(D1020,Prisliste!$C$4:$F$4,Prisliste!$C$29:$F$29)*R1020,IF(L1020=Hjelpeark!$P$15,_xlfn.XLOOKUP(D1020,Prisliste!$C$4:$F$4,Prisliste!$C$30:$F$30)*R1020,_xlfn.XLOOKUP(D1020,Prisliste!$C$4:$F$4,Prisliste!$C$31:$F$31)*R1020)),"")</f>
        <v/>
      </c>
    </row>
    <row r="1021" spans="1:21" ht="14.4">
      <c r="A1021" s="278" t="str">
        <f>IF(A1020="","",IF(A1020+1&lt;='Prisestimat RAS'!$C$7,'Beregninger RAS'!A1020+1,""))</f>
        <v/>
      </c>
      <c r="B1021" s="260" t="str">
        <f t="shared" si="153"/>
        <v/>
      </c>
      <c r="C1021" s="277" t="str">
        <f t="shared" si="154"/>
        <v/>
      </c>
      <c r="D1021" s="260" t="str">
        <f t="shared" si="155"/>
        <v/>
      </c>
      <c r="E1021" s="226" t="str">
        <f t="shared" si="157"/>
        <v/>
      </c>
      <c r="F1021" s="248" t="str">
        <f t="shared" si="156"/>
        <v/>
      </c>
      <c r="G1021" s="246" t="str">
        <f>IF($A1021="","",'Prisestimat RAS'!$C$14)</f>
        <v/>
      </c>
      <c r="H1021" s="248" t="str" cm="1">
        <f t="array" ref="H1021">IF(N1021=Hjelpeark!$E$7,_xlfn.XLOOKUP(IF(P1021="Naturlig",O1021,P1021),'Veksttabell FV'!$A$26:$A$42,_xlfn.XLOOKUP('Beregninger RAS'!F1021,'Veksttabell FV'!$B$25:$T$25,'Veksttabell FV'!$B$26:$T$42,,-1),,-1)*G1021,IF('Beregninger RAS'!N1021=Hjelpeark!$D$7,_xlfn.XLOOKUP(IF(P1021="Naturlig",O1021,P1021),'Veksttabell SV'!$A$27:$A$43,_xlfn.XLOOKUP('Beregninger RAS'!F1021,'Veksttabell SV'!$B$26:$AU$26,'Veksttabell SV'!$B$27:$AU$43,,-1),,-1)*G1021,""))</f>
        <v/>
      </c>
      <c r="I1021" s="248" t="str">
        <f t="shared" si="150"/>
        <v/>
      </c>
      <c r="J1021" s="264" t="str">
        <f t="shared" si="151"/>
        <v/>
      </c>
      <c r="K1021" s="277" t="str">
        <f>IF(A1021="","",'Prisestimat RAS'!$C$9)</f>
        <v/>
      </c>
      <c r="L1021" s="277" t="str">
        <f>IF(B1021="","",'Prisestimat RAS'!$C$10)</f>
        <v/>
      </c>
      <c r="M1021" s="277" t="str">
        <f>IF(A1021="","",_xlfn.XLOOKUP('Prisestimat RAS'!$C$10,Hjelpeark!$P$14:$P$16,Hjelpeark!$Q$14:$Q$16))</f>
        <v/>
      </c>
      <c r="N1021" s="277" t="str">
        <f t="shared" si="158"/>
        <v/>
      </c>
      <c r="O1021" s="277" t="str">
        <f>IFERROR(IF(N1021=Hjelpeark!$D$7,_xlfn.XLOOKUP('Beregninger RAS'!C1021,Hjelpeark!$C$8:$C$19,Hjelpeark!$D$8:$D$19),_xlfn.XLOOKUP('Beregninger RAS'!C1021,Hjelpeark!$C$8:$C$19,Hjelpeark!$E$8:$E$19)),"")</f>
        <v/>
      </c>
      <c r="P1021" s="277" t="str">
        <f t="shared" si="159"/>
        <v/>
      </c>
      <c r="Q1021" s="277" t="str">
        <f>IFERROR(IF(P1021=Hjelpeark!$B$4,0,ABS(P1021-O1021)),"")</f>
        <v/>
      </c>
      <c r="R1021" s="226" t="str">
        <f t="shared" si="152"/>
        <v/>
      </c>
      <c r="T1021" s="248" t="str">
        <f>IFERROR(_xlfn.XLOOKUP(D1021,Prisliste!$C$4:$F$4,Prisliste!$C$28:$F$28)*R1021,"")</f>
        <v/>
      </c>
      <c r="U1021" s="248" t="str">
        <f>IFERROR(IF(L1021=Hjelpeark!$P$14,_xlfn.XLOOKUP(D1021,Prisliste!$C$4:$F$4,Prisliste!$C$29:$F$29)*R1021,IF(L1021=Hjelpeark!$P$15,_xlfn.XLOOKUP(D1021,Prisliste!$C$4:$F$4,Prisliste!$C$30:$F$30)*R1021,_xlfn.XLOOKUP(D1021,Prisliste!$C$4:$F$4,Prisliste!$C$31:$F$31)*R1021)),"")</f>
        <v/>
      </c>
    </row>
    <row r="1022" spans="1:21" ht="14.4">
      <c r="A1022" s="278" t="str">
        <f>IF(A1021="","",IF(A1021+1&lt;='Prisestimat RAS'!$C$7,'Beregninger RAS'!A1021+1,""))</f>
        <v/>
      </c>
      <c r="B1022" s="260" t="str">
        <f t="shared" si="153"/>
        <v/>
      </c>
      <c r="C1022" s="277" t="str">
        <f t="shared" si="154"/>
        <v/>
      </c>
      <c r="D1022" s="260" t="str">
        <f t="shared" si="155"/>
        <v/>
      </c>
      <c r="E1022" s="226" t="str">
        <f t="shared" si="157"/>
        <v/>
      </c>
      <c r="F1022" s="248" t="str">
        <f t="shared" si="156"/>
        <v/>
      </c>
      <c r="G1022" s="246" t="str">
        <f>IF($A1022="","",'Prisestimat RAS'!$C$14)</f>
        <v/>
      </c>
      <c r="H1022" s="248" t="str" cm="1">
        <f t="array" ref="H1022">IF(N1022=Hjelpeark!$E$7,_xlfn.XLOOKUP(IF(P1022="Naturlig",O1022,P1022),'Veksttabell FV'!$A$26:$A$42,_xlfn.XLOOKUP('Beregninger RAS'!F1022,'Veksttabell FV'!$B$25:$T$25,'Veksttabell FV'!$B$26:$T$42,,-1),,-1)*G1022,IF('Beregninger RAS'!N1022=Hjelpeark!$D$7,_xlfn.XLOOKUP(IF(P1022="Naturlig",O1022,P1022),'Veksttabell SV'!$A$27:$A$43,_xlfn.XLOOKUP('Beregninger RAS'!F1022,'Veksttabell SV'!$B$26:$AU$26,'Veksttabell SV'!$B$27:$AU$43,,-1),,-1)*G1022,""))</f>
        <v/>
      </c>
      <c r="I1022" s="248" t="str">
        <f t="shared" si="150"/>
        <v/>
      </c>
      <c r="J1022" s="264" t="str">
        <f t="shared" si="151"/>
        <v/>
      </c>
      <c r="K1022" s="277" t="str">
        <f>IF(A1022="","",'Prisestimat RAS'!$C$9)</f>
        <v/>
      </c>
      <c r="L1022" s="277" t="str">
        <f>IF(B1022="","",'Prisestimat RAS'!$C$10)</f>
        <v/>
      </c>
      <c r="M1022" s="277" t="str">
        <f>IF(A1022="","",_xlfn.XLOOKUP('Prisestimat RAS'!$C$10,Hjelpeark!$P$14:$P$16,Hjelpeark!$Q$14:$Q$16))</f>
        <v/>
      </c>
      <c r="N1022" s="277" t="str">
        <f t="shared" si="158"/>
        <v/>
      </c>
      <c r="O1022" s="277" t="str">
        <f>IFERROR(IF(N1022=Hjelpeark!$D$7,_xlfn.XLOOKUP('Beregninger RAS'!C1022,Hjelpeark!$C$8:$C$19,Hjelpeark!$D$8:$D$19),_xlfn.XLOOKUP('Beregninger RAS'!C1022,Hjelpeark!$C$8:$C$19,Hjelpeark!$E$8:$E$19)),"")</f>
        <v/>
      </c>
      <c r="P1022" s="277" t="str">
        <f t="shared" si="159"/>
        <v/>
      </c>
      <c r="Q1022" s="277" t="str">
        <f>IFERROR(IF(P1022=Hjelpeark!$B$4,0,ABS(P1022-O1022)),"")</f>
        <v/>
      </c>
      <c r="R1022" s="226" t="str">
        <f t="shared" si="152"/>
        <v/>
      </c>
      <c r="T1022" s="248" t="str">
        <f>IFERROR(_xlfn.XLOOKUP(D1022,Prisliste!$C$4:$F$4,Prisliste!$C$28:$F$28)*R1022,"")</f>
        <v/>
      </c>
      <c r="U1022" s="248" t="str">
        <f>IFERROR(IF(L1022=Hjelpeark!$P$14,_xlfn.XLOOKUP(D1022,Prisliste!$C$4:$F$4,Prisliste!$C$29:$F$29)*R1022,IF(L1022=Hjelpeark!$P$15,_xlfn.XLOOKUP(D1022,Prisliste!$C$4:$F$4,Prisliste!$C$30:$F$30)*R1022,_xlfn.XLOOKUP(D1022,Prisliste!$C$4:$F$4,Prisliste!$C$31:$F$31)*R1022)),"")</f>
        <v/>
      </c>
    </row>
    <row r="1023" spans="1:21" ht="14.4">
      <c r="A1023" s="278" t="str">
        <f>IF(A1022="","",IF(A1022+1&lt;='Prisestimat RAS'!$C$7,'Beregninger RAS'!A1022+1,""))</f>
        <v/>
      </c>
      <c r="B1023" s="260" t="str">
        <f t="shared" si="153"/>
        <v/>
      </c>
      <c r="C1023" s="277" t="str">
        <f t="shared" si="154"/>
        <v/>
      </c>
      <c r="D1023" s="260" t="str">
        <f t="shared" si="155"/>
        <v/>
      </c>
      <c r="E1023" s="226" t="str">
        <f t="shared" si="157"/>
        <v/>
      </c>
      <c r="F1023" s="248" t="str">
        <f t="shared" si="156"/>
        <v/>
      </c>
      <c r="G1023" s="246" t="str">
        <f>IF($A1023="","",'Prisestimat RAS'!$C$14)</f>
        <v/>
      </c>
      <c r="H1023" s="248" t="str" cm="1">
        <f t="array" ref="H1023">IF(N1023=Hjelpeark!$E$7,_xlfn.XLOOKUP(IF(P1023="Naturlig",O1023,P1023),'Veksttabell FV'!$A$26:$A$42,_xlfn.XLOOKUP('Beregninger RAS'!F1023,'Veksttabell FV'!$B$25:$T$25,'Veksttabell FV'!$B$26:$T$42,,-1),,-1)*G1023,IF('Beregninger RAS'!N1023=Hjelpeark!$D$7,_xlfn.XLOOKUP(IF(P1023="Naturlig",O1023,P1023),'Veksttabell SV'!$A$27:$A$43,_xlfn.XLOOKUP('Beregninger RAS'!F1023,'Veksttabell SV'!$B$26:$AU$26,'Veksttabell SV'!$B$27:$AU$43,,-1),,-1)*G1023,""))</f>
        <v/>
      </c>
      <c r="I1023" s="248" t="str">
        <f t="shared" si="150"/>
        <v/>
      </c>
      <c r="J1023" s="264" t="str">
        <f t="shared" si="151"/>
        <v/>
      </c>
      <c r="K1023" s="277" t="str">
        <f>IF(A1023="","",'Prisestimat RAS'!$C$9)</f>
        <v/>
      </c>
      <c r="L1023" s="277" t="str">
        <f>IF(B1023="","",'Prisestimat RAS'!$C$10)</f>
        <v/>
      </c>
      <c r="M1023" s="277" t="str">
        <f>IF(A1023="","",_xlfn.XLOOKUP('Prisestimat RAS'!$C$10,Hjelpeark!$P$14:$P$16,Hjelpeark!$Q$14:$Q$16))</f>
        <v/>
      </c>
      <c r="N1023" s="277" t="str">
        <f t="shared" si="158"/>
        <v/>
      </c>
      <c r="O1023" s="277" t="str">
        <f>IFERROR(IF(N1023=Hjelpeark!$D$7,_xlfn.XLOOKUP('Beregninger RAS'!C1023,Hjelpeark!$C$8:$C$19,Hjelpeark!$D$8:$D$19),_xlfn.XLOOKUP('Beregninger RAS'!C1023,Hjelpeark!$C$8:$C$19,Hjelpeark!$E$8:$E$19)),"")</f>
        <v/>
      </c>
      <c r="P1023" s="277" t="str">
        <f t="shared" si="159"/>
        <v/>
      </c>
      <c r="Q1023" s="277" t="str">
        <f>IFERROR(IF(P1023=Hjelpeark!$B$4,0,ABS(P1023-O1023)),"")</f>
        <v/>
      </c>
      <c r="R1023" s="226" t="str">
        <f t="shared" si="152"/>
        <v/>
      </c>
      <c r="T1023" s="248" t="str">
        <f>IFERROR(_xlfn.XLOOKUP(D1023,Prisliste!$C$4:$F$4,Prisliste!$C$28:$F$28)*R1023,"")</f>
        <v/>
      </c>
      <c r="U1023" s="248" t="str">
        <f>IFERROR(IF(L1023=Hjelpeark!$P$14,_xlfn.XLOOKUP(D1023,Prisliste!$C$4:$F$4,Prisliste!$C$29:$F$29)*R1023,IF(L1023=Hjelpeark!$P$15,_xlfn.XLOOKUP(D1023,Prisliste!$C$4:$F$4,Prisliste!$C$30:$F$30)*R1023,_xlfn.XLOOKUP(D1023,Prisliste!$C$4:$F$4,Prisliste!$C$31:$F$31)*R1023)),"")</f>
        <v/>
      </c>
    </row>
    <row r="1024" spans="1:21" ht="14.4">
      <c r="A1024" s="278" t="str">
        <f>IF(A1023="","",IF(A1023+1&lt;='Prisestimat RAS'!$C$7,'Beregninger RAS'!A1023+1,""))</f>
        <v/>
      </c>
      <c r="B1024" s="260" t="str">
        <f t="shared" si="153"/>
        <v/>
      </c>
      <c r="C1024" s="277" t="str">
        <f t="shared" si="154"/>
        <v/>
      </c>
      <c r="D1024" s="260" t="str">
        <f t="shared" si="155"/>
        <v/>
      </c>
      <c r="E1024" s="226" t="str">
        <f t="shared" si="157"/>
        <v/>
      </c>
      <c r="F1024" s="248" t="str">
        <f t="shared" si="156"/>
        <v/>
      </c>
      <c r="G1024" s="246" t="str">
        <f>IF($A1024="","",'Prisestimat RAS'!$C$14)</f>
        <v/>
      </c>
      <c r="H1024" s="248" t="str" cm="1">
        <f t="array" ref="H1024">IF(N1024=Hjelpeark!$E$7,_xlfn.XLOOKUP(IF(P1024="Naturlig",O1024,P1024),'Veksttabell FV'!$A$26:$A$42,_xlfn.XLOOKUP('Beregninger RAS'!F1024,'Veksttabell FV'!$B$25:$T$25,'Veksttabell FV'!$B$26:$T$42,,-1),,-1)*G1024,IF('Beregninger RAS'!N1024=Hjelpeark!$D$7,_xlfn.XLOOKUP(IF(P1024="Naturlig",O1024,P1024),'Veksttabell SV'!$A$27:$A$43,_xlfn.XLOOKUP('Beregninger RAS'!F1024,'Veksttabell SV'!$B$26:$AU$26,'Veksttabell SV'!$B$27:$AU$43,,-1),,-1)*G1024,""))</f>
        <v/>
      </c>
      <c r="I1024" s="248" t="str">
        <f t="shared" si="150"/>
        <v/>
      </c>
      <c r="J1024" s="264" t="str">
        <f t="shared" si="151"/>
        <v/>
      </c>
      <c r="K1024" s="277" t="str">
        <f>IF(A1024="","",'Prisestimat RAS'!$C$9)</f>
        <v/>
      </c>
      <c r="L1024" s="277" t="str">
        <f>IF(B1024="","",'Prisestimat RAS'!$C$10)</f>
        <v/>
      </c>
      <c r="M1024" s="277" t="str">
        <f>IF(A1024="","",_xlfn.XLOOKUP('Prisestimat RAS'!$C$10,Hjelpeark!$P$14:$P$16,Hjelpeark!$Q$14:$Q$16))</f>
        <v/>
      </c>
      <c r="N1024" s="277" t="str">
        <f t="shared" si="158"/>
        <v/>
      </c>
      <c r="O1024" s="277" t="str">
        <f>IFERROR(IF(N1024=Hjelpeark!$D$7,_xlfn.XLOOKUP('Beregninger RAS'!C1024,Hjelpeark!$C$8:$C$19,Hjelpeark!$D$8:$D$19),_xlfn.XLOOKUP('Beregninger RAS'!C1024,Hjelpeark!$C$8:$C$19,Hjelpeark!$E$8:$E$19)),"")</f>
        <v/>
      </c>
      <c r="P1024" s="277" t="str">
        <f t="shared" si="159"/>
        <v/>
      </c>
      <c r="Q1024" s="277" t="str">
        <f>IFERROR(IF(P1024=Hjelpeark!$B$4,0,ABS(P1024-O1024)),"")</f>
        <v/>
      </c>
      <c r="R1024" s="226" t="str">
        <f t="shared" si="152"/>
        <v/>
      </c>
      <c r="T1024" s="248" t="str">
        <f>IFERROR(_xlfn.XLOOKUP(D1024,Prisliste!$C$4:$F$4,Prisliste!$C$28:$F$28)*R1024,"")</f>
        <v/>
      </c>
      <c r="U1024" s="248" t="str">
        <f>IFERROR(IF(L1024=Hjelpeark!$P$14,_xlfn.XLOOKUP(D1024,Prisliste!$C$4:$F$4,Prisliste!$C$29:$F$29)*R1024,IF(L1024=Hjelpeark!$P$15,_xlfn.XLOOKUP(D1024,Prisliste!$C$4:$F$4,Prisliste!$C$30:$F$30)*R1024,_xlfn.XLOOKUP(D1024,Prisliste!$C$4:$F$4,Prisliste!$C$31:$F$31)*R1024)),"")</f>
        <v/>
      </c>
    </row>
    <row r="1025" spans="1:21" ht="14.4">
      <c r="A1025" s="278" t="str">
        <f>IF(A1024="","",IF(A1024+1&lt;='Prisestimat RAS'!$C$7,'Beregninger RAS'!A1024+1,""))</f>
        <v/>
      </c>
      <c r="B1025" s="260" t="str">
        <f t="shared" si="153"/>
        <v/>
      </c>
      <c r="C1025" s="277" t="str">
        <f t="shared" si="154"/>
        <v/>
      </c>
      <c r="D1025" s="260" t="str">
        <f t="shared" si="155"/>
        <v/>
      </c>
      <c r="E1025" s="226" t="str">
        <f t="shared" si="157"/>
        <v/>
      </c>
      <c r="F1025" s="248" t="str">
        <f t="shared" si="156"/>
        <v/>
      </c>
      <c r="G1025" s="246" t="str">
        <f>IF($A1025="","",'Prisestimat RAS'!$C$14)</f>
        <v/>
      </c>
      <c r="H1025" s="248" t="str" cm="1">
        <f t="array" ref="H1025">IF(N1025=Hjelpeark!$E$7,_xlfn.XLOOKUP(IF(P1025="Naturlig",O1025,P1025),'Veksttabell FV'!$A$26:$A$42,_xlfn.XLOOKUP('Beregninger RAS'!F1025,'Veksttabell FV'!$B$25:$T$25,'Veksttabell FV'!$B$26:$T$42,,-1),,-1)*G1025,IF('Beregninger RAS'!N1025=Hjelpeark!$D$7,_xlfn.XLOOKUP(IF(P1025="Naturlig",O1025,P1025),'Veksttabell SV'!$A$27:$A$43,_xlfn.XLOOKUP('Beregninger RAS'!F1025,'Veksttabell SV'!$B$26:$AU$26,'Veksttabell SV'!$B$27:$AU$43,,-1),,-1)*G1025,""))</f>
        <v/>
      </c>
      <c r="I1025" s="248" t="str">
        <f t="shared" si="150"/>
        <v/>
      </c>
      <c r="J1025" s="264" t="str">
        <f t="shared" si="151"/>
        <v/>
      </c>
      <c r="K1025" s="277" t="str">
        <f>IF(A1025="","",'Prisestimat RAS'!$C$9)</f>
        <v/>
      </c>
      <c r="L1025" s="277" t="str">
        <f>IF(B1025="","",'Prisestimat RAS'!$C$10)</f>
        <v/>
      </c>
      <c r="M1025" s="277" t="str">
        <f>IF(A1025="","",_xlfn.XLOOKUP('Prisestimat RAS'!$C$10,Hjelpeark!$P$14:$P$16,Hjelpeark!$Q$14:$Q$16))</f>
        <v/>
      </c>
      <c r="N1025" s="277" t="str">
        <f t="shared" si="158"/>
        <v/>
      </c>
      <c r="O1025" s="277" t="str">
        <f>IFERROR(IF(N1025=Hjelpeark!$D$7,_xlfn.XLOOKUP('Beregninger RAS'!C1025,Hjelpeark!$C$8:$C$19,Hjelpeark!$D$8:$D$19),_xlfn.XLOOKUP('Beregninger RAS'!C1025,Hjelpeark!$C$8:$C$19,Hjelpeark!$E$8:$E$19)),"")</f>
        <v/>
      </c>
      <c r="P1025" s="277" t="str">
        <f t="shared" si="159"/>
        <v/>
      </c>
      <c r="Q1025" s="277" t="str">
        <f>IFERROR(IF(P1025=Hjelpeark!$B$4,0,ABS(P1025-O1025)),"")</f>
        <v/>
      </c>
      <c r="R1025" s="226" t="str">
        <f t="shared" si="152"/>
        <v/>
      </c>
      <c r="T1025" s="248" t="str">
        <f>IFERROR(_xlfn.XLOOKUP(D1025,Prisliste!$C$4:$F$4,Prisliste!$C$28:$F$28)*R1025,"")</f>
        <v/>
      </c>
      <c r="U1025" s="248" t="str">
        <f>IFERROR(IF(L1025=Hjelpeark!$P$14,_xlfn.XLOOKUP(D1025,Prisliste!$C$4:$F$4,Prisliste!$C$29:$F$29)*R1025,IF(L1025=Hjelpeark!$P$15,_xlfn.XLOOKUP(D1025,Prisliste!$C$4:$F$4,Prisliste!$C$30:$F$30)*R1025,_xlfn.XLOOKUP(D1025,Prisliste!$C$4:$F$4,Prisliste!$C$31:$F$31)*R1025)),"")</f>
        <v/>
      </c>
    </row>
    <row r="1026" spans="1:21" ht="14.4">
      <c r="A1026" s="278" t="str">
        <f>IF(A1025="","",IF(A1025+1&lt;='Prisestimat RAS'!$C$7,'Beregninger RAS'!A1025+1,""))</f>
        <v/>
      </c>
      <c r="B1026" s="260" t="str">
        <f t="shared" si="153"/>
        <v/>
      </c>
      <c r="C1026" s="277" t="str">
        <f t="shared" si="154"/>
        <v/>
      </c>
      <c r="D1026" s="260" t="str">
        <f t="shared" si="155"/>
        <v/>
      </c>
      <c r="E1026" s="226" t="str">
        <f t="shared" si="157"/>
        <v/>
      </c>
      <c r="F1026" s="248" t="str">
        <f t="shared" si="156"/>
        <v/>
      </c>
      <c r="G1026" s="246" t="str">
        <f>IF($A1026="","",'Prisestimat RAS'!$C$14)</f>
        <v/>
      </c>
      <c r="H1026" s="248" t="str" cm="1">
        <f t="array" ref="H1026">IF(N1026=Hjelpeark!$E$7,_xlfn.XLOOKUP(IF(P1026="Naturlig",O1026,P1026),'Veksttabell FV'!$A$26:$A$42,_xlfn.XLOOKUP('Beregninger RAS'!F1026,'Veksttabell FV'!$B$25:$T$25,'Veksttabell FV'!$B$26:$T$42,,-1),,-1)*G1026,IF('Beregninger RAS'!N1026=Hjelpeark!$D$7,_xlfn.XLOOKUP(IF(P1026="Naturlig",O1026,P1026),'Veksttabell SV'!$A$27:$A$43,_xlfn.XLOOKUP('Beregninger RAS'!F1026,'Veksttabell SV'!$B$26:$AU$26,'Veksttabell SV'!$B$27:$AU$43,,-1),,-1)*G1026,""))</f>
        <v/>
      </c>
      <c r="I1026" s="248" t="str">
        <f t="shared" si="150"/>
        <v/>
      </c>
      <c r="J1026" s="264" t="str">
        <f t="shared" si="151"/>
        <v/>
      </c>
      <c r="K1026" s="277" t="str">
        <f>IF(A1026="","",'Prisestimat RAS'!$C$9)</f>
        <v/>
      </c>
      <c r="L1026" s="277" t="str">
        <f>IF(B1026="","",'Prisestimat RAS'!$C$10)</f>
        <v/>
      </c>
      <c r="M1026" s="277" t="str">
        <f>IF(A1026="","",_xlfn.XLOOKUP('Prisestimat RAS'!$C$10,Hjelpeark!$P$14:$P$16,Hjelpeark!$Q$14:$Q$16))</f>
        <v/>
      </c>
      <c r="N1026" s="277" t="str">
        <f t="shared" si="158"/>
        <v/>
      </c>
      <c r="O1026" s="277" t="str">
        <f>IFERROR(IF(N1026=Hjelpeark!$D$7,_xlfn.XLOOKUP('Beregninger RAS'!C1026,Hjelpeark!$C$8:$C$19,Hjelpeark!$D$8:$D$19),_xlfn.XLOOKUP('Beregninger RAS'!C1026,Hjelpeark!$C$8:$C$19,Hjelpeark!$E$8:$E$19)),"")</f>
        <v/>
      </c>
      <c r="P1026" s="277" t="str">
        <f t="shared" si="159"/>
        <v/>
      </c>
      <c r="Q1026" s="277" t="str">
        <f>IFERROR(IF(P1026=Hjelpeark!$B$4,0,ABS(P1026-O1026)),"")</f>
        <v/>
      </c>
      <c r="R1026" s="226" t="str">
        <f t="shared" si="152"/>
        <v/>
      </c>
      <c r="T1026" s="248" t="str">
        <f>IFERROR(_xlfn.XLOOKUP(D1026,Prisliste!$C$4:$F$4,Prisliste!$C$28:$F$28)*R1026,"")</f>
        <v/>
      </c>
      <c r="U1026" s="248" t="str">
        <f>IFERROR(IF(L1026=Hjelpeark!$P$14,_xlfn.XLOOKUP(D1026,Prisliste!$C$4:$F$4,Prisliste!$C$29:$F$29)*R1026,IF(L1026=Hjelpeark!$P$15,_xlfn.XLOOKUP(D1026,Prisliste!$C$4:$F$4,Prisliste!$C$30:$F$30)*R1026,_xlfn.XLOOKUP(D1026,Prisliste!$C$4:$F$4,Prisliste!$C$31:$F$31)*R1026)),"")</f>
        <v/>
      </c>
    </row>
    <row r="1027" spans="1:21" ht="14.4">
      <c r="A1027" s="278" t="str">
        <f>IF(A1026="","",IF(A1026+1&lt;='Prisestimat RAS'!$C$7,'Beregninger RAS'!A1026+1,""))</f>
        <v/>
      </c>
      <c r="B1027" s="260" t="str">
        <f t="shared" si="153"/>
        <v/>
      </c>
      <c r="C1027" s="277" t="str">
        <f t="shared" si="154"/>
        <v/>
      </c>
      <c r="D1027" s="260" t="str">
        <f t="shared" si="155"/>
        <v/>
      </c>
      <c r="E1027" s="226" t="str">
        <f t="shared" si="157"/>
        <v/>
      </c>
      <c r="F1027" s="248" t="str">
        <f t="shared" si="156"/>
        <v/>
      </c>
      <c r="G1027" s="246" t="str">
        <f>IF($A1027="","",'Prisestimat RAS'!$C$14)</f>
        <v/>
      </c>
      <c r="H1027" s="248" t="str" cm="1">
        <f t="array" ref="H1027">IF(N1027=Hjelpeark!$E$7,_xlfn.XLOOKUP(IF(P1027="Naturlig",O1027,P1027),'Veksttabell FV'!$A$26:$A$42,_xlfn.XLOOKUP('Beregninger RAS'!F1027,'Veksttabell FV'!$B$25:$T$25,'Veksttabell FV'!$B$26:$T$42,,-1),,-1)*G1027,IF('Beregninger RAS'!N1027=Hjelpeark!$D$7,_xlfn.XLOOKUP(IF(P1027="Naturlig",O1027,P1027),'Veksttabell SV'!$A$27:$A$43,_xlfn.XLOOKUP('Beregninger RAS'!F1027,'Veksttabell SV'!$B$26:$AU$26,'Veksttabell SV'!$B$27:$AU$43,,-1),,-1)*G1027,""))</f>
        <v/>
      </c>
      <c r="I1027" s="248" t="str">
        <f t="shared" si="150"/>
        <v/>
      </c>
      <c r="J1027" s="264" t="str">
        <f t="shared" si="151"/>
        <v/>
      </c>
      <c r="K1027" s="277" t="str">
        <f>IF(A1027="","",'Prisestimat RAS'!$C$9)</f>
        <v/>
      </c>
      <c r="L1027" s="277" t="str">
        <f>IF(B1027="","",'Prisestimat RAS'!$C$10)</f>
        <v/>
      </c>
      <c r="M1027" s="277" t="str">
        <f>IF(A1027="","",_xlfn.XLOOKUP('Prisestimat RAS'!$C$10,Hjelpeark!$P$14:$P$16,Hjelpeark!$Q$14:$Q$16))</f>
        <v/>
      </c>
      <c r="N1027" s="277" t="str">
        <f t="shared" si="158"/>
        <v/>
      </c>
      <c r="O1027" s="277" t="str">
        <f>IFERROR(IF(N1027=Hjelpeark!$D$7,_xlfn.XLOOKUP('Beregninger RAS'!C1027,Hjelpeark!$C$8:$C$19,Hjelpeark!$D$8:$D$19),_xlfn.XLOOKUP('Beregninger RAS'!C1027,Hjelpeark!$C$8:$C$19,Hjelpeark!$E$8:$E$19)),"")</f>
        <v/>
      </c>
      <c r="P1027" s="277" t="str">
        <f t="shared" si="159"/>
        <v/>
      </c>
      <c r="Q1027" s="277" t="str">
        <f>IFERROR(IF(P1027=Hjelpeark!$B$4,0,ABS(P1027-O1027)),"")</f>
        <v/>
      </c>
      <c r="R1027" s="226" t="str">
        <f t="shared" si="152"/>
        <v/>
      </c>
      <c r="T1027" s="248" t="str">
        <f>IFERROR(_xlfn.XLOOKUP(D1027,Prisliste!$C$4:$F$4,Prisliste!$C$28:$F$28)*R1027,"")</f>
        <v/>
      </c>
      <c r="U1027" s="248" t="str">
        <f>IFERROR(IF(L1027=Hjelpeark!$P$14,_xlfn.XLOOKUP(D1027,Prisliste!$C$4:$F$4,Prisliste!$C$29:$F$29)*R1027,IF(L1027=Hjelpeark!$P$15,_xlfn.XLOOKUP(D1027,Prisliste!$C$4:$F$4,Prisliste!$C$30:$F$30)*R1027,_xlfn.XLOOKUP(D1027,Prisliste!$C$4:$F$4,Prisliste!$C$31:$F$31)*R1027)),"")</f>
        <v/>
      </c>
    </row>
    <row r="1028" spans="1:21" ht="14.4">
      <c r="A1028" s="278" t="str">
        <f>IF(A1027="","",IF(A1027+1&lt;='Prisestimat RAS'!$C$7,'Beregninger RAS'!A1027+1,""))</f>
        <v/>
      </c>
      <c r="B1028" s="260" t="str">
        <f t="shared" si="153"/>
        <v/>
      </c>
      <c r="C1028" s="277" t="str">
        <f t="shared" si="154"/>
        <v/>
      </c>
      <c r="D1028" s="260" t="str">
        <f t="shared" si="155"/>
        <v/>
      </c>
      <c r="E1028" s="226" t="str">
        <f t="shared" si="157"/>
        <v/>
      </c>
      <c r="F1028" s="248" t="str">
        <f t="shared" si="156"/>
        <v/>
      </c>
      <c r="G1028" s="246" t="str">
        <f>IF($A1028="","",'Prisestimat RAS'!$C$14)</f>
        <v/>
      </c>
      <c r="H1028" s="248" t="str" cm="1">
        <f t="array" ref="H1028">IF(N1028=Hjelpeark!$E$7,_xlfn.XLOOKUP(IF(P1028="Naturlig",O1028,P1028),'Veksttabell FV'!$A$26:$A$42,_xlfn.XLOOKUP('Beregninger RAS'!F1028,'Veksttabell FV'!$B$25:$T$25,'Veksttabell FV'!$B$26:$T$42,,-1),,-1)*G1028,IF('Beregninger RAS'!N1028=Hjelpeark!$D$7,_xlfn.XLOOKUP(IF(P1028="Naturlig",O1028,P1028),'Veksttabell SV'!$A$27:$A$43,_xlfn.XLOOKUP('Beregninger RAS'!F1028,'Veksttabell SV'!$B$26:$AU$26,'Veksttabell SV'!$B$27:$AU$43,,-1),,-1)*G1028,""))</f>
        <v/>
      </c>
      <c r="I1028" s="248" t="str">
        <f t="shared" si="160" ref="I1028:I1091">IF(A1028="","",E1028*F1028/1000)</f>
        <v/>
      </c>
      <c r="J1028" s="264" t="str">
        <f t="shared" si="161" ref="J1028:J1091">IF(A1028="","",I1028/(M1028/1000)/K1028)</f>
        <v/>
      </c>
      <c r="K1028" s="277" t="str">
        <f>IF(A1028="","",'Prisestimat RAS'!$C$9)</f>
        <v/>
      </c>
      <c r="L1028" s="277" t="str">
        <f>IF(B1028="","",'Prisestimat RAS'!$C$10)</f>
        <v/>
      </c>
      <c r="M1028" s="277" t="str">
        <f>IF(A1028="","",_xlfn.XLOOKUP('Prisestimat RAS'!$C$10,Hjelpeark!$P$14:$P$16,Hjelpeark!$Q$14:$Q$16))</f>
        <v/>
      </c>
      <c r="N1028" s="277" t="str">
        <f t="shared" si="158"/>
        <v/>
      </c>
      <c r="O1028" s="277" t="str">
        <f>IFERROR(IF(N1028=Hjelpeark!$D$7,_xlfn.XLOOKUP('Beregninger RAS'!C1028,Hjelpeark!$C$8:$C$19,Hjelpeark!$D$8:$D$19),_xlfn.XLOOKUP('Beregninger RAS'!C1028,Hjelpeark!$C$8:$C$19,Hjelpeark!$E$8:$E$19)),"")</f>
        <v/>
      </c>
      <c r="P1028" s="277" t="str">
        <f t="shared" si="159"/>
        <v/>
      </c>
      <c r="Q1028" s="277" t="str">
        <f>IFERROR(IF(P1028=Hjelpeark!$B$4,0,ABS(P1028-O1028)),"")</f>
        <v/>
      </c>
      <c r="R1028" s="226" t="str">
        <f t="shared" si="162" ref="R1028:R1091">K1028</f>
        <v/>
      </c>
      <c r="T1028" s="248" t="str">
        <f>IFERROR(_xlfn.XLOOKUP(D1028,Prisliste!$C$4:$F$4,Prisliste!$C$28:$F$28)*R1028,"")</f>
        <v/>
      </c>
      <c r="U1028" s="248" t="str">
        <f>IFERROR(IF(L1028=Hjelpeark!$P$14,_xlfn.XLOOKUP(D1028,Prisliste!$C$4:$F$4,Prisliste!$C$29:$F$29)*R1028,IF(L1028=Hjelpeark!$P$15,_xlfn.XLOOKUP(D1028,Prisliste!$C$4:$F$4,Prisliste!$C$30:$F$30)*R1028,_xlfn.XLOOKUP(D1028,Prisliste!$C$4:$F$4,Prisliste!$C$31:$F$31)*R1028)),"")</f>
        <v/>
      </c>
    </row>
    <row r="1029" spans="1:21" ht="14.4">
      <c r="A1029" s="278" t="str">
        <f>IF(A1028="","",IF(A1028+1&lt;='Prisestimat RAS'!$C$7,'Beregninger RAS'!A1028+1,""))</f>
        <v/>
      </c>
      <c r="B1029" s="260" t="str">
        <f t="shared" si="163" ref="B1029:B1092">IFERROR(_xlfn.ISOWEEKNUM(A1029),"")</f>
        <v/>
      </c>
      <c r="C1029" s="277" t="str">
        <f t="shared" si="164" ref="C1029:C1092">IFERROR(MONTH(A1029),"")</f>
        <v/>
      </c>
      <c r="D1029" s="260" t="str">
        <f t="shared" si="165" ref="D1029:D1092">IFERROR(YEAR(A1029),"")</f>
        <v/>
      </c>
      <c r="E1029" s="226" t="str">
        <f t="shared" si="157"/>
        <v/>
      </c>
      <c r="F1029" s="248" t="str">
        <f t="shared" si="166" ref="F1029:F1092">IF(A1029="","",F1028+(F1028*H1028/100))</f>
        <v/>
      </c>
      <c r="G1029" s="246" t="str">
        <f>IF($A1029="","",'Prisestimat RAS'!$C$14)</f>
        <v/>
      </c>
      <c r="H1029" s="248" t="str" cm="1">
        <f t="array" ref="H1029">IF(N1029=Hjelpeark!$E$7,_xlfn.XLOOKUP(IF(P1029="Naturlig",O1029,P1029),'Veksttabell FV'!$A$26:$A$42,_xlfn.XLOOKUP('Beregninger RAS'!F1029,'Veksttabell FV'!$B$25:$T$25,'Veksttabell FV'!$B$26:$T$42,,-1),,-1)*G1029,IF('Beregninger RAS'!N1029=Hjelpeark!$D$7,_xlfn.XLOOKUP(IF(P1029="Naturlig",O1029,P1029),'Veksttabell SV'!$A$27:$A$43,_xlfn.XLOOKUP('Beregninger RAS'!F1029,'Veksttabell SV'!$B$26:$AU$26,'Veksttabell SV'!$B$27:$AU$43,,-1),,-1)*G1029,""))</f>
        <v/>
      </c>
      <c r="I1029" s="248" t="str">
        <f t="shared" si="160"/>
        <v/>
      </c>
      <c r="J1029" s="264" t="str">
        <f t="shared" si="161"/>
        <v/>
      </c>
      <c r="K1029" s="277" t="str">
        <f>IF(A1029="","",'Prisestimat RAS'!$C$9)</f>
        <v/>
      </c>
      <c r="L1029" s="277" t="str">
        <f>IF(B1029="","",'Prisestimat RAS'!$C$10)</f>
        <v/>
      </c>
      <c r="M1029" s="277" t="str">
        <f>IF(A1029="","",_xlfn.XLOOKUP('Prisestimat RAS'!$C$10,Hjelpeark!$P$14:$P$16,Hjelpeark!$Q$14:$Q$16))</f>
        <v/>
      </c>
      <c r="N1029" s="277" t="str">
        <f t="shared" si="158"/>
        <v/>
      </c>
      <c r="O1029" s="277" t="str">
        <f>IFERROR(IF(N1029=Hjelpeark!$D$7,_xlfn.XLOOKUP('Beregninger RAS'!C1029,Hjelpeark!$C$8:$C$19,Hjelpeark!$D$8:$D$19),_xlfn.XLOOKUP('Beregninger RAS'!C1029,Hjelpeark!$C$8:$C$19,Hjelpeark!$E$8:$E$19)),"")</f>
        <v/>
      </c>
      <c r="P1029" s="277" t="str">
        <f t="shared" si="159"/>
        <v/>
      </c>
      <c r="Q1029" s="277" t="str">
        <f>IFERROR(IF(P1029=Hjelpeark!$B$4,0,ABS(P1029-O1029)),"")</f>
        <v/>
      </c>
      <c r="R1029" s="226" t="str">
        <f t="shared" si="162"/>
        <v/>
      </c>
      <c r="T1029" s="248" t="str">
        <f>IFERROR(_xlfn.XLOOKUP(D1029,Prisliste!$C$4:$F$4,Prisliste!$C$28:$F$28)*R1029,"")</f>
        <v/>
      </c>
      <c r="U1029" s="248" t="str">
        <f>IFERROR(IF(L1029=Hjelpeark!$P$14,_xlfn.XLOOKUP(D1029,Prisliste!$C$4:$F$4,Prisliste!$C$29:$F$29)*R1029,IF(L1029=Hjelpeark!$P$15,_xlfn.XLOOKUP(D1029,Prisliste!$C$4:$F$4,Prisliste!$C$30:$F$30)*R1029,_xlfn.XLOOKUP(D1029,Prisliste!$C$4:$F$4,Prisliste!$C$31:$F$31)*R1029)),"")</f>
        <v/>
      </c>
    </row>
    <row r="1030" spans="1:21" ht="14.4">
      <c r="A1030" s="278" t="str">
        <f>IF(A1029="","",IF(A1029+1&lt;='Prisestimat RAS'!$C$7,'Beregninger RAS'!A1029+1,""))</f>
        <v/>
      </c>
      <c r="B1030" s="260" t="str">
        <f t="shared" si="163"/>
        <v/>
      </c>
      <c r="C1030" s="277" t="str">
        <f t="shared" si="164"/>
        <v/>
      </c>
      <c r="D1030" s="260" t="str">
        <f t="shared" si="165"/>
        <v/>
      </c>
      <c r="E1030" s="226" t="str">
        <f t="shared" si="167" ref="E1030:E1093">IFERROR(IF(A1030="","",E1029),"")</f>
        <v/>
      </c>
      <c r="F1030" s="248" t="str">
        <f t="shared" si="166"/>
        <v/>
      </c>
      <c r="G1030" s="246" t="str">
        <f>IF($A1030="","",'Prisestimat RAS'!$C$14)</f>
        <v/>
      </c>
      <c r="H1030" s="248" t="str" cm="1">
        <f t="array" ref="H1030">IF(N1030=Hjelpeark!$E$7,_xlfn.XLOOKUP(IF(P1030="Naturlig",O1030,P1030),'Veksttabell FV'!$A$26:$A$42,_xlfn.XLOOKUP('Beregninger RAS'!F1030,'Veksttabell FV'!$B$25:$T$25,'Veksttabell FV'!$B$26:$T$42,,-1),,-1)*G1030,IF('Beregninger RAS'!N1030=Hjelpeark!$D$7,_xlfn.XLOOKUP(IF(P1030="Naturlig",O1030,P1030),'Veksttabell SV'!$A$27:$A$43,_xlfn.XLOOKUP('Beregninger RAS'!F1030,'Veksttabell SV'!$B$26:$AU$26,'Veksttabell SV'!$B$27:$AU$43,,-1),,-1)*G1030,""))</f>
        <v/>
      </c>
      <c r="I1030" s="248" t="str">
        <f t="shared" si="160"/>
        <v/>
      </c>
      <c r="J1030" s="264" t="str">
        <f t="shared" si="161"/>
        <v/>
      </c>
      <c r="K1030" s="277" t="str">
        <f>IF(A1030="","",'Prisestimat RAS'!$C$9)</f>
        <v/>
      </c>
      <c r="L1030" s="277" t="str">
        <f>IF(B1030="","",'Prisestimat RAS'!$C$10)</f>
        <v/>
      </c>
      <c r="M1030" s="277" t="str">
        <f>IF(A1030="","",_xlfn.XLOOKUP('Prisestimat RAS'!$C$10,Hjelpeark!$P$14:$P$16,Hjelpeark!$Q$14:$Q$16))</f>
        <v/>
      </c>
      <c r="N1030" s="277" t="str">
        <f t="shared" si="168" ref="N1030:N1093">IF(A1030="","",N1029)</f>
        <v/>
      </c>
      <c r="O1030" s="277" t="str">
        <f>IFERROR(IF(N1030=Hjelpeark!$D$7,_xlfn.XLOOKUP('Beregninger RAS'!C1030,Hjelpeark!$C$8:$C$19,Hjelpeark!$D$8:$D$19),_xlfn.XLOOKUP('Beregninger RAS'!C1030,Hjelpeark!$C$8:$C$19,Hjelpeark!$E$8:$E$19)),"")</f>
        <v/>
      </c>
      <c r="P1030" s="277" t="str">
        <f t="shared" si="169" ref="P1030:P1093">IF(A1030="","",P1029)</f>
        <v/>
      </c>
      <c r="Q1030" s="277" t="str">
        <f>IFERROR(IF(P1030=Hjelpeark!$B$4,0,ABS(P1030-O1030)),"")</f>
        <v/>
      </c>
      <c r="R1030" s="226" t="str">
        <f t="shared" si="162"/>
        <v/>
      </c>
      <c r="T1030" s="248" t="str">
        <f>IFERROR(_xlfn.XLOOKUP(D1030,Prisliste!$C$4:$F$4,Prisliste!$C$28:$F$28)*R1030,"")</f>
        <v/>
      </c>
      <c r="U1030" s="248" t="str">
        <f>IFERROR(IF(L1030=Hjelpeark!$P$14,_xlfn.XLOOKUP(D1030,Prisliste!$C$4:$F$4,Prisliste!$C$29:$F$29)*R1030,IF(L1030=Hjelpeark!$P$15,_xlfn.XLOOKUP(D1030,Prisliste!$C$4:$F$4,Prisliste!$C$30:$F$30)*R1030,_xlfn.XLOOKUP(D1030,Prisliste!$C$4:$F$4,Prisliste!$C$31:$F$31)*R1030)),"")</f>
        <v/>
      </c>
    </row>
    <row r="1031" spans="1:21" ht="14.4">
      <c r="A1031" s="278" t="str">
        <f>IF(A1030="","",IF(A1030+1&lt;='Prisestimat RAS'!$C$7,'Beregninger RAS'!A1030+1,""))</f>
        <v/>
      </c>
      <c r="B1031" s="260" t="str">
        <f t="shared" si="163"/>
        <v/>
      </c>
      <c r="C1031" s="277" t="str">
        <f t="shared" si="164"/>
        <v/>
      </c>
      <c r="D1031" s="260" t="str">
        <f t="shared" si="165"/>
        <v/>
      </c>
      <c r="E1031" s="226" t="str">
        <f t="shared" si="167"/>
        <v/>
      </c>
      <c r="F1031" s="248" t="str">
        <f t="shared" si="166"/>
        <v/>
      </c>
      <c r="G1031" s="246" t="str">
        <f>IF($A1031="","",'Prisestimat RAS'!$C$14)</f>
        <v/>
      </c>
      <c r="H1031" s="248" t="str" cm="1">
        <f t="array" ref="H1031">IF(N1031=Hjelpeark!$E$7,_xlfn.XLOOKUP(IF(P1031="Naturlig",O1031,P1031),'Veksttabell FV'!$A$26:$A$42,_xlfn.XLOOKUP('Beregninger RAS'!F1031,'Veksttabell FV'!$B$25:$T$25,'Veksttabell FV'!$B$26:$T$42,,-1),,-1)*G1031,IF('Beregninger RAS'!N1031=Hjelpeark!$D$7,_xlfn.XLOOKUP(IF(P1031="Naturlig",O1031,P1031),'Veksttabell SV'!$A$27:$A$43,_xlfn.XLOOKUP('Beregninger RAS'!F1031,'Veksttabell SV'!$B$26:$AU$26,'Veksttabell SV'!$B$27:$AU$43,,-1),,-1)*G1031,""))</f>
        <v/>
      </c>
      <c r="I1031" s="248" t="str">
        <f t="shared" si="160"/>
        <v/>
      </c>
      <c r="J1031" s="264" t="str">
        <f t="shared" si="161"/>
        <v/>
      </c>
      <c r="K1031" s="277" t="str">
        <f>IF(A1031="","",'Prisestimat RAS'!$C$9)</f>
        <v/>
      </c>
      <c r="L1031" s="277" t="str">
        <f>IF(B1031="","",'Prisestimat RAS'!$C$10)</f>
        <v/>
      </c>
      <c r="M1031" s="277" t="str">
        <f>IF(A1031="","",_xlfn.XLOOKUP('Prisestimat RAS'!$C$10,Hjelpeark!$P$14:$P$16,Hjelpeark!$Q$14:$Q$16))</f>
        <v/>
      </c>
      <c r="N1031" s="277" t="str">
        <f t="shared" si="168"/>
        <v/>
      </c>
      <c r="O1031" s="277" t="str">
        <f>IFERROR(IF(N1031=Hjelpeark!$D$7,_xlfn.XLOOKUP('Beregninger RAS'!C1031,Hjelpeark!$C$8:$C$19,Hjelpeark!$D$8:$D$19),_xlfn.XLOOKUP('Beregninger RAS'!C1031,Hjelpeark!$C$8:$C$19,Hjelpeark!$E$8:$E$19)),"")</f>
        <v/>
      </c>
      <c r="P1031" s="277" t="str">
        <f t="shared" si="169"/>
        <v/>
      </c>
      <c r="Q1031" s="277" t="str">
        <f>IFERROR(IF(P1031=Hjelpeark!$B$4,0,ABS(P1031-O1031)),"")</f>
        <v/>
      </c>
      <c r="R1031" s="226" t="str">
        <f t="shared" si="162"/>
        <v/>
      </c>
      <c r="T1031" s="248" t="str">
        <f>IFERROR(_xlfn.XLOOKUP(D1031,Prisliste!$C$4:$F$4,Prisliste!$C$28:$F$28)*R1031,"")</f>
        <v/>
      </c>
      <c r="U1031" s="248" t="str">
        <f>IFERROR(IF(L1031=Hjelpeark!$P$14,_xlfn.XLOOKUP(D1031,Prisliste!$C$4:$F$4,Prisliste!$C$29:$F$29)*R1031,IF(L1031=Hjelpeark!$P$15,_xlfn.XLOOKUP(D1031,Prisliste!$C$4:$F$4,Prisliste!$C$30:$F$30)*R1031,_xlfn.XLOOKUP(D1031,Prisliste!$C$4:$F$4,Prisliste!$C$31:$F$31)*R1031)),"")</f>
        <v/>
      </c>
    </row>
    <row r="1032" spans="1:21" ht="14.4">
      <c r="A1032" s="278" t="str">
        <f>IF(A1031="","",IF(A1031+1&lt;='Prisestimat RAS'!$C$7,'Beregninger RAS'!A1031+1,""))</f>
        <v/>
      </c>
      <c r="B1032" s="260" t="str">
        <f t="shared" si="163"/>
        <v/>
      </c>
      <c r="C1032" s="277" t="str">
        <f t="shared" si="164"/>
        <v/>
      </c>
      <c r="D1032" s="260" t="str">
        <f t="shared" si="165"/>
        <v/>
      </c>
      <c r="E1032" s="226" t="str">
        <f t="shared" si="167"/>
        <v/>
      </c>
      <c r="F1032" s="248" t="str">
        <f t="shared" si="166"/>
        <v/>
      </c>
      <c r="G1032" s="246" t="str">
        <f>IF($A1032="","",'Prisestimat RAS'!$C$14)</f>
        <v/>
      </c>
      <c r="H1032" s="248" t="str" cm="1">
        <f t="array" ref="H1032">IF(N1032=Hjelpeark!$E$7,_xlfn.XLOOKUP(IF(P1032="Naturlig",O1032,P1032),'Veksttabell FV'!$A$26:$A$42,_xlfn.XLOOKUP('Beregninger RAS'!F1032,'Veksttabell FV'!$B$25:$T$25,'Veksttabell FV'!$B$26:$T$42,,-1),,-1)*G1032,IF('Beregninger RAS'!N1032=Hjelpeark!$D$7,_xlfn.XLOOKUP(IF(P1032="Naturlig",O1032,P1032),'Veksttabell SV'!$A$27:$A$43,_xlfn.XLOOKUP('Beregninger RAS'!F1032,'Veksttabell SV'!$B$26:$AU$26,'Veksttabell SV'!$B$27:$AU$43,,-1),,-1)*G1032,""))</f>
        <v/>
      </c>
      <c r="I1032" s="248" t="str">
        <f t="shared" si="160"/>
        <v/>
      </c>
      <c r="J1032" s="264" t="str">
        <f t="shared" si="161"/>
        <v/>
      </c>
      <c r="K1032" s="277" t="str">
        <f>IF(A1032="","",'Prisestimat RAS'!$C$9)</f>
        <v/>
      </c>
      <c r="L1032" s="277" t="str">
        <f>IF(B1032="","",'Prisestimat RAS'!$C$10)</f>
        <v/>
      </c>
      <c r="M1032" s="277" t="str">
        <f>IF(A1032="","",_xlfn.XLOOKUP('Prisestimat RAS'!$C$10,Hjelpeark!$P$14:$P$16,Hjelpeark!$Q$14:$Q$16))</f>
        <v/>
      </c>
      <c r="N1032" s="277" t="str">
        <f t="shared" si="168"/>
        <v/>
      </c>
      <c r="O1032" s="277" t="str">
        <f>IFERROR(IF(N1032=Hjelpeark!$D$7,_xlfn.XLOOKUP('Beregninger RAS'!C1032,Hjelpeark!$C$8:$C$19,Hjelpeark!$D$8:$D$19),_xlfn.XLOOKUP('Beregninger RAS'!C1032,Hjelpeark!$C$8:$C$19,Hjelpeark!$E$8:$E$19)),"")</f>
        <v/>
      </c>
      <c r="P1032" s="277" t="str">
        <f t="shared" si="169"/>
        <v/>
      </c>
      <c r="Q1032" s="277" t="str">
        <f>IFERROR(IF(P1032=Hjelpeark!$B$4,0,ABS(P1032-O1032)),"")</f>
        <v/>
      </c>
      <c r="R1032" s="226" t="str">
        <f t="shared" si="162"/>
        <v/>
      </c>
      <c r="T1032" s="248" t="str">
        <f>IFERROR(_xlfn.XLOOKUP(D1032,Prisliste!$C$4:$F$4,Prisliste!$C$28:$F$28)*R1032,"")</f>
        <v/>
      </c>
      <c r="U1032" s="248" t="str">
        <f>IFERROR(IF(L1032=Hjelpeark!$P$14,_xlfn.XLOOKUP(D1032,Prisliste!$C$4:$F$4,Prisliste!$C$29:$F$29)*R1032,IF(L1032=Hjelpeark!$P$15,_xlfn.XLOOKUP(D1032,Prisliste!$C$4:$F$4,Prisliste!$C$30:$F$30)*R1032,_xlfn.XLOOKUP(D1032,Prisliste!$C$4:$F$4,Prisliste!$C$31:$F$31)*R1032)),"")</f>
        <v/>
      </c>
    </row>
    <row r="1033" spans="1:21" ht="14.4">
      <c r="A1033" s="278" t="str">
        <f>IF(A1032="","",IF(A1032+1&lt;='Prisestimat RAS'!$C$7,'Beregninger RAS'!A1032+1,""))</f>
        <v/>
      </c>
      <c r="B1033" s="260" t="str">
        <f t="shared" si="163"/>
        <v/>
      </c>
      <c r="C1033" s="277" t="str">
        <f t="shared" si="164"/>
        <v/>
      </c>
      <c r="D1033" s="260" t="str">
        <f t="shared" si="165"/>
        <v/>
      </c>
      <c r="E1033" s="226" t="str">
        <f t="shared" si="167"/>
        <v/>
      </c>
      <c r="F1033" s="248" t="str">
        <f t="shared" si="166"/>
        <v/>
      </c>
      <c r="G1033" s="246" t="str">
        <f>IF($A1033="","",'Prisestimat RAS'!$C$14)</f>
        <v/>
      </c>
      <c r="H1033" s="248" t="str" cm="1">
        <f t="array" ref="H1033">IF(N1033=Hjelpeark!$E$7,_xlfn.XLOOKUP(IF(P1033="Naturlig",O1033,P1033),'Veksttabell FV'!$A$26:$A$42,_xlfn.XLOOKUP('Beregninger RAS'!F1033,'Veksttabell FV'!$B$25:$T$25,'Veksttabell FV'!$B$26:$T$42,,-1),,-1)*G1033,IF('Beregninger RAS'!N1033=Hjelpeark!$D$7,_xlfn.XLOOKUP(IF(P1033="Naturlig",O1033,P1033),'Veksttabell SV'!$A$27:$A$43,_xlfn.XLOOKUP('Beregninger RAS'!F1033,'Veksttabell SV'!$B$26:$AU$26,'Veksttabell SV'!$B$27:$AU$43,,-1),,-1)*G1033,""))</f>
        <v/>
      </c>
      <c r="I1033" s="248" t="str">
        <f t="shared" si="160"/>
        <v/>
      </c>
      <c r="J1033" s="264" t="str">
        <f t="shared" si="161"/>
        <v/>
      </c>
      <c r="K1033" s="277" t="str">
        <f>IF(A1033="","",'Prisestimat RAS'!$C$9)</f>
        <v/>
      </c>
      <c r="L1033" s="277" t="str">
        <f>IF(B1033="","",'Prisestimat RAS'!$C$10)</f>
        <v/>
      </c>
      <c r="M1033" s="277" t="str">
        <f>IF(A1033="","",_xlfn.XLOOKUP('Prisestimat RAS'!$C$10,Hjelpeark!$P$14:$P$16,Hjelpeark!$Q$14:$Q$16))</f>
        <v/>
      </c>
      <c r="N1033" s="277" t="str">
        <f t="shared" si="168"/>
        <v/>
      </c>
      <c r="O1033" s="277" t="str">
        <f>IFERROR(IF(N1033=Hjelpeark!$D$7,_xlfn.XLOOKUP('Beregninger RAS'!C1033,Hjelpeark!$C$8:$C$19,Hjelpeark!$D$8:$D$19),_xlfn.XLOOKUP('Beregninger RAS'!C1033,Hjelpeark!$C$8:$C$19,Hjelpeark!$E$8:$E$19)),"")</f>
        <v/>
      </c>
      <c r="P1033" s="277" t="str">
        <f t="shared" si="169"/>
        <v/>
      </c>
      <c r="Q1033" s="277" t="str">
        <f>IFERROR(IF(P1033=Hjelpeark!$B$4,0,ABS(P1033-O1033)),"")</f>
        <v/>
      </c>
      <c r="R1033" s="226" t="str">
        <f t="shared" si="162"/>
        <v/>
      </c>
      <c r="T1033" s="248" t="str">
        <f>IFERROR(_xlfn.XLOOKUP(D1033,Prisliste!$C$4:$F$4,Prisliste!$C$28:$F$28)*R1033,"")</f>
        <v/>
      </c>
      <c r="U1033" s="248" t="str">
        <f>IFERROR(IF(L1033=Hjelpeark!$P$14,_xlfn.XLOOKUP(D1033,Prisliste!$C$4:$F$4,Prisliste!$C$29:$F$29)*R1033,IF(L1033=Hjelpeark!$P$15,_xlfn.XLOOKUP(D1033,Prisliste!$C$4:$F$4,Prisliste!$C$30:$F$30)*R1033,_xlfn.XLOOKUP(D1033,Prisliste!$C$4:$F$4,Prisliste!$C$31:$F$31)*R1033)),"")</f>
        <v/>
      </c>
    </row>
    <row r="1034" spans="1:21" ht="14.4">
      <c r="A1034" s="278" t="str">
        <f>IF(A1033="","",IF(A1033+1&lt;='Prisestimat RAS'!$C$7,'Beregninger RAS'!A1033+1,""))</f>
        <v/>
      </c>
      <c r="B1034" s="260" t="str">
        <f t="shared" si="163"/>
        <v/>
      </c>
      <c r="C1034" s="277" t="str">
        <f t="shared" si="164"/>
        <v/>
      </c>
      <c r="D1034" s="260" t="str">
        <f t="shared" si="165"/>
        <v/>
      </c>
      <c r="E1034" s="226" t="str">
        <f t="shared" si="167"/>
        <v/>
      </c>
      <c r="F1034" s="248" t="str">
        <f t="shared" si="166"/>
        <v/>
      </c>
      <c r="G1034" s="246" t="str">
        <f>IF($A1034="","",'Prisestimat RAS'!$C$14)</f>
        <v/>
      </c>
      <c r="H1034" s="248" t="str" cm="1">
        <f t="array" ref="H1034">IF(N1034=Hjelpeark!$E$7,_xlfn.XLOOKUP(IF(P1034="Naturlig",O1034,P1034),'Veksttabell FV'!$A$26:$A$42,_xlfn.XLOOKUP('Beregninger RAS'!F1034,'Veksttabell FV'!$B$25:$T$25,'Veksttabell FV'!$B$26:$T$42,,-1),,-1)*G1034,IF('Beregninger RAS'!N1034=Hjelpeark!$D$7,_xlfn.XLOOKUP(IF(P1034="Naturlig",O1034,P1034),'Veksttabell SV'!$A$27:$A$43,_xlfn.XLOOKUP('Beregninger RAS'!F1034,'Veksttabell SV'!$B$26:$AU$26,'Veksttabell SV'!$B$27:$AU$43,,-1),,-1)*G1034,""))</f>
        <v/>
      </c>
      <c r="I1034" s="248" t="str">
        <f t="shared" si="160"/>
        <v/>
      </c>
      <c r="J1034" s="264" t="str">
        <f t="shared" si="161"/>
        <v/>
      </c>
      <c r="K1034" s="277" t="str">
        <f>IF(A1034="","",'Prisestimat RAS'!$C$9)</f>
        <v/>
      </c>
      <c r="L1034" s="277" t="str">
        <f>IF(B1034="","",'Prisestimat RAS'!$C$10)</f>
        <v/>
      </c>
      <c r="M1034" s="277" t="str">
        <f>IF(A1034="","",_xlfn.XLOOKUP('Prisestimat RAS'!$C$10,Hjelpeark!$P$14:$P$16,Hjelpeark!$Q$14:$Q$16))</f>
        <v/>
      </c>
      <c r="N1034" s="277" t="str">
        <f t="shared" si="168"/>
        <v/>
      </c>
      <c r="O1034" s="277" t="str">
        <f>IFERROR(IF(N1034=Hjelpeark!$D$7,_xlfn.XLOOKUP('Beregninger RAS'!C1034,Hjelpeark!$C$8:$C$19,Hjelpeark!$D$8:$D$19),_xlfn.XLOOKUP('Beregninger RAS'!C1034,Hjelpeark!$C$8:$C$19,Hjelpeark!$E$8:$E$19)),"")</f>
        <v/>
      </c>
      <c r="P1034" s="277" t="str">
        <f t="shared" si="169"/>
        <v/>
      </c>
      <c r="Q1034" s="277" t="str">
        <f>IFERROR(IF(P1034=Hjelpeark!$B$4,0,ABS(P1034-O1034)),"")</f>
        <v/>
      </c>
      <c r="R1034" s="226" t="str">
        <f t="shared" si="162"/>
        <v/>
      </c>
      <c r="T1034" s="248" t="str">
        <f>IFERROR(_xlfn.XLOOKUP(D1034,Prisliste!$C$4:$F$4,Prisliste!$C$28:$F$28)*R1034,"")</f>
        <v/>
      </c>
      <c r="U1034" s="248" t="str">
        <f>IFERROR(IF(L1034=Hjelpeark!$P$14,_xlfn.XLOOKUP(D1034,Prisliste!$C$4:$F$4,Prisliste!$C$29:$F$29)*R1034,IF(L1034=Hjelpeark!$P$15,_xlfn.XLOOKUP(D1034,Prisliste!$C$4:$F$4,Prisliste!$C$30:$F$30)*R1034,_xlfn.XLOOKUP(D1034,Prisliste!$C$4:$F$4,Prisliste!$C$31:$F$31)*R1034)),"")</f>
        <v/>
      </c>
    </row>
    <row r="1035" spans="1:21" ht="14.4">
      <c r="A1035" s="278" t="str">
        <f>IF(A1034="","",IF(A1034+1&lt;='Prisestimat RAS'!$C$7,'Beregninger RAS'!A1034+1,""))</f>
        <v/>
      </c>
      <c r="B1035" s="260" t="str">
        <f t="shared" si="163"/>
        <v/>
      </c>
      <c r="C1035" s="277" t="str">
        <f t="shared" si="164"/>
        <v/>
      </c>
      <c r="D1035" s="260" t="str">
        <f t="shared" si="165"/>
        <v/>
      </c>
      <c r="E1035" s="226" t="str">
        <f t="shared" si="167"/>
        <v/>
      </c>
      <c r="F1035" s="248" t="str">
        <f t="shared" si="166"/>
        <v/>
      </c>
      <c r="G1035" s="246" t="str">
        <f>IF($A1035="","",'Prisestimat RAS'!$C$14)</f>
        <v/>
      </c>
      <c r="H1035" s="248" t="str" cm="1">
        <f t="array" ref="H1035">IF(N1035=Hjelpeark!$E$7,_xlfn.XLOOKUP(IF(P1035="Naturlig",O1035,P1035),'Veksttabell FV'!$A$26:$A$42,_xlfn.XLOOKUP('Beregninger RAS'!F1035,'Veksttabell FV'!$B$25:$T$25,'Veksttabell FV'!$B$26:$T$42,,-1),,-1)*G1035,IF('Beregninger RAS'!N1035=Hjelpeark!$D$7,_xlfn.XLOOKUP(IF(P1035="Naturlig",O1035,P1035),'Veksttabell SV'!$A$27:$A$43,_xlfn.XLOOKUP('Beregninger RAS'!F1035,'Veksttabell SV'!$B$26:$AU$26,'Veksttabell SV'!$B$27:$AU$43,,-1),,-1)*G1035,""))</f>
        <v/>
      </c>
      <c r="I1035" s="248" t="str">
        <f t="shared" si="160"/>
        <v/>
      </c>
      <c r="J1035" s="264" t="str">
        <f t="shared" si="161"/>
        <v/>
      </c>
      <c r="K1035" s="277" t="str">
        <f>IF(A1035="","",'Prisestimat RAS'!$C$9)</f>
        <v/>
      </c>
      <c r="L1035" s="277" t="str">
        <f>IF(B1035="","",'Prisestimat RAS'!$C$10)</f>
        <v/>
      </c>
      <c r="M1035" s="277" t="str">
        <f>IF(A1035="","",_xlfn.XLOOKUP('Prisestimat RAS'!$C$10,Hjelpeark!$P$14:$P$16,Hjelpeark!$Q$14:$Q$16))</f>
        <v/>
      </c>
      <c r="N1035" s="277" t="str">
        <f t="shared" si="168"/>
        <v/>
      </c>
      <c r="O1035" s="277" t="str">
        <f>IFERROR(IF(N1035=Hjelpeark!$D$7,_xlfn.XLOOKUP('Beregninger RAS'!C1035,Hjelpeark!$C$8:$C$19,Hjelpeark!$D$8:$D$19),_xlfn.XLOOKUP('Beregninger RAS'!C1035,Hjelpeark!$C$8:$C$19,Hjelpeark!$E$8:$E$19)),"")</f>
        <v/>
      </c>
      <c r="P1035" s="277" t="str">
        <f t="shared" si="169"/>
        <v/>
      </c>
      <c r="Q1035" s="277" t="str">
        <f>IFERROR(IF(P1035=Hjelpeark!$B$4,0,ABS(P1035-O1035)),"")</f>
        <v/>
      </c>
      <c r="R1035" s="226" t="str">
        <f t="shared" si="162"/>
        <v/>
      </c>
      <c r="T1035" s="248" t="str">
        <f>IFERROR(_xlfn.XLOOKUP(D1035,Prisliste!$C$4:$F$4,Prisliste!$C$28:$F$28)*R1035,"")</f>
        <v/>
      </c>
      <c r="U1035" s="248" t="str">
        <f>IFERROR(IF(L1035=Hjelpeark!$P$14,_xlfn.XLOOKUP(D1035,Prisliste!$C$4:$F$4,Prisliste!$C$29:$F$29)*R1035,IF(L1035=Hjelpeark!$P$15,_xlfn.XLOOKUP(D1035,Prisliste!$C$4:$F$4,Prisliste!$C$30:$F$30)*R1035,_xlfn.XLOOKUP(D1035,Prisliste!$C$4:$F$4,Prisliste!$C$31:$F$31)*R1035)),"")</f>
        <v/>
      </c>
    </row>
    <row r="1036" spans="1:21" ht="14.4">
      <c r="A1036" s="278" t="str">
        <f>IF(A1035="","",IF(A1035+1&lt;='Prisestimat RAS'!$C$7,'Beregninger RAS'!A1035+1,""))</f>
        <v/>
      </c>
      <c r="B1036" s="260" t="str">
        <f t="shared" si="163"/>
        <v/>
      </c>
      <c r="C1036" s="277" t="str">
        <f t="shared" si="164"/>
        <v/>
      </c>
      <c r="D1036" s="260" t="str">
        <f t="shared" si="165"/>
        <v/>
      </c>
      <c r="E1036" s="226" t="str">
        <f t="shared" si="167"/>
        <v/>
      </c>
      <c r="F1036" s="248" t="str">
        <f t="shared" si="166"/>
        <v/>
      </c>
      <c r="G1036" s="246" t="str">
        <f>IF($A1036="","",'Prisestimat RAS'!$C$14)</f>
        <v/>
      </c>
      <c r="H1036" s="248" t="str" cm="1">
        <f t="array" ref="H1036">IF(N1036=Hjelpeark!$E$7,_xlfn.XLOOKUP(IF(P1036="Naturlig",O1036,P1036),'Veksttabell FV'!$A$26:$A$42,_xlfn.XLOOKUP('Beregninger RAS'!F1036,'Veksttabell FV'!$B$25:$T$25,'Veksttabell FV'!$B$26:$T$42,,-1),,-1)*G1036,IF('Beregninger RAS'!N1036=Hjelpeark!$D$7,_xlfn.XLOOKUP(IF(P1036="Naturlig",O1036,P1036),'Veksttabell SV'!$A$27:$A$43,_xlfn.XLOOKUP('Beregninger RAS'!F1036,'Veksttabell SV'!$B$26:$AU$26,'Veksttabell SV'!$B$27:$AU$43,,-1),,-1)*G1036,""))</f>
        <v/>
      </c>
      <c r="I1036" s="248" t="str">
        <f t="shared" si="160"/>
        <v/>
      </c>
      <c r="J1036" s="264" t="str">
        <f t="shared" si="161"/>
        <v/>
      </c>
      <c r="K1036" s="277" t="str">
        <f>IF(A1036="","",'Prisestimat RAS'!$C$9)</f>
        <v/>
      </c>
      <c r="L1036" s="277" t="str">
        <f>IF(B1036="","",'Prisestimat RAS'!$C$10)</f>
        <v/>
      </c>
      <c r="M1036" s="277" t="str">
        <f>IF(A1036="","",_xlfn.XLOOKUP('Prisestimat RAS'!$C$10,Hjelpeark!$P$14:$P$16,Hjelpeark!$Q$14:$Q$16))</f>
        <v/>
      </c>
      <c r="N1036" s="277" t="str">
        <f t="shared" si="168"/>
        <v/>
      </c>
      <c r="O1036" s="277" t="str">
        <f>IFERROR(IF(N1036=Hjelpeark!$D$7,_xlfn.XLOOKUP('Beregninger RAS'!C1036,Hjelpeark!$C$8:$C$19,Hjelpeark!$D$8:$D$19),_xlfn.XLOOKUP('Beregninger RAS'!C1036,Hjelpeark!$C$8:$C$19,Hjelpeark!$E$8:$E$19)),"")</f>
        <v/>
      </c>
      <c r="P1036" s="277" t="str">
        <f t="shared" si="169"/>
        <v/>
      </c>
      <c r="Q1036" s="277" t="str">
        <f>IFERROR(IF(P1036=Hjelpeark!$B$4,0,ABS(P1036-O1036)),"")</f>
        <v/>
      </c>
      <c r="R1036" s="226" t="str">
        <f t="shared" si="162"/>
        <v/>
      </c>
      <c r="T1036" s="248" t="str">
        <f>IFERROR(_xlfn.XLOOKUP(D1036,Prisliste!$C$4:$F$4,Prisliste!$C$28:$F$28)*R1036,"")</f>
        <v/>
      </c>
      <c r="U1036" s="248" t="str">
        <f>IFERROR(IF(L1036=Hjelpeark!$P$14,_xlfn.XLOOKUP(D1036,Prisliste!$C$4:$F$4,Prisliste!$C$29:$F$29)*R1036,IF(L1036=Hjelpeark!$P$15,_xlfn.XLOOKUP(D1036,Prisliste!$C$4:$F$4,Prisliste!$C$30:$F$30)*R1036,_xlfn.XLOOKUP(D1036,Prisliste!$C$4:$F$4,Prisliste!$C$31:$F$31)*R1036)),"")</f>
        <v/>
      </c>
    </row>
    <row r="1037" spans="1:21" ht="14.4">
      <c r="A1037" s="278" t="str">
        <f>IF(A1036="","",IF(A1036+1&lt;='Prisestimat RAS'!$C$7,'Beregninger RAS'!A1036+1,""))</f>
        <v/>
      </c>
      <c r="B1037" s="260" t="str">
        <f t="shared" si="163"/>
        <v/>
      </c>
      <c r="C1037" s="277" t="str">
        <f t="shared" si="164"/>
        <v/>
      </c>
      <c r="D1037" s="260" t="str">
        <f t="shared" si="165"/>
        <v/>
      </c>
      <c r="E1037" s="226" t="str">
        <f t="shared" si="167"/>
        <v/>
      </c>
      <c r="F1037" s="248" t="str">
        <f t="shared" si="166"/>
        <v/>
      </c>
      <c r="G1037" s="246" t="str">
        <f>IF($A1037="","",'Prisestimat RAS'!$C$14)</f>
        <v/>
      </c>
      <c r="H1037" s="248" t="str" cm="1">
        <f t="array" ref="H1037">IF(N1037=Hjelpeark!$E$7,_xlfn.XLOOKUP(IF(P1037="Naturlig",O1037,P1037),'Veksttabell FV'!$A$26:$A$42,_xlfn.XLOOKUP('Beregninger RAS'!F1037,'Veksttabell FV'!$B$25:$T$25,'Veksttabell FV'!$B$26:$T$42,,-1),,-1)*G1037,IF('Beregninger RAS'!N1037=Hjelpeark!$D$7,_xlfn.XLOOKUP(IF(P1037="Naturlig",O1037,P1037),'Veksttabell SV'!$A$27:$A$43,_xlfn.XLOOKUP('Beregninger RAS'!F1037,'Veksttabell SV'!$B$26:$AU$26,'Veksttabell SV'!$B$27:$AU$43,,-1),,-1)*G1037,""))</f>
        <v/>
      </c>
      <c r="I1037" s="248" t="str">
        <f t="shared" si="160"/>
        <v/>
      </c>
      <c r="J1037" s="264" t="str">
        <f t="shared" si="161"/>
        <v/>
      </c>
      <c r="K1037" s="277" t="str">
        <f>IF(A1037="","",'Prisestimat RAS'!$C$9)</f>
        <v/>
      </c>
      <c r="L1037" s="277" t="str">
        <f>IF(B1037="","",'Prisestimat RAS'!$C$10)</f>
        <v/>
      </c>
      <c r="M1037" s="277" t="str">
        <f>IF(A1037="","",_xlfn.XLOOKUP('Prisestimat RAS'!$C$10,Hjelpeark!$P$14:$P$16,Hjelpeark!$Q$14:$Q$16))</f>
        <v/>
      </c>
      <c r="N1037" s="277" t="str">
        <f t="shared" si="168"/>
        <v/>
      </c>
      <c r="O1037" s="277" t="str">
        <f>IFERROR(IF(N1037=Hjelpeark!$D$7,_xlfn.XLOOKUP('Beregninger RAS'!C1037,Hjelpeark!$C$8:$C$19,Hjelpeark!$D$8:$D$19),_xlfn.XLOOKUP('Beregninger RAS'!C1037,Hjelpeark!$C$8:$C$19,Hjelpeark!$E$8:$E$19)),"")</f>
        <v/>
      </c>
      <c r="P1037" s="277" t="str">
        <f t="shared" si="169"/>
        <v/>
      </c>
      <c r="Q1037" s="277" t="str">
        <f>IFERROR(IF(P1037=Hjelpeark!$B$4,0,ABS(P1037-O1037)),"")</f>
        <v/>
      </c>
      <c r="R1037" s="226" t="str">
        <f t="shared" si="162"/>
        <v/>
      </c>
      <c r="T1037" s="248" t="str">
        <f>IFERROR(_xlfn.XLOOKUP(D1037,Prisliste!$C$4:$F$4,Prisliste!$C$28:$F$28)*R1037,"")</f>
        <v/>
      </c>
      <c r="U1037" s="248" t="str">
        <f>IFERROR(IF(L1037=Hjelpeark!$P$14,_xlfn.XLOOKUP(D1037,Prisliste!$C$4:$F$4,Prisliste!$C$29:$F$29)*R1037,IF(L1037=Hjelpeark!$P$15,_xlfn.XLOOKUP(D1037,Prisliste!$C$4:$F$4,Prisliste!$C$30:$F$30)*R1037,_xlfn.XLOOKUP(D1037,Prisliste!$C$4:$F$4,Prisliste!$C$31:$F$31)*R1037)),"")</f>
        <v/>
      </c>
    </row>
    <row r="1038" spans="1:21" ht="14.4">
      <c r="A1038" s="278" t="str">
        <f>IF(A1037="","",IF(A1037+1&lt;='Prisestimat RAS'!$C$7,'Beregninger RAS'!A1037+1,""))</f>
        <v/>
      </c>
      <c r="B1038" s="260" t="str">
        <f t="shared" si="163"/>
        <v/>
      </c>
      <c r="C1038" s="277" t="str">
        <f t="shared" si="164"/>
        <v/>
      </c>
      <c r="D1038" s="260" t="str">
        <f t="shared" si="165"/>
        <v/>
      </c>
      <c r="E1038" s="226" t="str">
        <f t="shared" si="167"/>
        <v/>
      </c>
      <c r="F1038" s="248" t="str">
        <f t="shared" si="166"/>
        <v/>
      </c>
      <c r="G1038" s="246" t="str">
        <f>IF($A1038="","",'Prisestimat RAS'!$C$14)</f>
        <v/>
      </c>
      <c r="H1038" s="248" t="str" cm="1">
        <f t="array" ref="H1038">IF(N1038=Hjelpeark!$E$7,_xlfn.XLOOKUP(IF(P1038="Naturlig",O1038,P1038),'Veksttabell FV'!$A$26:$A$42,_xlfn.XLOOKUP('Beregninger RAS'!F1038,'Veksttabell FV'!$B$25:$T$25,'Veksttabell FV'!$B$26:$T$42,,-1),,-1)*G1038,IF('Beregninger RAS'!N1038=Hjelpeark!$D$7,_xlfn.XLOOKUP(IF(P1038="Naturlig",O1038,P1038),'Veksttabell SV'!$A$27:$A$43,_xlfn.XLOOKUP('Beregninger RAS'!F1038,'Veksttabell SV'!$B$26:$AU$26,'Veksttabell SV'!$B$27:$AU$43,,-1),,-1)*G1038,""))</f>
        <v/>
      </c>
      <c r="I1038" s="248" t="str">
        <f t="shared" si="160"/>
        <v/>
      </c>
      <c r="J1038" s="264" t="str">
        <f t="shared" si="161"/>
        <v/>
      </c>
      <c r="K1038" s="277" t="str">
        <f>IF(A1038="","",'Prisestimat RAS'!$C$9)</f>
        <v/>
      </c>
      <c r="L1038" s="277" t="str">
        <f>IF(B1038="","",'Prisestimat RAS'!$C$10)</f>
        <v/>
      </c>
      <c r="M1038" s="277" t="str">
        <f>IF(A1038="","",_xlfn.XLOOKUP('Prisestimat RAS'!$C$10,Hjelpeark!$P$14:$P$16,Hjelpeark!$Q$14:$Q$16))</f>
        <v/>
      </c>
      <c r="N1038" s="277" t="str">
        <f t="shared" si="168"/>
        <v/>
      </c>
      <c r="O1038" s="277" t="str">
        <f>IFERROR(IF(N1038=Hjelpeark!$D$7,_xlfn.XLOOKUP('Beregninger RAS'!C1038,Hjelpeark!$C$8:$C$19,Hjelpeark!$D$8:$D$19),_xlfn.XLOOKUP('Beregninger RAS'!C1038,Hjelpeark!$C$8:$C$19,Hjelpeark!$E$8:$E$19)),"")</f>
        <v/>
      </c>
      <c r="P1038" s="277" t="str">
        <f t="shared" si="169"/>
        <v/>
      </c>
      <c r="Q1038" s="277" t="str">
        <f>IFERROR(IF(P1038=Hjelpeark!$B$4,0,ABS(P1038-O1038)),"")</f>
        <v/>
      </c>
      <c r="R1038" s="226" t="str">
        <f t="shared" si="162"/>
        <v/>
      </c>
      <c r="T1038" s="248" t="str">
        <f>IFERROR(_xlfn.XLOOKUP(D1038,Prisliste!$C$4:$F$4,Prisliste!$C$28:$F$28)*R1038,"")</f>
        <v/>
      </c>
      <c r="U1038" s="248" t="str">
        <f>IFERROR(IF(L1038=Hjelpeark!$P$14,_xlfn.XLOOKUP(D1038,Prisliste!$C$4:$F$4,Prisliste!$C$29:$F$29)*R1038,IF(L1038=Hjelpeark!$P$15,_xlfn.XLOOKUP(D1038,Prisliste!$C$4:$F$4,Prisliste!$C$30:$F$30)*R1038,_xlfn.XLOOKUP(D1038,Prisliste!$C$4:$F$4,Prisliste!$C$31:$F$31)*R1038)),"")</f>
        <v/>
      </c>
    </row>
    <row r="1039" spans="1:21" ht="14.4">
      <c r="A1039" s="278" t="str">
        <f>IF(A1038="","",IF(A1038+1&lt;='Prisestimat RAS'!$C$7,'Beregninger RAS'!A1038+1,""))</f>
        <v/>
      </c>
      <c r="B1039" s="260" t="str">
        <f t="shared" si="163"/>
        <v/>
      </c>
      <c r="C1039" s="277" t="str">
        <f t="shared" si="164"/>
        <v/>
      </c>
      <c r="D1039" s="260" t="str">
        <f t="shared" si="165"/>
        <v/>
      </c>
      <c r="E1039" s="226" t="str">
        <f t="shared" si="167"/>
        <v/>
      </c>
      <c r="F1039" s="248" t="str">
        <f t="shared" si="166"/>
        <v/>
      </c>
      <c r="G1039" s="246" t="str">
        <f>IF($A1039="","",'Prisestimat RAS'!$C$14)</f>
        <v/>
      </c>
      <c r="H1039" s="248" t="str" cm="1">
        <f t="array" ref="H1039">IF(N1039=Hjelpeark!$E$7,_xlfn.XLOOKUP(IF(P1039="Naturlig",O1039,P1039),'Veksttabell FV'!$A$26:$A$42,_xlfn.XLOOKUP('Beregninger RAS'!F1039,'Veksttabell FV'!$B$25:$T$25,'Veksttabell FV'!$B$26:$T$42,,-1),,-1)*G1039,IF('Beregninger RAS'!N1039=Hjelpeark!$D$7,_xlfn.XLOOKUP(IF(P1039="Naturlig",O1039,P1039),'Veksttabell SV'!$A$27:$A$43,_xlfn.XLOOKUP('Beregninger RAS'!F1039,'Veksttabell SV'!$B$26:$AU$26,'Veksttabell SV'!$B$27:$AU$43,,-1),,-1)*G1039,""))</f>
        <v/>
      </c>
      <c r="I1039" s="248" t="str">
        <f t="shared" si="160"/>
        <v/>
      </c>
      <c r="J1039" s="264" t="str">
        <f t="shared" si="161"/>
        <v/>
      </c>
      <c r="K1039" s="277" t="str">
        <f>IF(A1039="","",'Prisestimat RAS'!$C$9)</f>
        <v/>
      </c>
      <c r="L1039" s="277" t="str">
        <f>IF(B1039="","",'Prisestimat RAS'!$C$10)</f>
        <v/>
      </c>
      <c r="M1039" s="277" t="str">
        <f>IF(A1039="","",_xlfn.XLOOKUP('Prisestimat RAS'!$C$10,Hjelpeark!$P$14:$P$16,Hjelpeark!$Q$14:$Q$16))</f>
        <v/>
      </c>
      <c r="N1039" s="277" t="str">
        <f t="shared" si="168"/>
        <v/>
      </c>
      <c r="O1039" s="277" t="str">
        <f>IFERROR(IF(N1039=Hjelpeark!$D$7,_xlfn.XLOOKUP('Beregninger RAS'!C1039,Hjelpeark!$C$8:$C$19,Hjelpeark!$D$8:$D$19),_xlfn.XLOOKUP('Beregninger RAS'!C1039,Hjelpeark!$C$8:$C$19,Hjelpeark!$E$8:$E$19)),"")</f>
        <v/>
      </c>
      <c r="P1039" s="277" t="str">
        <f t="shared" si="169"/>
        <v/>
      </c>
      <c r="Q1039" s="277" t="str">
        <f>IFERROR(IF(P1039=Hjelpeark!$B$4,0,ABS(P1039-O1039)),"")</f>
        <v/>
      </c>
      <c r="R1039" s="226" t="str">
        <f t="shared" si="162"/>
        <v/>
      </c>
      <c r="T1039" s="248" t="str">
        <f>IFERROR(_xlfn.XLOOKUP(D1039,Prisliste!$C$4:$F$4,Prisliste!$C$28:$F$28)*R1039,"")</f>
        <v/>
      </c>
      <c r="U1039" s="248" t="str">
        <f>IFERROR(IF(L1039=Hjelpeark!$P$14,_xlfn.XLOOKUP(D1039,Prisliste!$C$4:$F$4,Prisliste!$C$29:$F$29)*R1039,IF(L1039=Hjelpeark!$P$15,_xlfn.XLOOKUP(D1039,Prisliste!$C$4:$F$4,Prisliste!$C$30:$F$30)*R1039,_xlfn.XLOOKUP(D1039,Prisliste!$C$4:$F$4,Prisliste!$C$31:$F$31)*R1039)),"")</f>
        <v/>
      </c>
    </row>
    <row r="1040" spans="1:21" ht="14.4">
      <c r="A1040" s="278" t="str">
        <f>IF(A1039="","",IF(A1039+1&lt;='Prisestimat RAS'!$C$7,'Beregninger RAS'!A1039+1,""))</f>
        <v/>
      </c>
      <c r="B1040" s="260" t="str">
        <f t="shared" si="163"/>
        <v/>
      </c>
      <c r="C1040" s="277" t="str">
        <f t="shared" si="164"/>
        <v/>
      </c>
      <c r="D1040" s="260" t="str">
        <f t="shared" si="165"/>
        <v/>
      </c>
      <c r="E1040" s="226" t="str">
        <f t="shared" si="167"/>
        <v/>
      </c>
      <c r="F1040" s="248" t="str">
        <f t="shared" si="166"/>
        <v/>
      </c>
      <c r="G1040" s="246" t="str">
        <f>IF($A1040="","",'Prisestimat RAS'!$C$14)</f>
        <v/>
      </c>
      <c r="H1040" s="248" t="str" cm="1">
        <f t="array" ref="H1040">IF(N1040=Hjelpeark!$E$7,_xlfn.XLOOKUP(IF(P1040="Naturlig",O1040,P1040),'Veksttabell FV'!$A$26:$A$42,_xlfn.XLOOKUP('Beregninger RAS'!F1040,'Veksttabell FV'!$B$25:$T$25,'Veksttabell FV'!$B$26:$T$42,,-1),,-1)*G1040,IF('Beregninger RAS'!N1040=Hjelpeark!$D$7,_xlfn.XLOOKUP(IF(P1040="Naturlig",O1040,P1040),'Veksttabell SV'!$A$27:$A$43,_xlfn.XLOOKUP('Beregninger RAS'!F1040,'Veksttabell SV'!$B$26:$AU$26,'Veksttabell SV'!$B$27:$AU$43,,-1),,-1)*G1040,""))</f>
        <v/>
      </c>
      <c r="I1040" s="248" t="str">
        <f t="shared" si="160"/>
        <v/>
      </c>
      <c r="J1040" s="264" t="str">
        <f t="shared" si="161"/>
        <v/>
      </c>
      <c r="K1040" s="277" t="str">
        <f>IF(A1040="","",'Prisestimat RAS'!$C$9)</f>
        <v/>
      </c>
      <c r="L1040" s="277" t="str">
        <f>IF(B1040="","",'Prisestimat RAS'!$C$10)</f>
        <v/>
      </c>
      <c r="M1040" s="277" t="str">
        <f>IF(A1040="","",_xlfn.XLOOKUP('Prisestimat RAS'!$C$10,Hjelpeark!$P$14:$P$16,Hjelpeark!$Q$14:$Q$16))</f>
        <v/>
      </c>
      <c r="N1040" s="277" t="str">
        <f t="shared" si="168"/>
        <v/>
      </c>
      <c r="O1040" s="277" t="str">
        <f>IFERROR(IF(N1040=Hjelpeark!$D$7,_xlfn.XLOOKUP('Beregninger RAS'!C1040,Hjelpeark!$C$8:$C$19,Hjelpeark!$D$8:$D$19),_xlfn.XLOOKUP('Beregninger RAS'!C1040,Hjelpeark!$C$8:$C$19,Hjelpeark!$E$8:$E$19)),"")</f>
        <v/>
      </c>
      <c r="P1040" s="277" t="str">
        <f t="shared" si="169"/>
        <v/>
      </c>
      <c r="Q1040" s="277" t="str">
        <f>IFERROR(IF(P1040=Hjelpeark!$B$4,0,ABS(P1040-O1040)),"")</f>
        <v/>
      </c>
      <c r="R1040" s="226" t="str">
        <f t="shared" si="162"/>
        <v/>
      </c>
      <c r="T1040" s="248" t="str">
        <f>IFERROR(_xlfn.XLOOKUP(D1040,Prisliste!$C$4:$F$4,Prisliste!$C$28:$F$28)*R1040,"")</f>
        <v/>
      </c>
      <c r="U1040" s="248" t="str">
        <f>IFERROR(IF(L1040=Hjelpeark!$P$14,_xlfn.XLOOKUP(D1040,Prisliste!$C$4:$F$4,Prisliste!$C$29:$F$29)*R1040,IF(L1040=Hjelpeark!$P$15,_xlfn.XLOOKUP(D1040,Prisliste!$C$4:$F$4,Prisliste!$C$30:$F$30)*R1040,_xlfn.XLOOKUP(D1040,Prisliste!$C$4:$F$4,Prisliste!$C$31:$F$31)*R1040)),"")</f>
        <v/>
      </c>
    </row>
    <row r="1041" spans="1:21" ht="14.4">
      <c r="A1041" s="278" t="str">
        <f>IF(A1040="","",IF(A1040+1&lt;='Prisestimat RAS'!$C$7,'Beregninger RAS'!A1040+1,""))</f>
        <v/>
      </c>
      <c r="B1041" s="260" t="str">
        <f t="shared" si="163"/>
        <v/>
      </c>
      <c r="C1041" s="277" t="str">
        <f t="shared" si="164"/>
        <v/>
      </c>
      <c r="D1041" s="260" t="str">
        <f t="shared" si="165"/>
        <v/>
      </c>
      <c r="E1041" s="226" t="str">
        <f t="shared" si="167"/>
        <v/>
      </c>
      <c r="F1041" s="248" t="str">
        <f t="shared" si="166"/>
        <v/>
      </c>
      <c r="G1041" s="246" t="str">
        <f>IF($A1041="","",'Prisestimat RAS'!$C$14)</f>
        <v/>
      </c>
      <c r="H1041" s="248" t="str" cm="1">
        <f t="array" ref="H1041">IF(N1041=Hjelpeark!$E$7,_xlfn.XLOOKUP(IF(P1041="Naturlig",O1041,P1041),'Veksttabell FV'!$A$26:$A$42,_xlfn.XLOOKUP('Beregninger RAS'!F1041,'Veksttabell FV'!$B$25:$T$25,'Veksttabell FV'!$B$26:$T$42,,-1),,-1)*G1041,IF('Beregninger RAS'!N1041=Hjelpeark!$D$7,_xlfn.XLOOKUP(IF(P1041="Naturlig",O1041,P1041),'Veksttabell SV'!$A$27:$A$43,_xlfn.XLOOKUP('Beregninger RAS'!F1041,'Veksttabell SV'!$B$26:$AU$26,'Veksttabell SV'!$B$27:$AU$43,,-1),,-1)*G1041,""))</f>
        <v/>
      </c>
      <c r="I1041" s="248" t="str">
        <f t="shared" si="160"/>
        <v/>
      </c>
      <c r="J1041" s="264" t="str">
        <f t="shared" si="161"/>
        <v/>
      </c>
      <c r="K1041" s="277" t="str">
        <f>IF(A1041="","",'Prisestimat RAS'!$C$9)</f>
        <v/>
      </c>
      <c r="L1041" s="277" t="str">
        <f>IF(B1041="","",'Prisestimat RAS'!$C$10)</f>
        <v/>
      </c>
      <c r="M1041" s="277" t="str">
        <f>IF(A1041="","",_xlfn.XLOOKUP('Prisestimat RAS'!$C$10,Hjelpeark!$P$14:$P$16,Hjelpeark!$Q$14:$Q$16))</f>
        <v/>
      </c>
      <c r="N1041" s="277" t="str">
        <f t="shared" si="168"/>
        <v/>
      </c>
      <c r="O1041" s="277" t="str">
        <f>IFERROR(IF(N1041=Hjelpeark!$D$7,_xlfn.XLOOKUP('Beregninger RAS'!C1041,Hjelpeark!$C$8:$C$19,Hjelpeark!$D$8:$D$19),_xlfn.XLOOKUP('Beregninger RAS'!C1041,Hjelpeark!$C$8:$C$19,Hjelpeark!$E$8:$E$19)),"")</f>
        <v/>
      </c>
      <c r="P1041" s="277" t="str">
        <f t="shared" si="169"/>
        <v/>
      </c>
      <c r="Q1041" s="277" t="str">
        <f>IFERROR(IF(P1041=Hjelpeark!$B$4,0,ABS(P1041-O1041)),"")</f>
        <v/>
      </c>
      <c r="R1041" s="226" t="str">
        <f t="shared" si="162"/>
        <v/>
      </c>
      <c r="T1041" s="248" t="str">
        <f>IFERROR(_xlfn.XLOOKUP(D1041,Prisliste!$C$4:$F$4,Prisliste!$C$28:$F$28)*R1041,"")</f>
        <v/>
      </c>
      <c r="U1041" s="248" t="str">
        <f>IFERROR(IF(L1041=Hjelpeark!$P$14,_xlfn.XLOOKUP(D1041,Prisliste!$C$4:$F$4,Prisliste!$C$29:$F$29)*R1041,IF(L1041=Hjelpeark!$P$15,_xlfn.XLOOKUP(D1041,Prisliste!$C$4:$F$4,Prisliste!$C$30:$F$30)*R1041,_xlfn.XLOOKUP(D1041,Prisliste!$C$4:$F$4,Prisliste!$C$31:$F$31)*R1041)),"")</f>
        <v/>
      </c>
    </row>
    <row r="1042" spans="1:21" ht="14.4">
      <c r="A1042" s="278" t="str">
        <f>IF(A1041="","",IF(A1041+1&lt;='Prisestimat RAS'!$C$7,'Beregninger RAS'!A1041+1,""))</f>
        <v/>
      </c>
      <c r="B1042" s="260" t="str">
        <f t="shared" si="163"/>
        <v/>
      </c>
      <c r="C1042" s="277" t="str">
        <f t="shared" si="164"/>
        <v/>
      </c>
      <c r="D1042" s="260" t="str">
        <f t="shared" si="165"/>
        <v/>
      </c>
      <c r="E1042" s="226" t="str">
        <f t="shared" si="167"/>
        <v/>
      </c>
      <c r="F1042" s="248" t="str">
        <f t="shared" si="166"/>
        <v/>
      </c>
      <c r="G1042" s="246" t="str">
        <f>IF($A1042="","",'Prisestimat RAS'!$C$14)</f>
        <v/>
      </c>
      <c r="H1042" s="248" t="str" cm="1">
        <f t="array" ref="H1042">IF(N1042=Hjelpeark!$E$7,_xlfn.XLOOKUP(IF(P1042="Naturlig",O1042,P1042),'Veksttabell FV'!$A$26:$A$42,_xlfn.XLOOKUP('Beregninger RAS'!F1042,'Veksttabell FV'!$B$25:$T$25,'Veksttabell FV'!$B$26:$T$42,,-1),,-1)*G1042,IF('Beregninger RAS'!N1042=Hjelpeark!$D$7,_xlfn.XLOOKUP(IF(P1042="Naturlig",O1042,P1042),'Veksttabell SV'!$A$27:$A$43,_xlfn.XLOOKUP('Beregninger RAS'!F1042,'Veksttabell SV'!$B$26:$AU$26,'Veksttabell SV'!$B$27:$AU$43,,-1),,-1)*G1042,""))</f>
        <v/>
      </c>
      <c r="I1042" s="248" t="str">
        <f t="shared" si="160"/>
        <v/>
      </c>
      <c r="J1042" s="264" t="str">
        <f t="shared" si="161"/>
        <v/>
      </c>
      <c r="K1042" s="277" t="str">
        <f>IF(A1042="","",'Prisestimat RAS'!$C$9)</f>
        <v/>
      </c>
      <c r="L1042" s="277" t="str">
        <f>IF(B1042="","",'Prisestimat RAS'!$C$10)</f>
        <v/>
      </c>
      <c r="M1042" s="277" t="str">
        <f>IF(A1042="","",_xlfn.XLOOKUP('Prisestimat RAS'!$C$10,Hjelpeark!$P$14:$P$16,Hjelpeark!$Q$14:$Q$16))</f>
        <v/>
      </c>
      <c r="N1042" s="277" t="str">
        <f t="shared" si="168"/>
        <v/>
      </c>
      <c r="O1042" s="277" t="str">
        <f>IFERROR(IF(N1042=Hjelpeark!$D$7,_xlfn.XLOOKUP('Beregninger RAS'!C1042,Hjelpeark!$C$8:$C$19,Hjelpeark!$D$8:$D$19),_xlfn.XLOOKUP('Beregninger RAS'!C1042,Hjelpeark!$C$8:$C$19,Hjelpeark!$E$8:$E$19)),"")</f>
        <v/>
      </c>
      <c r="P1042" s="277" t="str">
        <f t="shared" si="169"/>
        <v/>
      </c>
      <c r="Q1042" s="277" t="str">
        <f>IFERROR(IF(P1042=Hjelpeark!$B$4,0,ABS(P1042-O1042)),"")</f>
        <v/>
      </c>
      <c r="R1042" s="226" t="str">
        <f t="shared" si="162"/>
        <v/>
      </c>
      <c r="T1042" s="248" t="str">
        <f>IFERROR(_xlfn.XLOOKUP(D1042,Prisliste!$C$4:$F$4,Prisliste!$C$28:$F$28)*R1042,"")</f>
        <v/>
      </c>
      <c r="U1042" s="248" t="str">
        <f>IFERROR(IF(L1042=Hjelpeark!$P$14,_xlfn.XLOOKUP(D1042,Prisliste!$C$4:$F$4,Prisliste!$C$29:$F$29)*R1042,IF(L1042=Hjelpeark!$P$15,_xlfn.XLOOKUP(D1042,Prisliste!$C$4:$F$4,Prisliste!$C$30:$F$30)*R1042,_xlfn.XLOOKUP(D1042,Prisliste!$C$4:$F$4,Prisliste!$C$31:$F$31)*R1042)),"")</f>
        <v/>
      </c>
    </row>
    <row r="1043" spans="1:21" ht="14.4">
      <c r="A1043" s="278" t="str">
        <f>IF(A1042="","",IF(A1042+1&lt;='Prisestimat RAS'!$C$7,'Beregninger RAS'!A1042+1,""))</f>
        <v/>
      </c>
      <c r="B1043" s="260" t="str">
        <f t="shared" si="163"/>
        <v/>
      </c>
      <c r="C1043" s="277" t="str">
        <f t="shared" si="164"/>
        <v/>
      </c>
      <c r="D1043" s="260" t="str">
        <f t="shared" si="165"/>
        <v/>
      </c>
      <c r="E1043" s="226" t="str">
        <f t="shared" si="167"/>
        <v/>
      </c>
      <c r="F1043" s="248" t="str">
        <f t="shared" si="166"/>
        <v/>
      </c>
      <c r="G1043" s="246" t="str">
        <f>IF($A1043="","",'Prisestimat RAS'!$C$14)</f>
        <v/>
      </c>
      <c r="H1043" s="248" t="str" cm="1">
        <f t="array" ref="H1043">IF(N1043=Hjelpeark!$E$7,_xlfn.XLOOKUP(IF(P1043="Naturlig",O1043,P1043),'Veksttabell FV'!$A$26:$A$42,_xlfn.XLOOKUP('Beregninger RAS'!F1043,'Veksttabell FV'!$B$25:$T$25,'Veksttabell FV'!$B$26:$T$42,,-1),,-1)*G1043,IF('Beregninger RAS'!N1043=Hjelpeark!$D$7,_xlfn.XLOOKUP(IF(P1043="Naturlig",O1043,P1043),'Veksttabell SV'!$A$27:$A$43,_xlfn.XLOOKUP('Beregninger RAS'!F1043,'Veksttabell SV'!$B$26:$AU$26,'Veksttabell SV'!$B$27:$AU$43,,-1),,-1)*G1043,""))</f>
        <v/>
      </c>
      <c r="I1043" s="248" t="str">
        <f t="shared" si="160"/>
        <v/>
      </c>
      <c r="J1043" s="264" t="str">
        <f t="shared" si="161"/>
        <v/>
      </c>
      <c r="K1043" s="277" t="str">
        <f>IF(A1043="","",'Prisestimat RAS'!$C$9)</f>
        <v/>
      </c>
      <c r="L1043" s="277" t="str">
        <f>IF(B1043="","",'Prisestimat RAS'!$C$10)</f>
        <v/>
      </c>
      <c r="M1043" s="277" t="str">
        <f>IF(A1043="","",_xlfn.XLOOKUP('Prisestimat RAS'!$C$10,Hjelpeark!$P$14:$P$16,Hjelpeark!$Q$14:$Q$16))</f>
        <v/>
      </c>
      <c r="N1043" s="277" t="str">
        <f t="shared" si="168"/>
        <v/>
      </c>
      <c r="O1043" s="277" t="str">
        <f>IFERROR(IF(N1043=Hjelpeark!$D$7,_xlfn.XLOOKUP('Beregninger RAS'!C1043,Hjelpeark!$C$8:$C$19,Hjelpeark!$D$8:$D$19),_xlfn.XLOOKUP('Beregninger RAS'!C1043,Hjelpeark!$C$8:$C$19,Hjelpeark!$E$8:$E$19)),"")</f>
        <v/>
      </c>
      <c r="P1043" s="277" t="str">
        <f t="shared" si="169"/>
        <v/>
      </c>
      <c r="Q1043" s="277" t="str">
        <f>IFERROR(IF(P1043=Hjelpeark!$B$4,0,ABS(P1043-O1043)),"")</f>
        <v/>
      </c>
      <c r="R1043" s="226" t="str">
        <f t="shared" si="162"/>
        <v/>
      </c>
      <c r="T1043" s="248" t="str">
        <f>IFERROR(_xlfn.XLOOKUP(D1043,Prisliste!$C$4:$F$4,Prisliste!$C$28:$F$28)*R1043,"")</f>
        <v/>
      </c>
      <c r="U1043" s="248" t="str">
        <f>IFERROR(IF(L1043=Hjelpeark!$P$14,_xlfn.XLOOKUP(D1043,Prisliste!$C$4:$F$4,Prisliste!$C$29:$F$29)*R1043,IF(L1043=Hjelpeark!$P$15,_xlfn.XLOOKUP(D1043,Prisliste!$C$4:$F$4,Prisliste!$C$30:$F$30)*R1043,_xlfn.XLOOKUP(D1043,Prisliste!$C$4:$F$4,Prisliste!$C$31:$F$31)*R1043)),"")</f>
        <v/>
      </c>
    </row>
    <row r="1044" spans="1:21" ht="14.4">
      <c r="A1044" s="278" t="str">
        <f>IF(A1043="","",IF(A1043+1&lt;='Prisestimat RAS'!$C$7,'Beregninger RAS'!A1043+1,""))</f>
        <v/>
      </c>
      <c r="B1044" s="260" t="str">
        <f t="shared" si="163"/>
        <v/>
      </c>
      <c r="C1044" s="277" t="str">
        <f t="shared" si="164"/>
        <v/>
      </c>
      <c r="D1044" s="260" t="str">
        <f t="shared" si="165"/>
        <v/>
      </c>
      <c r="E1044" s="226" t="str">
        <f t="shared" si="167"/>
        <v/>
      </c>
      <c r="F1044" s="248" t="str">
        <f t="shared" si="166"/>
        <v/>
      </c>
      <c r="G1044" s="246" t="str">
        <f>IF($A1044="","",'Prisestimat RAS'!$C$14)</f>
        <v/>
      </c>
      <c r="H1044" s="248" t="str" cm="1">
        <f t="array" ref="H1044">IF(N1044=Hjelpeark!$E$7,_xlfn.XLOOKUP(IF(P1044="Naturlig",O1044,P1044),'Veksttabell FV'!$A$26:$A$42,_xlfn.XLOOKUP('Beregninger RAS'!F1044,'Veksttabell FV'!$B$25:$T$25,'Veksttabell FV'!$B$26:$T$42,,-1),,-1)*G1044,IF('Beregninger RAS'!N1044=Hjelpeark!$D$7,_xlfn.XLOOKUP(IF(P1044="Naturlig",O1044,P1044),'Veksttabell SV'!$A$27:$A$43,_xlfn.XLOOKUP('Beregninger RAS'!F1044,'Veksttabell SV'!$B$26:$AU$26,'Veksttabell SV'!$B$27:$AU$43,,-1),,-1)*G1044,""))</f>
        <v/>
      </c>
      <c r="I1044" s="248" t="str">
        <f t="shared" si="160"/>
        <v/>
      </c>
      <c r="J1044" s="264" t="str">
        <f t="shared" si="161"/>
        <v/>
      </c>
      <c r="K1044" s="277" t="str">
        <f>IF(A1044="","",'Prisestimat RAS'!$C$9)</f>
        <v/>
      </c>
      <c r="L1044" s="277" t="str">
        <f>IF(B1044="","",'Prisestimat RAS'!$C$10)</f>
        <v/>
      </c>
      <c r="M1044" s="277" t="str">
        <f>IF(A1044="","",_xlfn.XLOOKUP('Prisestimat RAS'!$C$10,Hjelpeark!$P$14:$P$16,Hjelpeark!$Q$14:$Q$16))</f>
        <v/>
      </c>
      <c r="N1044" s="277" t="str">
        <f t="shared" si="168"/>
        <v/>
      </c>
      <c r="O1044" s="277" t="str">
        <f>IFERROR(IF(N1044=Hjelpeark!$D$7,_xlfn.XLOOKUP('Beregninger RAS'!C1044,Hjelpeark!$C$8:$C$19,Hjelpeark!$D$8:$D$19),_xlfn.XLOOKUP('Beregninger RAS'!C1044,Hjelpeark!$C$8:$C$19,Hjelpeark!$E$8:$E$19)),"")</f>
        <v/>
      </c>
      <c r="P1044" s="277" t="str">
        <f t="shared" si="169"/>
        <v/>
      </c>
      <c r="Q1044" s="277" t="str">
        <f>IFERROR(IF(P1044=Hjelpeark!$B$4,0,ABS(P1044-O1044)),"")</f>
        <v/>
      </c>
      <c r="R1044" s="226" t="str">
        <f t="shared" si="162"/>
        <v/>
      </c>
      <c r="T1044" s="248" t="str">
        <f>IFERROR(_xlfn.XLOOKUP(D1044,Prisliste!$C$4:$F$4,Prisliste!$C$28:$F$28)*R1044,"")</f>
        <v/>
      </c>
      <c r="U1044" s="248" t="str">
        <f>IFERROR(IF(L1044=Hjelpeark!$P$14,_xlfn.XLOOKUP(D1044,Prisliste!$C$4:$F$4,Prisliste!$C$29:$F$29)*R1044,IF(L1044=Hjelpeark!$P$15,_xlfn.XLOOKUP(D1044,Prisliste!$C$4:$F$4,Prisliste!$C$30:$F$30)*R1044,_xlfn.XLOOKUP(D1044,Prisliste!$C$4:$F$4,Prisliste!$C$31:$F$31)*R1044)),"")</f>
        <v/>
      </c>
    </row>
    <row r="1045" spans="1:21" ht="14.4">
      <c r="A1045" s="278" t="str">
        <f>IF(A1044="","",IF(A1044+1&lt;='Prisestimat RAS'!$C$7,'Beregninger RAS'!A1044+1,""))</f>
        <v/>
      </c>
      <c r="B1045" s="260" t="str">
        <f t="shared" si="163"/>
        <v/>
      </c>
      <c r="C1045" s="277" t="str">
        <f t="shared" si="164"/>
        <v/>
      </c>
      <c r="D1045" s="260" t="str">
        <f t="shared" si="165"/>
        <v/>
      </c>
      <c r="E1045" s="226" t="str">
        <f t="shared" si="167"/>
        <v/>
      </c>
      <c r="F1045" s="248" t="str">
        <f t="shared" si="166"/>
        <v/>
      </c>
      <c r="G1045" s="246" t="str">
        <f>IF($A1045="","",'Prisestimat RAS'!$C$14)</f>
        <v/>
      </c>
      <c r="H1045" s="248" t="str" cm="1">
        <f t="array" ref="H1045">IF(N1045=Hjelpeark!$E$7,_xlfn.XLOOKUP(IF(P1045="Naturlig",O1045,P1045),'Veksttabell FV'!$A$26:$A$42,_xlfn.XLOOKUP('Beregninger RAS'!F1045,'Veksttabell FV'!$B$25:$T$25,'Veksttabell FV'!$B$26:$T$42,,-1),,-1)*G1045,IF('Beregninger RAS'!N1045=Hjelpeark!$D$7,_xlfn.XLOOKUP(IF(P1045="Naturlig",O1045,P1045),'Veksttabell SV'!$A$27:$A$43,_xlfn.XLOOKUP('Beregninger RAS'!F1045,'Veksttabell SV'!$B$26:$AU$26,'Veksttabell SV'!$B$27:$AU$43,,-1),,-1)*G1045,""))</f>
        <v/>
      </c>
      <c r="I1045" s="248" t="str">
        <f t="shared" si="160"/>
        <v/>
      </c>
      <c r="J1045" s="264" t="str">
        <f t="shared" si="161"/>
        <v/>
      </c>
      <c r="K1045" s="277" t="str">
        <f>IF(A1045="","",'Prisestimat RAS'!$C$9)</f>
        <v/>
      </c>
      <c r="L1045" s="277" t="str">
        <f>IF(B1045="","",'Prisestimat RAS'!$C$10)</f>
        <v/>
      </c>
      <c r="M1045" s="277" t="str">
        <f>IF(A1045="","",_xlfn.XLOOKUP('Prisestimat RAS'!$C$10,Hjelpeark!$P$14:$P$16,Hjelpeark!$Q$14:$Q$16))</f>
        <v/>
      </c>
      <c r="N1045" s="277" t="str">
        <f t="shared" si="168"/>
        <v/>
      </c>
      <c r="O1045" s="277" t="str">
        <f>IFERROR(IF(N1045=Hjelpeark!$D$7,_xlfn.XLOOKUP('Beregninger RAS'!C1045,Hjelpeark!$C$8:$C$19,Hjelpeark!$D$8:$D$19),_xlfn.XLOOKUP('Beregninger RAS'!C1045,Hjelpeark!$C$8:$C$19,Hjelpeark!$E$8:$E$19)),"")</f>
        <v/>
      </c>
      <c r="P1045" s="277" t="str">
        <f t="shared" si="169"/>
        <v/>
      </c>
      <c r="Q1045" s="277" t="str">
        <f>IFERROR(IF(P1045=Hjelpeark!$B$4,0,ABS(P1045-O1045)),"")</f>
        <v/>
      </c>
      <c r="R1045" s="226" t="str">
        <f t="shared" si="162"/>
        <v/>
      </c>
      <c r="T1045" s="248" t="str">
        <f>IFERROR(_xlfn.XLOOKUP(D1045,Prisliste!$C$4:$F$4,Prisliste!$C$28:$F$28)*R1045,"")</f>
        <v/>
      </c>
      <c r="U1045" s="248" t="str">
        <f>IFERROR(IF(L1045=Hjelpeark!$P$14,_xlfn.XLOOKUP(D1045,Prisliste!$C$4:$F$4,Prisliste!$C$29:$F$29)*R1045,IF(L1045=Hjelpeark!$P$15,_xlfn.XLOOKUP(D1045,Prisliste!$C$4:$F$4,Prisliste!$C$30:$F$30)*R1045,_xlfn.XLOOKUP(D1045,Prisliste!$C$4:$F$4,Prisliste!$C$31:$F$31)*R1045)),"")</f>
        <v/>
      </c>
    </row>
    <row r="1046" spans="1:21" ht="14.4">
      <c r="A1046" s="278" t="str">
        <f>IF(A1045="","",IF(A1045+1&lt;='Prisestimat RAS'!$C$7,'Beregninger RAS'!A1045+1,""))</f>
        <v/>
      </c>
      <c r="B1046" s="260" t="str">
        <f t="shared" si="163"/>
        <v/>
      </c>
      <c r="C1046" s="277" t="str">
        <f t="shared" si="164"/>
        <v/>
      </c>
      <c r="D1046" s="260" t="str">
        <f t="shared" si="165"/>
        <v/>
      </c>
      <c r="E1046" s="226" t="str">
        <f t="shared" si="167"/>
        <v/>
      </c>
      <c r="F1046" s="248" t="str">
        <f t="shared" si="166"/>
        <v/>
      </c>
      <c r="G1046" s="246" t="str">
        <f>IF($A1046="","",'Prisestimat RAS'!$C$14)</f>
        <v/>
      </c>
      <c r="H1046" s="248" t="str" cm="1">
        <f t="array" ref="H1046">IF(N1046=Hjelpeark!$E$7,_xlfn.XLOOKUP(IF(P1046="Naturlig",O1046,P1046),'Veksttabell FV'!$A$26:$A$42,_xlfn.XLOOKUP('Beregninger RAS'!F1046,'Veksttabell FV'!$B$25:$T$25,'Veksttabell FV'!$B$26:$T$42,,-1),,-1)*G1046,IF('Beregninger RAS'!N1046=Hjelpeark!$D$7,_xlfn.XLOOKUP(IF(P1046="Naturlig",O1046,P1046),'Veksttabell SV'!$A$27:$A$43,_xlfn.XLOOKUP('Beregninger RAS'!F1046,'Veksttabell SV'!$B$26:$AU$26,'Veksttabell SV'!$B$27:$AU$43,,-1),,-1)*G1046,""))</f>
        <v/>
      </c>
      <c r="I1046" s="248" t="str">
        <f t="shared" si="160"/>
        <v/>
      </c>
      <c r="J1046" s="264" t="str">
        <f t="shared" si="161"/>
        <v/>
      </c>
      <c r="K1046" s="277" t="str">
        <f>IF(A1046="","",'Prisestimat RAS'!$C$9)</f>
        <v/>
      </c>
      <c r="L1046" s="277" t="str">
        <f>IF(B1046="","",'Prisestimat RAS'!$C$10)</f>
        <v/>
      </c>
      <c r="M1046" s="277" t="str">
        <f>IF(A1046="","",_xlfn.XLOOKUP('Prisestimat RAS'!$C$10,Hjelpeark!$P$14:$P$16,Hjelpeark!$Q$14:$Q$16))</f>
        <v/>
      </c>
      <c r="N1046" s="277" t="str">
        <f t="shared" si="168"/>
        <v/>
      </c>
      <c r="O1046" s="277" t="str">
        <f>IFERROR(IF(N1046=Hjelpeark!$D$7,_xlfn.XLOOKUP('Beregninger RAS'!C1046,Hjelpeark!$C$8:$C$19,Hjelpeark!$D$8:$D$19),_xlfn.XLOOKUP('Beregninger RAS'!C1046,Hjelpeark!$C$8:$C$19,Hjelpeark!$E$8:$E$19)),"")</f>
        <v/>
      </c>
      <c r="P1046" s="277" t="str">
        <f t="shared" si="169"/>
        <v/>
      </c>
      <c r="Q1046" s="277" t="str">
        <f>IFERROR(IF(P1046=Hjelpeark!$B$4,0,ABS(P1046-O1046)),"")</f>
        <v/>
      </c>
      <c r="R1046" s="226" t="str">
        <f t="shared" si="162"/>
        <v/>
      </c>
      <c r="T1046" s="248" t="str">
        <f>IFERROR(_xlfn.XLOOKUP(D1046,Prisliste!$C$4:$F$4,Prisliste!$C$28:$F$28)*R1046,"")</f>
        <v/>
      </c>
      <c r="U1046" s="248" t="str">
        <f>IFERROR(IF(L1046=Hjelpeark!$P$14,_xlfn.XLOOKUP(D1046,Prisliste!$C$4:$F$4,Prisliste!$C$29:$F$29)*R1046,IF(L1046=Hjelpeark!$P$15,_xlfn.XLOOKUP(D1046,Prisliste!$C$4:$F$4,Prisliste!$C$30:$F$30)*R1046,_xlfn.XLOOKUP(D1046,Prisliste!$C$4:$F$4,Prisliste!$C$31:$F$31)*R1046)),"")</f>
        <v/>
      </c>
    </row>
    <row r="1047" spans="1:21" ht="14.4">
      <c r="A1047" s="278" t="str">
        <f>IF(A1046="","",IF(A1046+1&lt;='Prisestimat RAS'!$C$7,'Beregninger RAS'!A1046+1,""))</f>
        <v/>
      </c>
      <c r="B1047" s="260" t="str">
        <f t="shared" si="163"/>
        <v/>
      </c>
      <c r="C1047" s="277" t="str">
        <f t="shared" si="164"/>
        <v/>
      </c>
      <c r="D1047" s="260" t="str">
        <f t="shared" si="165"/>
        <v/>
      </c>
      <c r="E1047" s="226" t="str">
        <f t="shared" si="167"/>
        <v/>
      </c>
      <c r="F1047" s="248" t="str">
        <f t="shared" si="166"/>
        <v/>
      </c>
      <c r="G1047" s="246" t="str">
        <f>IF($A1047="","",'Prisestimat RAS'!$C$14)</f>
        <v/>
      </c>
      <c r="H1047" s="248" t="str" cm="1">
        <f t="array" ref="H1047">IF(N1047=Hjelpeark!$E$7,_xlfn.XLOOKUP(IF(P1047="Naturlig",O1047,P1047),'Veksttabell FV'!$A$26:$A$42,_xlfn.XLOOKUP('Beregninger RAS'!F1047,'Veksttabell FV'!$B$25:$T$25,'Veksttabell FV'!$B$26:$T$42,,-1),,-1)*G1047,IF('Beregninger RAS'!N1047=Hjelpeark!$D$7,_xlfn.XLOOKUP(IF(P1047="Naturlig",O1047,P1047),'Veksttabell SV'!$A$27:$A$43,_xlfn.XLOOKUP('Beregninger RAS'!F1047,'Veksttabell SV'!$B$26:$AU$26,'Veksttabell SV'!$B$27:$AU$43,,-1),,-1)*G1047,""))</f>
        <v/>
      </c>
      <c r="I1047" s="248" t="str">
        <f t="shared" si="160"/>
        <v/>
      </c>
      <c r="J1047" s="264" t="str">
        <f t="shared" si="161"/>
        <v/>
      </c>
      <c r="K1047" s="277" t="str">
        <f>IF(A1047="","",'Prisestimat RAS'!$C$9)</f>
        <v/>
      </c>
      <c r="L1047" s="277" t="str">
        <f>IF(B1047="","",'Prisestimat RAS'!$C$10)</f>
        <v/>
      </c>
      <c r="M1047" s="277" t="str">
        <f>IF(A1047="","",_xlfn.XLOOKUP('Prisestimat RAS'!$C$10,Hjelpeark!$P$14:$P$16,Hjelpeark!$Q$14:$Q$16))</f>
        <v/>
      </c>
      <c r="N1047" s="277" t="str">
        <f t="shared" si="168"/>
        <v/>
      </c>
      <c r="O1047" s="277" t="str">
        <f>IFERROR(IF(N1047=Hjelpeark!$D$7,_xlfn.XLOOKUP('Beregninger RAS'!C1047,Hjelpeark!$C$8:$C$19,Hjelpeark!$D$8:$D$19),_xlfn.XLOOKUP('Beregninger RAS'!C1047,Hjelpeark!$C$8:$C$19,Hjelpeark!$E$8:$E$19)),"")</f>
        <v/>
      </c>
      <c r="P1047" s="277" t="str">
        <f t="shared" si="169"/>
        <v/>
      </c>
      <c r="Q1047" s="277" t="str">
        <f>IFERROR(IF(P1047=Hjelpeark!$B$4,0,ABS(P1047-O1047)),"")</f>
        <v/>
      </c>
      <c r="R1047" s="226" t="str">
        <f t="shared" si="162"/>
        <v/>
      </c>
      <c r="T1047" s="248" t="str">
        <f>IFERROR(_xlfn.XLOOKUP(D1047,Prisliste!$C$4:$F$4,Prisliste!$C$28:$F$28)*R1047,"")</f>
        <v/>
      </c>
      <c r="U1047" s="248" t="str">
        <f>IFERROR(IF(L1047=Hjelpeark!$P$14,_xlfn.XLOOKUP(D1047,Prisliste!$C$4:$F$4,Prisliste!$C$29:$F$29)*R1047,IF(L1047=Hjelpeark!$P$15,_xlfn.XLOOKUP(D1047,Prisliste!$C$4:$F$4,Prisliste!$C$30:$F$30)*R1047,_xlfn.XLOOKUP(D1047,Prisliste!$C$4:$F$4,Prisliste!$C$31:$F$31)*R1047)),"")</f>
        <v/>
      </c>
    </row>
    <row r="1048" spans="1:21" ht="14.4">
      <c r="A1048" s="278" t="str">
        <f>IF(A1047="","",IF(A1047+1&lt;='Prisestimat RAS'!$C$7,'Beregninger RAS'!A1047+1,""))</f>
        <v/>
      </c>
      <c r="B1048" s="260" t="str">
        <f t="shared" si="163"/>
        <v/>
      </c>
      <c r="C1048" s="277" t="str">
        <f t="shared" si="164"/>
        <v/>
      </c>
      <c r="D1048" s="260" t="str">
        <f t="shared" si="165"/>
        <v/>
      </c>
      <c r="E1048" s="226" t="str">
        <f t="shared" si="167"/>
        <v/>
      </c>
      <c r="F1048" s="248" t="str">
        <f t="shared" si="166"/>
        <v/>
      </c>
      <c r="G1048" s="246" t="str">
        <f>IF($A1048="","",'Prisestimat RAS'!$C$14)</f>
        <v/>
      </c>
      <c r="H1048" s="248" t="str" cm="1">
        <f t="array" ref="H1048">IF(N1048=Hjelpeark!$E$7,_xlfn.XLOOKUP(IF(P1048="Naturlig",O1048,P1048),'Veksttabell FV'!$A$26:$A$42,_xlfn.XLOOKUP('Beregninger RAS'!F1048,'Veksttabell FV'!$B$25:$T$25,'Veksttabell FV'!$B$26:$T$42,,-1),,-1)*G1048,IF('Beregninger RAS'!N1048=Hjelpeark!$D$7,_xlfn.XLOOKUP(IF(P1048="Naturlig",O1048,P1048),'Veksttabell SV'!$A$27:$A$43,_xlfn.XLOOKUP('Beregninger RAS'!F1048,'Veksttabell SV'!$B$26:$AU$26,'Veksttabell SV'!$B$27:$AU$43,,-1),,-1)*G1048,""))</f>
        <v/>
      </c>
      <c r="I1048" s="248" t="str">
        <f t="shared" si="160"/>
        <v/>
      </c>
      <c r="J1048" s="264" t="str">
        <f t="shared" si="161"/>
        <v/>
      </c>
      <c r="K1048" s="277" t="str">
        <f>IF(A1048="","",'Prisestimat RAS'!$C$9)</f>
        <v/>
      </c>
      <c r="L1048" s="277" t="str">
        <f>IF(B1048="","",'Prisestimat RAS'!$C$10)</f>
        <v/>
      </c>
      <c r="M1048" s="277" t="str">
        <f>IF(A1048="","",_xlfn.XLOOKUP('Prisestimat RAS'!$C$10,Hjelpeark!$P$14:$P$16,Hjelpeark!$Q$14:$Q$16))</f>
        <v/>
      </c>
      <c r="N1048" s="277" t="str">
        <f t="shared" si="168"/>
        <v/>
      </c>
      <c r="O1048" s="277" t="str">
        <f>IFERROR(IF(N1048=Hjelpeark!$D$7,_xlfn.XLOOKUP('Beregninger RAS'!C1048,Hjelpeark!$C$8:$C$19,Hjelpeark!$D$8:$D$19),_xlfn.XLOOKUP('Beregninger RAS'!C1048,Hjelpeark!$C$8:$C$19,Hjelpeark!$E$8:$E$19)),"")</f>
        <v/>
      </c>
      <c r="P1048" s="277" t="str">
        <f t="shared" si="169"/>
        <v/>
      </c>
      <c r="Q1048" s="277" t="str">
        <f>IFERROR(IF(P1048=Hjelpeark!$B$4,0,ABS(P1048-O1048)),"")</f>
        <v/>
      </c>
      <c r="R1048" s="226" t="str">
        <f t="shared" si="162"/>
        <v/>
      </c>
      <c r="T1048" s="248" t="str">
        <f>IFERROR(_xlfn.XLOOKUP(D1048,Prisliste!$C$4:$F$4,Prisliste!$C$28:$F$28)*R1048,"")</f>
        <v/>
      </c>
      <c r="U1048" s="248" t="str">
        <f>IFERROR(IF(L1048=Hjelpeark!$P$14,_xlfn.XLOOKUP(D1048,Prisliste!$C$4:$F$4,Prisliste!$C$29:$F$29)*R1048,IF(L1048=Hjelpeark!$P$15,_xlfn.XLOOKUP(D1048,Prisliste!$C$4:$F$4,Prisliste!$C$30:$F$30)*R1048,_xlfn.XLOOKUP(D1048,Prisliste!$C$4:$F$4,Prisliste!$C$31:$F$31)*R1048)),"")</f>
        <v/>
      </c>
    </row>
    <row r="1049" spans="1:21" ht="14.4">
      <c r="A1049" s="278" t="str">
        <f>IF(A1048="","",IF(A1048+1&lt;='Prisestimat RAS'!$C$7,'Beregninger RAS'!A1048+1,""))</f>
        <v/>
      </c>
      <c r="B1049" s="260" t="str">
        <f t="shared" si="163"/>
        <v/>
      </c>
      <c r="C1049" s="277" t="str">
        <f t="shared" si="164"/>
        <v/>
      </c>
      <c r="D1049" s="260" t="str">
        <f t="shared" si="165"/>
        <v/>
      </c>
      <c r="E1049" s="226" t="str">
        <f t="shared" si="167"/>
        <v/>
      </c>
      <c r="F1049" s="248" t="str">
        <f t="shared" si="166"/>
        <v/>
      </c>
      <c r="G1049" s="246" t="str">
        <f>IF($A1049="","",'Prisestimat RAS'!$C$14)</f>
        <v/>
      </c>
      <c r="H1049" s="248" t="str" cm="1">
        <f t="array" ref="H1049">IF(N1049=Hjelpeark!$E$7,_xlfn.XLOOKUP(IF(P1049="Naturlig",O1049,P1049),'Veksttabell FV'!$A$26:$A$42,_xlfn.XLOOKUP('Beregninger RAS'!F1049,'Veksttabell FV'!$B$25:$T$25,'Veksttabell FV'!$B$26:$T$42,,-1),,-1)*G1049,IF('Beregninger RAS'!N1049=Hjelpeark!$D$7,_xlfn.XLOOKUP(IF(P1049="Naturlig",O1049,P1049),'Veksttabell SV'!$A$27:$A$43,_xlfn.XLOOKUP('Beregninger RAS'!F1049,'Veksttabell SV'!$B$26:$AU$26,'Veksttabell SV'!$B$27:$AU$43,,-1),,-1)*G1049,""))</f>
        <v/>
      </c>
      <c r="I1049" s="248" t="str">
        <f t="shared" si="160"/>
        <v/>
      </c>
      <c r="J1049" s="264" t="str">
        <f t="shared" si="161"/>
        <v/>
      </c>
      <c r="K1049" s="277" t="str">
        <f>IF(A1049="","",'Prisestimat RAS'!$C$9)</f>
        <v/>
      </c>
      <c r="L1049" s="277" t="str">
        <f>IF(B1049="","",'Prisestimat RAS'!$C$10)</f>
        <v/>
      </c>
      <c r="M1049" s="277" t="str">
        <f>IF(A1049="","",_xlfn.XLOOKUP('Prisestimat RAS'!$C$10,Hjelpeark!$P$14:$P$16,Hjelpeark!$Q$14:$Q$16))</f>
        <v/>
      </c>
      <c r="N1049" s="277" t="str">
        <f t="shared" si="168"/>
        <v/>
      </c>
      <c r="O1049" s="277" t="str">
        <f>IFERROR(IF(N1049=Hjelpeark!$D$7,_xlfn.XLOOKUP('Beregninger RAS'!C1049,Hjelpeark!$C$8:$C$19,Hjelpeark!$D$8:$D$19),_xlfn.XLOOKUP('Beregninger RAS'!C1049,Hjelpeark!$C$8:$C$19,Hjelpeark!$E$8:$E$19)),"")</f>
        <v/>
      </c>
      <c r="P1049" s="277" t="str">
        <f t="shared" si="169"/>
        <v/>
      </c>
      <c r="Q1049" s="277" t="str">
        <f>IFERROR(IF(P1049=Hjelpeark!$B$4,0,ABS(P1049-O1049)),"")</f>
        <v/>
      </c>
      <c r="R1049" s="226" t="str">
        <f t="shared" si="162"/>
        <v/>
      </c>
      <c r="T1049" s="248" t="str">
        <f>IFERROR(_xlfn.XLOOKUP(D1049,Prisliste!$C$4:$F$4,Prisliste!$C$28:$F$28)*R1049,"")</f>
        <v/>
      </c>
      <c r="U1049" s="248" t="str">
        <f>IFERROR(IF(L1049=Hjelpeark!$P$14,_xlfn.XLOOKUP(D1049,Prisliste!$C$4:$F$4,Prisliste!$C$29:$F$29)*R1049,IF(L1049=Hjelpeark!$P$15,_xlfn.XLOOKUP(D1049,Prisliste!$C$4:$F$4,Prisliste!$C$30:$F$30)*R1049,_xlfn.XLOOKUP(D1049,Prisliste!$C$4:$F$4,Prisliste!$C$31:$F$31)*R1049)),"")</f>
        <v/>
      </c>
    </row>
    <row r="1050" spans="1:21" ht="14.4">
      <c r="A1050" s="278" t="str">
        <f>IF(A1049="","",IF(A1049+1&lt;='Prisestimat RAS'!$C$7,'Beregninger RAS'!A1049+1,""))</f>
        <v/>
      </c>
      <c r="B1050" s="260" t="str">
        <f t="shared" si="163"/>
        <v/>
      </c>
      <c r="C1050" s="277" t="str">
        <f t="shared" si="164"/>
        <v/>
      </c>
      <c r="D1050" s="260" t="str">
        <f t="shared" si="165"/>
        <v/>
      </c>
      <c r="E1050" s="226" t="str">
        <f t="shared" si="167"/>
        <v/>
      </c>
      <c r="F1050" s="248" t="str">
        <f t="shared" si="166"/>
        <v/>
      </c>
      <c r="G1050" s="246" t="str">
        <f>IF($A1050="","",'Prisestimat RAS'!$C$14)</f>
        <v/>
      </c>
      <c r="H1050" s="248" t="str" cm="1">
        <f t="array" ref="H1050">IF(N1050=Hjelpeark!$E$7,_xlfn.XLOOKUP(IF(P1050="Naturlig",O1050,P1050),'Veksttabell FV'!$A$26:$A$42,_xlfn.XLOOKUP('Beregninger RAS'!F1050,'Veksttabell FV'!$B$25:$T$25,'Veksttabell FV'!$B$26:$T$42,,-1),,-1)*G1050,IF('Beregninger RAS'!N1050=Hjelpeark!$D$7,_xlfn.XLOOKUP(IF(P1050="Naturlig",O1050,P1050),'Veksttabell SV'!$A$27:$A$43,_xlfn.XLOOKUP('Beregninger RAS'!F1050,'Veksttabell SV'!$B$26:$AU$26,'Veksttabell SV'!$B$27:$AU$43,,-1),,-1)*G1050,""))</f>
        <v/>
      </c>
      <c r="I1050" s="248" t="str">
        <f t="shared" si="160"/>
        <v/>
      </c>
      <c r="J1050" s="264" t="str">
        <f t="shared" si="161"/>
        <v/>
      </c>
      <c r="K1050" s="277" t="str">
        <f>IF(A1050="","",'Prisestimat RAS'!$C$9)</f>
        <v/>
      </c>
      <c r="L1050" s="277" t="str">
        <f>IF(B1050="","",'Prisestimat RAS'!$C$10)</f>
        <v/>
      </c>
      <c r="M1050" s="277" t="str">
        <f>IF(A1050="","",_xlfn.XLOOKUP('Prisestimat RAS'!$C$10,Hjelpeark!$P$14:$P$16,Hjelpeark!$Q$14:$Q$16))</f>
        <v/>
      </c>
      <c r="N1050" s="277" t="str">
        <f t="shared" si="168"/>
        <v/>
      </c>
      <c r="O1050" s="277" t="str">
        <f>IFERROR(IF(N1050=Hjelpeark!$D$7,_xlfn.XLOOKUP('Beregninger RAS'!C1050,Hjelpeark!$C$8:$C$19,Hjelpeark!$D$8:$D$19),_xlfn.XLOOKUP('Beregninger RAS'!C1050,Hjelpeark!$C$8:$C$19,Hjelpeark!$E$8:$E$19)),"")</f>
        <v/>
      </c>
      <c r="P1050" s="277" t="str">
        <f t="shared" si="169"/>
        <v/>
      </c>
      <c r="Q1050" s="277" t="str">
        <f>IFERROR(IF(P1050=Hjelpeark!$B$4,0,ABS(P1050-O1050)),"")</f>
        <v/>
      </c>
      <c r="R1050" s="226" t="str">
        <f t="shared" si="162"/>
        <v/>
      </c>
      <c r="T1050" s="248" t="str">
        <f>IFERROR(_xlfn.XLOOKUP(D1050,Prisliste!$C$4:$F$4,Prisliste!$C$28:$F$28)*R1050,"")</f>
        <v/>
      </c>
      <c r="U1050" s="248" t="str">
        <f>IFERROR(IF(L1050=Hjelpeark!$P$14,_xlfn.XLOOKUP(D1050,Prisliste!$C$4:$F$4,Prisliste!$C$29:$F$29)*R1050,IF(L1050=Hjelpeark!$P$15,_xlfn.XLOOKUP(D1050,Prisliste!$C$4:$F$4,Prisliste!$C$30:$F$30)*R1050,_xlfn.XLOOKUP(D1050,Prisliste!$C$4:$F$4,Prisliste!$C$31:$F$31)*R1050)),"")</f>
        <v/>
      </c>
    </row>
    <row r="1051" spans="1:21" ht="14.4">
      <c r="A1051" s="278" t="str">
        <f>IF(A1050="","",IF(A1050+1&lt;='Prisestimat RAS'!$C$7,'Beregninger RAS'!A1050+1,""))</f>
        <v/>
      </c>
      <c r="B1051" s="260" t="str">
        <f t="shared" si="163"/>
        <v/>
      </c>
      <c r="C1051" s="277" t="str">
        <f t="shared" si="164"/>
        <v/>
      </c>
      <c r="D1051" s="260" t="str">
        <f t="shared" si="165"/>
        <v/>
      </c>
      <c r="E1051" s="226" t="str">
        <f t="shared" si="167"/>
        <v/>
      </c>
      <c r="F1051" s="248" t="str">
        <f t="shared" si="166"/>
        <v/>
      </c>
      <c r="G1051" s="246" t="str">
        <f>IF($A1051="","",'Prisestimat RAS'!$C$14)</f>
        <v/>
      </c>
      <c r="H1051" s="248" t="str" cm="1">
        <f t="array" ref="H1051">IF(N1051=Hjelpeark!$E$7,_xlfn.XLOOKUP(IF(P1051="Naturlig",O1051,P1051),'Veksttabell FV'!$A$26:$A$42,_xlfn.XLOOKUP('Beregninger RAS'!F1051,'Veksttabell FV'!$B$25:$T$25,'Veksttabell FV'!$B$26:$T$42,,-1),,-1)*G1051,IF('Beregninger RAS'!N1051=Hjelpeark!$D$7,_xlfn.XLOOKUP(IF(P1051="Naturlig",O1051,P1051),'Veksttabell SV'!$A$27:$A$43,_xlfn.XLOOKUP('Beregninger RAS'!F1051,'Veksttabell SV'!$B$26:$AU$26,'Veksttabell SV'!$B$27:$AU$43,,-1),,-1)*G1051,""))</f>
        <v/>
      </c>
      <c r="I1051" s="248" t="str">
        <f t="shared" si="160"/>
        <v/>
      </c>
      <c r="J1051" s="264" t="str">
        <f t="shared" si="161"/>
        <v/>
      </c>
      <c r="K1051" s="277" t="str">
        <f>IF(A1051="","",'Prisestimat RAS'!$C$9)</f>
        <v/>
      </c>
      <c r="L1051" s="277" t="str">
        <f>IF(B1051="","",'Prisestimat RAS'!$C$10)</f>
        <v/>
      </c>
      <c r="M1051" s="277" t="str">
        <f>IF(A1051="","",_xlfn.XLOOKUP('Prisestimat RAS'!$C$10,Hjelpeark!$P$14:$P$16,Hjelpeark!$Q$14:$Q$16))</f>
        <v/>
      </c>
      <c r="N1051" s="277" t="str">
        <f t="shared" si="168"/>
        <v/>
      </c>
      <c r="O1051" s="277" t="str">
        <f>IFERROR(IF(N1051=Hjelpeark!$D$7,_xlfn.XLOOKUP('Beregninger RAS'!C1051,Hjelpeark!$C$8:$C$19,Hjelpeark!$D$8:$D$19),_xlfn.XLOOKUP('Beregninger RAS'!C1051,Hjelpeark!$C$8:$C$19,Hjelpeark!$E$8:$E$19)),"")</f>
        <v/>
      </c>
      <c r="P1051" s="277" t="str">
        <f t="shared" si="169"/>
        <v/>
      </c>
      <c r="Q1051" s="277" t="str">
        <f>IFERROR(IF(P1051=Hjelpeark!$B$4,0,ABS(P1051-O1051)),"")</f>
        <v/>
      </c>
      <c r="R1051" s="226" t="str">
        <f t="shared" si="162"/>
        <v/>
      </c>
      <c r="T1051" s="248" t="str">
        <f>IFERROR(_xlfn.XLOOKUP(D1051,Prisliste!$C$4:$F$4,Prisliste!$C$28:$F$28)*R1051,"")</f>
        <v/>
      </c>
      <c r="U1051" s="248" t="str">
        <f>IFERROR(IF(L1051=Hjelpeark!$P$14,_xlfn.XLOOKUP(D1051,Prisliste!$C$4:$F$4,Prisliste!$C$29:$F$29)*R1051,IF(L1051=Hjelpeark!$P$15,_xlfn.XLOOKUP(D1051,Prisliste!$C$4:$F$4,Prisliste!$C$30:$F$30)*R1051,_xlfn.XLOOKUP(D1051,Prisliste!$C$4:$F$4,Prisliste!$C$31:$F$31)*R1051)),"")</f>
        <v/>
      </c>
    </row>
    <row r="1052" spans="1:21" ht="14.4">
      <c r="A1052" s="278" t="str">
        <f>IF(A1051="","",IF(A1051+1&lt;='Prisestimat RAS'!$C$7,'Beregninger RAS'!A1051+1,""))</f>
        <v/>
      </c>
      <c r="B1052" s="260" t="str">
        <f t="shared" si="163"/>
        <v/>
      </c>
      <c r="C1052" s="277" t="str">
        <f t="shared" si="164"/>
        <v/>
      </c>
      <c r="D1052" s="260" t="str">
        <f t="shared" si="165"/>
        <v/>
      </c>
      <c r="E1052" s="226" t="str">
        <f t="shared" si="167"/>
        <v/>
      </c>
      <c r="F1052" s="248" t="str">
        <f t="shared" si="166"/>
        <v/>
      </c>
      <c r="G1052" s="246" t="str">
        <f>IF($A1052="","",'Prisestimat RAS'!$C$14)</f>
        <v/>
      </c>
      <c r="H1052" s="248" t="str" cm="1">
        <f t="array" ref="H1052">IF(N1052=Hjelpeark!$E$7,_xlfn.XLOOKUP(IF(P1052="Naturlig",O1052,P1052),'Veksttabell FV'!$A$26:$A$42,_xlfn.XLOOKUP('Beregninger RAS'!F1052,'Veksttabell FV'!$B$25:$T$25,'Veksttabell FV'!$B$26:$T$42,,-1),,-1)*G1052,IF('Beregninger RAS'!N1052=Hjelpeark!$D$7,_xlfn.XLOOKUP(IF(P1052="Naturlig",O1052,P1052),'Veksttabell SV'!$A$27:$A$43,_xlfn.XLOOKUP('Beregninger RAS'!F1052,'Veksttabell SV'!$B$26:$AU$26,'Veksttabell SV'!$B$27:$AU$43,,-1),,-1)*G1052,""))</f>
        <v/>
      </c>
      <c r="I1052" s="248" t="str">
        <f t="shared" si="160"/>
        <v/>
      </c>
      <c r="J1052" s="264" t="str">
        <f t="shared" si="161"/>
        <v/>
      </c>
      <c r="K1052" s="277" t="str">
        <f>IF(A1052="","",'Prisestimat RAS'!$C$9)</f>
        <v/>
      </c>
      <c r="L1052" s="277" t="str">
        <f>IF(B1052="","",'Prisestimat RAS'!$C$10)</f>
        <v/>
      </c>
      <c r="M1052" s="277" t="str">
        <f>IF(A1052="","",_xlfn.XLOOKUP('Prisestimat RAS'!$C$10,Hjelpeark!$P$14:$P$16,Hjelpeark!$Q$14:$Q$16))</f>
        <v/>
      </c>
      <c r="N1052" s="277" t="str">
        <f t="shared" si="168"/>
        <v/>
      </c>
      <c r="O1052" s="277" t="str">
        <f>IFERROR(IF(N1052=Hjelpeark!$D$7,_xlfn.XLOOKUP('Beregninger RAS'!C1052,Hjelpeark!$C$8:$C$19,Hjelpeark!$D$8:$D$19),_xlfn.XLOOKUP('Beregninger RAS'!C1052,Hjelpeark!$C$8:$C$19,Hjelpeark!$E$8:$E$19)),"")</f>
        <v/>
      </c>
      <c r="P1052" s="277" t="str">
        <f t="shared" si="169"/>
        <v/>
      </c>
      <c r="Q1052" s="277" t="str">
        <f>IFERROR(IF(P1052=Hjelpeark!$B$4,0,ABS(P1052-O1052)),"")</f>
        <v/>
      </c>
      <c r="R1052" s="226" t="str">
        <f t="shared" si="162"/>
        <v/>
      </c>
      <c r="T1052" s="248" t="str">
        <f>IFERROR(_xlfn.XLOOKUP(D1052,Prisliste!$C$4:$F$4,Prisliste!$C$28:$F$28)*R1052,"")</f>
        <v/>
      </c>
      <c r="U1052" s="248" t="str">
        <f>IFERROR(IF(L1052=Hjelpeark!$P$14,_xlfn.XLOOKUP(D1052,Prisliste!$C$4:$F$4,Prisliste!$C$29:$F$29)*R1052,IF(L1052=Hjelpeark!$P$15,_xlfn.XLOOKUP(D1052,Prisliste!$C$4:$F$4,Prisliste!$C$30:$F$30)*R1052,_xlfn.XLOOKUP(D1052,Prisliste!$C$4:$F$4,Prisliste!$C$31:$F$31)*R1052)),"")</f>
        <v/>
      </c>
    </row>
    <row r="1053" spans="1:21" ht="14.4">
      <c r="A1053" s="278" t="str">
        <f>IF(A1052="","",IF(A1052+1&lt;='Prisestimat RAS'!$C$7,'Beregninger RAS'!A1052+1,""))</f>
        <v/>
      </c>
      <c r="B1053" s="260" t="str">
        <f t="shared" si="163"/>
        <v/>
      </c>
      <c r="C1053" s="277" t="str">
        <f t="shared" si="164"/>
        <v/>
      </c>
      <c r="D1053" s="260" t="str">
        <f t="shared" si="165"/>
        <v/>
      </c>
      <c r="E1053" s="226" t="str">
        <f t="shared" si="167"/>
        <v/>
      </c>
      <c r="F1053" s="248" t="str">
        <f t="shared" si="166"/>
        <v/>
      </c>
      <c r="G1053" s="246" t="str">
        <f>IF($A1053="","",'Prisestimat RAS'!$C$14)</f>
        <v/>
      </c>
      <c r="H1053" s="248" t="str" cm="1">
        <f t="array" ref="H1053">IF(N1053=Hjelpeark!$E$7,_xlfn.XLOOKUP(IF(P1053="Naturlig",O1053,P1053),'Veksttabell FV'!$A$26:$A$42,_xlfn.XLOOKUP('Beregninger RAS'!F1053,'Veksttabell FV'!$B$25:$T$25,'Veksttabell FV'!$B$26:$T$42,,-1),,-1)*G1053,IF('Beregninger RAS'!N1053=Hjelpeark!$D$7,_xlfn.XLOOKUP(IF(P1053="Naturlig",O1053,P1053),'Veksttabell SV'!$A$27:$A$43,_xlfn.XLOOKUP('Beregninger RAS'!F1053,'Veksttabell SV'!$B$26:$AU$26,'Veksttabell SV'!$B$27:$AU$43,,-1),,-1)*G1053,""))</f>
        <v/>
      </c>
      <c r="I1053" s="248" t="str">
        <f t="shared" si="160"/>
        <v/>
      </c>
      <c r="J1053" s="264" t="str">
        <f t="shared" si="161"/>
        <v/>
      </c>
      <c r="K1053" s="277" t="str">
        <f>IF(A1053="","",'Prisestimat RAS'!$C$9)</f>
        <v/>
      </c>
      <c r="L1053" s="277" t="str">
        <f>IF(B1053="","",'Prisestimat RAS'!$C$10)</f>
        <v/>
      </c>
      <c r="M1053" s="277" t="str">
        <f>IF(A1053="","",_xlfn.XLOOKUP('Prisestimat RAS'!$C$10,Hjelpeark!$P$14:$P$16,Hjelpeark!$Q$14:$Q$16))</f>
        <v/>
      </c>
      <c r="N1053" s="277" t="str">
        <f t="shared" si="168"/>
        <v/>
      </c>
      <c r="O1053" s="277" t="str">
        <f>IFERROR(IF(N1053=Hjelpeark!$D$7,_xlfn.XLOOKUP('Beregninger RAS'!C1053,Hjelpeark!$C$8:$C$19,Hjelpeark!$D$8:$D$19),_xlfn.XLOOKUP('Beregninger RAS'!C1053,Hjelpeark!$C$8:$C$19,Hjelpeark!$E$8:$E$19)),"")</f>
        <v/>
      </c>
      <c r="P1053" s="277" t="str">
        <f t="shared" si="169"/>
        <v/>
      </c>
      <c r="Q1053" s="277" t="str">
        <f>IFERROR(IF(P1053=Hjelpeark!$B$4,0,ABS(P1053-O1053)),"")</f>
        <v/>
      </c>
      <c r="R1053" s="226" t="str">
        <f t="shared" si="162"/>
        <v/>
      </c>
      <c r="T1053" s="248" t="str">
        <f>IFERROR(_xlfn.XLOOKUP(D1053,Prisliste!$C$4:$F$4,Prisliste!$C$28:$F$28)*R1053,"")</f>
        <v/>
      </c>
      <c r="U1053" s="248" t="str">
        <f>IFERROR(IF(L1053=Hjelpeark!$P$14,_xlfn.XLOOKUP(D1053,Prisliste!$C$4:$F$4,Prisliste!$C$29:$F$29)*R1053,IF(L1053=Hjelpeark!$P$15,_xlfn.XLOOKUP(D1053,Prisliste!$C$4:$F$4,Prisliste!$C$30:$F$30)*R1053,_xlfn.XLOOKUP(D1053,Prisliste!$C$4:$F$4,Prisliste!$C$31:$F$31)*R1053)),"")</f>
        <v/>
      </c>
    </row>
    <row r="1054" spans="1:21" ht="14.4">
      <c r="A1054" s="278" t="str">
        <f>IF(A1053="","",IF(A1053+1&lt;='Prisestimat RAS'!$C$7,'Beregninger RAS'!A1053+1,""))</f>
        <v/>
      </c>
      <c r="B1054" s="260" t="str">
        <f t="shared" si="163"/>
        <v/>
      </c>
      <c r="C1054" s="277" t="str">
        <f t="shared" si="164"/>
        <v/>
      </c>
      <c r="D1054" s="260" t="str">
        <f t="shared" si="165"/>
        <v/>
      </c>
      <c r="E1054" s="226" t="str">
        <f t="shared" si="167"/>
        <v/>
      </c>
      <c r="F1054" s="248" t="str">
        <f t="shared" si="166"/>
        <v/>
      </c>
      <c r="G1054" s="246" t="str">
        <f>IF($A1054="","",'Prisestimat RAS'!$C$14)</f>
        <v/>
      </c>
      <c r="H1054" s="248" t="str" cm="1">
        <f t="array" ref="H1054">IF(N1054=Hjelpeark!$E$7,_xlfn.XLOOKUP(IF(P1054="Naturlig",O1054,P1054),'Veksttabell FV'!$A$26:$A$42,_xlfn.XLOOKUP('Beregninger RAS'!F1054,'Veksttabell FV'!$B$25:$T$25,'Veksttabell FV'!$B$26:$T$42,,-1),,-1)*G1054,IF('Beregninger RAS'!N1054=Hjelpeark!$D$7,_xlfn.XLOOKUP(IF(P1054="Naturlig",O1054,P1054),'Veksttabell SV'!$A$27:$A$43,_xlfn.XLOOKUP('Beregninger RAS'!F1054,'Veksttabell SV'!$B$26:$AU$26,'Veksttabell SV'!$B$27:$AU$43,,-1),,-1)*G1054,""))</f>
        <v/>
      </c>
      <c r="I1054" s="248" t="str">
        <f t="shared" si="160"/>
        <v/>
      </c>
      <c r="J1054" s="264" t="str">
        <f t="shared" si="161"/>
        <v/>
      </c>
      <c r="K1054" s="277" t="str">
        <f>IF(A1054="","",'Prisestimat RAS'!$C$9)</f>
        <v/>
      </c>
      <c r="L1054" s="277" t="str">
        <f>IF(B1054="","",'Prisestimat RAS'!$C$10)</f>
        <v/>
      </c>
      <c r="M1054" s="277" t="str">
        <f>IF(A1054="","",_xlfn.XLOOKUP('Prisestimat RAS'!$C$10,Hjelpeark!$P$14:$P$16,Hjelpeark!$Q$14:$Q$16))</f>
        <v/>
      </c>
      <c r="N1054" s="277" t="str">
        <f t="shared" si="168"/>
        <v/>
      </c>
      <c r="O1054" s="277" t="str">
        <f>IFERROR(IF(N1054=Hjelpeark!$D$7,_xlfn.XLOOKUP('Beregninger RAS'!C1054,Hjelpeark!$C$8:$C$19,Hjelpeark!$D$8:$D$19),_xlfn.XLOOKUP('Beregninger RAS'!C1054,Hjelpeark!$C$8:$C$19,Hjelpeark!$E$8:$E$19)),"")</f>
        <v/>
      </c>
      <c r="P1054" s="277" t="str">
        <f t="shared" si="169"/>
        <v/>
      </c>
      <c r="Q1054" s="277" t="str">
        <f>IFERROR(IF(P1054=Hjelpeark!$B$4,0,ABS(P1054-O1054)),"")</f>
        <v/>
      </c>
      <c r="R1054" s="226" t="str">
        <f t="shared" si="162"/>
        <v/>
      </c>
      <c r="T1054" s="248" t="str">
        <f>IFERROR(_xlfn.XLOOKUP(D1054,Prisliste!$C$4:$F$4,Prisliste!$C$28:$F$28)*R1054,"")</f>
        <v/>
      </c>
      <c r="U1054" s="248" t="str">
        <f>IFERROR(IF(L1054=Hjelpeark!$P$14,_xlfn.XLOOKUP(D1054,Prisliste!$C$4:$F$4,Prisliste!$C$29:$F$29)*R1054,IF(L1054=Hjelpeark!$P$15,_xlfn.XLOOKUP(D1054,Prisliste!$C$4:$F$4,Prisliste!$C$30:$F$30)*R1054,_xlfn.XLOOKUP(D1054,Prisliste!$C$4:$F$4,Prisliste!$C$31:$F$31)*R1054)),"")</f>
        <v/>
      </c>
    </row>
    <row r="1055" spans="1:21" ht="14.4">
      <c r="A1055" s="278" t="str">
        <f>IF(A1054="","",IF(A1054+1&lt;='Prisestimat RAS'!$C$7,'Beregninger RAS'!A1054+1,""))</f>
        <v/>
      </c>
      <c r="B1055" s="260" t="str">
        <f t="shared" si="163"/>
        <v/>
      </c>
      <c r="C1055" s="277" t="str">
        <f t="shared" si="164"/>
        <v/>
      </c>
      <c r="D1055" s="260" t="str">
        <f t="shared" si="165"/>
        <v/>
      </c>
      <c r="E1055" s="226" t="str">
        <f t="shared" si="167"/>
        <v/>
      </c>
      <c r="F1055" s="248" t="str">
        <f t="shared" si="166"/>
        <v/>
      </c>
      <c r="G1055" s="246" t="str">
        <f>IF($A1055="","",'Prisestimat RAS'!$C$14)</f>
        <v/>
      </c>
      <c r="H1055" s="248" t="str" cm="1">
        <f t="array" ref="H1055">IF(N1055=Hjelpeark!$E$7,_xlfn.XLOOKUP(IF(P1055="Naturlig",O1055,P1055),'Veksttabell FV'!$A$26:$A$42,_xlfn.XLOOKUP('Beregninger RAS'!F1055,'Veksttabell FV'!$B$25:$T$25,'Veksttabell FV'!$B$26:$T$42,,-1),,-1)*G1055,IF('Beregninger RAS'!N1055=Hjelpeark!$D$7,_xlfn.XLOOKUP(IF(P1055="Naturlig",O1055,P1055),'Veksttabell SV'!$A$27:$A$43,_xlfn.XLOOKUP('Beregninger RAS'!F1055,'Veksttabell SV'!$B$26:$AU$26,'Veksttabell SV'!$B$27:$AU$43,,-1),,-1)*G1055,""))</f>
        <v/>
      </c>
      <c r="I1055" s="248" t="str">
        <f t="shared" si="160"/>
        <v/>
      </c>
      <c r="J1055" s="264" t="str">
        <f t="shared" si="161"/>
        <v/>
      </c>
      <c r="K1055" s="277" t="str">
        <f>IF(A1055="","",'Prisestimat RAS'!$C$9)</f>
        <v/>
      </c>
      <c r="L1055" s="277" t="str">
        <f>IF(B1055="","",'Prisestimat RAS'!$C$10)</f>
        <v/>
      </c>
      <c r="M1055" s="277" t="str">
        <f>IF(A1055="","",_xlfn.XLOOKUP('Prisestimat RAS'!$C$10,Hjelpeark!$P$14:$P$16,Hjelpeark!$Q$14:$Q$16))</f>
        <v/>
      </c>
      <c r="N1055" s="277" t="str">
        <f t="shared" si="168"/>
        <v/>
      </c>
      <c r="O1055" s="277" t="str">
        <f>IFERROR(IF(N1055=Hjelpeark!$D$7,_xlfn.XLOOKUP('Beregninger RAS'!C1055,Hjelpeark!$C$8:$C$19,Hjelpeark!$D$8:$D$19),_xlfn.XLOOKUP('Beregninger RAS'!C1055,Hjelpeark!$C$8:$C$19,Hjelpeark!$E$8:$E$19)),"")</f>
        <v/>
      </c>
      <c r="P1055" s="277" t="str">
        <f t="shared" si="169"/>
        <v/>
      </c>
      <c r="Q1055" s="277" t="str">
        <f>IFERROR(IF(P1055=Hjelpeark!$B$4,0,ABS(P1055-O1055)),"")</f>
        <v/>
      </c>
      <c r="R1055" s="226" t="str">
        <f t="shared" si="162"/>
        <v/>
      </c>
      <c r="T1055" s="248" t="str">
        <f>IFERROR(_xlfn.XLOOKUP(D1055,Prisliste!$C$4:$F$4,Prisliste!$C$28:$F$28)*R1055,"")</f>
        <v/>
      </c>
      <c r="U1055" s="248" t="str">
        <f>IFERROR(IF(L1055=Hjelpeark!$P$14,_xlfn.XLOOKUP(D1055,Prisliste!$C$4:$F$4,Prisliste!$C$29:$F$29)*R1055,IF(L1055=Hjelpeark!$P$15,_xlfn.XLOOKUP(D1055,Prisliste!$C$4:$F$4,Prisliste!$C$30:$F$30)*R1055,_xlfn.XLOOKUP(D1055,Prisliste!$C$4:$F$4,Prisliste!$C$31:$F$31)*R1055)),"")</f>
        <v/>
      </c>
    </row>
    <row r="1056" spans="1:21" ht="14.4">
      <c r="A1056" s="278" t="str">
        <f>IF(A1055="","",IF(A1055+1&lt;='Prisestimat RAS'!$C$7,'Beregninger RAS'!A1055+1,""))</f>
        <v/>
      </c>
      <c r="B1056" s="260" t="str">
        <f t="shared" si="163"/>
        <v/>
      </c>
      <c r="C1056" s="277" t="str">
        <f t="shared" si="164"/>
        <v/>
      </c>
      <c r="D1056" s="260" t="str">
        <f t="shared" si="165"/>
        <v/>
      </c>
      <c r="E1056" s="226" t="str">
        <f t="shared" si="167"/>
        <v/>
      </c>
      <c r="F1056" s="248" t="str">
        <f t="shared" si="166"/>
        <v/>
      </c>
      <c r="G1056" s="246" t="str">
        <f>IF($A1056="","",'Prisestimat RAS'!$C$14)</f>
        <v/>
      </c>
      <c r="H1056" s="248" t="str" cm="1">
        <f t="array" ref="H1056">IF(N1056=Hjelpeark!$E$7,_xlfn.XLOOKUP(IF(P1056="Naturlig",O1056,P1056),'Veksttabell FV'!$A$26:$A$42,_xlfn.XLOOKUP('Beregninger RAS'!F1056,'Veksttabell FV'!$B$25:$T$25,'Veksttabell FV'!$B$26:$T$42,,-1),,-1)*G1056,IF('Beregninger RAS'!N1056=Hjelpeark!$D$7,_xlfn.XLOOKUP(IF(P1056="Naturlig",O1056,P1056),'Veksttabell SV'!$A$27:$A$43,_xlfn.XLOOKUP('Beregninger RAS'!F1056,'Veksttabell SV'!$B$26:$AU$26,'Veksttabell SV'!$B$27:$AU$43,,-1),,-1)*G1056,""))</f>
        <v/>
      </c>
      <c r="I1056" s="248" t="str">
        <f t="shared" si="160"/>
        <v/>
      </c>
      <c r="J1056" s="264" t="str">
        <f t="shared" si="161"/>
        <v/>
      </c>
      <c r="K1056" s="277" t="str">
        <f>IF(A1056="","",'Prisestimat RAS'!$C$9)</f>
        <v/>
      </c>
      <c r="L1056" s="277" t="str">
        <f>IF(B1056="","",'Prisestimat RAS'!$C$10)</f>
        <v/>
      </c>
      <c r="M1056" s="277" t="str">
        <f>IF(A1056="","",_xlfn.XLOOKUP('Prisestimat RAS'!$C$10,Hjelpeark!$P$14:$P$16,Hjelpeark!$Q$14:$Q$16))</f>
        <v/>
      </c>
      <c r="N1056" s="277" t="str">
        <f t="shared" si="168"/>
        <v/>
      </c>
      <c r="O1056" s="277" t="str">
        <f>IFERROR(IF(N1056=Hjelpeark!$D$7,_xlfn.XLOOKUP('Beregninger RAS'!C1056,Hjelpeark!$C$8:$C$19,Hjelpeark!$D$8:$D$19),_xlfn.XLOOKUP('Beregninger RAS'!C1056,Hjelpeark!$C$8:$C$19,Hjelpeark!$E$8:$E$19)),"")</f>
        <v/>
      </c>
      <c r="P1056" s="277" t="str">
        <f t="shared" si="169"/>
        <v/>
      </c>
      <c r="Q1056" s="277" t="str">
        <f>IFERROR(IF(P1056=Hjelpeark!$B$4,0,ABS(P1056-O1056)),"")</f>
        <v/>
      </c>
      <c r="R1056" s="226" t="str">
        <f t="shared" si="162"/>
        <v/>
      </c>
      <c r="T1056" s="248" t="str">
        <f>IFERROR(_xlfn.XLOOKUP(D1056,Prisliste!$C$4:$F$4,Prisliste!$C$28:$F$28)*R1056,"")</f>
        <v/>
      </c>
      <c r="U1056" s="248" t="str">
        <f>IFERROR(IF(L1056=Hjelpeark!$P$14,_xlfn.XLOOKUP(D1056,Prisliste!$C$4:$F$4,Prisliste!$C$29:$F$29)*R1056,IF(L1056=Hjelpeark!$P$15,_xlfn.XLOOKUP(D1056,Prisliste!$C$4:$F$4,Prisliste!$C$30:$F$30)*R1056,_xlfn.XLOOKUP(D1056,Prisliste!$C$4:$F$4,Prisliste!$C$31:$F$31)*R1056)),"")</f>
        <v/>
      </c>
    </row>
    <row r="1057" spans="1:21" ht="14.4">
      <c r="A1057" s="278" t="str">
        <f>IF(A1056="","",IF(A1056+1&lt;='Prisestimat RAS'!$C$7,'Beregninger RAS'!A1056+1,""))</f>
        <v/>
      </c>
      <c r="B1057" s="260" t="str">
        <f t="shared" si="163"/>
        <v/>
      </c>
      <c r="C1057" s="277" t="str">
        <f t="shared" si="164"/>
        <v/>
      </c>
      <c r="D1057" s="260" t="str">
        <f t="shared" si="165"/>
        <v/>
      </c>
      <c r="E1057" s="226" t="str">
        <f t="shared" si="167"/>
        <v/>
      </c>
      <c r="F1057" s="248" t="str">
        <f t="shared" si="166"/>
        <v/>
      </c>
      <c r="G1057" s="246" t="str">
        <f>IF($A1057="","",'Prisestimat RAS'!$C$14)</f>
        <v/>
      </c>
      <c r="H1057" s="248" t="str" cm="1">
        <f t="array" ref="H1057">IF(N1057=Hjelpeark!$E$7,_xlfn.XLOOKUP(IF(P1057="Naturlig",O1057,P1057),'Veksttabell FV'!$A$26:$A$42,_xlfn.XLOOKUP('Beregninger RAS'!F1057,'Veksttabell FV'!$B$25:$T$25,'Veksttabell FV'!$B$26:$T$42,,-1),,-1)*G1057,IF('Beregninger RAS'!N1057=Hjelpeark!$D$7,_xlfn.XLOOKUP(IF(P1057="Naturlig",O1057,P1057),'Veksttabell SV'!$A$27:$A$43,_xlfn.XLOOKUP('Beregninger RAS'!F1057,'Veksttabell SV'!$B$26:$AU$26,'Veksttabell SV'!$B$27:$AU$43,,-1),,-1)*G1057,""))</f>
        <v/>
      </c>
      <c r="I1057" s="248" t="str">
        <f t="shared" si="160"/>
        <v/>
      </c>
      <c r="J1057" s="264" t="str">
        <f t="shared" si="161"/>
        <v/>
      </c>
      <c r="K1057" s="277" t="str">
        <f>IF(A1057="","",'Prisestimat RAS'!$C$9)</f>
        <v/>
      </c>
      <c r="L1057" s="277" t="str">
        <f>IF(B1057="","",'Prisestimat RAS'!$C$10)</f>
        <v/>
      </c>
      <c r="M1057" s="277" t="str">
        <f>IF(A1057="","",_xlfn.XLOOKUP('Prisestimat RAS'!$C$10,Hjelpeark!$P$14:$P$16,Hjelpeark!$Q$14:$Q$16))</f>
        <v/>
      </c>
      <c r="N1057" s="277" t="str">
        <f t="shared" si="168"/>
        <v/>
      </c>
      <c r="O1057" s="277" t="str">
        <f>IFERROR(IF(N1057=Hjelpeark!$D$7,_xlfn.XLOOKUP('Beregninger RAS'!C1057,Hjelpeark!$C$8:$C$19,Hjelpeark!$D$8:$D$19),_xlfn.XLOOKUP('Beregninger RAS'!C1057,Hjelpeark!$C$8:$C$19,Hjelpeark!$E$8:$E$19)),"")</f>
        <v/>
      </c>
      <c r="P1057" s="277" t="str">
        <f t="shared" si="169"/>
        <v/>
      </c>
      <c r="Q1057" s="277" t="str">
        <f>IFERROR(IF(P1057=Hjelpeark!$B$4,0,ABS(P1057-O1057)),"")</f>
        <v/>
      </c>
      <c r="R1057" s="226" t="str">
        <f t="shared" si="162"/>
        <v/>
      </c>
      <c r="T1057" s="248" t="str">
        <f>IFERROR(_xlfn.XLOOKUP(D1057,Prisliste!$C$4:$F$4,Prisliste!$C$28:$F$28)*R1057,"")</f>
        <v/>
      </c>
      <c r="U1057" s="248" t="str">
        <f>IFERROR(IF(L1057=Hjelpeark!$P$14,_xlfn.XLOOKUP(D1057,Prisliste!$C$4:$F$4,Prisliste!$C$29:$F$29)*R1057,IF(L1057=Hjelpeark!$P$15,_xlfn.XLOOKUP(D1057,Prisliste!$C$4:$F$4,Prisliste!$C$30:$F$30)*R1057,_xlfn.XLOOKUP(D1057,Prisliste!$C$4:$F$4,Prisliste!$C$31:$F$31)*R1057)),"")</f>
        <v/>
      </c>
    </row>
    <row r="1058" spans="1:21" ht="14.4">
      <c r="A1058" s="278" t="str">
        <f>IF(A1057="","",IF(A1057+1&lt;='Prisestimat RAS'!$C$7,'Beregninger RAS'!A1057+1,""))</f>
        <v/>
      </c>
      <c r="B1058" s="260" t="str">
        <f t="shared" si="163"/>
        <v/>
      </c>
      <c r="C1058" s="277" t="str">
        <f t="shared" si="164"/>
        <v/>
      </c>
      <c r="D1058" s="260" t="str">
        <f t="shared" si="165"/>
        <v/>
      </c>
      <c r="E1058" s="226" t="str">
        <f t="shared" si="167"/>
        <v/>
      </c>
      <c r="F1058" s="248" t="str">
        <f t="shared" si="166"/>
        <v/>
      </c>
      <c r="G1058" s="246" t="str">
        <f>IF($A1058="","",'Prisestimat RAS'!$C$14)</f>
        <v/>
      </c>
      <c r="H1058" s="248" t="str" cm="1">
        <f t="array" ref="H1058">IF(N1058=Hjelpeark!$E$7,_xlfn.XLOOKUP(IF(P1058="Naturlig",O1058,P1058),'Veksttabell FV'!$A$26:$A$42,_xlfn.XLOOKUP('Beregninger RAS'!F1058,'Veksttabell FV'!$B$25:$T$25,'Veksttabell FV'!$B$26:$T$42,,-1),,-1)*G1058,IF('Beregninger RAS'!N1058=Hjelpeark!$D$7,_xlfn.XLOOKUP(IF(P1058="Naturlig",O1058,P1058),'Veksttabell SV'!$A$27:$A$43,_xlfn.XLOOKUP('Beregninger RAS'!F1058,'Veksttabell SV'!$B$26:$AU$26,'Veksttabell SV'!$B$27:$AU$43,,-1),,-1)*G1058,""))</f>
        <v/>
      </c>
      <c r="I1058" s="248" t="str">
        <f t="shared" si="160"/>
        <v/>
      </c>
      <c r="J1058" s="264" t="str">
        <f t="shared" si="161"/>
        <v/>
      </c>
      <c r="K1058" s="277" t="str">
        <f>IF(A1058="","",'Prisestimat RAS'!$C$9)</f>
        <v/>
      </c>
      <c r="L1058" s="277" t="str">
        <f>IF(B1058="","",'Prisestimat RAS'!$C$10)</f>
        <v/>
      </c>
      <c r="M1058" s="277" t="str">
        <f>IF(A1058="","",_xlfn.XLOOKUP('Prisestimat RAS'!$C$10,Hjelpeark!$P$14:$P$16,Hjelpeark!$Q$14:$Q$16))</f>
        <v/>
      </c>
      <c r="N1058" s="277" t="str">
        <f t="shared" si="168"/>
        <v/>
      </c>
      <c r="O1058" s="277" t="str">
        <f>IFERROR(IF(N1058=Hjelpeark!$D$7,_xlfn.XLOOKUP('Beregninger RAS'!C1058,Hjelpeark!$C$8:$C$19,Hjelpeark!$D$8:$D$19),_xlfn.XLOOKUP('Beregninger RAS'!C1058,Hjelpeark!$C$8:$C$19,Hjelpeark!$E$8:$E$19)),"")</f>
        <v/>
      </c>
      <c r="P1058" s="277" t="str">
        <f t="shared" si="169"/>
        <v/>
      </c>
      <c r="Q1058" s="277" t="str">
        <f>IFERROR(IF(P1058=Hjelpeark!$B$4,0,ABS(P1058-O1058)),"")</f>
        <v/>
      </c>
      <c r="R1058" s="226" t="str">
        <f t="shared" si="162"/>
        <v/>
      </c>
      <c r="T1058" s="248" t="str">
        <f>IFERROR(_xlfn.XLOOKUP(D1058,Prisliste!$C$4:$F$4,Prisliste!$C$28:$F$28)*R1058,"")</f>
        <v/>
      </c>
      <c r="U1058" s="248" t="str">
        <f>IFERROR(IF(L1058=Hjelpeark!$P$14,_xlfn.XLOOKUP(D1058,Prisliste!$C$4:$F$4,Prisliste!$C$29:$F$29)*R1058,IF(L1058=Hjelpeark!$P$15,_xlfn.XLOOKUP(D1058,Prisliste!$C$4:$F$4,Prisliste!$C$30:$F$30)*R1058,_xlfn.XLOOKUP(D1058,Prisliste!$C$4:$F$4,Prisliste!$C$31:$F$31)*R1058)),"")</f>
        <v/>
      </c>
    </row>
    <row r="1059" spans="1:21" ht="14.4">
      <c r="A1059" s="278" t="str">
        <f>IF(A1058="","",IF(A1058+1&lt;='Prisestimat RAS'!$C$7,'Beregninger RAS'!A1058+1,""))</f>
        <v/>
      </c>
      <c r="B1059" s="260" t="str">
        <f t="shared" si="163"/>
        <v/>
      </c>
      <c r="C1059" s="277" t="str">
        <f t="shared" si="164"/>
        <v/>
      </c>
      <c r="D1059" s="260" t="str">
        <f t="shared" si="165"/>
        <v/>
      </c>
      <c r="E1059" s="226" t="str">
        <f t="shared" si="167"/>
        <v/>
      </c>
      <c r="F1059" s="248" t="str">
        <f t="shared" si="166"/>
        <v/>
      </c>
      <c r="G1059" s="246" t="str">
        <f>IF($A1059="","",'Prisestimat RAS'!$C$14)</f>
        <v/>
      </c>
      <c r="H1059" s="248" t="str" cm="1">
        <f t="array" ref="H1059">IF(N1059=Hjelpeark!$E$7,_xlfn.XLOOKUP(IF(P1059="Naturlig",O1059,P1059),'Veksttabell FV'!$A$26:$A$42,_xlfn.XLOOKUP('Beregninger RAS'!F1059,'Veksttabell FV'!$B$25:$T$25,'Veksttabell FV'!$B$26:$T$42,,-1),,-1)*G1059,IF('Beregninger RAS'!N1059=Hjelpeark!$D$7,_xlfn.XLOOKUP(IF(P1059="Naturlig",O1059,P1059),'Veksttabell SV'!$A$27:$A$43,_xlfn.XLOOKUP('Beregninger RAS'!F1059,'Veksttabell SV'!$B$26:$AU$26,'Veksttabell SV'!$B$27:$AU$43,,-1),,-1)*G1059,""))</f>
        <v/>
      </c>
      <c r="I1059" s="248" t="str">
        <f t="shared" si="160"/>
        <v/>
      </c>
      <c r="J1059" s="264" t="str">
        <f t="shared" si="161"/>
        <v/>
      </c>
      <c r="K1059" s="277" t="str">
        <f>IF(A1059="","",'Prisestimat RAS'!$C$9)</f>
        <v/>
      </c>
      <c r="L1059" s="277" t="str">
        <f>IF(B1059="","",'Prisestimat RAS'!$C$10)</f>
        <v/>
      </c>
      <c r="M1059" s="277" t="str">
        <f>IF(A1059="","",_xlfn.XLOOKUP('Prisestimat RAS'!$C$10,Hjelpeark!$P$14:$P$16,Hjelpeark!$Q$14:$Q$16))</f>
        <v/>
      </c>
      <c r="N1059" s="277" t="str">
        <f t="shared" si="168"/>
        <v/>
      </c>
      <c r="O1059" s="277" t="str">
        <f>IFERROR(IF(N1059=Hjelpeark!$D$7,_xlfn.XLOOKUP('Beregninger RAS'!C1059,Hjelpeark!$C$8:$C$19,Hjelpeark!$D$8:$D$19),_xlfn.XLOOKUP('Beregninger RAS'!C1059,Hjelpeark!$C$8:$C$19,Hjelpeark!$E$8:$E$19)),"")</f>
        <v/>
      </c>
      <c r="P1059" s="277" t="str">
        <f t="shared" si="169"/>
        <v/>
      </c>
      <c r="Q1059" s="277" t="str">
        <f>IFERROR(IF(P1059=Hjelpeark!$B$4,0,ABS(P1059-O1059)),"")</f>
        <v/>
      </c>
      <c r="R1059" s="226" t="str">
        <f t="shared" si="162"/>
        <v/>
      </c>
      <c r="T1059" s="248" t="str">
        <f>IFERROR(_xlfn.XLOOKUP(D1059,Prisliste!$C$4:$F$4,Prisliste!$C$28:$F$28)*R1059,"")</f>
        <v/>
      </c>
      <c r="U1059" s="248" t="str">
        <f>IFERROR(IF(L1059=Hjelpeark!$P$14,_xlfn.XLOOKUP(D1059,Prisliste!$C$4:$F$4,Prisliste!$C$29:$F$29)*R1059,IF(L1059=Hjelpeark!$P$15,_xlfn.XLOOKUP(D1059,Prisliste!$C$4:$F$4,Prisliste!$C$30:$F$30)*R1059,_xlfn.XLOOKUP(D1059,Prisliste!$C$4:$F$4,Prisliste!$C$31:$F$31)*R1059)),"")</f>
        <v/>
      </c>
    </row>
    <row r="1060" spans="1:21" ht="14.4">
      <c r="A1060" s="278" t="str">
        <f>IF(A1059="","",IF(A1059+1&lt;='Prisestimat RAS'!$C$7,'Beregninger RAS'!A1059+1,""))</f>
        <v/>
      </c>
      <c r="B1060" s="260" t="str">
        <f t="shared" si="163"/>
        <v/>
      </c>
      <c r="C1060" s="277" t="str">
        <f t="shared" si="164"/>
        <v/>
      </c>
      <c r="D1060" s="260" t="str">
        <f t="shared" si="165"/>
        <v/>
      </c>
      <c r="E1060" s="226" t="str">
        <f t="shared" si="167"/>
        <v/>
      </c>
      <c r="F1060" s="248" t="str">
        <f t="shared" si="166"/>
        <v/>
      </c>
      <c r="G1060" s="246" t="str">
        <f>IF($A1060="","",'Prisestimat RAS'!$C$14)</f>
        <v/>
      </c>
      <c r="H1060" s="248" t="str" cm="1">
        <f t="array" ref="H1060">IF(N1060=Hjelpeark!$E$7,_xlfn.XLOOKUP(IF(P1060="Naturlig",O1060,P1060),'Veksttabell FV'!$A$26:$A$42,_xlfn.XLOOKUP('Beregninger RAS'!F1060,'Veksttabell FV'!$B$25:$T$25,'Veksttabell FV'!$B$26:$T$42,,-1),,-1)*G1060,IF('Beregninger RAS'!N1060=Hjelpeark!$D$7,_xlfn.XLOOKUP(IF(P1060="Naturlig",O1060,P1060),'Veksttabell SV'!$A$27:$A$43,_xlfn.XLOOKUP('Beregninger RAS'!F1060,'Veksttabell SV'!$B$26:$AU$26,'Veksttabell SV'!$B$27:$AU$43,,-1),,-1)*G1060,""))</f>
        <v/>
      </c>
      <c r="I1060" s="248" t="str">
        <f t="shared" si="160"/>
        <v/>
      </c>
      <c r="J1060" s="264" t="str">
        <f t="shared" si="161"/>
        <v/>
      </c>
      <c r="K1060" s="277" t="str">
        <f>IF(A1060="","",'Prisestimat RAS'!$C$9)</f>
        <v/>
      </c>
      <c r="L1060" s="277" t="str">
        <f>IF(B1060="","",'Prisestimat RAS'!$C$10)</f>
        <v/>
      </c>
      <c r="M1060" s="277" t="str">
        <f>IF(A1060="","",_xlfn.XLOOKUP('Prisestimat RAS'!$C$10,Hjelpeark!$P$14:$P$16,Hjelpeark!$Q$14:$Q$16))</f>
        <v/>
      </c>
      <c r="N1060" s="277" t="str">
        <f t="shared" si="168"/>
        <v/>
      </c>
      <c r="O1060" s="277" t="str">
        <f>IFERROR(IF(N1060=Hjelpeark!$D$7,_xlfn.XLOOKUP('Beregninger RAS'!C1060,Hjelpeark!$C$8:$C$19,Hjelpeark!$D$8:$D$19),_xlfn.XLOOKUP('Beregninger RAS'!C1060,Hjelpeark!$C$8:$C$19,Hjelpeark!$E$8:$E$19)),"")</f>
        <v/>
      </c>
      <c r="P1060" s="277" t="str">
        <f t="shared" si="169"/>
        <v/>
      </c>
      <c r="Q1060" s="277" t="str">
        <f>IFERROR(IF(P1060=Hjelpeark!$B$4,0,ABS(P1060-O1060)),"")</f>
        <v/>
      </c>
      <c r="R1060" s="226" t="str">
        <f t="shared" si="162"/>
        <v/>
      </c>
      <c r="T1060" s="248" t="str">
        <f>IFERROR(_xlfn.XLOOKUP(D1060,Prisliste!$C$4:$F$4,Prisliste!$C$28:$F$28)*R1060,"")</f>
        <v/>
      </c>
      <c r="U1060" s="248" t="str">
        <f>IFERROR(IF(L1060=Hjelpeark!$P$14,_xlfn.XLOOKUP(D1060,Prisliste!$C$4:$F$4,Prisliste!$C$29:$F$29)*R1060,IF(L1060=Hjelpeark!$P$15,_xlfn.XLOOKUP(D1060,Prisliste!$C$4:$F$4,Prisliste!$C$30:$F$30)*R1060,_xlfn.XLOOKUP(D1060,Prisliste!$C$4:$F$4,Prisliste!$C$31:$F$31)*R1060)),"")</f>
        <v/>
      </c>
    </row>
    <row r="1061" spans="1:21" ht="14.4">
      <c r="A1061" s="278" t="str">
        <f>IF(A1060="","",IF(A1060+1&lt;='Prisestimat RAS'!$C$7,'Beregninger RAS'!A1060+1,""))</f>
        <v/>
      </c>
      <c r="B1061" s="260" t="str">
        <f t="shared" si="163"/>
        <v/>
      </c>
      <c r="C1061" s="277" t="str">
        <f t="shared" si="164"/>
        <v/>
      </c>
      <c r="D1061" s="260" t="str">
        <f t="shared" si="165"/>
        <v/>
      </c>
      <c r="E1061" s="226" t="str">
        <f t="shared" si="167"/>
        <v/>
      </c>
      <c r="F1061" s="248" t="str">
        <f t="shared" si="166"/>
        <v/>
      </c>
      <c r="G1061" s="246" t="str">
        <f>IF($A1061="","",'Prisestimat RAS'!$C$14)</f>
        <v/>
      </c>
      <c r="H1061" s="248" t="str" cm="1">
        <f t="array" ref="H1061">IF(N1061=Hjelpeark!$E$7,_xlfn.XLOOKUP(IF(P1061="Naturlig",O1061,P1061),'Veksttabell FV'!$A$26:$A$42,_xlfn.XLOOKUP('Beregninger RAS'!F1061,'Veksttabell FV'!$B$25:$T$25,'Veksttabell FV'!$B$26:$T$42,,-1),,-1)*G1061,IF('Beregninger RAS'!N1061=Hjelpeark!$D$7,_xlfn.XLOOKUP(IF(P1061="Naturlig",O1061,P1061),'Veksttabell SV'!$A$27:$A$43,_xlfn.XLOOKUP('Beregninger RAS'!F1061,'Veksttabell SV'!$B$26:$AU$26,'Veksttabell SV'!$B$27:$AU$43,,-1),,-1)*G1061,""))</f>
        <v/>
      </c>
      <c r="I1061" s="248" t="str">
        <f t="shared" si="160"/>
        <v/>
      </c>
      <c r="J1061" s="264" t="str">
        <f t="shared" si="161"/>
        <v/>
      </c>
      <c r="K1061" s="277" t="str">
        <f>IF(A1061="","",'Prisestimat RAS'!$C$9)</f>
        <v/>
      </c>
      <c r="L1061" s="277" t="str">
        <f>IF(B1061="","",'Prisestimat RAS'!$C$10)</f>
        <v/>
      </c>
      <c r="M1061" s="277" t="str">
        <f>IF(A1061="","",_xlfn.XLOOKUP('Prisestimat RAS'!$C$10,Hjelpeark!$P$14:$P$16,Hjelpeark!$Q$14:$Q$16))</f>
        <v/>
      </c>
      <c r="N1061" s="277" t="str">
        <f t="shared" si="168"/>
        <v/>
      </c>
      <c r="O1061" s="277" t="str">
        <f>IFERROR(IF(N1061=Hjelpeark!$D$7,_xlfn.XLOOKUP('Beregninger RAS'!C1061,Hjelpeark!$C$8:$C$19,Hjelpeark!$D$8:$D$19),_xlfn.XLOOKUP('Beregninger RAS'!C1061,Hjelpeark!$C$8:$C$19,Hjelpeark!$E$8:$E$19)),"")</f>
        <v/>
      </c>
      <c r="P1061" s="277" t="str">
        <f t="shared" si="169"/>
        <v/>
      </c>
      <c r="Q1061" s="277" t="str">
        <f>IFERROR(IF(P1061=Hjelpeark!$B$4,0,ABS(P1061-O1061)),"")</f>
        <v/>
      </c>
      <c r="R1061" s="226" t="str">
        <f t="shared" si="162"/>
        <v/>
      </c>
      <c r="T1061" s="248" t="str">
        <f>IFERROR(_xlfn.XLOOKUP(D1061,Prisliste!$C$4:$F$4,Prisliste!$C$28:$F$28)*R1061,"")</f>
        <v/>
      </c>
      <c r="U1061" s="248" t="str">
        <f>IFERROR(IF(L1061=Hjelpeark!$P$14,_xlfn.XLOOKUP(D1061,Prisliste!$C$4:$F$4,Prisliste!$C$29:$F$29)*R1061,IF(L1061=Hjelpeark!$P$15,_xlfn.XLOOKUP(D1061,Prisliste!$C$4:$F$4,Prisliste!$C$30:$F$30)*R1061,_xlfn.XLOOKUP(D1061,Prisliste!$C$4:$F$4,Prisliste!$C$31:$F$31)*R1061)),"")</f>
        <v/>
      </c>
    </row>
    <row r="1062" spans="1:21" ht="14.4">
      <c r="A1062" s="278" t="str">
        <f>IF(A1061="","",IF(A1061+1&lt;='Prisestimat RAS'!$C$7,'Beregninger RAS'!A1061+1,""))</f>
        <v/>
      </c>
      <c r="B1062" s="260" t="str">
        <f t="shared" si="163"/>
        <v/>
      </c>
      <c r="C1062" s="277" t="str">
        <f t="shared" si="164"/>
        <v/>
      </c>
      <c r="D1062" s="260" t="str">
        <f t="shared" si="165"/>
        <v/>
      </c>
      <c r="E1062" s="226" t="str">
        <f t="shared" si="167"/>
        <v/>
      </c>
      <c r="F1062" s="248" t="str">
        <f t="shared" si="166"/>
        <v/>
      </c>
      <c r="G1062" s="246" t="str">
        <f>IF($A1062="","",'Prisestimat RAS'!$C$14)</f>
        <v/>
      </c>
      <c r="H1062" s="248" t="str" cm="1">
        <f t="array" ref="H1062">IF(N1062=Hjelpeark!$E$7,_xlfn.XLOOKUP(IF(P1062="Naturlig",O1062,P1062),'Veksttabell FV'!$A$26:$A$42,_xlfn.XLOOKUP('Beregninger RAS'!F1062,'Veksttabell FV'!$B$25:$T$25,'Veksttabell FV'!$B$26:$T$42,,-1),,-1)*G1062,IF('Beregninger RAS'!N1062=Hjelpeark!$D$7,_xlfn.XLOOKUP(IF(P1062="Naturlig",O1062,P1062),'Veksttabell SV'!$A$27:$A$43,_xlfn.XLOOKUP('Beregninger RAS'!F1062,'Veksttabell SV'!$B$26:$AU$26,'Veksttabell SV'!$B$27:$AU$43,,-1),,-1)*G1062,""))</f>
        <v/>
      </c>
      <c r="I1062" s="248" t="str">
        <f t="shared" si="160"/>
        <v/>
      </c>
      <c r="J1062" s="264" t="str">
        <f t="shared" si="161"/>
        <v/>
      </c>
      <c r="K1062" s="277" t="str">
        <f>IF(A1062="","",'Prisestimat RAS'!$C$9)</f>
        <v/>
      </c>
      <c r="L1062" s="277" t="str">
        <f>IF(B1062="","",'Prisestimat RAS'!$C$10)</f>
        <v/>
      </c>
      <c r="M1062" s="277" t="str">
        <f>IF(A1062="","",_xlfn.XLOOKUP('Prisestimat RAS'!$C$10,Hjelpeark!$P$14:$P$16,Hjelpeark!$Q$14:$Q$16))</f>
        <v/>
      </c>
      <c r="N1062" s="277" t="str">
        <f t="shared" si="168"/>
        <v/>
      </c>
      <c r="O1062" s="277" t="str">
        <f>IFERROR(IF(N1062=Hjelpeark!$D$7,_xlfn.XLOOKUP('Beregninger RAS'!C1062,Hjelpeark!$C$8:$C$19,Hjelpeark!$D$8:$D$19),_xlfn.XLOOKUP('Beregninger RAS'!C1062,Hjelpeark!$C$8:$C$19,Hjelpeark!$E$8:$E$19)),"")</f>
        <v/>
      </c>
      <c r="P1062" s="277" t="str">
        <f t="shared" si="169"/>
        <v/>
      </c>
      <c r="Q1062" s="277" t="str">
        <f>IFERROR(IF(P1062=Hjelpeark!$B$4,0,ABS(P1062-O1062)),"")</f>
        <v/>
      </c>
      <c r="R1062" s="226" t="str">
        <f t="shared" si="162"/>
        <v/>
      </c>
      <c r="T1062" s="248" t="str">
        <f>IFERROR(_xlfn.XLOOKUP(D1062,Prisliste!$C$4:$F$4,Prisliste!$C$28:$F$28)*R1062,"")</f>
        <v/>
      </c>
      <c r="U1062" s="248" t="str">
        <f>IFERROR(IF(L1062=Hjelpeark!$P$14,_xlfn.XLOOKUP(D1062,Prisliste!$C$4:$F$4,Prisliste!$C$29:$F$29)*R1062,IF(L1062=Hjelpeark!$P$15,_xlfn.XLOOKUP(D1062,Prisliste!$C$4:$F$4,Prisliste!$C$30:$F$30)*R1062,_xlfn.XLOOKUP(D1062,Prisliste!$C$4:$F$4,Prisliste!$C$31:$F$31)*R1062)),"")</f>
        <v/>
      </c>
    </row>
    <row r="1063" spans="1:21" ht="14.4">
      <c r="A1063" s="278" t="str">
        <f>IF(A1062="","",IF(A1062+1&lt;='Prisestimat RAS'!$C$7,'Beregninger RAS'!A1062+1,""))</f>
        <v/>
      </c>
      <c r="B1063" s="260" t="str">
        <f t="shared" si="163"/>
        <v/>
      </c>
      <c r="C1063" s="277" t="str">
        <f t="shared" si="164"/>
        <v/>
      </c>
      <c r="D1063" s="260" t="str">
        <f t="shared" si="165"/>
        <v/>
      </c>
      <c r="E1063" s="226" t="str">
        <f t="shared" si="167"/>
        <v/>
      </c>
      <c r="F1063" s="248" t="str">
        <f t="shared" si="166"/>
        <v/>
      </c>
      <c r="G1063" s="246" t="str">
        <f>IF($A1063="","",'Prisestimat RAS'!$C$14)</f>
        <v/>
      </c>
      <c r="H1063" s="248" t="str" cm="1">
        <f t="array" ref="H1063">IF(N1063=Hjelpeark!$E$7,_xlfn.XLOOKUP(IF(P1063="Naturlig",O1063,P1063),'Veksttabell FV'!$A$26:$A$42,_xlfn.XLOOKUP('Beregninger RAS'!F1063,'Veksttabell FV'!$B$25:$T$25,'Veksttabell FV'!$B$26:$T$42,,-1),,-1)*G1063,IF('Beregninger RAS'!N1063=Hjelpeark!$D$7,_xlfn.XLOOKUP(IF(P1063="Naturlig",O1063,P1063),'Veksttabell SV'!$A$27:$A$43,_xlfn.XLOOKUP('Beregninger RAS'!F1063,'Veksttabell SV'!$B$26:$AU$26,'Veksttabell SV'!$B$27:$AU$43,,-1),,-1)*G1063,""))</f>
        <v/>
      </c>
      <c r="I1063" s="248" t="str">
        <f t="shared" si="160"/>
        <v/>
      </c>
      <c r="J1063" s="264" t="str">
        <f t="shared" si="161"/>
        <v/>
      </c>
      <c r="K1063" s="277" t="str">
        <f>IF(A1063="","",'Prisestimat RAS'!$C$9)</f>
        <v/>
      </c>
      <c r="L1063" s="277" t="str">
        <f>IF(B1063="","",'Prisestimat RAS'!$C$10)</f>
        <v/>
      </c>
      <c r="M1063" s="277" t="str">
        <f>IF(A1063="","",_xlfn.XLOOKUP('Prisestimat RAS'!$C$10,Hjelpeark!$P$14:$P$16,Hjelpeark!$Q$14:$Q$16))</f>
        <v/>
      </c>
      <c r="N1063" s="277" t="str">
        <f t="shared" si="168"/>
        <v/>
      </c>
      <c r="O1063" s="277" t="str">
        <f>IFERROR(IF(N1063=Hjelpeark!$D$7,_xlfn.XLOOKUP('Beregninger RAS'!C1063,Hjelpeark!$C$8:$C$19,Hjelpeark!$D$8:$D$19),_xlfn.XLOOKUP('Beregninger RAS'!C1063,Hjelpeark!$C$8:$C$19,Hjelpeark!$E$8:$E$19)),"")</f>
        <v/>
      </c>
      <c r="P1063" s="277" t="str">
        <f t="shared" si="169"/>
        <v/>
      </c>
      <c r="Q1063" s="277" t="str">
        <f>IFERROR(IF(P1063=Hjelpeark!$B$4,0,ABS(P1063-O1063)),"")</f>
        <v/>
      </c>
      <c r="R1063" s="226" t="str">
        <f t="shared" si="162"/>
        <v/>
      </c>
      <c r="T1063" s="248" t="str">
        <f>IFERROR(_xlfn.XLOOKUP(D1063,Prisliste!$C$4:$F$4,Prisliste!$C$28:$F$28)*R1063,"")</f>
        <v/>
      </c>
      <c r="U1063" s="248" t="str">
        <f>IFERROR(IF(L1063=Hjelpeark!$P$14,_xlfn.XLOOKUP(D1063,Prisliste!$C$4:$F$4,Prisliste!$C$29:$F$29)*R1063,IF(L1063=Hjelpeark!$P$15,_xlfn.XLOOKUP(D1063,Prisliste!$C$4:$F$4,Prisliste!$C$30:$F$30)*R1063,_xlfn.XLOOKUP(D1063,Prisliste!$C$4:$F$4,Prisliste!$C$31:$F$31)*R1063)),"")</f>
        <v/>
      </c>
    </row>
    <row r="1064" spans="1:21" ht="14.4">
      <c r="A1064" s="278" t="str">
        <f>IF(A1063="","",IF(A1063+1&lt;='Prisestimat RAS'!$C$7,'Beregninger RAS'!A1063+1,""))</f>
        <v/>
      </c>
      <c r="B1064" s="260" t="str">
        <f t="shared" si="163"/>
        <v/>
      </c>
      <c r="C1064" s="277" t="str">
        <f t="shared" si="164"/>
        <v/>
      </c>
      <c r="D1064" s="260" t="str">
        <f t="shared" si="165"/>
        <v/>
      </c>
      <c r="E1064" s="226" t="str">
        <f t="shared" si="167"/>
        <v/>
      </c>
      <c r="F1064" s="248" t="str">
        <f t="shared" si="166"/>
        <v/>
      </c>
      <c r="G1064" s="246" t="str">
        <f>IF($A1064="","",'Prisestimat RAS'!$C$14)</f>
        <v/>
      </c>
      <c r="H1064" s="248" t="str" cm="1">
        <f t="array" ref="H1064">IF(N1064=Hjelpeark!$E$7,_xlfn.XLOOKUP(IF(P1064="Naturlig",O1064,P1064),'Veksttabell FV'!$A$26:$A$42,_xlfn.XLOOKUP('Beregninger RAS'!F1064,'Veksttabell FV'!$B$25:$T$25,'Veksttabell FV'!$B$26:$T$42,,-1),,-1)*G1064,IF('Beregninger RAS'!N1064=Hjelpeark!$D$7,_xlfn.XLOOKUP(IF(P1064="Naturlig",O1064,P1064),'Veksttabell SV'!$A$27:$A$43,_xlfn.XLOOKUP('Beregninger RAS'!F1064,'Veksttabell SV'!$B$26:$AU$26,'Veksttabell SV'!$B$27:$AU$43,,-1),,-1)*G1064,""))</f>
        <v/>
      </c>
      <c r="I1064" s="248" t="str">
        <f t="shared" si="160"/>
        <v/>
      </c>
      <c r="J1064" s="264" t="str">
        <f t="shared" si="161"/>
        <v/>
      </c>
      <c r="K1064" s="277" t="str">
        <f>IF(A1064="","",'Prisestimat RAS'!$C$9)</f>
        <v/>
      </c>
      <c r="L1064" s="277" t="str">
        <f>IF(B1064="","",'Prisestimat RAS'!$C$10)</f>
        <v/>
      </c>
      <c r="M1064" s="277" t="str">
        <f>IF(A1064="","",_xlfn.XLOOKUP('Prisestimat RAS'!$C$10,Hjelpeark!$P$14:$P$16,Hjelpeark!$Q$14:$Q$16))</f>
        <v/>
      </c>
      <c r="N1064" s="277" t="str">
        <f t="shared" si="168"/>
        <v/>
      </c>
      <c r="O1064" s="277" t="str">
        <f>IFERROR(IF(N1064=Hjelpeark!$D$7,_xlfn.XLOOKUP('Beregninger RAS'!C1064,Hjelpeark!$C$8:$C$19,Hjelpeark!$D$8:$D$19),_xlfn.XLOOKUP('Beregninger RAS'!C1064,Hjelpeark!$C$8:$C$19,Hjelpeark!$E$8:$E$19)),"")</f>
        <v/>
      </c>
      <c r="P1064" s="277" t="str">
        <f t="shared" si="169"/>
        <v/>
      </c>
      <c r="Q1064" s="277" t="str">
        <f>IFERROR(IF(P1064=Hjelpeark!$B$4,0,ABS(P1064-O1064)),"")</f>
        <v/>
      </c>
      <c r="R1064" s="226" t="str">
        <f t="shared" si="162"/>
        <v/>
      </c>
      <c r="T1064" s="248" t="str">
        <f>IFERROR(_xlfn.XLOOKUP(D1064,Prisliste!$C$4:$F$4,Prisliste!$C$28:$F$28)*R1064,"")</f>
        <v/>
      </c>
      <c r="U1064" s="248" t="str">
        <f>IFERROR(IF(L1064=Hjelpeark!$P$14,_xlfn.XLOOKUP(D1064,Prisliste!$C$4:$F$4,Prisliste!$C$29:$F$29)*R1064,IF(L1064=Hjelpeark!$P$15,_xlfn.XLOOKUP(D1064,Prisliste!$C$4:$F$4,Prisliste!$C$30:$F$30)*R1064,_xlfn.XLOOKUP(D1064,Prisliste!$C$4:$F$4,Prisliste!$C$31:$F$31)*R1064)),"")</f>
        <v/>
      </c>
    </row>
    <row r="1065" spans="1:21" ht="14.4">
      <c r="A1065" s="278" t="str">
        <f>IF(A1064="","",IF(A1064+1&lt;='Prisestimat RAS'!$C$7,'Beregninger RAS'!A1064+1,""))</f>
        <v/>
      </c>
      <c r="B1065" s="260" t="str">
        <f t="shared" si="163"/>
        <v/>
      </c>
      <c r="C1065" s="277" t="str">
        <f t="shared" si="164"/>
        <v/>
      </c>
      <c r="D1065" s="260" t="str">
        <f t="shared" si="165"/>
        <v/>
      </c>
      <c r="E1065" s="226" t="str">
        <f t="shared" si="167"/>
        <v/>
      </c>
      <c r="F1065" s="248" t="str">
        <f t="shared" si="166"/>
        <v/>
      </c>
      <c r="G1065" s="246" t="str">
        <f>IF($A1065="","",'Prisestimat RAS'!$C$14)</f>
        <v/>
      </c>
      <c r="H1065" s="248" t="str" cm="1">
        <f t="array" ref="H1065">IF(N1065=Hjelpeark!$E$7,_xlfn.XLOOKUP(IF(P1065="Naturlig",O1065,P1065),'Veksttabell FV'!$A$26:$A$42,_xlfn.XLOOKUP('Beregninger RAS'!F1065,'Veksttabell FV'!$B$25:$T$25,'Veksttabell FV'!$B$26:$T$42,,-1),,-1)*G1065,IF('Beregninger RAS'!N1065=Hjelpeark!$D$7,_xlfn.XLOOKUP(IF(P1065="Naturlig",O1065,P1065),'Veksttabell SV'!$A$27:$A$43,_xlfn.XLOOKUP('Beregninger RAS'!F1065,'Veksttabell SV'!$B$26:$AU$26,'Veksttabell SV'!$B$27:$AU$43,,-1),,-1)*G1065,""))</f>
        <v/>
      </c>
      <c r="I1065" s="248" t="str">
        <f t="shared" si="160"/>
        <v/>
      </c>
      <c r="J1065" s="264" t="str">
        <f t="shared" si="161"/>
        <v/>
      </c>
      <c r="K1065" s="277" t="str">
        <f>IF(A1065="","",'Prisestimat RAS'!$C$9)</f>
        <v/>
      </c>
      <c r="L1065" s="277" t="str">
        <f>IF(B1065="","",'Prisestimat RAS'!$C$10)</f>
        <v/>
      </c>
      <c r="M1065" s="277" t="str">
        <f>IF(A1065="","",_xlfn.XLOOKUP('Prisestimat RAS'!$C$10,Hjelpeark!$P$14:$P$16,Hjelpeark!$Q$14:$Q$16))</f>
        <v/>
      </c>
      <c r="N1065" s="277" t="str">
        <f t="shared" si="168"/>
        <v/>
      </c>
      <c r="O1065" s="277" t="str">
        <f>IFERROR(IF(N1065=Hjelpeark!$D$7,_xlfn.XLOOKUP('Beregninger RAS'!C1065,Hjelpeark!$C$8:$C$19,Hjelpeark!$D$8:$D$19),_xlfn.XLOOKUP('Beregninger RAS'!C1065,Hjelpeark!$C$8:$C$19,Hjelpeark!$E$8:$E$19)),"")</f>
        <v/>
      </c>
      <c r="P1065" s="277" t="str">
        <f t="shared" si="169"/>
        <v/>
      </c>
      <c r="Q1065" s="277" t="str">
        <f>IFERROR(IF(P1065=Hjelpeark!$B$4,0,ABS(P1065-O1065)),"")</f>
        <v/>
      </c>
      <c r="R1065" s="226" t="str">
        <f t="shared" si="162"/>
        <v/>
      </c>
      <c r="T1065" s="248" t="str">
        <f>IFERROR(_xlfn.XLOOKUP(D1065,Prisliste!$C$4:$F$4,Prisliste!$C$28:$F$28)*R1065,"")</f>
        <v/>
      </c>
      <c r="U1065" s="248" t="str">
        <f>IFERROR(IF(L1065=Hjelpeark!$P$14,_xlfn.XLOOKUP(D1065,Prisliste!$C$4:$F$4,Prisliste!$C$29:$F$29)*R1065,IF(L1065=Hjelpeark!$P$15,_xlfn.XLOOKUP(D1065,Prisliste!$C$4:$F$4,Prisliste!$C$30:$F$30)*R1065,_xlfn.XLOOKUP(D1065,Prisliste!$C$4:$F$4,Prisliste!$C$31:$F$31)*R1065)),"")</f>
        <v/>
      </c>
    </row>
    <row r="1066" spans="1:21" ht="14.4">
      <c r="A1066" s="278" t="str">
        <f>IF(A1065="","",IF(A1065+1&lt;='Prisestimat RAS'!$C$7,'Beregninger RAS'!A1065+1,""))</f>
        <v/>
      </c>
      <c r="B1066" s="260" t="str">
        <f t="shared" si="163"/>
        <v/>
      </c>
      <c r="C1066" s="277" t="str">
        <f t="shared" si="164"/>
        <v/>
      </c>
      <c r="D1066" s="260" t="str">
        <f t="shared" si="165"/>
        <v/>
      </c>
      <c r="E1066" s="226" t="str">
        <f t="shared" si="167"/>
        <v/>
      </c>
      <c r="F1066" s="248" t="str">
        <f t="shared" si="166"/>
        <v/>
      </c>
      <c r="G1066" s="246" t="str">
        <f>IF($A1066="","",'Prisestimat RAS'!$C$14)</f>
        <v/>
      </c>
      <c r="H1066" s="248" t="str" cm="1">
        <f t="array" ref="H1066">IF(N1066=Hjelpeark!$E$7,_xlfn.XLOOKUP(IF(P1066="Naturlig",O1066,P1066),'Veksttabell FV'!$A$26:$A$42,_xlfn.XLOOKUP('Beregninger RAS'!F1066,'Veksttabell FV'!$B$25:$T$25,'Veksttabell FV'!$B$26:$T$42,,-1),,-1)*G1066,IF('Beregninger RAS'!N1066=Hjelpeark!$D$7,_xlfn.XLOOKUP(IF(P1066="Naturlig",O1066,P1066),'Veksttabell SV'!$A$27:$A$43,_xlfn.XLOOKUP('Beregninger RAS'!F1066,'Veksttabell SV'!$B$26:$AU$26,'Veksttabell SV'!$B$27:$AU$43,,-1),,-1)*G1066,""))</f>
        <v/>
      </c>
      <c r="I1066" s="248" t="str">
        <f t="shared" si="160"/>
        <v/>
      </c>
      <c r="J1066" s="264" t="str">
        <f t="shared" si="161"/>
        <v/>
      </c>
      <c r="K1066" s="277" t="str">
        <f>IF(A1066="","",'Prisestimat RAS'!$C$9)</f>
        <v/>
      </c>
      <c r="L1066" s="277" t="str">
        <f>IF(B1066="","",'Prisestimat RAS'!$C$10)</f>
        <v/>
      </c>
      <c r="M1066" s="277" t="str">
        <f>IF(A1066="","",_xlfn.XLOOKUP('Prisestimat RAS'!$C$10,Hjelpeark!$P$14:$P$16,Hjelpeark!$Q$14:$Q$16))</f>
        <v/>
      </c>
      <c r="N1066" s="277" t="str">
        <f t="shared" si="168"/>
        <v/>
      </c>
      <c r="O1066" s="277" t="str">
        <f>IFERROR(IF(N1066=Hjelpeark!$D$7,_xlfn.XLOOKUP('Beregninger RAS'!C1066,Hjelpeark!$C$8:$C$19,Hjelpeark!$D$8:$D$19),_xlfn.XLOOKUP('Beregninger RAS'!C1066,Hjelpeark!$C$8:$C$19,Hjelpeark!$E$8:$E$19)),"")</f>
        <v/>
      </c>
      <c r="P1066" s="277" t="str">
        <f t="shared" si="169"/>
        <v/>
      </c>
      <c r="Q1066" s="277" t="str">
        <f>IFERROR(IF(P1066=Hjelpeark!$B$4,0,ABS(P1066-O1066)),"")</f>
        <v/>
      </c>
      <c r="R1066" s="226" t="str">
        <f t="shared" si="162"/>
        <v/>
      </c>
      <c r="T1066" s="248" t="str">
        <f>IFERROR(_xlfn.XLOOKUP(D1066,Prisliste!$C$4:$F$4,Prisliste!$C$28:$F$28)*R1066,"")</f>
        <v/>
      </c>
      <c r="U1066" s="248" t="str">
        <f>IFERROR(IF(L1066=Hjelpeark!$P$14,_xlfn.XLOOKUP(D1066,Prisliste!$C$4:$F$4,Prisliste!$C$29:$F$29)*R1066,IF(L1066=Hjelpeark!$P$15,_xlfn.XLOOKUP(D1066,Prisliste!$C$4:$F$4,Prisliste!$C$30:$F$30)*R1066,_xlfn.XLOOKUP(D1066,Prisliste!$C$4:$F$4,Prisliste!$C$31:$F$31)*R1066)),"")</f>
        <v/>
      </c>
    </row>
    <row r="1067" spans="1:21" ht="14.4">
      <c r="A1067" s="278" t="str">
        <f>IF(A1066="","",IF(A1066+1&lt;='Prisestimat RAS'!$C$7,'Beregninger RAS'!A1066+1,""))</f>
        <v/>
      </c>
      <c r="B1067" s="260" t="str">
        <f t="shared" si="163"/>
        <v/>
      </c>
      <c r="C1067" s="277" t="str">
        <f t="shared" si="164"/>
        <v/>
      </c>
      <c r="D1067" s="260" t="str">
        <f t="shared" si="165"/>
        <v/>
      </c>
      <c r="E1067" s="226" t="str">
        <f t="shared" si="167"/>
        <v/>
      </c>
      <c r="F1067" s="248" t="str">
        <f t="shared" si="166"/>
        <v/>
      </c>
      <c r="G1067" s="246" t="str">
        <f>IF($A1067="","",'Prisestimat RAS'!$C$14)</f>
        <v/>
      </c>
      <c r="H1067" s="248" t="str" cm="1">
        <f t="array" ref="H1067">IF(N1067=Hjelpeark!$E$7,_xlfn.XLOOKUP(IF(P1067="Naturlig",O1067,P1067),'Veksttabell FV'!$A$26:$A$42,_xlfn.XLOOKUP('Beregninger RAS'!F1067,'Veksttabell FV'!$B$25:$T$25,'Veksttabell FV'!$B$26:$T$42,,-1),,-1)*G1067,IF('Beregninger RAS'!N1067=Hjelpeark!$D$7,_xlfn.XLOOKUP(IF(P1067="Naturlig",O1067,P1067),'Veksttabell SV'!$A$27:$A$43,_xlfn.XLOOKUP('Beregninger RAS'!F1067,'Veksttabell SV'!$B$26:$AU$26,'Veksttabell SV'!$B$27:$AU$43,,-1),,-1)*G1067,""))</f>
        <v/>
      </c>
      <c r="I1067" s="248" t="str">
        <f t="shared" si="160"/>
        <v/>
      </c>
      <c r="J1067" s="264" t="str">
        <f t="shared" si="161"/>
        <v/>
      </c>
      <c r="K1067" s="277" t="str">
        <f>IF(A1067="","",'Prisestimat RAS'!$C$9)</f>
        <v/>
      </c>
      <c r="L1067" s="277" t="str">
        <f>IF(B1067="","",'Prisestimat RAS'!$C$10)</f>
        <v/>
      </c>
      <c r="M1067" s="277" t="str">
        <f>IF(A1067="","",_xlfn.XLOOKUP('Prisestimat RAS'!$C$10,Hjelpeark!$P$14:$P$16,Hjelpeark!$Q$14:$Q$16))</f>
        <v/>
      </c>
      <c r="N1067" s="277" t="str">
        <f t="shared" si="168"/>
        <v/>
      </c>
      <c r="O1067" s="277" t="str">
        <f>IFERROR(IF(N1067=Hjelpeark!$D$7,_xlfn.XLOOKUP('Beregninger RAS'!C1067,Hjelpeark!$C$8:$C$19,Hjelpeark!$D$8:$D$19),_xlfn.XLOOKUP('Beregninger RAS'!C1067,Hjelpeark!$C$8:$C$19,Hjelpeark!$E$8:$E$19)),"")</f>
        <v/>
      </c>
      <c r="P1067" s="277" t="str">
        <f t="shared" si="169"/>
        <v/>
      </c>
      <c r="Q1067" s="277" t="str">
        <f>IFERROR(IF(P1067=Hjelpeark!$B$4,0,ABS(P1067-O1067)),"")</f>
        <v/>
      </c>
      <c r="R1067" s="226" t="str">
        <f t="shared" si="162"/>
        <v/>
      </c>
      <c r="T1067" s="248" t="str">
        <f>IFERROR(_xlfn.XLOOKUP(D1067,Prisliste!$C$4:$F$4,Prisliste!$C$28:$F$28)*R1067,"")</f>
        <v/>
      </c>
      <c r="U1067" s="248" t="str">
        <f>IFERROR(IF(L1067=Hjelpeark!$P$14,_xlfn.XLOOKUP(D1067,Prisliste!$C$4:$F$4,Prisliste!$C$29:$F$29)*R1067,IF(L1067=Hjelpeark!$P$15,_xlfn.XLOOKUP(D1067,Prisliste!$C$4:$F$4,Prisliste!$C$30:$F$30)*R1067,_xlfn.XLOOKUP(D1067,Prisliste!$C$4:$F$4,Prisliste!$C$31:$F$31)*R1067)),"")</f>
        <v/>
      </c>
    </row>
    <row r="1068" spans="1:21" ht="14.4">
      <c r="A1068" s="278" t="str">
        <f>IF(A1067="","",IF(A1067+1&lt;='Prisestimat RAS'!$C$7,'Beregninger RAS'!A1067+1,""))</f>
        <v/>
      </c>
      <c r="B1068" s="260" t="str">
        <f t="shared" si="163"/>
        <v/>
      </c>
      <c r="C1068" s="277" t="str">
        <f t="shared" si="164"/>
        <v/>
      </c>
      <c r="D1068" s="260" t="str">
        <f t="shared" si="165"/>
        <v/>
      </c>
      <c r="E1068" s="226" t="str">
        <f t="shared" si="167"/>
        <v/>
      </c>
      <c r="F1068" s="248" t="str">
        <f t="shared" si="166"/>
        <v/>
      </c>
      <c r="G1068" s="246" t="str">
        <f>IF($A1068="","",'Prisestimat RAS'!$C$14)</f>
        <v/>
      </c>
      <c r="H1068" s="248" t="str" cm="1">
        <f t="array" ref="H1068">IF(N1068=Hjelpeark!$E$7,_xlfn.XLOOKUP(IF(P1068="Naturlig",O1068,P1068),'Veksttabell FV'!$A$26:$A$42,_xlfn.XLOOKUP('Beregninger RAS'!F1068,'Veksttabell FV'!$B$25:$T$25,'Veksttabell FV'!$B$26:$T$42,,-1),,-1)*G1068,IF('Beregninger RAS'!N1068=Hjelpeark!$D$7,_xlfn.XLOOKUP(IF(P1068="Naturlig",O1068,P1068),'Veksttabell SV'!$A$27:$A$43,_xlfn.XLOOKUP('Beregninger RAS'!F1068,'Veksttabell SV'!$B$26:$AU$26,'Veksttabell SV'!$B$27:$AU$43,,-1),,-1)*G1068,""))</f>
        <v/>
      </c>
      <c r="I1068" s="248" t="str">
        <f t="shared" si="160"/>
        <v/>
      </c>
      <c r="J1068" s="264" t="str">
        <f t="shared" si="161"/>
        <v/>
      </c>
      <c r="K1068" s="277" t="str">
        <f>IF(A1068="","",'Prisestimat RAS'!$C$9)</f>
        <v/>
      </c>
      <c r="L1068" s="277" t="str">
        <f>IF(B1068="","",'Prisestimat RAS'!$C$10)</f>
        <v/>
      </c>
      <c r="M1068" s="277" t="str">
        <f>IF(A1068="","",_xlfn.XLOOKUP('Prisestimat RAS'!$C$10,Hjelpeark!$P$14:$P$16,Hjelpeark!$Q$14:$Q$16))</f>
        <v/>
      </c>
      <c r="N1068" s="277" t="str">
        <f t="shared" si="168"/>
        <v/>
      </c>
      <c r="O1068" s="277" t="str">
        <f>IFERROR(IF(N1068=Hjelpeark!$D$7,_xlfn.XLOOKUP('Beregninger RAS'!C1068,Hjelpeark!$C$8:$C$19,Hjelpeark!$D$8:$D$19),_xlfn.XLOOKUP('Beregninger RAS'!C1068,Hjelpeark!$C$8:$C$19,Hjelpeark!$E$8:$E$19)),"")</f>
        <v/>
      </c>
      <c r="P1068" s="277" t="str">
        <f t="shared" si="169"/>
        <v/>
      </c>
      <c r="Q1068" s="277" t="str">
        <f>IFERROR(IF(P1068=Hjelpeark!$B$4,0,ABS(P1068-O1068)),"")</f>
        <v/>
      </c>
      <c r="R1068" s="226" t="str">
        <f t="shared" si="162"/>
        <v/>
      </c>
      <c r="T1068" s="248" t="str">
        <f>IFERROR(_xlfn.XLOOKUP(D1068,Prisliste!$C$4:$F$4,Prisliste!$C$28:$F$28)*R1068,"")</f>
        <v/>
      </c>
      <c r="U1068" s="248" t="str">
        <f>IFERROR(IF(L1068=Hjelpeark!$P$14,_xlfn.XLOOKUP(D1068,Prisliste!$C$4:$F$4,Prisliste!$C$29:$F$29)*R1068,IF(L1068=Hjelpeark!$P$15,_xlfn.XLOOKUP(D1068,Prisliste!$C$4:$F$4,Prisliste!$C$30:$F$30)*R1068,_xlfn.XLOOKUP(D1068,Prisliste!$C$4:$F$4,Prisliste!$C$31:$F$31)*R1068)),"")</f>
        <v/>
      </c>
    </row>
    <row r="1069" spans="1:21" ht="14.4">
      <c r="A1069" s="278" t="str">
        <f>IF(A1068="","",IF(A1068+1&lt;='Prisestimat RAS'!$C$7,'Beregninger RAS'!A1068+1,""))</f>
        <v/>
      </c>
      <c r="B1069" s="260" t="str">
        <f t="shared" si="163"/>
        <v/>
      </c>
      <c r="C1069" s="277" t="str">
        <f t="shared" si="164"/>
        <v/>
      </c>
      <c r="D1069" s="260" t="str">
        <f t="shared" si="165"/>
        <v/>
      </c>
      <c r="E1069" s="226" t="str">
        <f t="shared" si="167"/>
        <v/>
      </c>
      <c r="F1069" s="248" t="str">
        <f t="shared" si="166"/>
        <v/>
      </c>
      <c r="G1069" s="246" t="str">
        <f>IF($A1069="","",'Prisestimat RAS'!$C$14)</f>
        <v/>
      </c>
      <c r="H1069" s="248" t="str" cm="1">
        <f t="array" ref="H1069">IF(N1069=Hjelpeark!$E$7,_xlfn.XLOOKUP(IF(P1069="Naturlig",O1069,P1069),'Veksttabell FV'!$A$26:$A$42,_xlfn.XLOOKUP('Beregninger RAS'!F1069,'Veksttabell FV'!$B$25:$T$25,'Veksttabell FV'!$B$26:$T$42,,-1),,-1)*G1069,IF('Beregninger RAS'!N1069=Hjelpeark!$D$7,_xlfn.XLOOKUP(IF(P1069="Naturlig",O1069,P1069),'Veksttabell SV'!$A$27:$A$43,_xlfn.XLOOKUP('Beregninger RAS'!F1069,'Veksttabell SV'!$B$26:$AU$26,'Veksttabell SV'!$B$27:$AU$43,,-1),,-1)*G1069,""))</f>
        <v/>
      </c>
      <c r="I1069" s="248" t="str">
        <f t="shared" si="160"/>
        <v/>
      </c>
      <c r="J1069" s="264" t="str">
        <f t="shared" si="161"/>
        <v/>
      </c>
      <c r="K1069" s="277" t="str">
        <f>IF(A1069="","",'Prisestimat RAS'!$C$9)</f>
        <v/>
      </c>
      <c r="L1069" s="277" t="str">
        <f>IF(B1069="","",'Prisestimat RAS'!$C$10)</f>
        <v/>
      </c>
      <c r="M1069" s="277" t="str">
        <f>IF(A1069="","",_xlfn.XLOOKUP('Prisestimat RAS'!$C$10,Hjelpeark!$P$14:$P$16,Hjelpeark!$Q$14:$Q$16))</f>
        <v/>
      </c>
      <c r="N1069" s="277" t="str">
        <f t="shared" si="168"/>
        <v/>
      </c>
      <c r="O1069" s="277" t="str">
        <f>IFERROR(IF(N1069=Hjelpeark!$D$7,_xlfn.XLOOKUP('Beregninger RAS'!C1069,Hjelpeark!$C$8:$C$19,Hjelpeark!$D$8:$D$19),_xlfn.XLOOKUP('Beregninger RAS'!C1069,Hjelpeark!$C$8:$C$19,Hjelpeark!$E$8:$E$19)),"")</f>
        <v/>
      </c>
      <c r="P1069" s="277" t="str">
        <f t="shared" si="169"/>
        <v/>
      </c>
      <c r="Q1069" s="277" t="str">
        <f>IFERROR(IF(P1069=Hjelpeark!$B$4,0,ABS(P1069-O1069)),"")</f>
        <v/>
      </c>
      <c r="R1069" s="226" t="str">
        <f t="shared" si="162"/>
        <v/>
      </c>
      <c r="T1069" s="248" t="str">
        <f>IFERROR(_xlfn.XLOOKUP(D1069,Prisliste!$C$4:$F$4,Prisliste!$C$28:$F$28)*R1069,"")</f>
        <v/>
      </c>
      <c r="U1069" s="248" t="str">
        <f>IFERROR(IF(L1069=Hjelpeark!$P$14,_xlfn.XLOOKUP(D1069,Prisliste!$C$4:$F$4,Prisliste!$C$29:$F$29)*R1069,IF(L1069=Hjelpeark!$P$15,_xlfn.XLOOKUP(D1069,Prisliste!$C$4:$F$4,Prisliste!$C$30:$F$30)*R1069,_xlfn.XLOOKUP(D1069,Prisliste!$C$4:$F$4,Prisliste!$C$31:$F$31)*R1069)),"")</f>
        <v/>
      </c>
    </row>
    <row r="1070" spans="1:21" ht="14.4">
      <c r="A1070" s="278" t="str">
        <f>IF(A1069="","",IF(A1069+1&lt;='Prisestimat RAS'!$C$7,'Beregninger RAS'!A1069+1,""))</f>
        <v/>
      </c>
      <c r="B1070" s="260" t="str">
        <f t="shared" si="163"/>
        <v/>
      </c>
      <c r="C1070" s="277" t="str">
        <f t="shared" si="164"/>
        <v/>
      </c>
      <c r="D1070" s="260" t="str">
        <f t="shared" si="165"/>
        <v/>
      </c>
      <c r="E1070" s="226" t="str">
        <f t="shared" si="167"/>
        <v/>
      </c>
      <c r="F1070" s="248" t="str">
        <f t="shared" si="166"/>
        <v/>
      </c>
      <c r="G1070" s="246" t="str">
        <f>IF($A1070="","",'Prisestimat RAS'!$C$14)</f>
        <v/>
      </c>
      <c r="H1070" s="248" t="str" cm="1">
        <f t="array" ref="H1070">IF(N1070=Hjelpeark!$E$7,_xlfn.XLOOKUP(IF(P1070="Naturlig",O1070,P1070),'Veksttabell FV'!$A$26:$A$42,_xlfn.XLOOKUP('Beregninger RAS'!F1070,'Veksttabell FV'!$B$25:$T$25,'Veksttabell FV'!$B$26:$T$42,,-1),,-1)*G1070,IF('Beregninger RAS'!N1070=Hjelpeark!$D$7,_xlfn.XLOOKUP(IF(P1070="Naturlig",O1070,P1070),'Veksttabell SV'!$A$27:$A$43,_xlfn.XLOOKUP('Beregninger RAS'!F1070,'Veksttabell SV'!$B$26:$AU$26,'Veksttabell SV'!$B$27:$AU$43,,-1),,-1)*G1070,""))</f>
        <v/>
      </c>
      <c r="I1070" s="248" t="str">
        <f t="shared" si="160"/>
        <v/>
      </c>
      <c r="J1070" s="264" t="str">
        <f t="shared" si="161"/>
        <v/>
      </c>
      <c r="K1070" s="277" t="str">
        <f>IF(A1070="","",'Prisestimat RAS'!$C$9)</f>
        <v/>
      </c>
      <c r="L1070" s="277" t="str">
        <f>IF(B1070="","",'Prisestimat RAS'!$C$10)</f>
        <v/>
      </c>
      <c r="M1070" s="277" t="str">
        <f>IF(A1070="","",_xlfn.XLOOKUP('Prisestimat RAS'!$C$10,Hjelpeark!$P$14:$P$16,Hjelpeark!$Q$14:$Q$16))</f>
        <v/>
      </c>
      <c r="N1070" s="277" t="str">
        <f t="shared" si="168"/>
        <v/>
      </c>
      <c r="O1070" s="277" t="str">
        <f>IFERROR(IF(N1070=Hjelpeark!$D$7,_xlfn.XLOOKUP('Beregninger RAS'!C1070,Hjelpeark!$C$8:$C$19,Hjelpeark!$D$8:$D$19),_xlfn.XLOOKUP('Beregninger RAS'!C1070,Hjelpeark!$C$8:$C$19,Hjelpeark!$E$8:$E$19)),"")</f>
        <v/>
      </c>
      <c r="P1070" s="277" t="str">
        <f t="shared" si="169"/>
        <v/>
      </c>
      <c r="Q1070" s="277" t="str">
        <f>IFERROR(IF(P1070=Hjelpeark!$B$4,0,ABS(P1070-O1070)),"")</f>
        <v/>
      </c>
      <c r="R1070" s="226" t="str">
        <f t="shared" si="162"/>
        <v/>
      </c>
      <c r="T1070" s="248" t="str">
        <f>IFERROR(_xlfn.XLOOKUP(D1070,Prisliste!$C$4:$F$4,Prisliste!$C$28:$F$28)*R1070,"")</f>
        <v/>
      </c>
      <c r="U1070" s="248" t="str">
        <f>IFERROR(IF(L1070=Hjelpeark!$P$14,_xlfn.XLOOKUP(D1070,Prisliste!$C$4:$F$4,Prisliste!$C$29:$F$29)*R1070,IF(L1070=Hjelpeark!$P$15,_xlfn.XLOOKUP(D1070,Prisliste!$C$4:$F$4,Prisliste!$C$30:$F$30)*R1070,_xlfn.XLOOKUP(D1070,Prisliste!$C$4:$F$4,Prisliste!$C$31:$F$31)*R1070)),"")</f>
        <v/>
      </c>
    </row>
    <row r="1071" spans="1:21" ht="14.4">
      <c r="A1071" s="278" t="str">
        <f>IF(A1070="","",IF(A1070+1&lt;='Prisestimat RAS'!$C$7,'Beregninger RAS'!A1070+1,""))</f>
        <v/>
      </c>
      <c r="B1071" s="260" t="str">
        <f t="shared" si="163"/>
        <v/>
      </c>
      <c r="C1071" s="277" t="str">
        <f t="shared" si="164"/>
        <v/>
      </c>
      <c r="D1071" s="260" t="str">
        <f t="shared" si="165"/>
        <v/>
      </c>
      <c r="E1071" s="226" t="str">
        <f t="shared" si="167"/>
        <v/>
      </c>
      <c r="F1071" s="248" t="str">
        <f t="shared" si="166"/>
        <v/>
      </c>
      <c r="G1071" s="246" t="str">
        <f>IF($A1071="","",'Prisestimat RAS'!$C$14)</f>
        <v/>
      </c>
      <c r="H1071" s="248" t="str" cm="1">
        <f t="array" ref="H1071">IF(N1071=Hjelpeark!$E$7,_xlfn.XLOOKUP(IF(P1071="Naturlig",O1071,P1071),'Veksttabell FV'!$A$26:$A$42,_xlfn.XLOOKUP('Beregninger RAS'!F1071,'Veksttabell FV'!$B$25:$T$25,'Veksttabell FV'!$B$26:$T$42,,-1),,-1)*G1071,IF('Beregninger RAS'!N1071=Hjelpeark!$D$7,_xlfn.XLOOKUP(IF(P1071="Naturlig",O1071,P1071),'Veksttabell SV'!$A$27:$A$43,_xlfn.XLOOKUP('Beregninger RAS'!F1071,'Veksttabell SV'!$B$26:$AU$26,'Veksttabell SV'!$B$27:$AU$43,,-1),,-1)*G1071,""))</f>
        <v/>
      </c>
      <c r="I1071" s="248" t="str">
        <f t="shared" si="160"/>
        <v/>
      </c>
      <c r="J1071" s="264" t="str">
        <f t="shared" si="161"/>
        <v/>
      </c>
      <c r="K1071" s="277" t="str">
        <f>IF(A1071="","",'Prisestimat RAS'!$C$9)</f>
        <v/>
      </c>
      <c r="L1071" s="277" t="str">
        <f>IF(B1071="","",'Prisestimat RAS'!$C$10)</f>
        <v/>
      </c>
      <c r="M1071" s="277" t="str">
        <f>IF(A1071="","",_xlfn.XLOOKUP('Prisestimat RAS'!$C$10,Hjelpeark!$P$14:$P$16,Hjelpeark!$Q$14:$Q$16))</f>
        <v/>
      </c>
      <c r="N1071" s="277" t="str">
        <f t="shared" si="168"/>
        <v/>
      </c>
      <c r="O1071" s="277" t="str">
        <f>IFERROR(IF(N1071=Hjelpeark!$D$7,_xlfn.XLOOKUP('Beregninger RAS'!C1071,Hjelpeark!$C$8:$C$19,Hjelpeark!$D$8:$D$19),_xlfn.XLOOKUP('Beregninger RAS'!C1071,Hjelpeark!$C$8:$C$19,Hjelpeark!$E$8:$E$19)),"")</f>
        <v/>
      </c>
      <c r="P1071" s="277" t="str">
        <f t="shared" si="169"/>
        <v/>
      </c>
      <c r="Q1071" s="277" t="str">
        <f>IFERROR(IF(P1071=Hjelpeark!$B$4,0,ABS(P1071-O1071)),"")</f>
        <v/>
      </c>
      <c r="R1071" s="226" t="str">
        <f t="shared" si="162"/>
        <v/>
      </c>
      <c r="T1071" s="248" t="str">
        <f>IFERROR(_xlfn.XLOOKUP(D1071,Prisliste!$C$4:$F$4,Prisliste!$C$28:$F$28)*R1071,"")</f>
        <v/>
      </c>
      <c r="U1071" s="248" t="str">
        <f>IFERROR(IF(L1071=Hjelpeark!$P$14,_xlfn.XLOOKUP(D1071,Prisliste!$C$4:$F$4,Prisliste!$C$29:$F$29)*R1071,IF(L1071=Hjelpeark!$P$15,_xlfn.XLOOKUP(D1071,Prisliste!$C$4:$F$4,Prisliste!$C$30:$F$30)*R1071,_xlfn.XLOOKUP(D1071,Prisliste!$C$4:$F$4,Prisliste!$C$31:$F$31)*R1071)),"")</f>
        <v/>
      </c>
    </row>
    <row r="1072" spans="1:21" ht="14.4">
      <c r="A1072" s="278" t="str">
        <f>IF(A1071="","",IF(A1071+1&lt;='Prisestimat RAS'!$C$7,'Beregninger RAS'!A1071+1,""))</f>
        <v/>
      </c>
      <c r="B1072" s="260" t="str">
        <f t="shared" si="163"/>
        <v/>
      </c>
      <c r="C1072" s="277" t="str">
        <f t="shared" si="164"/>
        <v/>
      </c>
      <c r="D1072" s="260" t="str">
        <f t="shared" si="165"/>
        <v/>
      </c>
      <c r="E1072" s="226" t="str">
        <f t="shared" si="167"/>
        <v/>
      </c>
      <c r="F1072" s="248" t="str">
        <f t="shared" si="166"/>
        <v/>
      </c>
      <c r="G1072" s="246" t="str">
        <f>IF($A1072="","",'Prisestimat RAS'!$C$14)</f>
        <v/>
      </c>
      <c r="H1072" s="248" t="str" cm="1">
        <f t="array" ref="H1072">IF(N1072=Hjelpeark!$E$7,_xlfn.XLOOKUP(IF(P1072="Naturlig",O1072,P1072),'Veksttabell FV'!$A$26:$A$42,_xlfn.XLOOKUP('Beregninger RAS'!F1072,'Veksttabell FV'!$B$25:$T$25,'Veksttabell FV'!$B$26:$T$42,,-1),,-1)*G1072,IF('Beregninger RAS'!N1072=Hjelpeark!$D$7,_xlfn.XLOOKUP(IF(P1072="Naturlig",O1072,P1072),'Veksttabell SV'!$A$27:$A$43,_xlfn.XLOOKUP('Beregninger RAS'!F1072,'Veksttabell SV'!$B$26:$AU$26,'Veksttabell SV'!$B$27:$AU$43,,-1),,-1)*G1072,""))</f>
        <v/>
      </c>
      <c r="I1072" s="248" t="str">
        <f t="shared" si="160"/>
        <v/>
      </c>
      <c r="J1072" s="264" t="str">
        <f t="shared" si="161"/>
        <v/>
      </c>
      <c r="K1072" s="277" t="str">
        <f>IF(A1072="","",'Prisestimat RAS'!$C$9)</f>
        <v/>
      </c>
      <c r="L1072" s="277" t="str">
        <f>IF(B1072="","",'Prisestimat RAS'!$C$10)</f>
        <v/>
      </c>
      <c r="M1072" s="277" t="str">
        <f>IF(A1072="","",_xlfn.XLOOKUP('Prisestimat RAS'!$C$10,Hjelpeark!$P$14:$P$16,Hjelpeark!$Q$14:$Q$16))</f>
        <v/>
      </c>
      <c r="N1072" s="277" t="str">
        <f t="shared" si="168"/>
        <v/>
      </c>
      <c r="O1072" s="277" t="str">
        <f>IFERROR(IF(N1072=Hjelpeark!$D$7,_xlfn.XLOOKUP('Beregninger RAS'!C1072,Hjelpeark!$C$8:$C$19,Hjelpeark!$D$8:$D$19),_xlfn.XLOOKUP('Beregninger RAS'!C1072,Hjelpeark!$C$8:$C$19,Hjelpeark!$E$8:$E$19)),"")</f>
        <v/>
      </c>
      <c r="P1072" s="277" t="str">
        <f t="shared" si="169"/>
        <v/>
      </c>
      <c r="Q1072" s="277" t="str">
        <f>IFERROR(IF(P1072=Hjelpeark!$B$4,0,ABS(P1072-O1072)),"")</f>
        <v/>
      </c>
      <c r="R1072" s="226" t="str">
        <f t="shared" si="162"/>
        <v/>
      </c>
      <c r="T1072" s="248" t="str">
        <f>IFERROR(_xlfn.XLOOKUP(D1072,Prisliste!$C$4:$F$4,Prisliste!$C$28:$F$28)*R1072,"")</f>
        <v/>
      </c>
      <c r="U1072" s="248" t="str">
        <f>IFERROR(IF(L1072=Hjelpeark!$P$14,_xlfn.XLOOKUP(D1072,Prisliste!$C$4:$F$4,Prisliste!$C$29:$F$29)*R1072,IF(L1072=Hjelpeark!$P$15,_xlfn.XLOOKUP(D1072,Prisliste!$C$4:$F$4,Prisliste!$C$30:$F$30)*R1072,_xlfn.XLOOKUP(D1072,Prisliste!$C$4:$F$4,Prisliste!$C$31:$F$31)*R1072)),"")</f>
        <v/>
      </c>
    </row>
    <row r="1073" spans="1:21" ht="14.4">
      <c r="A1073" s="278" t="str">
        <f>IF(A1072="","",IF(A1072+1&lt;='Prisestimat RAS'!$C$7,'Beregninger RAS'!A1072+1,""))</f>
        <v/>
      </c>
      <c r="B1073" s="260" t="str">
        <f t="shared" si="163"/>
        <v/>
      </c>
      <c r="C1073" s="277" t="str">
        <f t="shared" si="164"/>
        <v/>
      </c>
      <c r="D1073" s="260" t="str">
        <f t="shared" si="165"/>
        <v/>
      </c>
      <c r="E1073" s="226" t="str">
        <f t="shared" si="167"/>
        <v/>
      </c>
      <c r="F1073" s="248" t="str">
        <f t="shared" si="166"/>
        <v/>
      </c>
      <c r="G1073" s="246" t="str">
        <f>IF($A1073="","",'Prisestimat RAS'!$C$14)</f>
        <v/>
      </c>
      <c r="H1073" s="248" t="str" cm="1">
        <f t="array" ref="H1073">IF(N1073=Hjelpeark!$E$7,_xlfn.XLOOKUP(IF(P1073="Naturlig",O1073,P1073),'Veksttabell FV'!$A$26:$A$42,_xlfn.XLOOKUP('Beregninger RAS'!F1073,'Veksttabell FV'!$B$25:$T$25,'Veksttabell FV'!$B$26:$T$42,,-1),,-1)*G1073,IF('Beregninger RAS'!N1073=Hjelpeark!$D$7,_xlfn.XLOOKUP(IF(P1073="Naturlig",O1073,P1073),'Veksttabell SV'!$A$27:$A$43,_xlfn.XLOOKUP('Beregninger RAS'!F1073,'Veksttabell SV'!$B$26:$AU$26,'Veksttabell SV'!$B$27:$AU$43,,-1),,-1)*G1073,""))</f>
        <v/>
      </c>
      <c r="I1073" s="248" t="str">
        <f t="shared" si="160"/>
        <v/>
      </c>
      <c r="J1073" s="264" t="str">
        <f t="shared" si="161"/>
        <v/>
      </c>
      <c r="K1073" s="277" t="str">
        <f>IF(A1073="","",'Prisestimat RAS'!$C$9)</f>
        <v/>
      </c>
      <c r="L1073" s="277" t="str">
        <f>IF(B1073="","",'Prisestimat RAS'!$C$10)</f>
        <v/>
      </c>
      <c r="M1073" s="277" t="str">
        <f>IF(A1073="","",_xlfn.XLOOKUP('Prisestimat RAS'!$C$10,Hjelpeark!$P$14:$P$16,Hjelpeark!$Q$14:$Q$16))</f>
        <v/>
      </c>
      <c r="N1073" s="277" t="str">
        <f t="shared" si="168"/>
        <v/>
      </c>
      <c r="O1073" s="277" t="str">
        <f>IFERROR(IF(N1073=Hjelpeark!$D$7,_xlfn.XLOOKUP('Beregninger RAS'!C1073,Hjelpeark!$C$8:$C$19,Hjelpeark!$D$8:$D$19),_xlfn.XLOOKUP('Beregninger RAS'!C1073,Hjelpeark!$C$8:$C$19,Hjelpeark!$E$8:$E$19)),"")</f>
        <v/>
      </c>
      <c r="P1073" s="277" t="str">
        <f t="shared" si="169"/>
        <v/>
      </c>
      <c r="Q1073" s="277" t="str">
        <f>IFERROR(IF(P1073=Hjelpeark!$B$4,0,ABS(P1073-O1073)),"")</f>
        <v/>
      </c>
      <c r="R1073" s="226" t="str">
        <f t="shared" si="162"/>
        <v/>
      </c>
      <c r="T1073" s="248" t="str">
        <f>IFERROR(_xlfn.XLOOKUP(D1073,Prisliste!$C$4:$F$4,Prisliste!$C$28:$F$28)*R1073,"")</f>
        <v/>
      </c>
      <c r="U1073" s="248" t="str">
        <f>IFERROR(IF(L1073=Hjelpeark!$P$14,_xlfn.XLOOKUP(D1073,Prisliste!$C$4:$F$4,Prisliste!$C$29:$F$29)*R1073,IF(L1073=Hjelpeark!$P$15,_xlfn.XLOOKUP(D1073,Prisliste!$C$4:$F$4,Prisliste!$C$30:$F$30)*R1073,_xlfn.XLOOKUP(D1073,Prisliste!$C$4:$F$4,Prisliste!$C$31:$F$31)*R1073)),"")</f>
        <v/>
      </c>
    </row>
    <row r="1074" spans="1:21" ht="14.4">
      <c r="A1074" s="278" t="str">
        <f>IF(A1073="","",IF(A1073+1&lt;='Prisestimat RAS'!$C$7,'Beregninger RAS'!A1073+1,""))</f>
        <v/>
      </c>
      <c r="B1074" s="260" t="str">
        <f t="shared" si="163"/>
        <v/>
      </c>
      <c r="C1074" s="277" t="str">
        <f t="shared" si="164"/>
        <v/>
      </c>
      <c r="D1074" s="260" t="str">
        <f t="shared" si="165"/>
        <v/>
      </c>
      <c r="E1074" s="226" t="str">
        <f t="shared" si="167"/>
        <v/>
      </c>
      <c r="F1074" s="248" t="str">
        <f t="shared" si="166"/>
        <v/>
      </c>
      <c r="G1074" s="246" t="str">
        <f>IF($A1074="","",'Prisestimat RAS'!$C$14)</f>
        <v/>
      </c>
      <c r="H1074" s="248" t="str" cm="1">
        <f t="array" ref="H1074">IF(N1074=Hjelpeark!$E$7,_xlfn.XLOOKUP(IF(P1074="Naturlig",O1074,P1074),'Veksttabell FV'!$A$26:$A$42,_xlfn.XLOOKUP('Beregninger RAS'!F1074,'Veksttabell FV'!$B$25:$T$25,'Veksttabell FV'!$B$26:$T$42,,-1),,-1)*G1074,IF('Beregninger RAS'!N1074=Hjelpeark!$D$7,_xlfn.XLOOKUP(IF(P1074="Naturlig",O1074,P1074),'Veksttabell SV'!$A$27:$A$43,_xlfn.XLOOKUP('Beregninger RAS'!F1074,'Veksttabell SV'!$B$26:$AU$26,'Veksttabell SV'!$B$27:$AU$43,,-1),,-1)*G1074,""))</f>
        <v/>
      </c>
      <c r="I1074" s="248" t="str">
        <f t="shared" si="160"/>
        <v/>
      </c>
      <c r="J1074" s="264" t="str">
        <f t="shared" si="161"/>
        <v/>
      </c>
      <c r="K1074" s="277" t="str">
        <f>IF(A1074="","",'Prisestimat RAS'!$C$9)</f>
        <v/>
      </c>
      <c r="L1074" s="277" t="str">
        <f>IF(B1074="","",'Prisestimat RAS'!$C$10)</f>
        <v/>
      </c>
      <c r="M1074" s="277" t="str">
        <f>IF(A1074="","",_xlfn.XLOOKUP('Prisestimat RAS'!$C$10,Hjelpeark!$P$14:$P$16,Hjelpeark!$Q$14:$Q$16))</f>
        <v/>
      </c>
      <c r="N1074" s="277" t="str">
        <f t="shared" si="168"/>
        <v/>
      </c>
      <c r="O1074" s="277" t="str">
        <f>IFERROR(IF(N1074=Hjelpeark!$D$7,_xlfn.XLOOKUP('Beregninger RAS'!C1074,Hjelpeark!$C$8:$C$19,Hjelpeark!$D$8:$D$19),_xlfn.XLOOKUP('Beregninger RAS'!C1074,Hjelpeark!$C$8:$C$19,Hjelpeark!$E$8:$E$19)),"")</f>
        <v/>
      </c>
      <c r="P1074" s="277" t="str">
        <f t="shared" si="169"/>
        <v/>
      </c>
      <c r="Q1074" s="277" t="str">
        <f>IFERROR(IF(P1074=Hjelpeark!$B$4,0,ABS(P1074-O1074)),"")</f>
        <v/>
      </c>
      <c r="R1074" s="226" t="str">
        <f t="shared" si="162"/>
        <v/>
      </c>
      <c r="T1074" s="248" t="str">
        <f>IFERROR(_xlfn.XLOOKUP(D1074,Prisliste!$C$4:$F$4,Prisliste!$C$28:$F$28)*R1074,"")</f>
        <v/>
      </c>
      <c r="U1074" s="248" t="str">
        <f>IFERROR(IF(L1074=Hjelpeark!$P$14,_xlfn.XLOOKUP(D1074,Prisliste!$C$4:$F$4,Prisliste!$C$29:$F$29)*R1074,IF(L1074=Hjelpeark!$P$15,_xlfn.XLOOKUP(D1074,Prisliste!$C$4:$F$4,Prisliste!$C$30:$F$30)*R1074,_xlfn.XLOOKUP(D1074,Prisliste!$C$4:$F$4,Prisliste!$C$31:$F$31)*R1074)),"")</f>
        <v/>
      </c>
    </row>
    <row r="1075" spans="1:21" ht="14.4">
      <c r="A1075" s="278" t="str">
        <f>IF(A1074="","",IF(A1074+1&lt;='Prisestimat RAS'!$C$7,'Beregninger RAS'!A1074+1,""))</f>
        <v/>
      </c>
      <c r="B1075" s="260" t="str">
        <f t="shared" si="163"/>
        <v/>
      </c>
      <c r="C1075" s="277" t="str">
        <f t="shared" si="164"/>
        <v/>
      </c>
      <c r="D1075" s="260" t="str">
        <f t="shared" si="165"/>
        <v/>
      </c>
      <c r="E1075" s="226" t="str">
        <f t="shared" si="167"/>
        <v/>
      </c>
      <c r="F1075" s="248" t="str">
        <f t="shared" si="166"/>
        <v/>
      </c>
      <c r="G1075" s="246" t="str">
        <f>IF($A1075="","",'Prisestimat RAS'!$C$14)</f>
        <v/>
      </c>
      <c r="H1075" s="248" t="str" cm="1">
        <f t="array" ref="H1075">IF(N1075=Hjelpeark!$E$7,_xlfn.XLOOKUP(IF(P1075="Naturlig",O1075,P1075),'Veksttabell FV'!$A$26:$A$42,_xlfn.XLOOKUP('Beregninger RAS'!F1075,'Veksttabell FV'!$B$25:$T$25,'Veksttabell FV'!$B$26:$T$42,,-1),,-1)*G1075,IF('Beregninger RAS'!N1075=Hjelpeark!$D$7,_xlfn.XLOOKUP(IF(P1075="Naturlig",O1075,P1075),'Veksttabell SV'!$A$27:$A$43,_xlfn.XLOOKUP('Beregninger RAS'!F1075,'Veksttabell SV'!$B$26:$AU$26,'Veksttabell SV'!$B$27:$AU$43,,-1),,-1)*G1075,""))</f>
        <v/>
      </c>
      <c r="I1075" s="248" t="str">
        <f t="shared" si="160"/>
        <v/>
      </c>
      <c r="J1075" s="264" t="str">
        <f t="shared" si="161"/>
        <v/>
      </c>
      <c r="K1075" s="277" t="str">
        <f>IF(A1075="","",'Prisestimat RAS'!$C$9)</f>
        <v/>
      </c>
      <c r="L1075" s="277" t="str">
        <f>IF(B1075="","",'Prisestimat RAS'!$C$10)</f>
        <v/>
      </c>
      <c r="M1075" s="277" t="str">
        <f>IF(A1075="","",_xlfn.XLOOKUP('Prisestimat RAS'!$C$10,Hjelpeark!$P$14:$P$16,Hjelpeark!$Q$14:$Q$16))</f>
        <v/>
      </c>
      <c r="N1075" s="277" t="str">
        <f t="shared" si="168"/>
        <v/>
      </c>
      <c r="O1075" s="277" t="str">
        <f>IFERROR(IF(N1075=Hjelpeark!$D$7,_xlfn.XLOOKUP('Beregninger RAS'!C1075,Hjelpeark!$C$8:$C$19,Hjelpeark!$D$8:$D$19),_xlfn.XLOOKUP('Beregninger RAS'!C1075,Hjelpeark!$C$8:$C$19,Hjelpeark!$E$8:$E$19)),"")</f>
        <v/>
      </c>
      <c r="P1075" s="277" t="str">
        <f t="shared" si="169"/>
        <v/>
      </c>
      <c r="Q1075" s="277" t="str">
        <f>IFERROR(IF(P1075=Hjelpeark!$B$4,0,ABS(P1075-O1075)),"")</f>
        <v/>
      </c>
      <c r="R1075" s="226" t="str">
        <f t="shared" si="162"/>
        <v/>
      </c>
      <c r="T1075" s="248" t="str">
        <f>IFERROR(_xlfn.XLOOKUP(D1075,Prisliste!$C$4:$F$4,Prisliste!$C$28:$F$28)*R1075,"")</f>
        <v/>
      </c>
      <c r="U1075" s="248" t="str">
        <f>IFERROR(IF(L1075=Hjelpeark!$P$14,_xlfn.XLOOKUP(D1075,Prisliste!$C$4:$F$4,Prisliste!$C$29:$F$29)*R1075,IF(L1075=Hjelpeark!$P$15,_xlfn.XLOOKUP(D1075,Prisliste!$C$4:$F$4,Prisliste!$C$30:$F$30)*R1075,_xlfn.XLOOKUP(D1075,Prisliste!$C$4:$F$4,Prisliste!$C$31:$F$31)*R1075)),"")</f>
        <v/>
      </c>
    </row>
    <row r="1076" spans="1:21" ht="14.4">
      <c r="A1076" s="278" t="str">
        <f>IF(A1075="","",IF(A1075+1&lt;='Prisestimat RAS'!$C$7,'Beregninger RAS'!A1075+1,""))</f>
        <v/>
      </c>
      <c r="B1076" s="260" t="str">
        <f t="shared" si="163"/>
        <v/>
      </c>
      <c r="C1076" s="277" t="str">
        <f t="shared" si="164"/>
        <v/>
      </c>
      <c r="D1076" s="260" t="str">
        <f t="shared" si="165"/>
        <v/>
      </c>
      <c r="E1076" s="226" t="str">
        <f t="shared" si="167"/>
        <v/>
      </c>
      <c r="F1076" s="248" t="str">
        <f t="shared" si="166"/>
        <v/>
      </c>
      <c r="G1076" s="246" t="str">
        <f>IF($A1076="","",'Prisestimat RAS'!$C$14)</f>
        <v/>
      </c>
      <c r="H1076" s="248" t="str" cm="1">
        <f t="array" ref="H1076">IF(N1076=Hjelpeark!$E$7,_xlfn.XLOOKUP(IF(P1076="Naturlig",O1076,P1076),'Veksttabell FV'!$A$26:$A$42,_xlfn.XLOOKUP('Beregninger RAS'!F1076,'Veksttabell FV'!$B$25:$T$25,'Veksttabell FV'!$B$26:$T$42,,-1),,-1)*G1076,IF('Beregninger RAS'!N1076=Hjelpeark!$D$7,_xlfn.XLOOKUP(IF(P1076="Naturlig",O1076,P1076),'Veksttabell SV'!$A$27:$A$43,_xlfn.XLOOKUP('Beregninger RAS'!F1076,'Veksttabell SV'!$B$26:$AU$26,'Veksttabell SV'!$B$27:$AU$43,,-1),,-1)*G1076,""))</f>
        <v/>
      </c>
      <c r="I1076" s="248" t="str">
        <f t="shared" si="160"/>
        <v/>
      </c>
      <c r="J1076" s="264" t="str">
        <f t="shared" si="161"/>
        <v/>
      </c>
      <c r="K1076" s="277" t="str">
        <f>IF(A1076="","",'Prisestimat RAS'!$C$9)</f>
        <v/>
      </c>
      <c r="L1076" s="277" t="str">
        <f>IF(B1076="","",'Prisestimat RAS'!$C$10)</f>
        <v/>
      </c>
      <c r="M1076" s="277" t="str">
        <f>IF(A1076="","",_xlfn.XLOOKUP('Prisestimat RAS'!$C$10,Hjelpeark!$P$14:$P$16,Hjelpeark!$Q$14:$Q$16))</f>
        <v/>
      </c>
      <c r="N1076" s="277" t="str">
        <f t="shared" si="168"/>
        <v/>
      </c>
      <c r="O1076" s="277" t="str">
        <f>IFERROR(IF(N1076=Hjelpeark!$D$7,_xlfn.XLOOKUP('Beregninger RAS'!C1076,Hjelpeark!$C$8:$C$19,Hjelpeark!$D$8:$D$19),_xlfn.XLOOKUP('Beregninger RAS'!C1076,Hjelpeark!$C$8:$C$19,Hjelpeark!$E$8:$E$19)),"")</f>
        <v/>
      </c>
      <c r="P1076" s="277" t="str">
        <f t="shared" si="169"/>
        <v/>
      </c>
      <c r="Q1076" s="277" t="str">
        <f>IFERROR(IF(P1076=Hjelpeark!$B$4,0,ABS(P1076-O1076)),"")</f>
        <v/>
      </c>
      <c r="R1076" s="226" t="str">
        <f t="shared" si="162"/>
        <v/>
      </c>
      <c r="T1076" s="248" t="str">
        <f>IFERROR(_xlfn.XLOOKUP(D1076,Prisliste!$C$4:$F$4,Prisliste!$C$28:$F$28)*R1076,"")</f>
        <v/>
      </c>
      <c r="U1076" s="248" t="str">
        <f>IFERROR(IF(L1076=Hjelpeark!$P$14,_xlfn.XLOOKUP(D1076,Prisliste!$C$4:$F$4,Prisliste!$C$29:$F$29)*R1076,IF(L1076=Hjelpeark!$P$15,_xlfn.XLOOKUP(D1076,Prisliste!$C$4:$F$4,Prisliste!$C$30:$F$30)*R1076,_xlfn.XLOOKUP(D1076,Prisliste!$C$4:$F$4,Prisliste!$C$31:$F$31)*R1076)),"")</f>
        <v/>
      </c>
    </row>
    <row r="1077" spans="1:21" ht="14.4">
      <c r="A1077" s="278" t="str">
        <f>IF(A1076="","",IF(A1076+1&lt;='Prisestimat RAS'!$C$7,'Beregninger RAS'!A1076+1,""))</f>
        <v/>
      </c>
      <c r="B1077" s="260" t="str">
        <f t="shared" si="163"/>
        <v/>
      </c>
      <c r="C1077" s="277" t="str">
        <f t="shared" si="164"/>
        <v/>
      </c>
      <c r="D1077" s="260" t="str">
        <f t="shared" si="165"/>
        <v/>
      </c>
      <c r="E1077" s="226" t="str">
        <f t="shared" si="167"/>
        <v/>
      </c>
      <c r="F1077" s="248" t="str">
        <f t="shared" si="166"/>
        <v/>
      </c>
      <c r="G1077" s="246" t="str">
        <f>IF($A1077="","",'Prisestimat RAS'!$C$14)</f>
        <v/>
      </c>
      <c r="H1077" s="248" t="str" cm="1">
        <f t="array" ref="H1077">IF(N1077=Hjelpeark!$E$7,_xlfn.XLOOKUP(IF(P1077="Naturlig",O1077,P1077),'Veksttabell FV'!$A$26:$A$42,_xlfn.XLOOKUP('Beregninger RAS'!F1077,'Veksttabell FV'!$B$25:$T$25,'Veksttabell FV'!$B$26:$T$42,,-1),,-1)*G1077,IF('Beregninger RAS'!N1077=Hjelpeark!$D$7,_xlfn.XLOOKUP(IF(P1077="Naturlig",O1077,P1077),'Veksttabell SV'!$A$27:$A$43,_xlfn.XLOOKUP('Beregninger RAS'!F1077,'Veksttabell SV'!$B$26:$AU$26,'Veksttabell SV'!$B$27:$AU$43,,-1),,-1)*G1077,""))</f>
        <v/>
      </c>
      <c r="I1077" s="248" t="str">
        <f t="shared" si="160"/>
        <v/>
      </c>
      <c r="J1077" s="264" t="str">
        <f t="shared" si="161"/>
        <v/>
      </c>
      <c r="K1077" s="277" t="str">
        <f>IF(A1077="","",'Prisestimat RAS'!$C$9)</f>
        <v/>
      </c>
      <c r="L1077" s="277" t="str">
        <f>IF(B1077="","",'Prisestimat RAS'!$C$10)</f>
        <v/>
      </c>
      <c r="M1077" s="277" t="str">
        <f>IF(A1077="","",_xlfn.XLOOKUP('Prisestimat RAS'!$C$10,Hjelpeark!$P$14:$P$16,Hjelpeark!$Q$14:$Q$16))</f>
        <v/>
      </c>
      <c r="N1077" s="277" t="str">
        <f t="shared" si="168"/>
        <v/>
      </c>
      <c r="O1077" s="277" t="str">
        <f>IFERROR(IF(N1077=Hjelpeark!$D$7,_xlfn.XLOOKUP('Beregninger RAS'!C1077,Hjelpeark!$C$8:$C$19,Hjelpeark!$D$8:$D$19),_xlfn.XLOOKUP('Beregninger RAS'!C1077,Hjelpeark!$C$8:$C$19,Hjelpeark!$E$8:$E$19)),"")</f>
        <v/>
      </c>
      <c r="P1077" s="277" t="str">
        <f t="shared" si="169"/>
        <v/>
      </c>
      <c r="Q1077" s="277" t="str">
        <f>IFERROR(IF(P1077=Hjelpeark!$B$4,0,ABS(P1077-O1077)),"")</f>
        <v/>
      </c>
      <c r="R1077" s="226" t="str">
        <f t="shared" si="162"/>
        <v/>
      </c>
      <c r="T1077" s="248" t="str">
        <f>IFERROR(_xlfn.XLOOKUP(D1077,Prisliste!$C$4:$F$4,Prisliste!$C$28:$F$28)*R1077,"")</f>
        <v/>
      </c>
      <c r="U1077" s="248" t="str">
        <f>IFERROR(IF(L1077=Hjelpeark!$P$14,_xlfn.XLOOKUP(D1077,Prisliste!$C$4:$F$4,Prisliste!$C$29:$F$29)*R1077,IF(L1077=Hjelpeark!$P$15,_xlfn.XLOOKUP(D1077,Prisliste!$C$4:$F$4,Prisliste!$C$30:$F$30)*R1077,_xlfn.XLOOKUP(D1077,Prisliste!$C$4:$F$4,Prisliste!$C$31:$F$31)*R1077)),"")</f>
        <v/>
      </c>
    </row>
    <row r="1078" spans="1:21" ht="14.4">
      <c r="A1078" s="278" t="str">
        <f>IF(A1077="","",IF(A1077+1&lt;='Prisestimat RAS'!$C$7,'Beregninger RAS'!A1077+1,""))</f>
        <v/>
      </c>
      <c r="B1078" s="260" t="str">
        <f t="shared" si="163"/>
        <v/>
      </c>
      <c r="C1078" s="277" t="str">
        <f t="shared" si="164"/>
        <v/>
      </c>
      <c r="D1078" s="260" t="str">
        <f t="shared" si="165"/>
        <v/>
      </c>
      <c r="E1078" s="226" t="str">
        <f t="shared" si="167"/>
        <v/>
      </c>
      <c r="F1078" s="248" t="str">
        <f t="shared" si="166"/>
        <v/>
      </c>
      <c r="G1078" s="246" t="str">
        <f>IF($A1078="","",'Prisestimat RAS'!$C$14)</f>
        <v/>
      </c>
      <c r="H1078" s="248" t="str" cm="1">
        <f t="array" ref="H1078">IF(N1078=Hjelpeark!$E$7,_xlfn.XLOOKUP(IF(P1078="Naturlig",O1078,P1078),'Veksttabell FV'!$A$26:$A$42,_xlfn.XLOOKUP('Beregninger RAS'!F1078,'Veksttabell FV'!$B$25:$T$25,'Veksttabell FV'!$B$26:$T$42,,-1),,-1)*G1078,IF('Beregninger RAS'!N1078=Hjelpeark!$D$7,_xlfn.XLOOKUP(IF(P1078="Naturlig",O1078,P1078),'Veksttabell SV'!$A$27:$A$43,_xlfn.XLOOKUP('Beregninger RAS'!F1078,'Veksttabell SV'!$B$26:$AU$26,'Veksttabell SV'!$B$27:$AU$43,,-1),,-1)*G1078,""))</f>
        <v/>
      </c>
      <c r="I1078" s="248" t="str">
        <f t="shared" si="160"/>
        <v/>
      </c>
      <c r="J1078" s="264" t="str">
        <f t="shared" si="161"/>
        <v/>
      </c>
      <c r="K1078" s="277" t="str">
        <f>IF(A1078="","",'Prisestimat RAS'!$C$9)</f>
        <v/>
      </c>
      <c r="L1078" s="277" t="str">
        <f>IF(B1078="","",'Prisestimat RAS'!$C$10)</f>
        <v/>
      </c>
      <c r="M1078" s="277" t="str">
        <f>IF(A1078="","",_xlfn.XLOOKUP('Prisestimat RAS'!$C$10,Hjelpeark!$P$14:$P$16,Hjelpeark!$Q$14:$Q$16))</f>
        <v/>
      </c>
      <c r="N1078" s="277" t="str">
        <f t="shared" si="168"/>
        <v/>
      </c>
      <c r="O1078" s="277" t="str">
        <f>IFERROR(IF(N1078=Hjelpeark!$D$7,_xlfn.XLOOKUP('Beregninger RAS'!C1078,Hjelpeark!$C$8:$C$19,Hjelpeark!$D$8:$D$19),_xlfn.XLOOKUP('Beregninger RAS'!C1078,Hjelpeark!$C$8:$C$19,Hjelpeark!$E$8:$E$19)),"")</f>
        <v/>
      </c>
      <c r="P1078" s="277" t="str">
        <f t="shared" si="169"/>
        <v/>
      </c>
      <c r="Q1078" s="277" t="str">
        <f>IFERROR(IF(P1078=Hjelpeark!$B$4,0,ABS(P1078-O1078)),"")</f>
        <v/>
      </c>
      <c r="R1078" s="226" t="str">
        <f t="shared" si="162"/>
        <v/>
      </c>
      <c r="T1078" s="248" t="str">
        <f>IFERROR(_xlfn.XLOOKUP(D1078,Prisliste!$C$4:$F$4,Prisliste!$C$28:$F$28)*R1078,"")</f>
        <v/>
      </c>
      <c r="U1078" s="248" t="str">
        <f>IFERROR(IF(L1078=Hjelpeark!$P$14,_xlfn.XLOOKUP(D1078,Prisliste!$C$4:$F$4,Prisliste!$C$29:$F$29)*R1078,IF(L1078=Hjelpeark!$P$15,_xlfn.XLOOKUP(D1078,Prisliste!$C$4:$F$4,Prisliste!$C$30:$F$30)*R1078,_xlfn.XLOOKUP(D1078,Prisliste!$C$4:$F$4,Prisliste!$C$31:$F$31)*R1078)),"")</f>
        <v/>
      </c>
    </row>
    <row r="1079" spans="1:21" ht="14.4">
      <c r="A1079" s="278" t="str">
        <f>IF(A1078="","",IF(A1078+1&lt;='Prisestimat RAS'!$C$7,'Beregninger RAS'!A1078+1,""))</f>
        <v/>
      </c>
      <c r="B1079" s="260" t="str">
        <f t="shared" si="163"/>
        <v/>
      </c>
      <c r="C1079" s="277" t="str">
        <f t="shared" si="164"/>
        <v/>
      </c>
      <c r="D1079" s="260" t="str">
        <f t="shared" si="165"/>
        <v/>
      </c>
      <c r="E1079" s="226" t="str">
        <f t="shared" si="167"/>
        <v/>
      </c>
      <c r="F1079" s="248" t="str">
        <f t="shared" si="166"/>
        <v/>
      </c>
      <c r="G1079" s="246" t="str">
        <f>IF($A1079="","",'Prisestimat RAS'!$C$14)</f>
        <v/>
      </c>
      <c r="H1079" s="248" t="str" cm="1">
        <f t="array" ref="H1079">IF(N1079=Hjelpeark!$E$7,_xlfn.XLOOKUP(IF(P1079="Naturlig",O1079,P1079),'Veksttabell FV'!$A$26:$A$42,_xlfn.XLOOKUP('Beregninger RAS'!F1079,'Veksttabell FV'!$B$25:$T$25,'Veksttabell FV'!$B$26:$T$42,,-1),,-1)*G1079,IF('Beregninger RAS'!N1079=Hjelpeark!$D$7,_xlfn.XLOOKUP(IF(P1079="Naturlig",O1079,P1079),'Veksttabell SV'!$A$27:$A$43,_xlfn.XLOOKUP('Beregninger RAS'!F1079,'Veksttabell SV'!$B$26:$AU$26,'Veksttabell SV'!$B$27:$AU$43,,-1),,-1)*G1079,""))</f>
        <v/>
      </c>
      <c r="I1079" s="248" t="str">
        <f t="shared" si="160"/>
        <v/>
      </c>
      <c r="J1079" s="264" t="str">
        <f t="shared" si="161"/>
        <v/>
      </c>
      <c r="K1079" s="277" t="str">
        <f>IF(A1079="","",'Prisestimat RAS'!$C$9)</f>
        <v/>
      </c>
      <c r="L1079" s="277" t="str">
        <f>IF(B1079="","",'Prisestimat RAS'!$C$10)</f>
        <v/>
      </c>
      <c r="M1079" s="277" t="str">
        <f>IF(A1079="","",_xlfn.XLOOKUP('Prisestimat RAS'!$C$10,Hjelpeark!$P$14:$P$16,Hjelpeark!$Q$14:$Q$16))</f>
        <v/>
      </c>
      <c r="N1079" s="277" t="str">
        <f t="shared" si="168"/>
        <v/>
      </c>
      <c r="O1079" s="277" t="str">
        <f>IFERROR(IF(N1079=Hjelpeark!$D$7,_xlfn.XLOOKUP('Beregninger RAS'!C1079,Hjelpeark!$C$8:$C$19,Hjelpeark!$D$8:$D$19),_xlfn.XLOOKUP('Beregninger RAS'!C1079,Hjelpeark!$C$8:$C$19,Hjelpeark!$E$8:$E$19)),"")</f>
        <v/>
      </c>
      <c r="P1079" s="277" t="str">
        <f t="shared" si="169"/>
        <v/>
      </c>
      <c r="Q1079" s="277" t="str">
        <f>IFERROR(IF(P1079=Hjelpeark!$B$4,0,ABS(P1079-O1079)),"")</f>
        <v/>
      </c>
      <c r="R1079" s="226" t="str">
        <f t="shared" si="162"/>
        <v/>
      </c>
      <c r="T1079" s="248" t="str">
        <f>IFERROR(_xlfn.XLOOKUP(D1079,Prisliste!$C$4:$F$4,Prisliste!$C$28:$F$28)*R1079,"")</f>
        <v/>
      </c>
      <c r="U1079" s="248" t="str">
        <f>IFERROR(IF(L1079=Hjelpeark!$P$14,_xlfn.XLOOKUP(D1079,Prisliste!$C$4:$F$4,Prisliste!$C$29:$F$29)*R1079,IF(L1079=Hjelpeark!$P$15,_xlfn.XLOOKUP(D1079,Prisliste!$C$4:$F$4,Prisliste!$C$30:$F$30)*R1079,_xlfn.XLOOKUP(D1079,Prisliste!$C$4:$F$4,Prisliste!$C$31:$F$31)*R1079)),"")</f>
        <v/>
      </c>
    </row>
    <row r="1080" spans="1:21" ht="14.4">
      <c r="A1080" s="278" t="str">
        <f>IF(A1079="","",IF(A1079+1&lt;='Prisestimat RAS'!$C$7,'Beregninger RAS'!A1079+1,""))</f>
        <v/>
      </c>
      <c r="B1080" s="260" t="str">
        <f t="shared" si="163"/>
        <v/>
      </c>
      <c r="C1080" s="277" t="str">
        <f t="shared" si="164"/>
        <v/>
      </c>
      <c r="D1080" s="260" t="str">
        <f t="shared" si="165"/>
        <v/>
      </c>
      <c r="E1080" s="226" t="str">
        <f t="shared" si="167"/>
        <v/>
      </c>
      <c r="F1080" s="248" t="str">
        <f t="shared" si="166"/>
        <v/>
      </c>
      <c r="G1080" s="246" t="str">
        <f>IF($A1080="","",'Prisestimat RAS'!$C$14)</f>
        <v/>
      </c>
      <c r="H1080" s="248" t="str" cm="1">
        <f t="array" ref="H1080">IF(N1080=Hjelpeark!$E$7,_xlfn.XLOOKUP(IF(P1080="Naturlig",O1080,P1080),'Veksttabell FV'!$A$26:$A$42,_xlfn.XLOOKUP('Beregninger RAS'!F1080,'Veksttabell FV'!$B$25:$T$25,'Veksttabell FV'!$B$26:$T$42,,-1),,-1)*G1080,IF('Beregninger RAS'!N1080=Hjelpeark!$D$7,_xlfn.XLOOKUP(IF(P1080="Naturlig",O1080,P1080),'Veksttabell SV'!$A$27:$A$43,_xlfn.XLOOKUP('Beregninger RAS'!F1080,'Veksttabell SV'!$B$26:$AU$26,'Veksttabell SV'!$B$27:$AU$43,,-1),,-1)*G1080,""))</f>
        <v/>
      </c>
      <c r="I1080" s="248" t="str">
        <f t="shared" si="160"/>
        <v/>
      </c>
      <c r="J1080" s="264" t="str">
        <f t="shared" si="161"/>
        <v/>
      </c>
      <c r="K1080" s="277" t="str">
        <f>IF(A1080="","",'Prisestimat RAS'!$C$9)</f>
        <v/>
      </c>
      <c r="L1080" s="277" t="str">
        <f>IF(B1080="","",'Prisestimat RAS'!$C$10)</f>
        <v/>
      </c>
      <c r="M1080" s="277" t="str">
        <f>IF(A1080="","",_xlfn.XLOOKUP('Prisestimat RAS'!$C$10,Hjelpeark!$P$14:$P$16,Hjelpeark!$Q$14:$Q$16))</f>
        <v/>
      </c>
      <c r="N1080" s="277" t="str">
        <f t="shared" si="168"/>
        <v/>
      </c>
      <c r="O1080" s="277" t="str">
        <f>IFERROR(IF(N1080=Hjelpeark!$D$7,_xlfn.XLOOKUP('Beregninger RAS'!C1080,Hjelpeark!$C$8:$C$19,Hjelpeark!$D$8:$D$19),_xlfn.XLOOKUP('Beregninger RAS'!C1080,Hjelpeark!$C$8:$C$19,Hjelpeark!$E$8:$E$19)),"")</f>
        <v/>
      </c>
      <c r="P1080" s="277" t="str">
        <f t="shared" si="169"/>
        <v/>
      </c>
      <c r="Q1080" s="277" t="str">
        <f>IFERROR(IF(P1080=Hjelpeark!$B$4,0,ABS(P1080-O1080)),"")</f>
        <v/>
      </c>
      <c r="R1080" s="226" t="str">
        <f t="shared" si="162"/>
        <v/>
      </c>
      <c r="T1080" s="248" t="str">
        <f>IFERROR(_xlfn.XLOOKUP(D1080,Prisliste!$C$4:$F$4,Prisliste!$C$28:$F$28)*R1080,"")</f>
        <v/>
      </c>
      <c r="U1080" s="248" t="str">
        <f>IFERROR(IF(L1080=Hjelpeark!$P$14,_xlfn.XLOOKUP(D1080,Prisliste!$C$4:$F$4,Prisliste!$C$29:$F$29)*R1080,IF(L1080=Hjelpeark!$P$15,_xlfn.XLOOKUP(D1080,Prisliste!$C$4:$F$4,Prisliste!$C$30:$F$30)*R1080,_xlfn.XLOOKUP(D1080,Prisliste!$C$4:$F$4,Prisliste!$C$31:$F$31)*R1080)),"")</f>
        <v/>
      </c>
    </row>
    <row r="1081" spans="1:21" ht="14.4">
      <c r="A1081" s="278" t="str">
        <f>IF(A1080="","",IF(A1080+1&lt;='Prisestimat RAS'!$C$7,'Beregninger RAS'!A1080+1,""))</f>
        <v/>
      </c>
      <c r="B1081" s="260" t="str">
        <f t="shared" si="163"/>
        <v/>
      </c>
      <c r="C1081" s="277" t="str">
        <f t="shared" si="164"/>
        <v/>
      </c>
      <c r="D1081" s="260" t="str">
        <f t="shared" si="165"/>
        <v/>
      </c>
      <c r="E1081" s="226" t="str">
        <f t="shared" si="167"/>
        <v/>
      </c>
      <c r="F1081" s="248" t="str">
        <f t="shared" si="166"/>
        <v/>
      </c>
      <c r="G1081" s="246" t="str">
        <f>IF($A1081="","",'Prisestimat RAS'!$C$14)</f>
        <v/>
      </c>
      <c r="H1081" s="248" t="str" cm="1">
        <f t="array" ref="H1081">IF(N1081=Hjelpeark!$E$7,_xlfn.XLOOKUP(IF(P1081="Naturlig",O1081,P1081),'Veksttabell FV'!$A$26:$A$42,_xlfn.XLOOKUP('Beregninger RAS'!F1081,'Veksttabell FV'!$B$25:$T$25,'Veksttabell FV'!$B$26:$T$42,,-1),,-1)*G1081,IF('Beregninger RAS'!N1081=Hjelpeark!$D$7,_xlfn.XLOOKUP(IF(P1081="Naturlig",O1081,P1081),'Veksttabell SV'!$A$27:$A$43,_xlfn.XLOOKUP('Beregninger RAS'!F1081,'Veksttabell SV'!$B$26:$AU$26,'Veksttabell SV'!$B$27:$AU$43,,-1),,-1)*G1081,""))</f>
        <v/>
      </c>
      <c r="I1081" s="248" t="str">
        <f t="shared" si="160"/>
        <v/>
      </c>
      <c r="J1081" s="264" t="str">
        <f t="shared" si="161"/>
        <v/>
      </c>
      <c r="K1081" s="277" t="str">
        <f>IF(A1081="","",'Prisestimat RAS'!$C$9)</f>
        <v/>
      </c>
      <c r="L1081" s="277" t="str">
        <f>IF(B1081="","",'Prisestimat RAS'!$C$10)</f>
        <v/>
      </c>
      <c r="M1081" s="277" t="str">
        <f>IF(A1081="","",_xlfn.XLOOKUP('Prisestimat RAS'!$C$10,Hjelpeark!$P$14:$P$16,Hjelpeark!$Q$14:$Q$16))</f>
        <v/>
      </c>
      <c r="N1081" s="277" t="str">
        <f t="shared" si="168"/>
        <v/>
      </c>
      <c r="O1081" s="277" t="str">
        <f>IFERROR(IF(N1081=Hjelpeark!$D$7,_xlfn.XLOOKUP('Beregninger RAS'!C1081,Hjelpeark!$C$8:$C$19,Hjelpeark!$D$8:$D$19),_xlfn.XLOOKUP('Beregninger RAS'!C1081,Hjelpeark!$C$8:$C$19,Hjelpeark!$E$8:$E$19)),"")</f>
        <v/>
      </c>
      <c r="P1081" s="277" t="str">
        <f t="shared" si="169"/>
        <v/>
      </c>
      <c r="Q1081" s="277" t="str">
        <f>IFERROR(IF(P1081=Hjelpeark!$B$4,0,ABS(P1081-O1081)),"")</f>
        <v/>
      </c>
      <c r="R1081" s="226" t="str">
        <f t="shared" si="162"/>
        <v/>
      </c>
      <c r="T1081" s="248" t="str">
        <f>IFERROR(_xlfn.XLOOKUP(D1081,Prisliste!$C$4:$F$4,Prisliste!$C$28:$F$28)*R1081,"")</f>
        <v/>
      </c>
      <c r="U1081" s="248" t="str">
        <f>IFERROR(IF(L1081=Hjelpeark!$P$14,_xlfn.XLOOKUP(D1081,Prisliste!$C$4:$F$4,Prisliste!$C$29:$F$29)*R1081,IF(L1081=Hjelpeark!$P$15,_xlfn.XLOOKUP(D1081,Prisliste!$C$4:$F$4,Prisliste!$C$30:$F$30)*R1081,_xlfn.XLOOKUP(D1081,Prisliste!$C$4:$F$4,Prisliste!$C$31:$F$31)*R1081)),"")</f>
        <v/>
      </c>
    </row>
    <row r="1082" spans="1:21" ht="14.4">
      <c r="A1082" s="278" t="str">
        <f>IF(A1081="","",IF(A1081+1&lt;='Prisestimat RAS'!$C$7,'Beregninger RAS'!A1081+1,""))</f>
        <v/>
      </c>
      <c r="B1082" s="260" t="str">
        <f t="shared" si="163"/>
        <v/>
      </c>
      <c r="C1082" s="277" t="str">
        <f t="shared" si="164"/>
        <v/>
      </c>
      <c r="D1082" s="260" t="str">
        <f t="shared" si="165"/>
        <v/>
      </c>
      <c r="E1082" s="226" t="str">
        <f t="shared" si="167"/>
        <v/>
      </c>
      <c r="F1082" s="248" t="str">
        <f t="shared" si="166"/>
        <v/>
      </c>
      <c r="G1082" s="246" t="str">
        <f>IF($A1082="","",'Prisestimat RAS'!$C$14)</f>
        <v/>
      </c>
      <c r="H1082" s="248" t="str" cm="1">
        <f t="array" ref="H1082">IF(N1082=Hjelpeark!$E$7,_xlfn.XLOOKUP(IF(P1082="Naturlig",O1082,P1082),'Veksttabell FV'!$A$26:$A$42,_xlfn.XLOOKUP('Beregninger RAS'!F1082,'Veksttabell FV'!$B$25:$T$25,'Veksttabell FV'!$B$26:$T$42,,-1),,-1)*G1082,IF('Beregninger RAS'!N1082=Hjelpeark!$D$7,_xlfn.XLOOKUP(IF(P1082="Naturlig",O1082,P1082),'Veksttabell SV'!$A$27:$A$43,_xlfn.XLOOKUP('Beregninger RAS'!F1082,'Veksttabell SV'!$B$26:$AU$26,'Veksttabell SV'!$B$27:$AU$43,,-1),,-1)*G1082,""))</f>
        <v/>
      </c>
      <c r="I1082" s="248" t="str">
        <f t="shared" si="160"/>
        <v/>
      </c>
      <c r="J1082" s="264" t="str">
        <f t="shared" si="161"/>
        <v/>
      </c>
      <c r="K1082" s="277" t="str">
        <f>IF(A1082="","",'Prisestimat RAS'!$C$9)</f>
        <v/>
      </c>
      <c r="L1082" s="277" t="str">
        <f>IF(B1082="","",'Prisestimat RAS'!$C$10)</f>
        <v/>
      </c>
      <c r="M1082" s="277" t="str">
        <f>IF(A1082="","",_xlfn.XLOOKUP('Prisestimat RAS'!$C$10,Hjelpeark!$P$14:$P$16,Hjelpeark!$Q$14:$Q$16))</f>
        <v/>
      </c>
      <c r="N1082" s="277" t="str">
        <f t="shared" si="168"/>
        <v/>
      </c>
      <c r="O1082" s="277" t="str">
        <f>IFERROR(IF(N1082=Hjelpeark!$D$7,_xlfn.XLOOKUP('Beregninger RAS'!C1082,Hjelpeark!$C$8:$C$19,Hjelpeark!$D$8:$D$19),_xlfn.XLOOKUP('Beregninger RAS'!C1082,Hjelpeark!$C$8:$C$19,Hjelpeark!$E$8:$E$19)),"")</f>
        <v/>
      </c>
      <c r="P1082" s="277" t="str">
        <f t="shared" si="169"/>
        <v/>
      </c>
      <c r="Q1082" s="277" t="str">
        <f>IFERROR(IF(P1082=Hjelpeark!$B$4,0,ABS(P1082-O1082)),"")</f>
        <v/>
      </c>
      <c r="R1082" s="226" t="str">
        <f t="shared" si="162"/>
        <v/>
      </c>
      <c r="T1082" s="248" t="str">
        <f>IFERROR(_xlfn.XLOOKUP(D1082,Prisliste!$C$4:$F$4,Prisliste!$C$28:$F$28)*R1082,"")</f>
        <v/>
      </c>
      <c r="U1082" s="248" t="str">
        <f>IFERROR(IF(L1082=Hjelpeark!$P$14,_xlfn.XLOOKUP(D1082,Prisliste!$C$4:$F$4,Prisliste!$C$29:$F$29)*R1082,IF(L1082=Hjelpeark!$P$15,_xlfn.XLOOKUP(D1082,Prisliste!$C$4:$F$4,Prisliste!$C$30:$F$30)*R1082,_xlfn.XLOOKUP(D1082,Prisliste!$C$4:$F$4,Prisliste!$C$31:$F$31)*R1082)),"")</f>
        <v/>
      </c>
    </row>
    <row r="1083" spans="1:21" ht="14.4">
      <c r="A1083" s="278" t="str">
        <f>IF(A1082="","",IF(A1082+1&lt;='Prisestimat RAS'!$C$7,'Beregninger RAS'!A1082+1,""))</f>
        <v/>
      </c>
      <c r="B1083" s="260" t="str">
        <f t="shared" si="163"/>
        <v/>
      </c>
      <c r="C1083" s="277" t="str">
        <f t="shared" si="164"/>
        <v/>
      </c>
      <c r="D1083" s="260" t="str">
        <f t="shared" si="165"/>
        <v/>
      </c>
      <c r="E1083" s="226" t="str">
        <f t="shared" si="167"/>
        <v/>
      </c>
      <c r="F1083" s="248" t="str">
        <f t="shared" si="166"/>
        <v/>
      </c>
      <c r="G1083" s="246" t="str">
        <f>IF($A1083="","",'Prisestimat RAS'!$C$14)</f>
        <v/>
      </c>
      <c r="H1083" s="248" t="str" cm="1">
        <f t="array" ref="H1083">IF(N1083=Hjelpeark!$E$7,_xlfn.XLOOKUP(IF(P1083="Naturlig",O1083,P1083),'Veksttabell FV'!$A$26:$A$42,_xlfn.XLOOKUP('Beregninger RAS'!F1083,'Veksttabell FV'!$B$25:$T$25,'Veksttabell FV'!$B$26:$T$42,,-1),,-1)*G1083,IF('Beregninger RAS'!N1083=Hjelpeark!$D$7,_xlfn.XLOOKUP(IF(P1083="Naturlig",O1083,P1083),'Veksttabell SV'!$A$27:$A$43,_xlfn.XLOOKUP('Beregninger RAS'!F1083,'Veksttabell SV'!$B$26:$AU$26,'Veksttabell SV'!$B$27:$AU$43,,-1),,-1)*G1083,""))</f>
        <v/>
      </c>
      <c r="I1083" s="248" t="str">
        <f t="shared" si="160"/>
        <v/>
      </c>
      <c r="J1083" s="264" t="str">
        <f t="shared" si="161"/>
        <v/>
      </c>
      <c r="K1083" s="277" t="str">
        <f>IF(A1083="","",'Prisestimat RAS'!$C$9)</f>
        <v/>
      </c>
      <c r="L1083" s="277" t="str">
        <f>IF(B1083="","",'Prisestimat RAS'!$C$10)</f>
        <v/>
      </c>
      <c r="M1083" s="277" t="str">
        <f>IF(A1083="","",_xlfn.XLOOKUP('Prisestimat RAS'!$C$10,Hjelpeark!$P$14:$P$16,Hjelpeark!$Q$14:$Q$16))</f>
        <v/>
      </c>
      <c r="N1083" s="277" t="str">
        <f t="shared" si="168"/>
        <v/>
      </c>
      <c r="O1083" s="277" t="str">
        <f>IFERROR(IF(N1083=Hjelpeark!$D$7,_xlfn.XLOOKUP('Beregninger RAS'!C1083,Hjelpeark!$C$8:$C$19,Hjelpeark!$D$8:$D$19),_xlfn.XLOOKUP('Beregninger RAS'!C1083,Hjelpeark!$C$8:$C$19,Hjelpeark!$E$8:$E$19)),"")</f>
        <v/>
      </c>
      <c r="P1083" s="277" t="str">
        <f t="shared" si="169"/>
        <v/>
      </c>
      <c r="Q1083" s="277" t="str">
        <f>IFERROR(IF(P1083=Hjelpeark!$B$4,0,ABS(P1083-O1083)),"")</f>
        <v/>
      </c>
      <c r="R1083" s="226" t="str">
        <f t="shared" si="162"/>
        <v/>
      </c>
      <c r="T1083" s="248" t="str">
        <f>IFERROR(_xlfn.XLOOKUP(D1083,Prisliste!$C$4:$F$4,Prisliste!$C$28:$F$28)*R1083,"")</f>
        <v/>
      </c>
      <c r="U1083" s="248" t="str">
        <f>IFERROR(IF(L1083=Hjelpeark!$P$14,_xlfn.XLOOKUP(D1083,Prisliste!$C$4:$F$4,Prisliste!$C$29:$F$29)*R1083,IF(L1083=Hjelpeark!$P$15,_xlfn.XLOOKUP(D1083,Prisliste!$C$4:$F$4,Prisliste!$C$30:$F$30)*R1083,_xlfn.XLOOKUP(D1083,Prisliste!$C$4:$F$4,Prisliste!$C$31:$F$31)*R1083)),"")</f>
        <v/>
      </c>
    </row>
    <row r="1084" spans="1:21" ht="14.4">
      <c r="A1084" s="278" t="str">
        <f>IF(A1083="","",IF(A1083+1&lt;='Prisestimat RAS'!$C$7,'Beregninger RAS'!A1083+1,""))</f>
        <v/>
      </c>
      <c r="B1084" s="260" t="str">
        <f t="shared" si="163"/>
        <v/>
      </c>
      <c r="C1084" s="277" t="str">
        <f t="shared" si="164"/>
        <v/>
      </c>
      <c r="D1084" s="260" t="str">
        <f t="shared" si="165"/>
        <v/>
      </c>
      <c r="E1084" s="226" t="str">
        <f t="shared" si="167"/>
        <v/>
      </c>
      <c r="F1084" s="248" t="str">
        <f t="shared" si="166"/>
        <v/>
      </c>
      <c r="G1084" s="246" t="str">
        <f>IF($A1084="","",'Prisestimat RAS'!$C$14)</f>
        <v/>
      </c>
      <c r="H1084" s="248" t="str" cm="1">
        <f t="array" ref="H1084">IF(N1084=Hjelpeark!$E$7,_xlfn.XLOOKUP(IF(P1084="Naturlig",O1084,P1084),'Veksttabell FV'!$A$26:$A$42,_xlfn.XLOOKUP('Beregninger RAS'!F1084,'Veksttabell FV'!$B$25:$T$25,'Veksttabell FV'!$B$26:$T$42,,-1),,-1)*G1084,IF('Beregninger RAS'!N1084=Hjelpeark!$D$7,_xlfn.XLOOKUP(IF(P1084="Naturlig",O1084,P1084),'Veksttabell SV'!$A$27:$A$43,_xlfn.XLOOKUP('Beregninger RAS'!F1084,'Veksttabell SV'!$B$26:$AU$26,'Veksttabell SV'!$B$27:$AU$43,,-1),,-1)*G1084,""))</f>
        <v/>
      </c>
      <c r="I1084" s="248" t="str">
        <f t="shared" si="160"/>
        <v/>
      </c>
      <c r="J1084" s="264" t="str">
        <f t="shared" si="161"/>
        <v/>
      </c>
      <c r="K1084" s="277" t="str">
        <f>IF(A1084="","",'Prisestimat RAS'!$C$9)</f>
        <v/>
      </c>
      <c r="L1084" s="277" t="str">
        <f>IF(B1084="","",'Prisestimat RAS'!$C$10)</f>
        <v/>
      </c>
      <c r="M1084" s="277" t="str">
        <f>IF(A1084="","",_xlfn.XLOOKUP('Prisestimat RAS'!$C$10,Hjelpeark!$P$14:$P$16,Hjelpeark!$Q$14:$Q$16))</f>
        <v/>
      </c>
      <c r="N1084" s="277" t="str">
        <f t="shared" si="168"/>
        <v/>
      </c>
      <c r="O1084" s="277" t="str">
        <f>IFERROR(IF(N1084=Hjelpeark!$D$7,_xlfn.XLOOKUP('Beregninger RAS'!C1084,Hjelpeark!$C$8:$C$19,Hjelpeark!$D$8:$D$19),_xlfn.XLOOKUP('Beregninger RAS'!C1084,Hjelpeark!$C$8:$C$19,Hjelpeark!$E$8:$E$19)),"")</f>
        <v/>
      </c>
      <c r="P1084" s="277" t="str">
        <f t="shared" si="169"/>
        <v/>
      </c>
      <c r="Q1084" s="277" t="str">
        <f>IFERROR(IF(P1084=Hjelpeark!$B$4,0,ABS(P1084-O1084)),"")</f>
        <v/>
      </c>
      <c r="R1084" s="226" t="str">
        <f t="shared" si="162"/>
        <v/>
      </c>
      <c r="T1084" s="248" t="str">
        <f>IFERROR(_xlfn.XLOOKUP(D1084,Prisliste!$C$4:$F$4,Prisliste!$C$28:$F$28)*R1084,"")</f>
        <v/>
      </c>
      <c r="U1084" s="248" t="str">
        <f>IFERROR(IF(L1084=Hjelpeark!$P$14,_xlfn.XLOOKUP(D1084,Prisliste!$C$4:$F$4,Prisliste!$C$29:$F$29)*R1084,IF(L1084=Hjelpeark!$P$15,_xlfn.XLOOKUP(D1084,Prisliste!$C$4:$F$4,Prisliste!$C$30:$F$30)*R1084,_xlfn.XLOOKUP(D1084,Prisliste!$C$4:$F$4,Prisliste!$C$31:$F$31)*R1084)),"")</f>
        <v/>
      </c>
    </row>
    <row r="1085" spans="1:21" ht="14.4">
      <c r="A1085" s="278" t="str">
        <f>IF(A1084="","",IF(A1084+1&lt;='Prisestimat RAS'!$C$7,'Beregninger RAS'!A1084+1,""))</f>
        <v/>
      </c>
      <c r="B1085" s="260" t="str">
        <f t="shared" si="163"/>
        <v/>
      </c>
      <c r="C1085" s="277" t="str">
        <f t="shared" si="164"/>
        <v/>
      </c>
      <c r="D1085" s="260" t="str">
        <f t="shared" si="165"/>
        <v/>
      </c>
      <c r="E1085" s="226" t="str">
        <f t="shared" si="167"/>
        <v/>
      </c>
      <c r="F1085" s="248" t="str">
        <f t="shared" si="166"/>
        <v/>
      </c>
      <c r="G1085" s="246" t="str">
        <f>IF($A1085="","",'Prisestimat RAS'!$C$14)</f>
        <v/>
      </c>
      <c r="H1085" s="248" t="str" cm="1">
        <f t="array" ref="H1085">IF(N1085=Hjelpeark!$E$7,_xlfn.XLOOKUP(IF(P1085="Naturlig",O1085,P1085),'Veksttabell FV'!$A$26:$A$42,_xlfn.XLOOKUP('Beregninger RAS'!F1085,'Veksttabell FV'!$B$25:$T$25,'Veksttabell FV'!$B$26:$T$42,,-1),,-1)*G1085,IF('Beregninger RAS'!N1085=Hjelpeark!$D$7,_xlfn.XLOOKUP(IF(P1085="Naturlig",O1085,P1085),'Veksttabell SV'!$A$27:$A$43,_xlfn.XLOOKUP('Beregninger RAS'!F1085,'Veksttabell SV'!$B$26:$AU$26,'Veksttabell SV'!$B$27:$AU$43,,-1),,-1)*G1085,""))</f>
        <v/>
      </c>
      <c r="I1085" s="248" t="str">
        <f t="shared" si="160"/>
        <v/>
      </c>
      <c r="J1085" s="264" t="str">
        <f t="shared" si="161"/>
        <v/>
      </c>
      <c r="K1085" s="277" t="str">
        <f>IF(A1085="","",'Prisestimat RAS'!$C$9)</f>
        <v/>
      </c>
      <c r="L1085" s="277" t="str">
        <f>IF(B1085="","",'Prisestimat RAS'!$C$10)</f>
        <v/>
      </c>
      <c r="M1085" s="277" t="str">
        <f>IF(A1085="","",_xlfn.XLOOKUP('Prisestimat RAS'!$C$10,Hjelpeark!$P$14:$P$16,Hjelpeark!$Q$14:$Q$16))</f>
        <v/>
      </c>
      <c r="N1085" s="277" t="str">
        <f t="shared" si="168"/>
        <v/>
      </c>
      <c r="O1085" s="277" t="str">
        <f>IFERROR(IF(N1085=Hjelpeark!$D$7,_xlfn.XLOOKUP('Beregninger RAS'!C1085,Hjelpeark!$C$8:$C$19,Hjelpeark!$D$8:$D$19),_xlfn.XLOOKUP('Beregninger RAS'!C1085,Hjelpeark!$C$8:$C$19,Hjelpeark!$E$8:$E$19)),"")</f>
        <v/>
      </c>
      <c r="P1085" s="277" t="str">
        <f t="shared" si="169"/>
        <v/>
      </c>
      <c r="Q1085" s="277" t="str">
        <f>IFERROR(IF(P1085=Hjelpeark!$B$4,0,ABS(P1085-O1085)),"")</f>
        <v/>
      </c>
      <c r="R1085" s="226" t="str">
        <f t="shared" si="162"/>
        <v/>
      </c>
      <c r="T1085" s="248" t="str">
        <f>IFERROR(_xlfn.XLOOKUP(D1085,Prisliste!$C$4:$F$4,Prisliste!$C$28:$F$28)*R1085,"")</f>
        <v/>
      </c>
      <c r="U1085" s="248" t="str">
        <f>IFERROR(IF(L1085=Hjelpeark!$P$14,_xlfn.XLOOKUP(D1085,Prisliste!$C$4:$F$4,Prisliste!$C$29:$F$29)*R1085,IF(L1085=Hjelpeark!$P$15,_xlfn.XLOOKUP(D1085,Prisliste!$C$4:$F$4,Prisliste!$C$30:$F$30)*R1085,_xlfn.XLOOKUP(D1085,Prisliste!$C$4:$F$4,Prisliste!$C$31:$F$31)*R1085)),"")</f>
        <v/>
      </c>
    </row>
    <row r="1086" spans="1:21" ht="14.4">
      <c r="A1086" s="278" t="str">
        <f>IF(A1085="","",IF(A1085+1&lt;='Prisestimat RAS'!$C$7,'Beregninger RAS'!A1085+1,""))</f>
        <v/>
      </c>
      <c r="B1086" s="260" t="str">
        <f t="shared" si="163"/>
        <v/>
      </c>
      <c r="C1086" s="277" t="str">
        <f t="shared" si="164"/>
        <v/>
      </c>
      <c r="D1086" s="260" t="str">
        <f t="shared" si="165"/>
        <v/>
      </c>
      <c r="E1086" s="226" t="str">
        <f t="shared" si="167"/>
        <v/>
      </c>
      <c r="F1086" s="248" t="str">
        <f t="shared" si="166"/>
        <v/>
      </c>
      <c r="G1086" s="246" t="str">
        <f>IF($A1086="","",'Prisestimat RAS'!$C$14)</f>
        <v/>
      </c>
      <c r="H1086" s="248" t="str" cm="1">
        <f t="array" ref="H1086">IF(N1086=Hjelpeark!$E$7,_xlfn.XLOOKUP(IF(P1086="Naturlig",O1086,P1086),'Veksttabell FV'!$A$26:$A$42,_xlfn.XLOOKUP('Beregninger RAS'!F1086,'Veksttabell FV'!$B$25:$T$25,'Veksttabell FV'!$B$26:$T$42,,-1),,-1)*G1086,IF('Beregninger RAS'!N1086=Hjelpeark!$D$7,_xlfn.XLOOKUP(IF(P1086="Naturlig",O1086,P1086),'Veksttabell SV'!$A$27:$A$43,_xlfn.XLOOKUP('Beregninger RAS'!F1086,'Veksttabell SV'!$B$26:$AU$26,'Veksttabell SV'!$B$27:$AU$43,,-1),,-1)*G1086,""))</f>
        <v/>
      </c>
      <c r="I1086" s="248" t="str">
        <f t="shared" si="160"/>
        <v/>
      </c>
      <c r="J1086" s="264" t="str">
        <f t="shared" si="161"/>
        <v/>
      </c>
      <c r="K1086" s="277" t="str">
        <f>IF(A1086="","",'Prisestimat RAS'!$C$9)</f>
        <v/>
      </c>
      <c r="L1086" s="277" t="str">
        <f>IF(B1086="","",'Prisestimat RAS'!$C$10)</f>
        <v/>
      </c>
      <c r="M1086" s="277" t="str">
        <f>IF(A1086="","",_xlfn.XLOOKUP('Prisestimat RAS'!$C$10,Hjelpeark!$P$14:$P$16,Hjelpeark!$Q$14:$Q$16))</f>
        <v/>
      </c>
      <c r="N1086" s="277" t="str">
        <f t="shared" si="168"/>
        <v/>
      </c>
      <c r="O1086" s="277" t="str">
        <f>IFERROR(IF(N1086=Hjelpeark!$D$7,_xlfn.XLOOKUP('Beregninger RAS'!C1086,Hjelpeark!$C$8:$C$19,Hjelpeark!$D$8:$D$19),_xlfn.XLOOKUP('Beregninger RAS'!C1086,Hjelpeark!$C$8:$C$19,Hjelpeark!$E$8:$E$19)),"")</f>
        <v/>
      </c>
      <c r="P1086" s="277" t="str">
        <f t="shared" si="169"/>
        <v/>
      </c>
      <c r="Q1086" s="277" t="str">
        <f>IFERROR(IF(P1086=Hjelpeark!$B$4,0,ABS(P1086-O1086)),"")</f>
        <v/>
      </c>
      <c r="R1086" s="226" t="str">
        <f t="shared" si="162"/>
        <v/>
      </c>
      <c r="T1086" s="248" t="str">
        <f>IFERROR(_xlfn.XLOOKUP(D1086,Prisliste!$C$4:$F$4,Prisliste!$C$28:$F$28)*R1086,"")</f>
        <v/>
      </c>
      <c r="U1086" s="248" t="str">
        <f>IFERROR(IF(L1086=Hjelpeark!$P$14,_xlfn.XLOOKUP(D1086,Prisliste!$C$4:$F$4,Prisliste!$C$29:$F$29)*R1086,IF(L1086=Hjelpeark!$P$15,_xlfn.XLOOKUP(D1086,Prisliste!$C$4:$F$4,Prisliste!$C$30:$F$30)*R1086,_xlfn.XLOOKUP(D1086,Prisliste!$C$4:$F$4,Prisliste!$C$31:$F$31)*R1086)),"")</f>
        <v/>
      </c>
    </row>
    <row r="1087" spans="1:21" ht="14.4">
      <c r="A1087" s="278" t="str">
        <f>IF(A1086="","",IF(A1086+1&lt;='Prisestimat RAS'!$C$7,'Beregninger RAS'!A1086+1,""))</f>
        <v/>
      </c>
      <c r="B1087" s="260" t="str">
        <f t="shared" si="163"/>
        <v/>
      </c>
      <c r="C1087" s="277" t="str">
        <f t="shared" si="164"/>
        <v/>
      </c>
      <c r="D1087" s="260" t="str">
        <f t="shared" si="165"/>
        <v/>
      </c>
      <c r="E1087" s="226" t="str">
        <f t="shared" si="167"/>
        <v/>
      </c>
      <c r="F1087" s="248" t="str">
        <f t="shared" si="166"/>
        <v/>
      </c>
      <c r="G1087" s="246" t="str">
        <f>IF($A1087="","",'Prisestimat RAS'!$C$14)</f>
        <v/>
      </c>
      <c r="H1087" s="248" t="str" cm="1">
        <f t="array" ref="H1087">IF(N1087=Hjelpeark!$E$7,_xlfn.XLOOKUP(IF(P1087="Naturlig",O1087,P1087),'Veksttabell FV'!$A$26:$A$42,_xlfn.XLOOKUP('Beregninger RAS'!F1087,'Veksttabell FV'!$B$25:$T$25,'Veksttabell FV'!$B$26:$T$42,,-1),,-1)*G1087,IF('Beregninger RAS'!N1087=Hjelpeark!$D$7,_xlfn.XLOOKUP(IF(P1087="Naturlig",O1087,P1087),'Veksttabell SV'!$A$27:$A$43,_xlfn.XLOOKUP('Beregninger RAS'!F1087,'Veksttabell SV'!$B$26:$AU$26,'Veksttabell SV'!$B$27:$AU$43,,-1),,-1)*G1087,""))</f>
        <v/>
      </c>
      <c r="I1087" s="248" t="str">
        <f t="shared" si="160"/>
        <v/>
      </c>
      <c r="J1087" s="264" t="str">
        <f t="shared" si="161"/>
        <v/>
      </c>
      <c r="K1087" s="277" t="str">
        <f>IF(A1087="","",'Prisestimat RAS'!$C$9)</f>
        <v/>
      </c>
      <c r="L1087" s="277" t="str">
        <f>IF(B1087="","",'Prisestimat RAS'!$C$10)</f>
        <v/>
      </c>
      <c r="M1087" s="277" t="str">
        <f>IF(A1087="","",_xlfn.XLOOKUP('Prisestimat RAS'!$C$10,Hjelpeark!$P$14:$P$16,Hjelpeark!$Q$14:$Q$16))</f>
        <v/>
      </c>
      <c r="N1087" s="277" t="str">
        <f t="shared" si="168"/>
        <v/>
      </c>
      <c r="O1087" s="277" t="str">
        <f>IFERROR(IF(N1087=Hjelpeark!$D$7,_xlfn.XLOOKUP('Beregninger RAS'!C1087,Hjelpeark!$C$8:$C$19,Hjelpeark!$D$8:$D$19),_xlfn.XLOOKUP('Beregninger RAS'!C1087,Hjelpeark!$C$8:$C$19,Hjelpeark!$E$8:$E$19)),"")</f>
        <v/>
      </c>
      <c r="P1087" s="277" t="str">
        <f t="shared" si="169"/>
        <v/>
      </c>
      <c r="Q1087" s="277" t="str">
        <f>IFERROR(IF(P1087=Hjelpeark!$B$4,0,ABS(P1087-O1087)),"")</f>
        <v/>
      </c>
      <c r="R1087" s="226" t="str">
        <f t="shared" si="162"/>
        <v/>
      </c>
      <c r="T1087" s="248" t="str">
        <f>IFERROR(_xlfn.XLOOKUP(D1087,Prisliste!$C$4:$F$4,Prisliste!$C$28:$F$28)*R1087,"")</f>
        <v/>
      </c>
      <c r="U1087" s="248" t="str">
        <f>IFERROR(IF(L1087=Hjelpeark!$P$14,_xlfn.XLOOKUP(D1087,Prisliste!$C$4:$F$4,Prisliste!$C$29:$F$29)*R1087,IF(L1087=Hjelpeark!$P$15,_xlfn.XLOOKUP(D1087,Prisliste!$C$4:$F$4,Prisliste!$C$30:$F$30)*R1087,_xlfn.XLOOKUP(D1087,Prisliste!$C$4:$F$4,Prisliste!$C$31:$F$31)*R1087)),"")</f>
        <v/>
      </c>
    </row>
    <row r="1088" spans="1:21" ht="14.4">
      <c r="A1088" s="278" t="str">
        <f>IF(A1087="","",IF(A1087+1&lt;='Prisestimat RAS'!$C$7,'Beregninger RAS'!A1087+1,""))</f>
        <v/>
      </c>
      <c r="B1088" s="260" t="str">
        <f t="shared" si="163"/>
        <v/>
      </c>
      <c r="C1088" s="277" t="str">
        <f t="shared" si="164"/>
        <v/>
      </c>
      <c r="D1088" s="260" t="str">
        <f t="shared" si="165"/>
        <v/>
      </c>
      <c r="E1088" s="226" t="str">
        <f t="shared" si="167"/>
        <v/>
      </c>
      <c r="F1088" s="248" t="str">
        <f t="shared" si="166"/>
        <v/>
      </c>
      <c r="G1088" s="246" t="str">
        <f>IF($A1088="","",'Prisestimat RAS'!$C$14)</f>
        <v/>
      </c>
      <c r="H1088" s="248" t="str" cm="1">
        <f t="array" ref="H1088">IF(N1088=Hjelpeark!$E$7,_xlfn.XLOOKUP(IF(P1088="Naturlig",O1088,P1088),'Veksttabell FV'!$A$26:$A$42,_xlfn.XLOOKUP('Beregninger RAS'!F1088,'Veksttabell FV'!$B$25:$T$25,'Veksttabell FV'!$B$26:$T$42,,-1),,-1)*G1088,IF('Beregninger RAS'!N1088=Hjelpeark!$D$7,_xlfn.XLOOKUP(IF(P1088="Naturlig",O1088,P1088),'Veksttabell SV'!$A$27:$A$43,_xlfn.XLOOKUP('Beregninger RAS'!F1088,'Veksttabell SV'!$B$26:$AU$26,'Veksttabell SV'!$B$27:$AU$43,,-1),,-1)*G1088,""))</f>
        <v/>
      </c>
      <c r="I1088" s="248" t="str">
        <f t="shared" si="160"/>
        <v/>
      </c>
      <c r="J1088" s="264" t="str">
        <f t="shared" si="161"/>
        <v/>
      </c>
      <c r="K1088" s="277" t="str">
        <f>IF(A1088="","",'Prisestimat RAS'!$C$9)</f>
        <v/>
      </c>
      <c r="L1088" s="277" t="str">
        <f>IF(B1088="","",'Prisestimat RAS'!$C$10)</f>
        <v/>
      </c>
      <c r="M1088" s="277" t="str">
        <f>IF(A1088="","",_xlfn.XLOOKUP('Prisestimat RAS'!$C$10,Hjelpeark!$P$14:$P$16,Hjelpeark!$Q$14:$Q$16))</f>
        <v/>
      </c>
      <c r="N1088" s="277" t="str">
        <f t="shared" si="168"/>
        <v/>
      </c>
      <c r="O1088" s="277" t="str">
        <f>IFERROR(IF(N1088=Hjelpeark!$D$7,_xlfn.XLOOKUP('Beregninger RAS'!C1088,Hjelpeark!$C$8:$C$19,Hjelpeark!$D$8:$D$19),_xlfn.XLOOKUP('Beregninger RAS'!C1088,Hjelpeark!$C$8:$C$19,Hjelpeark!$E$8:$E$19)),"")</f>
        <v/>
      </c>
      <c r="P1088" s="277" t="str">
        <f t="shared" si="169"/>
        <v/>
      </c>
      <c r="Q1088" s="277" t="str">
        <f>IFERROR(IF(P1088=Hjelpeark!$B$4,0,ABS(P1088-O1088)),"")</f>
        <v/>
      </c>
      <c r="R1088" s="226" t="str">
        <f t="shared" si="162"/>
        <v/>
      </c>
      <c r="T1088" s="248" t="str">
        <f>IFERROR(_xlfn.XLOOKUP(D1088,Prisliste!$C$4:$F$4,Prisliste!$C$28:$F$28)*R1088,"")</f>
        <v/>
      </c>
      <c r="U1088" s="248" t="str">
        <f>IFERROR(IF(L1088=Hjelpeark!$P$14,_xlfn.XLOOKUP(D1088,Prisliste!$C$4:$F$4,Prisliste!$C$29:$F$29)*R1088,IF(L1088=Hjelpeark!$P$15,_xlfn.XLOOKUP(D1088,Prisliste!$C$4:$F$4,Prisliste!$C$30:$F$30)*R1088,_xlfn.XLOOKUP(D1088,Prisliste!$C$4:$F$4,Prisliste!$C$31:$F$31)*R1088)),"")</f>
        <v/>
      </c>
    </row>
    <row r="1089" spans="1:21" ht="14.4">
      <c r="A1089" s="278" t="str">
        <f>IF(A1088="","",IF(A1088+1&lt;='Prisestimat RAS'!$C$7,'Beregninger RAS'!A1088+1,""))</f>
        <v/>
      </c>
      <c r="B1089" s="260" t="str">
        <f t="shared" si="163"/>
        <v/>
      </c>
      <c r="C1089" s="277" t="str">
        <f t="shared" si="164"/>
        <v/>
      </c>
      <c r="D1089" s="260" t="str">
        <f t="shared" si="165"/>
        <v/>
      </c>
      <c r="E1089" s="226" t="str">
        <f t="shared" si="167"/>
        <v/>
      </c>
      <c r="F1089" s="248" t="str">
        <f t="shared" si="166"/>
        <v/>
      </c>
      <c r="G1089" s="246" t="str">
        <f>IF($A1089="","",'Prisestimat RAS'!$C$14)</f>
        <v/>
      </c>
      <c r="H1089" s="248" t="str" cm="1">
        <f t="array" ref="H1089">IF(N1089=Hjelpeark!$E$7,_xlfn.XLOOKUP(IF(P1089="Naturlig",O1089,P1089),'Veksttabell FV'!$A$26:$A$42,_xlfn.XLOOKUP('Beregninger RAS'!F1089,'Veksttabell FV'!$B$25:$T$25,'Veksttabell FV'!$B$26:$T$42,,-1),,-1)*G1089,IF('Beregninger RAS'!N1089=Hjelpeark!$D$7,_xlfn.XLOOKUP(IF(P1089="Naturlig",O1089,P1089),'Veksttabell SV'!$A$27:$A$43,_xlfn.XLOOKUP('Beregninger RAS'!F1089,'Veksttabell SV'!$B$26:$AU$26,'Veksttabell SV'!$B$27:$AU$43,,-1),,-1)*G1089,""))</f>
        <v/>
      </c>
      <c r="I1089" s="248" t="str">
        <f t="shared" si="160"/>
        <v/>
      </c>
      <c r="J1089" s="264" t="str">
        <f t="shared" si="161"/>
        <v/>
      </c>
      <c r="K1089" s="277" t="str">
        <f>IF(A1089="","",'Prisestimat RAS'!$C$9)</f>
        <v/>
      </c>
      <c r="L1089" s="277" t="str">
        <f>IF(B1089="","",'Prisestimat RAS'!$C$10)</f>
        <v/>
      </c>
      <c r="M1089" s="277" t="str">
        <f>IF(A1089="","",_xlfn.XLOOKUP('Prisestimat RAS'!$C$10,Hjelpeark!$P$14:$P$16,Hjelpeark!$Q$14:$Q$16))</f>
        <v/>
      </c>
      <c r="N1089" s="277" t="str">
        <f t="shared" si="168"/>
        <v/>
      </c>
      <c r="O1089" s="277" t="str">
        <f>IFERROR(IF(N1089=Hjelpeark!$D$7,_xlfn.XLOOKUP('Beregninger RAS'!C1089,Hjelpeark!$C$8:$C$19,Hjelpeark!$D$8:$D$19),_xlfn.XLOOKUP('Beregninger RAS'!C1089,Hjelpeark!$C$8:$C$19,Hjelpeark!$E$8:$E$19)),"")</f>
        <v/>
      </c>
      <c r="P1089" s="277" t="str">
        <f t="shared" si="169"/>
        <v/>
      </c>
      <c r="Q1089" s="277" t="str">
        <f>IFERROR(IF(P1089=Hjelpeark!$B$4,0,ABS(P1089-O1089)),"")</f>
        <v/>
      </c>
      <c r="R1089" s="226" t="str">
        <f t="shared" si="162"/>
        <v/>
      </c>
      <c r="T1089" s="248" t="str">
        <f>IFERROR(_xlfn.XLOOKUP(D1089,Prisliste!$C$4:$F$4,Prisliste!$C$28:$F$28)*R1089,"")</f>
        <v/>
      </c>
      <c r="U1089" s="248" t="str">
        <f>IFERROR(IF(L1089=Hjelpeark!$P$14,_xlfn.XLOOKUP(D1089,Prisliste!$C$4:$F$4,Prisliste!$C$29:$F$29)*R1089,IF(L1089=Hjelpeark!$P$15,_xlfn.XLOOKUP(D1089,Prisliste!$C$4:$F$4,Prisliste!$C$30:$F$30)*R1089,_xlfn.XLOOKUP(D1089,Prisliste!$C$4:$F$4,Prisliste!$C$31:$F$31)*R1089)),"")</f>
        <v/>
      </c>
    </row>
    <row r="1090" spans="1:21" ht="14.4">
      <c r="A1090" s="278" t="str">
        <f>IF(A1089="","",IF(A1089+1&lt;='Prisestimat RAS'!$C$7,'Beregninger RAS'!A1089+1,""))</f>
        <v/>
      </c>
      <c r="B1090" s="260" t="str">
        <f t="shared" si="163"/>
        <v/>
      </c>
      <c r="C1090" s="277" t="str">
        <f t="shared" si="164"/>
        <v/>
      </c>
      <c r="D1090" s="260" t="str">
        <f t="shared" si="165"/>
        <v/>
      </c>
      <c r="E1090" s="226" t="str">
        <f t="shared" si="167"/>
        <v/>
      </c>
      <c r="F1090" s="248" t="str">
        <f t="shared" si="166"/>
        <v/>
      </c>
      <c r="G1090" s="246" t="str">
        <f>IF($A1090="","",'Prisestimat RAS'!$C$14)</f>
        <v/>
      </c>
      <c r="H1090" s="248" t="str" cm="1">
        <f t="array" ref="H1090">IF(N1090=Hjelpeark!$E$7,_xlfn.XLOOKUP(IF(P1090="Naturlig",O1090,P1090),'Veksttabell FV'!$A$26:$A$42,_xlfn.XLOOKUP('Beregninger RAS'!F1090,'Veksttabell FV'!$B$25:$T$25,'Veksttabell FV'!$B$26:$T$42,,-1),,-1)*G1090,IF('Beregninger RAS'!N1090=Hjelpeark!$D$7,_xlfn.XLOOKUP(IF(P1090="Naturlig",O1090,P1090),'Veksttabell SV'!$A$27:$A$43,_xlfn.XLOOKUP('Beregninger RAS'!F1090,'Veksttabell SV'!$B$26:$AU$26,'Veksttabell SV'!$B$27:$AU$43,,-1),,-1)*G1090,""))</f>
        <v/>
      </c>
      <c r="I1090" s="248" t="str">
        <f t="shared" si="160"/>
        <v/>
      </c>
      <c r="J1090" s="264" t="str">
        <f t="shared" si="161"/>
        <v/>
      </c>
      <c r="K1090" s="277" t="str">
        <f>IF(A1090="","",'Prisestimat RAS'!$C$9)</f>
        <v/>
      </c>
      <c r="L1090" s="277" t="str">
        <f>IF(B1090="","",'Prisestimat RAS'!$C$10)</f>
        <v/>
      </c>
      <c r="M1090" s="277" t="str">
        <f>IF(A1090="","",_xlfn.XLOOKUP('Prisestimat RAS'!$C$10,Hjelpeark!$P$14:$P$16,Hjelpeark!$Q$14:$Q$16))</f>
        <v/>
      </c>
      <c r="N1090" s="277" t="str">
        <f t="shared" si="168"/>
        <v/>
      </c>
      <c r="O1090" s="277" t="str">
        <f>IFERROR(IF(N1090=Hjelpeark!$D$7,_xlfn.XLOOKUP('Beregninger RAS'!C1090,Hjelpeark!$C$8:$C$19,Hjelpeark!$D$8:$D$19),_xlfn.XLOOKUP('Beregninger RAS'!C1090,Hjelpeark!$C$8:$C$19,Hjelpeark!$E$8:$E$19)),"")</f>
        <v/>
      </c>
      <c r="P1090" s="277" t="str">
        <f t="shared" si="169"/>
        <v/>
      </c>
      <c r="Q1090" s="277" t="str">
        <f>IFERROR(IF(P1090=Hjelpeark!$B$4,0,ABS(P1090-O1090)),"")</f>
        <v/>
      </c>
      <c r="R1090" s="226" t="str">
        <f t="shared" si="162"/>
        <v/>
      </c>
      <c r="T1090" s="248" t="str">
        <f>IFERROR(_xlfn.XLOOKUP(D1090,Prisliste!$C$4:$F$4,Prisliste!$C$28:$F$28)*R1090,"")</f>
        <v/>
      </c>
      <c r="U1090" s="248" t="str">
        <f>IFERROR(IF(L1090=Hjelpeark!$P$14,_xlfn.XLOOKUP(D1090,Prisliste!$C$4:$F$4,Prisliste!$C$29:$F$29)*R1090,IF(L1090=Hjelpeark!$P$15,_xlfn.XLOOKUP(D1090,Prisliste!$C$4:$F$4,Prisliste!$C$30:$F$30)*R1090,_xlfn.XLOOKUP(D1090,Prisliste!$C$4:$F$4,Prisliste!$C$31:$F$31)*R1090)),"")</f>
        <v/>
      </c>
    </row>
    <row r="1091" spans="1:21" ht="14.4">
      <c r="A1091" s="278" t="str">
        <f>IF(A1090="","",IF(A1090+1&lt;='Prisestimat RAS'!$C$7,'Beregninger RAS'!A1090+1,""))</f>
        <v/>
      </c>
      <c r="B1091" s="260" t="str">
        <f t="shared" si="163"/>
        <v/>
      </c>
      <c r="C1091" s="277" t="str">
        <f t="shared" si="164"/>
        <v/>
      </c>
      <c r="D1091" s="260" t="str">
        <f t="shared" si="165"/>
        <v/>
      </c>
      <c r="E1091" s="226" t="str">
        <f t="shared" si="167"/>
        <v/>
      </c>
      <c r="F1091" s="248" t="str">
        <f t="shared" si="166"/>
        <v/>
      </c>
      <c r="G1091" s="246" t="str">
        <f>IF($A1091="","",'Prisestimat RAS'!$C$14)</f>
        <v/>
      </c>
      <c r="H1091" s="248" t="str" cm="1">
        <f t="array" ref="H1091">IF(N1091=Hjelpeark!$E$7,_xlfn.XLOOKUP(IF(P1091="Naturlig",O1091,P1091),'Veksttabell FV'!$A$26:$A$42,_xlfn.XLOOKUP('Beregninger RAS'!F1091,'Veksttabell FV'!$B$25:$T$25,'Veksttabell FV'!$B$26:$T$42,,-1),,-1)*G1091,IF('Beregninger RAS'!N1091=Hjelpeark!$D$7,_xlfn.XLOOKUP(IF(P1091="Naturlig",O1091,P1091),'Veksttabell SV'!$A$27:$A$43,_xlfn.XLOOKUP('Beregninger RAS'!F1091,'Veksttabell SV'!$B$26:$AU$26,'Veksttabell SV'!$B$27:$AU$43,,-1),,-1)*G1091,""))</f>
        <v/>
      </c>
      <c r="I1091" s="248" t="str">
        <f t="shared" si="160"/>
        <v/>
      </c>
      <c r="J1091" s="264" t="str">
        <f t="shared" si="161"/>
        <v/>
      </c>
      <c r="K1091" s="277" t="str">
        <f>IF(A1091="","",'Prisestimat RAS'!$C$9)</f>
        <v/>
      </c>
      <c r="L1091" s="277" t="str">
        <f>IF(B1091="","",'Prisestimat RAS'!$C$10)</f>
        <v/>
      </c>
      <c r="M1091" s="277" t="str">
        <f>IF(A1091="","",_xlfn.XLOOKUP('Prisestimat RAS'!$C$10,Hjelpeark!$P$14:$P$16,Hjelpeark!$Q$14:$Q$16))</f>
        <v/>
      </c>
      <c r="N1091" s="277" t="str">
        <f t="shared" si="168"/>
        <v/>
      </c>
      <c r="O1091" s="277" t="str">
        <f>IFERROR(IF(N1091=Hjelpeark!$D$7,_xlfn.XLOOKUP('Beregninger RAS'!C1091,Hjelpeark!$C$8:$C$19,Hjelpeark!$D$8:$D$19),_xlfn.XLOOKUP('Beregninger RAS'!C1091,Hjelpeark!$C$8:$C$19,Hjelpeark!$E$8:$E$19)),"")</f>
        <v/>
      </c>
      <c r="P1091" s="277" t="str">
        <f t="shared" si="169"/>
        <v/>
      </c>
      <c r="Q1091" s="277" t="str">
        <f>IFERROR(IF(P1091=Hjelpeark!$B$4,0,ABS(P1091-O1091)),"")</f>
        <v/>
      </c>
      <c r="R1091" s="226" t="str">
        <f t="shared" si="162"/>
        <v/>
      </c>
      <c r="T1091" s="248" t="str">
        <f>IFERROR(_xlfn.XLOOKUP(D1091,Prisliste!$C$4:$F$4,Prisliste!$C$28:$F$28)*R1091,"")</f>
        <v/>
      </c>
      <c r="U1091" s="248" t="str">
        <f>IFERROR(IF(L1091=Hjelpeark!$P$14,_xlfn.XLOOKUP(D1091,Prisliste!$C$4:$F$4,Prisliste!$C$29:$F$29)*R1091,IF(L1091=Hjelpeark!$P$15,_xlfn.XLOOKUP(D1091,Prisliste!$C$4:$F$4,Prisliste!$C$30:$F$30)*R1091,_xlfn.XLOOKUP(D1091,Prisliste!$C$4:$F$4,Prisliste!$C$31:$F$31)*R1091)),"")</f>
        <v/>
      </c>
    </row>
    <row r="1092" spans="1:21" ht="14.4">
      <c r="A1092" s="278" t="str">
        <f>IF(A1091="","",IF(A1091+1&lt;='Prisestimat RAS'!$C$7,'Beregninger RAS'!A1091+1,""))</f>
        <v/>
      </c>
      <c r="B1092" s="260" t="str">
        <f t="shared" si="163"/>
        <v/>
      </c>
      <c r="C1092" s="277" t="str">
        <f t="shared" si="164"/>
        <v/>
      </c>
      <c r="D1092" s="260" t="str">
        <f t="shared" si="165"/>
        <v/>
      </c>
      <c r="E1092" s="226" t="str">
        <f t="shared" si="167"/>
        <v/>
      </c>
      <c r="F1092" s="248" t="str">
        <f t="shared" si="166"/>
        <v/>
      </c>
      <c r="G1092" s="246" t="str">
        <f>IF($A1092="","",'Prisestimat RAS'!$C$14)</f>
        <v/>
      </c>
      <c r="H1092" s="248" t="str" cm="1">
        <f t="array" ref="H1092">IF(N1092=Hjelpeark!$E$7,_xlfn.XLOOKUP(IF(P1092="Naturlig",O1092,P1092),'Veksttabell FV'!$A$26:$A$42,_xlfn.XLOOKUP('Beregninger RAS'!F1092,'Veksttabell FV'!$B$25:$T$25,'Veksttabell FV'!$B$26:$T$42,,-1),,-1)*G1092,IF('Beregninger RAS'!N1092=Hjelpeark!$D$7,_xlfn.XLOOKUP(IF(P1092="Naturlig",O1092,P1092),'Veksttabell SV'!$A$27:$A$43,_xlfn.XLOOKUP('Beregninger RAS'!F1092,'Veksttabell SV'!$B$26:$AU$26,'Veksttabell SV'!$B$27:$AU$43,,-1),,-1)*G1092,""))</f>
        <v/>
      </c>
      <c r="I1092" s="248" t="str">
        <f t="shared" si="170" ref="I1092:I1100">IF(A1092="","",E1092*F1092/1000)</f>
        <v/>
      </c>
      <c r="J1092" s="264" t="str">
        <f t="shared" si="171" ref="J1092:J1100">IF(A1092="","",I1092/(M1092/1000)/K1092)</f>
        <v/>
      </c>
      <c r="K1092" s="277" t="str">
        <f>IF(A1092="","",'Prisestimat RAS'!$C$9)</f>
        <v/>
      </c>
      <c r="L1092" s="277" t="str">
        <f>IF(B1092="","",'Prisestimat RAS'!$C$10)</f>
        <v/>
      </c>
      <c r="M1092" s="277" t="str">
        <f>IF(A1092="","",_xlfn.XLOOKUP('Prisestimat RAS'!$C$10,Hjelpeark!$P$14:$P$16,Hjelpeark!$Q$14:$Q$16))</f>
        <v/>
      </c>
      <c r="N1092" s="277" t="str">
        <f t="shared" si="168"/>
        <v/>
      </c>
      <c r="O1092" s="277" t="str">
        <f>IFERROR(IF(N1092=Hjelpeark!$D$7,_xlfn.XLOOKUP('Beregninger RAS'!C1092,Hjelpeark!$C$8:$C$19,Hjelpeark!$D$8:$D$19),_xlfn.XLOOKUP('Beregninger RAS'!C1092,Hjelpeark!$C$8:$C$19,Hjelpeark!$E$8:$E$19)),"")</f>
        <v/>
      </c>
      <c r="P1092" s="277" t="str">
        <f t="shared" si="169"/>
        <v/>
      </c>
      <c r="Q1092" s="277" t="str">
        <f>IFERROR(IF(P1092=Hjelpeark!$B$4,0,ABS(P1092-O1092)),"")</f>
        <v/>
      </c>
      <c r="R1092" s="226" t="str">
        <f t="shared" si="172" ref="R1092:R1100">K1092</f>
        <v/>
      </c>
      <c r="T1092" s="248" t="str">
        <f>IFERROR(_xlfn.XLOOKUP(D1092,Prisliste!$C$4:$F$4,Prisliste!$C$28:$F$28)*R1092,"")</f>
        <v/>
      </c>
      <c r="U1092" s="248" t="str">
        <f>IFERROR(IF(L1092=Hjelpeark!$P$14,_xlfn.XLOOKUP(D1092,Prisliste!$C$4:$F$4,Prisliste!$C$29:$F$29)*R1092,IF(L1092=Hjelpeark!$P$15,_xlfn.XLOOKUP(D1092,Prisliste!$C$4:$F$4,Prisliste!$C$30:$F$30)*R1092,_xlfn.XLOOKUP(D1092,Prisliste!$C$4:$F$4,Prisliste!$C$31:$F$31)*R1092)),"")</f>
        <v/>
      </c>
    </row>
    <row r="1093" spans="1:21" ht="14.4">
      <c r="A1093" s="278" t="str">
        <f>IF(A1092="","",IF(A1092+1&lt;='Prisestimat RAS'!$C$7,'Beregninger RAS'!A1092+1,""))</f>
        <v/>
      </c>
      <c r="B1093" s="260" t="str">
        <f t="shared" si="173" ref="B1093:B1100">IFERROR(_xlfn.ISOWEEKNUM(A1093),"")</f>
        <v/>
      </c>
      <c r="C1093" s="277" t="str">
        <f t="shared" si="174" ref="C1093:C1100">IFERROR(MONTH(A1093),"")</f>
        <v/>
      </c>
      <c r="D1093" s="260" t="str">
        <f t="shared" si="175" ref="D1093:D1100">IFERROR(YEAR(A1093),"")</f>
        <v/>
      </c>
      <c r="E1093" s="226" t="str">
        <f t="shared" si="167"/>
        <v/>
      </c>
      <c r="F1093" s="248" t="str">
        <f t="shared" si="176" ref="F1093:F1100">IF(A1093="","",F1092+(F1092*H1092/100))</f>
        <v/>
      </c>
      <c r="G1093" s="246" t="str">
        <f>IF($A1093="","",'Prisestimat RAS'!$C$14)</f>
        <v/>
      </c>
      <c r="H1093" s="248" t="str" cm="1">
        <f t="array" ref="H1093">IF(N1093=Hjelpeark!$E$7,_xlfn.XLOOKUP(IF(P1093="Naturlig",O1093,P1093),'Veksttabell FV'!$A$26:$A$42,_xlfn.XLOOKUP('Beregninger RAS'!F1093,'Veksttabell FV'!$B$25:$T$25,'Veksttabell FV'!$B$26:$T$42,,-1),,-1)*G1093,IF('Beregninger RAS'!N1093=Hjelpeark!$D$7,_xlfn.XLOOKUP(IF(P1093="Naturlig",O1093,P1093),'Veksttabell SV'!$A$27:$A$43,_xlfn.XLOOKUP('Beregninger RAS'!F1093,'Veksttabell SV'!$B$26:$AU$26,'Veksttabell SV'!$B$27:$AU$43,,-1),,-1)*G1093,""))</f>
        <v/>
      </c>
      <c r="I1093" s="248" t="str">
        <f t="shared" si="170"/>
        <v/>
      </c>
      <c r="J1093" s="264" t="str">
        <f t="shared" si="171"/>
        <v/>
      </c>
      <c r="K1093" s="277" t="str">
        <f>IF(A1093="","",'Prisestimat RAS'!$C$9)</f>
        <v/>
      </c>
      <c r="L1093" s="277" t="str">
        <f>IF(B1093="","",'Prisestimat RAS'!$C$10)</f>
        <v/>
      </c>
      <c r="M1093" s="277" t="str">
        <f>IF(A1093="","",_xlfn.XLOOKUP('Prisestimat RAS'!$C$10,Hjelpeark!$P$14:$P$16,Hjelpeark!$Q$14:$Q$16))</f>
        <v/>
      </c>
      <c r="N1093" s="277" t="str">
        <f t="shared" si="168"/>
        <v/>
      </c>
      <c r="O1093" s="277" t="str">
        <f>IFERROR(IF(N1093=Hjelpeark!$D$7,_xlfn.XLOOKUP('Beregninger RAS'!C1093,Hjelpeark!$C$8:$C$19,Hjelpeark!$D$8:$D$19),_xlfn.XLOOKUP('Beregninger RAS'!C1093,Hjelpeark!$C$8:$C$19,Hjelpeark!$E$8:$E$19)),"")</f>
        <v/>
      </c>
      <c r="P1093" s="277" t="str">
        <f t="shared" si="169"/>
        <v/>
      </c>
      <c r="Q1093" s="277" t="str">
        <f>IFERROR(IF(P1093=Hjelpeark!$B$4,0,ABS(P1093-O1093)),"")</f>
        <v/>
      </c>
      <c r="R1093" s="226" t="str">
        <f t="shared" si="172"/>
        <v/>
      </c>
      <c r="T1093" s="248" t="str">
        <f>IFERROR(_xlfn.XLOOKUP(D1093,Prisliste!$C$4:$F$4,Prisliste!$C$28:$F$28)*R1093,"")</f>
        <v/>
      </c>
      <c r="U1093" s="248" t="str">
        <f>IFERROR(IF(L1093=Hjelpeark!$P$14,_xlfn.XLOOKUP(D1093,Prisliste!$C$4:$F$4,Prisliste!$C$29:$F$29)*R1093,IF(L1093=Hjelpeark!$P$15,_xlfn.XLOOKUP(D1093,Prisliste!$C$4:$F$4,Prisliste!$C$30:$F$30)*R1093,_xlfn.XLOOKUP(D1093,Prisliste!$C$4:$F$4,Prisliste!$C$31:$F$31)*R1093)),"")</f>
        <v/>
      </c>
    </row>
    <row r="1094" spans="1:21" ht="14.4">
      <c r="A1094" s="278" t="str">
        <f>IF(A1093="","",IF(A1093+1&lt;='Prisestimat RAS'!$C$7,'Beregninger RAS'!A1093+1,""))</f>
        <v/>
      </c>
      <c r="B1094" s="260" t="str">
        <f t="shared" si="173"/>
        <v/>
      </c>
      <c r="C1094" s="277" t="str">
        <f t="shared" si="174"/>
        <v/>
      </c>
      <c r="D1094" s="260" t="str">
        <f t="shared" si="175"/>
        <v/>
      </c>
      <c r="E1094" s="226" t="str">
        <f t="shared" si="177" ref="E1094:E1100">IFERROR(IF(A1094="","",E1093),"")</f>
        <v/>
      </c>
      <c r="F1094" s="248" t="str">
        <f t="shared" si="176"/>
        <v/>
      </c>
      <c r="G1094" s="246" t="str">
        <f>IF($A1094="","",'Prisestimat RAS'!$C$14)</f>
        <v/>
      </c>
      <c r="H1094" s="248" t="str" cm="1">
        <f t="array" ref="H1094">IF(N1094=Hjelpeark!$E$7,_xlfn.XLOOKUP(IF(P1094="Naturlig",O1094,P1094),'Veksttabell FV'!$A$26:$A$42,_xlfn.XLOOKUP('Beregninger RAS'!F1094,'Veksttabell FV'!$B$25:$T$25,'Veksttabell FV'!$B$26:$T$42,,-1),,-1)*G1094,IF('Beregninger RAS'!N1094=Hjelpeark!$D$7,_xlfn.XLOOKUP(IF(P1094="Naturlig",O1094,P1094),'Veksttabell SV'!$A$27:$A$43,_xlfn.XLOOKUP('Beregninger RAS'!F1094,'Veksttabell SV'!$B$26:$AU$26,'Veksttabell SV'!$B$27:$AU$43,,-1),,-1)*G1094,""))</f>
        <v/>
      </c>
      <c r="I1094" s="248" t="str">
        <f t="shared" si="170"/>
        <v/>
      </c>
      <c r="J1094" s="264" t="str">
        <f t="shared" si="171"/>
        <v/>
      </c>
      <c r="K1094" s="277" t="str">
        <f>IF(A1094="","",'Prisestimat RAS'!$C$9)</f>
        <v/>
      </c>
      <c r="L1094" s="277" t="str">
        <f>IF(B1094="","",'Prisestimat RAS'!$C$10)</f>
        <v/>
      </c>
      <c r="M1094" s="277" t="str">
        <f>IF(A1094="","",_xlfn.XLOOKUP('Prisestimat RAS'!$C$10,Hjelpeark!$P$14:$P$16,Hjelpeark!$Q$14:$Q$16))</f>
        <v/>
      </c>
      <c r="N1094" s="277" t="str">
        <f t="shared" si="178" ref="N1094:N1100">IF(A1094="","",N1093)</f>
        <v/>
      </c>
      <c r="O1094" s="277" t="str">
        <f>IFERROR(IF(N1094=Hjelpeark!$D$7,_xlfn.XLOOKUP('Beregninger RAS'!C1094,Hjelpeark!$C$8:$C$19,Hjelpeark!$D$8:$D$19),_xlfn.XLOOKUP('Beregninger RAS'!C1094,Hjelpeark!$C$8:$C$19,Hjelpeark!$E$8:$E$19)),"")</f>
        <v/>
      </c>
      <c r="P1094" s="277" t="str">
        <f t="shared" si="179" ref="P1094:P1100">IF(A1094="","",P1093)</f>
        <v/>
      </c>
      <c r="Q1094" s="277" t="str">
        <f>IFERROR(IF(P1094=Hjelpeark!$B$4,0,ABS(P1094-O1094)),"")</f>
        <v/>
      </c>
      <c r="R1094" s="226" t="str">
        <f t="shared" si="172"/>
        <v/>
      </c>
      <c r="T1094" s="248" t="str">
        <f>IFERROR(_xlfn.XLOOKUP(D1094,Prisliste!$C$4:$F$4,Prisliste!$C$28:$F$28)*R1094,"")</f>
        <v/>
      </c>
      <c r="U1094" s="248" t="str">
        <f>IFERROR(IF(L1094=Hjelpeark!$P$14,_xlfn.XLOOKUP(D1094,Prisliste!$C$4:$F$4,Prisliste!$C$29:$F$29)*R1094,IF(L1094=Hjelpeark!$P$15,_xlfn.XLOOKUP(D1094,Prisliste!$C$4:$F$4,Prisliste!$C$30:$F$30)*R1094,_xlfn.XLOOKUP(D1094,Prisliste!$C$4:$F$4,Prisliste!$C$31:$F$31)*R1094)),"")</f>
        <v/>
      </c>
    </row>
    <row r="1095" spans="1:21" ht="14.4">
      <c r="A1095" s="278" t="str">
        <f>IF(A1094="","",IF(A1094+1&lt;='Prisestimat RAS'!$C$7,'Beregninger RAS'!A1094+1,""))</f>
        <v/>
      </c>
      <c r="B1095" s="260" t="str">
        <f t="shared" si="173"/>
        <v/>
      </c>
      <c r="C1095" s="277" t="str">
        <f t="shared" si="174"/>
        <v/>
      </c>
      <c r="D1095" s="260" t="str">
        <f t="shared" si="175"/>
        <v/>
      </c>
      <c r="E1095" s="226" t="str">
        <f t="shared" si="177"/>
        <v/>
      </c>
      <c r="F1095" s="248" t="str">
        <f t="shared" si="176"/>
        <v/>
      </c>
      <c r="G1095" s="246" t="str">
        <f>IF($A1095="","",'Prisestimat RAS'!$C$14)</f>
        <v/>
      </c>
      <c r="H1095" s="248" t="str" cm="1">
        <f t="array" ref="H1095">IF(N1095=Hjelpeark!$E$7,_xlfn.XLOOKUP(IF(P1095="Naturlig",O1095,P1095),'Veksttabell FV'!$A$26:$A$42,_xlfn.XLOOKUP('Beregninger RAS'!F1095,'Veksttabell FV'!$B$25:$T$25,'Veksttabell FV'!$B$26:$T$42,,-1),,-1)*G1095,IF('Beregninger RAS'!N1095=Hjelpeark!$D$7,_xlfn.XLOOKUP(IF(P1095="Naturlig",O1095,P1095),'Veksttabell SV'!$A$27:$A$43,_xlfn.XLOOKUP('Beregninger RAS'!F1095,'Veksttabell SV'!$B$26:$AU$26,'Veksttabell SV'!$B$27:$AU$43,,-1),,-1)*G1095,""))</f>
        <v/>
      </c>
      <c r="I1095" s="248" t="str">
        <f t="shared" si="170"/>
        <v/>
      </c>
      <c r="J1095" s="264" t="str">
        <f t="shared" si="171"/>
        <v/>
      </c>
      <c r="K1095" s="277" t="str">
        <f>IF(A1095="","",'Prisestimat RAS'!$C$9)</f>
        <v/>
      </c>
      <c r="L1095" s="277" t="str">
        <f>IF(B1095="","",'Prisestimat RAS'!$C$10)</f>
        <v/>
      </c>
      <c r="M1095" s="277" t="str">
        <f>IF(A1095="","",_xlfn.XLOOKUP('Prisestimat RAS'!$C$10,Hjelpeark!$P$14:$P$16,Hjelpeark!$Q$14:$Q$16))</f>
        <v/>
      </c>
      <c r="N1095" s="277" t="str">
        <f t="shared" si="178"/>
        <v/>
      </c>
      <c r="O1095" s="277" t="str">
        <f>IFERROR(IF(N1095=Hjelpeark!$D$7,_xlfn.XLOOKUP('Beregninger RAS'!C1095,Hjelpeark!$C$8:$C$19,Hjelpeark!$D$8:$D$19),_xlfn.XLOOKUP('Beregninger RAS'!C1095,Hjelpeark!$C$8:$C$19,Hjelpeark!$E$8:$E$19)),"")</f>
        <v/>
      </c>
      <c r="P1095" s="277" t="str">
        <f t="shared" si="179"/>
        <v/>
      </c>
      <c r="Q1095" s="277" t="str">
        <f>IFERROR(IF(P1095=Hjelpeark!$B$4,0,ABS(P1095-O1095)),"")</f>
        <v/>
      </c>
      <c r="R1095" s="226" t="str">
        <f t="shared" si="172"/>
        <v/>
      </c>
      <c r="T1095" s="248" t="str">
        <f>IFERROR(_xlfn.XLOOKUP(D1095,Prisliste!$C$4:$F$4,Prisliste!$C$28:$F$28)*R1095,"")</f>
        <v/>
      </c>
      <c r="U1095" s="248" t="str">
        <f>IFERROR(IF(L1095=Hjelpeark!$P$14,_xlfn.XLOOKUP(D1095,Prisliste!$C$4:$F$4,Prisliste!$C$29:$F$29)*R1095,IF(L1095=Hjelpeark!$P$15,_xlfn.XLOOKUP(D1095,Prisliste!$C$4:$F$4,Prisliste!$C$30:$F$30)*R1095,_xlfn.XLOOKUP(D1095,Prisliste!$C$4:$F$4,Prisliste!$C$31:$F$31)*R1095)),"")</f>
        <v/>
      </c>
    </row>
    <row r="1096" spans="1:21" ht="14.4">
      <c r="A1096" s="278" t="str">
        <f>IF(A1095="","",IF(A1095+1&lt;='Prisestimat RAS'!$C$7,'Beregninger RAS'!A1095+1,""))</f>
        <v/>
      </c>
      <c r="B1096" s="260" t="str">
        <f t="shared" si="173"/>
        <v/>
      </c>
      <c r="C1096" s="277" t="str">
        <f t="shared" si="174"/>
        <v/>
      </c>
      <c r="D1096" s="260" t="str">
        <f t="shared" si="175"/>
        <v/>
      </c>
      <c r="E1096" s="226" t="str">
        <f t="shared" si="177"/>
        <v/>
      </c>
      <c r="F1096" s="248" t="str">
        <f t="shared" si="176"/>
        <v/>
      </c>
      <c r="G1096" s="246" t="str">
        <f>IF($A1096="","",'Prisestimat RAS'!$C$14)</f>
        <v/>
      </c>
      <c r="H1096" s="248" t="str" cm="1">
        <f t="array" ref="H1096">IF(N1096=Hjelpeark!$E$7,_xlfn.XLOOKUP(IF(P1096="Naturlig",O1096,P1096),'Veksttabell FV'!$A$26:$A$42,_xlfn.XLOOKUP('Beregninger RAS'!F1096,'Veksttabell FV'!$B$25:$T$25,'Veksttabell FV'!$B$26:$T$42,,-1),,-1)*G1096,IF('Beregninger RAS'!N1096=Hjelpeark!$D$7,_xlfn.XLOOKUP(IF(P1096="Naturlig",O1096,P1096),'Veksttabell SV'!$A$27:$A$43,_xlfn.XLOOKUP('Beregninger RAS'!F1096,'Veksttabell SV'!$B$26:$AU$26,'Veksttabell SV'!$B$27:$AU$43,,-1),,-1)*G1096,""))</f>
        <v/>
      </c>
      <c r="I1096" s="248" t="str">
        <f t="shared" si="170"/>
        <v/>
      </c>
      <c r="J1096" s="264" t="str">
        <f t="shared" si="171"/>
        <v/>
      </c>
      <c r="K1096" s="277" t="str">
        <f>IF(A1096="","",'Prisestimat RAS'!$C$9)</f>
        <v/>
      </c>
      <c r="L1096" s="277" t="str">
        <f>IF(B1096="","",'Prisestimat RAS'!$C$10)</f>
        <v/>
      </c>
      <c r="M1096" s="277" t="str">
        <f>IF(A1096="","",_xlfn.XLOOKUP('Prisestimat RAS'!$C$10,Hjelpeark!$P$14:$P$16,Hjelpeark!$Q$14:$Q$16))</f>
        <v/>
      </c>
      <c r="N1096" s="277" t="str">
        <f t="shared" si="178"/>
        <v/>
      </c>
      <c r="O1096" s="277" t="str">
        <f>IFERROR(IF(N1096=Hjelpeark!$D$7,_xlfn.XLOOKUP('Beregninger RAS'!C1096,Hjelpeark!$C$8:$C$19,Hjelpeark!$D$8:$D$19),_xlfn.XLOOKUP('Beregninger RAS'!C1096,Hjelpeark!$C$8:$C$19,Hjelpeark!$E$8:$E$19)),"")</f>
        <v/>
      </c>
      <c r="P1096" s="277" t="str">
        <f t="shared" si="179"/>
        <v/>
      </c>
      <c r="Q1096" s="277" t="str">
        <f>IFERROR(IF(P1096=Hjelpeark!$B$4,0,ABS(P1096-O1096)),"")</f>
        <v/>
      </c>
      <c r="R1096" s="226" t="str">
        <f t="shared" si="172"/>
        <v/>
      </c>
      <c r="T1096" s="248" t="str">
        <f>IFERROR(_xlfn.XLOOKUP(D1096,Prisliste!$C$4:$F$4,Prisliste!$C$28:$F$28)*R1096,"")</f>
        <v/>
      </c>
      <c r="U1096" s="248" t="str">
        <f>IFERROR(IF(L1096=Hjelpeark!$P$14,_xlfn.XLOOKUP(D1096,Prisliste!$C$4:$F$4,Prisliste!$C$29:$F$29)*R1096,IF(L1096=Hjelpeark!$P$15,_xlfn.XLOOKUP(D1096,Prisliste!$C$4:$F$4,Prisliste!$C$30:$F$30)*R1096,_xlfn.XLOOKUP(D1096,Prisliste!$C$4:$F$4,Prisliste!$C$31:$F$31)*R1096)),"")</f>
        <v/>
      </c>
    </row>
    <row r="1097" spans="1:21" ht="14.4">
      <c r="A1097" s="278" t="str">
        <f>IF(A1096="","",IF(A1096+1&lt;='Prisestimat RAS'!$C$7,'Beregninger RAS'!A1096+1,""))</f>
        <v/>
      </c>
      <c r="B1097" s="260" t="str">
        <f t="shared" si="173"/>
        <v/>
      </c>
      <c r="C1097" s="277" t="str">
        <f t="shared" si="174"/>
        <v/>
      </c>
      <c r="D1097" s="260" t="str">
        <f t="shared" si="175"/>
        <v/>
      </c>
      <c r="E1097" s="226" t="str">
        <f t="shared" si="177"/>
        <v/>
      </c>
      <c r="F1097" s="248" t="str">
        <f t="shared" si="176"/>
        <v/>
      </c>
      <c r="G1097" s="246" t="str">
        <f>IF($A1097="","",'Prisestimat RAS'!$C$14)</f>
        <v/>
      </c>
      <c r="H1097" s="248" t="str" cm="1">
        <f t="array" ref="H1097">IF(N1097=Hjelpeark!$E$7,_xlfn.XLOOKUP(IF(P1097="Naturlig",O1097,P1097),'Veksttabell FV'!$A$26:$A$42,_xlfn.XLOOKUP('Beregninger RAS'!F1097,'Veksttabell FV'!$B$25:$T$25,'Veksttabell FV'!$B$26:$T$42,,-1),,-1)*G1097,IF('Beregninger RAS'!N1097=Hjelpeark!$D$7,_xlfn.XLOOKUP(IF(P1097="Naturlig",O1097,P1097),'Veksttabell SV'!$A$27:$A$43,_xlfn.XLOOKUP('Beregninger RAS'!F1097,'Veksttabell SV'!$B$26:$AU$26,'Veksttabell SV'!$B$27:$AU$43,,-1),,-1)*G1097,""))</f>
        <v/>
      </c>
      <c r="I1097" s="248" t="str">
        <f t="shared" si="170"/>
        <v/>
      </c>
      <c r="J1097" s="264" t="str">
        <f t="shared" si="171"/>
        <v/>
      </c>
      <c r="K1097" s="277" t="str">
        <f>IF(A1097="","",'Prisestimat RAS'!$C$9)</f>
        <v/>
      </c>
      <c r="L1097" s="277" t="str">
        <f>IF(B1097="","",'Prisestimat RAS'!$C$10)</f>
        <v/>
      </c>
      <c r="M1097" s="277" t="str">
        <f>IF(A1097="","",_xlfn.XLOOKUP('Prisestimat RAS'!$C$10,Hjelpeark!$P$14:$P$16,Hjelpeark!$Q$14:$Q$16))</f>
        <v/>
      </c>
      <c r="N1097" s="277" t="str">
        <f t="shared" si="178"/>
        <v/>
      </c>
      <c r="O1097" s="277" t="str">
        <f>IFERROR(IF(N1097=Hjelpeark!$D$7,_xlfn.XLOOKUP('Beregninger RAS'!C1097,Hjelpeark!$C$8:$C$19,Hjelpeark!$D$8:$D$19),_xlfn.XLOOKUP('Beregninger RAS'!C1097,Hjelpeark!$C$8:$C$19,Hjelpeark!$E$8:$E$19)),"")</f>
        <v/>
      </c>
      <c r="P1097" s="277" t="str">
        <f t="shared" si="179"/>
        <v/>
      </c>
      <c r="Q1097" s="277" t="str">
        <f>IFERROR(IF(P1097=Hjelpeark!$B$4,0,ABS(P1097-O1097)),"")</f>
        <v/>
      </c>
      <c r="R1097" s="226" t="str">
        <f t="shared" si="172"/>
        <v/>
      </c>
      <c r="T1097" s="248" t="str">
        <f>IFERROR(_xlfn.XLOOKUP(D1097,Prisliste!$C$4:$F$4,Prisliste!$C$28:$F$28)*R1097,"")</f>
        <v/>
      </c>
      <c r="U1097" s="248" t="str">
        <f>IFERROR(IF(L1097=Hjelpeark!$P$14,_xlfn.XLOOKUP(D1097,Prisliste!$C$4:$F$4,Prisliste!$C$29:$F$29)*R1097,IF(L1097=Hjelpeark!$P$15,_xlfn.XLOOKUP(D1097,Prisliste!$C$4:$F$4,Prisliste!$C$30:$F$30)*R1097,_xlfn.XLOOKUP(D1097,Prisliste!$C$4:$F$4,Prisliste!$C$31:$F$31)*R1097)),"")</f>
        <v/>
      </c>
    </row>
    <row r="1098" spans="1:21" ht="14.4">
      <c r="A1098" s="278" t="str">
        <f>IF(A1097="","",IF(A1097+1&lt;='Prisestimat RAS'!$C$7,'Beregninger RAS'!A1097+1,""))</f>
        <v/>
      </c>
      <c r="B1098" s="260" t="str">
        <f t="shared" si="173"/>
        <v/>
      </c>
      <c r="C1098" s="277" t="str">
        <f t="shared" si="174"/>
        <v/>
      </c>
      <c r="D1098" s="260" t="str">
        <f t="shared" si="175"/>
        <v/>
      </c>
      <c r="E1098" s="226" t="str">
        <f t="shared" si="177"/>
        <v/>
      </c>
      <c r="F1098" s="248" t="str">
        <f t="shared" si="176"/>
        <v/>
      </c>
      <c r="G1098" s="246" t="str">
        <f>IF($A1098="","",'Prisestimat RAS'!$C$14)</f>
        <v/>
      </c>
      <c r="H1098" s="248" t="str" cm="1">
        <f t="array" ref="H1098">IF(N1098=Hjelpeark!$E$7,_xlfn.XLOOKUP(IF(P1098="Naturlig",O1098,P1098),'Veksttabell FV'!$A$26:$A$42,_xlfn.XLOOKUP('Beregninger RAS'!F1098,'Veksttabell FV'!$B$25:$T$25,'Veksttabell FV'!$B$26:$T$42,,-1),,-1)*G1098,IF('Beregninger RAS'!N1098=Hjelpeark!$D$7,_xlfn.XLOOKUP(IF(P1098="Naturlig",O1098,P1098),'Veksttabell SV'!$A$27:$A$43,_xlfn.XLOOKUP('Beregninger RAS'!F1098,'Veksttabell SV'!$B$26:$AU$26,'Veksttabell SV'!$B$27:$AU$43,,-1),,-1)*G1098,""))</f>
        <v/>
      </c>
      <c r="I1098" s="248" t="str">
        <f t="shared" si="170"/>
        <v/>
      </c>
      <c r="J1098" s="264" t="str">
        <f t="shared" si="171"/>
        <v/>
      </c>
      <c r="K1098" s="277" t="str">
        <f>IF(A1098="","",'Prisestimat RAS'!$C$9)</f>
        <v/>
      </c>
      <c r="L1098" s="277" t="str">
        <f>IF(B1098="","",'Prisestimat RAS'!$C$10)</f>
        <v/>
      </c>
      <c r="M1098" s="277" t="str">
        <f>IF(A1098="","",_xlfn.XLOOKUP('Prisestimat RAS'!$C$10,Hjelpeark!$P$14:$P$16,Hjelpeark!$Q$14:$Q$16))</f>
        <v/>
      </c>
      <c r="N1098" s="277" t="str">
        <f t="shared" si="178"/>
        <v/>
      </c>
      <c r="O1098" s="277" t="str">
        <f>IFERROR(IF(N1098=Hjelpeark!$D$7,_xlfn.XLOOKUP('Beregninger RAS'!C1098,Hjelpeark!$C$8:$C$19,Hjelpeark!$D$8:$D$19),_xlfn.XLOOKUP('Beregninger RAS'!C1098,Hjelpeark!$C$8:$C$19,Hjelpeark!$E$8:$E$19)),"")</f>
        <v/>
      </c>
      <c r="P1098" s="277" t="str">
        <f t="shared" si="179"/>
        <v/>
      </c>
      <c r="Q1098" s="277" t="str">
        <f>IFERROR(IF(P1098=Hjelpeark!$B$4,0,ABS(P1098-O1098)),"")</f>
        <v/>
      </c>
      <c r="R1098" s="226" t="str">
        <f t="shared" si="172"/>
        <v/>
      </c>
      <c r="T1098" s="248" t="str">
        <f>IFERROR(_xlfn.XLOOKUP(D1098,Prisliste!$C$4:$F$4,Prisliste!$C$28:$F$28)*R1098,"")</f>
        <v/>
      </c>
      <c r="U1098" s="248" t="str">
        <f>IFERROR(IF(L1098=Hjelpeark!$P$14,_xlfn.XLOOKUP(D1098,Prisliste!$C$4:$F$4,Prisliste!$C$29:$F$29)*R1098,IF(L1098=Hjelpeark!$P$15,_xlfn.XLOOKUP(D1098,Prisliste!$C$4:$F$4,Prisliste!$C$30:$F$30)*R1098,_xlfn.XLOOKUP(D1098,Prisliste!$C$4:$F$4,Prisliste!$C$31:$F$31)*R1098)),"")</f>
        <v/>
      </c>
    </row>
    <row r="1099" spans="1:21" ht="14.4">
      <c r="A1099" s="278" t="str">
        <f>IF(A1098="","",IF(A1098+1&lt;='Prisestimat RAS'!$C$7,'Beregninger RAS'!A1098+1,""))</f>
        <v/>
      </c>
      <c r="B1099" s="260" t="str">
        <f t="shared" si="173"/>
        <v/>
      </c>
      <c r="C1099" s="277" t="str">
        <f t="shared" si="174"/>
        <v/>
      </c>
      <c r="D1099" s="260" t="str">
        <f t="shared" si="175"/>
        <v/>
      </c>
      <c r="E1099" s="226" t="str">
        <f t="shared" si="177"/>
        <v/>
      </c>
      <c r="F1099" s="248" t="str">
        <f t="shared" si="176"/>
        <v/>
      </c>
      <c r="G1099" s="246" t="str">
        <f>IF($A1099="","",'Prisestimat RAS'!$C$14)</f>
        <v/>
      </c>
      <c r="H1099" s="248" t="str" cm="1">
        <f t="array" ref="H1099">IF(N1099=Hjelpeark!$E$7,_xlfn.XLOOKUP(IF(P1099="Naturlig",O1099,P1099),'Veksttabell FV'!$A$26:$A$42,_xlfn.XLOOKUP('Beregninger RAS'!F1099,'Veksttabell FV'!$B$25:$T$25,'Veksttabell FV'!$B$26:$T$42,,-1),,-1)*G1099,IF('Beregninger RAS'!N1099=Hjelpeark!$D$7,_xlfn.XLOOKUP(IF(P1099="Naturlig",O1099,P1099),'Veksttabell SV'!$A$27:$A$43,_xlfn.XLOOKUP('Beregninger RAS'!F1099,'Veksttabell SV'!$B$26:$AU$26,'Veksttabell SV'!$B$27:$AU$43,,-1),,-1)*G1099,""))</f>
        <v/>
      </c>
      <c r="I1099" s="248" t="str">
        <f t="shared" si="170"/>
        <v/>
      </c>
      <c r="J1099" s="264" t="str">
        <f t="shared" si="171"/>
        <v/>
      </c>
      <c r="K1099" s="277" t="str">
        <f>IF(A1099="","",'Prisestimat RAS'!$C$9)</f>
        <v/>
      </c>
      <c r="L1099" s="277" t="str">
        <f>IF(B1099="","",'Prisestimat RAS'!$C$10)</f>
        <v/>
      </c>
      <c r="M1099" s="277" t="str">
        <f>IF(A1099="","",_xlfn.XLOOKUP('Prisestimat RAS'!$C$10,Hjelpeark!$P$14:$P$16,Hjelpeark!$Q$14:$Q$16))</f>
        <v/>
      </c>
      <c r="N1099" s="277" t="str">
        <f t="shared" si="178"/>
        <v/>
      </c>
      <c r="O1099" s="277" t="str">
        <f>IFERROR(IF(N1099=Hjelpeark!$D$7,_xlfn.XLOOKUP('Beregninger RAS'!C1099,Hjelpeark!$C$8:$C$19,Hjelpeark!$D$8:$D$19),_xlfn.XLOOKUP('Beregninger RAS'!C1099,Hjelpeark!$C$8:$C$19,Hjelpeark!$E$8:$E$19)),"")</f>
        <v/>
      </c>
      <c r="P1099" s="277" t="str">
        <f t="shared" si="179"/>
        <v/>
      </c>
      <c r="Q1099" s="277" t="str">
        <f>IFERROR(IF(P1099=Hjelpeark!$B$4,0,ABS(P1099-O1099)),"")</f>
        <v/>
      </c>
      <c r="R1099" s="226" t="str">
        <f t="shared" si="172"/>
        <v/>
      </c>
      <c r="T1099" s="248" t="str">
        <f>IFERROR(_xlfn.XLOOKUP(D1099,Prisliste!$C$4:$F$4,Prisliste!$C$28:$F$28)*R1099,"")</f>
        <v/>
      </c>
      <c r="U1099" s="248" t="str">
        <f>IFERROR(IF(L1099=Hjelpeark!$P$14,_xlfn.XLOOKUP(D1099,Prisliste!$C$4:$F$4,Prisliste!$C$29:$F$29)*R1099,IF(L1099=Hjelpeark!$P$15,_xlfn.XLOOKUP(D1099,Prisliste!$C$4:$F$4,Prisliste!$C$30:$F$30)*R1099,_xlfn.XLOOKUP(D1099,Prisliste!$C$4:$F$4,Prisliste!$C$31:$F$31)*R1099)),"")</f>
        <v/>
      </c>
    </row>
    <row r="1100" spans="1:21" ht="14.4">
      <c r="A1100" s="278" t="str">
        <f>IF(A1099="","",IF(A1099+1&lt;='Prisestimat RAS'!$C$7,'Beregninger RAS'!A1099+1,""))</f>
        <v/>
      </c>
      <c r="B1100" s="260" t="str">
        <f t="shared" si="173"/>
        <v/>
      </c>
      <c r="C1100" s="277" t="str">
        <f t="shared" si="174"/>
        <v/>
      </c>
      <c r="D1100" s="260" t="str">
        <f t="shared" si="175"/>
        <v/>
      </c>
      <c r="E1100" s="226" t="str">
        <f t="shared" si="177"/>
        <v/>
      </c>
      <c r="F1100" s="248" t="str">
        <f t="shared" si="176"/>
        <v/>
      </c>
      <c r="G1100" s="246" t="str">
        <f>IF($A1100="","",'Prisestimat RAS'!$C$14)</f>
        <v/>
      </c>
      <c r="H1100" s="248" t="str" cm="1">
        <f t="array" ref="H1100">IF(N1100=Hjelpeark!$E$7,_xlfn.XLOOKUP(IF(P1100="Naturlig",O1100,P1100),'Veksttabell FV'!$A$26:$A$42,_xlfn.XLOOKUP('Beregninger RAS'!F1100,'Veksttabell FV'!$B$25:$T$25,'Veksttabell FV'!$B$26:$T$42,,-1),,-1)*G1100,IF('Beregninger RAS'!N1100=Hjelpeark!$D$7,_xlfn.XLOOKUP(IF(P1100="Naturlig",O1100,P1100),'Veksttabell SV'!$A$27:$A$43,_xlfn.XLOOKUP('Beregninger RAS'!F1100,'Veksttabell SV'!$B$26:$AU$26,'Veksttabell SV'!$B$27:$AU$43,,-1),,-1)*G1100,""))</f>
        <v/>
      </c>
      <c r="I1100" s="248" t="str">
        <f t="shared" si="170"/>
        <v/>
      </c>
      <c r="J1100" s="264" t="str">
        <f t="shared" si="171"/>
        <v/>
      </c>
      <c r="K1100" s="277" t="str">
        <f>IF(A1100="","",'Prisestimat RAS'!$C$9)</f>
        <v/>
      </c>
      <c r="L1100" s="277" t="str">
        <f>IF(B1100="","",'Prisestimat RAS'!$C$10)</f>
        <v/>
      </c>
      <c r="M1100" s="277" t="str">
        <f>IF(A1100="","",_xlfn.XLOOKUP('Prisestimat RAS'!$C$10,Hjelpeark!$P$14:$P$16,Hjelpeark!$Q$14:$Q$16))</f>
        <v/>
      </c>
      <c r="N1100" s="277" t="str">
        <f t="shared" si="178"/>
        <v/>
      </c>
      <c r="O1100" s="277" t="str">
        <f>IFERROR(IF(N1100=Hjelpeark!$D$7,_xlfn.XLOOKUP('Beregninger RAS'!C1100,Hjelpeark!$C$8:$C$19,Hjelpeark!$D$8:$D$19),_xlfn.XLOOKUP('Beregninger RAS'!C1100,Hjelpeark!$C$8:$C$19,Hjelpeark!$E$8:$E$19)),"")</f>
        <v/>
      </c>
      <c r="P1100" s="277" t="str">
        <f t="shared" si="179"/>
        <v/>
      </c>
      <c r="Q1100" s="277" t="str">
        <f>IFERROR(IF(P1100=Hjelpeark!$B$4,0,ABS(P1100-O1100)),"")</f>
        <v/>
      </c>
      <c r="R1100" s="226" t="str">
        <f t="shared" si="172"/>
        <v/>
      </c>
      <c r="T1100" s="248" t="str">
        <f>IFERROR(_xlfn.XLOOKUP(D1100,Prisliste!$C$4:$F$4,Prisliste!$C$28:$F$28)*R1100,"")</f>
        <v/>
      </c>
      <c r="U1100" s="248" t="str">
        <f>IFERROR(IF(L1100=Hjelpeark!$P$14,_xlfn.XLOOKUP(D1100,Prisliste!$C$4:$F$4,Prisliste!$C$29:$F$29)*R1100,IF(L1100=Hjelpeark!$P$15,_xlfn.XLOOKUP(D1100,Prisliste!$C$4:$F$4,Prisliste!$C$30:$F$30)*R1100,_xlfn.XLOOKUP(D1100,Prisliste!$C$4:$F$4,Prisliste!$C$31:$F$31)*R1100)),"")</f>
        <v/>
      </c>
    </row>
  </sheetData>
  <sheetProtection algorithmName="SHA-512" hashValue="6+RaMlT6iGd7MzCgZFOT4xyyQCYetkNqlK4glNmccYPgJNXPvjj19bpeRj/EVB87REntdG6lginHiBdXU7Z2mw==" saltValue="glp+MDnLzcHwbT0B3yATRw==" spinCount="100000" sheet="1" objects="1" scenarios="1"/>
  <mergeCells count="4">
    <mergeCell ref="E2:J2"/>
    <mergeCell ref="A2:D2"/>
    <mergeCell ref="K2:Q2"/>
    <mergeCell ref="R2:U2"/>
  </mergeCells>
  <pageMargins left="0.7" right="0.7" top="0.75" bottom="0.75" header="0.3" footer="0.3"/>
  <pageSetup orientation="portrait" paperSize="9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AF61093-9464-4F35-B855-5D9A6D929AE4}">
  <sheetPr codeName="Ark2"/>
  <dimension ref="B1:V38"/>
  <sheetViews>
    <sheetView workbookViewId="0" topLeftCell="A1">
      <selection pane="topLeft" activeCell="D5" sqref="D5"/>
    </sheetView>
  </sheetViews>
  <sheetFormatPr defaultColWidth="11.4442857142857" defaultRowHeight="14.4"/>
  <cols>
    <col min="1" max="1" width="2.57142857142857" style="23" customWidth="1"/>
    <col min="2" max="2" width="18" style="51" bestFit="1" customWidth="1"/>
    <col min="3" max="6" width="11.4285714285714" style="23"/>
    <col min="7" max="8" width="18.4285714285714" style="23" bestFit="1" customWidth="1"/>
    <col min="9" max="9" width="16.5714285714286" style="23" bestFit="1" customWidth="1"/>
    <col min="10" max="10" width="11.4285714285714" style="23"/>
    <col min="11" max="13" width="16.5714285714286" style="23" bestFit="1" customWidth="1"/>
    <col min="14" max="14" width="8.57142857142857" style="23" bestFit="1" customWidth="1"/>
    <col min="15" max="15" width="11.4285714285714" style="23"/>
    <col min="16" max="16" width="16.4285714285714" style="23" bestFit="1" customWidth="1"/>
    <col min="17" max="18" width="11.4285714285714" style="23"/>
    <col min="19" max="19" width="39.4285714285714" style="23" bestFit="1" customWidth="1"/>
    <col min="20" max="20" width="11.5714285714286" style="23" bestFit="1" customWidth="1"/>
    <col min="21" max="21" width="63.4285714285714" style="23" bestFit="1" customWidth="1"/>
    <col min="22" max="22" width="14.4285714285714" style="23" bestFit="1" customWidth="1"/>
    <col min="23" max="16384" width="11.4285714285714" style="23"/>
  </cols>
  <sheetData>
    <row r="1" spans="2:17" ht="25.8">
      <c r="B1" s="22" t="s">
        <v>37</v>
      </c>
      <c r="Q1" s="53" t="s">
        <v>38</v>
      </c>
    </row>
    <row r="2" spans="17:21" ht="14.4">
      <c r="Q2" s="23" t="s">
        <v>39</v>
      </c>
      <c r="U2" s="54" t="s">
        <v>40</v>
      </c>
    </row>
    <row r="3" spans="2:4" ht="14.4">
      <c r="B3" s="24" t="s">
        <v>41</v>
      </c>
      <c r="C3" s="27" t="s">
        <v>42</v>
      </c>
      <c r="D3" s="296">
        <f>IF('Priseestimat gj.strømming'!$C$7&lt;&gt;"",'Priseestimat gj.strømming'!$C$7,'Prisestimat RAS'!$C$6)</f>
        <v>0</v>
      </c>
    </row>
    <row r="4" spans="2:4" ht="14.4">
      <c r="B4" s="51" t="s">
        <v>43</v>
      </c>
      <c r="C4" s="27" t="s">
        <v>44</v>
      </c>
      <c r="D4" s="296">
        <f>IF('Priseestimat gj.strømming'!$C$8&lt;&gt;"",'Priseestimat gj.strømming'!$C$8,'Prisestimat RAS'!$C$7)</f>
        <v>0</v>
      </c>
    </row>
    <row r="5" spans="2:2" ht="14.4">
      <c r="B5" s="29">
        <v>1</v>
      </c>
    </row>
    <row r="6" spans="2:5" ht="14.4">
      <c r="B6" s="29">
        <v>2</v>
      </c>
      <c r="C6" s="325" t="s">
        <v>45</v>
      </c>
      <c r="D6" s="325"/>
      <c r="E6" s="325"/>
    </row>
    <row r="7" spans="2:18" ht="14.4">
      <c r="B7" s="29">
        <v>3</v>
      </c>
      <c r="C7" s="25" t="s">
        <v>20</v>
      </c>
      <c r="D7" s="26" t="s">
        <v>7</v>
      </c>
      <c r="E7" s="26" t="s">
        <v>46</v>
      </c>
      <c r="F7" s="27"/>
      <c r="G7" s="28" t="s">
        <v>47</v>
      </c>
      <c r="H7" s="28" t="s">
        <v>28</v>
      </c>
      <c r="I7" s="28" t="s">
        <v>48</v>
      </c>
      <c r="K7" s="43" t="s">
        <v>49</v>
      </c>
      <c r="R7" s="23" t="s">
        <v>50</v>
      </c>
    </row>
    <row r="8" spans="2:11" ht="14.4">
      <c r="B8" s="29">
        <v>4</v>
      </c>
      <c r="C8" s="23">
        <v>1</v>
      </c>
      <c r="D8" s="29">
        <v>4</v>
      </c>
      <c r="E8" s="29">
        <v>0</v>
      </c>
      <c r="G8" s="23" t="s">
        <v>181</v>
      </c>
      <c r="H8" s="51" t="s">
        <v>52</v>
      </c>
      <c r="I8" s="23" t="s">
        <v>8</v>
      </c>
      <c r="K8" s="23" t="s">
        <v>164</v>
      </c>
    </row>
    <row r="9" spans="2:22" ht="14.4">
      <c r="B9" s="29">
        <v>5</v>
      </c>
      <c r="C9" s="23">
        <v>2</v>
      </c>
      <c r="D9" s="29">
        <v>4</v>
      </c>
      <c r="E9" s="29">
        <v>0</v>
      </c>
      <c r="G9" s="23" t="s">
        <v>0</v>
      </c>
      <c r="H9" s="51" t="s">
        <v>9</v>
      </c>
      <c r="I9" s="23" t="s">
        <v>53</v>
      </c>
      <c r="K9" s="23" t="s">
        <v>163</v>
      </c>
      <c r="R9" s="27" t="s">
        <v>56</v>
      </c>
      <c r="S9" s="23" t="s">
        <v>15</v>
      </c>
      <c r="T9" s="23" t="s">
        <v>57</v>
      </c>
      <c r="U9" s="23" t="s">
        <v>58</v>
      </c>
      <c r="V9" s="23" t="s">
        <v>59</v>
      </c>
    </row>
    <row r="10" spans="2:19" ht="14.4">
      <c r="B10" s="29">
        <v>6</v>
      </c>
      <c r="C10" s="23">
        <v>3</v>
      </c>
      <c r="D10" s="29">
        <v>4</v>
      </c>
      <c r="E10" s="29">
        <v>0</v>
      </c>
      <c r="I10" s="23" t="s">
        <v>60</v>
      </c>
      <c r="K10" s="30" t="s">
        <v>54</v>
      </c>
      <c r="S10" s="23" t="s">
        <v>61</v>
      </c>
    </row>
    <row r="11" spans="2:19" ht="14.4">
      <c r="B11" s="29">
        <v>7</v>
      </c>
      <c r="C11" s="23">
        <v>4</v>
      </c>
      <c r="D11" s="29">
        <v>4</v>
      </c>
      <c r="E11" s="29">
        <v>0</v>
      </c>
      <c r="K11" s="23" t="s">
        <v>55</v>
      </c>
      <c r="S11" s="23" t="s">
        <v>62</v>
      </c>
    </row>
    <row r="12" spans="2:19" ht="14.4">
      <c r="B12" s="29">
        <v>8</v>
      </c>
      <c r="C12" s="23">
        <v>5</v>
      </c>
      <c r="D12" s="29">
        <v>5</v>
      </c>
      <c r="E12" s="29">
        <v>2</v>
      </c>
      <c r="G12" s="27" t="s">
        <v>63</v>
      </c>
      <c r="S12" s="23" t="s">
        <v>64</v>
      </c>
    </row>
    <row r="13" spans="2:14" ht="14.4">
      <c r="B13" s="29">
        <v>9</v>
      </c>
      <c r="C13" s="23">
        <v>6</v>
      </c>
      <c r="D13" s="29">
        <v>6</v>
      </c>
      <c r="E13" s="29">
        <v>5</v>
      </c>
      <c r="G13" s="28" t="s">
        <v>65</v>
      </c>
      <c r="H13" s="28" t="str">
        <f>G14</f>
        <v>Kar LA og FHL</v>
      </c>
      <c r="I13" s="28" t="str">
        <f>G15</f>
        <v>Kar SMAK</v>
      </c>
      <c r="J13" s="28" t="str">
        <f>G16</f>
        <v>RAS FHL</v>
      </c>
      <c r="K13" s="28" t="str">
        <f>G17</f>
        <v>nanoRAS 1 modul</v>
      </c>
      <c r="L13" s="43" t="str">
        <f>G18</f>
        <v>nanoRAS 2 moduler</v>
      </c>
      <c r="M13" s="43" t="str">
        <f>G19</f>
        <v>nanoRAS 3 moduler</v>
      </c>
      <c r="N13" s="28" t="str">
        <f>G20</f>
        <v>Merd SA</v>
      </c>
    </row>
    <row r="14" spans="2:17" ht="14.4">
      <c r="B14" s="29">
        <v>10</v>
      </c>
      <c r="C14" s="23">
        <v>7</v>
      </c>
      <c r="D14" s="29">
        <v>8</v>
      </c>
      <c r="E14" s="29">
        <v>10</v>
      </c>
      <c r="G14" s="51" t="s">
        <v>6</v>
      </c>
      <c r="H14" s="51" t="str">
        <f t="shared" si="0" ref="H14:N14">Sjøvann_navn</f>
        <v>Sjøvann</v>
      </c>
      <c r="I14" s="51" t="str">
        <f t="shared" si="0"/>
        <v>Sjøvann</v>
      </c>
      <c r="J14" s="51" t="str">
        <f t="shared" si="0"/>
        <v>Sjøvann</v>
      </c>
      <c r="K14" s="51" t="str">
        <f t="shared" si="0"/>
        <v>Sjøvann</v>
      </c>
      <c r="L14" s="51" t="str">
        <f t="shared" si="0"/>
        <v>Sjøvann</v>
      </c>
      <c r="M14" s="51" t="str">
        <f t="shared" si="0"/>
        <v>Sjøvann</v>
      </c>
      <c r="N14" s="51" t="str">
        <f t="shared" si="0"/>
        <v>Sjøvann</v>
      </c>
      <c r="P14" s="23" t="s">
        <v>185</v>
      </c>
      <c r="Q14" s="23">
        <v>500</v>
      </c>
    </row>
    <row r="15" spans="2:17" ht="14.4">
      <c r="B15" s="29">
        <v>11</v>
      </c>
      <c r="C15" s="23">
        <v>8</v>
      </c>
      <c r="D15" s="29">
        <v>9</v>
      </c>
      <c r="E15" s="29">
        <v>11</v>
      </c>
      <c r="G15" s="51" t="s">
        <v>100</v>
      </c>
      <c r="H15" s="51" t="str">
        <f>Ferskvann_navn</f>
        <v>Ferskvann</v>
      </c>
      <c r="J15" s="51" t="str">
        <f>Ferskvann_navn</f>
        <v>Ferskvann</v>
      </c>
      <c r="K15" s="51" t="str">
        <f>Ferskvann_navn</f>
        <v>Ferskvann</v>
      </c>
      <c r="L15" s="51" t="str">
        <f>Ferskvann_navn</f>
        <v>Ferskvann</v>
      </c>
      <c r="M15" s="51" t="str">
        <f>Ferskvann_navn</f>
        <v>Ferskvann</v>
      </c>
      <c r="P15" s="23" t="s">
        <v>186</v>
      </c>
      <c r="Q15" s="23">
        <v>1000</v>
      </c>
    </row>
    <row r="16" spans="2:17" ht="14.4">
      <c r="B16" s="29">
        <v>12</v>
      </c>
      <c r="C16" s="23">
        <v>9</v>
      </c>
      <c r="D16" s="29">
        <v>9</v>
      </c>
      <c r="E16" s="29">
        <v>8</v>
      </c>
      <c r="G16" s="51" t="s">
        <v>66</v>
      </c>
      <c r="I16" s="51"/>
      <c r="L16" s="51"/>
      <c r="P16" s="23" t="s">
        <v>187</v>
      </c>
      <c r="Q16" s="23">
        <v>9000</v>
      </c>
    </row>
    <row r="17" spans="2:12" ht="14.4">
      <c r="B17" s="29">
        <v>13</v>
      </c>
      <c r="C17" s="23">
        <v>10</v>
      </c>
      <c r="D17" s="29">
        <v>9</v>
      </c>
      <c r="E17" s="29">
        <v>4</v>
      </c>
      <c r="G17" s="51" t="s">
        <v>118</v>
      </c>
      <c r="H17" s="51"/>
      <c r="I17" s="51"/>
      <c r="J17" s="51"/>
      <c r="K17" s="51"/>
      <c r="L17" s="51"/>
    </row>
    <row r="18" spans="2:12" ht="14.4">
      <c r="B18" s="29">
        <v>14</v>
      </c>
      <c r="C18" s="23">
        <v>11</v>
      </c>
      <c r="D18" s="29">
        <v>7</v>
      </c>
      <c r="E18" s="29">
        <v>1</v>
      </c>
      <c r="G18" s="51" t="s">
        <v>119</v>
      </c>
      <c r="H18" s="51"/>
      <c r="I18" s="51"/>
      <c r="J18" s="51"/>
      <c r="K18" s="51"/>
      <c r="L18" s="51"/>
    </row>
    <row r="19" spans="2:12" ht="14.4">
      <c r="B19" s="29">
        <v>15</v>
      </c>
      <c r="C19" s="23">
        <v>12</v>
      </c>
      <c r="D19" s="29">
        <v>6</v>
      </c>
      <c r="E19" s="29">
        <v>0</v>
      </c>
      <c r="G19" s="51" t="s">
        <v>120</v>
      </c>
      <c r="J19" s="51"/>
      <c r="K19" s="51"/>
      <c r="L19" s="51"/>
    </row>
    <row r="20" spans="2:7" ht="14.4">
      <c r="B20" s="29">
        <v>16</v>
      </c>
      <c r="G20" s="51" t="s">
        <v>68</v>
      </c>
    </row>
    <row r="21" spans="2:12" ht="14.4">
      <c r="B21" s="29">
        <v>17</v>
      </c>
      <c r="J21" s="24"/>
      <c r="K21" s="24"/>
      <c r="L21" s="24"/>
    </row>
    <row r="22" spans="2:5" ht="14.4">
      <c r="B22" s="29">
        <v>18</v>
      </c>
      <c r="C22" s="23" t="s">
        <v>69</v>
      </c>
      <c r="E22" s="23" t="s">
        <v>233</v>
      </c>
    </row>
    <row r="23" spans="2:9" ht="14.4">
      <c r="B23" s="29">
        <v>19</v>
      </c>
      <c r="C23" s="60">
        <v>1.50</v>
      </c>
      <c r="E23" s="60">
        <v>0</v>
      </c>
      <c r="H23" s="51"/>
      <c r="I23" s="51"/>
    </row>
    <row r="24" spans="2:7" ht="14.4">
      <c r="B24" s="29">
        <v>20</v>
      </c>
      <c r="C24" s="60">
        <v>1.40</v>
      </c>
      <c r="E24" s="60">
        <v>0.10</v>
      </c>
      <c r="G24" s="23" t="s">
        <v>101</v>
      </c>
    </row>
    <row r="25" spans="3:13" ht="14.4">
      <c r="C25" s="60">
        <v>1.30</v>
      </c>
      <c r="E25" s="60">
        <v>0.20</v>
      </c>
      <c r="G25" s="28" t="s">
        <v>104</v>
      </c>
      <c r="H25" s="28" t="str">
        <f>G26</f>
        <v>RAS FHL</v>
      </c>
      <c r="I25" s="28" t="str">
        <f>G27</f>
        <v>RAS LA</v>
      </c>
      <c r="K25" s="23" t="s">
        <v>193</v>
      </c>
      <c r="L25" s="23" t="str">
        <f>Ferskvann_navn</f>
        <v>Ferskvann</v>
      </c>
      <c r="M25" s="23" t="str">
        <f>Sjøvann_navn</f>
        <v>Sjøvann</v>
      </c>
    </row>
    <row r="26" spans="3:13" ht="14.4">
      <c r="C26" s="60">
        <v>1.20</v>
      </c>
      <c r="E26" s="60">
        <v>0.30</v>
      </c>
      <c r="G26" s="51" t="s">
        <v>66</v>
      </c>
      <c r="H26" s="23" t="s">
        <v>105</v>
      </c>
      <c r="I26" s="23" t="s">
        <v>102</v>
      </c>
      <c r="K26" s="23" t="str">
        <f>L25</f>
        <v>Ferskvann</v>
      </c>
      <c r="L26" s="23" t="s">
        <v>164</v>
      </c>
      <c r="M26" s="23" t="s">
        <v>164</v>
      </c>
    </row>
    <row r="27" spans="3:13" ht="14.4">
      <c r="C27" s="60">
        <v>1.1000000000000001</v>
      </c>
      <c r="E27" s="60">
        <v>0.40</v>
      </c>
      <c r="G27" s="51" t="s">
        <v>67</v>
      </c>
      <c r="I27" s="23" t="s">
        <v>103</v>
      </c>
      <c r="K27" s="23" t="str">
        <f>M25</f>
        <v>Sjøvann</v>
      </c>
      <c r="L27" s="23" t="s">
        <v>163</v>
      </c>
      <c r="M27" s="23" t="s">
        <v>163</v>
      </c>
    </row>
    <row r="28" spans="3:13" ht="14.4">
      <c r="C28" s="61">
        <v>1</v>
      </c>
      <c r="E28" s="60">
        <v>0.50</v>
      </c>
      <c r="G28" s="51"/>
      <c r="M28" s="23" t="s">
        <v>54</v>
      </c>
    </row>
    <row r="29" spans="3:13" ht="14.4">
      <c r="C29" s="60">
        <v>0.89999999999999902</v>
      </c>
      <c r="E29" s="60">
        <v>0.60</v>
      </c>
      <c r="M29" s="23" t="s">
        <v>55</v>
      </c>
    </row>
    <row r="30" spans="3:5" ht="14.4">
      <c r="C30" s="60">
        <v>0.79999999999999905</v>
      </c>
      <c r="E30" s="60">
        <v>0.70</v>
      </c>
    </row>
    <row r="31" spans="3:5" ht="14.4">
      <c r="C31" s="60">
        <v>0.69999999999999896</v>
      </c>
      <c r="E31" s="60">
        <v>0.80</v>
      </c>
    </row>
    <row r="32" spans="3:5" ht="14.4">
      <c r="C32" s="60">
        <v>0.59999999999999898</v>
      </c>
      <c r="E32" s="60">
        <v>0.90</v>
      </c>
    </row>
    <row r="33" spans="3:10" ht="14.4">
      <c r="C33" s="60">
        <v>0.499999999999999</v>
      </c>
      <c r="E33" s="60">
        <v>1</v>
      </c>
      <c r="G33" s="325" t="s">
        <v>242</v>
      </c>
      <c r="H33" s="325"/>
      <c r="I33" s="325"/>
      <c r="J33" s="51" t="s">
        <v>243</v>
      </c>
    </row>
    <row r="34" spans="3:11" ht="14.4">
      <c r="C34" s="60">
        <v>0.39999999999999902</v>
      </c>
      <c r="E34" s="60"/>
      <c r="G34" s="51"/>
      <c r="H34" s="51" t="s">
        <v>240</v>
      </c>
      <c r="I34" s="51" t="s">
        <v>241</v>
      </c>
      <c r="J34" s="51" t="s">
        <v>172</v>
      </c>
      <c r="K34" s="51" t="s">
        <v>173</v>
      </c>
    </row>
    <row r="35" spans="3:11" ht="14.4">
      <c r="C35" s="60">
        <v>0.29999999999999899</v>
      </c>
      <c r="E35" s="60"/>
      <c r="G35" s="23" t="s">
        <v>185</v>
      </c>
      <c r="H35" s="51" t="s">
        <v>244</v>
      </c>
      <c r="I35" s="51" t="s">
        <v>244</v>
      </c>
      <c r="J35" s="51" t="s">
        <v>244</v>
      </c>
      <c r="K35" s="51" t="s">
        <v>244</v>
      </c>
    </row>
    <row r="36" spans="3:11" ht="14.4">
      <c r="C36" s="60">
        <v>0.19999999999999901</v>
      </c>
      <c r="E36" s="60"/>
      <c r="G36" s="23" t="s">
        <v>186</v>
      </c>
      <c r="H36" s="51">
        <v>20</v>
      </c>
      <c r="I36" s="51">
        <v>120</v>
      </c>
      <c r="J36" s="51">
        <v>4</v>
      </c>
      <c r="K36" s="51">
        <v>14</v>
      </c>
    </row>
    <row r="37" spans="3:11" ht="14.4">
      <c r="C37" s="60">
        <v>0.099999999999999006</v>
      </c>
      <c r="E37" s="60"/>
      <c r="G37" s="23" t="s">
        <v>187</v>
      </c>
      <c r="H37" s="51">
        <v>20</v>
      </c>
      <c r="I37" s="51">
        <v>200</v>
      </c>
      <c r="J37" s="51">
        <v>4</v>
      </c>
      <c r="K37" s="51">
        <v>14</v>
      </c>
    </row>
    <row r="38" spans="3:5" ht="14.4">
      <c r="C38" s="60">
        <v>-9.9920072216264108E-16</v>
      </c>
      <c r="E38" s="60"/>
    </row>
  </sheetData>
  <sheetProtection algorithmName="SHA-512" hashValue="Z3amJHFyXTCIQCRZAcg9bN3+mSASpV0+yNRJoMo9Aoop0J8NqdL1mUYwvkke77B6OgqfF6ELCyyco+lSjd880g==" saltValue="N0f/zihO7bNqN7XPkNsJaw==" spinCount="100000" sheet="1" objects="1" scenarios="1" selectLockedCells="1" selectUnlockedCells="1"/>
  <mergeCells count="2">
    <mergeCell ref="C6:E6"/>
    <mergeCell ref="G33:I33"/>
  </mergeCells>
  <hyperlinks>
    <hyperlink ref="U2" r:id="rId1" display="(159) Problem Solved: Dependent Drop Down Lists in Excel - YouTube"/>
  </hyperlinks>
  <pageMargins left="0.7" right="0.7" top="0.75" bottom="0.75" header="0.3" footer="0.3"/>
  <pageSetup orientation="portrait" paperSize="9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9345193-F13F-4F66-B37F-2BB581599788}">
  <sheetPr codeName="Ark4"/>
  <dimension ref="A1:W87"/>
  <sheetViews>
    <sheetView showGridLines="0" zoomScale="115" zoomScaleNormal="115" zoomScalePageLayoutView="98" workbookViewId="0" topLeftCell="A1">
      <selection pane="topLeft" activeCell="Y34" sqref="Y34"/>
    </sheetView>
  </sheetViews>
  <sheetFormatPr defaultColWidth="7.00428571428571" defaultRowHeight="13.2"/>
  <cols>
    <col min="1" max="1" width="36.5714285714286" style="69" customWidth="1"/>
    <col min="2" max="2" width="17.1428571428571" style="66" customWidth="1"/>
    <col min="3" max="3" width="10.2857142857143" style="67" bestFit="1" customWidth="1"/>
    <col min="4" max="5" width="10.2857142857143" style="66" bestFit="1" customWidth="1"/>
    <col min="6" max="6" width="10.2857142857143" style="68" bestFit="1" customWidth="1"/>
    <col min="7" max="7" width="10.2857142857143" style="67" bestFit="1" customWidth="1"/>
    <col min="8" max="10" width="10.4285714285714" style="66" bestFit="1" customWidth="1"/>
    <col min="11" max="13" width="10.4285714285714" style="66" customWidth="1"/>
    <col min="14" max="14" width="9" style="67" bestFit="1" customWidth="1"/>
    <col min="15" max="17" width="10.4285714285714" style="66" bestFit="1" customWidth="1"/>
    <col min="18" max="20" width="10.4285714285714" style="66" customWidth="1"/>
    <col min="21" max="21" width="1.42857142857143" style="66" customWidth="1"/>
    <col min="22" max="22" width="46.7142857142857" style="69" bestFit="1" customWidth="1"/>
    <col min="23" max="16384" width="7" style="69"/>
  </cols>
  <sheetData>
    <row r="1" spans="1:1" ht="13.2">
      <c r="A1" s="65" t="s">
        <v>70</v>
      </c>
    </row>
    <row r="2" spans="1:22" ht="18" customHeight="1">
      <c r="A2" s="332"/>
      <c r="B2" s="70"/>
      <c r="C2" s="326" t="s">
        <v>71</v>
      </c>
      <c r="D2" s="326"/>
      <c r="E2" s="326"/>
      <c r="F2" s="326"/>
      <c r="G2" s="327" t="s">
        <v>51</v>
      </c>
      <c r="H2" s="328"/>
      <c r="I2" s="328"/>
      <c r="J2" s="328"/>
      <c r="K2" s="328"/>
      <c r="L2" s="328"/>
      <c r="M2" s="329"/>
      <c r="N2" s="330" t="s">
        <v>0</v>
      </c>
      <c r="O2" s="331"/>
      <c r="P2" s="331"/>
      <c r="Q2" s="331"/>
      <c r="R2" s="331"/>
      <c r="S2" s="331"/>
      <c r="T2" s="331"/>
      <c r="U2" s="71"/>
      <c r="V2" s="72"/>
    </row>
    <row r="3" spans="1:22" ht="18" customHeight="1">
      <c r="A3" s="332"/>
      <c r="B3" s="187" t="s">
        <v>72</v>
      </c>
      <c r="C3" s="73" t="e">
        <f>_xlfn.XLOOKUP(C4,$G$4:$M$4,$G$3:$M$3)</f>
        <v>#N/A</v>
      </c>
      <c r="D3" s="73" t="e">
        <f t="shared" si="0" ref="D3:F3">_xlfn.XLOOKUP(D4,$G$4:$M$4,$G$3:$M$3)</f>
        <v>#N/A</v>
      </c>
      <c r="E3" s="73" t="e">
        <f t="shared" si="0"/>
        <v>#N/A</v>
      </c>
      <c r="F3" s="73" t="e">
        <f t="shared" si="0"/>
        <v>#N/A</v>
      </c>
      <c r="G3" s="140">
        <v>0.05</v>
      </c>
      <c r="H3" s="74">
        <v>0.05</v>
      </c>
      <c r="I3" s="74">
        <f>H3</f>
        <v>0.05</v>
      </c>
      <c r="J3" s="74">
        <f t="shared" si="1" ref="J3:M3">I3</f>
        <v>0.05</v>
      </c>
      <c r="K3" s="74">
        <f t="shared" si="1"/>
        <v>0.05</v>
      </c>
      <c r="L3" s="74">
        <f t="shared" si="1"/>
        <v>0.05</v>
      </c>
      <c r="M3" s="74">
        <f t="shared" si="1"/>
        <v>0.05</v>
      </c>
      <c r="N3" s="75">
        <f t="shared" si="2" ref="N3:O3">G3</f>
        <v>0.05</v>
      </c>
      <c r="O3" s="75">
        <f t="shared" si="2"/>
        <v>0.05</v>
      </c>
      <c r="P3" s="75">
        <f>I3</f>
        <v>0.05</v>
      </c>
      <c r="Q3" s="75">
        <f t="shared" si="3" ref="Q3:T3">J3</f>
        <v>0.05</v>
      </c>
      <c r="R3" s="75">
        <f t="shared" si="3"/>
        <v>0.05</v>
      </c>
      <c r="S3" s="75">
        <f t="shared" si="3"/>
        <v>0.05</v>
      </c>
      <c r="T3" s="75">
        <f t="shared" si="3"/>
        <v>0.05</v>
      </c>
      <c r="U3" s="76">
        <f t="shared" si="4" ref="U3">N3</f>
        <v>0.05</v>
      </c>
      <c r="V3" s="77"/>
    </row>
    <row r="4" spans="1:22" s="84" customFormat="1" ht="13.2">
      <c r="A4" s="78" t="s">
        <v>12</v>
      </c>
      <c r="B4" s="78" t="s">
        <v>13</v>
      </c>
      <c r="C4" s="79">
        <f>YEAR(Hjelpeark!D3)</f>
        <v>1900</v>
      </c>
      <c r="D4" s="79">
        <f>IFERROR(C4+1,"")</f>
        <v>1901</v>
      </c>
      <c r="E4" s="79">
        <f t="shared" si="5" ref="E4:F4">IFERROR(D4+1,"")</f>
        <v>1902</v>
      </c>
      <c r="F4" s="80">
        <f t="shared" si="5"/>
        <v>1903</v>
      </c>
      <c r="G4" s="81">
        <v>2025</v>
      </c>
      <c r="H4" s="81">
        <f>G4+1</f>
        <v>2026</v>
      </c>
      <c r="I4" s="81">
        <f t="shared" si="6" ref="I4:M4">H4+1</f>
        <v>2027</v>
      </c>
      <c r="J4" s="81">
        <f t="shared" si="6"/>
        <v>2028</v>
      </c>
      <c r="K4" s="81">
        <f t="shared" si="6"/>
        <v>2029</v>
      </c>
      <c r="L4" s="81">
        <f t="shared" si="6"/>
        <v>2030</v>
      </c>
      <c r="M4" s="81">
        <f t="shared" si="6"/>
        <v>2031</v>
      </c>
      <c r="N4" s="82">
        <f>G4</f>
        <v>2025</v>
      </c>
      <c r="O4" s="83">
        <f t="shared" si="7" ref="O4:U4">H4</f>
        <v>2026</v>
      </c>
      <c r="P4" s="83">
        <f t="shared" si="7"/>
        <v>2027</v>
      </c>
      <c r="Q4" s="83">
        <f t="shared" si="7"/>
        <v>2028</v>
      </c>
      <c r="R4" s="83">
        <f t="shared" si="7"/>
        <v>2029</v>
      </c>
      <c r="S4" s="83">
        <f t="shared" si="7"/>
        <v>2030</v>
      </c>
      <c r="T4" s="83">
        <f t="shared" si="7"/>
        <v>2031</v>
      </c>
      <c r="U4" s="83">
        <f t="shared" si="7"/>
        <v>2025</v>
      </c>
      <c r="V4" s="77" t="s">
        <v>5</v>
      </c>
    </row>
    <row r="5" spans="1:22" ht="12.6" customHeight="1">
      <c r="A5" s="85" t="s">
        <v>106</v>
      </c>
      <c r="B5" s="86" t="s">
        <v>73</v>
      </c>
      <c r="C5" s="87">
        <f>G5</f>
        <v>2.1840000000000002</v>
      </c>
      <c r="D5" s="87">
        <f t="shared" si="8" ref="D5:F5">H5</f>
        <v>2.2932000000000001</v>
      </c>
      <c r="E5" s="87">
        <f t="shared" si="8"/>
        <v>2.4078600000000003</v>
      </c>
      <c r="F5" s="87">
        <f t="shared" si="8"/>
        <v>2.5282530000000003</v>
      </c>
      <c r="G5" s="88">
        <v>2.1840000000000002</v>
      </c>
      <c r="H5" s="89">
        <f>G5*(1+H$3)</f>
        <v>2.2932000000000001</v>
      </c>
      <c r="I5" s="89">
        <f t="shared" si="9" ref="I5:M5">H5*(1+I$3)</f>
        <v>2.4078600000000003</v>
      </c>
      <c r="J5" s="89">
        <f t="shared" si="9"/>
        <v>2.5282530000000003</v>
      </c>
      <c r="K5" s="89">
        <f t="shared" si="9"/>
        <v>2.6546656500000005</v>
      </c>
      <c r="L5" s="89">
        <f t="shared" si="9"/>
        <v>2.7873989325000008</v>
      </c>
      <c r="M5" s="89">
        <f t="shared" si="9"/>
        <v>2.9267688791250008</v>
      </c>
      <c r="N5" s="90">
        <f>ROUND(G5*1.25,2)</f>
        <v>2.73</v>
      </c>
      <c r="O5" s="101">
        <f t="shared" si="10" ref="O5:T5">ROUND(H5*1.25,2)</f>
        <v>2.87</v>
      </c>
      <c r="P5" s="101">
        <f t="shared" si="10"/>
        <v>3.01</v>
      </c>
      <c r="Q5" s="101">
        <f t="shared" si="10"/>
        <v>3.16</v>
      </c>
      <c r="R5" s="101">
        <f t="shared" si="10"/>
        <v>3.32</v>
      </c>
      <c r="S5" s="101">
        <f t="shared" si="10"/>
        <v>3.48</v>
      </c>
      <c r="T5" s="101">
        <f t="shared" si="10"/>
        <v>3.66</v>
      </c>
      <c r="U5" s="91"/>
      <c r="V5" s="305" t="s">
        <v>267</v>
      </c>
    </row>
    <row r="6" spans="1:22" ht="12.6" customHeight="1">
      <c r="A6" s="85" t="s">
        <v>121</v>
      </c>
      <c r="B6" s="92" t="s">
        <v>73</v>
      </c>
      <c r="C6" s="87">
        <f t="shared" si="11" ref="C6:C54">G6</f>
        <v>9.135</v>
      </c>
      <c r="D6" s="87">
        <f t="shared" si="12" ref="D6:D54">H6</f>
        <v>9.5917499999999993</v>
      </c>
      <c r="E6" s="87">
        <f t="shared" si="13" ref="E6:E54">I6</f>
        <v>10.0713375</v>
      </c>
      <c r="F6" s="87">
        <f t="shared" si="14" ref="F6:F54">J6</f>
        <v>10.574904375000001</v>
      </c>
      <c r="G6" s="88">
        <v>9.135</v>
      </c>
      <c r="H6" s="89">
        <f t="shared" si="15" ref="H6:M21">G6*(1+H$3)</f>
        <v>9.5917499999999993</v>
      </c>
      <c r="I6" s="89">
        <f t="shared" si="15"/>
        <v>10.0713375</v>
      </c>
      <c r="J6" s="89">
        <f t="shared" si="15"/>
        <v>10.574904375000001</v>
      </c>
      <c r="K6" s="89">
        <f t="shared" si="15"/>
        <v>11.103649593750001</v>
      </c>
      <c r="L6" s="89">
        <f t="shared" si="15"/>
        <v>11.658832073437502</v>
      </c>
      <c r="M6" s="89">
        <f t="shared" si="15"/>
        <v>12.241773677109377</v>
      </c>
      <c r="N6" s="90">
        <f t="shared" si="16" ref="N6:N17">ROUND(G6*1.25,1)</f>
        <v>11.40</v>
      </c>
      <c r="O6" s="91">
        <f t="shared" si="17" ref="O6:Q17">ROUND(N6*(1+O$3),1)</f>
        <v>12</v>
      </c>
      <c r="P6" s="91">
        <f t="shared" si="17"/>
        <v>12.60</v>
      </c>
      <c r="Q6" s="91">
        <f t="shared" si="17"/>
        <v>13.20</v>
      </c>
      <c r="R6" s="91">
        <f t="shared" si="18" ref="R6:R17">ROUND(Q6*(1+R$3),1)</f>
        <v>13.90</v>
      </c>
      <c r="S6" s="91">
        <f t="shared" si="19" ref="S6:S17">ROUND(R6*(1+S$3),1)</f>
        <v>14.60</v>
      </c>
      <c r="T6" s="91">
        <f t="shared" si="20" ref="T6:T17">ROUND(S6*(1+T$3),1)</f>
        <v>15.30</v>
      </c>
      <c r="U6" s="91"/>
      <c r="V6" s="305" t="s">
        <v>267</v>
      </c>
    </row>
    <row r="7" spans="1:22" ht="12.6" customHeight="1">
      <c r="A7" s="85" t="s">
        <v>122</v>
      </c>
      <c r="B7" s="92" t="s">
        <v>73</v>
      </c>
      <c r="C7" s="87">
        <f t="shared" si="11"/>
        <v>17.115000000000002</v>
      </c>
      <c r="D7" s="87">
        <f t="shared" si="12"/>
        <v>17.970750000000002</v>
      </c>
      <c r="E7" s="87">
        <f t="shared" si="13"/>
        <v>18.869287500000002</v>
      </c>
      <c r="F7" s="87">
        <f t="shared" si="14"/>
        <v>19.812751875000004</v>
      </c>
      <c r="G7" s="88">
        <v>17.115000000000002</v>
      </c>
      <c r="H7" s="89">
        <f t="shared" si="15"/>
        <v>17.970750000000002</v>
      </c>
      <c r="I7" s="89">
        <f t="shared" si="15"/>
        <v>18.869287500000002</v>
      </c>
      <c r="J7" s="89">
        <f t="shared" si="15"/>
        <v>19.812751875000004</v>
      </c>
      <c r="K7" s="89">
        <f t="shared" si="15"/>
        <v>20.803389468750005</v>
      </c>
      <c r="L7" s="89">
        <f t="shared" si="15"/>
        <v>21.843558942187506</v>
      </c>
      <c r="M7" s="89">
        <f t="shared" si="15"/>
        <v>22.935736889296884</v>
      </c>
      <c r="N7" s="90">
        <f t="shared" si="16"/>
        <v>21.40</v>
      </c>
      <c r="O7" s="91">
        <f t="shared" si="17"/>
        <v>22.50</v>
      </c>
      <c r="P7" s="91">
        <f t="shared" si="17"/>
        <v>23.60</v>
      </c>
      <c r="Q7" s="91">
        <f t="shared" si="17"/>
        <v>24.80</v>
      </c>
      <c r="R7" s="91">
        <f t="shared" si="18"/>
        <v>26</v>
      </c>
      <c r="S7" s="91">
        <f t="shared" si="19"/>
        <v>27.30</v>
      </c>
      <c r="T7" s="91">
        <f t="shared" si="20"/>
        <v>28.70</v>
      </c>
      <c r="U7" s="91"/>
      <c r="V7" s="305" t="s">
        <v>267</v>
      </c>
    </row>
    <row r="8" spans="1:22" ht="12.6" customHeight="1">
      <c r="A8" s="85" t="s">
        <v>123</v>
      </c>
      <c r="B8" s="92" t="s">
        <v>73</v>
      </c>
      <c r="C8" s="87">
        <f t="shared" si="11"/>
        <v>42.84</v>
      </c>
      <c r="D8" s="87">
        <f t="shared" si="12"/>
        <v>44.982000000000006</v>
      </c>
      <c r="E8" s="87">
        <f t="shared" si="13"/>
        <v>47.231100000000012</v>
      </c>
      <c r="F8" s="87">
        <f t="shared" si="14"/>
        <v>49.592655000000015</v>
      </c>
      <c r="G8" s="88">
        <v>42.84</v>
      </c>
      <c r="H8" s="89">
        <f t="shared" si="15"/>
        <v>44.982000000000006</v>
      </c>
      <c r="I8" s="89">
        <f t="shared" si="15"/>
        <v>47.231100000000012</v>
      </c>
      <c r="J8" s="89">
        <f t="shared" si="15"/>
        <v>49.592655000000015</v>
      </c>
      <c r="K8" s="89">
        <f t="shared" si="15"/>
        <v>52.072287750000015</v>
      </c>
      <c r="L8" s="89">
        <f t="shared" si="15"/>
        <v>54.675902137500017</v>
      </c>
      <c r="M8" s="89">
        <f t="shared" si="15"/>
        <v>57.409697244375018</v>
      </c>
      <c r="N8" s="90">
        <f t="shared" si="16"/>
        <v>53.60</v>
      </c>
      <c r="O8" s="91">
        <f t="shared" si="17"/>
        <v>56.30</v>
      </c>
      <c r="P8" s="91">
        <f t="shared" si="17"/>
        <v>59.10</v>
      </c>
      <c r="Q8" s="91">
        <f t="shared" si="17"/>
        <v>62.10</v>
      </c>
      <c r="R8" s="91">
        <f t="shared" si="18"/>
        <v>65.20</v>
      </c>
      <c r="S8" s="91">
        <f t="shared" si="19"/>
        <v>68.50</v>
      </c>
      <c r="T8" s="91">
        <f t="shared" si="20"/>
        <v>71.900000000000006</v>
      </c>
      <c r="U8" s="91"/>
      <c r="V8" s="305" t="s">
        <v>267</v>
      </c>
    </row>
    <row r="9" spans="1:22" ht="12.6" customHeight="1">
      <c r="A9" s="93" t="s">
        <v>107</v>
      </c>
      <c r="B9" s="94" t="s">
        <v>74</v>
      </c>
      <c r="C9" s="87">
        <f t="shared" si="11"/>
        <v>85.68</v>
      </c>
      <c r="D9" s="87">
        <f t="shared" si="12"/>
        <v>89.964000000000013</v>
      </c>
      <c r="E9" s="87">
        <f t="shared" si="13"/>
        <v>94.462200000000024</v>
      </c>
      <c r="F9" s="87">
        <f t="shared" si="14"/>
        <v>99.18531000000003</v>
      </c>
      <c r="G9" s="95">
        <v>85.68</v>
      </c>
      <c r="H9" s="96">
        <f t="shared" si="15"/>
        <v>89.964000000000013</v>
      </c>
      <c r="I9" s="96">
        <f t="shared" si="15"/>
        <v>94.462200000000024</v>
      </c>
      <c r="J9" s="96">
        <f t="shared" si="15"/>
        <v>99.18531000000003</v>
      </c>
      <c r="K9" s="96">
        <f t="shared" si="15"/>
        <v>104.14457550000003</v>
      </c>
      <c r="L9" s="96">
        <f t="shared" si="15"/>
        <v>109.35180427500003</v>
      </c>
      <c r="M9" s="96">
        <f t="shared" si="15"/>
        <v>114.81939448875004</v>
      </c>
      <c r="N9" s="97">
        <f t="shared" si="16"/>
        <v>107.10</v>
      </c>
      <c r="O9" s="98">
        <f t="shared" si="17"/>
        <v>112.50</v>
      </c>
      <c r="P9" s="98">
        <f t="shared" si="17"/>
        <v>118.10</v>
      </c>
      <c r="Q9" s="98">
        <f t="shared" si="17"/>
        <v>124</v>
      </c>
      <c r="R9" s="98">
        <f t="shared" si="18"/>
        <v>130.19999999999999</v>
      </c>
      <c r="S9" s="98">
        <f t="shared" si="19"/>
        <v>136.69999999999999</v>
      </c>
      <c r="T9" s="98">
        <f t="shared" si="20"/>
        <v>143.50</v>
      </c>
      <c r="U9" s="98"/>
      <c r="V9" s="306" t="s">
        <v>267</v>
      </c>
    </row>
    <row r="10" spans="1:22" ht="12.6" customHeight="1">
      <c r="A10" s="85" t="s">
        <v>108</v>
      </c>
      <c r="B10" s="86" t="s">
        <v>73</v>
      </c>
      <c r="C10" s="87">
        <f t="shared" si="11"/>
        <v>0</v>
      </c>
      <c r="D10" s="87">
        <f t="shared" si="12"/>
        <v>0</v>
      </c>
      <c r="E10" s="87">
        <f t="shared" si="13"/>
        <v>0</v>
      </c>
      <c r="F10" s="87">
        <f t="shared" si="14"/>
        <v>0</v>
      </c>
      <c r="G10" s="88">
        <v>0</v>
      </c>
      <c r="H10" s="89">
        <f t="shared" si="15"/>
        <v>0</v>
      </c>
      <c r="I10" s="89">
        <f t="shared" si="15"/>
        <v>0</v>
      </c>
      <c r="J10" s="89">
        <f t="shared" si="15"/>
        <v>0</v>
      </c>
      <c r="K10" s="89">
        <f t="shared" si="15"/>
        <v>0</v>
      </c>
      <c r="L10" s="89">
        <f t="shared" si="15"/>
        <v>0</v>
      </c>
      <c r="M10" s="89">
        <f t="shared" si="15"/>
        <v>0</v>
      </c>
      <c r="N10" s="90">
        <f t="shared" si="16"/>
        <v>0</v>
      </c>
      <c r="O10" s="91">
        <f t="shared" si="17"/>
        <v>0</v>
      </c>
      <c r="P10" s="91">
        <f t="shared" si="17"/>
        <v>0</v>
      </c>
      <c r="Q10" s="91">
        <f t="shared" si="17"/>
        <v>0</v>
      </c>
      <c r="R10" s="91">
        <f t="shared" si="18"/>
        <v>0</v>
      </c>
      <c r="S10" s="91">
        <f t="shared" si="19"/>
        <v>0</v>
      </c>
      <c r="T10" s="91">
        <f t="shared" si="20"/>
        <v>0</v>
      </c>
      <c r="U10" s="91"/>
      <c r="V10" s="305" t="s">
        <v>267</v>
      </c>
    </row>
    <row r="11" spans="1:22" ht="12.6" customHeight="1">
      <c r="A11" s="85" t="s">
        <v>109</v>
      </c>
      <c r="B11" s="86" t="s">
        <v>73</v>
      </c>
      <c r="C11" s="87">
        <f t="shared" si="11"/>
        <v>0</v>
      </c>
      <c r="D11" s="87">
        <f t="shared" si="12"/>
        <v>0</v>
      </c>
      <c r="E11" s="87">
        <f t="shared" si="13"/>
        <v>0</v>
      </c>
      <c r="F11" s="87">
        <f t="shared" si="14"/>
        <v>0</v>
      </c>
      <c r="G11" s="88">
        <v>0</v>
      </c>
      <c r="H11" s="89">
        <f t="shared" si="15"/>
        <v>0</v>
      </c>
      <c r="I11" s="89">
        <f t="shared" si="15"/>
        <v>0</v>
      </c>
      <c r="J11" s="89">
        <f t="shared" si="15"/>
        <v>0</v>
      </c>
      <c r="K11" s="89">
        <f t="shared" si="15"/>
        <v>0</v>
      </c>
      <c r="L11" s="89">
        <f t="shared" si="15"/>
        <v>0</v>
      </c>
      <c r="M11" s="89">
        <f t="shared" si="15"/>
        <v>0</v>
      </c>
      <c r="N11" s="90">
        <f t="shared" si="16"/>
        <v>0</v>
      </c>
      <c r="O11" s="91">
        <f t="shared" si="17"/>
        <v>0</v>
      </c>
      <c r="P11" s="91">
        <f t="shared" si="17"/>
        <v>0</v>
      </c>
      <c r="Q11" s="91">
        <f t="shared" si="17"/>
        <v>0</v>
      </c>
      <c r="R11" s="91">
        <f t="shared" si="18"/>
        <v>0</v>
      </c>
      <c r="S11" s="91">
        <f t="shared" si="19"/>
        <v>0</v>
      </c>
      <c r="T11" s="91">
        <f t="shared" si="20"/>
        <v>0</v>
      </c>
      <c r="U11" s="91"/>
      <c r="V11" s="305" t="s">
        <v>267</v>
      </c>
    </row>
    <row r="12" spans="1:22" ht="12.6" customHeight="1">
      <c r="A12" s="85" t="s">
        <v>124</v>
      </c>
      <c r="B12" s="92" t="s">
        <v>73</v>
      </c>
      <c r="C12" s="87">
        <f t="shared" si="11"/>
        <v>21.105000000000004</v>
      </c>
      <c r="D12" s="87">
        <f t="shared" si="12"/>
        <v>22.160250000000005</v>
      </c>
      <c r="E12" s="87">
        <f t="shared" si="13"/>
        <v>23.268262500000006</v>
      </c>
      <c r="F12" s="87">
        <f t="shared" si="14"/>
        <v>24.431675625000008</v>
      </c>
      <c r="G12" s="88">
        <v>21.105000000000004</v>
      </c>
      <c r="H12" s="89">
        <f t="shared" si="15"/>
        <v>22.160250000000005</v>
      </c>
      <c r="I12" s="89">
        <f t="shared" si="15"/>
        <v>23.268262500000006</v>
      </c>
      <c r="J12" s="89">
        <f t="shared" si="15"/>
        <v>24.431675625000008</v>
      </c>
      <c r="K12" s="89">
        <f t="shared" si="15"/>
        <v>25.653259406250008</v>
      </c>
      <c r="L12" s="89">
        <f t="shared" si="15"/>
        <v>26.935922376562509</v>
      </c>
      <c r="M12" s="89">
        <f t="shared" si="15"/>
        <v>28.282718495390636</v>
      </c>
      <c r="N12" s="90">
        <f t="shared" si="16"/>
        <v>26.40</v>
      </c>
      <c r="O12" s="91">
        <f t="shared" si="17"/>
        <v>27.70</v>
      </c>
      <c r="P12" s="91">
        <f t="shared" si="17"/>
        <v>29.10</v>
      </c>
      <c r="Q12" s="91">
        <f t="shared" si="17"/>
        <v>30.60</v>
      </c>
      <c r="R12" s="91">
        <f t="shared" si="18"/>
        <v>32.10</v>
      </c>
      <c r="S12" s="91">
        <f t="shared" si="19"/>
        <v>33.700000000000003</v>
      </c>
      <c r="T12" s="91">
        <f t="shared" si="20"/>
        <v>35.40</v>
      </c>
      <c r="U12" s="91"/>
      <c r="V12" s="305" t="s">
        <v>267</v>
      </c>
    </row>
    <row r="13" spans="1:22" ht="12.6" customHeight="1">
      <c r="A13" s="99" t="s">
        <v>125</v>
      </c>
      <c r="B13" s="92" t="s">
        <v>73</v>
      </c>
      <c r="C13" s="87">
        <f t="shared" si="11"/>
        <v>37.695</v>
      </c>
      <c r="D13" s="87">
        <f t="shared" si="12"/>
        <v>39.579750000000004</v>
      </c>
      <c r="E13" s="87">
        <f t="shared" si="13"/>
        <v>41.558737500000007</v>
      </c>
      <c r="F13" s="87">
        <f t="shared" si="14"/>
        <v>43.636674375000005</v>
      </c>
      <c r="G13" s="88">
        <v>37.695</v>
      </c>
      <c r="H13" s="89">
        <f t="shared" si="15"/>
        <v>39.579750000000004</v>
      </c>
      <c r="I13" s="89">
        <f t="shared" si="15"/>
        <v>41.558737500000007</v>
      </c>
      <c r="J13" s="89">
        <f t="shared" si="15"/>
        <v>43.636674375000005</v>
      </c>
      <c r="K13" s="89">
        <f t="shared" si="15"/>
        <v>45.818508093750005</v>
      </c>
      <c r="L13" s="89">
        <f t="shared" si="15"/>
        <v>48.109433498437504</v>
      </c>
      <c r="M13" s="100">
        <f t="shared" si="15"/>
        <v>50.514905173359381</v>
      </c>
      <c r="N13" s="101">
        <f t="shared" si="16"/>
        <v>47.10</v>
      </c>
      <c r="O13" s="91">
        <f t="shared" si="17"/>
        <v>49.50</v>
      </c>
      <c r="P13" s="91">
        <f t="shared" si="17"/>
        <v>52</v>
      </c>
      <c r="Q13" s="91">
        <f t="shared" si="17"/>
        <v>54.60</v>
      </c>
      <c r="R13" s="91">
        <f t="shared" si="18"/>
        <v>57.30</v>
      </c>
      <c r="S13" s="91">
        <f t="shared" si="19"/>
        <v>60.20</v>
      </c>
      <c r="T13" s="91">
        <f t="shared" si="20"/>
        <v>63.20</v>
      </c>
      <c r="U13" s="102"/>
      <c r="V13" s="305" t="s">
        <v>267</v>
      </c>
    </row>
    <row r="14" spans="1:22" ht="12.6" customHeight="1">
      <c r="A14" s="85" t="s">
        <v>126</v>
      </c>
      <c r="B14" s="92" t="s">
        <v>73</v>
      </c>
      <c r="C14" s="87">
        <f t="shared" si="11"/>
        <v>58.485000000000007</v>
      </c>
      <c r="D14" s="87">
        <f t="shared" si="12"/>
        <v>61.409250000000007</v>
      </c>
      <c r="E14" s="87">
        <f t="shared" si="13"/>
        <v>64.479712500000005</v>
      </c>
      <c r="F14" s="87">
        <f t="shared" si="14"/>
        <v>67.703698125000003</v>
      </c>
      <c r="G14" s="88">
        <v>58.485000000000007</v>
      </c>
      <c r="H14" s="89">
        <f t="shared" si="15"/>
        <v>61.409250000000007</v>
      </c>
      <c r="I14" s="89">
        <f t="shared" si="15"/>
        <v>64.479712500000005</v>
      </c>
      <c r="J14" s="89">
        <f t="shared" si="15"/>
        <v>67.703698125000003</v>
      </c>
      <c r="K14" s="89">
        <f t="shared" si="15"/>
        <v>71.088883031250006</v>
      </c>
      <c r="L14" s="89">
        <f t="shared" si="15"/>
        <v>74.643327182812513</v>
      </c>
      <c r="M14" s="89">
        <f t="shared" si="15"/>
        <v>78.375493541953148</v>
      </c>
      <c r="N14" s="90">
        <f t="shared" si="16"/>
        <v>73.099999999999994</v>
      </c>
      <c r="O14" s="91">
        <f t="shared" si="17"/>
        <v>76.80</v>
      </c>
      <c r="P14" s="91">
        <f t="shared" si="17"/>
        <v>80.599999999999994</v>
      </c>
      <c r="Q14" s="91">
        <f t="shared" si="17"/>
        <v>84.60</v>
      </c>
      <c r="R14" s="91">
        <f t="shared" si="18"/>
        <v>88.80</v>
      </c>
      <c r="S14" s="91">
        <f t="shared" si="19"/>
        <v>93.20</v>
      </c>
      <c r="T14" s="91">
        <f t="shared" si="20"/>
        <v>97.90</v>
      </c>
      <c r="U14" s="103"/>
      <c r="V14" s="305" t="s">
        <v>267</v>
      </c>
    </row>
    <row r="15" spans="1:22" ht="12.6" customHeight="1">
      <c r="A15" s="93" t="s">
        <v>127</v>
      </c>
      <c r="B15" s="94" t="s">
        <v>74</v>
      </c>
      <c r="C15" s="87">
        <f t="shared" si="11"/>
        <v>116.86499999999999</v>
      </c>
      <c r="D15" s="87">
        <f t="shared" si="12"/>
        <v>122.70825000000001</v>
      </c>
      <c r="E15" s="87">
        <f t="shared" si="13"/>
        <v>128.84366250000002</v>
      </c>
      <c r="F15" s="87">
        <f t="shared" si="14"/>
        <v>135.28584562500004</v>
      </c>
      <c r="G15" s="95">
        <v>116.86499999999999</v>
      </c>
      <c r="H15" s="96">
        <f t="shared" si="15"/>
        <v>122.70825000000001</v>
      </c>
      <c r="I15" s="96">
        <f t="shared" si="15"/>
        <v>128.84366250000002</v>
      </c>
      <c r="J15" s="96">
        <f t="shared" si="15"/>
        <v>135.28584562500004</v>
      </c>
      <c r="K15" s="96">
        <f t="shared" si="15"/>
        <v>142.05013790625006</v>
      </c>
      <c r="L15" s="96">
        <f t="shared" si="15"/>
        <v>149.15264480156256</v>
      </c>
      <c r="M15" s="96">
        <f t="shared" si="15"/>
        <v>156.6102770416407</v>
      </c>
      <c r="N15" s="97">
        <f t="shared" si="16"/>
        <v>146.10</v>
      </c>
      <c r="O15" s="98">
        <f t="shared" si="17"/>
        <v>153.40</v>
      </c>
      <c r="P15" s="98">
        <f t="shared" si="17"/>
        <v>161.10</v>
      </c>
      <c r="Q15" s="98">
        <f t="shared" si="17"/>
        <v>169.20</v>
      </c>
      <c r="R15" s="98">
        <f t="shared" si="18"/>
        <v>177.70</v>
      </c>
      <c r="S15" s="98">
        <f t="shared" si="19"/>
        <v>186.60</v>
      </c>
      <c r="T15" s="98">
        <f t="shared" si="20"/>
        <v>195.90</v>
      </c>
      <c r="U15" s="104"/>
      <c r="V15" s="306" t="s">
        <v>267</v>
      </c>
    </row>
    <row r="16" spans="1:22" ht="12.6" customHeight="1">
      <c r="A16" s="85" t="s">
        <v>75</v>
      </c>
      <c r="B16" s="86" t="s">
        <v>73</v>
      </c>
      <c r="C16" s="87">
        <f t="shared" si="11"/>
        <v>1.764</v>
      </c>
      <c r="D16" s="87">
        <f t="shared" si="12"/>
        <v>1.8522000000000001</v>
      </c>
      <c r="E16" s="87">
        <f t="shared" si="13"/>
        <v>1.9448100000000001</v>
      </c>
      <c r="F16" s="87">
        <f t="shared" si="14"/>
        <v>2.0420505000000002</v>
      </c>
      <c r="G16" s="139">
        <v>1.764</v>
      </c>
      <c r="H16" s="89">
        <f t="shared" si="15"/>
        <v>1.8522000000000001</v>
      </c>
      <c r="I16" s="89">
        <f t="shared" si="15"/>
        <v>1.9448100000000001</v>
      </c>
      <c r="J16" s="89">
        <f t="shared" si="15"/>
        <v>2.0420505000000002</v>
      </c>
      <c r="K16" s="89">
        <f t="shared" si="15"/>
        <v>2.1441530250000005</v>
      </c>
      <c r="L16" s="89">
        <f t="shared" si="15"/>
        <v>2.2513606762500005</v>
      </c>
      <c r="M16" s="89">
        <f t="shared" si="15"/>
        <v>2.3639287100625004</v>
      </c>
      <c r="N16" s="90">
        <f>ROUND(G16*1.25,2)</f>
        <v>2.21</v>
      </c>
      <c r="O16" s="101">
        <f t="shared" si="21" ref="O16:T16">ROUND(H16*1.25,2)</f>
        <v>2.3199999999999998</v>
      </c>
      <c r="P16" s="101">
        <f t="shared" si="21"/>
        <v>2.4300000000000002</v>
      </c>
      <c r="Q16" s="101">
        <f t="shared" si="21"/>
        <v>2.5499999999999998</v>
      </c>
      <c r="R16" s="101">
        <f t="shared" si="21"/>
        <v>2.68</v>
      </c>
      <c r="S16" s="101">
        <f t="shared" si="21"/>
        <v>2.81</v>
      </c>
      <c r="T16" s="101">
        <f t="shared" si="21"/>
        <v>2.95</v>
      </c>
      <c r="U16" s="103"/>
      <c r="V16" s="305" t="s">
        <v>267</v>
      </c>
    </row>
    <row r="17" spans="1:22" ht="12.6" customHeight="1">
      <c r="A17" s="93" t="s">
        <v>76</v>
      </c>
      <c r="B17" s="105" t="s">
        <v>73</v>
      </c>
      <c r="C17" s="87">
        <f t="shared" si="11"/>
        <v>11.55</v>
      </c>
      <c r="D17" s="87">
        <f t="shared" si="12"/>
        <v>12.1275</v>
      </c>
      <c r="E17" s="87">
        <f t="shared" si="13"/>
        <v>12.733875000000001</v>
      </c>
      <c r="F17" s="87">
        <f t="shared" si="14"/>
        <v>13.370568750000002</v>
      </c>
      <c r="G17" s="95">
        <v>11.55</v>
      </c>
      <c r="H17" s="96">
        <f t="shared" si="15"/>
        <v>12.1275</v>
      </c>
      <c r="I17" s="96">
        <f t="shared" si="15"/>
        <v>12.733875000000001</v>
      </c>
      <c r="J17" s="96">
        <f t="shared" si="15"/>
        <v>13.370568750000002</v>
      </c>
      <c r="K17" s="96">
        <f t="shared" si="15"/>
        <v>14.039097187500003</v>
      </c>
      <c r="L17" s="96">
        <f t="shared" si="15"/>
        <v>14.741052046875003</v>
      </c>
      <c r="M17" s="96">
        <f t="shared" si="15"/>
        <v>15.478104649218754</v>
      </c>
      <c r="N17" s="97">
        <f t="shared" si="16"/>
        <v>14.40</v>
      </c>
      <c r="O17" s="98">
        <f t="shared" si="17"/>
        <v>15.10</v>
      </c>
      <c r="P17" s="98">
        <f t="shared" si="17"/>
        <v>15.90</v>
      </c>
      <c r="Q17" s="98">
        <f t="shared" si="17"/>
        <v>16.70</v>
      </c>
      <c r="R17" s="98">
        <f t="shared" si="18"/>
        <v>17.50</v>
      </c>
      <c r="S17" s="98">
        <f t="shared" si="19"/>
        <v>18.40</v>
      </c>
      <c r="T17" s="98">
        <f t="shared" si="20"/>
        <v>19.30</v>
      </c>
      <c r="U17" s="104"/>
      <c r="V17" s="306" t="s">
        <v>267</v>
      </c>
    </row>
    <row r="18" spans="1:22" ht="12.6" customHeight="1">
      <c r="A18" s="106" t="s">
        <v>128</v>
      </c>
      <c r="B18" s="107" t="s">
        <v>142</v>
      </c>
      <c r="C18" s="87">
        <f t="shared" si="11"/>
        <v>2468.5500000000002</v>
      </c>
      <c r="D18" s="87">
        <f t="shared" si="12"/>
        <v>2591.9775000000004</v>
      </c>
      <c r="E18" s="87">
        <f t="shared" si="13"/>
        <v>2721.5763750000006</v>
      </c>
      <c r="F18" s="87">
        <f t="shared" si="14"/>
        <v>2857.6551937500008</v>
      </c>
      <c r="G18" s="88">
        <v>2468.5500000000002</v>
      </c>
      <c r="H18" s="89">
        <f t="shared" si="15"/>
        <v>2591.9775000000004</v>
      </c>
      <c r="I18" s="89">
        <f t="shared" si="15"/>
        <v>2721.5763750000006</v>
      </c>
      <c r="J18" s="89">
        <f t="shared" si="15"/>
        <v>2857.6551937500008</v>
      </c>
      <c r="K18" s="89">
        <f t="shared" si="15"/>
        <v>3000.5379534375011</v>
      </c>
      <c r="L18" s="89">
        <f t="shared" si="15"/>
        <v>3150.5648511093764</v>
      </c>
      <c r="M18" s="89">
        <f t="shared" si="15"/>
        <v>3308.0930936648451</v>
      </c>
      <c r="N18" s="108">
        <f t="shared" si="22" ref="N18:N19">ROUND(G18*1.25,0)</f>
        <v>3086</v>
      </c>
      <c r="O18" s="109">
        <f t="shared" si="23" ref="O18:O19">ROUND(N18*(1+O$3),0)</f>
        <v>3240</v>
      </c>
      <c r="P18" s="109">
        <f t="shared" si="24" ref="P18:P19">ROUND(O18*(1+P$3),0)</f>
        <v>3402</v>
      </c>
      <c r="Q18" s="109">
        <f t="shared" si="25" ref="Q18:Q19">ROUND(P18*(1+Q$3),0)</f>
        <v>3572</v>
      </c>
      <c r="R18" s="109">
        <f t="shared" si="26" ref="R18:R19">ROUND(Q18*(1+R$3),0)</f>
        <v>3751</v>
      </c>
      <c r="S18" s="109">
        <f t="shared" si="27" ref="S18:S19">ROUND(R18*(1+S$3),0)</f>
        <v>3939</v>
      </c>
      <c r="T18" s="109">
        <f t="shared" si="28" ref="T18:T19">ROUND(S18*(1+T$3),0)</f>
        <v>4136</v>
      </c>
      <c r="U18" s="91"/>
      <c r="V18" s="305" t="s">
        <v>267</v>
      </c>
    </row>
    <row r="19" spans="1:22" ht="12.6" customHeight="1">
      <c r="A19" s="110" t="s">
        <v>129</v>
      </c>
      <c r="B19" s="107" t="s">
        <v>77</v>
      </c>
      <c r="C19" s="87">
        <f t="shared" si="11"/>
        <v>234.15</v>
      </c>
      <c r="D19" s="87">
        <f t="shared" si="12"/>
        <v>245.85750000000002</v>
      </c>
      <c r="E19" s="87">
        <f t="shared" si="13"/>
        <v>258.15037500000005</v>
      </c>
      <c r="F19" s="87">
        <f t="shared" si="14"/>
        <v>271.05789375000006</v>
      </c>
      <c r="G19" s="88">
        <v>234.15</v>
      </c>
      <c r="H19" s="89">
        <f t="shared" si="15"/>
        <v>245.85750000000002</v>
      </c>
      <c r="I19" s="89">
        <f t="shared" si="15"/>
        <v>258.15037500000005</v>
      </c>
      <c r="J19" s="89">
        <f t="shared" si="15"/>
        <v>271.05789375000006</v>
      </c>
      <c r="K19" s="89">
        <f t="shared" si="15"/>
        <v>284.6107884375001</v>
      </c>
      <c r="L19" s="89">
        <f t="shared" si="15"/>
        <v>298.8413278593751</v>
      </c>
      <c r="M19" s="89">
        <f t="shared" si="15"/>
        <v>313.78339425234384</v>
      </c>
      <c r="N19" s="108">
        <f t="shared" si="22"/>
        <v>293</v>
      </c>
      <c r="O19" s="109">
        <f t="shared" si="23"/>
        <v>308</v>
      </c>
      <c r="P19" s="109">
        <f t="shared" si="24"/>
        <v>323</v>
      </c>
      <c r="Q19" s="109">
        <f t="shared" si="25"/>
        <v>339</v>
      </c>
      <c r="R19" s="109">
        <f t="shared" si="26"/>
        <v>356</v>
      </c>
      <c r="S19" s="109">
        <f t="shared" si="27"/>
        <v>374</v>
      </c>
      <c r="T19" s="109">
        <f t="shared" si="28"/>
        <v>393</v>
      </c>
      <c r="U19" s="91"/>
      <c r="V19" s="305" t="s">
        <v>267</v>
      </c>
    </row>
    <row r="20" spans="1:22" ht="12.6" customHeight="1">
      <c r="A20" s="99" t="s">
        <v>81</v>
      </c>
      <c r="B20" s="111" t="s">
        <v>82</v>
      </c>
      <c r="C20" s="87">
        <f t="shared" si="11"/>
        <v>3.465</v>
      </c>
      <c r="D20" s="87">
        <f t="shared" si="12"/>
        <v>3.6382500000000002</v>
      </c>
      <c r="E20" s="87">
        <f t="shared" si="13"/>
        <v>3.8201625000000003</v>
      </c>
      <c r="F20" s="87">
        <f t="shared" si="14"/>
        <v>4.0111706250000001</v>
      </c>
      <c r="G20" s="112">
        <v>3.465</v>
      </c>
      <c r="H20" s="89">
        <f t="shared" si="15"/>
        <v>3.6382500000000002</v>
      </c>
      <c r="I20" s="89">
        <f t="shared" si="15"/>
        <v>3.8201625000000003</v>
      </c>
      <c r="J20" s="89">
        <f t="shared" si="15"/>
        <v>4.0111706250000001</v>
      </c>
      <c r="K20" s="89">
        <f t="shared" si="15"/>
        <v>4.2117291562500005</v>
      </c>
      <c r="L20" s="89">
        <f t="shared" si="15"/>
        <v>4.4223156140625006</v>
      </c>
      <c r="M20" s="89">
        <f t="shared" si="15"/>
        <v>4.6434313947656261</v>
      </c>
      <c r="N20" s="90">
        <f>ROUND(G20*1.25,2)</f>
        <v>4.33</v>
      </c>
      <c r="O20" s="91">
        <f>ROUND(N20*(1+O$3),2)</f>
        <v>4.55</v>
      </c>
      <c r="P20" s="91">
        <f t="shared" si="29" ref="P20:Q22">ROUND(O20*(1+P$3),2)</f>
        <v>4.78</v>
      </c>
      <c r="Q20" s="91">
        <f t="shared" si="29"/>
        <v>5.0199999999999996</v>
      </c>
      <c r="R20" s="91">
        <f t="shared" si="30" ref="R20:R22">ROUND(Q20*(1+R$3),2)</f>
        <v>5.27</v>
      </c>
      <c r="S20" s="91">
        <f t="shared" si="31" ref="S20:S22">ROUND(R20*(1+S$3),2)</f>
        <v>5.53</v>
      </c>
      <c r="T20" s="91">
        <f t="shared" si="32" ref="T20:T22">ROUND(S20*(1+T$3),2)</f>
        <v>5.81</v>
      </c>
      <c r="U20" s="91"/>
      <c r="V20" s="305" t="s">
        <v>267</v>
      </c>
    </row>
    <row r="21" spans="1:22" ht="12.6" customHeight="1">
      <c r="A21" s="99" t="s">
        <v>130</v>
      </c>
      <c r="B21" s="111" t="s">
        <v>82</v>
      </c>
      <c r="C21" s="87">
        <f t="shared" si="11"/>
        <v>0.95550000000000013</v>
      </c>
      <c r="D21" s="87">
        <f t="shared" si="12"/>
        <v>1.0032750000000001</v>
      </c>
      <c r="E21" s="87">
        <f t="shared" si="13"/>
        <v>1.0534387500000002</v>
      </c>
      <c r="F21" s="87">
        <f t="shared" si="14"/>
        <v>1.1061106875000002</v>
      </c>
      <c r="G21" s="88">
        <v>0.95550000000000013</v>
      </c>
      <c r="H21" s="89">
        <f t="shared" si="15"/>
        <v>1.0032750000000001</v>
      </c>
      <c r="I21" s="89">
        <f t="shared" si="15"/>
        <v>1.0534387500000002</v>
      </c>
      <c r="J21" s="89">
        <f t="shared" si="15"/>
        <v>1.1061106875000002</v>
      </c>
      <c r="K21" s="89">
        <f t="shared" si="15"/>
        <v>1.1614162218750002</v>
      </c>
      <c r="L21" s="89">
        <f t="shared" si="15"/>
        <v>1.2194870329687502</v>
      </c>
      <c r="M21" s="89">
        <f t="shared" si="15"/>
        <v>1.2804613846171877</v>
      </c>
      <c r="N21" s="90">
        <f t="shared" si="33" ref="N21">ROUND(G21*1.25,2)</f>
        <v>1.19</v>
      </c>
      <c r="O21" s="91">
        <f>ROUND(N21*(1+O$3),2)</f>
        <v>1.25</v>
      </c>
      <c r="P21" s="91">
        <f t="shared" si="29"/>
        <v>1.31</v>
      </c>
      <c r="Q21" s="91">
        <f t="shared" si="29"/>
        <v>1.38</v>
      </c>
      <c r="R21" s="91">
        <f t="shared" si="30"/>
        <v>1.45</v>
      </c>
      <c r="S21" s="91">
        <f t="shared" si="31"/>
        <v>1.52</v>
      </c>
      <c r="T21" s="91">
        <f t="shared" si="32"/>
        <v>1.60</v>
      </c>
      <c r="U21" s="91"/>
      <c r="V21" s="305" t="s">
        <v>267</v>
      </c>
    </row>
    <row r="22" spans="1:22" ht="12.6" customHeight="1">
      <c r="A22" s="99" t="s">
        <v>28</v>
      </c>
      <c r="B22" s="111" t="s">
        <v>82</v>
      </c>
      <c r="C22" s="87">
        <f t="shared" si="11"/>
        <v>2.3205</v>
      </c>
      <c r="D22" s="87">
        <f t="shared" si="12"/>
        <v>2.4365250000000001</v>
      </c>
      <c r="E22" s="87">
        <f t="shared" si="13"/>
        <v>2.5583512500000003</v>
      </c>
      <c r="F22" s="87">
        <f t="shared" si="14"/>
        <v>2.6862688125000003</v>
      </c>
      <c r="G22" s="112">
        <v>2.3205</v>
      </c>
      <c r="H22" s="89">
        <f t="shared" si="34" ref="H22:M37">G22*(1+H$3)</f>
        <v>2.4365250000000001</v>
      </c>
      <c r="I22" s="89">
        <f t="shared" si="34"/>
        <v>2.5583512500000003</v>
      </c>
      <c r="J22" s="89">
        <f t="shared" si="34"/>
        <v>2.6862688125000003</v>
      </c>
      <c r="K22" s="89">
        <f t="shared" si="34"/>
        <v>2.8205822531250004</v>
      </c>
      <c r="L22" s="89">
        <f t="shared" si="34"/>
        <v>2.9616113657812506</v>
      </c>
      <c r="M22" s="89">
        <f t="shared" si="34"/>
        <v>3.1096919340703133</v>
      </c>
      <c r="N22" s="90">
        <f>ROUND(G22*1.25,2)</f>
        <v>2.90</v>
      </c>
      <c r="O22" s="91">
        <f>ROUND(N22*(1+O$3),2)</f>
        <v>3.05</v>
      </c>
      <c r="P22" s="91">
        <f t="shared" si="29"/>
        <v>3.20</v>
      </c>
      <c r="Q22" s="91">
        <f t="shared" si="29"/>
        <v>3.36</v>
      </c>
      <c r="R22" s="91">
        <f t="shared" si="30"/>
        <v>3.53</v>
      </c>
      <c r="S22" s="91">
        <f t="shared" si="31"/>
        <v>3.71</v>
      </c>
      <c r="T22" s="91">
        <f t="shared" si="32"/>
        <v>3.90</v>
      </c>
      <c r="U22" s="91"/>
      <c r="V22" s="305" t="s">
        <v>267</v>
      </c>
    </row>
    <row r="23" spans="1:22" ht="12.6" customHeight="1">
      <c r="A23" s="99" t="s">
        <v>83</v>
      </c>
      <c r="B23" s="111" t="s">
        <v>82</v>
      </c>
      <c r="C23" s="87">
        <f t="shared" si="11"/>
        <v>20.265</v>
      </c>
      <c r="D23" s="87">
        <f t="shared" si="12"/>
        <v>21.27825</v>
      </c>
      <c r="E23" s="87">
        <f t="shared" si="13"/>
        <v>22.342162500000001</v>
      </c>
      <c r="F23" s="87">
        <f t="shared" si="14"/>
        <v>23.459270625000002</v>
      </c>
      <c r="G23" s="112">
        <v>20.265</v>
      </c>
      <c r="H23" s="89">
        <f t="shared" si="34"/>
        <v>21.27825</v>
      </c>
      <c r="I23" s="89">
        <f t="shared" si="34"/>
        <v>22.342162500000001</v>
      </c>
      <c r="J23" s="89">
        <f t="shared" si="34"/>
        <v>23.459270625000002</v>
      </c>
      <c r="K23" s="89">
        <f t="shared" si="34"/>
        <v>24.632234156250004</v>
      </c>
      <c r="L23" s="89">
        <f t="shared" si="34"/>
        <v>25.863845864062505</v>
      </c>
      <c r="M23" s="89">
        <f t="shared" si="34"/>
        <v>27.157038157265632</v>
      </c>
      <c r="N23" s="90">
        <f>ROUND(G23*1.25,1)</f>
        <v>25.30</v>
      </c>
      <c r="O23" s="91">
        <f>ROUND(N23*(1+O$3),1)</f>
        <v>26.60</v>
      </c>
      <c r="P23" s="91">
        <f t="shared" si="35" ref="P23:Q24">ROUND(O23*(1+P$3),1)</f>
        <v>27.90</v>
      </c>
      <c r="Q23" s="91">
        <f t="shared" si="35"/>
        <v>29.30</v>
      </c>
      <c r="R23" s="91">
        <f t="shared" si="36" ref="R23:R24">ROUND(Q23*(1+R$3),1)</f>
        <v>30.80</v>
      </c>
      <c r="S23" s="91">
        <f t="shared" si="37" ref="S23:S24">ROUND(R23*(1+S$3),1)</f>
        <v>32.299999999999997</v>
      </c>
      <c r="T23" s="91">
        <f t="shared" si="38" ref="T23:T24">ROUND(S23*(1+T$3),1)</f>
        <v>33.90</v>
      </c>
      <c r="U23" s="91"/>
      <c r="V23" s="305" t="s">
        <v>267</v>
      </c>
    </row>
    <row r="24" spans="1:22" s="116" customFormat="1" ht="12.6" customHeight="1">
      <c r="A24" s="113" t="s">
        <v>131</v>
      </c>
      <c r="B24" s="114" t="s">
        <v>82</v>
      </c>
      <c r="C24" s="87">
        <f t="shared" si="11"/>
        <v>46.725</v>
      </c>
      <c r="D24" s="87">
        <f t="shared" si="12"/>
        <v>49.06125</v>
      </c>
      <c r="E24" s="87">
        <f t="shared" si="13"/>
        <v>51.514312500000003</v>
      </c>
      <c r="F24" s="87">
        <f t="shared" si="14"/>
        <v>54.090028125000003</v>
      </c>
      <c r="G24" s="115">
        <v>46.725</v>
      </c>
      <c r="H24" s="96">
        <f t="shared" si="34"/>
        <v>49.06125</v>
      </c>
      <c r="I24" s="96">
        <f t="shared" si="34"/>
        <v>51.514312500000003</v>
      </c>
      <c r="J24" s="96">
        <f t="shared" si="34"/>
        <v>54.090028125000003</v>
      </c>
      <c r="K24" s="96">
        <f t="shared" si="34"/>
        <v>56.794529531250006</v>
      </c>
      <c r="L24" s="96">
        <f t="shared" si="34"/>
        <v>59.63425600781251</v>
      </c>
      <c r="M24" s="96">
        <f t="shared" si="34"/>
        <v>62.615968808203135</v>
      </c>
      <c r="N24" s="97">
        <f>ROUND(G24*1.25,1)</f>
        <v>58.40</v>
      </c>
      <c r="O24" s="98">
        <f>ROUND(N24*(1+O$3),1)</f>
        <v>61.30</v>
      </c>
      <c r="P24" s="98">
        <f t="shared" si="35"/>
        <v>64.400000000000006</v>
      </c>
      <c r="Q24" s="98">
        <f t="shared" si="35"/>
        <v>67.599999999999994</v>
      </c>
      <c r="R24" s="98">
        <f t="shared" si="36"/>
        <v>71</v>
      </c>
      <c r="S24" s="98">
        <f t="shared" si="37"/>
        <v>74.599999999999994</v>
      </c>
      <c r="T24" s="98">
        <f t="shared" si="38"/>
        <v>78.30</v>
      </c>
      <c r="U24" s="98"/>
      <c r="V24" s="306" t="s">
        <v>267</v>
      </c>
    </row>
    <row r="25" spans="1:23" ht="12.6" customHeight="1">
      <c r="A25" s="110" t="s">
        <v>144</v>
      </c>
      <c r="B25" s="111" t="s">
        <v>104</v>
      </c>
      <c r="C25" s="87">
        <f t="shared" si="11"/>
        <v>15634.50</v>
      </c>
      <c r="D25" s="87">
        <f t="shared" si="12"/>
        <v>16416.225000000002</v>
      </c>
      <c r="E25" s="87">
        <f t="shared" si="13"/>
        <v>17237.036250000005</v>
      </c>
      <c r="F25" s="87">
        <f t="shared" si="14"/>
        <v>18098.888062500006</v>
      </c>
      <c r="G25" s="88">
        <v>15634.50</v>
      </c>
      <c r="H25" s="89">
        <f t="shared" si="34"/>
        <v>16416.225000000002</v>
      </c>
      <c r="I25" s="89">
        <f t="shared" si="34"/>
        <v>17237.036250000005</v>
      </c>
      <c r="J25" s="89">
        <f t="shared" si="34"/>
        <v>18098.888062500006</v>
      </c>
      <c r="K25" s="89">
        <f t="shared" si="34"/>
        <v>19003.832465625008</v>
      </c>
      <c r="L25" s="89">
        <f t="shared" si="34"/>
        <v>19954.024088906259</v>
      </c>
      <c r="M25" s="89">
        <f t="shared" si="34"/>
        <v>20951.725293351574</v>
      </c>
      <c r="N25" s="108">
        <f>ROUND(G25*1.25,0)</f>
        <v>19543</v>
      </c>
      <c r="O25" s="109">
        <f t="shared" si="39" ref="O25:T28">ROUND(N25*(1+O$3),0)</f>
        <v>20520</v>
      </c>
      <c r="P25" s="109">
        <f t="shared" si="39"/>
        <v>21546</v>
      </c>
      <c r="Q25" s="109">
        <f t="shared" si="39"/>
        <v>22623</v>
      </c>
      <c r="R25" s="109">
        <f t="shared" si="39"/>
        <v>23754</v>
      </c>
      <c r="S25" s="109">
        <f t="shared" si="39"/>
        <v>24942</v>
      </c>
      <c r="T25" s="109">
        <f t="shared" si="39"/>
        <v>26189</v>
      </c>
      <c r="U25" s="109"/>
      <c r="V25" s="305" t="s">
        <v>267</v>
      </c>
      <c r="W25" s="69" t="s">
        <v>78</v>
      </c>
    </row>
    <row r="26" spans="1:23" ht="12.6" customHeight="1">
      <c r="A26" s="106" t="s">
        <v>145</v>
      </c>
      <c r="B26" s="111" t="s">
        <v>143</v>
      </c>
      <c r="C26" s="87">
        <f t="shared" si="11"/>
        <v>9465.75</v>
      </c>
      <c r="D26" s="87">
        <f t="shared" si="12"/>
        <v>9939.0375000000004</v>
      </c>
      <c r="E26" s="87">
        <f t="shared" si="13"/>
        <v>10435.989375000001</v>
      </c>
      <c r="F26" s="87">
        <f t="shared" si="14"/>
        <v>10957.788843750002</v>
      </c>
      <c r="G26" s="88">
        <v>9465.75</v>
      </c>
      <c r="H26" s="89">
        <f t="shared" si="34"/>
        <v>9939.0375000000004</v>
      </c>
      <c r="I26" s="89">
        <f t="shared" si="34"/>
        <v>10435.989375000001</v>
      </c>
      <c r="J26" s="89">
        <f t="shared" si="34"/>
        <v>10957.788843750002</v>
      </c>
      <c r="K26" s="89">
        <f t="shared" si="34"/>
        <v>11505.678285937503</v>
      </c>
      <c r="L26" s="89">
        <f t="shared" si="34"/>
        <v>12080.962200234379</v>
      </c>
      <c r="M26" s="89">
        <f t="shared" si="34"/>
        <v>12685.010310246098</v>
      </c>
      <c r="N26" s="108">
        <f t="shared" si="40" ref="N26:N28">G26*1.25</f>
        <v>11832.1875</v>
      </c>
      <c r="O26" s="109">
        <f t="shared" si="39"/>
        <v>12424</v>
      </c>
      <c r="P26" s="109">
        <f t="shared" si="39"/>
        <v>13045</v>
      </c>
      <c r="Q26" s="109">
        <f t="shared" si="39"/>
        <v>13697</v>
      </c>
      <c r="R26" s="109">
        <f t="shared" si="39"/>
        <v>14382</v>
      </c>
      <c r="S26" s="109">
        <f t="shared" si="39"/>
        <v>15101</v>
      </c>
      <c r="T26" s="109">
        <f t="shared" si="39"/>
        <v>15856</v>
      </c>
      <c r="U26" s="117"/>
      <c r="V26" s="305" t="s">
        <v>267</v>
      </c>
      <c r="W26" s="69" t="s">
        <v>79</v>
      </c>
    </row>
    <row r="27" spans="1:23" ht="12.6" customHeight="1">
      <c r="A27" s="106" t="s">
        <v>146</v>
      </c>
      <c r="B27" s="111" t="s">
        <v>143</v>
      </c>
      <c r="C27" s="87">
        <f t="shared" si="11"/>
        <v>6626.55</v>
      </c>
      <c r="D27" s="87">
        <f t="shared" si="12"/>
        <v>6957.8775000000005</v>
      </c>
      <c r="E27" s="87">
        <f t="shared" si="13"/>
        <v>7305.7713750000012</v>
      </c>
      <c r="F27" s="87">
        <f t="shared" si="14"/>
        <v>7671.0599437500014</v>
      </c>
      <c r="G27" s="88">
        <v>6626.55</v>
      </c>
      <c r="H27" s="89">
        <f t="shared" si="34"/>
        <v>6957.8775000000005</v>
      </c>
      <c r="I27" s="89">
        <f t="shared" si="34"/>
        <v>7305.7713750000012</v>
      </c>
      <c r="J27" s="89">
        <f t="shared" si="34"/>
        <v>7671.0599437500014</v>
      </c>
      <c r="K27" s="89">
        <f t="shared" si="34"/>
        <v>8054.6129409375017</v>
      </c>
      <c r="L27" s="89">
        <f t="shared" si="34"/>
        <v>8457.3435879843764</v>
      </c>
      <c r="M27" s="89">
        <f t="shared" si="34"/>
        <v>8880.2107673835962</v>
      </c>
      <c r="N27" s="108">
        <f t="shared" si="40"/>
        <v>8283.1875</v>
      </c>
      <c r="O27" s="109">
        <f t="shared" si="39"/>
        <v>8697</v>
      </c>
      <c r="P27" s="109">
        <f t="shared" si="39"/>
        <v>9132</v>
      </c>
      <c r="Q27" s="109">
        <f t="shared" si="39"/>
        <v>9589</v>
      </c>
      <c r="R27" s="109">
        <f t="shared" si="39"/>
        <v>10068</v>
      </c>
      <c r="S27" s="109">
        <f t="shared" si="39"/>
        <v>10571</v>
      </c>
      <c r="T27" s="109">
        <f t="shared" si="39"/>
        <v>11100</v>
      </c>
      <c r="U27" s="91"/>
      <c r="V27" s="305" t="s">
        <v>267</v>
      </c>
      <c r="W27" s="69" t="s">
        <v>80</v>
      </c>
    </row>
    <row r="28" spans="1:22" ht="12.6" customHeight="1">
      <c r="A28" s="110" t="s">
        <v>110</v>
      </c>
      <c r="B28" s="111" t="s">
        <v>77</v>
      </c>
      <c r="C28" s="87">
        <f t="shared" si="11"/>
        <v>1402.80</v>
      </c>
      <c r="D28" s="87">
        <f t="shared" si="12"/>
        <v>1472.94</v>
      </c>
      <c r="E28" s="87">
        <f t="shared" si="13"/>
        <v>1546.5870000000002</v>
      </c>
      <c r="F28" s="87">
        <f t="shared" si="14"/>
        <v>1623.9163500000002</v>
      </c>
      <c r="G28" s="88">
        <v>1402.80</v>
      </c>
      <c r="H28" s="89">
        <f t="shared" si="34"/>
        <v>1472.94</v>
      </c>
      <c r="I28" s="89">
        <f t="shared" si="34"/>
        <v>1546.5870000000002</v>
      </c>
      <c r="J28" s="89">
        <f t="shared" si="34"/>
        <v>1623.9163500000002</v>
      </c>
      <c r="K28" s="89">
        <f t="shared" si="34"/>
        <v>1705.1121675000002</v>
      </c>
      <c r="L28" s="89">
        <f t="shared" si="34"/>
        <v>1790.3677758750002</v>
      </c>
      <c r="M28" s="100">
        <f t="shared" si="34"/>
        <v>1879.8861646687503</v>
      </c>
      <c r="N28" s="108">
        <f t="shared" si="40"/>
        <v>1753.50</v>
      </c>
      <c r="O28" s="109">
        <f t="shared" si="39"/>
        <v>1841</v>
      </c>
      <c r="P28" s="109">
        <f t="shared" si="39"/>
        <v>1933</v>
      </c>
      <c r="Q28" s="109">
        <f t="shared" si="39"/>
        <v>2030</v>
      </c>
      <c r="R28" s="109">
        <f t="shared" si="39"/>
        <v>2132</v>
      </c>
      <c r="S28" s="109">
        <f t="shared" si="39"/>
        <v>2239</v>
      </c>
      <c r="T28" s="109">
        <f t="shared" si="39"/>
        <v>2351</v>
      </c>
      <c r="U28" s="118"/>
      <c r="V28" s="305" t="s">
        <v>267</v>
      </c>
    </row>
    <row r="29" spans="1:22" ht="12.6" customHeight="1">
      <c r="A29" s="99" t="s">
        <v>147</v>
      </c>
      <c r="B29" s="111" t="s">
        <v>155</v>
      </c>
      <c r="C29" s="87">
        <f t="shared" si="11"/>
        <v>58.485000000000007</v>
      </c>
      <c r="D29" s="87">
        <f t="shared" si="12"/>
        <v>61.409250000000007</v>
      </c>
      <c r="E29" s="87">
        <f t="shared" si="13"/>
        <v>64.479712500000005</v>
      </c>
      <c r="F29" s="87">
        <f t="shared" si="14"/>
        <v>67.703698125000003</v>
      </c>
      <c r="G29" s="112">
        <v>58.485000000000007</v>
      </c>
      <c r="H29" s="89">
        <f t="shared" si="34"/>
        <v>61.409250000000007</v>
      </c>
      <c r="I29" s="89">
        <f t="shared" si="34"/>
        <v>64.479712500000005</v>
      </c>
      <c r="J29" s="89">
        <f t="shared" si="34"/>
        <v>67.703698125000003</v>
      </c>
      <c r="K29" s="89">
        <f t="shared" si="34"/>
        <v>71.088883031250006</v>
      </c>
      <c r="L29" s="89">
        <f t="shared" si="34"/>
        <v>74.643327182812513</v>
      </c>
      <c r="M29" s="89">
        <f t="shared" si="34"/>
        <v>78.375493541953148</v>
      </c>
      <c r="N29" s="90">
        <f>ROUND(G29*1.25,1)</f>
        <v>73.099999999999994</v>
      </c>
      <c r="O29" s="91">
        <f>ROUND(N29*(1+O$3),1)</f>
        <v>76.80</v>
      </c>
      <c r="P29" s="91">
        <f t="shared" si="41" ref="P29">ROUND(O29*(1+P$3),1)</f>
        <v>80.599999999999994</v>
      </c>
      <c r="Q29" s="91">
        <f t="shared" si="42" ref="Q29">ROUND(P29*(1+Q$3),1)</f>
        <v>84.60</v>
      </c>
      <c r="R29" s="91">
        <f t="shared" si="43" ref="R29">ROUND(Q29*(1+R$3),1)</f>
        <v>88.80</v>
      </c>
      <c r="S29" s="91">
        <f t="shared" si="44" ref="S29">ROUND(R29*(1+S$3),1)</f>
        <v>93.20</v>
      </c>
      <c r="T29" s="91">
        <f t="shared" si="45" ref="T29">ROUND(S29*(1+T$3),1)</f>
        <v>97.90</v>
      </c>
      <c r="U29" s="91"/>
      <c r="V29" s="305" t="s">
        <v>267</v>
      </c>
    </row>
    <row r="30" spans="1:22" ht="12.6" customHeight="1">
      <c r="A30" s="99" t="s">
        <v>148</v>
      </c>
      <c r="B30" s="111" t="s">
        <v>155</v>
      </c>
      <c r="C30" s="87">
        <f t="shared" si="11"/>
        <v>233.73</v>
      </c>
      <c r="D30" s="87">
        <f t="shared" si="12"/>
        <v>245.41650000000001</v>
      </c>
      <c r="E30" s="87">
        <f t="shared" si="13"/>
        <v>257.68732500000004</v>
      </c>
      <c r="F30" s="87">
        <f t="shared" si="14"/>
        <v>270.57169125000007</v>
      </c>
      <c r="G30" s="112">
        <v>233.73</v>
      </c>
      <c r="H30" s="89">
        <f t="shared" si="34"/>
        <v>245.41650000000001</v>
      </c>
      <c r="I30" s="89">
        <f t="shared" si="34"/>
        <v>257.68732500000004</v>
      </c>
      <c r="J30" s="89">
        <f t="shared" si="34"/>
        <v>270.57169125000007</v>
      </c>
      <c r="K30" s="89">
        <f t="shared" si="34"/>
        <v>284.10027581250012</v>
      </c>
      <c r="L30" s="89">
        <f t="shared" si="34"/>
        <v>298.30528960312512</v>
      </c>
      <c r="M30" s="89">
        <f t="shared" si="34"/>
        <v>313.2205540832814</v>
      </c>
      <c r="N30" s="90">
        <f t="shared" si="46" ref="N30:N32">ROUND(G30*1.25,1)</f>
        <v>292.20</v>
      </c>
      <c r="O30" s="91">
        <f t="shared" si="47" ref="O30:O32">ROUND(N30*(1+O$3),1)</f>
        <v>306.80</v>
      </c>
      <c r="P30" s="91">
        <f t="shared" si="48" ref="P30:P32">ROUND(O30*(1+P$3),1)</f>
        <v>322.10000000000002</v>
      </c>
      <c r="Q30" s="91">
        <f t="shared" si="49" ref="Q30:Q32">ROUND(P30*(1+Q$3),1)</f>
        <v>338.20</v>
      </c>
      <c r="R30" s="91">
        <f t="shared" si="50" ref="R30:R32">ROUND(Q30*(1+R$3),1)</f>
        <v>355.10</v>
      </c>
      <c r="S30" s="91">
        <f t="shared" si="51" ref="S30:S32">ROUND(R30*(1+S$3),1)</f>
        <v>372.90</v>
      </c>
      <c r="T30" s="91">
        <f t="shared" si="52" ref="T30:T32">ROUND(S30*(1+T$3),1)</f>
        <v>391.50</v>
      </c>
      <c r="U30" s="91"/>
      <c r="V30" s="305" t="s">
        <v>267</v>
      </c>
    </row>
    <row r="31" spans="1:22" ht="12.6" customHeight="1">
      <c r="A31" s="99" t="s">
        <v>149</v>
      </c>
      <c r="B31" s="111" t="s">
        <v>155</v>
      </c>
      <c r="C31" s="87">
        <f t="shared" si="11"/>
        <v>467.46</v>
      </c>
      <c r="D31" s="87">
        <f t="shared" si="12"/>
        <v>490.83300000000003</v>
      </c>
      <c r="E31" s="87">
        <f t="shared" si="13"/>
        <v>515.37465000000009</v>
      </c>
      <c r="F31" s="87">
        <f t="shared" si="14"/>
        <v>541.14338250000014</v>
      </c>
      <c r="G31" s="112">
        <v>467.46</v>
      </c>
      <c r="H31" s="89">
        <f t="shared" si="34"/>
        <v>490.83300000000003</v>
      </c>
      <c r="I31" s="89">
        <f t="shared" si="34"/>
        <v>515.37465000000009</v>
      </c>
      <c r="J31" s="89">
        <f t="shared" si="34"/>
        <v>541.14338250000014</v>
      </c>
      <c r="K31" s="89">
        <f t="shared" si="34"/>
        <v>568.20055162500023</v>
      </c>
      <c r="L31" s="89">
        <f t="shared" si="34"/>
        <v>596.61057920625024</v>
      </c>
      <c r="M31" s="89">
        <f t="shared" si="34"/>
        <v>626.4411081665628</v>
      </c>
      <c r="N31" s="90">
        <f t="shared" si="46"/>
        <v>584.29999999999995</v>
      </c>
      <c r="O31" s="91">
        <f t="shared" si="47"/>
        <v>613.50</v>
      </c>
      <c r="P31" s="91">
        <f t="shared" si="48"/>
        <v>644.20000000000005</v>
      </c>
      <c r="Q31" s="91">
        <f t="shared" si="49"/>
        <v>676.40</v>
      </c>
      <c r="R31" s="91">
        <f t="shared" si="50"/>
        <v>710.20</v>
      </c>
      <c r="S31" s="91">
        <f t="shared" si="51"/>
        <v>745.70</v>
      </c>
      <c r="T31" s="91">
        <f t="shared" si="52"/>
        <v>783</v>
      </c>
      <c r="U31" s="91"/>
      <c r="V31" s="305" t="s">
        <v>267</v>
      </c>
    </row>
    <row r="32" spans="1:22" ht="12.6" customHeight="1">
      <c r="A32" s="113" t="s">
        <v>150</v>
      </c>
      <c r="B32" s="114" t="s">
        <v>155</v>
      </c>
      <c r="C32" s="87">
        <f t="shared" si="11"/>
        <v>701.19</v>
      </c>
      <c r="D32" s="87">
        <f t="shared" si="12"/>
        <v>736.24950000000013</v>
      </c>
      <c r="E32" s="87">
        <f t="shared" si="13"/>
        <v>773.06197500000019</v>
      </c>
      <c r="F32" s="87">
        <f t="shared" si="14"/>
        <v>811.71507375000022</v>
      </c>
      <c r="G32" s="115">
        <v>701.19</v>
      </c>
      <c r="H32" s="96">
        <f t="shared" si="34"/>
        <v>736.24950000000013</v>
      </c>
      <c r="I32" s="96">
        <f t="shared" si="34"/>
        <v>773.06197500000019</v>
      </c>
      <c r="J32" s="96">
        <f t="shared" si="34"/>
        <v>811.71507375000022</v>
      </c>
      <c r="K32" s="96">
        <f t="shared" si="34"/>
        <v>852.30082743750029</v>
      </c>
      <c r="L32" s="96">
        <f t="shared" si="34"/>
        <v>894.9158688093753</v>
      </c>
      <c r="M32" s="96">
        <f t="shared" si="34"/>
        <v>939.66166224984408</v>
      </c>
      <c r="N32" s="97">
        <f t="shared" si="46"/>
        <v>876.50</v>
      </c>
      <c r="O32" s="98">
        <f t="shared" si="47"/>
        <v>920.30</v>
      </c>
      <c r="P32" s="98">
        <f t="shared" si="48"/>
        <v>966.30</v>
      </c>
      <c r="Q32" s="98">
        <f t="shared" si="49"/>
        <v>1014.60</v>
      </c>
      <c r="R32" s="98">
        <f t="shared" si="50"/>
        <v>1065.30</v>
      </c>
      <c r="S32" s="98">
        <f t="shared" si="51"/>
        <v>1118.5999999999999</v>
      </c>
      <c r="T32" s="98">
        <f t="shared" si="52"/>
        <v>1174.50</v>
      </c>
      <c r="U32" s="98"/>
      <c r="V32" s="306" t="s">
        <v>267</v>
      </c>
    </row>
    <row r="33" spans="1:22" ht="12.6" customHeight="1">
      <c r="A33" s="85" t="s">
        <v>84</v>
      </c>
      <c r="B33" s="111" t="s">
        <v>87</v>
      </c>
      <c r="C33" s="87">
        <f t="shared" si="11"/>
        <v>1517.25</v>
      </c>
      <c r="D33" s="87">
        <f t="shared" si="12"/>
        <v>1593.1125</v>
      </c>
      <c r="E33" s="87">
        <f t="shared" si="13"/>
        <v>1672.7681250000001</v>
      </c>
      <c r="F33" s="87">
        <f t="shared" si="14"/>
        <v>1756.4065312500002</v>
      </c>
      <c r="G33" s="297">
        <v>1517.25</v>
      </c>
      <c r="H33" s="302">
        <f t="shared" si="34"/>
        <v>1593.1125</v>
      </c>
      <c r="I33" s="302">
        <f t="shared" si="34"/>
        <v>1672.7681250000001</v>
      </c>
      <c r="J33" s="302">
        <f t="shared" si="34"/>
        <v>1756.4065312500002</v>
      </c>
      <c r="K33" s="302">
        <f t="shared" si="34"/>
        <v>1844.2268578125002</v>
      </c>
      <c r="L33" s="302">
        <f t="shared" si="34"/>
        <v>1936.4382007031252</v>
      </c>
      <c r="M33" s="302">
        <f t="shared" si="34"/>
        <v>2033.2601107382816</v>
      </c>
      <c r="N33" s="108">
        <f>ROUND(G33*1.5,0)</f>
        <v>2276</v>
      </c>
      <c r="O33" s="118">
        <f>ROUND(N33*(1+O$3),0)</f>
        <v>2390</v>
      </c>
      <c r="P33" s="118">
        <f t="shared" si="53" ref="P33:Q33">ROUND(O33*(1+P$3),0)</f>
        <v>2510</v>
      </c>
      <c r="Q33" s="118">
        <f t="shared" si="53"/>
        <v>2636</v>
      </c>
      <c r="R33" s="118">
        <f t="shared" si="54" ref="R33:R35">ROUND(Q33*(1+R$3),0)</f>
        <v>2768</v>
      </c>
      <c r="S33" s="118">
        <f t="shared" si="55" ref="S33:S34">ROUND(R33*(1+S$3),0)</f>
        <v>2906</v>
      </c>
      <c r="T33" s="118">
        <f t="shared" si="56" ref="T33:T35">ROUND(S33*(1+T$3),0)</f>
        <v>3051</v>
      </c>
      <c r="U33" s="118"/>
      <c r="V33" s="305" t="s">
        <v>267</v>
      </c>
    </row>
    <row r="34" spans="1:22" ht="12.6" customHeight="1">
      <c r="A34" s="93" t="s">
        <v>85</v>
      </c>
      <c r="B34" s="114" t="s">
        <v>87</v>
      </c>
      <c r="C34" s="87">
        <f t="shared" si="11"/>
        <v>822.15000000000009</v>
      </c>
      <c r="D34" s="87">
        <f t="shared" si="12"/>
        <v>863.25750000000016</v>
      </c>
      <c r="E34" s="87">
        <f t="shared" si="13"/>
        <v>906.42037500000026</v>
      </c>
      <c r="F34" s="87">
        <f t="shared" si="14"/>
        <v>951.74139375000027</v>
      </c>
      <c r="G34" s="298">
        <v>822.15000000000009</v>
      </c>
      <c r="H34" s="303">
        <f t="shared" si="34"/>
        <v>863.25750000000016</v>
      </c>
      <c r="I34" s="303">
        <f t="shared" si="34"/>
        <v>906.42037500000026</v>
      </c>
      <c r="J34" s="303">
        <f t="shared" si="34"/>
        <v>951.74139375000027</v>
      </c>
      <c r="K34" s="303">
        <f t="shared" si="34"/>
        <v>999.32846343750032</v>
      </c>
      <c r="L34" s="303">
        <f t="shared" si="34"/>
        <v>1049.2948866093755</v>
      </c>
      <c r="M34" s="303">
        <f t="shared" si="34"/>
        <v>1101.7596309398443</v>
      </c>
      <c r="N34" s="119">
        <f>ROUND(G34*1.5,0)</f>
        <v>1233</v>
      </c>
      <c r="O34" s="120">
        <f t="shared" si="57" ref="O34:Q35">ROUND(N34*(1+O$3),0)</f>
        <v>1295</v>
      </c>
      <c r="P34" s="120">
        <f t="shared" si="57"/>
        <v>1360</v>
      </c>
      <c r="Q34" s="120">
        <f t="shared" si="57"/>
        <v>1428</v>
      </c>
      <c r="R34" s="120">
        <f t="shared" si="54"/>
        <v>1499</v>
      </c>
      <c r="S34" s="120">
        <f t="shared" si="55"/>
        <v>1574</v>
      </c>
      <c r="T34" s="120">
        <f t="shared" si="56"/>
        <v>1653</v>
      </c>
      <c r="U34" s="121"/>
      <c r="V34" s="306" t="s">
        <v>267</v>
      </c>
    </row>
    <row r="35" spans="1:22" ht="12.6" customHeight="1">
      <c r="A35" s="122" t="s">
        <v>112</v>
      </c>
      <c r="B35" s="107" t="s">
        <v>139</v>
      </c>
      <c r="C35" s="87">
        <f t="shared" si="11"/>
        <v>9873.15</v>
      </c>
      <c r="D35" s="87">
        <f t="shared" si="12"/>
        <v>10366.807500000001</v>
      </c>
      <c r="E35" s="87">
        <f t="shared" si="13"/>
        <v>10885.147875000001</v>
      </c>
      <c r="F35" s="87">
        <f t="shared" si="14"/>
        <v>11429.405268750001</v>
      </c>
      <c r="G35" s="297">
        <v>9873.15</v>
      </c>
      <c r="H35" s="89">
        <f t="shared" si="34"/>
        <v>10366.807500000001</v>
      </c>
      <c r="I35" s="89">
        <f t="shared" si="34"/>
        <v>10885.147875000001</v>
      </c>
      <c r="J35" s="89">
        <f t="shared" si="34"/>
        <v>11429.405268750001</v>
      </c>
      <c r="K35" s="89">
        <f t="shared" si="34"/>
        <v>12000.875532187501</v>
      </c>
      <c r="L35" s="89">
        <f t="shared" si="34"/>
        <v>12600.919308796878</v>
      </c>
      <c r="M35" s="89">
        <f t="shared" si="34"/>
        <v>13230.965274236722</v>
      </c>
      <c r="N35" s="108">
        <f>ROUND(G35*1.5,0)</f>
        <v>14810</v>
      </c>
      <c r="O35" s="117">
        <f>ROUND(N35*(1+O$3),0)</f>
        <v>15551</v>
      </c>
      <c r="P35" s="117">
        <f t="shared" si="57"/>
        <v>16329</v>
      </c>
      <c r="Q35" s="117">
        <f t="shared" si="57"/>
        <v>17145</v>
      </c>
      <c r="R35" s="117">
        <f t="shared" si="54"/>
        <v>18002</v>
      </c>
      <c r="S35" s="117">
        <f>ROUND(R35*(1+S$3),0)</f>
        <v>18902</v>
      </c>
      <c r="T35" s="117">
        <f t="shared" si="56"/>
        <v>19847</v>
      </c>
      <c r="U35" s="109"/>
      <c r="V35" s="307" t="s">
        <v>267</v>
      </c>
    </row>
    <row r="36" spans="1:22" ht="12.6" customHeight="1">
      <c r="A36" s="122" t="s">
        <v>132</v>
      </c>
      <c r="B36" s="107" t="s">
        <v>73</v>
      </c>
      <c r="C36" s="87">
        <f t="shared" si="11"/>
        <v>205.80</v>
      </c>
      <c r="D36" s="87">
        <f t="shared" si="12"/>
        <v>216.09000000000003</v>
      </c>
      <c r="E36" s="87">
        <f t="shared" si="13"/>
        <v>226.89450000000005</v>
      </c>
      <c r="F36" s="87">
        <f t="shared" si="14"/>
        <v>238.23922500000006</v>
      </c>
      <c r="G36" s="299">
        <v>205.80</v>
      </c>
      <c r="H36" s="89">
        <f t="shared" si="34"/>
        <v>216.09000000000003</v>
      </c>
      <c r="I36" s="89">
        <f t="shared" si="34"/>
        <v>226.89450000000005</v>
      </c>
      <c r="J36" s="89">
        <f t="shared" si="34"/>
        <v>238.23922500000006</v>
      </c>
      <c r="K36" s="89">
        <f t="shared" si="34"/>
        <v>250.15118625000008</v>
      </c>
      <c r="L36" s="89">
        <f t="shared" si="34"/>
        <v>262.65874556250009</v>
      </c>
      <c r="M36" s="89">
        <f t="shared" si="34"/>
        <v>275.79168284062513</v>
      </c>
      <c r="N36" s="108">
        <f>ROUND(G36*1.5,0)</f>
        <v>309</v>
      </c>
      <c r="O36" s="123">
        <f>ROUND(N36*(1+O$3),0)</f>
        <v>324</v>
      </c>
      <c r="P36" s="123">
        <f t="shared" si="58" ref="P36:T36">ROUND(O36*(1+P$3),0)</f>
        <v>340</v>
      </c>
      <c r="Q36" s="123">
        <f t="shared" si="58"/>
        <v>357</v>
      </c>
      <c r="R36" s="123">
        <f t="shared" si="58"/>
        <v>375</v>
      </c>
      <c r="S36" s="123">
        <f t="shared" si="58"/>
        <v>394</v>
      </c>
      <c r="T36" s="123">
        <f t="shared" si="58"/>
        <v>414</v>
      </c>
      <c r="U36" s="124"/>
      <c r="V36" s="305" t="s">
        <v>267</v>
      </c>
    </row>
    <row r="37" spans="1:22" ht="12.6" customHeight="1">
      <c r="A37" s="85" t="s">
        <v>133</v>
      </c>
      <c r="B37" s="111" t="s">
        <v>140</v>
      </c>
      <c r="C37" s="87">
        <f t="shared" si="11"/>
        <v>136.50</v>
      </c>
      <c r="D37" s="87">
        <f t="shared" si="12"/>
        <v>143.32500000000002</v>
      </c>
      <c r="E37" s="87">
        <f t="shared" si="13"/>
        <v>150.49125000000004</v>
      </c>
      <c r="F37" s="87">
        <f t="shared" si="14"/>
        <v>158.01581250000004</v>
      </c>
      <c r="G37" s="299">
        <v>136.50</v>
      </c>
      <c r="H37" s="89">
        <f t="shared" si="34"/>
        <v>143.32500000000002</v>
      </c>
      <c r="I37" s="89">
        <f t="shared" si="34"/>
        <v>150.49125000000004</v>
      </c>
      <c r="J37" s="89">
        <f t="shared" si="34"/>
        <v>158.01581250000004</v>
      </c>
      <c r="K37" s="89">
        <f t="shared" si="34"/>
        <v>165.91660312500005</v>
      </c>
      <c r="L37" s="89">
        <f t="shared" si="34"/>
        <v>174.21243328125007</v>
      </c>
      <c r="M37" s="89">
        <f t="shared" si="34"/>
        <v>182.92305494531257</v>
      </c>
      <c r="N37" s="108">
        <f>ROUND($N$34/6,0)</f>
        <v>206</v>
      </c>
      <c r="O37" s="125">
        <f>ROUND(O34/6,0)</f>
        <v>216</v>
      </c>
      <c r="P37" s="125">
        <f t="shared" si="59" ref="P37:T37">ROUND(P34/6,0)</f>
        <v>227</v>
      </c>
      <c r="Q37" s="125">
        <f t="shared" si="59"/>
        <v>238</v>
      </c>
      <c r="R37" s="125">
        <f t="shared" si="59"/>
        <v>250</v>
      </c>
      <c r="S37" s="125">
        <f t="shared" si="59"/>
        <v>262</v>
      </c>
      <c r="T37" s="125">
        <f t="shared" si="59"/>
        <v>276</v>
      </c>
      <c r="U37" s="126"/>
      <c r="V37" s="305" t="s">
        <v>267</v>
      </c>
    </row>
    <row r="38" spans="1:22" ht="12.6" customHeight="1">
      <c r="A38" s="93" t="s">
        <v>134</v>
      </c>
      <c r="B38" s="114" t="s">
        <v>140</v>
      </c>
      <c r="C38" s="87">
        <f t="shared" si="11"/>
        <v>136.50</v>
      </c>
      <c r="D38" s="87">
        <f t="shared" si="12"/>
        <v>143.32500000000002</v>
      </c>
      <c r="E38" s="87">
        <f t="shared" si="13"/>
        <v>150.49125000000004</v>
      </c>
      <c r="F38" s="87">
        <f t="shared" si="14"/>
        <v>158.01581250000004</v>
      </c>
      <c r="G38" s="298">
        <v>136.50</v>
      </c>
      <c r="H38" s="96">
        <f t="shared" si="60" ref="H38:M53">G38*(1+H$3)</f>
        <v>143.32500000000002</v>
      </c>
      <c r="I38" s="96">
        <f t="shared" si="60"/>
        <v>150.49125000000004</v>
      </c>
      <c r="J38" s="96">
        <f t="shared" si="60"/>
        <v>158.01581250000004</v>
      </c>
      <c r="K38" s="96">
        <f t="shared" si="60"/>
        <v>165.91660312500005</v>
      </c>
      <c r="L38" s="96">
        <f t="shared" si="60"/>
        <v>174.21243328125007</v>
      </c>
      <c r="M38" s="304">
        <f t="shared" si="60"/>
        <v>182.92305494531257</v>
      </c>
      <c r="N38" s="119">
        <f>ROUND($N$34/6,0)</f>
        <v>206</v>
      </c>
      <c r="O38" s="127">
        <f>ROUND(O$34/6,0)</f>
        <v>216</v>
      </c>
      <c r="P38" s="127">
        <f t="shared" si="61" ref="P38:T38">ROUND(P$34/6,0)</f>
        <v>227</v>
      </c>
      <c r="Q38" s="127">
        <f t="shared" si="61"/>
        <v>238</v>
      </c>
      <c r="R38" s="127">
        <f t="shared" si="61"/>
        <v>250</v>
      </c>
      <c r="S38" s="127">
        <f t="shared" si="61"/>
        <v>262</v>
      </c>
      <c r="T38" s="127">
        <f t="shared" si="61"/>
        <v>276</v>
      </c>
      <c r="U38" s="128"/>
      <c r="V38" s="306" t="s">
        <v>267</v>
      </c>
    </row>
    <row r="39" spans="1:22" ht="12.6" customHeight="1">
      <c r="A39" s="85" t="s">
        <v>135</v>
      </c>
      <c r="B39" s="111" t="s">
        <v>141</v>
      </c>
      <c r="C39" s="87">
        <f t="shared" si="11"/>
        <v>173.25</v>
      </c>
      <c r="D39" s="87">
        <f t="shared" si="12"/>
        <v>181.9125</v>
      </c>
      <c r="E39" s="87">
        <f t="shared" si="13"/>
        <v>191.008125</v>
      </c>
      <c r="F39" s="87">
        <f t="shared" si="14"/>
        <v>200.55853125000002</v>
      </c>
      <c r="G39" s="297">
        <v>173.25</v>
      </c>
      <c r="H39" s="89">
        <f t="shared" si="60"/>
        <v>181.9125</v>
      </c>
      <c r="I39" s="89">
        <f t="shared" si="60"/>
        <v>191.008125</v>
      </c>
      <c r="J39" s="89">
        <f t="shared" si="60"/>
        <v>200.55853125000002</v>
      </c>
      <c r="K39" s="89">
        <f t="shared" si="60"/>
        <v>210.58645781250002</v>
      </c>
      <c r="L39" s="89">
        <f t="shared" si="60"/>
        <v>221.11578070312501</v>
      </c>
      <c r="M39" s="89">
        <f t="shared" si="60"/>
        <v>232.17156973828128</v>
      </c>
      <c r="N39" s="108">
        <f>ROUND(G39*1.25,0)</f>
        <v>217</v>
      </c>
      <c r="O39" s="123">
        <f>ROUND(N39*(1+O$3),0)</f>
        <v>228</v>
      </c>
      <c r="P39" s="123">
        <f t="shared" si="62" ref="P39:T39">ROUND(O39*(1+P$3),0)</f>
        <v>239</v>
      </c>
      <c r="Q39" s="123">
        <f t="shared" si="62"/>
        <v>251</v>
      </c>
      <c r="R39" s="123">
        <f t="shared" si="62"/>
        <v>264</v>
      </c>
      <c r="S39" s="123">
        <f t="shared" si="62"/>
        <v>277</v>
      </c>
      <c r="T39" s="123">
        <f t="shared" si="62"/>
        <v>291</v>
      </c>
      <c r="U39" s="124"/>
      <c r="V39" s="305" t="s">
        <v>267</v>
      </c>
    </row>
    <row r="40" spans="1:22" ht="12.6" customHeight="1">
      <c r="A40" s="85" t="s">
        <v>136</v>
      </c>
      <c r="B40" s="111" t="s">
        <v>141</v>
      </c>
      <c r="C40" s="87">
        <f t="shared" si="11"/>
        <v>106.05000000000001</v>
      </c>
      <c r="D40" s="87">
        <f t="shared" si="12"/>
        <v>111.35250000000002</v>
      </c>
      <c r="E40" s="87">
        <f t="shared" si="13"/>
        <v>116.92012500000003</v>
      </c>
      <c r="F40" s="87">
        <f t="shared" si="14"/>
        <v>122.76613125000003</v>
      </c>
      <c r="G40" s="297">
        <v>106.05000000000001</v>
      </c>
      <c r="H40" s="89">
        <f t="shared" si="60"/>
        <v>111.35250000000002</v>
      </c>
      <c r="I40" s="89">
        <f t="shared" si="60"/>
        <v>116.92012500000003</v>
      </c>
      <c r="J40" s="89">
        <f t="shared" si="60"/>
        <v>122.76613125000003</v>
      </c>
      <c r="K40" s="89">
        <f t="shared" si="60"/>
        <v>128.90443781250005</v>
      </c>
      <c r="L40" s="89">
        <f t="shared" si="60"/>
        <v>135.34965970312507</v>
      </c>
      <c r="M40" s="89">
        <f t="shared" si="60"/>
        <v>142.11714268828132</v>
      </c>
      <c r="N40" s="108">
        <f>ROUND(G40*1.25,0)</f>
        <v>133</v>
      </c>
      <c r="O40" s="123">
        <f>ROUND(N40*(1+O$3),0)</f>
        <v>140</v>
      </c>
      <c r="P40" s="123">
        <f t="shared" si="63" ref="P40:T40">ROUND(O40*(1+P$3),0)</f>
        <v>147</v>
      </c>
      <c r="Q40" s="123">
        <f t="shared" si="63"/>
        <v>154</v>
      </c>
      <c r="R40" s="123">
        <f t="shared" si="63"/>
        <v>162</v>
      </c>
      <c r="S40" s="123">
        <f t="shared" si="63"/>
        <v>170</v>
      </c>
      <c r="T40" s="123">
        <f t="shared" si="63"/>
        <v>179</v>
      </c>
      <c r="U40" s="124"/>
      <c r="V40" s="305" t="s">
        <v>267</v>
      </c>
    </row>
    <row r="41" spans="1:22" ht="12.6" customHeight="1">
      <c r="A41" s="85" t="s">
        <v>137</v>
      </c>
      <c r="B41" s="111" t="s">
        <v>141</v>
      </c>
      <c r="C41" s="87">
        <f t="shared" si="11"/>
        <v>143.85</v>
      </c>
      <c r="D41" s="87">
        <f t="shared" si="12"/>
        <v>151.04249999999999</v>
      </c>
      <c r="E41" s="87">
        <f t="shared" si="13"/>
        <v>158.59462500000001</v>
      </c>
      <c r="F41" s="87">
        <f t="shared" si="14"/>
        <v>166.52435625000001</v>
      </c>
      <c r="G41" s="297">
        <v>143.85</v>
      </c>
      <c r="H41" s="89">
        <f t="shared" si="60"/>
        <v>151.04249999999999</v>
      </c>
      <c r="I41" s="89">
        <f t="shared" si="60"/>
        <v>158.59462500000001</v>
      </c>
      <c r="J41" s="89">
        <f t="shared" si="60"/>
        <v>166.52435625000001</v>
      </c>
      <c r="K41" s="89">
        <f t="shared" si="60"/>
        <v>174.85057406250002</v>
      </c>
      <c r="L41" s="89">
        <f t="shared" si="60"/>
        <v>183.59310276562502</v>
      </c>
      <c r="M41" s="89">
        <f t="shared" si="60"/>
        <v>192.77275790390627</v>
      </c>
      <c r="N41" s="108">
        <f>ROUND(G41*1.25,0)</f>
        <v>180</v>
      </c>
      <c r="O41" s="117">
        <f>ROUND(N41*(1+O$3),0)</f>
        <v>189</v>
      </c>
      <c r="P41" s="117">
        <f t="shared" si="64" ref="P41:T42">ROUND(O41*(1+P$3),0)</f>
        <v>198</v>
      </c>
      <c r="Q41" s="117">
        <f t="shared" si="64"/>
        <v>208</v>
      </c>
      <c r="R41" s="117">
        <f t="shared" si="64"/>
        <v>218</v>
      </c>
      <c r="S41" s="117">
        <f t="shared" si="64"/>
        <v>229</v>
      </c>
      <c r="T41" s="117">
        <f t="shared" si="64"/>
        <v>240</v>
      </c>
      <c r="U41" s="117"/>
      <c r="V41" s="305" t="s">
        <v>267</v>
      </c>
    </row>
    <row r="42" spans="1:22" ht="12.6" customHeight="1">
      <c r="A42" s="93" t="s">
        <v>138</v>
      </c>
      <c r="B42" s="114" t="s">
        <v>141</v>
      </c>
      <c r="C42" s="87">
        <f t="shared" si="11"/>
        <v>131.25</v>
      </c>
      <c r="D42" s="87">
        <f t="shared" si="12"/>
        <v>137.8125</v>
      </c>
      <c r="E42" s="87">
        <f t="shared" si="13"/>
        <v>144.703125</v>
      </c>
      <c r="F42" s="87">
        <f t="shared" si="14"/>
        <v>151.93828125000002</v>
      </c>
      <c r="G42" s="298">
        <v>131.25</v>
      </c>
      <c r="H42" s="96">
        <f t="shared" si="60"/>
        <v>137.8125</v>
      </c>
      <c r="I42" s="96">
        <f t="shared" si="60"/>
        <v>144.703125</v>
      </c>
      <c r="J42" s="96">
        <f t="shared" si="60"/>
        <v>151.93828125000002</v>
      </c>
      <c r="K42" s="96">
        <f t="shared" si="60"/>
        <v>159.53519531250004</v>
      </c>
      <c r="L42" s="96">
        <f t="shared" si="60"/>
        <v>167.51195507812506</v>
      </c>
      <c r="M42" s="304">
        <f t="shared" si="60"/>
        <v>175.8875528320313</v>
      </c>
      <c r="N42" s="119">
        <f t="shared" si="65" ref="N42:N43">ROUND(G42*1.25,0)</f>
        <v>164</v>
      </c>
      <c r="O42" s="129">
        <f t="shared" si="66" ref="O42:Q43">ROUND(N42*(1+O$3),0)</f>
        <v>172</v>
      </c>
      <c r="P42" s="129">
        <f t="shared" si="64"/>
        <v>181</v>
      </c>
      <c r="Q42" s="129">
        <f t="shared" si="64"/>
        <v>190</v>
      </c>
      <c r="R42" s="129">
        <f t="shared" si="64"/>
        <v>200</v>
      </c>
      <c r="S42" s="129">
        <f t="shared" si="64"/>
        <v>210</v>
      </c>
      <c r="T42" s="129">
        <f t="shared" si="64"/>
        <v>221</v>
      </c>
      <c r="U42" s="121"/>
      <c r="V42" s="306" t="s">
        <v>267</v>
      </c>
    </row>
    <row r="43" spans="1:22" ht="12.6" customHeight="1">
      <c r="A43" s="122" t="s">
        <v>113</v>
      </c>
      <c r="B43" s="107" t="s">
        <v>73</v>
      </c>
      <c r="C43" s="87">
        <f t="shared" si="11"/>
        <v>3290.7000000000003</v>
      </c>
      <c r="D43" s="87">
        <f t="shared" si="12"/>
        <v>3455.2350000000006</v>
      </c>
      <c r="E43" s="87">
        <f t="shared" si="13"/>
        <v>3627.9967500000007</v>
      </c>
      <c r="F43" s="87">
        <f t="shared" si="14"/>
        <v>3809.3965875000008</v>
      </c>
      <c r="G43" s="297">
        <v>3290.7000000000003</v>
      </c>
      <c r="H43" s="89">
        <f t="shared" si="60"/>
        <v>3455.2350000000006</v>
      </c>
      <c r="I43" s="89">
        <f t="shared" si="60"/>
        <v>3627.9967500000007</v>
      </c>
      <c r="J43" s="89">
        <f t="shared" si="60"/>
        <v>3809.3965875000008</v>
      </c>
      <c r="K43" s="89">
        <f t="shared" si="60"/>
        <v>3999.8664168750011</v>
      </c>
      <c r="L43" s="89">
        <f t="shared" si="60"/>
        <v>4199.8597377187516</v>
      </c>
      <c r="M43" s="89">
        <f t="shared" si="60"/>
        <v>4409.8527246046897</v>
      </c>
      <c r="N43" s="130">
        <f t="shared" si="65"/>
        <v>4113</v>
      </c>
      <c r="O43" s="117">
        <f t="shared" si="66"/>
        <v>4319</v>
      </c>
      <c r="P43" s="117">
        <f t="shared" si="66"/>
        <v>4535</v>
      </c>
      <c r="Q43" s="117">
        <f t="shared" si="66"/>
        <v>4762</v>
      </c>
      <c r="R43" s="117">
        <f t="shared" si="67" ref="R43">ROUND(Q43*(1+R$3),0)</f>
        <v>5000</v>
      </c>
      <c r="S43" s="117">
        <f t="shared" si="68" ref="S43">ROUND(R43*(1+S$3),0)</f>
        <v>5250</v>
      </c>
      <c r="T43" s="117">
        <f t="shared" si="69" ref="T43">ROUND(S43*(1+T$3),0)</f>
        <v>5513</v>
      </c>
      <c r="U43" s="117"/>
      <c r="V43" s="305" t="s">
        <v>267</v>
      </c>
    </row>
    <row r="44" spans="1:22" ht="12.6" customHeight="1">
      <c r="A44" s="122" t="s">
        <v>114</v>
      </c>
      <c r="B44" s="107" t="s">
        <v>73</v>
      </c>
      <c r="C44" s="87">
        <f t="shared" si="11"/>
        <v>24.675</v>
      </c>
      <c r="D44" s="87">
        <f t="shared" si="12"/>
        <v>25.90875</v>
      </c>
      <c r="E44" s="87">
        <f t="shared" si="13"/>
        <v>27.204187500000003</v>
      </c>
      <c r="F44" s="87">
        <f t="shared" si="14"/>
        <v>28.564396875000003</v>
      </c>
      <c r="G44" s="297">
        <v>24.675</v>
      </c>
      <c r="H44" s="89">
        <f t="shared" si="60"/>
        <v>25.90875</v>
      </c>
      <c r="I44" s="89">
        <f t="shared" si="60"/>
        <v>27.204187500000003</v>
      </c>
      <c r="J44" s="89">
        <f t="shared" si="60"/>
        <v>28.564396875000003</v>
      </c>
      <c r="K44" s="89">
        <f t="shared" si="60"/>
        <v>29.992616718750003</v>
      </c>
      <c r="L44" s="89">
        <f t="shared" si="60"/>
        <v>31.492247554687506</v>
      </c>
      <c r="M44" s="89">
        <f t="shared" si="60"/>
        <v>33.066859932421885</v>
      </c>
      <c r="N44" s="131">
        <f>ROUND(G44*1.25,1)</f>
        <v>30.80</v>
      </c>
      <c r="O44" s="91">
        <f>ROUND(N44*(1+O$3),1)</f>
        <v>32.299999999999997</v>
      </c>
      <c r="P44" s="91">
        <f t="shared" si="70" ref="P44:T44">ROUND(O44*(1+P$3),1)</f>
        <v>33.90</v>
      </c>
      <c r="Q44" s="91">
        <f t="shared" si="70"/>
        <v>35.60</v>
      </c>
      <c r="R44" s="91">
        <f t="shared" si="70"/>
        <v>37.40</v>
      </c>
      <c r="S44" s="91">
        <f t="shared" si="70"/>
        <v>39.299999999999997</v>
      </c>
      <c r="T44" s="91">
        <f t="shared" si="70"/>
        <v>41.30</v>
      </c>
      <c r="U44" s="117"/>
      <c r="V44" s="305" t="s">
        <v>267</v>
      </c>
    </row>
    <row r="45" spans="1:22" ht="12.6" customHeight="1">
      <c r="A45" s="85" t="s">
        <v>115</v>
      </c>
      <c r="B45" s="111" t="s">
        <v>73</v>
      </c>
      <c r="C45" s="87">
        <f t="shared" si="11"/>
        <v>24.675</v>
      </c>
      <c r="D45" s="87">
        <f t="shared" si="12"/>
        <v>25.90875</v>
      </c>
      <c r="E45" s="87">
        <f t="shared" si="13"/>
        <v>27.204187500000003</v>
      </c>
      <c r="F45" s="87">
        <f t="shared" si="14"/>
        <v>28.564396875000003</v>
      </c>
      <c r="G45" s="297">
        <v>24.675</v>
      </c>
      <c r="H45" s="89">
        <f t="shared" si="60"/>
        <v>25.90875</v>
      </c>
      <c r="I45" s="89">
        <f t="shared" si="60"/>
        <v>27.204187500000003</v>
      </c>
      <c r="J45" s="89">
        <f t="shared" si="60"/>
        <v>28.564396875000003</v>
      </c>
      <c r="K45" s="89">
        <f t="shared" si="60"/>
        <v>29.992616718750003</v>
      </c>
      <c r="L45" s="89">
        <f t="shared" si="60"/>
        <v>31.492247554687506</v>
      </c>
      <c r="M45" s="89">
        <f t="shared" si="60"/>
        <v>33.066859932421885</v>
      </c>
      <c r="N45" s="131">
        <f t="shared" si="71" ref="N45:N48">ROUND(G45*1.25,1)</f>
        <v>30.80</v>
      </c>
      <c r="O45" s="91">
        <f t="shared" si="72" ref="O45:T48">ROUND(N45*(1+O$3),1)</f>
        <v>32.299999999999997</v>
      </c>
      <c r="P45" s="91">
        <f t="shared" si="72"/>
        <v>33.90</v>
      </c>
      <c r="Q45" s="91">
        <f t="shared" si="72"/>
        <v>35.60</v>
      </c>
      <c r="R45" s="91">
        <f t="shared" si="72"/>
        <v>37.40</v>
      </c>
      <c r="S45" s="91">
        <f t="shared" si="72"/>
        <v>39.299999999999997</v>
      </c>
      <c r="T45" s="91">
        <f t="shared" si="72"/>
        <v>41.30</v>
      </c>
      <c r="U45" s="117"/>
      <c r="V45" s="305" t="s">
        <v>267</v>
      </c>
    </row>
    <row r="46" spans="1:22" ht="12.6" customHeight="1">
      <c r="A46" s="122" t="s">
        <v>116</v>
      </c>
      <c r="B46" s="107" t="s">
        <v>73</v>
      </c>
      <c r="C46" s="87">
        <f t="shared" si="11"/>
        <v>37.065</v>
      </c>
      <c r="D46" s="87">
        <f t="shared" si="12"/>
        <v>38.91825</v>
      </c>
      <c r="E46" s="87">
        <f t="shared" si="13"/>
        <v>40.864162499999999</v>
      </c>
      <c r="F46" s="87">
        <f t="shared" si="14"/>
        <v>42.907370624999999</v>
      </c>
      <c r="G46" s="297">
        <v>37.065</v>
      </c>
      <c r="H46" s="89">
        <f t="shared" si="60"/>
        <v>38.91825</v>
      </c>
      <c r="I46" s="89">
        <f t="shared" si="60"/>
        <v>40.864162499999999</v>
      </c>
      <c r="J46" s="89">
        <f t="shared" si="60"/>
        <v>42.907370624999999</v>
      </c>
      <c r="K46" s="89">
        <f t="shared" si="60"/>
        <v>45.052739156249999</v>
      </c>
      <c r="L46" s="89">
        <f t="shared" si="60"/>
        <v>47.305376114062497</v>
      </c>
      <c r="M46" s="89">
        <f t="shared" si="60"/>
        <v>49.670644919765621</v>
      </c>
      <c r="N46" s="131">
        <f t="shared" si="71"/>
        <v>46.30</v>
      </c>
      <c r="O46" s="91">
        <f t="shared" si="72"/>
        <v>48.60</v>
      </c>
      <c r="P46" s="91">
        <f t="shared" si="72"/>
        <v>51</v>
      </c>
      <c r="Q46" s="91">
        <f t="shared" si="72"/>
        <v>53.60</v>
      </c>
      <c r="R46" s="91">
        <f t="shared" si="72"/>
        <v>56.30</v>
      </c>
      <c r="S46" s="91">
        <f t="shared" si="72"/>
        <v>59.10</v>
      </c>
      <c r="T46" s="91">
        <f t="shared" si="72"/>
        <v>62.10</v>
      </c>
      <c r="U46" s="117"/>
      <c r="V46" s="305" t="s">
        <v>267</v>
      </c>
    </row>
    <row r="47" spans="1:22" ht="12.6" customHeight="1">
      <c r="A47" s="122" t="s">
        <v>151</v>
      </c>
      <c r="B47" s="107" t="s">
        <v>73</v>
      </c>
      <c r="C47" s="87">
        <f t="shared" si="11"/>
        <v>37.065</v>
      </c>
      <c r="D47" s="87">
        <f t="shared" si="12"/>
        <v>38.91825</v>
      </c>
      <c r="E47" s="87">
        <f t="shared" si="13"/>
        <v>40.864162499999999</v>
      </c>
      <c r="F47" s="87">
        <f t="shared" si="14"/>
        <v>42.907370624999999</v>
      </c>
      <c r="G47" s="297">
        <v>37.065</v>
      </c>
      <c r="H47" s="89">
        <f t="shared" si="60"/>
        <v>38.91825</v>
      </c>
      <c r="I47" s="89">
        <f t="shared" si="60"/>
        <v>40.864162499999999</v>
      </c>
      <c r="J47" s="89">
        <f t="shared" si="60"/>
        <v>42.907370624999999</v>
      </c>
      <c r="K47" s="89">
        <f t="shared" si="60"/>
        <v>45.052739156249999</v>
      </c>
      <c r="L47" s="89">
        <f t="shared" si="60"/>
        <v>47.305376114062497</v>
      </c>
      <c r="M47" s="89">
        <f t="shared" si="60"/>
        <v>49.670644919765621</v>
      </c>
      <c r="N47" s="131">
        <f t="shared" si="71"/>
        <v>46.30</v>
      </c>
      <c r="O47" s="91">
        <f t="shared" si="72"/>
        <v>48.60</v>
      </c>
      <c r="P47" s="91">
        <f t="shared" si="72"/>
        <v>51</v>
      </c>
      <c r="Q47" s="91">
        <f t="shared" si="72"/>
        <v>53.60</v>
      </c>
      <c r="R47" s="91">
        <f t="shared" si="72"/>
        <v>56.30</v>
      </c>
      <c r="S47" s="91">
        <f t="shared" si="72"/>
        <v>59.10</v>
      </c>
      <c r="T47" s="91">
        <f t="shared" si="72"/>
        <v>62.10</v>
      </c>
      <c r="U47" s="117"/>
      <c r="V47" s="305" t="s">
        <v>267</v>
      </c>
    </row>
    <row r="48" spans="1:22" s="116" customFormat="1" ht="12.6" customHeight="1">
      <c r="A48" s="132" t="s">
        <v>152</v>
      </c>
      <c r="B48" s="133" t="s">
        <v>73</v>
      </c>
      <c r="C48" s="87">
        <f t="shared" si="11"/>
        <v>29.82</v>
      </c>
      <c r="D48" s="87">
        <f t="shared" si="12"/>
        <v>31.311</v>
      </c>
      <c r="E48" s="87">
        <f t="shared" si="13"/>
        <v>32.876550000000002</v>
      </c>
      <c r="F48" s="87">
        <f t="shared" si="14"/>
        <v>34.520377500000002</v>
      </c>
      <c r="G48" s="298">
        <v>29.82</v>
      </c>
      <c r="H48" s="96">
        <f t="shared" si="60"/>
        <v>31.311</v>
      </c>
      <c r="I48" s="96">
        <f t="shared" si="60"/>
        <v>32.876550000000002</v>
      </c>
      <c r="J48" s="96">
        <f t="shared" si="60"/>
        <v>34.520377500000002</v>
      </c>
      <c r="K48" s="96">
        <f t="shared" si="60"/>
        <v>36.246396375000003</v>
      </c>
      <c r="L48" s="96">
        <f t="shared" si="60"/>
        <v>38.058716193750008</v>
      </c>
      <c r="M48" s="96">
        <f t="shared" si="60"/>
        <v>39.961652003437507</v>
      </c>
      <c r="N48" s="134">
        <f t="shared" si="71"/>
        <v>37.299999999999997</v>
      </c>
      <c r="O48" s="98">
        <f t="shared" si="72"/>
        <v>39.200000000000003</v>
      </c>
      <c r="P48" s="98">
        <f t="shared" si="72"/>
        <v>41.20</v>
      </c>
      <c r="Q48" s="98">
        <f t="shared" si="72"/>
        <v>43.30</v>
      </c>
      <c r="R48" s="98">
        <f t="shared" si="72"/>
        <v>45.50</v>
      </c>
      <c r="S48" s="98">
        <f t="shared" si="72"/>
        <v>47.80</v>
      </c>
      <c r="T48" s="98">
        <f t="shared" si="72"/>
        <v>50.20</v>
      </c>
      <c r="U48" s="129"/>
      <c r="V48" s="306" t="s">
        <v>267</v>
      </c>
    </row>
    <row r="49" spans="1:22" ht="13.2">
      <c r="A49" s="99" t="s">
        <v>117</v>
      </c>
      <c r="B49" s="135" t="s">
        <v>111</v>
      </c>
      <c r="C49" s="87">
        <f t="shared" si="11"/>
        <v>116.55000000000001</v>
      </c>
      <c r="D49" s="87">
        <f t="shared" si="12"/>
        <v>122.37750000000001</v>
      </c>
      <c r="E49" s="87">
        <f t="shared" si="13"/>
        <v>128.49637500000003</v>
      </c>
      <c r="F49" s="87">
        <f t="shared" si="14"/>
        <v>134.92119375000004</v>
      </c>
      <c r="G49" s="300">
        <v>116.55000000000001</v>
      </c>
      <c r="H49" s="89">
        <f t="shared" si="60"/>
        <v>122.37750000000001</v>
      </c>
      <c r="I49" s="89">
        <f t="shared" si="60"/>
        <v>128.49637500000003</v>
      </c>
      <c r="J49" s="89">
        <f t="shared" si="60"/>
        <v>134.92119375000004</v>
      </c>
      <c r="K49" s="89">
        <f t="shared" si="60"/>
        <v>141.66725343750005</v>
      </c>
      <c r="L49" s="89">
        <f t="shared" si="60"/>
        <v>148.75061610937507</v>
      </c>
      <c r="M49" s="89">
        <f t="shared" si="60"/>
        <v>156.18814691484383</v>
      </c>
      <c r="N49" s="136">
        <f t="shared" si="73" ref="N49:N54">ROUND(G49*1.25,0)</f>
        <v>146</v>
      </c>
      <c r="O49" s="117">
        <f t="shared" si="74" ref="O49:O54">ROUND(N49*(1+O$3),0)</f>
        <v>153</v>
      </c>
      <c r="P49" s="117">
        <f t="shared" si="75" ref="P49:P54">ROUND(O49*(1+P$3),0)</f>
        <v>161</v>
      </c>
      <c r="Q49" s="117">
        <f t="shared" si="76" ref="Q49:Q54">ROUND(P49*(1+Q$3),0)</f>
        <v>169</v>
      </c>
      <c r="R49" s="117">
        <f t="shared" si="77" ref="R49:R54">ROUND(Q49*(1+R$3),0)</f>
        <v>177</v>
      </c>
      <c r="S49" s="117">
        <f t="shared" si="78" ref="S49:S54">ROUND(R49*(1+S$3),0)</f>
        <v>186</v>
      </c>
      <c r="T49" s="117">
        <f t="shared" si="79" ref="T49:T54">ROUND(S49*(1+T$3),0)</f>
        <v>195</v>
      </c>
      <c r="U49" s="117"/>
      <c r="V49" s="305" t="s">
        <v>267</v>
      </c>
    </row>
    <row r="50" spans="1:22" ht="13.2">
      <c r="A50" s="137" t="s">
        <v>86</v>
      </c>
      <c r="B50" s="107" t="s">
        <v>73</v>
      </c>
      <c r="C50" s="87">
        <f t="shared" si="11"/>
        <v>201.60000000000002</v>
      </c>
      <c r="D50" s="87">
        <f t="shared" si="12"/>
        <v>211.68000000000004</v>
      </c>
      <c r="E50" s="87">
        <f t="shared" si="13"/>
        <v>222.26400000000004</v>
      </c>
      <c r="F50" s="87">
        <f t="shared" si="14"/>
        <v>233.37720000000004</v>
      </c>
      <c r="G50" s="301">
        <v>201.60000000000002</v>
      </c>
      <c r="H50" s="89">
        <f t="shared" si="60"/>
        <v>211.68000000000004</v>
      </c>
      <c r="I50" s="89">
        <f t="shared" si="60"/>
        <v>222.26400000000004</v>
      </c>
      <c r="J50" s="89">
        <f t="shared" si="60"/>
        <v>233.37720000000004</v>
      </c>
      <c r="K50" s="89">
        <f t="shared" si="60"/>
        <v>245.04606000000007</v>
      </c>
      <c r="L50" s="89">
        <f t="shared" si="60"/>
        <v>257.29836300000011</v>
      </c>
      <c r="M50" s="89">
        <f t="shared" si="60"/>
        <v>270.1632811500001</v>
      </c>
      <c r="N50" s="136">
        <f t="shared" si="73"/>
        <v>252</v>
      </c>
      <c r="O50" s="117">
        <f t="shared" si="74"/>
        <v>265</v>
      </c>
      <c r="P50" s="117">
        <f t="shared" si="75"/>
        <v>278</v>
      </c>
      <c r="Q50" s="117">
        <f t="shared" si="76"/>
        <v>292</v>
      </c>
      <c r="R50" s="117">
        <f t="shared" si="77"/>
        <v>307</v>
      </c>
      <c r="S50" s="117">
        <f t="shared" si="78"/>
        <v>322</v>
      </c>
      <c r="T50" s="117">
        <f t="shared" si="79"/>
        <v>338</v>
      </c>
      <c r="U50" s="117"/>
      <c r="V50" s="305" t="s">
        <v>267</v>
      </c>
    </row>
    <row r="51" spans="1:22" ht="13.2">
      <c r="A51" s="137" t="s">
        <v>156</v>
      </c>
      <c r="B51" s="107" t="s">
        <v>111</v>
      </c>
      <c r="C51" s="87">
        <f t="shared" si="11"/>
        <v>17529.75</v>
      </c>
      <c r="D51" s="87">
        <f t="shared" si="12"/>
        <v>18406.237499999999</v>
      </c>
      <c r="E51" s="87">
        <f t="shared" si="13"/>
        <v>19326.549374999999</v>
      </c>
      <c r="F51" s="87">
        <f t="shared" si="14"/>
        <v>20292.87684375</v>
      </c>
      <c r="G51" s="301">
        <v>17529.75</v>
      </c>
      <c r="H51" s="89">
        <f t="shared" si="60"/>
        <v>18406.237499999999</v>
      </c>
      <c r="I51" s="89">
        <f t="shared" si="60"/>
        <v>19326.549374999999</v>
      </c>
      <c r="J51" s="89">
        <f t="shared" si="60"/>
        <v>20292.87684375</v>
      </c>
      <c r="K51" s="89">
        <f t="shared" si="60"/>
        <v>21307.520685937499</v>
      </c>
      <c r="L51" s="89">
        <f t="shared" si="60"/>
        <v>22372.896720234374</v>
      </c>
      <c r="M51" s="89">
        <f t="shared" si="60"/>
        <v>23491.541556246095</v>
      </c>
      <c r="N51" s="136">
        <f t="shared" si="73"/>
        <v>21912</v>
      </c>
      <c r="O51" s="117">
        <f t="shared" si="74"/>
        <v>23008</v>
      </c>
      <c r="P51" s="117">
        <f t="shared" si="75"/>
        <v>24158</v>
      </c>
      <c r="Q51" s="117">
        <f t="shared" si="76"/>
        <v>25366</v>
      </c>
      <c r="R51" s="117">
        <f t="shared" si="77"/>
        <v>26634</v>
      </c>
      <c r="S51" s="117">
        <f t="shared" si="78"/>
        <v>27966</v>
      </c>
      <c r="T51" s="117">
        <f t="shared" si="79"/>
        <v>29364</v>
      </c>
      <c r="U51" s="117"/>
      <c r="V51" s="305" t="s">
        <v>267</v>
      </c>
    </row>
    <row r="52" spans="1:22" ht="13.2">
      <c r="A52" s="137" t="s">
        <v>88</v>
      </c>
      <c r="B52" s="107" t="s">
        <v>89</v>
      </c>
      <c r="C52" s="87">
        <f t="shared" si="11"/>
        <v>787.50</v>
      </c>
      <c r="D52" s="87">
        <f t="shared" si="12"/>
        <v>826.875</v>
      </c>
      <c r="E52" s="87">
        <f t="shared" si="13"/>
        <v>868.21875</v>
      </c>
      <c r="F52" s="87">
        <f t="shared" si="14"/>
        <v>911.62968750000005</v>
      </c>
      <c r="G52" s="301">
        <v>787.50</v>
      </c>
      <c r="H52" s="89">
        <f t="shared" si="60"/>
        <v>826.875</v>
      </c>
      <c r="I52" s="89">
        <f t="shared" si="60"/>
        <v>868.21875</v>
      </c>
      <c r="J52" s="89">
        <f t="shared" si="60"/>
        <v>911.62968750000005</v>
      </c>
      <c r="K52" s="89">
        <f t="shared" si="60"/>
        <v>957.2111718750001</v>
      </c>
      <c r="L52" s="89">
        <f t="shared" si="60"/>
        <v>1005.0717304687502</v>
      </c>
      <c r="M52" s="89">
        <f t="shared" si="60"/>
        <v>1055.3253169921877</v>
      </c>
      <c r="N52" s="136">
        <f t="shared" si="73"/>
        <v>984</v>
      </c>
      <c r="O52" s="117">
        <f t="shared" si="74"/>
        <v>1033</v>
      </c>
      <c r="P52" s="117">
        <f t="shared" si="75"/>
        <v>1085</v>
      </c>
      <c r="Q52" s="117">
        <f t="shared" si="76"/>
        <v>1139</v>
      </c>
      <c r="R52" s="117">
        <f t="shared" si="77"/>
        <v>1196</v>
      </c>
      <c r="S52" s="117">
        <f t="shared" si="78"/>
        <v>1256</v>
      </c>
      <c r="T52" s="117">
        <f t="shared" si="79"/>
        <v>1319</v>
      </c>
      <c r="U52" s="117"/>
      <c r="V52" s="305" t="s">
        <v>267</v>
      </c>
    </row>
    <row r="53" spans="1:22" ht="13.2">
      <c r="A53" s="137" t="s">
        <v>90</v>
      </c>
      <c r="B53" s="107" t="s">
        <v>111</v>
      </c>
      <c r="C53" s="87">
        <f t="shared" si="11"/>
        <v>316.05</v>
      </c>
      <c r="D53" s="87">
        <f t="shared" si="12"/>
        <v>331.8525</v>
      </c>
      <c r="E53" s="87">
        <f t="shared" si="13"/>
        <v>348.44512500000002</v>
      </c>
      <c r="F53" s="87">
        <f t="shared" si="14"/>
        <v>365.86738125000005</v>
      </c>
      <c r="G53" s="301">
        <v>316.05</v>
      </c>
      <c r="H53" s="89">
        <f t="shared" si="60"/>
        <v>331.8525</v>
      </c>
      <c r="I53" s="89">
        <f t="shared" si="60"/>
        <v>348.44512500000002</v>
      </c>
      <c r="J53" s="89">
        <f t="shared" si="60"/>
        <v>365.86738125000005</v>
      </c>
      <c r="K53" s="89">
        <f t="shared" si="60"/>
        <v>384.16075031250006</v>
      </c>
      <c r="L53" s="89">
        <f t="shared" si="60"/>
        <v>403.36878782812505</v>
      </c>
      <c r="M53" s="89">
        <f t="shared" si="60"/>
        <v>423.5372272195313</v>
      </c>
      <c r="N53" s="136">
        <f t="shared" si="73"/>
        <v>395</v>
      </c>
      <c r="O53" s="117">
        <f t="shared" si="74"/>
        <v>415</v>
      </c>
      <c r="P53" s="117">
        <f t="shared" si="75"/>
        <v>436</v>
      </c>
      <c r="Q53" s="117">
        <f t="shared" si="76"/>
        <v>458</v>
      </c>
      <c r="R53" s="117">
        <f t="shared" si="77"/>
        <v>481</v>
      </c>
      <c r="S53" s="117">
        <f t="shared" si="78"/>
        <v>505</v>
      </c>
      <c r="T53" s="117">
        <f t="shared" si="79"/>
        <v>530</v>
      </c>
      <c r="U53" s="117"/>
      <c r="V53" s="305" t="s">
        <v>267</v>
      </c>
    </row>
    <row r="54" spans="1:22" ht="13.2">
      <c r="A54" s="137" t="s">
        <v>157</v>
      </c>
      <c r="B54" s="107" t="s">
        <v>153</v>
      </c>
      <c r="C54" s="87">
        <f t="shared" si="11"/>
        <v>56407.05</v>
      </c>
      <c r="D54" s="87">
        <f t="shared" si="12"/>
        <v>59227.402500000004</v>
      </c>
      <c r="E54" s="87">
        <f t="shared" si="13"/>
        <v>62188.772625000005</v>
      </c>
      <c r="F54" s="87">
        <f t="shared" si="14"/>
        <v>65298.211256250012</v>
      </c>
      <c r="G54" s="301">
        <v>56407.05</v>
      </c>
      <c r="H54" s="89">
        <f t="shared" si="80" ref="H54:M54">G54*(1+H$3)</f>
        <v>59227.402500000004</v>
      </c>
      <c r="I54" s="89">
        <f t="shared" si="80"/>
        <v>62188.772625000005</v>
      </c>
      <c r="J54" s="89">
        <f t="shared" si="80"/>
        <v>65298.211256250012</v>
      </c>
      <c r="K54" s="89">
        <f t="shared" si="80"/>
        <v>68563.121819062508</v>
      </c>
      <c r="L54" s="89">
        <f t="shared" si="80"/>
        <v>71991.277910015633</v>
      </c>
      <c r="M54" s="89">
        <f t="shared" si="80"/>
        <v>75590.841805516422</v>
      </c>
      <c r="N54" s="136">
        <f t="shared" si="73"/>
        <v>70509</v>
      </c>
      <c r="O54" s="117">
        <f t="shared" si="74"/>
        <v>74034</v>
      </c>
      <c r="P54" s="117">
        <f t="shared" si="75"/>
        <v>77736</v>
      </c>
      <c r="Q54" s="117">
        <f t="shared" si="76"/>
        <v>81623</v>
      </c>
      <c r="R54" s="117">
        <f t="shared" si="77"/>
        <v>85704</v>
      </c>
      <c r="S54" s="117">
        <f t="shared" si="78"/>
        <v>89989</v>
      </c>
      <c r="T54" s="117">
        <f t="shared" si="79"/>
        <v>94488</v>
      </c>
      <c r="U54" s="117"/>
      <c r="V54" s="305" t="s">
        <v>267</v>
      </c>
    </row>
    <row r="81" spans="1:22" s="66" customFormat="1" ht="13.2">
      <c r="A81" s="69"/>
      <c r="C81" s="138"/>
      <c r="F81" s="68"/>
      <c r="G81" s="138"/>
      <c r="N81" s="138"/>
      <c r="V81" s="69"/>
    </row>
    <row r="87" spans="1:22" s="66" customFormat="1" ht="13.2">
      <c r="A87" s="69"/>
      <c r="C87" s="138"/>
      <c r="F87" s="68"/>
      <c r="G87" s="138"/>
      <c r="N87" s="138"/>
      <c r="V87" s="69"/>
    </row>
  </sheetData>
  <sheetProtection algorithmName="SHA-512" hashValue="I8wGOBb0t9DYVW4hq/boCvDzRYTRjb322u2kNyV+GGisaqqkOVu1s602K+EosF2mJxOgedIMO05SbHhjdbkssQ==" saltValue="39RApt1EDnTrdiski3/fuA==" spinCount="100000" sheet="1" objects="1" scenarios="1" selectLockedCells="1" selectUnlockedCells="1"/>
  <mergeCells count="4">
    <mergeCell ref="C2:F2"/>
    <mergeCell ref="G2:M2"/>
    <mergeCell ref="N2:T2"/>
    <mergeCell ref="A2:A3"/>
  </mergeCells>
  <printOptions horizontalCentered="1"/>
  <pageMargins left="0.7" right="0.7" top="0.75" bottom="0.306972789115646" header="0.3" footer="0.3"/>
  <pageSetup orientation="portrait" paperSize="9" scale="72" r:id="rId2"/>
  <headerFooter alignWithMargins="0"/>
  <ignoredErrors>
    <ignoredError sqref="N6:N15 N18:N19 N29:N31 N20:N21 N43 N49 N41:N42 N36 N34 N32:N33 N35 N37:N40 N50:N51 N52:N54 N17 N23" formula="1"/>
  </ignoredError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067CE7C-8B2E-4CEA-B473-4D087DA18B29}">
  <sheetPr codeName="Ark9"/>
  <dimension ref="A1:AU129"/>
  <sheetViews>
    <sheetView showGridLines="0" workbookViewId="0" topLeftCell="A14">
      <selection pane="topLeft" activeCell="B27" sqref="B27"/>
    </sheetView>
  </sheetViews>
  <sheetFormatPr defaultColWidth="10.5542857142857" defaultRowHeight="14.4"/>
  <cols>
    <col min="1" max="1" width="11.4285714285714" style="33" bestFit="1" customWidth="1"/>
    <col min="2" max="2" width="6.71428571428571" style="32" bestFit="1" customWidth="1"/>
    <col min="3" max="4" width="5.57142857142857" style="32" bestFit="1" customWidth="1"/>
    <col min="5" max="5" width="6.71428571428571" style="32" bestFit="1" customWidth="1"/>
    <col min="6" max="6" width="5.57142857142857" style="32" bestFit="1" customWidth="1"/>
    <col min="7" max="10" width="6.57142857142857" style="32" bestFit="1" customWidth="1"/>
    <col min="11" max="11" width="7.28571428571429" style="32" bestFit="1" customWidth="1"/>
    <col min="12" max="28" width="6.57142857142857" style="32" bestFit="1" customWidth="1"/>
    <col min="29" max="47" width="7.57142857142857" style="32" bestFit="1" customWidth="1"/>
    <col min="48" max="16384" width="10.5714285714286" style="32"/>
  </cols>
  <sheetData>
    <row r="1" spans="1:9" ht="21">
      <c r="A1" s="48" t="s">
        <v>91</v>
      </c>
      <c r="I1" s="49"/>
    </row>
    <row r="2" spans="1:1" ht="21">
      <c r="A2" s="45"/>
    </row>
    <row r="3" spans="1:15" ht="21">
      <c r="A3" s="45" t="s">
        <v>251</v>
      </c>
      <c r="H3" s="45">
        <f>'Priseestimat gj.strømming'!$C$13</f>
        <v>0</v>
      </c>
      <c r="J3" s="46" t="str">
        <f>IF('Priseestimat gj.strømming'!$C$13=$A$46,J46,IF('Priseestimat gj.strømming'!$C$13=$A$67,J67,IF('Priseestimat gj.strømming'!$C$13=$A$88,J88,IF('Priseestimat gj.strømming'!$C$13=$A$108,J108,""))))</f>
        <v/>
      </c>
      <c r="K3" s="46" t="str">
        <f>IF('Priseestimat gj.strømming'!$C$13=$A$46,K46,IF('Priseestimat gj.strømming'!$C$13=$A$67,K67,IF('Priseestimat gj.strømming'!$C$13=$A$88,K88,IF('Priseestimat gj.strømming'!$C$13=$A$108,K108,""))))</f>
        <v/>
      </c>
      <c r="N3" s="46" t="str">
        <f>IF('Priseestimat gj.strømming'!$C$13=$A$46,N46,IF('Priseestimat gj.strømming'!$C$13=$A$67,N67,IF('Priseestimat gj.strømming'!$C$13=$A$88,N88,IF('Priseestimat gj.strømming'!$C$13=$A$108,N108,""))))</f>
        <v/>
      </c>
      <c r="O3" s="46" t="str">
        <f>IF('Priseestimat gj.strømming'!$C$13=$A$46,O46,IF('Priseestimat gj.strømming'!$C$13=$A$67,O67,IF('Priseestimat gj.strømming'!$C$13=$A$88,O88,IF('Priseestimat gj.strømming'!$C$13=$A$108,O108,""))))</f>
        <v/>
      </c>
    </row>
    <row r="4" spans="1:47" ht="18">
      <c r="A4" s="47"/>
      <c r="B4" s="333" t="s">
        <v>92</v>
      </c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</row>
    <row r="5" spans="1:47" s="34" customFormat="1" ht="14.4">
      <c r="A5" s="36" t="s">
        <v>93</v>
      </c>
      <c r="B5" s="55" t="str">
        <f>IF('Priseestimat gj.strømming'!$C$13=$A$46,B48,IF('Priseestimat gj.strømming'!$C$13=$A$67,B69,IF('Priseestimat gj.strømming'!$C$13=$A$88,B90,IF('Priseestimat gj.strømming'!$C$13=$A$108,B110,"ingen data"))))</f>
        <v>ingen data</v>
      </c>
      <c r="C5" s="55" t="str">
        <f>IF('Priseestimat gj.strømming'!$C$13=$A$46,C48,IF('Priseestimat gj.strømming'!$C$13=$A$67,C69,IF('Priseestimat gj.strømming'!$C$13=$A$88,C90,IF('Priseestimat gj.strømming'!$C$13=$A$108,C110,"ingen data"))))</f>
        <v>ingen data</v>
      </c>
      <c r="D5" s="55" t="str">
        <f>IF('Priseestimat gj.strømming'!$C$13=$A$46,D48,IF('Priseestimat gj.strømming'!$C$13=$A$67,D69,IF('Priseestimat gj.strømming'!$C$13=$A$88,D90,IF('Priseestimat gj.strømming'!$C$13=$A$108,D110,"ingen data"))))</f>
        <v>ingen data</v>
      </c>
      <c r="E5" s="55" t="str">
        <f>IF('Priseestimat gj.strømming'!$C$13=$A$46,E48,IF('Priseestimat gj.strømming'!$C$13=$A$67,E69,IF('Priseestimat gj.strømming'!$C$13=$A$88,E90,IF('Priseestimat gj.strømming'!$C$13=$A$108,E110,"ingen data"))))</f>
        <v>ingen data</v>
      </c>
      <c r="F5" s="55" t="str">
        <f>IF('Priseestimat gj.strømming'!$C$13=$A$46,F48,IF('Priseestimat gj.strømming'!$C$13=$A$67,F69,IF('Priseestimat gj.strømming'!$C$13=$A$88,F90,IF('Priseestimat gj.strømming'!$C$13=$A$108,F110,"ingen data"))))</f>
        <v>ingen data</v>
      </c>
      <c r="G5" s="55" t="str">
        <f>IF('Priseestimat gj.strømming'!$C$13=$A$46,G48,IF('Priseestimat gj.strømming'!$C$13=$A$67,G69,IF('Priseestimat gj.strømming'!$C$13=$A$88,G90,IF('Priseestimat gj.strømming'!$C$13=$A$108,G110,"ingen data"))))</f>
        <v>ingen data</v>
      </c>
      <c r="H5" s="55" t="str">
        <f>IF('Priseestimat gj.strømming'!$C$13=$A$46,H48,IF('Priseestimat gj.strømming'!$C$13=$A$67,H69,IF('Priseestimat gj.strømming'!$C$13=$A$88,H90,IF('Priseestimat gj.strømming'!$C$13=$A$108,H110,"ingen data"))))</f>
        <v>ingen data</v>
      </c>
      <c r="I5" s="55" t="str">
        <f>IF('Priseestimat gj.strømming'!$C$13=$A$46,I48,IF('Priseestimat gj.strømming'!$C$13=$A$67,I69,IF('Priseestimat gj.strømming'!$C$13=$A$88,I90,IF('Priseestimat gj.strømming'!$C$13=$A$108,I110,"ingen data"))))</f>
        <v>ingen data</v>
      </c>
      <c r="J5" s="55" t="str">
        <f>IF('Priseestimat gj.strømming'!$C$13=$A$46,J48,IF('Priseestimat gj.strømming'!$C$13=$A$67,J69,IF('Priseestimat gj.strømming'!$C$13=$A$88,J90,IF('Priseestimat gj.strømming'!$C$13=$A$108,J110,"ingen data"))))</f>
        <v>ingen data</v>
      </c>
      <c r="K5" s="55" t="str">
        <f>IF('Priseestimat gj.strømming'!$C$13=$A$46,K48,IF('Priseestimat gj.strømming'!$C$13=$A$67,K69,IF('Priseestimat gj.strømming'!$C$13=$A$88,K90,IF('Priseestimat gj.strømming'!$C$13=$A$108,K110,"ingen data"))))</f>
        <v>ingen data</v>
      </c>
      <c r="L5" s="55" t="str">
        <f>IF('Priseestimat gj.strømming'!$C$13=$A$46,L48,IF('Priseestimat gj.strømming'!$C$13=$A$67,L69,IF('Priseestimat gj.strømming'!$C$13=$A$88,L90,IF('Priseestimat gj.strømming'!$C$13=$A$108,L110,"ingen data"))))</f>
        <v>ingen data</v>
      </c>
      <c r="M5" s="55" t="str">
        <f>IF('Priseestimat gj.strømming'!$C$13=$A$46,M48,IF('Priseestimat gj.strømming'!$C$13=$A$67,M69,IF('Priseestimat gj.strømming'!$C$13=$A$88,M90,IF('Priseestimat gj.strømming'!$C$13=$A$108,M110,"ingen data"))))</f>
        <v>ingen data</v>
      </c>
      <c r="N5" s="55" t="str">
        <f>IF('Priseestimat gj.strømming'!$C$13=$A$46,N48,IF('Priseestimat gj.strømming'!$C$13=$A$67,N69,IF('Priseestimat gj.strømming'!$C$13=$A$88,N90,IF('Priseestimat gj.strømming'!$C$13=$A$108,N110,"ingen data"))))</f>
        <v>ingen data</v>
      </c>
      <c r="O5" s="55" t="str">
        <f>IF('Priseestimat gj.strømming'!$C$13=$A$46,O48,IF('Priseestimat gj.strømming'!$C$13=$A$67,O69,IF('Priseestimat gj.strømming'!$C$13=$A$88,O90,IF('Priseestimat gj.strømming'!$C$13=$A$108,O110,"ingen data"))))</f>
        <v>ingen data</v>
      </c>
      <c r="P5" s="55" t="str">
        <f>IF('Priseestimat gj.strømming'!$C$13=$A$46,P48,IF('Priseestimat gj.strømming'!$C$13=$A$67,P69,IF('Priseestimat gj.strømming'!$C$13=$A$88,P90,IF('Priseestimat gj.strømming'!$C$13=$A$108,P110,"ingen data"))))</f>
        <v>ingen data</v>
      </c>
      <c r="Q5" s="55" t="str">
        <f>IF('Priseestimat gj.strømming'!$C$13=$A$46,Q48,IF('Priseestimat gj.strømming'!$C$13=$A$67,Q69,IF('Priseestimat gj.strømming'!$C$13=$A$88,Q90,IF('Priseestimat gj.strømming'!$C$13=$A$108,Q110,"ingen data"))))</f>
        <v>ingen data</v>
      </c>
      <c r="R5" s="55" t="str">
        <f>IF('Priseestimat gj.strømming'!$C$13=$A$46,R48,IF('Priseestimat gj.strømming'!$C$13=$A$67,R69,IF('Priseestimat gj.strømming'!$C$13=$A$88,R90,IF('Priseestimat gj.strømming'!$C$13=$A$108,R110,"ingen data"))))</f>
        <v>ingen data</v>
      </c>
      <c r="S5" s="55" t="str">
        <f>IF('Priseestimat gj.strømming'!$C$13=$A$46,S48,IF('Priseestimat gj.strømming'!$C$13=$A$67,S69,IF('Priseestimat gj.strømming'!$C$13=$A$88,S90,IF('Priseestimat gj.strømming'!$C$13=$A$108,S110,"ingen data"))))</f>
        <v>ingen data</v>
      </c>
      <c r="T5" s="55" t="str">
        <f>IF('Priseestimat gj.strømming'!$C$13=$A$46,T48,IF('Priseestimat gj.strømming'!$C$13=$A$67,T69,IF('Priseestimat gj.strømming'!$C$13=$A$88,T90,IF('Priseestimat gj.strømming'!$C$13=$A$108,T110,"ingen data"))))</f>
        <v>ingen data</v>
      </c>
      <c r="U5" s="55" t="str">
        <f>IF('Priseestimat gj.strømming'!$C$13=$A$46,U48,IF('Priseestimat gj.strømming'!$C$13=$A$67,U69,IF('Priseestimat gj.strømming'!$C$13=$A$88,U90,IF('Priseestimat gj.strømming'!$C$13=$A$108,U110,"ingen data"))))</f>
        <v>ingen data</v>
      </c>
      <c r="V5" s="55" t="str">
        <f>IF('Priseestimat gj.strømming'!$C$13=$A$46,V48,IF('Priseestimat gj.strømming'!$C$13=$A$67,V69,IF('Priseestimat gj.strømming'!$C$13=$A$88,V90,IF('Priseestimat gj.strømming'!$C$13=$A$108,V110,"ingen data"))))</f>
        <v>ingen data</v>
      </c>
      <c r="W5" s="55" t="str">
        <f>IF('Priseestimat gj.strømming'!$C$13=$A$46,W48,IF('Priseestimat gj.strømming'!$C$13=$A$67,W69,IF('Priseestimat gj.strømming'!$C$13=$A$88,W90,IF('Priseestimat gj.strømming'!$C$13=$A$108,W110,"ingen data"))))</f>
        <v>ingen data</v>
      </c>
      <c r="X5" s="55" t="str">
        <f>IF('Priseestimat gj.strømming'!$C$13=$A$46,X48,IF('Priseestimat gj.strømming'!$C$13=$A$67,X69,IF('Priseestimat gj.strømming'!$C$13=$A$88,X90,IF('Priseestimat gj.strømming'!$C$13=$A$108,X110,"ingen data"))))</f>
        <v>ingen data</v>
      </c>
      <c r="Y5" s="55" t="str">
        <f>IF('Priseestimat gj.strømming'!$C$13=$A$46,Y48,IF('Priseestimat gj.strømming'!$C$13=$A$67,Y69,IF('Priseestimat gj.strømming'!$C$13=$A$88,Y90,IF('Priseestimat gj.strømming'!$C$13=$A$108,Y110,"ingen data"))))</f>
        <v>ingen data</v>
      </c>
      <c r="Z5" s="55" t="str">
        <f>IF('Priseestimat gj.strømming'!$C$13=$A$46,Z48,IF('Priseestimat gj.strømming'!$C$13=$A$67,Z69,IF('Priseestimat gj.strømming'!$C$13=$A$88,Z90,IF('Priseestimat gj.strømming'!$C$13=$A$108,Z110,"ingen data"))))</f>
        <v>ingen data</v>
      </c>
      <c r="AA5" s="55" t="str">
        <f>IF('Priseestimat gj.strømming'!$C$13=$A$46,AA48,IF('Priseestimat gj.strømming'!$C$13=$A$67,AA69,IF('Priseestimat gj.strømming'!$C$13=$A$88,AA90,IF('Priseestimat gj.strømming'!$C$13=$A$108,AA110,"ingen data"))))</f>
        <v>ingen data</v>
      </c>
      <c r="AB5" s="55" t="str">
        <f>IF('Priseestimat gj.strømming'!$C$13=$A$46,AB48,IF('Priseestimat gj.strømming'!$C$13=$A$67,AB69,IF('Priseestimat gj.strømming'!$C$13=$A$88,AB90,IF('Priseestimat gj.strømming'!$C$13=$A$108,AB110,"ingen data"))))</f>
        <v>ingen data</v>
      </c>
      <c r="AC5" s="55" t="str">
        <f>IF('Priseestimat gj.strømming'!$C$13=$A$46,AC48,IF('Priseestimat gj.strømming'!$C$13=$A$67,AC69,IF('Priseestimat gj.strømming'!$C$13=$A$88,AC90,IF('Priseestimat gj.strømming'!$C$13=$A$108,AC110,"ingen data"))))</f>
        <v>ingen data</v>
      </c>
      <c r="AD5" s="55" t="str">
        <f>IF('Priseestimat gj.strømming'!$C$13=$A$46,AD48,IF('Priseestimat gj.strømming'!$C$13=$A$67,AD69,IF('Priseestimat gj.strømming'!$C$13=$A$88,AD90,IF('Priseestimat gj.strømming'!$C$13=$A$108,AD110,"ingen data"))))</f>
        <v>ingen data</v>
      </c>
      <c r="AE5" s="55" t="str">
        <f>IF('Priseestimat gj.strømming'!$C$13=$A$46,AE48,IF('Priseestimat gj.strømming'!$C$13=$A$67,AE69,IF('Priseestimat gj.strømming'!$C$13=$A$88,AE90,IF('Priseestimat gj.strømming'!$C$13=$A$108,AE110,"ingen data"))))</f>
        <v>ingen data</v>
      </c>
      <c r="AF5" s="55" t="str">
        <f>IF('Priseestimat gj.strømming'!$C$13=$A$46,AF48,IF('Priseestimat gj.strømming'!$C$13=$A$67,AF69,IF('Priseestimat gj.strømming'!$C$13=$A$88,AF90,IF('Priseestimat gj.strømming'!$C$13=$A$108,AF110,"ingen data"))))</f>
        <v>ingen data</v>
      </c>
      <c r="AG5" s="55" t="str">
        <f>IF('Priseestimat gj.strømming'!$C$13=$A$46,AG48,IF('Priseestimat gj.strømming'!$C$13=$A$67,AG69,IF('Priseestimat gj.strømming'!$C$13=$A$88,AG90,IF('Priseestimat gj.strømming'!$C$13=$A$108,AG110,"ingen data"))))</f>
        <v>ingen data</v>
      </c>
      <c r="AH5" s="55" t="str">
        <f>IF('Priseestimat gj.strømming'!$C$13=$A$46,AH48,IF('Priseestimat gj.strømming'!$C$13=$A$67,AH69,IF('Priseestimat gj.strømming'!$C$13=$A$88,AH90,IF('Priseestimat gj.strømming'!$C$13=$A$108,AH110,"ingen data"))))</f>
        <v>ingen data</v>
      </c>
      <c r="AI5" s="55" t="str">
        <f>IF('Priseestimat gj.strømming'!$C$13=$A$46,AI48,IF('Priseestimat gj.strømming'!$C$13=$A$67,AI69,IF('Priseestimat gj.strømming'!$C$13=$A$88,AI90,IF('Priseestimat gj.strømming'!$C$13=$A$108,AI110,"ingen data"))))</f>
        <v>ingen data</v>
      </c>
      <c r="AJ5" s="55" t="str">
        <f>IF('Priseestimat gj.strømming'!$C$13=$A$46,AJ48,IF('Priseestimat gj.strømming'!$C$13=$A$67,AJ69,IF('Priseestimat gj.strømming'!$C$13=$A$88,AJ90,IF('Priseestimat gj.strømming'!$C$13=$A$108,AJ110,"ingen data"))))</f>
        <v>ingen data</v>
      </c>
      <c r="AK5" s="55" t="str">
        <f>IF('Priseestimat gj.strømming'!$C$13=$A$46,AK48,IF('Priseestimat gj.strømming'!$C$13=$A$67,AK69,IF('Priseestimat gj.strømming'!$C$13=$A$88,AK90,IF('Priseestimat gj.strømming'!$C$13=$A$108,AK110,"ingen data"))))</f>
        <v>ingen data</v>
      </c>
      <c r="AL5" s="55" t="str">
        <f>IF('Priseestimat gj.strømming'!$C$13=$A$46,AL48,IF('Priseestimat gj.strømming'!$C$13=$A$67,AL69,IF('Priseestimat gj.strømming'!$C$13=$A$88,AL90,IF('Priseestimat gj.strømming'!$C$13=$A$108,AL110,"ingen data"))))</f>
        <v>ingen data</v>
      </c>
      <c r="AM5" s="55" t="str">
        <f>IF('Priseestimat gj.strømming'!$C$13=$A$46,AM48,IF('Priseestimat gj.strømming'!$C$13=$A$67,AM69,IF('Priseestimat gj.strømming'!$C$13=$A$88,AM90,IF('Priseestimat gj.strømming'!$C$13=$A$108,AM110,"ingen data"))))</f>
        <v>ingen data</v>
      </c>
      <c r="AN5" s="55" t="str">
        <f>IF('Priseestimat gj.strømming'!$C$13=$A$46,AN48,IF('Priseestimat gj.strømming'!$C$13=$A$67,AN69,IF('Priseestimat gj.strømming'!$C$13=$A$88,AN90,IF('Priseestimat gj.strømming'!$C$13=$A$108,AN110,"ingen data"))))</f>
        <v>ingen data</v>
      </c>
      <c r="AO5" s="55" t="str">
        <f>IF('Priseestimat gj.strømming'!$C$13=$A$46,AO48,IF('Priseestimat gj.strømming'!$C$13=$A$67,AO69,IF('Priseestimat gj.strømming'!$C$13=$A$88,AO90,IF('Priseestimat gj.strømming'!$C$13=$A$108,AO110,"ingen data"))))</f>
        <v>ingen data</v>
      </c>
      <c r="AP5" s="55" t="str">
        <f>IF('Priseestimat gj.strømming'!$C$13=$A$46,AP48,IF('Priseestimat gj.strømming'!$C$13=$A$67,AP69,IF('Priseestimat gj.strømming'!$C$13=$A$88,AP90,IF('Priseestimat gj.strømming'!$C$13=$A$108,AP110,"ingen data"))))</f>
        <v>ingen data</v>
      </c>
      <c r="AQ5" s="55" t="str">
        <f>IF('Priseestimat gj.strømming'!$C$13=$A$46,AQ48,IF('Priseestimat gj.strømming'!$C$13=$A$67,AQ69,IF('Priseestimat gj.strømming'!$C$13=$A$88,AQ90,IF('Priseestimat gj.strømming'!$C$13=$A$108,AQ110,"ingen data"))))</f>
        <v>ingen data</v>
      </c>
      <c r="AR5" s="55" t="str">
        <f>IF('Priseestimat gj.strømming'!$C$13=$A$46,AR48,IF('Priseestimat gj.strømming'!$C$13=$A$67,AR69,IF('Priseestimat gj.strømming'!$C$13=$A$88,AR90,IF('Priseestimat gj.strømming'!$C$13=$A$108,AR110,"ingen data"))))</f>
        <v>ingen data</v>
      </c>
      <c r="AS5" s="55" t="str">
        <f>IF('Priseestimat gj.strømming'!$C$13=$A$46,AS48,IF('Priseestimat gj.strømming'!$C$13=$A$67,AS69,IF('Priseestimat gj.strømming'!$C$13=$A$88,AS90,IF('Priseestimat gj.strømming'!$C$13=$A$108,AS110,"ingen data"))))</f>
        <v>ingen data</v>
      </c>
      <c r="AT5" s="55" t="str">
        <f>IF('Priseestimat gj.strømming'!$C$13=$A$46,AT48,IF('Priseestimat gj.strømming'!$C$13=$A$67,AT69,IF('Priseestimat gj.strømming'!$C$13=$A$88,AT90,IF('Priseestimat gj.strømming'!$C$13=$A$108,AT110,"ingen data"))))</f>
        <v>ingen data</v>
      </c>
      <c r="AU5" s="55" t="str">
        <f>IF('Priseestimat gj.strømming'!$C$13=$A$46,AU48,IF('Priseestimat gj.strømming'!$C$13=$A$67,AU69,IF('Priseestimat gj.strømming'!$C$13=$A$88,AU90,IF('Priseestimat gj.strømming'!$C$13=$A$108,AU110,"ingen data"))))</f>
        <v>ingen data</v>
      </c>
    </row>
    <row r="6" spans="1:47" ht="14.4">
      <c r="A6" s="59" t="str">
        <f>IF('Priseestimat gj.strømming'!$C$13=$A$46,A49,IF('Priseestimat gj.strømming'!$C$13=$A$67,A70,IF('Priseestimat gj.strømming'!$C$13=$A$88,A91,IF('Priseestimat gj.strømming'!$C$13=$A$108,A111,"ingen data"))))</f>
        <v>ingen data</v>
      </c>
      <c r="B6" s="46" t="str">
        <f>IF('Priseestimat gj.strømming'!$C$13=$A$46,B49,IF('Priseestimat gj.strømming'!$C$13=$A$67,B70,IF('Priseestimat gj.strømming'!$C$13=$A$88,B91,IF('Priseestimat gj.strømming'!$C$13=$A$108,B111,"ingen data"))))</f>
        <v>ingen data</v>
      </c>
      <c r="C6" s="46" t="str">
        <f>IF('Priseestimat gj.strømming'!$C$13=$A$46,C49,IF('Priseestimat gj.strømming'!$C$13=$A$67,C70,IF('Priseestimat gj.strømming'!$C$13=$A$88,C91,IF('Priseestimat gj.strømming'!$C$13=$A$108,C111,"ingen data"))))</f>
        <v>ingen data</v>
      </c>
      <c r="D6" s="46" t="str">
        <f>IF('Priseestimat gj.strømming'!$C$13=$A$46,D49,IF('Priseestimat gj.strømming'!$C$13=$A$67,D70,IF('Priseestimat gj.strømming'!$C$13=$A$88,D91,IF('Priseestimat gj.strømming'!$C$13=$A$108,D111,"ingen data"))))</f>
        <v>ingen data</v>
      </c>
      <c r="E6" s="46" t="str">
        <f>IF('Priseestimat gj.strømming'!$C$13=$A$46,E49,IF('Priseestimat gj.strømming'!$C$13=$A$67,E70,IF('Priseestimat gj.strømming'!$C$13=$A$88,E91,IF('Priseestimat gj.strømming'!$C$13=$A$108,E111,"ingen data"))))</f>
        <v>ingen data</v>
      </c>
      <c r="F6" s="46" t="str">
        <f>IF('Priseestimat gj.strømming'!$C$13=$A$46,F49,IF('Priseestimat gj.strømming'!$C$13=$A$67,F70,IF('Priseestimat gj.strømming'!$C$13=$A$88,F91,IF('Priseestimat gj.strømming'!$C$13=$A$108,F111,"ingen data"))))</f>
        <v>ingen data</v>
      </c>
      <c r="G6" s="46" t="str">
        <f>IF('Priseestimat gj.strømming'!$C$13=$A$46,G49,IF('Priseestimat gj.strømming'!$C$13=$A$67,G70,IF('Priseestimat gj.strømming'!$C$13=$A$88,G91,IF('Priseestimat gj.strømming'!$C$13=$A$108,G111,"ingen data"))))</f>
        <v>ingen data</v>
      </c>
      <c r="H6" s="46" t="str">
        <f>IF('Priseestimat gj.strømming'!$C$13=$A$46,H49,IF('Priseestimat gj.strømming'!$C$13=$A$67,H70,IF('Priseestimat gj.strømming'!$C$13=$A$88,H91,IF('Priseestimat gj.strømming'!$C$13=$A$108,H111,"ingen data"))))</f>
        <v>ingen data</v>
      </c>
      <c r="I6" s="46" t="str">
        <f>IF('Priseestimat gj.strømming'!$C$13=$A$46,I49,IF('Priseestimat gj.strømming'!$C$13=$A$67,I70,IF('Priseestimat gj.strømming'!$C$13=$A$88,I91,IF('Priseestimat gj.strømming'!$C$13=$A$108,I111,"ingen data"))))</f>
        <v>ingen data</v>
      </c>
      <c r="J6" s="46" t="str">
        <f>IF('Priseestimat gj.strømming'!$C$13=$A$46,J49,IF('Priseestimat gj.strømming'!$C$13=$A$67,J70,IF('Priseestimat gj.strømming'!$C$13=$A$88,J91,IF('Priseestimat gj.strømming'!$C$13=$A$108,J111,"ingen data"))))</f>
        <v>ingen data</v>
      </c>
      <c r="K6" s="46" t="str">
        <f>IF('Priseestimat gj.strømming'!$C$13=$A$46,K49,IF('Priseestimat gj.strømming'!$C$13=$A$67,K70,IF('Priseestimat gj.strømming'!$C$13=$A$88,K91,IF('Priseestimat gj.strømming'!$C$13=$A$108,K111,"ingen data"))))</f>
        <v>ingen data</v>
      </c>
      <c r="L6" s="46" t="str">
        <f>IF('Priseestimat gj.strømming'!$C$13=$A$46,L49,IF('Priseestimat gj.strømming'!$C$13=$A$67,L70,IF('Priseestimat gj.strømming'!$C$13=$A$88,L91,IF('Priseestimat gj.strømming'!$C$13=$A$108,L111,"ingen data"))))</f>
        <v>ingen data</v>
      </c>
      <c r="M6" s="46" t="str">
        <f>IF('Priseestimat gj.strømming'!$C$13=$A$46,M49,IF('Priseestimat gj.strømming'!$C$13=$A$67,M70,IF('Priseestimat gj.strømming'!$C$13=$A$88,M91,IF('Priseestimat gj.strømming'!$C$13=$A$108,M111,"ingen data"))))</f>
        <v>ingen data</v>
      </c>
      <c r="N6" s="46" t="str">
        <f>IF('Priseestimat gj.strømming'!$C$13=$A$46,N49,IF('Priseestimat gj.strømming'!$C$13=$A$67,N70,IF('Priseestimat gj.strømming'!$C$13=$A$88,N91,IF('Priseestimat gj.strømming'!$C$13=$A$108,N111,"ingen data"))))</f>
        <v>ingen data</v>
      </c>
      <c r="O6" s="46" t="str">
        <f>IF('Priseestimat gj.strømming'!$C$13=$A$46,O49,IF('Priseestimat gj.strømming'!$C$13=$A$67,O70,IF('Priseestimat gj.strømming'!$C$13=$A$88,O91,IF('Priseestimat gj.strømming'!$C$13=$A$108,O111,"ingen data"))))</f>
        <v>ingen data</v>
      </c>
      <c r="P6" s="46" t="str">
        <f>IF('Priseestimat gj.strømming'!$C$13=$A$46,P49,IF('Priseestimat gj.strømming'!$C$13=$A$67,P70,IF('Priseestimat gj.strømming'!$C$13=$A$88,P91,IF('Priseestimat gj.strømming'!$C$13=$A$108,P111,"ingen data"))))</f>
        <v>ingen data</v>
      </c>
      <c r="Q6" s="46" t="str">
        <f>IF('Priseestimat gj.strømming'!$C$13=$A$46,Q49,IF('Priseestimat gj.strømming'!$C$13=$A$67,Q70,IF('Priseestimat gj.strømming'!$C$13=$A$88,Q91,IF('Priseestimat gj.strømming'!$C$13=$A$108,Q111,"ingen data"))))</f>
        <v>ingen data</v>
      </c>
      <c r="R6" s="46" t="str">
        <f>IF('Priseestimat gj.strømming'!$C$13=$A$46,R49,IF('Priseestimat gj.strømming'!$C$13=$A$67,R70,IF('Priseestimat gj.strømming'!$C$13=$A$88,R91,IF('Priseestimat gj.strømming'!$C$13=$A$108,R111,"ingen data"))))</f>
        <v>ingen data</v>
      </c>
      <c r="S6" s="46" t="str">
        <f>IF('Priseestimat gj.strømming'!$C$13=$A$46,S49,IF('Priseestimat gj.strømming'!$C$13=$A$67,S70,IF('Priseestimat gj.strømming'!$C$13=$A$88,S91,IF('Priseestimat gj.strømming'!$C$13=$A$108,S111,"ingen data"))))</f>
        <v>ingen data</v>
      </c>
      <c r="T6" s="46" t="str">
        <f>IF('Priseestimat gj.strømming'!$C$13=$A$46,T49,IF('Priseestimat gj.strømming'!$C$13=$A$67,T70,IF('Priseestimat gj.strømming'!$C$13=$A$88,T91,IF('Priseestimat gj.strømming'!$C$13=$A$108,T111,"ingen data"))))</f>
        <v>ingen data</v>
      </c>
      <c r="U6" s="46" t="str">
        <f>IF('Priseestimat gj.strømming'!$C$13=$A$46,U49,IF('Priseestimat gj.strømming'!$C$13=$A$67,U70,IF('Priseestimat gj.strømming'!$C$13=$A$88,U91,IF('Priseestimat gj.strømming'!$C$13=$A$108,U111,"ingen data"))))</f>
        <v>ingen data</v>
      </c>
      <c r="V6" s="46" t="str">
        <f>IF('Priseestimat gj.strømming'!$C$13=$A$46,V49,IF('Priseestimat gj.strømming'!$C$13=$A$67,V70,IF('Priseestimat gj.strømming'!$C$13=$A$88,V91,IF('Priseestimat gj.strømming'!$C$13=$A$108,V111,"ingen data"))))</f>
        <v>ingen data</v>
      </c>
      <c r="W6" s="46" t="str">
        <f>IF('Priseestimat gj.strømming'!$C$13=$A$46,W49,IF('Priseestimat gj.strømming'!$C$13=$A$67,W70,IF('Priseestimat gj.strømming'!$C$13=$A$88,W91,IF('Priseestimat gj.strømming'!$C$13=$A$108,W111,"ingen data"))))</f>
        <v>ingen data</v>
      </c>
      <c r="X6" s="46" t="str">
        <f>IF('Priseestimat gj.strømming'!$C$13=$A$46,X49,IF('Priseestimat gj.strømming'!$C$13=$A$67,X70,IF('Priseestimat gj.strømming'!$C$13=$A$88,X91,IF('Priseestimat gj.strømming'!$C$13=$A$108,X111,"ingen data"))))</f>
        <v>ingen data</v>
      </c>
      <c r="Y6" s="46" t="str">
        <f>IF('Priseestimat gj.strømming'!$C$13=$A$46,Y49,IF('Priseestimat gj.strømming'!$C$13=$A$67,Y70,IF('Priseestimat gj.strømming'!$C$13=$A$88,Y91,IF('Priseestimat gj.strømming'!$C$13=$A$108,Y111,"ingen data"))))</f>
        <v>ingen data</v>
      </c>
      <c r="Z6" s="46" t="str">
        <f>IF('Priseestimat gj.strømming'!$C$13=$A$46,Z49,IF('Priseestimat gj.strømming'!$C$13=$A$67,Z70,IF('Priseestimat gj.strømming'!$C$13=$A$88,Z91,IF('Priseestimat gj.strømming'!$C$13=$A$108,Z111,"ingen data"))))</f>
        <v>ingen data</v>
      </c>
      <c r="AA6" s="46" t="str">
        <f>IF('Priseestimat gj.strømming'!$C$13=$A$46,AA49,IF('Priseestimat gj.strømming'!$C$13=$A$67,AA70,IF('Priseestimat gj.strømming'!$C$13=$A$88,AA91,IF('Priseestimat gj.strømming'!$C$13=$A$108,AA111,"ingen data"))))</f>
        <v>ingen data</v>
      </c>
      <c r="AB6" s="46" t="str">
        <f>IF('Priseestimat gj.strømming'!$C$13=$A$46,AB49,IF('Priseestimat gj.strømming'!$C$13=$A$67,AB70,IF('Priseestimat gj.strømming'!$C$13=$A$88,AB91,IF('Priseestimat gj.strømming'!$C$13=$A$108,AB111,"ingen data"))))</f>
        <v>ingen data</v>
      </c>
      <c r="AC6" s="46" t="str">
        <f>IF('Priseestimat gj.strømming'!$C$13=$A$46,AC49,IF('Priseestimat gj.strømming'!$C$13=$A$67,AC70,IF('Priseestimat gj.strømming'!$C$13=$A$88,AC91,IF('Priseestimat gj.strømming'!$C$13=$A$108,AC111,"ingen data"))))</f>
        <v>ingen data</v>
      </c>
      <c r="AD6" s="46" t="str">
        <f>IF('Priseestimat gj.strømming'!$C$13=$A$46,AD49,IF('Priseestimat gj.strømming'!$C$13=$A$67,AD70,IF('Priseestimat gj.strømming'!$C$13=$A$88,AD91,IF('Priseestimat gj.strømming'!$C$13=$A$108,AD111,"ingen data"))))</f>
        <v>ingen data</v>
      </c>
      <c r="AE6" s="46" t="str">
        <f>IF('Priseestimat gj.strømming'!$C$13=$A$46,AE49,IF('Priseestimat gj.strømming'!$C$13=$A$67,AE70,IF('Priseestimat gj.strømming'!$C$13=$A$88,AE91,IF('Priseestimat gj.strømming'!$C$13=$A$108,AE111,"ingen data"))))</f>
        <v>ingen data</v>
      </c>
      <c r="AF6" s="46" t="str">
        <f>IF('Priseestimat gj.strømming'!$C$13=$A$46,AF49,IF('Priseestimat gj.strømming'!$C$13=$A$67,AF70,IF('Priseestimat gj.strømming'!$C$13=$A$88,AF91,IF('Priseestimat gj.strømming'!$C$13=$A$108,AF111,"ingen data"))))</f>
        <v>ingen data</v>
      </c>
      <c r="AG6" s="46" t="str">
        <f>IF('Priseestimat gj.strømming'!$C$13=$A$46,AG49,IF('Priseestimat gj.strømming'!$C$13=$A$67,AG70,IF('Priseestimat gj.strømming'!$C$13=$A$88,AG91,IF('Priseestimat gj.strømming'!$C$13=$A$108,AG111,"ingen data"))))</f>
        <v>ingen data</v>
      </c>
      <c r="AH6" s="46" t="str">
        <f>IF('Priseestimat gj.strømming'!$C$13=$A$46,AH49,IF('Priseestimat gj.strømming'!$C$13=$A$67,AH70,IF('Priseestimat gj.strømming'!$C$13=$A$88,AH91,IF('Priseestimat gj.strømming'!$C$13=$A$108,AH111,"ingen data"))))</f>
        <v>ingen data</v>
      </c>
      <c r="AI6" s="46" t="str">
        <f>IF('Priseestimat gj.strømming'!$C$13=$A$46,AI49,IF('Priseestimat gj.strømming'!$C$13=$A$67,AI70,IF('Priseestimat gj.strømming'!$C$13=$A$88,AI91,IF('Priseestimat gj.strømming'!$C$13=$A$108,AI111,"ingen data"))))</f>
        <v>ingen data</v>
      </c>
      <c r="AJ6" s="46" t="str">
        <f>IF('Priseestimat gj.strømming'!$C$13=$A$46,AJ49,IF('Priseestimat gj.strømming'!$C$13=$A$67,AJ70,IF('Priseestimat gj.strømming'!$C$13=$A$88,AJ91,IF('Priseestimat gj.strømming'!$C$13=$A$108,AJ111,"ingen data"))))</f>
        <v>ingen data</v>
      </c>
      <c r="AK6" s="46" t="str">
        <f>IF('Priseestimat gj.strømming'!$C$13=$A$46,AK49,IF('Priseestimat gj.strømming'!$C$13=$A$67,AK70,IF('Priseestimat gj.strømming'!$C$13=$A$88,AK91,IF('Priseestimat gj.strømming'!$C$13=$A$108,AK111,"ingen data"))))</f>
        <v>ingen data</v>
      </c>
      <c r="AL6" s="46" t="str">
        <f>IF('Priseestimat gj.strømming'!$C$13=$A$46,AL49,IF('Priseestimat gj.strømming'!$C$13=$A$67,AL70,IF('Priseestimat gj.strømming'!$C$13=$A$88,AL91,IF('Priseestimat gj.strømming'!$C$13=$A$108,AL111,"ingen data"))))</f>
        <v>ingen data</v>
      </c>
      <c r="AM6" s="46" t="str">
        <f>IF('Priseestimat gj.strømming'!$C$13=$A$46,AM49,IF('Priseestimat gj.strømming'!$C$13=$A$67,AM70,IF('Priseestimat gj.strømming'!$C$13=$A$88,AM91,IF('Priseestimat gj.strømming'!$C$13=$A$108,AM111,"ingen data"))))</f>
        <v>ingen data</v>
      </c>
      <c r="AN6" s="46" t="str">
        <f>IF('Priseestimat gj.strømming'!$C$13=$A$46,AN49,IF('Priseestimat gj.strømming'!$C$13=$A$67,AN70,IF('Priseestimat gj.strømming'!$C$13=$A$88,AN91,IF('Priseestimat gj.strømming'!$C$13=$A$108,AN111,"ingen data"))))</f>
        <v>ingen data</v>
      </c>
      <c r="AO6" s="46" t="str">
        <f>IF('Priseestimat gj.strømming'!$C$13=$A$46,AO49,IF('Priseestimat gj.strømming'!$C$13=$A$67,AO70,IF('Priseestimat gj.strømming'!$C$13=$A$88,AO91,IF('Priseestimat gj.strømming'!$C$13=$A$108,AO111,"ingen data"))))</f>
        <v>ingen data</v>
      </c>
      <c r="AP6" s="46" t="str">
        <f>IF('Priseestimat gj.strømming'!$C$13=$A$46,AP49,IF('Priseestimat gj.strømming'!$C$13=$A$67,AP70,IF('Priseestimat gj.strømming'!$C$13=$A$88,AP91,IF('Priseestimat gj.strømming'!$C$13=$A$108,AP111,"ingen data"))))</f>
        <v>ingen data</v>
      </c>
      <c r="AQ6" s="46" t="str">
        <f>IF('Priseestimat gj.strømming'!$C$13=$A$46,AQ49,IF('Priseestimat gj.strømming'!$C$13=$A$67,AQ70,IF('Priseestimat gj.strømming'!$C$13=$A$88,AQ91,IF('Priseestimat gj.strømming'!$C$13=$A$108,AQ111,"ingen data"))))</f>
        <v>ingen data</v>
      </c>
      <c r="AR6" s="46" t="str">
        <f>IF('Priseestimat gj.strømming'!$C$13=$A$46,AR49,IF('Priseestimat gj.strømming'!$C$13=$A$67,AR70,IF('Priseestimat gj.strømming'!$C$13=$A$88,AR91,IF('Priseestimat gj.strømming'!$C$13=$A$108,AR111,"ingen data"))))</f>
        <v>ingen data</v>
      </c>
      <c r="AS6" s="46" t="str">
        <f>IF('Priseestimat gj.strømming'!$C$13=$A$46,AS49,IF('Priseestimat gj.strømming'!$C$13=$A$67,AS70,IF('Priseestimat gj.strømming'!$C$13=$A$88,AS91,IF('Priseestimat gj.strømming'!$C$13=$A$108,AS111,"ingen data"))))</f>
        <v>ingen data</v>
      </c>
      <c r="AT6" s="46" t="str">
        <f>IF('Priseestimat gj.strømming'!$C$13=$A$46,AT49,IF('Priseestimat gj.strømming'!$C$13=$A$67,AT70,IF('Priseestimat gj.strømming'!$C$13=$A$88,AT91,IF('Priseestimat gj.strømming'!$C$13=$A$108,AT111,"ingen data"))))</f>
        <v>ingen data</v>
      </c>
      <c r="AU6" s="46" t="str">
        <f>IF('Priseestimat gj.strømming'!$C$13=$A$46,AU49,IF('Priseestimat gj.strømming'!$C$13=$A$67,AU70,IF('Priseestimat gj.strømming'!$C$13=$A$88,AU91,IF('Priseestimat gj.strømming'!$C$13=$A$108,AU111,"ingen data"))))</f>
        <v>ingen data</v>
      </c>
    </row>
    <row r="7" spans="1:47" ht="14.4">
      <c r="A7" s="59" t="str">
        <f>IF('Priseestimat gj.strømming'!$C$13=$A$46,A50,IF('Priseestimat gj.strømming'!$C$13=$A$67,A71,IF('Priseestimat gj.strømming'!$C$13=$A$88,A92,IF('Priseestimat gj.strømming'!$C$13=$A$108,A112,"ingen data"))))</f>
        <v>ingen data</v>
      </c>
      <c r="B7" s="46" t="str">
        <f>IF('Priseestimat gj.strømming'!$C$13=$A$46,B50,IF('Priseestimat gj.strømming'!$C$13=$A$67,B71,IF('Priseestimat gj.strømming'!$C$13=$A$88,B92,IF('Priseestimat gj.strømming'!$C$13=$A$108,B112,"ingen data"))))</f>
        <v>ingen data</v>
      </c>
      <c r="C7" s="46" t="str">
        <f>IF('Priseestimat gj.strømming'!$C$13=$A$46,C50,IF('Priseestimat gj.strømming'!$C$13=$A$67,C71,IF('Priseestimat gj.strømming'!$C$13=$A$88,C92,IF('Priseestimat gj.strømming'!$C$13=$A$108,C112,"ingen data"))))</f>
        <v>ingen data</v>
      </c>
      <c r="D7" s="46" t="str">
        <f>IF('Priseestimat gj.strømming'!$C$13=$A$46,D50,IF('Priseestimat gj.strømming'!$C$13=$A$67,D71,IF('Priseestimat gj.strømming'!$C$13=$A$88,D92,IF('Priseestimat gj.strømming'!$C$13=$A$108,D112,"ingen data"))))</f>
        <v>ingen data</v>
      </c>
      <c r="E7" s="46" t="str">
        <f>IF('Priseestimat gj.strømming'!$C$13=$A$46,E50,IF('Priseestimat gj.strømming'!$C$13=$A$67,E71,IF('Priseestimat gj.strømming'!$C$13=$A$88,E92,IF('Priseestimat gj.strømming'!$C$13=$A$108,E112,"ingen data"))))</f>
        <v>ingen data</v>
      </c>
      <c r="F7" s="46" t="str">
        <f>IF('Priseestimat gj.strømming'!$C$13=$A$46,F50,IF('Priseestimat gj.strømming'!$C$13=$A$67,F71,IF('Priseestimat gj.strømming'!$C$13=$A$88,F92,IF('Priseestimat gj.strømming'!$C$13=$A$108,F112,"ingen data"))))</f>
        <v>ingen data</v>
      </c>
      <c r="G7" s="46" t="str">
        <f>IF('Priseestimat gj.strømming'!$C$13=$A$46,G50,IF('Priseestimat gj.strømming'!$C$13=$A$67,G71,IF('Priseestimat gj.strømming'!$C$13=$A$88,G92,IF('Priseestimat gj.strømming'!$C$13=$A$108,G112,"ingen data"))))</f>
        <v>ingen data</v>
      </c>
      <c r="H7" s="46" t="str">
        <f>IF('Priseestimat gj.strømming'!$C$13=$A$46,H50,IF('Priseestimat gj.strømming'!$C$13=$A$67,H71,IF('Priseestimat gj.strømming'!$C$13=$A$88,H92,IF('Priseestimat gj.strømming'!$C$13=$A$108,H112,"ingen data"))))</f>
        <v>ingen data</v>
      </c>
      <c r="I7" s="46" t="str">
        <f>IF('Priseestimat gj.strømming'!$C$13=$A$46,I50,IF('Priseestimat gj.strømming'!$C$13=$A$67,I71,IF('Priseestimat gj.strømming'!$C$13=$A$88,I92,IF('Priseestimat gj.strømming'!$C$13=$A$108,I112,"ingen data"))))</f>
        <v>ingen data</v>
      </c>
      <c r="J7" s="46" t="str">
        <f>IF('Priseestimat gj.strømming'!$C$13=$A$46,J50,IF('Priseestimat gj.strømming'!$C$13=$A$67,J71,IF('Priseestimat gj.strømming'!$C$13=$A$88,J92,IF('Priseestimat gj.strømming'!$C$13=$A$108,J112,"ingen data"))))</f>
        <v>ingen data</v>
      </c>
      <c r="K7" s="46" t="str">
        <f>IF('Priseestimat gj.strømming'!$C$13=$A$46,K50,IF('Priseestimat gj.strømming'!$C$13=$A$67,K71,IF('Priseestimat gj.strømming'!$C$13=$A$88,K92,IF('Priseestimat gj.strømming'!$C$13=$A$108,K112,"ingen data"))))</f>
        <v>ingen data</v>
      </c>
      <c r="L7" s="46" t="str">
        <f>IF('Priseestimat gj.strømming'!$C$13=$A$46,L50,IF('Priseestimat gj.strømming'!$C$13=$A$67,L71,IF('Priseestimat gj.strømming'!$C$13=$A$88,L92,IF('Priseestimat gj.strømming'!$C$13=$A$108,L112,"ingen data"))))</f>
        <v>ingen data</v>
      </c>
      <c r="M7" s="46" t="str">
        <f>IF('Priseestimat gj.strømming'!$C$13=$A$46,M50,IF('Priseestimat gj.strømming'!$C$13=$A$67,M71,IF('Priseestimat gj.strømming'!$C$13=$A$88,M92,IF('Priseestimat gj.strømming'!$C$13=$A$108,M112,"ingen data"))))</f>
        <v>ingen data</v>
      </c>
      <c r="N7" s="46" t="str">
        <f>IF('Priseestimat gj.strømming'!$C$13=$A$46,N50,IF('Priseestimat gj.strømming'!$C$13=$A$67,N71,IF('Priseestimat gj.strømming'!$C$13=$A$88,N92,IF('Priseestimat gj.strømming'!$C$13=$A$108,N112,"ingen data"))))</f>
        <v>ingen data</v>
      </c>
      <c r="O7" s="46" t="str">
        <f>IF('Priseestimat gj.strømming'!$C$13=$A$46,O50,IF('Priseestimat gj.strømming'!$C$13=$A$67,O71,IF('Priseestimat gj.strømming'!$C$13=$A$88,O92,IF('Priseestimat gj.strømming'!$C$13=$A$108,O112,"ingen data"))))</f>
        <v>ingen data</v>
      </c>
      <c r="P7" s="46" t="str">
        <f>IF('Priseestimat gj.strømming'!$C$13=$A$46,P50,IF('Priseestimat gj.strømming'!$C$13=$A$67,P71,IF('Priseestimat gj.strømming'!$C$13=$A$88,P92,IF('Priseestimat gj.strømming'!$C$13=$A$108,P112,"ingen data"))))</f>
        <v>ingen data</v>
      </c>
      <c r="Q7" s="46" t="str">
        <f>IF('Priseestimat gj.strømming'!$C$13=$A$46,Q50,IF('Priseestimat gj.strømming'!$C$13=$A$67,Q71,IF('Priseestimat gj.strømming'!$C$13=$A$88,Q92,IF('Priseestimat gj.strømming'!$C$13=$A$108,Q112,"ingen data"))))</f>
        <v>ingen data</v>
      </c>
      <c r="R7" s="46" t="str">
        <f>IF('Priseestimat gj.strømming'!$C$13=$A$46,R50,IF('Priseestimat gj.strømming'!$C$13=$A$67,R71,IF('Priseestimat gj.strømming'!$C$13=$A$88,R92,IF('Priseestimat gj.strømming'!$C$13=$A$108,R112,"ingen data"))))</f>
        <v>ingen data</v>
      </c>
      <c r="S7" s="46" t="str">
        <f>IF('Priseestimat gj.strømming'!$C$13=$A$46,S50,IF('Priseestimat gj.strømming'!$C$13=$A$67,S71,IF('Priseestimat gj.strømming'!$C$13=$A$88,S92,IF('Priseestimat gj.strømming'!$C$13=$A$108,S112,"ingen data"))))</f>
        <v>ingen data</v>
      </c>
      <c r="T7" s="46" t="str">
        <f>IF('Priseestimat gj.strømming'!$C$13=$A$46,T50,IF('Priseestimat gj.strømming'!$C$13=$A$67,T71,IF('Priseestimat gj.strømming'!$C$13=$A$88,T92,IF('Priseestimat gj.strømming'!$C$13=$A$108,T112,"ingen data"))))</f>
        <v>ingen data</v>
      </c>
      <c r="U7" s="46" t="str">
        <f>IF('Priseestimat gj.strømming'!$C$13=$A$46,U50,IF('Priseestimat gj.strømming'!$C$13=$A$67,U71,IF('Priseestimat gj.strømming'!$C$13=$A$88,U92,IF('Priseestimat gj.strømming'!$C$13=$A$108,U112,"ingen data"))))</f>
        <v>ingen data</v>
      </c>
      <c r="V7" s="46" t="str">
        <f>IF('Priseestimat gj.strømming'!$C$13=$A$46,V50,IF('Priseestimat gj.strømming'!$C$13=$A$67,V71,IF('Priseestimat gj.strømming'!$C$13=$A$88,V92,IF('Priseestimat gj.strømming'!$C$13=$A$108,V112,"ingen data"))))</f>
        <v>ingen data</v>
      </c>
      <c r="W7" s="46" t="str">
        <f>IF('Priseestimat gj.strømming'!$C$13=$A$46,W50,IF('Priseestimat gj.strømming'!$C$13=$A$67,W71,IF('Priseestimat gj.strømming'!$C$13=$A$88,W92,IF('Priseestimat gj.strømming'!$C$13=$A$108,W112,"ingen data"))))</f>
        <v>ingen data</v>
      </c>
      <c r="X7" s="46" t="str">
        <f>IF('Priseestimat gj.strømming'!$C$13=$A$46,X50,IF('Priseestimat gj.strømming'!$C$13=$A$67,X71,IF('Priseestimat gj.strømming'!$C$13=$A$88,X92,IF('Priseestimat gj.strømming'!$C$13=$A$108,X112,"ingen data"))))</f>
        <v>ingen data</v>
      </c>
      <c r="Y7" s="46" t="str">
        <f>IF('Priseestimat gj.strømming'!$C$13=$A$46,Y50,IF('Priseestimat gj.strømming'!$C$13=$A$67,Y71,IF('Priseestimat gj.strømming'!$C$13=$A$88,Y92,IF('Priseestimat gj.strømming'!$C$13=$A$108,Y112,"ingen data"))))</f>
        <v>ingen data</v>
      </c>
      <c r="Z7" s="46" t="str">
        <f>IF('Priseestimat gj.strømming'!$C$13=$A$46,Z50,IF('Priseestimat gj.strømming'!$C$13=$A$67,Z71,IF('Priseestimat gj.strømming'!$C$13=$A$88,Z92,IF('Priseestimat gj.strømming'!$C$13=$A$108,Z112,"ingen data"))))</f>
        <v>ingen data</v>
      </c>
      <c r="AA7" s="46" t="str">
        <f>IF('Priseestimat gj.strømming'!$C$13=$A$46,AA50,IF('Priseestimat gj.strømming'!$C$13=$A$67,AA71,IF('Priseestimat gj.strømming'!$C$13=$A$88,AA92,IF('Priseestimat gj.strømming'!$C$13=$A$108,AA112,"ingen data"))))</f>
        <v>ingen data</v>
      </c>
      <c r="AB7" s="46" t="str">
        <f>IF('Priseestimat gj.strømming'!$C$13=$A$46,AB50,IF('Priseestimat gj.strømming'!$C$13=$A$67,AB71,IF('Priseestimat gj.strømming'!$C$13=$A$88,AB92,IF('Priseestimat gj.strømming'!$C$13=$A$108,AB112,"ingen data"))))</f>
        <v>ingen data</v>
      </c>
      <c r="AC7" s="46" t="str">
        <f>IF('Priseestimat gj.strømming'!$C$13=$A$46,AC50,IF('Priseestimat gj.strømming'!$C$13=$A$67,AC71,IF('Priseestimat gj.strømming'!$C$13=$A$88,AC92,IF('Priseestimat gj.strømming'!$C$13=$A$108,AC112,"ingen data"))))</f>
        <v>ingen data</v>
      </c>
      <c r="AD7" s="46" t="str">
        <f>IF('Priseestimat gj.strømming'!$C$13=$A$46,AD50,IF('Priseestimat gj.strømming'!$C$13=$A$67,AD71,IF('Priseestimat gj.strømming'!$C$13=$A$88,AD92,IF('Priseestimat gj.strømming'!$C$13=$A$108,AD112,"ingen data"))))</f>
        <v>ingen data</v>
      </c>
      <c r="AE7" s="46" t="str">
        <f>IF('Priseestimat gj.strømming'!$C$13=$A$46,AE50,IF('Priseestimat gj.strømming'!$C$13=$A$67,AE71,IF('Priseestimat gj.strømming'!$C$13=$A$88,AE92,IF('Priseestimat gj.strømming'!$C$13=$A$108,AE112,"ingen data"))))</f>
        <v>ingen data</v>
      </c>
      <c r="AF7" s="46" t="str">
        <f>IF('Priseestimat gj.strømming'!$C$13=$A$46,AF50,IF('Priseestimat gj.strømming'!$C$13=$A$67,AF71,IF('Priseestimat gj.strømming'!$C$13=$A$88,AF92,IF('Priseestimat gj.strømming'!$C$13=$A$108,AF112,"ingen data"))))</f>
        <v>ingen data</v>
      </c>
      <c r="AG7" s="46" t="str">
        <f>IF('Priseestimat gj.strømming'!$C$13=$A$46,AG50,IF('Priseestimat gj.strømming'!$C$13=$A$67,AG71,IF('Priseestimat gj.strømming'!$C$13=$A$88,AG92,IF('Priseestimat gj.strømming'!$C$13=$A$108,AG112,"ingen data"))))</f>
        <v>ingen data</v>
      </c>
      <c r="AH7" s="46" t="str">
        <f>IF('Priseestimat gj.strømming'!$C$13=$A$46,AH50,IF('Priseestimat gj.strømming'!$C$13=$A$67,AH71,IF('Priseestimat gj.strømming'!$C$13=$A$88,AH92,IF('Priseestimat gj.strømming'!$C$13=$A$108,AH112,"ingen data"))))</f>
        <v>ingen data</v>
      </c>
      <c r="AI7" s="46" t="str">
        <f>IF('Priseestimat gj.strømming'!$C$13=$A$46,AI50,IF('Priseestimat gj.strømming'!$C$13=$A$67,AI71,IF('Priseestimat gj.strømming'!$C$13=$A$88,AI92,IF('Priseestimat gj.strømming'!$C$13=$A$108,AI112,"ingen data"))))</f>
        <v>ingen data</v>
      </c>
      <c r="AJ7" s="46" t="str">
        <f>IF('Priseestimat gj.strømming'!$C$13=$A$46,AJ50,IF('Priseestimat gj.strømming'!$C$13=$A$67,AJ71,IF('Priseestimat gj.strømming'!$C$13=$A$88,AJ92,IF('Priseestimat gj.strømming'!$C$13=$A$108,AJ112,"ingen data"))))</f>
        <v>ingen data</v>
      </c>
      <c r="AK7" s="46" t="str">
        <f>IF('Priseestimat gj.strømming'!$C$13=$A$46,AK50,IF('Priseestimat gj.strømming'!$C$13=$A$67,AK71,IF('Priseestimat gj.strømming'!$C$13=$A$88,AK92,IF('Priseestimat gj.strømming'!$C$13=$A$108,AK112,"ingen data"))))</f>
        <v>ingen data</v>
      </c>
      <c r="AL7" s="46" t="str">
        <f>IF('Priseestimat gj.strømming'!$C$13=$A$46,AL50,IF('Priseestimat gj.strømming'!$C$13=$A$67,AL71,IF('Priseestimat gj.strømming'!$C$13=$A$88,AL92,IF('Priseestimat gj.strømming'!$C$13=$A$108,AL112,"ingen data"))))</f>
        <v>ingen data</v>
      </c>
      <c r="AM7" s="46" t="str">
        <f>IF('Priseestimat gj.strømming'!$C$13=$A$46,AM50,IF('Priseestimat gj.strømming'!$C$13=$A$67,AM71,IF('Priseestimat gj.strømming'!$C$13=$A$88,AM92,IF('Priseestimat gj.strømming'!$C$13=$A$108,AM112,"ingen data"))))</f>
        <v>ingen data</v>
      </c>
      <c r="AN7" s="46" t="str">
        <f>IF('Priseestimat gj.strømming'!$C$13=$A$46,AN50,IF('Priseestimat gj.strømming'!$C$13=$A$67,AN71,IF('Priseestimat gj.strømming'!$C$13=$A$88,AN92,IF('Priseestimat gj.strømming'!$C$13=$A$108,AN112,"ingen data"))))</f>
        <v>ingen data</v>
      </c>
      <c r="AO7" s="46" t="str">
        <f>IF('Priseestimat gj.strømming'!$C$13=$A$46,AO50,IF('Priseestimat gj.strømming'!$C$13=$A$67,AO71,IF('Priseestimat gj.strømming'!$C$13=$A$88,AO92,IF('Priseestimat gj.strømming'!$C$13=$A$108,AO112,"ingen data"))))</f>
        <v>ingen data</v>
      </c>
      <c r="AP7" s="46" t="str">
        <f>IF('Priseestimat gj.strømming'!$C$13=$A$46,AP50,IF('Priseestimat gj.strømming'!$C$13=$A$67,AP71,IF('Priseestimat gj.strømming'!$C$13=$A$88,AP92,IF('Priseestimat gj.strømming'!$C$13=$A$108,AP112,"ingen data"))))</f>
        <v>ingen data</v>
      </c>
      <c r="AQ7" s="46" t="str">
        <f>IF('Priseestimat gj.strømming'!$C$13=$A$46,AQ50,IF('Priseestimat gj.strømming'!$C$13=$A$67,AQ71,IF('Priseestimat gj.strømming'!$C$13=$A$88,AQ92,IF('Priseestimat gj.strømming'!$C$13=$A$108,AQ112,"ingen data"))))</f>
        <v>ingen data</v>
      </c>
      <c r="AR7" s="46" t="str">
        <f>IF('Priseestimat gj.strømming'!$C$13=$A$46,AR50,IF('Priseestimat gj.strømming'!$C$13=$A$67,AR71,IF('Priseestimat gj.strømming'!$C$13=$A$88,AR92,IF('Priseestimat gj.strømming'!$C$13=$A$108,AR112,"ingen data"))))</f>
        <v>ingen data</v>
      </c>
      <c r="AS7" s="46" t="str">
        <f>IF('Priseestimat gj.strømming'!$C$13=$A$46,AS50,IF('Priseestimat gj.strømming'!$C$13=$A$67,AS71,IF('Priseestimat gj.strømming'!$C$13=$A$88,AS92,IF('Priseestimat gj.strømming'!$C$13=$A$108,AS112,"ingen data"))))</f>
        <v>ingen data</v>
      </c>
      <c r="AT7" s="46" t="str">
        <f>IF('Priseestimat gj.strømming'!$C$13=$A$46,AT50,IF('Priseestimat gj.strømming'!$C$13=$A$67,AT71,IF('Priseestimat gj.strømming'!$C$13=$A$88,AT92,IF('Priseestimat gj.strømming'!$C$13=$A$108,AT112,"ingen data"))))</f>
        <v>ingen data</v>
      </c>
      <c r="AU7" s="46" t="str">
        <f>IF('Priseestimat gj.strømming'!$C$13=$A$46,AU50,IF('Priseestimat gj.strømming'!$C$13=$A$67,AU71,IF('Priseestimat gj.strømming'!$C$13=$A$88,AU92,IF('Priseestimat gj.strømming'!$C$13=$A$108,AU112,"ingen data"))))</f>
        <v>ingen data</v>
      </c>
    </row>
    <row r="8" spans="1:47" ht="14.4">
      <c r="A8" s="59" t="str">
        <f>IF('Priseestimat gj.strømming'!$C$13=$A$46,A51,IF('Priseestimat gj.strømming'!$C$13=$A$67,A72,IF('Priseestimat gj.strømming'!$C$13=$A$88,A93,IF('Priseestimat gj.strømming'!$C$13=$A$108,A113,"ingen data"))))</f>
        <v>ingen data</v>
      </c>
      <c r="B8" s="46" t="str">
        <f>IF('Priseestimat gj.strømming'!$C$13=$A$46,B51,IF('Priseestimat gj.strømming'!$C$13=$A$67,B72,IF('Priseestimat gj.strømming'!$C$13=$A$88,B93,IF('Priseestimat gj.strømming'!$C$13=$A$108,B113,"ingen data"))))</f>
        <v>ingen data</v>
      </c>
      <c r="C8" s="46" t="str">
        <f>IF('Priseestimat gj.strømming'!$C$13=$A$46,C51,IF('Priseestimat gj.strømming'!$C$13=$A$67,C72,IF('Priseestimat gj.strømming'!$C$13=$A$88,C93,IF('Priseestimat gj.strømming'!$C$13=$A$108,C113,"ingen data"))))</f>
        <v>ingen data</v>
      </c>
      <c r="D8" s="46" t="str">
        <f>IF('Priseestimat gj.strømming'!$C$13=$A$46,D51,IF('Priseestimat gj.strømming'!$C$13=$A$67,D72,IF('Priseestimat gj.strømming'!$C$13=$A$88,D93,IF('Priseestimat gj.strømming'!$C$13=$A$108,D113,"ingen data"))))</f>
        <v>ingen data</v>
      </c>
      <c r="E8" s="46" t="str">
        <f>IF('Priseestimat gj.strømming'!$C$13=$A$46,E51,IF('Priseestimat gj.strømming'!$C$13=$A$67,E72,IF('Priseestimat gj.strømming'!$C$13=$A$88,E93,IF('Priseestimat gj.strømming'!$C$13=$A$108,E113,"ingen data"))))</f>
        <v>ingen data</v>
      </c>
      <c r="F8" s="46" t="str">
        <f>IF('Priseestimat gj.strømming'!$C$13=$A$46,F51,IF('Priseestimat gj.strømming'!$C$13=$A$67,F72,IF('Priseestimat gj.strømming'!$C$13=$A$88,F93,IF('Priseestimat gj.strømming'!$C$13=$A$108,F113,"ingen data"))))</f>
        <v>ingen data</v>
      </c>
      <c r="G8" s="46" t="str">
        <f>IF('Priseestimat gj.strømming'!$C$13=$A$46,G51,IF('Priseestimat gj.strømming'!$C$13=$A$67,G72,IF('Priseestimat gj.strømming'!$C$13=$A$88,G93,IF('Priseestimat gj.strømming'!$C$13=$A$108,G113,"ingen data"))))</f>
        <v>ingen data</v>
      </c>
      <c r="H8" s="46" t="str">
        <f>IF('Priseestimat gj.strømming'!$C$13=$A$46,H51,IF('Priseestimat gj.strømming'!$C$13=$A$67,H72,IF('Priseestimat gj.strømming'!$C$13=$A$88,H93,IF('Priseestimat gj.strømming'!$C$13=$A$108,H113,"ingen data"))))</f>
        <v>ingen data</v>
      </c>
      <c r="I8" s="46" t="str">
        <f>IF('Priseestimat gj.strømming'!$C$13=$A$46,I51,IF('Priseestimat gj.strømming'!$C$13=$A$67,I72,IF('Priseestimat gj.strømming'!$C$13=$A$88,I93,IF('Priseestimat gj.strømming'!$C$13=$A$108,I113,"ingen data"))))</f>
        <v>ingen data</v>
      </c>
      <c r="J8" s="46" t="str">
        <f>IF('Priseestimat gj.strømming'!$C$13=$A$46,J51,IF('Priseestimat gj.strømming'!$C$13=$A$67,J72,IF('Priseestimat gj.strømming'!$C$13=$A$88,J93,IF('Priseestimat gj.strømming'!$C$13=$A$108,J113,"ingen data"))))</f>
        <v>ingen data</v>
      </c>
      <c r="K8" s="46" t="str">
        <f>IF('Priseestimat gj.strømming'!$C$13=$A$46,K51,IF('Priseestimat gj.strømming'!$C$13=$A$67,K72,IF('Priseestimat gj.strømming'!$C$13=$A$88,K93,IF('Priseestimat gj.strømming'!$C$13=$A$108,K113,"ingen data"))))</f>
        <v>ingen data</v>
      </c>
      <c r="L8" s="46" t="str">
        <f>IF('Priseestimat gj.strømming'!$C$13=$A$46,L51,IF('Priseestimat gj.strømming'!$C$13=$A$67,L72,IF('Priseestimat gj.strømming'!$C$13=$A$88,L93,IF('Priseestimat gj.strømming'!$C$13=$A$108,L113,"ingen data"))))</f>
        <v>ingen data</v>
      </c>
      <c r="M8" s="46" t="str">
        <f>IF('Priseestimat gj.strømming'!$C$13=$A$46,M51,IF('Priseestimat gj.strømming'!$C$13=$A$67,M72,IF('Priseestimat gj.strømming'!$C$13=$A$88,M93,IF('Priseestimat gj.strømming'!$C$13=$A$108,M113,"ingen data"))))</f>
        <v>ingen data</v>
      </c>
      <c r="N8" s="46" t="str">
        <f>IF('Priseestimat gj.strømming'!$C$13=$A$46,N51,IF('Priseestimat gj.strømming'!$C$13=$A$67,N72,IF('Priseestimat gj.strømming'!$C$13=$A$88,N93,IF('Priseestimat gj.strømming'!$C$13=$A$108,N113,"ingen data"))))</f>
        <v>ingen data</v>
      </c>
      <c r="O8" s="46" t="str">
        <f>IF('Priseestimat gj.strømming'!$C$13=$A$46,O51,IF('Priseestimat gj.strømming'!$C$13=$A$67,O72,IF('Priseestimat gj.strømming'!$C$13=$A$88,O93,IF('Priseestimat gj.strømming'!$C$13=$A$108,O113,"ingen data"))))</f>
        <v>ingen data</v>
      </c>
      <c r="P8" s="46" t="str">
        <f>IF('Priseestimat gj.strømming'!$C$13=$A$46,P51,IF('Priseestimat gj.strømming'!$C$13=$A$67,P72,IF('Priseestimat gj.strømming'!$C$13=$A$88,P93,IF('Priseestimat gj.strømming'!$C$13=$A$108,P113,"ingen data"))))</f>
        <v>ingen data</v>
      </c>
      <c r="Q8" s="46" t="str">
        <f>IF('Priseestimat gj.strømming'!$C$13=$A$46,Q51,IF('Priseestimat gj.strømming'!$C$13=$A$67,Q72,IF('Priseestimat gj.strømming'!$C$13=$A$88,Q93,IF('Priseestimat gj.strømming'!$C$13=$A$108,Q113,"ingen data"))))</f>
        <v>ingen data</v>
      </c>
      <c r="R8" s="46" t="str">
        <f>IF('Priseestimat gj.strømming'!$C$13=$A$46,R51,IF('Priseestimat gj.strømming'!$C$13=$A$67,R72,IF('Priseestimat gj.strømming'!$C$13=$A$88,R93,IF('Priseestimat gj.strømming'!$C$13=$A$108,R113,"ingen data"))))</f>
        <v>ingen data</v>
      </c>
      <c r="S8" s="46" t="str">
        <f>IF('Priseestimat gj.strømming'!$C$13=$A$46,S51,IF('Priseestimat gj.strømming'!$C$13=$A$67,S72,IF('Priseestimat gj.strømming'!$C$13=$A$88,S93,IF('Priseestimat gj.strømming'!$C$13=$A$108,S113,"ingen data"))))</f>
        <v>ingen data</v>
      </c>
      <c r="T8" s="46" t="str">
        <f>IF('Priseestimat gj.strømming'!$C$13=$A$46,T51,IF('Priseestimat gj.strømming'!$C$13=$A$67,T72,IF('Priseestimat gj.strømming'!$C$13=$A$88,T93,IF('Priseestimat gj.strømming'!$C$13=$A$108,T113,"ingen data"))))</f>
        <v>ingen data</v>
      </c>
      <c r="U8" s="46" t="str">
        <f>IF('Priseestimat gj.strømming'!$C$13=$A$46,U51,IF('Priseestimat gj.strømming'!$C$13=$A$67,U72,IF('Priseestimat gj.strømming'!$C$13=$A$88,U93,IF('Priseestimat gj.strømming'!$C$13=$A$108,U113,"ingen data"))))</f>
        <v>ingen data</v>
      </c>
      <c r="V8" s="46" t="str">
        <f>IF('Priseestimat gj.strømming'!$C$13=$A$46,V51,IF('Priseestimat gj.strømming'!$C$13=$A$67,V72,IF('Priseestimat gj.strømming'!$C$13=$A$88,V93,IF('Priseestimat gj.strømming'!$C$13=$A$108,V113,"ingen data"))))</f>
        <v>ingen data</v>
      </c>
      <c r="W8" s="46" t="str">
        <f>IF('Priseestimat gj.strømming'!$C$13=$A$46,W51,IF('Priseestimat gj.strømming'!$C$13=$A$67,W72,IF('Priseestimat gj.strømming'!$C$13=$A$88,W93,IF('Priseestimat gj.strømming'!$C$13=$A$108,W113,"ingen data"))))</f>
        <v>ingen data</v>
      </c>
      <c r="X8" s="46" t="str">
        <f>IF('Priseestimat gj.strømming'!$C$13=$A$46,X51,IF('Priseestimat gj.strømming'!$C$13=$A$67,X72,IF('Priseestimat gj.strømming'!$C$13=$A$88,X93,IF('Priseestimat gj.strømming'!$C$13=$A$108,X113,"ingen data"))))</f>
        <v>ingen data</v>
      </c>
      <c r="Y8" s="46" t="str">
        <f>IF('Priseestimat gj.strømming'!$C$13=$A$46,Y51,IF('Priseestimat gj.strømming'!$C$13=$A$67,Y72,IF('Priseestimat gj.strømming'!$C$13=$A$88,Y93,IF('Priseestimat gj.strømming'!$C$13=$A$108,Y113,"ingen data"))))</f>
        <v>ingen data</v>
      </c>
      <c r="Z8" s="46" t="str">
        <f>IF('Priseestimat gj.strømming'!$C$13=$A$46,Z51,IF('Priseestimat gj.strømming'!$C$13=$A$67,Z72,IF('Priseestimat gj.strømming'!$C$13=$A$88,Z93,IF('Priseestimat gj.strømming'!$C$13=$A$108,Z113,"ingen data"))))</f>
        <v>ingen data</v>
      </c>
      <c r="AA8" s="46" t="str">
        <f>IF('Priseestimat gj.strømming'!$C$13=$A$46,AA51,IF('Priseestimat gj.strømming'!$C$13=$A$67,AA72,IF('Priseestimat gj.strømming'!$C$13=$A$88,AA93,IF('Priseestimat gj.strømming'!$C$13=$A$108,AA113,"ingen data"))))</f>
        <v>ingen data</v>
      </c>
      <c r="AB8" s="46" t="str">
        <f>IF('Priseestimat gj.strømming'!$C$13=$A$46,AB51,IF('Priseestimat gj.strømming'!$C$13=$A$67,AB72,IF('Priseestimat gj.strømming'!$C$13=$A$88,AB93,IF('Priseestimat gj.strømming'!$C$13=$A$108,AB113,"ingen data"))))</f>
        <v>ingen data</v>
      </c>
      <c r="AC8" s="46" t="str">
        <f>IF('Priseestimat gj.strømming'!$C$13=$A$46,AC51,IF('Priseestimat gj.strømming'!$C$13=$A$67,AC72,IF('Priseestimat gj.strømming'!$C$13=$A$88,AC93,IF('Priseestimat gj.strømming'!$C$13=$A$108,AC113,"ingen data"))))</f>
        <v>ingen data</v>
      </c>
      <c r="AD8" s="46" t="str">
        <f>IF('Priseestimat gj.strømming'!$C$13=$A$46,AD51,IF('Priseestimat gj.strømming'!$C$13=$A$67,AD72,IF('Priseestimat gj.strømming'!$C$13=$A$88,AD93,IF('Priseestimat gj.strømming'!$C$13=$A$108,AD113,"ingen data"))))</f>
        <v>ingen data</v>
      </c>
      <c r="AE8" s="46" t="str">
        <f>IF('Priseestimat gj.strømming'!$C$13=$A$46,AE51,IF('Priseestimat gj.strømming'!$C$13=$A$67,AE72,IF('Priseestimat gj.strømming'!$C$13=$A$88,AE93,IF('Priseestimat gj.strømming'!$C$13=$A$108,AE113,"ingen data"))))</f>
        <v>ingen data</v>
      </c>
      <c r="AF8" s="46" t="str">
        <f>IF('Priseestimat gj.strømming'!$C$13=$A$46,AF51,IF('Priseestimat gj.strømming'!$C$13=$A$67,AF72,IF('Priseestimat gj.strømming'!$C$13=$A$88,AF93,IF('Priseestimat gj.strømming'!$C$13=$A$108,AF113,"ingen data"))))</f>
        <v>ingen data</v>
      </c>
      <c r="AG8" s="46" t="str">
        <f>IF('Priseestimat gj.strømming'!$C$13=$A$46,AG51,IF('Priseestimat gj.strømming'!$C$13=$A$67,AG72,IF('Priseestimat gj.strømming'!$C$13=$A$88,AG93,IF('Priseestimat gj.strømming'!$C$13=$A$108,AG113,"ingen data"))))</f>
        <v>ingen data</v>
      </c>
      <c r="AH8" s="46" t="str">
        <f>IF('Priseestimat gj.strømming'!$C$13=$A$46,AH51,IF('Priseestimat gj.strømming'!$C$13=$A$67,AH72,IF('Priseestimat gj.strømming'!$C$13=$A$88,AH93,IF('Priseestimat gj.strømming'!$C$13=$A$108,AH113,"ingen data"))))</f>
        <v>ingen data</v>
      </c>
      <c r="AI8" s="46" t="str">
        <f>IF('Priseestimat gj.strømming'!$C$13=$A$46,AI51,IF('Priseestimat gj.strømming'!$C$13=$A$67,AI72,IF('Priseestimat gj.strømming'!$C$13=$A$88,AI93,IF('Priseestimat gj.strømming'!$C$13=$A$108,AI113,"ingen data"))))</f>
        <v>ingen data</v>
      </c>
      <c r="AJ8" s="46" t="str">
        <f>IF('Priseestimat gj.strømming'!$C$13=$A$46,AJ51,IF('Priseestimat gj.strømming'!$C$13=$A$67,AJ72,IF('Priseestimat gj.strømming'!$C$13=$A$88,AJ93,IF('Priseestimat gj.strømming'!$C$13=$A$108,AJ113,"ingen data"))))</f>
        <v>ingen data</v>
      </c>
      <c r="AK8" s="46" t="str">
        <f>IF('Priseestimat gj.strømming'!$C$13=$A$46,AK51,IF('Priseestimat gj.strømming'!$C$13=$A$67,AK72,IF('Priseestimat gj.strømming'!$C$13=$A$88,AK93,IF('Priseestimat gj.strømming'!$C$13=$A$108,AK113,"ingen data"))))</f>
        <v>ingen data</v>
      </c>
      <c r="AL8" s="46" t="str">
        <f>IF('Priseestimat gj.strømming'!$C$13=$A$46,AL51,IF('Priseestimat gj.strømming'!$C$13=$A$67,AL72,IF('Priseestimat gj.strømming'!$C$13=$A$88,AL93,IF('Priseestimat gj.strømming'!$C$13=$A$108,AL113,"ingen data"))))</f>
        <v>ingen data</v>
      </c>
      <c r="AM8" s="46" t="str">
        <f>IF('Priseestimat gj.strømming'!$C$13=$A$46,AM51,IF('Priseestimat gj.strømming'!$C$13=$A$67,AM72,IF('Priseestimat gj.strømming'!$C$13=$A$88,AM93,IF('Priseestimat gj.strømming'!$C$13=$A$108,AM113,"ingen data"))))</f>
        <v>ingen data</v>
      </c>
      <c r="AN8" s="46" t="str">
        <f>IF('Priseestimat gj.strømming'!$C$13=$A$46,AN51,IF('Priseestimat gj.strømming'!$C$13=$A$67,AN72,IF('Priseestimat gj.strømming'!$C$13=$A$88,AN93,IF('Priseestimat gj.strømming'!$C$13=$A$108,AN113,"ingen data"))))</f>
        <v>ingen data</v>
      </c>
      <c r="AO8" s="46" t="str">
        <f>IF('Priseestimat gj.strømming'!$C$13=$A$46,AO51,IF('Priseestimat gj.strømming'!$C$13=$A$67,AO72,IF('Priseestimat gj.strømming'!$C$13=$A$88,AO93,IF('Priseestimat gj.strømming'!$C$13=$A$108,AO113,"ingen data"))))</f>
        <v>ingen data</v>
      </c>
      <c r="AP8" s="46" t="str">
        <f>IF('Priseestimat gj.strømming'!$C$13=$A$46,AP51,IF('Priseestimat gj.strømming'!$C$13=$A$67,AP72,IF('Priseestimat gj.strømming'!$C$13=$A$88,AP93,IF('Priseestimat gj.strømming'!$C$13=$A$108,AP113,"ingen data"))))</f>
        <v>ingen data</v>
      </c>
      <c r="AQ8" s="46" t="str">
        <f>IF('Priseestimat gj.strømming'!$C$13=$A$46,AQ51,IF('Priseestimat gj.strømming'!$C$13=$A$67,AQ72,IF('Priseestimat gj.strømming'!$C$13=$A$88,AQ93,IF('Priseestimat gj.strømming'!$C$13=$A$108,AQ113,"ingen data"))))</f>
        <v>ingen data</v>
      </c>
      <c r="AR8" s="46" t="str">
        <f>IF('Priseestimat gj.strømming'!$C$13=$A$46,AR51,IF('Priseestimat gj.strømming'!$C$13=$A$67,AR72,IF('Priseestimat gj.strømming'!$C$13=$A$88,AR93,IF('Priseestimat gj.strømming'!$C$13=$A$108,AR113,"ingen data"))))</f>
        <v>ingen data</v>
      </c>
      <c r="AS8" s="46" t="str">
        <f>IF('Priseestimat gj.strømming'!$C$13=$A$46,AS51,IF('Priseestimat gj.strømming'!$C$13=$A$67,AS72,IF('Priseestimat gj.strømming'!$C$13=$A$88,AS93,IF('Priseestimat gj.strømming'!$C$13=$A$108,AS113,"ingen data"))))</f>
        <v>ingen data</v>
      </c>
      <c r="AT8" s="46" t="str">
        <f>IF('Priseestimat gj.strømming'!$C$13=$A$46,AT51,IF('Priseestimat gj.strømming'!$C$13=$A$67,AT72,IF('Priseestimat gj.strømming'!$C$13=$A$88,AT93,IF('Priseestimat gj.strømming'!$C$13=$A$108,AT113,"ingen data"))))</f>
        <v>ingen data</v>
      </c>
      <c r="AU8" s="46" t="str">
        <f>IF('Priseestimat gj.strømming'!$C$13=$A$46,AU51,IF('Priseestimat gj.strømming'!$C$13=$A$67,AU72,IF('Priseestimat gj.strømming'!$C$13=$A$88,AU93,IF('Priseestimat gj.strømming'!$C$13=$A$108,AU113,"ingen data"))))</f>
        <v>ingen data</v>
      </c>
    </row>
    <row r="9" spans="1:47" ht="14.4">
      <c r="A9" s="59" t="str">
        <f>IF('Priseestimat gj.strømming'!$C$13=$A$46,A52,IF('Priseestimat gj.strømming'!$C$13=$A$67,A73,IF('Priseestimat gj.strømming'!$C$13=$A$88,A94,IF('Priseestimat gj.strømming'!$C$13=$A$108,A114,"ingen data"))))</f>
        <v>ingen data</v>
      </c>
      <c r="B9" s="46" t="str">
        <f>IF('Priseestimat gj.strømming'!$C$13=$A$46,B52,IF('Priseestimat gj.strømming'!$C$13=$A$67,B73,IF('Priseestimat gj.strømming'!$C$13=$A$88,B94,IF('Priseestimat gj.strømming'!$C$13=$A$108,B114,"ingen data"))))</f>
        <v>ingen data</v>
      </c>
      <c r="C9" s="46" t="str">
        <f>IF('Priseestimat gj.strømming'!$C$13=$A$46,C52,IF('Priseestimat gj.strømming'!$C$13=$A$67,C73,IF('Priseestimat gj.strømming'!$C$13=$A$88,C94,IF('Priseestimat gj.strømming'!$C$13=$A$108,C114,"ingen data"))))</f>
        <v>ingen data</v>
      </c>
      <c r="D9" s="46" t="str">
        <f>IF('Priseestimat gj.strømming'!$C$13=$A$46,D52,IF('Priseestimat gj.strømming'!$C$13=$A$67,D73,IF('Priseestimat gj.strømming'!$C$13=$A$88,D94,IF('Priseestimat gj.strømming'!$C$13=$A$108,D114,"ingen data"))))</f>
        <v>ingen data</v>
      </c>
      <c r="E9" s="46" t="str">
        <f>IF('Priseestimat gj.strømming'!$C$13=$A$46,E52,IF('Priseestimat gj.strømming'!$C$13=$A$67,E73,IF('Priseestimat gj.strømming'!$C$13=$A$88,E94,IF('Priseestimat gj.strømming'!$C$13=$A$108,E114,"ingen data"))))</f>
        <v>ingen data</v>
      </c>
      <c r="F9" s="46" t="str">
        <f>IF('Priseestimat gj.strømming'!$C$13=$A$46,F52,IF('Priseestimat gj.strømming'!$C$13=$A$67,F73,IF('Priseestimat gj.strømming'!$C$13=$A$88,F94,IF('Priseestimat gj.strømming'!$C$13=$A$108,F114,"ingen data"))))</f>
        <v>ingen data</v>
      </c>
      <c r="G9" s="46" t="str">
        <f>IF('Priseestimat gj.strømming'!$C$13=$A$46,G52,IF('Priseestimat gj.strømming'!$C$13=$A$67,G73,IF('Priseestimat gj.strømming'!$C$13=$A$88,G94,IF('Priseestimat gj.strømming'!$C$13=$A$108,G114,"ingen data"))))</f>
        <v>ingen data</v>
      </c>
      <c r="H9" s="46" t="str">
        <f>IF('Priseestimat gj.strømming'!$C$13=$A$46,H52,IF('Priseestimat gj.strømming'!$C$13=$A$67,H73,IF('Priseestimat gj.strømming'!$C$13=$A$88,H94,IF('Priseestimat gj.strømming'!$C$13=$A$108,H114,"ingen data"))))</f>
        <v>ingen data</v>
      </c>
      <c r="I9" s="46" t="str">
        <f>IF('Priseestimat gj.strømming'!$C$13=$A$46,I52,IF('Priseestimat gj.strømming'!$C$13=$A$67,I73,IF('Priseestimat gj.strømming'!$C$13=$A$88,I94,IF('Priseestimat gj.strømming'!$C$13=$A$108,I114,"ingen data"))))</f>
        <v>ingen data</v>
      </c>
      <c r="J9" s="46" t="str">
        <f>IF('Priseestimat gj.strømming'!$C$13=$A$46,J52,IF('Priseestimat gj.strømming'!$C$13=$A$67,J73,IF('Priseestimat gj.strømming'!$C$13=$A$88,J94,IF('Priseestimat gj.strømming'!$C$13=$A$108,J114,"ingen data"))))</f>
        <v>ingen data</v>
      </c>
      <c r="K9" s="46" t="str">
        <f>IF('Priseestimat gj.strømming'!$C$13=$A$46,K52,IF('Priseestimat gj.strømming'!$C$13=$A$67,K73,IF('Priseestimat gj.strømming'!$C$13=$A$88,K94,IF('Priseestimat gj.strømming'!$C$13=$A$108,K114,"ingen data"))))</f>
        <v>ingen data</v>
      </c>
      <c r="L9" s="46" t="str">
        <f>IF('Priseestimat gj.strømming'!$C$13=$A$46,L52,IF('Priseestimat gj.strømming'!$C$13=$A$67,L73,IF('Priseestimat gj.strømming'!$C$13=$A$88,L94,IF('Priseestimat gj.strømming'!$C$13=$A$108,L114,"ingen data"))))</f>
        <v>ingen data</v>
      </c>
      <c r="M9" s="46" t="str">
        <f>IF('Priseestimat gj.strømming'!$C$13=$A$46,M52,IF('Priseestimat gj.strømming'!$C$13=$A$67,M73,IF('Priseestimat gj.strømming'!$C$13=$A$88,M94,IF('Priseestimat gj.strømming'!$C$13=$A$108,M114,"ingen data"))))</f>
        <v>ingen data</v>
      </c>
      <c r="N9" s="46" t="str">
        <f>IF('Priseestimat gj.strømming'!$C$13=$A$46,N52,IF('Priseestimat gj.strømming'!$C$13=$A$67,N73,IF('Priseestimat gj.strømming'!$C$13=$A$88,N94,IF('Priseestimat gj.strømming'!$C$13=$A$108,N114,"ingen data"))))</f>
        <v>ingen data</v>
      </c>
      <c r="O9" s="46" t="str">
        <f>IF('Priseestimat gj.strømming'!$C$13=$A$46,O52,IF('Priseestimat gj.strømming'!$C$13=$A$67,O73,IF('Priseestimat gj.strømming'!$C$13=$A$88,O94,IF('Priseestimat gj.strømming'!$C$13=$A$108,O114,"ingen data"))))</f>
        <v>ingen data</v>
      </c>
      <c r="P9" s="46" t="str">
        <f>IF('Priseestimat gj.strømming'!$C$13=$A$46,P52,IF('Priseestimat gj.strømming'!$C$13=$A$67,P73,IF('Priseestimat gj.strømming'!$C$13=$A$88,P94,IF('Priseestimat gj.strømming'!$C$13=$A$108,P114,"ingen data"))))</f>
        <v>ingen data</v>
      </c>
      <c r="Q9" s="46" t="str">
        <f>IF('Priseestimat gj.strømming'!$C$13=$A$46,Q52,IF('Priseestimat gj.strømming'!$C$13=$A$67,Q73,IF('Priseestimat gj.strømming'!$C$13=$A$88,Q94,IF('Priseestimat gj.strømming'!$C$13=$A$108,Q114,"ingen data"))))</f>
        <v>ingen data</v>
      </c>
      <c r="R9" s="46" t="str">
        <f>IF('Priseestimat gj.strømming'!$C$13=$A$46,R52,IF('Priseestimat gj.strømming'!$C$13=$A$67,R73,IF('Priseestimat gj.strømming'!$C$13=$A$88,R94,IF('Priseestimat gj.strømming'!$C$13=$A$108,R114,"ingen data"))))</f>
        <v>ingen data</v>
      </c>
      <c r="S9" s="46" t="str">
        <f>IF('Priseestimat gj.strømming'!$C$13=$A$46,S52,IF('Priseestimat gj.strømming'!$C$13=$A$67,S73,IF('Priseestimat gj.strømming'!$C$13=$A$88,S94,IF('Priseestimat gj.strømming'!$C$13=$A$108,S114,"ingen data"))))</f>
        <v>ingen data</v>
      </c>
      <c r="T9" s="46" t="str">
        <f>IF('Priseestimat gj.strømming'!$C$13=$A$46,T52,IF('Priseestimat gj.strømming'!$C$13=$A$67,T73,IF('Priseestimat gj.strømming'!$C$13=$A$88,T94,IF('Priseestimat gj.strømming'!$C$13=$A$108,T114,"ingen data"))))</f>
        <v>ingen data</v>
      </c>
      <c r="U9" s="46" t="str">
        <f>IF('Priseestimat gj.strømming'!$C$13=$A$46,U52,IF('Priseestimat gj.strømming'!$C$13=$A$67,U73,IF('Priseestimat gj.strømming'!$C$13=$A$88,U94,IF('Priseestimat gj.strømming'!$C$13=$A$108,U114,"ingen data"))))</f>
        <v>ingen data</v>
      </c>
      <c r="V9" s="46" t="str">
        <f>IF('Priseestimat gj.strømming'!$C$13=$A$46,V52,IF('Priseestimat gj.strømming'!$C$13=$A$67,V73,IF('Priseestimat gj.strømming'!$C$13=$A$88,V94,IF('Priseestimat gj.strømming'!$C$13=$A$108,V114,"ingen data"))))</f>
        <v>ingen data</v>
      </c>
      <c r="W9" s="46" t="str">
        <f>IF('Priseestimat gj.strømming'!$C$13=$A$46,W52,IF('Priseestimat gj.strømming'!$C$13=$A$67,W73,IF('Priseestimat gj.strømming'!$C$13=$A$88,W94,IF('Priseestimat gj.strømming'!$C$13=$A$108,W114,"ingen data"))))</f>
        <v>ingen data</v>
      </c>
      <c r="X9" s="46" t="str">
        <f>IF('Priseestimat gj.strømming'!$C$13=$A$46,X52,IF('Priseestimat gj.strømming'!$C$13=$A$67,X73,IF('Priseestimat gj.strømming'!$C$13=$A$88,X94,IF('Priseestimat gj.strømming'!$C$13=$A$108,X114,"ingen data"))))</f>
        <v>ingen data</v>
      </c>
      <c r="Y9" s="46" t="str">
        <f>IF('Priseestimat gj.strømming'!$C$13=$A$46,Y52,IF('Priseestimat gj.strømming'!$C$13=$A$67,Y73,IF('Priseestimat gj.strømming'!$C$13=$A$88,Y94,IF('Priseestimat gj.strømming'!$C$13=$A$108,Y114,"ingen data"))))</f>
        <v>ingen data</v>
      </c>
      <c r="Z9" s="46" t="str">
        <f>IF('Priseestimat gj.strømming'!$C$13=$A$46,Z52,IF('Priseestimat gj.strømming'!$C$13=$A$67,Z73,IF('Priseestimat gj.strømming'!$C$13=$A$88,Z94,IF('Priseestimat gj.strømming'!$C$13=$A$108,Z114,"ingen data"))))</f>
        <v>ingen data</v>
      </c>
      <c r="AA9" s="46" t="str">
        <f>IF('Priseestimat gj.strømming'!$C$13=$A$46,AA52,IF('Priseestimat gj.strømming'!$C$13=$A$67,AA73,IF('Priseestimat gj.strømming'!$C$13=$A$88,AA94,IF('Priseestimat gj.strømming'!$C$13=$A$108,AA114,"ingen data"))))</f>
        <v>ingen data</v>
      </c>
      <c r="AB9" s="46" t="str">
        <f>IF('Priseestimat gj.strømming'!$C$13=$A$46,AB52,IF('Priseestimat gj.strømming'!$C$13=$A$67,AB73,IF('Priseestimat gj.strømming'!$C$13=$A$88,AB94,IF('Priseestimat gj.strømming'!$C$13=$A$108,AB114,"ingen data"))))</f>
        <v>ingen data</v>
      </c>
      <c r="AC9" s="46" t="str">
        <f>IF('Priseestimat gj.strømming'!$C$13=$A$46,AC52,IF('Priseestimat gj.strømming'!$C$13=$A$67,AC73,IF('Priseestimat gj.strømming'!$C$13=$A$88,AC94,IF('Priseestimat gj.strømming'!$C$13=$A$108,AC114,"ingen data"))))</f>
        <v>ingen data</v>
      </c>
      <c r="AD9" s="46" t="str">
        <f>IF('Priseestimat gj.strømming'!$C$13=$A$46,AD52,IF('Priseestimat gj.strømming'!$C$13=$A$67,AD73,IF('Priseestimat gj.strømming'!$C$13=$A$88,AD94,IF('Priseestimat gj.strømming'!$C$13=$A$108,AD114,"ingen data"))))</f>
        <v>ingen data</v>
      </c>
      <c r="AE9" s="46" t="str">
        <f>IF('Priseestimat gj.strømming'!$C$13=$A$46,AE52,IF('Priseestimat gj.strømming'!$C$13=$A$67,AE73,IF('Priseestimat gj.strømming'!$C$13=$A$88,AE94,IF('Priseestimat gj.strømming'!$C$13=$A$108,AE114,"ingen data"))))</f>
        <v>ingen data</v>
      </c>
      <c r="AF9" s="46" t="str">
        <f>IF('Priseestimat gj.strømming'!$C$13=$A$46,AF52,IF('Priseestimat gj.strømming'!$C$13=$A$67,AF73,IF('Priseestimat gj.strømming'!$C$13=$A$88,AF94,IF('Priseestimat gj.strømming'!$C$13=$A$108,AF114,"ingen data"))))</f>
        <v>ingen data</v>
      </c>
      <c r="AG9" s="46" t="str">
        <f>IF('Priseestimat gj.strømming'!$C$13=$A$46,AG52,IF('Priseestimat gj.strømming'!$C$13=$A$67,AG73,IF('Priseestimat gj.strømming'!$C$13=$A$88,AG94,IF('Priseestimat gj.strømming'!$C$13=$A$108,AG114,"ingen data"))))</f>
        <v>ingen data</v>
      </c>
      <c r="AH9" s="46" t="str">
        <f>IF('Priseestimat gj.strømming'!$C$13=$A$46,AH52,IF('Priseestimat gj.strømming'!$C$13=$A$67,AH73,IF('Priseestimat gj.strømming'!$C$13=$A$88,AH94,IF('Priseestimat gj.strømming'!$C$13=$A$108,AH114,"ingen data"))))</f>
        <v>ingen data</v>
      </c>
      <c r="AI9" s="46" t="str">
        <f>IF('Priseestimat gj.strømming'!$C$13=$A$46,AI52,IF('Priseestimat gj.strømming'!$C$13=$A$67,AI73,IF('Priseestimat gj.strømming'!$C$13=$A$88,AI94,IF('Priseestimat gj.strømming'!$C$13=$A$108,AI114,"ingen data"))))</f>
        <v>ingen data</v>
      </c>
      <c r="AJ9" s="46" t="str">
        <f>IF('Priseestimat gj.strømming'!$C$13=$A$46,AJ52,IF('Priseestimat gj.strømming'!$C$13=$A$67,AJ73,IF('Priseestimat gj.strømming'!$C$13=$A$88,AJ94,IF('Priseestimat gj.strømming'!$C$13=$A$108,AJ114,"ingen data"))))</f>
        <v>ingen data</v>
      </c>
      <c r="AK9" s="46" t="str">
        <f>IF('Priseestimat gj.strømming'!$C$13=$A$46,AK52,IF('Priseestimat gj.strømming'!$C$13=$A$67,AK73,IF('Priseestimat gj.strømming'!$C$13=$A$88,AK94,IF('Priseestimat gj.strømming'!$C$13=$A$108,AK114,"ingen data"))))</f>
        <v>ingen data</v>
      </c>
      <c r="AL9" s="46" t="str">
        <f>IF('Priseestimat gj.strømming'!$C$13=$A$46,AL52,IF('Priseestimat gj.strømming'!$C$13=$A$67,AL73,IF('Priseestimat gj.strømming'!$C$13=$A$88,AL94,IF('Priseestimat gj.strømming'!$C$13=$A$108,AL114,"ingen data"))))</f>
        <v>ingen data</v>
      </c>
      <c r="AM9" s="46" t="str">
        <f>IF('Priseestimat gj.strømming'!$C$13=$A$46,AM52,IF('Priseestimat gj.strømming'!$C$13=$A$67,AM73,IF('Priseestimat gj.strømming'!$C$13=$A$88,AM94,IF('Priseestimat gj.strømming'!$C$13=$A$108,AM114,"ingen data"))))</f>
        <v>ingen data</v>
      </c>
      <c r="AN9" s="46" t="str">
        <f>IF('Priseestimat gj.strømming'!$C$13=$A$46,AN52,IF('Priseestimat gj.strømming'!$C$13=$A$67,AN73,IF('Priseestimat gj.strømming'!$C$13=$A$88,AN94,IF('Priseestimat gj.strømming'!$C$13=$A$108,AN114,"ingen data"))))</f>
        <v>ingen data</v>
      </c>
      <c r="AO9" s="46" t="str">
        <f>IF('Priseestimat gj.strømming'!$C$13=$A$46,AO52,IF('Priseestimat gj.strømming'!$C$13=$A$67,AO73,IF('Priseestimat gj.strømming'!$C$13=$A$88,AO94,IF('Priseestimat gj.strømming'!$C$13=$A$108,AO114,"ingen data"))))</f>
        <v>ingen data</v>
      </c>
      <c r="AP9" s="46" t="str">
        <f>IF('Priseestimat gj.strømming'!$C$13=$A$46,AP52,IF('Priseestimat gj.strømming'!$C$13=$A$67,AP73,IF('Priseestimat gj.strømming'!$C$13=$A$88,AP94,IF('Priseestimat gj.strømming'!$C$13=$A$108,AP114,"ingen data"))))</f>
        <v>ingen data</v>
      </c>
      <c r="AQ9" s="46" t="str">
        <f>IF('Priseestimat gj.strømming'!$C$13=$A$46,AQ52,IF('Priseestimat gj.strømming'!$C$13=$A$67,AQ73,IF('Priseestimat gj.strømming'!$C$13=$A$88,AQ94,IF('Priseestimat gj.strømming'!$C$13=$A$108,AQ114,"ingen data"))))</f>
        <v>ingen data</v>
      </c>
      <c r="AR9" s="46" t="str">
        <f>IF('Priseestimat gj.strømming'!$C$13=$A$46,AR52,IF('Priseestimat gj.strømming'!$C$13=$A$67,AR73,IF('Priseestimat gj.strømming'!$C$13=$A$88,AR94,IF('Priseestimat gj.strømming'!$C$13=$A$108,AR114,"ingen data"))))</f>
        <v>ingen data</v>
      </c>
      <c r="AS9" s="46" t="str">
        <f>IF('Priseestimat gj.strømming'!$C$13=$A$46,AS52,IF('Priseestimat gj.strømming'!$C$13=$A$67,AS73,IF('Priseestimat gj.strømming'!$C$13=$A$88,AS94,IF('Priseestimat gj.strømming'!$C$13=$A$108,AS114,"ingen data"))))</f>
        <v>ingen data</v>
      </c>
      <c r="AT9" s="46" t="str">
        <f>IF('Priseestimat gj.strømming'!$C$13=$A$46,AT52,IF('Priseestimat gj.strømming'!$C$13=$A$67,AT73,IF('Priseestimat gj.strømming'!$C$13=$A$88,AT94,IF('Priseestimat gj.strømming'!$C$13=$A$108,AT114,"ingen data"))))</f>
        <v>ingen data</v>
      </c>
      <c r="AU9" s="46" t="str">
        <f>IF('Priseestimat gj.strømming'!$C$13=$A$46,AU52,IF('Priseestimat gj.strømming'!$C$13=$A$67,AU73,IF('Priseestimat gj.strømming'!$C$13=$A$88,AU94,IF('Priseestimat gj.strømming'!$C$13=$A$108,AU114,"ingen data"))))</f>
        <v>ingen data</v>
      </c>
    </row>
    <row r="10" spans="1:47" ht="14.4">
      <c r="A10" s="59" t="str">
        <f>IF('Priseestimat gj.strømming'!$C$13=$A$46,A53,IF('Priseestimat gj.strømming'!$C$13=$A$67,A74,IF('Priseestimat gj.strømming'!$C$13=$A$88,A95,IF('Priseestimat gj.strømming'!$C$13=$A$108,A115,"ingen data"))))</f>
        <v>ingen data</v>
      </c>
      <c r="B10" s="46" t="str">
        <f>IF('Priseestimat gj.strømming'!$C$13=$A$46,B53,IF('Priseestimat gj.strømming'!$C$13=$A$67,B74,IF('Priseestimat gj.strømming'!$C$13=$A$88,B95,IF('Priseestimat gj.strømming'!$C$13=$A$108,B115,"ingen data"))))</f>
        <v>ingen data</v>
      </c>
      <c r="C10" s="46" t="str">
        <f>IF('Priseestimat gj.strømming'!$C$13=$A$46,C53,IF('Priseestimat gj.strømming'!$C$13=$A$67,C74,IF('Priseestimat gj.strømming'!$C$13=$A$88,C95,IF('Priseestimat gj.strømming'!$C$13=$A$108,C115,"ingen data"))))</f>
        <v>ingen data</v>
      </c>
      <c r="D10" s="46" t="str">
        <f>IF('Priseestimat gj.strømming'!$C$13=$A$46,D53,IF('Priseestimat gj.strømming'!$C$13=$A$67,D74,IF('Priseestimat gj.strømming'!$C$13=$A$88,D95,IF('Priseestimat gj.strømming'!$C$13=$A$108,D115,"ingen data"))))</f>
        <v>ingen data</v>
      </c>
      <c r="E10" s="46" t="str">
        <f>IF('Priseestimat gj.strømming'!$C$13=$A$46,E53,IF('Priseestimat gj.strømming'!$C$13=$A$67,E74,IF('Priseestimat gj.strømming'!$C$13=$A$88,E95,IF('Priseestimat gj.strømming'!$C$13=$A$108,E115,"ingen data"))))</f>
        <v>ingen data</v>
      </c>
      <c r="F10" s="46" t="str">
        <f>IF('Priseestimat gj.strømming'!$C$13=$A$46,F53,IF('Priseestimat gj.strømming'!$C$13=$A$67,F74,IF('Priseestimat gj.strømming'!$C$13=$A$88,F95,IF('Priseestimat gj.strømming'!$C$13=$A$108,F115,"ingen data"))))</f>
        <v>ingen data</v>
      </c>
      <c r="G10" s="46" t="str">
        <f>IF('Priseestimat gj.strømming'!$C$13=$A$46,G53,IF('Priseestimat gj.strømming'!$C$13=$A$67,G74,IF('Priseestimat gj.strømming'!$C$13=$A$88,G95,IF('Priseestimat gj.strømming'!$C$13=$A$108,G115,"ingen data"))))</f>
        <v>ingen data</v>
      </c>
      <c r="H10" s="46" t="str">
        <f>IF('Priseestimat gj.strømming'!$C$13=$A$46,H53,IF('Priseestimat gj.strømming'!$C$13=$A$67,H74,IF('Priseestimat gj.strømming'!$C$13=$A$88,H95,IF('Priseestimat gj.strømming'!$C$13=$A$108,H115,"ingen data"))))</f>
        <v>ingen data</v>
      </c>
      <c r="I10" s="46" t="str">
        <f>IF('Priseestimat gj.strømming'!$C$13=$A$46,I53,IF('Priseestimat gj.strømming'!$C$13=$A$67,I74,IF('Priseestimat gj.strømming'!$C$13=$A$88,I95,IF('Priseestimat gj.strømming'!$C$13=$A$108,I115,"ingen data"))))</f>
        <v>ingen data</v>
      </c>
      <c r="J10" s="46" t="str">
        <f>IF('Priseestimat gj.strømming'!$C$13=$A$46,J53,IF('Priseestimat gj.strømming'!$C$13=$A$67,J74,IF('Priseestimat gj.strømming'!$C$13=$A$88,J95,IF('Priseestimat gj.strømming'!$C$13=$A$108,J115,"ingen data"))))</f>
        <v>ingen data</v>
      </c>
      <c r="K10" s="46" t="str">
        <f>IF('Priseestimat gj.strømming'!$C$13=$A$46,K53,IF('Priseestimat gj.strømming'!$C$13=$A$67,K74,IF('Priseestimat gj.strømming'!$C$13=$A$88,K95,IF('Priseestimat gj.strømming'!$C$13=$A$108,K115,"ingen data"))))</f>
        <v>ingen data</v>
      </c>
      <c r="L10" s="46" t="str">
        <f>IF('Priseestimat gj.strømming'!$C$13=$A$46,L53,IF('Priseestimat gj.strømming'!$C$13=$A$67,L74,IF('Priseestimat gj.strømming'!$C$13=$A$88,L95,IF('Priseestimat gj.strømming'!$C$13=$A$108,L115,"ingen data"))))</f>
        <v>ingen data</v>
      </c>
      <c r="M10" s="46" t="str">
        <f>IF('Priseestimat gj.strømming'!$C$13=$A$46,M53,IF('Priseestimat gj.strømming'!$C$13=$A$67,M74,IF('Priseestimat gj.strømming'!$C$13=$A$88,M95,IF('Priseestimat gj.strømming'!$C$13=$A$108,M115,"ingen data"))))</f>
        <v>ingen data</v>
      </c>
      <c r="N10" s="46" t="str">
        <f>IF('Priseestimat gj.strømming'!$C$13=$A$46,N53,IF('Priseestimat gj.strømming'!$C$13=$A$67,N74,IF('Priseestimat gj.strømming'!$C$13=$A$88,N95,IF('Priseestimat gj.strømming'!$C$13=$A$108,N115,"ingen data"))))</f>
        <v>ingen data</v>
      </c>
      <c r="O10" s="46" t="str">
        <f>IF('Priseestimat gj.strømming'!$C$13=$A$46,O53,IF('Priseestimat gj.strømming'!$C$13=$A$67,O74,IF('Priseestimat gj.strømming'!$C$13=$A$88,O95,IF('Priseestimat gj.strømming'!$C$13=$A$108,O115,"ingen data"))))</f>
        <v>ingen data</v>
      </c>
      <c r="P10" s="46" t="str">
        <f>IF('Priseestimat gj.strømming'!$C$13=$A$46,P53,IF('Priseestimat gj.strømming'!$C$13=$A$67,P74,IF('Priseestimat gj.strømming'!$C$13=$A$88,P95,IF('Priseestimat gj.strømming'!$C$13=$A$108,P115,"ingen data"))))</f>
        <v>ingen data</v>
      </c>
      <c r="Q10" s="46" t="str">
        <f>IF('Priseestimat gj.strømming'!$C$13=$A$46,Q53,IF('Priseestimat gj.strømming'!$C$13=$A$67,Q74,IF('Priseestimat gj.strømming'!$C$13=$A$88,Q95,IF('Priseestimat gj.strømming'!$C$13=$A$108,Q115,"ingen data"))))</f>
        <v>ingen data</v>
      </c>
      <c r="R10" s="46" t="str">
        <f>IF('Priseestimat gj.strømming'!$C$13=$A$46,R53,IF('Priseestimat gj.strømming'!$C$13=$A$67,R74,IF('Priseestimat gj.strømming'!$C$13=$A$88,R95,IF('Priseestimat gj.strømming'!$C$13=$A$108,R115,"ingen data"))))</f>
        <v>ingen data</v>
      </c>
      <c r="S10" s="46" t="str">
        <f>IF('Priseestimat gj.strømming'!$C$13=$A$46,S53,IF('Priseestimat gj.strømming'!$C$13=$A$67,S74,IF('Priseestimat gj.strømming'!$C$13=$A$88,S95,IF('Priseestimat gj.strømming'!$C$13=$A$108,S115,"ingen data"))))</f>
        <v>ingen data</v>
      </c>
      <c r="T10" s="46" t="str">
        <f>IF('Priseestimat gj.strømming'!$C$13=$A$46,T53,IF('Priseestimat gj.strømming'!$C$13=$A$67,T74,IF('Priseestimat gj.strømming'!$C$13=$A$88,T95,IF('Priseestimat gj.strømming'!$C$13=$A$108,T115,"ingen data"))))</f>
        <v>ingen data</v>
      </c>
      <c r="U10" s="46" t="str">
        <f>IF('Priseestimat gj.strømming'!$C$13=$A$46,U53,IF('Priseestimat gj.strømming'!$C$13=$A$67,U74,IF('Priseestimat gj.strømming'!$C$13=$A$88,U95,IF('Priseestimat gj.strømming'!$C$13=$A$108,U115,"ingen data"))))</f>
        <v>ingen data</v>
      </c>
      <c r="V10" s="46" t="str">
        <f>IF('Priseestimat gj.strømming'!$C$13=$A$46,V53,IF('Priseestimat gj.strømming'!$C$13=$A$67,V74,IF('Priseestimat gj.strømming'!$C$13=$A$88,V95,IF('Priseestimat gj.strømming'!$C$13=$A$108,V115,"ingen data"))))</f>
        <v>ingen data</v>
      </c>
      <c r="W10" s="46" t="str">
        <f>IF('Priseestimat gj.strømming'!$C$13=$A$46,W53,IF('Priseestimat gj.strømming'!$C$13=$A$67,W74,IF('Priseestimat gj.strømming'!$C$13=$A$88,W95,IF('Priseestimat gj.strømming'!$C$13=$A$108,W115,"ingen data"))))</f>
        <v>ingen data</v>
      </c>
      <c r="X10" s="46" t="str">
        <f>IF('Priseestimat gj.strømming'!$C$13=$A$46,X53,IF('Priseestimat gj.strømming'!$C$13=$A$67,X74,IF('Priseestimat gj.strømming'!$C$13=$A$88,X95,IF('Priseestimat gj.strømming'!$C$13=$A$108,X115,"ingen data"))))</f>
        <v>ingen data</v>
      </c>
      <c r="Y10" s="46" t="str">
        <f>IF('Priseestimat gj.strømming'!$C$13=$A$46,Y53,IF('Priseestimat gj.strømming'!$C$13=$A$67,Y74,IF('Priseestimat gj.strømming'!$C$13=$A$88,Y95,IF('Priseestimat gj.strømming'!$C$13=$A$108,Y115,"ingen data"))))</f>
        <v>ingen data</v>
      </c>
      <c r="Z10" s="46" t="str">
        <f>IF('Priseestimat gj.strømming'!$C$13=$A$46,Z53,IF('Priseestimat gj.strømming'!$C$13=$A$67,Z74,IF('Priseestimat gj.strømming'!$C$13=$A$88,Z95,IF('Priseestimat gj.strømming'!$C$13=$A$108,Z115,"ingen data"))))</f>
        <v>ingen data</v>
      </c>
      <c r="AA10" s="46" t="str">
        <f>IF('Priseestimat gj.strømming'!$C$13=$A$46,AA53,IF('Priseestimat gj.strømming'!$C$13=$A$67,AA74,IF('Priseestimat gj.strømming'!$C$13=$A$88,AA95,IF('Priseestimat gj.strømming'!$C$13=$A$108,AA115,"ingen data"))))</f>
        <v>ingen data</v>
      </c>
      <c r="AB10" s="46" t="str">
        <f>IF('Priseestimat gj.strømming'!$C$13=$A$46,AB53,IF('Priseestimat gj.strømming'!$C$13=$A$67,AB74,IF('Priseestimat gj.strømming'!$C$13=$A$88,AB95,IF('Priseestimat gj.strømming'!$C$13=$A$108,AB115,"ingen data"))))</f>
        <v>ingen data</v>
      </c>
      <c r="AC10" s="46" t="str">
        <f>IF('Priseestimat gj.strømming'!$C$13=$A$46,AC53,IF('Priseestimat gj.strømming'!$C$13=$A$67,AC74,IF('Priseestimat gj.strømming'!$C$13=$A$88,AC95,IF('Priseestimat gj.strømming'!$C$13=$A$108,AC115,"ingen data"))))</f>
        <v>ingen data</v>
      </c>
      <c r="AD10" s="46" t="str">
        <f>IF('Priseestimat gj.strømming'!$C$13=$A$46,AD53,IF('Priseestimat gj.strømming'!$C$13=$A$67,AD74,IF('Priseestimat gj.strømming'!$C$13=$A$88,AD95,IF('Priseestimat gj.strømming'!$C$13=$A$108,AD115,"ingen data"))))</f>
        <v>ingen data</v>
      </c>
      <c r="AE10" s="46" t="str">
        <f>IF('Priseestimat gj.strømming'!$C$13=$A$46,AE53,IF('Priseestimat gj.strømming'!$C$13=$A$67,AE74,IF('Priseestimat gj.strømming'!$C$13=$A$88,AE95,IF('Priseestimat gj.strømming'!$C$13=$A$108,AE115,"ingen data"))))</f>
        <v>ingen data</v>
      </c>
      <c r="AF10" s="46" t="str">
        <f>IF('Priseestimat gj.strømming'!$C$13=$A$46,AF53,IF('Priseestimat gj.strømming'!$C$13=$A$67,AF74,IF('Priseestimat gj.strømming'!$C$13=$A$88,AF95,IF('Priseestimat gj.strømming'!$C$13=$A$108,AF115,"ingen data"))))</f>
        <v>ingen data</v>
      </c>
      <c r="AG10" s="46" t="str">
        <f>IF('Priseestimat gj.strømming'!$C$13=$A$46,AG53,IF('Priseestimat gj.strømming'!$C$13=$A$67,AG74,IF('Priseestimat gj.strømming'!$C$13=$A$88,AG95,IF('Priseestimat gj.strømming'!$C$13=$A$108,AG115,"ingen data"))))</f>
        <v>ingen data</v>
      </c>
      <c r="AH10" s="46" t="str">
        <f>IF('Priseestimat gj.strømming'!$C$13=$A$46,AH53,IF('Priseestimat gj.strømming'!$C$13=$A$67,AH74,IF('Priseestimat gj.strømming'!$C$13=$A$88,AH95,IF('Priseestimat gj.strømming'!$C$13=$A$108,AH115,"ingen data"))))</f>
        <v>ingen data</v>
      </c>
      <c r="AI10" s="46" t="str">
        <f>IF('Priseestimat gj.strømming'!$C$13=$A$46,AI53,IF('Priseestimat gj.strømming'!$C$13=$A$67,AI74,IF('Priseestimat gj.strømming'!$C$13=$A$88,AI95,IF('Priseestimat gj.strømming'!$C$13=$A$108,AI115,"ingen data"))))</f>
        <v>ingen data</v>
      </c>
      <c r="AJ10" s="46" t="str">
        <f>IF('Priseestimat gj.strømming'!$C$13=$A$46,AJ53,IF('Priseestimat gj.strømming'!$C$13=$A$67,AJ74,IF('Priseestimat gj.strømming'!$C$13=$A$88,AJ95,IF('Priseestimat gj.strømming'!$C$13=$A$108,AJ115,"ingen data"))))</f>
        <v>ingen data</v>
      </c>
      <c r="AK10" s="46" t="str">
        <f>IF('Priseestimat gj.strømming'!$C$13=$A$46,AK53,IF('Priseestimat gj.strømming'!$C$13=$A$67,AK74,IF('Priseestimat gj.strømming'!$C$13=$A$88,AK95,IF('Priseestimat gj.strømming'!$C$13=$A$108,AK115,"ingen data"))))</f>
        <v>ingen data</v>
      </c>
      <c r="AL10" s="46" t="str">
        <f>IF('Priseestimat gj.strømming'!$C$13=$A$46,AL53,IF('Priseestimat gj.strømming'!$C$13=$A$67,AL74,IF('Priseestimat gj.strømming'!$C$13=$A$88,AL95,IF('Priseestimat gj.strømming'!$C$13=$A$108,AL115,"ingen data"))))</f>
        <v>ingen data</v>
      </c>
      <c r="AM10" s="46" t="str">
        <f>IF('Priseestimat gj.strømming'!$C$13=$A$46,AM53,IF('Priseestimat gj.strømming'!$C$13=$A$67,AM74,IF('Priseestimat gj.strømming'!$C$13=$A$88,AM95,IF('Priseestimat gj.strømming'!$C$13=$A$108,AM115,"ingen data"))))</f>
        <v>ingen data</v>
      </c>
      <c r="AN10" s="46" t="str">
        <f>IF('Priseestimat gj.strømming'!$C$13=$A$46,AN53,IF('Priseestimat gj.strømming'!$C$13=$A$67,AN74,IF('Priseestimat gj.strømming'!$C$13=$A$88,AN95,IF('Priseestimat gj.strømming'!$C$13=$A$108,AN115,"ingen data"))))</f>
        <v>ingen data</v>
      </c>
      <c r="AO10" s="46" t="str">
        <f>IF('Priseestimat gj.strømming'!$C$13=$A$46,AO53,IF('Priseestimat gj.strømming'!$C$13=$A$67,AO74,IF('Priseestimat gj.strømming'!$C$13=$A$88,AO95,IF('Priseestimat gj.strømming'!$C$13=$A$108,AO115,"ingen data"))))</f>
        <v>ingen data</v>
      </c>
      <c r="AP10" s="46" t="str">
        <f>IF('Priseestimat gj.strømming'!$C$13=$A$46,AP53,IF('Priseestimat gj.strømming'!$C$13=$A$67,AP74,IF('Priseestimat gj.strømming'!$C$13=$A$88,AP95,IF('Priseestimat gj.strømming'!$C$13=$A$108,AP115,"ingen data"))))</f>
        <v>ingen data</v>
      </c>
      <c r="AQ10" s="46" t="str">
        <f>IF('Priseestimat gj.strømming'!$C$13=$A$46,AQ53,IF('Priseestimat gj.strømming'!$C$13=$A$67,AQ74,IF('Priseestimat gj.strømming'!$C$13=$A$88,AQ95,IF('Priseestimat gj.strømming'!$C$13=$A$108,AQ115,"ingen data"))))</f>
        <v>ingen data</v>
      </c>
      <c r="AR10" s="46" t="str">
        <f>IF('Priseestimat gj.strømming'!$C$13=$A$46,AR53,IF('Priseestimat gj.strømming'!$C$13=$A$67,AR74,IF('Priseestimat gj.strømming'!$C$13=$A$88,AR95,IF('Priseestimat gj.strømming'!$C$13=$A$108,AR115,"ingen data"))))</f>
        <v>ingen data</v>
      </c>
      <c r="AS10" s="46" t="str">
        <f>IF('Priseestimat gj.strømming'!$C$13=$A$46,AS53,IF('Priseestimat gj.strømming'!$C$13=$A$67,AS74,IF('Priseestimat gj.strømming'!$C$13=$A$88,AS95,IF('Priseestimat gj.strømming'!$C$13=$A$108,AS115,"ingen data"))))</f>
        <v>ingen data</v>
      </c>
      <c r="AT10" s="46" t="str">
        <f>IF('Priseestimat gj.strømming'!$C$13=$A$46,AT53,IF('Priseestimat gj.strømming'!$C$13=$A$67,AT74,IF('Priseestimat gj.strømming'!$C$13=$A$88,AT95,IF('Priseestimat gj.strømming'!$C$13=$A$108,AT115,"ingen data"))))</f>
        <v>ingen data</v>
      </c>
      <c r="AU10" s="46" t="str">
        <f>IF('Priseestimat gj.strømming'!$C$13=$A$46,AU53,IF('Priseestimat gj.strømming'!$C$13=$A$67,AU74,IF('Priseestimat gj.strømming'!$C$13=$A$88,AU95,IF('Priseestimat gj.strømming'!$C$13=$A$108,AU115,"ingen data"))))</f>
        <v>ingen data</v>
      </c>
    </row>
    <row r="11" spans="1:47" ht="14.4">
      <c r="A11" s="59" t="str">
        <f>IF('Priseestimat gj.strømming'!$C$13=$A$46,A54,IF('Priseestimat gj.strømming'!$C$13=$A$67,A75,IF('Priseestimat gj.strømming'!$C$13=$A$88,A96,IF('Priseestimat gj.strømming'!$C$13=$A$108,A116,"ingen data"))))</f>
        <v>ingen data</v>
      </c>
      <c r="B11" s="46" t="str">
        <f>IF('Priseestimat gj.strømming'!$C$13=$A$46,B54,IF('Priseestimat gj.strømming'!$C$13=$A$67,B75,IF('Priseestimat gj.strømming'!$C$13=$A$88,B96,IF('Priseestimat gj.strømming'!$C$13=$A$108,B116,"ingen data"))))</f>
        <v>ingen data</v>
      </c>
      <c r="C11" s="46" t="str">
        <f>IF('Priseestimat gj.strømming'!$C$13=$A$46,C54,IF('Priseestimat gj.strømming'!$C$13=$A$67,C75,IF('Priseestimat gj.strømming'!$C$13=$A$88,C96,IF('Priseestimat gj.strømming'!$C$13=$A$108,C116,"ingen data"))))</f>
        <v>ingen data</v>
      </c>
      <c r="D11" s="46" t="str">
        <f>IF('Priseestimat gj.strømming'!$C$13=$A$46,D54,IF('Priseestimat gj.strømming'!$C$13=$A$67,D75,IF('Priseestimat gj.strømming'!$C$13=$A$88,D96,IF('Priseestimat gj.strømming'!$C$13=$A$108,D116,"ingen data"))))</f>
        <v>ingen data</v>
      </c>
      <c r="E11" s="46" t="str">
        <f>IF('Priseestimat gj.strømming'!$C$13=$A$46,E54,IF('Priseestimat gj.strømming'!$C$13=$A$67,E75,IF('Priseestimat gj.strømming'!$C$13=$A$88,E96,IF('Priseestimat gj.strømming'!$C$13=$A$108,E116,"ingen data"))))</f>
        <v>ingen data</v>
      </c>
      <c r="F11" s="46" t="str">
        <f>IF('Priseestimat gj.strømming'!$C$13=$A$46,F54,IF('Priseestimat gj.strømming'!$C$13=$A$67,F75,IF('Priseestimat gj.strømming'!$C$13=$A$88,F96,IF('Priseestimat gj.strømming'!$C$13=$A$108,F116,"ingen data"))))</f>
        <v>ingen data</v>
      </c>
      <c r="G11" s="46" t="str">
        <f>IF('Priseestimat gj.strømming'!$C$13=$A$46,G54,IF('Priseestimat gj.strømming'!$C$13=$A$67,G75,IF('Priseestimat gj.strømming'!$C$13=$A$88,G96,IF('Priseestimat gj.strømming'!$C$13=$A$108,G116,"ingen data"))))</f>
        <v>ingen data</v>
      </c>
      <c r="H11" s="46" t="str">
        <f>IF('Priseestimat gj.strømming'!$C$13=$A$46,H54,IF('Priseestimat gj.strømming'!$C$13=$A$67,H75,IF('Priseestimat gj.strømming'!$C$13=$A$88,H96,IF('Priseestimat gj.strømming'!$C$13=$A$108,H116,"ingen data"))))</f>
        <v>ingen data</v>
      </c>
      <c r="I11" s="46" t="str">
        <f>IF('Priseestimat gj.strømming'!$C$13=$A$46,I54,IF('Priseestimat gj.strømming'!$C$13=$A$67,I75,IF('Priseestimat gj.strømming'!$C$13=$A$88,I96,IF('Priseestimat gj.strømming'!$C$13=$A$108,I116,"ingen data"))))</f>
        <v>ingen data</v>
      </c>
      <c r="J11" s="46" t="str">
        <f>IF('Priseestimat gj.strømming'!$C$13=$A$46,J54,IF('Priseestimat gj.strømming'!$C$13=$A$67,J75,IF('Priseestimat gj.strømming'!$C$13=$A$88,J96,IF('Priseestimat gj.strømming'!$C$13=$A$108,J116,"ingen data"))))</f>
        <v>ingen data</v>
      </c>
      <c r="K11" s="46" t="str">
        <f>IF('Priseestimat gj.strømming'!$C$13=$A$46,K54,IF('Priseestimat gj.strømming'!$C$13=$A$67,K75,IF('Priseestimat gj.strømming'!$C$13=$A$88,K96,IF('Priseestimat gj.strømming'!$C$13=$A$108,K116,"ingen data"))))</f>
        <v>ingen data</v>
      </c>
      <c r="L11" s="46" t="str">
        <f>IF('Priseestimat gj.strømming'!$C$13=$A$46,L54,IF('Priseestimat gj.strømming'!$C$13=$A$67,L75,IF('Priseestimat gj.strømming'!$C$13=$A$88,L96,IF('Priseestimat gj.strømming'!$C$13=$A$108,L116,"ingen data"))))</f>
        <v>ingen data</v>
      </c>
      <c r="M11" s="46" t="str">
        <f>IF('Priseestimat gj.strømming'!$C$13=$A$46,M54,IF('Priseestimat gj.strømming'!$C$13=$A$67,M75,IF('Priseestimat gj.strømming'!$C$13=$A$88,M96,IF('Priseestimat gj.strømming'!$C$13=$A$108,M116,"ingen data"))))</f>
        <v>ingen data</v>
      </c>
      <c r="N11" s="46" t="str">
        <f>IF('Priseestimat gj.strømming'!$C$13=$A$46,N54,IF('Priseestimat gj.strømming'!$C$13=$A$67,N75,IF('Priseestimat gj.strømming'!$C$13=$A$88,N96,IF('Priseestimat gj.strømming'!$C$13=$A$108,N116,"ingen data"))))</f>
        <v>ingen data</v>
      </c>
      <c r="O11" s="46" t="str">
        <f>IF('Priseestimat gj.strømming'!$C$13=$A$46,O54,IF('Priseestimat gj.strømming'!$C$13=$A$67,O75,IF('Priseestimat gj.strømming'!$C$13=$A$88,O96,IF('Priseestimat gj.strømming'!$C$13=$A$108,O116,"ingen data"))))</f>
        <v>ingen data</v>
      </c>
      <c r="P11" s="46" t="str">
        <f>IF('Priseestimat gj.strømming'!$C$13=$A$46,P54,IF('Priseestimat gj.strømming'!$C$13=$A$67,P75,IF('Priseestimat gj.strømming'!$C$13=$A$88,P96,IF('Priseestimat gj.strømming'!$C$13=$A$108,P116,"ingen data"))))</f>
        <v>ingen data</v>
      </c>
      <c r="Q11" s="46" t="str">
        <f>IF('Priseestimat gj.strømming'!$C$13=$A$46,Q54,IF('Priseestimat gj.strømming'!$C$13=$A$67,Q75,IF('Priseestimat gj.strømming'!$C$13=$A$88,Q96,IF('Priseestimat gj.strømming'!$C$13=$A$108,Q116,"ingen data"))))</f>
        <v>ingen data</v>
      </c>
      <c r="R11" s="46" t="str">
        <f>IF('Priseestimat gj.strømming'!$C$13=$A$46,R54,IF('Priseestimat gj.strømming'!$C$13=$A$67,R75,IF('Priseestimat gj.strømming'!$C$13=$A$88,R96,IF('Priseestimat gj.strømming'!$C$13=$A$108,R116,"ingen data"))))</f>
        <v>ingen data</v>
      </c>
      <c r="S11" s="46" t="str">
        <f>IF('Priseestimat gj.strømming'!$C$13=$A$46,S54,IF('Priseestimat gj.strømming'!$C$13=$A$67,S75,IF('Priseestimat gj.strømming'!$C$13=$A$88,S96,IF('Priseestimat gj.strømming'!$C$13=$A$108,S116,"ingen data"))))</f>
        <v>ingen data</v>
      </c>
      <c r="T11" s="46" t="str">
        <f>IF('Priseestimat gj.strømming'!$C$13=$A$46,T54,IF('Priseestimat gj.strømming'!$C$13=$A$67,T75,IF('Priseestimat gj.strømming'!$C$13=$A$88,T96,IF('Priseestimat gj.strømming'!$C$13=$A$108,T116,"ingen data"))))</f>
        <v>ingen data</v>
      </c>
      <c r="U11" s="46" t="str">
        <f>IF('Priseestimat gj.strømming'!$C$13=$A$46,U54,IF('Priseestimat gj.strømming'!$C$13=$A$67,U75,IF('Priseestimat gj.strømming'!$C$13=$A$88,U96,IF('Priseestimat gj.strømming'!$C$13=$A$108,U116,"ingen data"))))</f>
        <v>ingen data</v>
      </c>
      <c r="V11" s="46" t="str">
        <f>IF('Priseestimat gj.strømming'!$C$13=$A$46,V54,IF('Priseestimat gj.strømming'!$C$13=$A$67,V75,IF('Priseestimat gj.strømming'!$C$13=$A$88,V96,IF('Priseestimat gj.strømming'!$C$13=$A$108,V116,"ingen data"))))</f>
        <v>ingen data</v>
      </c>
      <c r="W11" s="46" t="str">
        <f>IF('Priseestimat gj.strømming'!$C$13=$A$46,W54,IF('Priseestimat gj.strømming'!$C$13=$A$67,W75,IF('Priseestimat gj.strømming'!$C$13=$A$88,W96,IF('Priseestimat gj.strømming'!$C$13=$A$108,W116,"ingen data"))))</f>
        <v>ingen data</v>
      </c>
      <c r="X11" s="46" t="str">
        <f>IF('Priseestimat gj.strømming'!$C$13=$A$46,X54,IF('Priseestimat gj.strømming'!$C$13=$A$67,X75,IF('Priseestimat gj.strømming'!$C$13=$A$88,X96,IF('Priseestimat gj.strømming'!$C$13=$A$108,X116,"ingen data"))))</f>
        <v>ingen data</v>
      </c>
      <c r="Y11" s="46" t="str">
        <f>IF('Priseestimat gj.strømming'!$C$13=$A$46,Y54,IF('Priseestimat gj.strømming'!$C$13=$A$67,Y75,IF('Priseestimat gj.strømming'!$C$13=$A$88,Y96,IF('Priseestimat gj.strømming'!$C$13=$A$108,Y116,"ingen data"))))</f>
        <v>ingen data</v>
      </c>
      <c r="Z11" s="46" t="str">
        <f>IF('Priseestimat gj.strømming'!$C$13=$A$46,Z54,IF('Priseestimat gj.strømming'!$C$13=$A$67,Z75,IF('Priseestimat gj.strømming'!$C$13=$A$88,Z96,IF('Priseestimat gj.strømming'!$C$13=$A$108,Z116,"ingen data"))))</f>
        <v>ingen data</v>
      </c>
      <c r="AA11" s="46" t="str">
        <f>IF('Priseestimat gj.strømming'!$C$13=$A$46,AA54,IF('Priseestimat gj.strømming'!$C$13=$A$67,AA75,IF('Priseestimat gj.strømming'!$C$13=$A$88,AA96,IF('Priseestimat gj.strømming'!$C$13=$A$108,AA116,"ingen data"))))</f>
        <v>ingen data</v>
      </c>
      <c r="AB11" s="46" t="str">
        <f>IF('Priseestimat gj.strømming'!$C$13=$A$46,AB54,IF('Priseestimat gj.strømming'!$C$13=$A$67,AB75,IF('Priseestimat gj.strømming'!$C$13=$A$88,AB96,IF('Priseestimat gj.strømming'!$C$13=$A$108,AB116,"ingen data"))))</f>
        <v>ingen data</v>
      </c>
      <c r="AC11" s="46" t="str">
        <f>IF('Priseestimat gj.strømming'!$C$13=$A$46,AC54,IF('Priseestimat gj.strømming'!$C$13=$A$67,AC75,IF('Priseestimat gj.strømming'!$C$13=$A$88,AC96,IF('Priseestimat gj.strømming'!$C$13=$A$108,AC116,"ingen data"))))</f>
        <v>ingen data</v>
      </c>
      <c r="AD11" s="46" t="str">
        <f>IF('Priseestimat gj.strømming'!$C$13=$A$46,AD54,IF('Priseestimat gj.strømming'!$C$13=$A$67,AD75,IF('Priseestimat gj.strømming'!$C$13=$A$88,AD96,IF('Priseestimat gj.strømming'!$C$13=$A$108,AD116,"ingen data"))))</f>
        <v>ingen data</v>
      </c>
      <c r="AE11" s="46" t="str">
        <f>IF('Priseestimat gj.strømming'!$C$13=$A$46,AE54,IF('Priseestimat gj.strømming'!$C$13=$A$67,AE75,IF('Priseestimat gj.strømming'!$C$13=$A$88,AE96,IF('Priseestimat gj.strømming'!$C$13=$A$108,AE116,"ingen data"))))</f>
        <v>ingen data</v>
      </c>
      <c r="AF11" s="46" t="str">
        <f>IF('Priseestimat gj.strømming'!$C$13=$A$46,AF54,IF('Priseestimat gj.strømming'!$C$13=$A$67,AF75,IF('Priseestimat gj.strømming'!$C$13=$A$88,AF96,IF('Priseestimat gj.strømming'!$C$13=$A$108,AF116,"ingen data"))))</f>
        <v>ingen data</v>
      </c>
      <c r="AG11" s="46" t="str">
        <f>IF('Priseestimat gj.strømming'!$C$13=$A$46,AG54,IF('Priseestimat gj.strømming'!$C$13=$A$67,AG75,IF('Priseestimat gj.strømming'!$C$13=$A$88,AG96,IF('Priseestimat gj.strømming'!$C$13=$A$108,AG116,"ingen data"))))</f>
        <v>ingen data</v>
      </c>
      <c r="AH11" s="46" t="str">
        <f>IF('Priseestimat gj.strømming'!$C$13=$A$46,AH54,IF('Priseestimat gj.strømming'!$C$13=$A$67,AH75,IF('Priseestimat gj.strømming'!$C$13=$A$88,AH96,IF('Priseestimat gj.strømming'!$C$13=$A$108,AH116,"ingen data"))))</f>
        <v>ingen data</v>
      </c>
      <c r="AI11" s="46" t="str">
        <f>IF('Priseestimat gj.strømming'!$C$13=$A$46,AI54,IF('Priseestimat gj.strømming'!$C$13=$A$67,AI75,IF('Priseestimat gj.strømming'!$C$13=$A$88,AI96,IF('Priseestimat gj.strømming'!$C$13=$A$108,AI116,"ingen data"))))</f>
        <v>ingen data</v>
      </c>
      <c r="AJ11" s="46" t="str">
        <f>IF('Priseestimat gj.strømming'!$C$13=$A$46,AJ54,IF('Priseestimat gj.strømming'!$C$13=$A$67,AJ75,IF('Priseestimat gj.strømming'!$C$13=$A$88,AJ96,IF('Priseestimat gj.strømming'!$C$13=$A$108,AJ116,"ingen data"))))</f>
        <v>ingen data</v>
      </c>
      <c r="AK11" s="46" t="str">
        <f>IF('Priseestimat gj.strømming'!$C$13=$A$46,AK54,IF('Priseestimat gj.strømming'!$C$13=$A$67,AK75,IF('Priseestimat gj.strømming'!$C$13=$A$88,AK96,IF('Priseestimat gj.strømming'!$C$13=$A$108,AK116,"ingen data"))))</f>
        <v>ingen data</v>
      </c>
      <c r="AL11" s="46" t="str">
        <f>IF('Priseestimat gj.strømming'!$C$13=$A$46,AL54,IF('Priseestimat gj.strømming'!$C$13=$A$67,AL75,IF('Priseestimat gj.strømming'!$C$13=$A$88,AL96,IF('Priseestimat gj.strømming'!$C$13=$A$108,AL116,"ingen data"))))</f>
        <v>ingen data</v>
      </c>
      <c r="AM11" s="46" t="str">
        <f>IF('Priseestimat gj.strømming'!$C$13=$A$46,AM54,IF('Priseestimat gj.strømming'!$C$13=$A$67,AM75,IF('Priseestimat gj.strømming'!$C$13=$A$88,AM96,IF('Priseestimat gj.strømming'!$C$13=$A$108,AM116,"ingen data"))))</f>
        <v>ingen data</v>
      </c>
      <c r="AN11" s="46" t="str">
        <f>IF('Priseestimat gj.strømming'!$C$13=$A$46,AN54,IF('Priseestimat gj.strømming'!$C$13=$A$67,AN75,IF('Priseestimat gj.strømming'!$C$13=$A$88,AN96,IF('Priseestimat gj.strømming'!$C$13=$A$108,AN116,"ingen data"))))</f>
        <v>ingen data</v>
      </c>
      <c r="AO11" s="46" t="str">
        <f>IF('Priseestimat gj.strømming'!$C$13=$A$46,AO54,IF('Priseestimat gj.strømming'!$C$13=$A$67,AO75,IF('Priseestimat gj.strømming'!$C$13=$A$88,AO96,IF('Priseestimat gj.strømming'!$C$13=$A$108,AO116,"ingen data"))))</f>
        <v>ingen data</v>
      </c>
      <c r="AP11" s="46" t="str">
        <f>IF('Priseestimat gj.strømming'!$C$13=$A$46,AP54,IF('Priseestimat gj.strømming'!$C$13=$A$67,AP75,IF('Priseestimat gj.strømming'!$C$13=$A$88,AP96,IF('Priseestimat gj.strømming'!$C$13=$A$108,AP116,"ingen data"))))</f>
        <v>ingen data</v>
      </c>
      <c r="AQ11" s="46" t="str">
        <f>IF('Priseestimat gj.strømming'!$C$13=$A$46,AQ54,IF('Priseestimat gj.strømming'!$C$13=$A$67,AQ75,IF('Priseestimat gj.strømming'!$C$13=$A$88,AQ96,IF('Priseestimat gj.strømming'!$C$13=$A$108,AQ116,"ingen data"))))</f>
        <v>ingen data</v>
      </c>
      <c r="AR11" s="46" t="str">
        <f>IF('Priseestimat gj.strømming'!$C$13=$A$46,AR54,IF('Priseestimat gj.strømming'!$C$13=$A$67,AR75,IF('Priseestimat gj.strømming'!$C$13=$A$88,AR96,IF('Priseestimat gj.strømming'!$C$13=$A$108,AR116,"ingen data"))))</f>
        <v>ingen data</v>
      </c>
      <c r="AS11" s="46" t="str">
        <f>IF('Priseestimat gj.strømming'!$C$13=$A$46,AS54,IF('Priseestimat gj.strømming'!$C$13=$A$67,AS75,IF('Priseestimat gj.strømming'!$C$13=$A$88,AS96,IF('Priseestimat gj.strømming'!$C$13=$A$108,AS116,"ingen data"))))</f>
        <v>ingen data</v>
      </c>
      <c r="AT11" s="46" t="str">
        <f>IF('Priseestimat gj.strømming'!$C$13=$A$46,AT54,IF('Priseestimat gj.strømming'!$C$13=$A$67,AT75,IF('Priseestimat gj.strømming'!$C$13=$A$88,AT96,IF('Priseestimat gj.strømming'!$C$13=$A$108,AT116,"ingen data"))))</f>
        <v>ingen data</v>
      </c>
      <c r="AU11" s="46" t="str">
        <f>IF('Priseestimat gj.strømming'!$C$13=$A$46,AU54,IF('Priseestimat gj.strømming'!$C$13=$A$67,AU75,IF('Priseestimat gj.strømming'!$C$13=$A$88,AU96,IF('Priseestimat gj.strømming'!$C$13=$A$108,AU116,"ingen data"))))</f>
        <v>ingen data</v>
      </c>
    </row>
    <row r="12" spans="1:47" ht="14.4">
      <c r="A12" s="59" t="str">
        <f>IF('Priseestimat gj.strømming'!$C$13=$A$46,A55,IF('Priseestimat gj.strømming'!$C$13=$A$67,A76,IF('Priseestimat gj.strømming'!$C$13=$A$88,A97,IF('Priseestimat gj.strømming'!$C$13=$A$108,A117,"ingen data"))))</f>
        <v>ingen data</v>
      </c>
      <c r="B12" s="46" t="str">
        <f>IF('Priseestimat gj.strømming'!$C$13=$A$46,B55,IF('Priseestimat gj.strømming'!$C$13=$A$67,B76,IF('Priseestimat gj.strømming'!$C$13=$A$88,B97,IF('Priseestimat gj.strømming'!$C$13=$A$108,B117,"ingen data"))))</f>
        <v>ingen data</v>
      </c>
      <c r="C12" s="46" t="str">
        <f>IF('Priseestimat gj.strømming'!$C$13=$A$46,C55,IF('Priseestimat gj.strømming'!$C$13=$A$67,C76,IF('Priseestimat gj.strømming'!$C$13=$A$88,C97,IF('Priseestimat gj.strømming'!$C$13=$A$108,C117,"ingen data"))))</f>
        <v>ingen data</v>
      </c>
      <c r="D12" s="46" t="str">
        <f>IF('Priseestimat gj.strømming'!$C$13=$A$46,D55,IF('Priseestimat gj.strømming'!$C$13=$A$67,D76,IF('Priseestimat gj.strømming'!$C$13=$A$88,D97,IF('Priseestimat gj.strømming'!$C$13=$A$108,D117,"ingen data"))))</f>
        <v>ingen data</v>
      </c>
      <c r="E12" s="46" t="str">
        <f>IF('Priseestimat gj.strømming'!$C$13=$A$46,E55,IF('Priseestimat gj.strømming'!$C$13=$A$67,E76,IF('Priseestimat gj.strømming'!$C$13=$A$88,E97,IF('Priseestimat gj.strømming'!$C$13=$A$108,E117,"ingen data"))))</f>
        <v>ingen data</v>
      </c>
      <c r="F12" s="46" t="str">
        <f>IF('Priseestimat gj.strømming'!$C$13=$A$46,F55,IF('Priseestimat gj.strømming'!$C$13=$A$67,F76,IF('Priseestimat gj.strømming'!$C$13=$A$88,F97,IF('Priseestimat gj.strømming'!$C$13=$A$108,F117,"ingen data"))))</f>
        <v>ingen data</v>
      </c>
      <c r="G12" s="46" t="str">
        <f>IF('Priseestimat gj.strømming'!$C$13=$A$46,G55,IF('Priseestimat gj.strømming'!$C$13=$A$67,G76,IF('Priseestimat gj.strømming'!$C$13=$A$88,G97,IF('Priseestimat gj.strømming'!$C$13=$A$108,G117,"ingen data"))))</f>
        <v>ingen data</v>
      </c>
      <c r="H12" s="46" t="str">
        <f>IF('Priseestimat gj.strømming'!$C$13=$A$46,H55,IF('Priseestimat gj.strømming'!$C$13=$A$67,H76,IF('Priseestimat gj.strømming'!$C$13=$A$88,H97,IF('Priseestimat gj.strømming'!$C$13=$A$108,H117,"ingen data"))))</f>
        <v>ingen data</v>
      </c>
      <c r="I12" s="46" t="str">
        <f>IF('Priseestimat gj.strømming'!$C$13=$A$46,I55,IF('Priseestimat gj.strømming'!$C$13=$A$67,I76,IF('Priseestimat gj.strømming'!$C$13=$A$88,I97,IF('Priseestimat gj.strømming'!$C$13=$A$108,I117,"ingen data"))))</f>
        <v>ingen data</v>
      </c>
      <c r="J12" s="46" t="str">
        <f>IF('Priseestimat gj.strømming'!$C$13=$A$46,J55,IF('Priseestimat gj.strømming'!$C$13=$A$67,J76,IF('Priseestimat gj.strømming'!$C$13=$A$88,J97,IF('Priseestimat gj.strømming'!$C$13=$A$108,J117,"ingen data"))))</f>
        <v>ingen data</v>
      </c>
      <c r="K12" s="46" t="str">
        <f>IF('Priseestimat gj.strømming'!$C$13=$A$46,K55,IF('Priseestimat gj.strømming'!$C$13=$A$67,K76,IF('Priseestimat gj.strømming'!$C$13=$A$88,K97,IF('Priseestimat gj.strømming'!$C$13=$A$108,K117,"ingen data"))))</f>
        <v>ingen data</v>
      </c>
      <c r="L12" s="46" t="str">
        <f>IF('Priseestimat gj.strømming'!$C$13=$A$46,L55,IF('Priseestimat gj.strømming'!$C$13=$A$67,L76,IF('Priseestimat gj.strømming'!$C$13=$A$88,L97,IF('Priseestimat gj.strømming'!$C$13=$A$108,L117,"ingen data"))))</f>
        <v>ingen data</v>
      </c>
      <c r="M12" s="46" t="str">
        <f>IF('Priseestimat gj.strømming'!$C$13=$A$46,M55,IF('Priseestimat gj.strømming'!$C$13=$A$67,M76,IF('Priseestimat gj.strømming'!$C$13=$A$88,M97,IF('Priseestimat gj.strømming'!$C$13=$A$108,M117,"ingen data"))))</f>
        <v>ingen data</v>
      </c>
      <c r="N12" s="46" t="str">
        <f>IF('Priseestimat gj.strømming'!$C$13=$A$46,N55,IF('Priseestimat gj.strømming'!$C$13=$A$67,N76,IF('Priseestimat gj.strømming'!$C$13=$A$88,N97,IF('Priseestimat gj.strømming'!$C$13=$A$108,N117,"ingen data"))))</f>
        <v>ingen data</v>
      </c>
      <c r="O12" s="46" t="str">
        <f>IF('Priseestimat gj.strømming'!$C$13=$A$46,O55,IF('Priseestimat gj.strømming'!$C$13=$A$67,O76,IF('Priseestimat gj.strømming'!$C$13=$A$88,O97,IF('Priseestimat gj.strømming'!$C$13=$A$108,O117,"ingen data"))))</f>
        <v>ingen data</v>
      </c>
      <c r="P12" s="46" t="str">
        <f>IF('Priseestimat gj.strømming'!$C$13=$A$46,P55,IF('Priseestimat gj.strømming'!$C$13=$A$67,P76,IF('Priseestimat gj.strømming'!$C$13=$A$88,P97,IF('Priseestimat gj.strømming'!$C$13=$A$108,P117,"ingen data"))))</f>
        <v>ingen data</v>
      </c>
      <c r="Q12" s="46" t="str">
        <f>IF('Priseestimat gj.strømming'!$C$13=$A$46,Q55,IF('Priseestimat gj.strømming'!$C$13=$A$67,Q76,IF('Priseestimat gj.strømming'!$C$13=$A$88,Q97,IF('Priseestimat gj.strømming'!$C$13=$A$108,Q117,"ingen data"))))</f>
        <v>ingen data</v>
      </c>
      <c r="R12" s="46" t="str">
        <f>IF('Priseestimat gj.strømming'!$C$13=$A$46,R55,IF('Priseestimat gj.strømming'!$C$13=$A$67,R76,IF('Priseestimat gj.strømming'!$C$13=$A$88,R97,IF('Priseestimat gj.strømming'!$C$13=$A$108,R117,"ingen data"))))</f>
        <v>ingen data</v>
      </c>
      <c r="S12" s="46" t="str">
        <f>IF('Priseestimat gj.strømming'!$C$13=$A$46,S55,IF('Priseestimat gj.strømming'!$C$13=$A$67,S76,IF('Priseestimat gj.strømming'!$C$13=$A$88,S97,IF('Priseestimat gj.strømming'!$C$13=$A$108,S117,"ingen data"))))</f>
        <v>ingen data</v>
      </c>
      <c r="T12" s="46" t="str">
        <f>IF('Priseestimat gj.strømming'!$C$13=$A$46,T55,IF('Priseestimat gj.strømming'!$C$13=$A$67,T76,IF('Priseestimat gj.strømming'!$C$13=$A$88,T97,IF('Priseestimat gj.strømming'!$C$13=$A$108,T117,"ingen data"))))</f>
        <v>ingen data</v>
      </c>
      <c r="U12" s="46" t="str">
        <f>IF('Priseestimat gj.strømming'!$C$13=$A$46,U55,IF('Priseestimat gj.strømming'!$C$13=$A$67,U76,IF('Priseestimat gj.strømming'!$C$13=$A$88,U97,IF('Priseestimat gj.strømming'!$C$13=$A$108,U117,"ingen data"))))</f>
        <v>ingen data</v>
      </c>
      <c r="V12" s="46" t="str">
        <f>IF('Priseestimat gj.strømming'!$C$13=$A$46,V55,IF('Priseestimat gj.strømming'!$C$13=$A$67,V76,IF('Priseestimat gj.strømming'!$C$13=$A$88,V97,IF('Priseestimat gj.strømming'!$C$13=$A$108,V117,"ingen data"))))</f>
        <v>ingen data</v>
      </c>
      <c r="W12" s="46" t="str">
        <f>IF('Priseestimat gj.strømming'!$C$13=$A$46,W55,IF('Priseestimat gj.strømming'!$C$13=$A$67,W76,IF('Priseestimat gj.strømming'!$C$13=$A$88,W97,IF('Priseestimat gj.strømming'!$C$13=$A$108,W117,"ingen data"))))</f>
        <v>ingen data</v>
      </c>
      <c r="X12" s="46" t="str">
        <f>IF('Priseestimat gj.strømming'!$C$13=$A$46,X55,IF('Priseestimat gj.strømming'!$C$13=$A$67,X76,IF('Priseestimat gj.strømming'!$C$13=$A$88,X97,IF('Priseestimat gj.strømming'!$C$13=$A$108,X117,"ingen data"))))</f>
        <v>ingen data</v>
      </c>
      <c r="Y12" s="46" t="str">
        <f>IF('Priseestimat gj.strømming'!$C$13=$A$46,Y55,IF('Priseestimat gj.strømming'!$C$13=$A$67,Y76,IF('Priseestimat gj.strømming'!$C$13=$A$88,Y97,IF('Priseestimat gj.strømming'!$C$13=$A$108,Y117,"ingen data"))))</f>
        <v>ingen data</v>
      </c>
      <c r="Z12" s="46" t="str">
        <f>IF('Priseestimat gj.strømming'!$C$13=$A$46,Z55,IF('Priseestimat gj.strømming'!$C$13=$A$67,Z76,IF('Priseestimat gj.strømming'!$C$13=$A$88,Z97,IF('Priseestimat gj.strømming'!$C$13=$A$108,Z117,"ingen data"))))</f>
        <v>ingen data</v>
      </c>
      <c r="AA12" s="46" t="str">
        <f>IF('Priseestimat gj.strømming'!$C$13=$A$46,AA55,IF('Priseestimat gj.strømming'!$C$13=$A$67,AA76,IF('Priseestimat gj.strømming'!$C$13=$A$88,AA97,IF('Priseestimat gj.strømming'!$C$13=$A$108,AA117,"ingen data"))))</f>
        <v>ingen data</v>
      </c>
      <c r="AB12" s="46" t="str">
        <f>IF('Priseestimat gj.strømming'!$C$13=$A$46,AB55,IF('Priseestimat gj.strømming'!$C$13=$A$67,AB76,IF('Priseestimat gj.strømming'!$C$13=$A$88,AB97,IF('Priseestimat gj.strømming'!$C$13=$A$108,AB117,"ingen data"))))</f>
        <v>ingen data</v>
      </c>
      <c r="AC12" s="46" t="str">
        <f>IF('Priseestimat gj.strømming'!$C$13=$A$46,AC55,IF('Priseestimat gj.strømming'!$C$13=$A$67,AC76,IF('Priseestimat gj.strømming'!$C$13=$A$88,AC97,IF('Priseestimat gj.strømming'!$C$13=$A$108,AC117,"ingen data"))))</f>
        <v>ingen data</v>
      </c>
      <c r="AD12" s="46" t="str">
        <f>IF('Priseestimat gj.strømming'!$C$13=$A$46,AD55,IF('Priseestimat gj.strømming'!$C$13=$A$67,AD76,IF('Priseestimat gj.strømming'!$C$13=$A$88,AD97,IF('Priseestimat gj.strømming'!$C$13=$A$108,AD117,"ingen data"))))</f>
        <v>ingen data</v>
      </c>
      <c r="AE12" s="46" t="str">
        <f>IF('Priseestimat gj.strømming'!$C$13=$A$46,AE55,IF('Priseestimat gj.strømming'!$C$13=$A$67,AE76,IF('Priseestimat gj.strømming'!$C$13=$A$88,AE97,IF('Priseestimat gj.strømming'!$C$13=$A$108,AE117,"ingen data"))))</f>
        <v>ingen data</v>
      </c>
      <c r="AF12" s="46" t="str">
        <f>IF('Priseestimat gj.strømming'!$C$13=$A$46,AF55,IF('Priseestimat gj.strømming'!$C$13=$A$67,AF76,IF('Priseestimat gj.strømming'!$C$13=$A$88,AF97,IF('Priseestimat gj.strømming'!$C$13=$A$108,AF117,"ingen data"))))</f>
        <v>ingen data</v>
      </c>
      <c r="AG12" s="46" t="str">
        <f>IF('Priseestimat gj.strømming'!$C$13=$A$46,AG55,IF('Priseestimat gj.strømming'!$C$13=$A$67,AG76,IF('Priseestimat gj.strømming'!$C$13=$A$88,AG97,IF('Priseestimat gj.strømming'!$C$13=$A$108,AG117,"ingen data"))))</f>
        <v>ingen data</v>
      </c>
      <c r="AH12" s="46" t="str">
        <f>IF('Priseestimat gj.strømming'!$C$13=$A$46,AH55,IF('Priseestimat gj.strømming'!$C$13=$A$67,AH76,IF('Priseestimat gj.strømming'!$C$13=$A$88,AH97,IF('Priseestimat gj.strømming'!$C$13=$A$108,AH117,"ingen data"))))</f>
        <v>ingen data</v>
      </c>
      <c r="AI12" s="46" t="str">
        <f>IF('Priseestimat gj.strømming'!$C$13=$A$46,AI55,IF('Priseestimat gj.strømming'!$C$13=$A$67,AI76,IF('Priseestimat gj.strømming'!$C$13=$A$88,AI97,IF('Priseestimat gj.strømming'!$C$13=$A$108,AI117,"ingen data"))))</f>
        <v>ingen data</v>
      </c>
      <c r="AJ12" s="46" t="str">
        <f>IF('Priseestimat gj.strømming'!$C$13=$A$46,AJ55,IF('Priseestimat gj.strømming'!$C$13=$A$67,AJ76,IF('Priseestimat gj.strømming'!$C$13=$A$88,AJ97,IF('Priseestimat gj.strømming'!$C$13=$A$108,AJ117,"ingen data"))))</f>
        <v>ingen data</v>
      </c>
      <c r="AK12" s="46" t="str">
        <f>IF('Priseestimat gj.strømming'!$C$13=$A$46,AK55,IF('Priseestimat gj.strømming'!$C$13=$A$67,AK76,IF('Priseestimat gj.strømming'!$C$13=$A$88,AK97,IF('Priseestimat gj.strømming'!$C$13=$A$108,AK117,"ingen data"))))</f>
        <v>ingen data</v>
      </c>
      <c r="AL12" s="46" t="str">
        <f>IF('Priseestimat gj.strømming'!$C$13=$A$46,AL55,IF('Priseestimat gj.strømming'!$C$13=$A$67,AL76,IF('Priseestimat gj.strømming'!$C$13=$A$88,AL97,IF('Priseestimat gj.strømming'!$C$13=$A$108,AL117,"ingen data"))))</f>
        <v>ingen data</v>
      </c>
      <c r="AM12" s="46" t="str">
        <f>IF('Priseestimat gj.strømming'!$C$13=$A$46,AM55,IF('Priseestimat gj.strømming'!$C$13=$A$67,AM76,IF('Priseestimat gj.strømming'!$C$13=$A$88,AM97,IF('Priseestimat gj.strømming'!$C$13=$A$108,AM117,"ingen data"))))</f>
        <v>ingen data</v>
      </c>
      <c r="AN12" s="46" t="str">
        <f>IF('Priseestimat gj.strømming'!$C$13=$A$46,AN55,IF('Priseestimat gj.strømming'!$C$13=$A$67,AN76,IF('Priseestimat gj.strømming'!$C$13=$A$88,AN97,IF('Priseestimat gj.strømming'!$C$13=$A$108,AN117,"ingen data"))))</f>
        <v>ingen data</v>
      </c>
      <c r="AO12" s="46" t="str">
        <f>IF('Priseestimat gj.strømming'!$C$13=$A$46,AO55,IF('Priseestimat gj.strømming'!$C$13=$A$67,AO76,IF('Priseestimat gj.strømming'!$C$13=$A$88,AO97,IF('Priseestimat gj.strømming'!$C$13=$A$108,AO117,"ingen data"))))</f>
        <v>ingen data</v>
      </c>
      <c r="AP12" s="46" t="str">
        <f>IF('Priseestimat gj.strømming'!$C$13=$A$46,AP55,IF('Priseestimat gj.strømming'!$C$13=$A$67,AP76,IF('Priseestimat gj.strømming'!$C$13=$A$88,AP97,IF('Priseestimat gj.strømming'!$C$13=$A$108,AP117,"ingen data"))))</f>
        <v>ingen data</v>
      </c>
      <c r="AQ12" s="46" t="str">
        <f>IF('Priseestimat gj.strømming'!$C$13=$A$46,AQ55,IF('Priseestimat gj.strømming'!$C$13=$A$67,AQ76,IF('Priseestimat gj.strømming'!$C$13=$A$88,AQ97,IF('Priseestimat gj.strømming'!$C$13=$A$108,AQ117,"ingen data"))))</f>
        <v>ingen data</v>
      </c>
      <c r="AR12" s="46" t="str">
        <f>IF('Priseestimat gj.strømming'!$C$13=$A$46,AR55,IF('Priseestimat gj.strømming'!$C$13=$A$67,AR76,IF('Priseestimat gj.strømming'!$C$13=$A$88,AR97,IF('Priseestimat gj.strømming'!$C$13=$A$108,AR117,"ingen data"))))</f>
        <v>ingen data</v>
      </c>
      <c r="AS12" s="46" t="str">
        <f>IF('Priseestimat gj.strømming'!$C$13=$A$46,AS55,IF('Priseestimat gj.strømming'!$C$13=$A$67,AS76,IF('Priseestimat gj.strømming'!$C$13=$A$88,AS97,IF('Priseestimat gj.strømming'!$C$13=$A$108,AS117,"ingen data"))))</f>
        <v>ingen data</v>
      </c>
      <c r="AT12" s="46" t="str">
        <f>IF('Priseestimat gj.strømming'!$C$13=$A$46,AT55,IF('Priseestimat gj.strømming'!$C$13=$A$67,AT76,IF('Priseestimat gj.strømming'!$C$13=$A$88,AT97,IF('Priseestimat gj.strømming'!$C$13=$A$108,AT117,"ingen data"))))</f>
        <v>ingen data</v>
      </c>
      <c r="AU12" s="46" t="str">
        <f>IF('Priseestimat gj.strømming'!$C$13=$A$46,AU55,IF('Priseestimat gj.strømming'!$C$13=$A$67,AU76,IF('Priseestimat gj.strømming'!$C$13=$A$88,AU97,IF('Priseestimat gj.strømming'!$C$13=$A$108,AU117,"ingen data"))))</f>
        <v>ingen data</v>
      </c>
    </row>
    <row r="13" spans="1:47" ht="14.4">
      <c r="A13" s="59" t="str">
        <f>IF('Priseestimat gj.strømming'!$C$13=$A$46,A56,IF('Priseestimat gj.strømming'!$C$13=$A$67,A77,IF('Priseestimat gj.strømming'!$C$13=$A$88,A98,IF('Priseestimat gj.strømming'!$C$13=$A$108,A118,"ingen data"))))</f>
        <v>ingen data</v>
      </c>
      <c r="B13" s="46" t="str">
        <f>IF('Priseestimat gj.strømming'!$C$13=$A$46,B56,IF('Priseestimat gj.strømming'!$C$13=$A$67,B77,IF('Priseestimat gj.strømming'!$C$13=$A$88,B98,IF('Priseestimat gj.strømming'!$C$13=$A$108,B118,"ingen data"))))</f>
        <v>ingen data</v>
      </c>
      <c r="C13" s="46" t="str">
        <f>IF('Priseestimat gj.strømming'!$C$13=$A$46,C56,IF('Priseestimat gj.strømming'!$C$13=$A$67,C77,IF('Priseestimat gj.strømming'!$C$13=$A$88,C98,IF('Priseestimat gj.strømming'!$C$13=$A$108,C118,"ingen data"))))</f>
        <v>ingen data</v>
      </c>
      <c r="D13" s="46" t="str">
        <f>IF('Priseestimat gj.strømming'!$C$13=$A$46,D56,IF('Priseestimat gj.strømming'!$C$13=$A$67,D77,IF('Priseestimat gj.strømming'!$C$13=$A$88,D98,IF('Priseestimat gj.strømming'!$C$13=$A$108,D118,"ingen data"))))</f>
        <v>ingen data</v>
      </c>
      <c r="E13" s="46" t="str">
        <f>IF('Priseestimat gj.strømming'!$C$13=$A$46,E56,IF('Priseestimat gj.strømming'!$C$13=$A$67,E77,IF('Priseestimat gj.strømming'!$C$13=$A$88,E98,IF('Priseestimat gj.strømming'!$C$13=$A$108,E118,"ingen data"))))</f>
        <v>ingen data</v>
      </c>
      <c r="F13" s="46" t="str">
        <f>IF('Priseestimat gj.strømming'!$C$13=$A$46,F56,IF('Priseestimat gj.strømming'!$C$13=$A$67,F77,IF('Priseestimat gj.strømming'!$C$13=$A$88,F98,IF('Priseestimat gj.strømming'!$C$13=$A$108,F118,"ingen data"))))</f>
        <v>ingen data</v>
      </c>
      <c r="G13" s="46" t="str">
        <f>IF('Priseestimat gj.strømming'!$C$13=$A$46,G56,IF('Priseestimat gj.strømming'!$C$13=$A$67,G77,IF('Priseestimat gj.strømming'!$C$13=$A$88,G98,IF('Priseestimat gj.strømming'!$C$13=$A$108,G118,"ingen data"))))</f>
        <v>ingen data</v>
      </c>
      <c r="H13" s="46" t="str">
        <f>IF('Priseestimat gj.strømming'!$C$13=$A$46,H56,IF('Priseestimat gj.strømming'!$C$13=$A$67,H77,IF('Priseestimat gj.strømming'!$C$13=$A$88,H98,IF('Priseestimat gj.strømming'!$C$13=$A$108,H118,"ingen data"))))</f>
        <v>ingen data</v>
      </c>
      <c r="I13" s="46" t="str">
        <f>IF('Priseestimat gj.strømming'!$C$13=$A$46,I56,IF('Priseestimat gj.strømming'!$C$13=$A$67,I77,IF('Priseestimat gj.strømming'!$C$13=$A$88,I98,IF('Priseestimat gj.strømming'!$C$13=$A$108,I118,"ingen data"))))</f>
        <v>ingen data</v>
      </c>
      <c r="J13" s="46" t="str">
        <f>IF('Priseestimat gj.strømming'!$C$13=$A$46,J56,IF('Priseestimat gj.strømming'!$C$13=$A$67,J77,IF('Priseestimat gj.strømming'!$C$13=$A$88,J98,IF('Priseestimat gj.strømming'!$C$13=$A$108,J118,"ingen data"))))</f>
        <v>ingen data</v>
      </c>
      <c r="K13" s="46" t="str">
        <f>IF('Priseestimat gj.strømming'!$C$13=$A$46,K56,IF('Priseestimat gj.strømming'!$C$13=$A$67,K77,IF('Priseestimat gj.strømming'!$C$13=$A$88,K98,IF('Priseestimat gj.strømming'!$C$13=$A$108,K118,"ingen data"))))</f>
        <v>ingen data</v>
      </c>
      <c r="L13" s="46" t="str">
        <f>IF('Priseestimat gj.strømming'!$C$13=$A$46,L56,IF('Priseestimat gj.strømming'!$C$13=$A$67,L77,IF('Priseestimat gj.strømming'!$C$13=$A$88,L98,IF('Priseestimat gj.strømming'!$C$13=$A$108,L118,"ingen data"))))</f>
        <v>ingen data</v>
      </c>
      <c r="M13" s="46" t="str">
        <f>IF('Priseestimat gj.strømming'!$C$13=$A$46,M56,IF('Priseestimat gj.strømming'!$C$13=$A$67,M77,IF('Priseestimat gj.strømming'!$C$13=$A$88,M98,IF('Priseestimat gj.strømming'!$C$13=$A$108,M118,"ingen data"))))</f>
        <v>ingen data</v>
      </c>
      <c r="N13" s="46" t="str">
        <f>IF('Priseestimat gj.strømming'!$C$13=$A$46,N56,IF('Priseestimat gj.strømming'!$C$13=$A$67,N77,IF('Priseestimat gj.strømming'!$C$13=$A$88,N98,IF('Priseestimat gj.strømming'!$C$13=$A$108,N118,"ingen data"))))</f>
        <v>ingen data</v>
      </c>
      <c r="O13" s="46" t="str">
        <f>IF('Priseestimat gj.strømming'!$C$13=$A$46,O56,IF('Priseestimat gj.strømming'!$C$13=$A$67,O77,IF('Priseestimat gj.strømming'!$C$13=$A$88,O98,IF('Priseestimat gj.strømming'!$C$13=$A$108,O118,"ingen data"))))</f>
        <v>ingen data</v>
      </c>
      <c r="P13" s="46" t="str">
        <f>IF('Priseestimat gj.strømming'!$C$13=$A$46,P56,IF('Priseestimat gj.strømming'!$C$13=$A$67,P77,IF('Priseestimat gj.strømming'!$C$13=$A$88,P98,IF('Priseestimat gj.strømming'!$C$13=$A$108,P118,"ingen data"))))</f>
        <v>ingen data</v>
      </c>
      <c r="Q13" s="46" t="str">
        <f>IF('Priseestimat gj.strømming'!$C$13=$A$46,Q56,IF('Priseestimat gj.strømming'!$C$13=$A$67,Q77,IF('Priseestimat gj.strømming'!$C$13=$A$88,Q98,IF('Priseestimat gj.strømming'!$C$13=$A$108,Q118,"ingen data"))))</f>
        <v>ingen data</v>
      </c>
      <c r="R13" s="46" t="str">
        <f>IF('Priseestimat gj.strømming'!$C$13=$A$46,R56,IF('Priseestimat gj.strømming'!$C$13=$A$67,R77,IF('Priseestimat gj.strømming'!$C$13=$A$88,R98,IF('Priseestimat gj.strømming'!$C$13=$A$108,R118,"ingen data"))))</f>
        <v>ingen data</v>
      </c>
      <c r="S13" s="46" t="str">
        <f>IF('Priseestimat gj.strømming'!$C$13=$A$46,S56,IF('Priseestimat gj.strømming'!$C$13=$A$67,S77,IF('Priseestimat gj.strømming'!$C$13=$A$88,S98,IF('Priseestimat gj.strømming'!$C$13=$A$108,S118,"ingen data"))))</f>
        <v>ingen data</v>
      </c>
      <c r="T13" s="46" t="str">
        <f>IF('Priseestimat gj.strømming'!$C$13=$A$46,T56,IF('Priseestimat gj.strømming'!$C$13=$A$67,T77,IF('Priseestimat gj.strømming'!$C$13=$A$88,T98,IF('Priseestimat gj.strømming'!$C$13=$A$108,T118,"ingen data"))))</f>
        <v>ingen data</v>
      </c>
      <c r="U13" s="46" t="str">
        <f>IF('Priseestimat gj.strømming'!$C$13=$A$46,U56,IF('Priseestimat gj.strømming'!$C$13=$A$67,U77,IF('Priseestimat gj.strømming'!$C$13=$A$88,U98,IF('Priseestimat gj.strømming'!$C$13=$A$108,U118,"ingen data"))))</f>
        <v>ingen data</v>
      </c>
      <c r="V13" s="46" t="str">
        <f>IF('Priseestimat gj.strømming'!$C$13=$A$46,V56,IF('Priseestimat gj.strømming'!$C$13=$A$67,V77,IF('Priseestimat gj.strømming'!$C$13=$A$88,V98,IF('Priseestimat gj.strømming'!$C$13=$A$108,V118,"ingen data"))))</f>
        <v>ingen data</v>
      </c>
      <c r="W13" s="46" t="str">
        <f>IF('Priseestimat gj.strømming'!$C$13=$A$46,W56,IF('Priseestimat gj.strømming'!$C$13=$A$67,W77,IF('Priseestimat gj.strømming'!$C$13=$A$88,W98,IF('Priseestimat gj.strømming'!$C$13=$A$108,W118,"ingen data"))))</f>
        <v>ingen data</v>
      </c>
      <c r="X13" s="46" t="str">
        <f>IF('Priseestimat gj.strømming'!$C$13=$A$46,X56,IF('Priseestimat gj.strømming'!$C$13=$A$67,X77,IF('Priseestimat gj.strømming'!$C$13=$A$88,X98,IF('Priseestimat gj.strømming'!$C$13=$A$108,X118,"ingen data"))))</f>
        <v>ingen data</v>
      </c>
      <c r="Y13" s="46" t="str">
        <f>IF('Priseestimat gj.strømming'!$C$13=$A$46,Y56,IF('Priseestimat gj.strømming'!$C$13=$A$67,Y77,IF('Priseestimat gj.strømming'!$C$13=$A$88,Y98,IF('Priseestimat gj.strømming'!$C$13=$A$108,Y118,"ingen data"))))</f>
        <v>ingen data</v>
      </c>
      <c r="Z13" s="46" t="str">
        <f>IF('Priseestimat gj.strømming'!$C$13=$A$46,Z56,IF('Priseestimat gj.strømming'!$C$13=$A$67,Z77,IF('Priseestimat gj.strømming'!$C$13=$A$88,Z98,IF('Priseestimat gj.strømming'!$C$13=$A$108,Z118,"ingen data"))))</f>
        <v>ingen data</v>
      </c>
      <c r="AA13" s="46" t="str">
        <f>IF('Priseestimat gj.strømming'!$C$13=$A$46,AA56,IF('Priseestimat gj.strømming'!$C$13=$A$67,AA77,IF('Priseestimat gj.strømming'!$C$13=$A$88,AA98,IF('Priseestimat gj.strømming'!$C$13=$A$108,AA118,"ingen data"))))</f>
        <v>ingen data</v>
      </c>
      <c r="AB13" s="46" t="str">
        <f>IF('Priseestimat gj.strømming'!$C$13=$A$46,AB56,IF('Priseestimat gj.strømming'!$C$13=$A$67,AB77,IF('Priseestimat gj.strømming'!$C$13=$A$88,AB98,IF('Priseestimat gj.strømming'!$C$13=$A$108,AB118,"ingen data"))))</f>
        <v>ingen data</v>
      </c>
      <c r="AC13" s="46" t="str">
        <f>IF('Priseestimat gj.strømming'!$C$13=$A$46,AC56,IF('Priseestimat gj.strømming'!$C$13=$A$67,AC77,IF('Priseestimat gj.strømming'!$C$13=$A$88,AC98,IF('Priseestimat gj.strømming'!$C$13=$A$108,AC118,"ingen data"))))</f>
        <v>ingen data</v>
      </c>
      <c r="AD13" s="46" t="str">
        <f>IF('Priseestimat gj.strømming'!$C$13=$A$46,AD56,IF('Priseestimat gj.strømming'!$C$13=$A$67,AD77,IF('Priseestimat gj.strømming'!$C$13=$A$88,AD98,IF('Priseestimat gj.strømming'!$C$13=$A$108,AD118,"ingen data"))))</f>
        <v>ingen data</v>
      </c>
      <c r="AE13" s="46" t="str">
        <f>IF('Priseestimat gj.strømming'!$C$13=$A$46,AE56,IF('Priseestimat gj.strømming'!$C$13=$A$67,AE77,IF('Priseestimat gj.strømming'!$C$13=$A$88,AE98,IF('Priseestimat gj.strømming'!$C$13=$A$108,AE118,"ingen data"))))</f>
        <v>ingen data</v>
      </c>
      <c r="AF13" s="46" t="str">
        <f>IF('Priseestimat gj.strømming'!$C$13=$A$46,AF56,IF('Priseestimat gj.strømming'!$C$13=$A$67,AF77,IF('Priseestimat gj.strømming'!$C$13=$A$88,AF98,IF('Priseestimat gj.strømming'!$C$13=$A$108,AF118,"ingen data"))))</f>
        <v>ingen data</v>
      </c>
      <c r="AG13" s="46" t="str">
        <f>IF('Priseestimat gj.strømming'!$C$13=$A$46,AG56,IF('Priseestimat gj.strømming'!$C$13=$A$67,AG77,IF('Priseestimat gj.strømming'!$C$13=$A$88,AG98,IF('Priseestimat gj.strømming'!$C$13=$A$108,AG118,"ingen data"))))</f>
        <v>ingen data</v>
      </c>
      <c r="AH13" s="46" t="str">
        <f>IF('Priseestimat gj.strømming'!$C$13=$A$46,AH56,IF('Priseestimat gj.strømming'!$C$13=$A$67,AH77,IF('Priseestimat gj.strømming'!$C$13=$A$88,AH98,IF('Priseestimat gj.strømming'!$C$13=$A$108,AH118,"ingen data"))))</f>
        <v>ingen data</v>
      </c>
      <c r="AI13" s="46" t="str">
        <f>IF('Priseestimat gj.strømming'!$C$13=$A$46,AI56,IF('Priseestimat gj.strømming'!$C$13=$A$67,AI77,IF('Priseestimat gj.strømming'!$C$13=$A$88,AI98,IF('Priseestimat gj.strømming'!$C$13=$A$108,AI118,"ingen data"))))</f>
        <v>ingen data</v>
      </c>
      <c r="AJ13" s="46" t="str">
        <f>IF('Priseestimat gj.strømming'!$C$13=$A$46,AJ56,IF('Priseestimat gj.strømming'!$C$13=$A$67,AJ77,IF('Priseestimat gj.strømming'!$C$13=$A$88,AJ98,IF('Priseestimat gj.strømming'!$C$13=$A$108,AJ118,"ingen data"))))</f>
        <v>ingen data</v>
      </c>
      <c r="AK13" s="46" t="str">
        <f>IF('Priseestimat gj.strømming'!$C$13=$A$46,AK56,IF('Priseestimat gj.strømming'!$C$13=$A$67,AK77,IF('Priseestimat gj.strømming'!$C$13=$A$88,AK98,IF('Priseestimat gj.strømming'!$C$13=$A$108,AK118,"ingen data"))))</f>
        <v>ingen data</v>
      </c>
      <c r="AL13" s="46" t="str">
        <f>IF('Priseestimat gj.strømming'!$C$13=$A$46,AL56,IF('Priseestimat gj.strømming'!$C$13=$A$67,AL77,IF('Priseestimat gj.strømming'!$C$13=$A$88,AL98,IF('Priseestimat gj.strømming'!$C$13=$A$108,AL118,"ingen data"))))</f>
        <v>ingen data</v>
      </c>
      <c r="AM13" s="46" t="str">
        <f>IF('Priseestimat gj.strømming'!$C$13=$A$46,AM56,IF('Priseestimat gj.strømming'!$C$13=$A$67,AM77,IF('Priseestimat gj.strømming'!$C$13=$A$88,AM98,IF('Priseestimat gj.strømming'!$C$13=$A$108,AM118,"ingen data"))))</f>
        <v>ingen data</v>
      </c>
      <c r="AN13" s="46" t="str">
        <f>IF('Priseestimat gj.strømming'!$C$13=$A$46,AN56,IF('Priseestimat gj.strømming'!$C$13=$A$67,AN77,IF('Priseestimat gj.strømming'!$C$13=$A$88,AN98,IF('Priseestimat gj.strømming'!$C$13=$A$108,AN118,"ingen data"))))</f>
        <v>ingen data</v>
      </c>
      <c r="AO13" s="46" t="str">
        <f>IF('Priseestimat gj.strømming'!$C$13=$A$46,AO56,IF('Priseestimat gj.strømming'!$C$13=$A$67,AO77,IF('Priseestimat gj.strømming'!$C$13=$A$88,AO98,IF('Priseestimat gj.strømming'!$C$13=$A$108,AO118,"ingen data"))))</f>
        <v>ingen data</v>
      </c>
      <c r="AP13" s="46" t="str">
        <f>IF('Priseestimat gj.strømming'!$C$13=$A$46,AP56,IF('Priseestimat gj.strømming'!$C$13=$A$67,AP77,IF('Priseestimat gj.strømming'!$C$13=$A$88,AP98,IF('Priseestimat gj.strømming'!$C$13=$A$108,AP118,"ingen data"))))</f>
        <v>ingen data</v>
      </c>
      <c r="AQ13" s="46" t="str">
        <f>IF('Priseestimat gj.strømming'!$C$13=$A$46,AQ56,IF('Priseestimat gj.strømming'!$C$13=$A$67,AQ77,IF('Priseestimat gj.strømming'!$C$13=$A$88,AQ98,IF('Priseestimat gj.strømming'!$C$13=$A$108,AQ118,"ingen data"))))</f>
        <v>ingen data</v>
      </c>
      <c r="AR13" s="46" t="str">
        <f>IF('Priseestimat gj.strømming'!$C$13=$A$46,AR56,IF('Priseestimat gj.strømming'!$C$13=$A$67,AR77,IF('Priseestimat gj.strømming'!$C$13=$A$88,AR98,IF('Priseestimat gj.strømming'!$C$13=$A$108,AR118,"ingen data"))))</f>
        <v>ingen data</v>
      </c>
      <c r="AS13" s="46" t="str">
        <f>IF('Priseestimat gj.strømming'!$C$13=$A$46,AS56,IF('Priseestimat gj.strømming'!$C$13=$A$67,AS77,IF('Priseestimat gj.strømming'!$C$13=$A$88,AS98,IF('Priseestimat gj.strømming'!$C$13=$A$108,AS118,"ingen data"))))</f>
        <v>ingen data</v>
      </c>
      <c r="AT13" s="46" t="str">
        <f>IF('Priseestimat gj.strømming'!$C$13=$A$46,AT56,IF('Priseestimat gj.strømming'!$C$13=$A$67,AT77,IF('Priseestimat gj.strømming'!$C$13=$A$88,AT98,IF('Priseestimat gj.strømming'!$C$13=$A$108,AT118,"ingen data"))))</f>
        <v>ingen data</v>
      </c>
      <c r="AU13" s="46" t="str">
        <f>IF('Priseestimat gj.strømming'!$C$13=$A$46,AU56,IF('Priseestimat gj.strømming'!$C$13=$A$67,AU77,IF('Priseestimat gj.strømming'!$C$13=$A$88,AU98,IF('Priseestimat gj.strømming'!$C$13=$A$108,AU118,"ingen data"))))</f>
        <v>ingen data</v>
      </c>
    </row>
    <row r="14" spans="1:47" ht="14.4">
      <c r="A14" s="59" t="str">
        <f>IF('Priseestimat gj.strømming'!$C$13=$A$46,A57,IF('Priseestimat gj.strømming'!$C$13=$A$67,A78,IF('Priseestimat gj.strømming'!$C$13=$A$88,A99,IF('Priseestimat gj.strømming'!$C$13=$A$108,A119,"ingen data"))))</f>
        <v>ingen data</v>
      </c>
      <c r="B14" s="46" t="str">
        <f>IF('Priseestimat gj.strømming'!$C$13=$A$46,B57,IF('Priseestimat gj.strømming'!$C$13=$A$67,B78,IF('Priseestimat gj.strømming'!$C$13=$A$88,B99,IF('Priseestimat gj.strømming'!$C$13=$A$108,B119,"ingen data"))))</f>
        <v>ingen data</v>
      </c>
      <c r="C14" s="46" t="str">
        <f>IF('Priseestimat gj.strømming'!$C$13=$A$46,C57,IF('Priseestimat gj.strømming'!$C$13=$A$67,C78,IF('Priseestimat gj.strømming'!$C$13=$A$88,C99,IF('Priseestimat gj.strømming'!$C$13=$A$108,C119,"ingen data"))))</f>
        <v>ingen data</v>
      </c>
      <c r="D14" s="46" t="str">
        <f>IF('Priseestimat gj.strømming'!$C$13=$A$46,D57,IF('Priseestimat gj.strømming'!$C$13=$A$67,D78,IF('Priseestimat gj.strømming'!$C$13=$A$88,D99,IF('Priseestimat gj.strømming'!$C$13=$A$108,D119,"ingen data"))))</f>
        <v>ingen data</v>
      </c>
      <c r="E14" s="46" t="str">
        <f>IF('Priseestimat gj.strømming'!$C$13=$A$46,E57,IF('Priseestimat gj.strømming'!$C$13=$A$67,E78,IF('Priseestimat gj.strømming'!$C$13=$A$88,E99,IF('Priseestimat gj.strømming'!$C$13=$A$108,E119,"ingen data"))))</f>
        <v>ingen data</v>
      </c>
      <c r="F14" s="46" t="str">
        <f>IF('Priseestimat gj.strømming'!$C$13=$A$46,F57,IF('Priseestimat gj.strømming'!$C$13=$A$67,F78,IF('Priseestimat gj.strømming'!$C$13=$A$88,F99,IF('Priseestimat gj.strømming'!$C$13=$A$108,F119,"ingen data"))))</f>
        <v>ingen data</v>
      </c>
      <c r="G14" s="46" t="str">
        <f>IF('Priseestimat gj.strømming'!$C$13=$A$46,G57,IF('Priseestimat gj.strømming'!$C$13=$A$67,G78,IF('Priseestimat gj.strømming'!$C$13=$A$88,G99,IF('Priseestimat gj.strømming'!$C$13=$A$108,G119,"ingen data"))))</f>
        <v>ingen data</v>
      </c>
      <c r="H14" s="46" t="str">
        <f>IF('Priseestimat gj.strømming'!$C$13=$A$46,H57,IF('Priseestimat gj.strømming'!$C$13=$A$67,H78,IF('Priseestimat gj.strømming'!$C$13=$A$88,H99,IF('Priseestimat gj.strømming'!$C$13=$A$108,H119,"ingen data"))))</f>
        <v>ingen data</v>
      </c>
      <c r="I14" s="46" t="str">
        <f>IF('Priseestimat gj.strømming'!$C$13=$A$46,I57,IF('Priseestimat gj.strømming'!$C$13=$A$67,I78,IF('Priseestimat gj.strømming'!$C$13=$A$88,I99,IF('Priseestimat gj.strømming'!$C$13=$A$108,I119,"ingen data"))))</f>
        <v>ingen data</v>
      </c>
      <c r="J14" s="46" t="str">
        <f>IF('Priseestimat gj.strømming'!$C$13=$A$46,J57,IF('Priseestimat gj.strømming'!$C$13=$A$67,J78,IF('Priseestimat gj.strømming'!$C$13=$A$88,J99,IF('Priseestimat gj.strømming'!$C$13=$A$108,J119,"ingen data"))))</f>
        <v>ingen data</v>
      </c>
      <c r="K14" s="46" t="str">
        <f>IF('Priseestimat gj.strømming'!$C$13=$A$46,K57,IF('Priseestimat gj.strømming'!$C$13=$A$67,K78,IF('Priseestimat gj.strømming'!$C$13=$A$88,K99,IF('Priseestimat gj.strømming'!$C$13=$A$108,K119,"ingen data"))))</f>
        <v>ingen data</v>
      </c>
      <c r="L14" s="46" t="str">
        <f>IF('Priseestimat gj.strømming'!$C$13=$A$46,L57,IF('Priseestimat gj.strømming'!$C$13=$A$67,L78,IF('Priseestimat gj.strømming'!$C$13=$A$88,L99,IF('Priseestimat gj.strømming'!$C$13=$A$108,L119,"ingen data"))))</f>
        <v>ingen data</v>
      </c>
      <c r="M14" s="46" t="str">
        <f>IF('Priseestimat gj.strømming'!$C$13=$A$46,M57,IF('Priseestimat gj.strømming'!$C$13=$A$67,M78,IF('Priseestimat gj.strømming'!$C$13=$A$88,M99,IF('Priseestimat gj.strømming'!$C$13=$A$108,M119,"ingen data"))))</f>
        <v>ingen data</v>
      </c>
      <c r="N14" s="46" t="str">
        <f>IF('Priseestimat gj.strømming'!$C$13=$A$46,N57,IF('Priseestimat gj.strømming'!$C$13=$A$67,N78,IF('Priseestimat gj.strømming'!$C$13=$A$88,N99,IF('Priseestimat gj.strømming'!$C$13=$A$108,N119,"ingen data"))))</f>
        <v>ingen data</v>
      </c>
      <c r="O14" s="46" t="str">
        <f>IF('Priseestimat gj.strømming'!$C$13=$A$46,O57,IF('Priseestimat gj.strømming'!$C$13=$A$67,O78,IF('Priseestimat gj.strømming'!$C$13=$A$88,O99,IF('Priseestimat gj.strømming'!$C$13=$A$108,O119,"ingen data"))))</f>
        <v>ingen data</v>
      </c>
      <c r="P14" s="46" t="str">
        <f>IF('Priseestimat gj.strømming'!$C$13=$A$46,P57,IF('Priseestimat gj.strømming'!$C$13=$A$67,P78,IF('Priseestimat gj.strømming'!$C$13=$A$88,P99,IF('Priseestimat gj.strømming'!$C$13=$A$108,P119,"ingen data"))))</f>
        <v>ingen data</v>
      </c>
      <c r="Q14" s="46" t="str">
        <f>IF('Priseestimat gj.strømming'!$C$13=$A$46,Q57,IF('Priseestimat gj.strømming'!$C$13=$A$67,Q78,IF('Priseestimat gj.strømming'!$C$13=$A$88,Q99,IF('Priseestimat gj.strømming'!$C$13=$A$108,Q119,"ingen data"))))</f>
        <v>ingen data</v>
      </c>
      <c r="R14" s="46" t="str">
        <f>IF('Priseestimat gj.strømming'!$C$13=$A$46,R57,IF('Priseestimat gj.strømming'!$C$13=$A$67,R78,IF('Priseestimat gj.strømming'!$C$13=$A$88,R99,IF('Priseestimat gj.strømming'!$C$13=$A$108,R119,"ingen data"))))</f>
        <v>ingen data</v>
      </c>
      <c r="S14" s="46" t="str">
        <f>IF('Priseestimat gj.strømming'!$C$13=$A$46,S57,IF('Priseestimat gj.strømming'!$C$13=$A$67,S78,IF('Priseestimat gj.strømming'!$C$13=$A$88,S99,IF('Priseestimat gj.strømming'!$C$13=$A$108,S119,"ingen data"))))</f>
        <v>ingen data</v>
      </c>
      <c r="T14" s="46" t="str">
        <f>IF('Priseestimat gj.strømming'!$C$13=$A$46,T57,IF('Priseestimat gj.strømming'!$C$13=$A$67,T78,IF('Priseestimat gj.strømming'!$C$13=$A$88,T99,IF('Priseestimat gj.strømming'!$C$13=$A$108,T119,"ingen data"))))</f>
        <v>ingen data</v>
      </c>
      <c r="U14" s="46" t="str">
        <f>IF('Priseestimat gj.strømming'!$C$13=$A$46,U57,IF('Priseestimat gj.strømming'!$C$13=$A$67,U78,IF('Priseestimat gj.strømming'!$C$13=$A$88,U99,IF('Priseestimat gj.strømming'!$C$13=$A$108,U119,"ingen data"))))</f>
        <v>ingen data</v>
      </c>
      <c r="V14" s="46" t="str">
        <f>IF('Priseestimat gj.strømming'!$C$13=$A$46,V57,IF('Priseestimat gj.strømming'!$C$13=$A$67,V78,IF('Priseestimat gj.strømming'!$C$13=$A$88,V99,IF('Priseestimat gj.strømming'!$C$13=$A$108,V119,"ingen data"))))</f>
        <v>ingen data</v>
      </c>
      <c r="W14" s="46" t="str">
        <f>IF('Priseestimat gj.strømming'!$C$13=$A$46,W57,IF('Priseestimat gj.strømming'!$C$13=$A$67,W78,IF('Priseestimat gj.strømming'!$C$13=$A$88,W99,IF('Priseestimat gj.strømming'!$C$13=$A$108,W119,"ingen data"))))</f>
        <v>ingen data</v>
      </c>
      <c r="X14" s="46" t="str">
        <f>IF('Priseestimat gj.strømming'!$C$13=$A$46,X57,IF('Priseestimat gj.strømming'!$C$13=$A$67,X78,IF('Priseestimat gj.strømming'!$C$13=$A$88,X99,IF('Priseestimat gj.strømming'!$C$13=$A$108,X119,"ingen data"))))</f>
        <v>ingen data</v>
      </c>
      <c r="Y14" s="46" t="str">
        <f>IF('Priseestimat gj.strømming'!$C$13=$A$46,Y57,IF('Priseestimat gj.strømming'!$C$13=$A$67,Y78,IF('Priseestimat gj.strømming'!$C$13=$A$88,Y99,IF('Priseestimat gj.strømming'!$C$13=$A$108,Y119,"ingen data"))))</f>
        <v>ingen data</v>
      </c>
      <c r="Z14" s="46" t="str">
        <f>IF('Priseestimat gj.strømming'!$C$13=$A$46,Z57,IF('Priseestimat gj.strømming'!$C$13=$A$67,Z78,IF('Priseestimat gj.strømming'!$C$13=$A$88,Z99,IF('Priseestimat gj.strømming'!$C$13=$A$108,Z119,"ingen data"))))</f>
        <v>ingen data</v>
      </c>
      <c r="AA14" s="46" t="str">
        <f>IF('Priseestimat gj.strømming'!$C$13=$A$46,AA57,IF('Priseestimat gj.strømming'!$C$13=$A$67,AA78,IF('Priseestimat gj.strømming'!$C$13=$A$88,AA99,IF('Priseestimat gj.strømming'!$C$13=$A$108,AA119,"ingen data"))))</f>
        <v>ingen data</v>
      </c>
      <c r="AB14" s="46" t="str">
        <f>IF('Priseestimat gj.strømming'!$C$13=$A$46,AB57,IF('Priseestimat gj.strømming'!$C$13=$A$67,AB78,IF('Priseestimat gj.strømming'!$C$13=$A$88,AB99,IF('Priseestimat gj.strømming'!$C$13=$A$108,AB119,"ingen data"))))</f>
        <v>ingen data</v>
      </c>
      <c r="AC14" s="46" t="str">
        <f>IF('Priseestimat gj.strømming'!$C$13=$A$46,AC57,IF('Priseestimat gj.strømming'!$C$13=$A$67,AC78,IF('Priseestimat gj.strømming'!$C$13=$A$88,AC99,IF('Priseestimat gj.strømming'!$C$13=$A$108,AC119,"ingen data"))))</f>
        <v>ingen data</v>
      </c>
      <c r="AD14" s="46" t="str">
        <f>IF('Priseestimat gj.strømming'!$C$13=$A$46,AD57,IF('Priseestimat gj.strømming'!$C$13=$A$67,AD78,IF('Priseestimat gj.strømming'!$C$13=$A$88,AD99,IF('Priseestimat gj.strømming'!$C$13=$A$108,AD119,"ingen data"))))</f>
        <v>ingen data</v>
      </c>
      <c r="AE14" s="46" t="str">
        <f>IF('Priseestimat gj.strømming'!$C$13=$A$46,AE57,IF('Priseestimat gj.strømming'!$C$13=$A$67,AE78,IF('Priseestimat gj.strømming'!$C$13=$A$88,AE99,IF('Priseestimat gj.strømming'!$C$13=$A$108,AE119,"ingen data"))))</f>
        <v>ingen data</v>
      </c>
      <c r="AF14" s="46" t="str">
        <f>IF('Priseestimat gj.strømming'!$C$13=$A$46,AF57,IF('Priseestimat gj.strømming'!$C$13=$A$67,AF78,IF('Priseestimat gj.strømming'!$C$13=$A$88,AF99,IF('Priseestimat gj.strømming'!$C$13=$A$108,AF119,"ingen data"))))</f>
        <v>ingen data</v>
      </c>
      <c r="AG14" s="46" t="str">
        <f>IF('Priseestimat gj.strømming'!$C$13=$A$46,AG57,IF('Priseestimat gj.strømming'!$C$13=$A$67,AG78,IF('Priseestimat gj.strømming'!$C$13=$A$88,AG99,IF('Priseestimat gj.strømming'!$C$13=$A$108,AG119,"ingen data"))))</f>
        <v>ingen data</v>
      </c>
      <c r="AH14" s="46" t="str">
        <f>IF('Priseestimat gj.strømming'!$C$13=$A$46,AH57,IF('Priseestimat gj.strømming'!$C$13=$A$67,AH78,IF('Priseestimat gj.strømming'!$C$13=$A$88,AH99,IF('Priseestimat gj.strømming'!$C$13=$A$108,AH119,"ingen data"))))</f>
        <v>ingen data</v>
      </c>
      <c r="AI14" s="46" t="str">
        <f>IF('Priseestimat gj.strømming'!$C$13=$A$46,AI57,IF('Priseestimat gj.strømming'!$C$13=$A$67,AI78,IF('Priseestimat gj.strømming'!$C$13=$A$88,AI99,IF('Priseestimat gj.strømming'!$C$13=$A$108,AI119,"ingen data"))))</f>
        <v>ingen data</v>
      </c>
      <c r="AJ14" s="46" t="str">
        <f>IF('Priseestimat gj.strømming'!$C$13=$A$46,AJ57,IF('Priseestimat gj.strømming'!$C$13=$A$67,AJ78,IF('Priseestimat gj.strømming'!$C$13=$A$88,AJ99,IF('Priseestimat gj.strømming'!$C$13=$A$108,AJ119,"ingen data"))))</f>
        <v>ingen data</v>
      </c>
      <c r="AK14" s="46" t="str">
        <f>IF('Priseestimat gj.strømming'!$C$13=$A$46,AK57,IF('Priseestimat gj.strømming'!$C$13=$A$67,AK78,IF('Priseestimat gj.strømming'!$C$13=$A$88,AK99,IF('Priseestimat gj.strømming'!$C$13=$A$108,AK119,"ingen data"))))</f>
        <v>ingen data</v>
      </c>
      <c r="AL14" s="46" t="str">
        <f>IF('Priseestimat gj.strømming'!$C$13=$A$46,AL57,IF('Priseestimat gj.strømming'!$C$13=$A$67,AL78,IF('Priseestimat gj.strømming'!$C$13=$A$88,AL99,IF('Priseestimat gj.strømming'!$C$13=$A$108,AL119,"ingen data"))))</f>
        <v>ingen data</v>
      </c>
      <c r="AM14" s="46" t="str">
        <f>IF('Priseestimat gj.strømming'!$C$13=$A$46,AM57,IF('Priseestimat gj.strømming'!$C$13=$A$67,AM78,IF('Priseestimat gj.strømming'!$C$13=$A$88,AM99,IF('Priseestimat gj.strømming'!$C$13=$A$108,AM119,"ingen data"))))</f>
        <v>ingen data</v>
      </c>
      <c r="AN14" s="46" t="str">
        <f>IF('Priseestimat gj.strømming'!$C$13=$A$46,AN57,IF('Priseestimat gj.strømming'!$C$13=$A$67,AN78,IF('Priseestimat gj.strømming'!$C$13=$A$88,AN99,IF('Priseestimat gj.strømming'!$C$13=$A$108,AN119,"ingen data"))))</f>
        <v>ingen data</v>
      </c>
      <c r="AO14" s="46" t="str">
        <f>IF('Priseestimat gj.strømming'!$C$13=$A$46,AO57,IF('Priseestimat gj.strømming'!$C$13=$A$67,AO78,IF('Priseestimat gj.strømming'!$C$13=$A$88,AO99,IF('Priseestimat gj.strømming'!$C$13=$A$108,AO119,"ingen data"))))</f>
        <v>ingen data</v>
      </c>
      <c r="AP14" s="46" t="str">
        <f>IF('Priseestimat gj.strømming'!$C$13=$A$46,AP57,IF('Priseestimat gj.strømming'!$C$13=$A$67,AP78,IF('Priseestimat gj.strømming'!$C$13=$A$88,AP99,IF('Priseestimat gj.strømming'!$C$13=$A$108,AP119,"ingen data"))))</f>
        <v>ingen data</v>
      </c>
      <c r="AQ14" s="46" t="str">
        <f>IF('Priseestimat gj.strømming'!$C$13=$A$46,AQ57,IF('Priseestimat gj.strømming'!$C$13=$A$67,AQ78,IF('Priseestimat gj.strømming'!$C$13=$A$88,AQ99,IF('Priseestimat gj.strømming'!$C$13=$A$108,AQ119,"ingen data"))))</f>
        <v>ingen data</v>
      </c>
      <c r="AR14" s="46" t="str">
        <f>IF('Priseestimat gj.strømming'!$C$13=$A$46,AR57,IF('Priseestimat gj.strømming'!$C$13=$A$67,AR78,IF('Priseestimat gj.strømming'!$C$13=$A$88,AR99,IF('Priseestimat gj.strømming'!$C$13=$A$108,AR119,"ingen data"))))</f>
        <v>ingen data</v>
      </c>
      <c r="AS14" s="46" t="str">
        <f>IF('Priseestimat gj.strømming'!$C$13=$A$46,AS57,IF('Priseestimat gj.strømming'!$C$13=$A$67,AS78,IF('Priseestimat gj.strømming'!$C$13=$A$88,AS99,IF('Priseestimat gj.strømming'!$C$13=$A$108,AS119,"ingen data"))))</f>
        <v>ingen data</v>
      </c>
      <c r="AT14" s="46" t="str">
        <f>IF('Priseestimat gj.strømming'!$C$13=$A$46,AT57,IF('Priseestimat gj.strømming'!$C$13=$A$67,AT78,IF('Priseestimat gj.strømming'!$C$13=$A$88,AT99,IF('Priseestimat gj.strømming'!$C$13=$A$108,AT119,"ingen data"))))</f>
        <v>ingen data</v>
      </c>
      <c r="AU14" s="46" t="str">
        <f>IF('Priseestimat gj.strømming'!$C$13=$A$46,AU57,IF('Priseestimat gj.strømming'!$C$13=$A$67,AU78,IF('Priseestimat gj.strømming'!$C$13=$A$88,AU99,IF('Priseestimat gj.strømming'!$C$13=$A$108,AU119,"ingen data"))))</f>
        <v>ingen data</v>
      </c>
    </row>
    <row r="15" spans="1:47" ht="14.4">
      <c r="A15" s="59" t="str">
        <f>IF('Priseestimat gj.strømming'!$C$13=$A$46,A58,IF('Priseestimat gj.strømming'!$C$13=$A$67,A79,IF('Priseestimat gj.strømming'!$C$13=$A$88,A100,IF('Priseestimat gj.strømming'!$C$13=$A$108,A120,"ingen data"))))</f>
        <v>ingen data</v>
      </c>
      <c r="B15" s="46" t="str">
        <f>IF('Priseestimat gj.strømming'!$C$13=$A$46,B58,IF('Priseestimat gj.strømming'!$C$13=$A$67,B79,IF('Priseestimat gj.strømming'!$C$13=$A$88,B100,IF('Priseestimat gj.strømming'!$C$13=$A$108,B120,"ingen data"))))</f>
        <v>ingen data</v>
      </c>
      <c r="C15" s="46" t="str">
        <f>IF('Priseestimat gj.strømming'!$C$13=$A$46,C58,IF('Priseestimat gj.strømming'!$C$13=$A$67,C79,IF('Priseestimat gj.strømming'!$C$13=$A$88,C100,IF('Priseestimat gj.strømming'!$C$13=$A$108,C120,"ingen data"))))</f>
        <v>ingen data</v>
      </c>
      <c r="D15" s="46" t="str">
        <f>IF('Priseestimat gj.strømming'!$C$13=$A$46,D58,IF('Priseestimat gj.strømming'!$C$13=$A$67,D79,IF('Priseestimat gj.strømming'!$C$13=$A$88,D100,IF('Priseestimat gj.strømming'!$C$13=$A$108,D120,"ingen data"))))</f>
        <v>ingen data</v>
      </c>
      <c r="E15" s="46" t="str">
        <f>IF('Priseestimat gj.strømming'!$C$13=$A$46,E58,IF('Priseestimat gj.strømming'!$C$13=$A$67,E79,IF('Priseestimat gj.strømming'!$C$13=$A$88,E100,IF('Priseestimat gj.strømming'!$C$13=$A$108,E120,"ingen data"))))</f>
        <v>ingen data</v>
      </c>
      <c r="F15" s="46" t="str">
        <f>IF('Priseestimat gj.strømming'!$C$13=$A$46,F58,IF('Priseestimat gj.strømming'!$C$13=$A$67,F79,IF('Priseestimat gj.strømming'!$C$13=$A$88,F100,IF('Priseestimat gj.strømming'!$C$13=$A$108,F120,"ingen data"))))</f>
        <v>ingen data</v>
      </c>
      <c r="G15" s="46" t="str">
        <f>IF('Priseestimat gj.strømming'!$C$13=$A$46,G58,IF('Priseestimat gj.strømming'!$C$13=$A$67,G79,IF('Priseestimat gj.strømming'!$C$13=$A$88,G100,IF('Priseestimat gj.strømming'!$C$13=$A$108,G120,"ingen data"))))</f>
        <v>ingen data</v>
      </c>
      <c r="H15" s="46" t="str">
        <f>IF('Priseestimat gj.strømming'!$C$13=$A$46,H58,IF('Priseestimat gj.strømming'!$C$13=$A$67,H79,IF('Priseestimat gj.strømming'!$C$13=$A$88,H100,IF('Priseestimat gj.strømming'!$C$13=$A$108,H120,"ingen data"))))</f>
        <v>ingen data</v>
      </c>
      <c r="I15" s="46" t="str">
        <f>IF('Priseestimat gj.strømming'!$C$13=$A$46,I58,IF('Priseestimat gj.strømming'!$C$13=$A$67,I79,IF('Priseestimat gj.strømming'!$C$13=$A$88,I100,IF('Priseestimat gj.strømming'!$C$13=$A$108,I120,"ingen data"))))</f>
        <v>ingen data</v>
      </c>
      <c r="J15" s="46" t="str">
        <f>IF('Priseestimat gj.strømming'!$C$13=$A$46,J58,IF('Priseestimat gj.strømming'!$C$13=$A$67,J79,IF('Priseestimat gj.strømming'!$C$13=$A$88,J100,IF('Priseestimat gj.strømming'!$C$13=$A$108,J120,"ingen data"))))</f>
        <v>ingen data</v>
      </c>
      <c r="K15" s="46" t="str">
        <f>IF('Priseestimat gj.strømming'!$C$13=$A$46,K58,IF('Priseestimat gj.strømming'!$C$13=$A$67,K79,IF('Priseestimat gj.strømming'!$C$13=$A$88,K100,IF('Priseestimat gj.strømming'!$C$13=$A$108,K120,"ingen data"))))</f>
        <v>ingen data</v>
      </c>
      <c r="L15" s="46" t="str">
        <f>IF('Priseestimat gj.strømming'!$C$13=$A$46,L58,IF('Priseestimat gj.strømming'!$C$13=$A$67,L79,IF('Priseestimat gj.strømming'!$C$13=$A$88,L100,IF('Priseestimat gj.strømming'!$C$13=$A$108,L120,"ingen data"))))</f>
        <v>ingen data</v>
      </c>
      <c r="M15" s="46" t="str">
        <f>IF('Priseestimat gj.strømming'!$C$13=$A$46,M58,IF('Priseestimat gj.strømming'!$C$13=$A$67,M79,IF('Priseestimat gj.strømming'!$C$13=$A$88,M100,IF('Priseestimat gj.strømming'!$C$13=$A$108,M120,"ingen data"))))</f>
        <v>ingen data</v>
      </c>
      <c r="N15" s="46" t="str">
        <f>IF('Priseestimat gj.strømming'!$C$13=$A$46,N58,IF('Priseestimat gj.strømming'!$C$13=$A$67,N79,IF('Priseestimat gj.strømming'!$C$13=$A$88,N100,IF('Priseestimat gj.strømming'!$C$13=$A$108,N120,"ingen data"))))</f>
        <v>ingen data</v>
      </c>
      <c r="O15" s="46" t="str">
        <f>IF('Priseestimat gj.strømming'!$C$13=$A$46,O58,IF('Priseestimat gj.strømming'!$C$13=$A$67,O79,IF('Priseestimat gj.strømming'!$C$13=$A$88,O100,IF('Priseestimat gj.strømming'!$C$13=$A$108,O120,"ingen data"))))</f>
        <v>ingen data</v>
      </c>
      <c r="P15" s="46" t="str">
        <f>IF('Priseestimat gj.strømming'!$C$13=$A$46,P58,IF('Priseestimat gj.strømming'!$C$13=$A$67,P79,IF('Priseestimat gj.strømming'!$C$13=$A$88,P100,IF('Priseestimat gj.strømming'!$C$13=$A$108,P120,"ingen data"))))</f>
        <v>ingen data</v>
      </c>
      <c r="Q15" s="46" t="str">
        <f>IF('Priseestimat gj.strømming'!$C$13=$A$46,Q58,IF('Priseestimat gj.strømming'!$C$13=$A$67,Q79,IF('Priseestimat gj.strømming'!$C$13=$A$88,Q100,IF('Priseestimat gj.strømming'!$C$13=$A$108,Q120,"ingen data"))))</f>
        <v>ingen data</v>
      </c>
      <c r="R15" s="46" t="str">
        <f>IF('Priseestimat gj.strømming'!$C$13=$A$46,R58,IF('Priseestimat gj.strømming'!$C$13=$A$67,R79,IF('Priseestimat gj.strømming'!$C$13=$A$88,R100,IF('Priseestimat gj.strømming'!$C$13=$A$108,R120,"ingen data"))))</f>
        <v>ingen data</v>
      </c>
      <c r="S15" s="46" t="str">
        <f>IF('Priseestimat gj.strømming'!$C$13=$A$46,S58,IF('Priseestimat gj.strømming'!$C$13=$A$67,S79,IF('Priseestimat gj.strømming'!$C$13=$A$88,S100,IF('Priseestimat gj.strømming'!$C$13=$A$108,S120,"ingen data"))))</f>
        <v>ingen data</v>
      </c>
      <c r="T15" s="46" t="str">
        <f>IF('Priseestimat gj.strømming'!$C$13=$A$46,T58,IF('Priseestimat gj.strømming'!$C$13=$A$67,T79,IF('Priseestimat gj.strømming'!$C$13=$A$88,T100,IF('Priseestimat gj.strømming'!$C$13=$A$108,T120,"ingen data"))))</f>
        <v>ingen data</v>
      </c>
      <c r="U15" s="46" t="str">
        <f>IF('Priseestimat gj.strømming'!$C$13=$A$46,U58,IF('Priseestimat gj.strømming'!$C$13=$A$67,U79,IF('Priseestimat gj.strømming'!$C$13=$A$88,U100,IF('Priseestimat gj.strømming'!$C$13=$A$108,U120,"ingen data"))))</f>
        <v>ingen data</v>
      </c>
      <c r="V15" s="46" t="str">
        <f>IF('Priseestimat gj.strømming'!$C$13=$A$46,V58,IF('Priseestimat gj.strømming'!$C$13=$A$67,V79,IF('Priseestimat gj.strømming'!$C$13=$A$88,V100,IF('Priseestimat gj.strømming'!$C$13=$A$108,V120,"ingen data"))))</f>
        <v>ingen data</v>
      </c>
      <c r="W15" s="46" t="str">
        <f>IF('Priseestimat gj.strømming'!$C$13=$A$46,W58,IF('Priseestimat gj.strømming'!$C$13=$A$67,W79,IF('Priseestimat gj.strømming'!$C$13=$A$88,W100,IF('Priseestimat gj.strømming'!$C$13=$A$108,W120,"ingen data"))))</f>
        <v>ingen data</v>
      </c>
      <c r="X15" s="46" t="str">
        <f>IF('Priseestimat gj.strømming'!$C$13=$A$46,X58,IF('Priseestimat gj.strømming'!$C$13=$A$67,X79,IF('Priseestimat gj.strømming'!$C$13=$A$88,X100,IF('Priseestimat gj.strømming'!$C$13=$A$108,X120,"ingen data"))))</f>
        <v>ingen data</v>
      </c>
      <c r="Y15" s="46" t="str">
        <f>IF('Priseestimat gj.strømming'!$C$13=$A$46,Y58,IF('Priseestimat gj.strømming'!$C$13=$A$67,Y79,IF('Priseestimat gj.strømming'!$C$13=$A$88,Y100,IF('Priseestimat gj.strømming'!$C$13=$A$108,Y120,"ingen data"))))</f>
        <v>ingen data</v>
      </c>
      <c r="Z15" s="46" t="str">
        <f>IF('Priseestimat gj.strømming'!$C$13=$A$46,Z58,IF('Priseestimat gj.strømming'!$C$13=$A$67,Z79,IF('Priseestimat gj.strømming'!$C$13=$A$88,Z100,IF('Priseestimat gj.strømming'!$C$13=$A$108,Z120,"ingen data"))))</f>
        <v>ingen data</v>
      </c>
      <c r="AA15" s="46" t="str">
        <f>IF('Priseestimat gj.strømming'!$C$13=$A$46,AA58,IF('Priseestimat gj.strømming'!$C$13=$A$67,AA79,IF('Priseestimat gj.strømming'!$C$13=$A$88,AA100,IF('Priseestimat gj.strømming'!$C$13=$A$108,AA120,"ingen data"))))</f>
        <v>ingen data</v>
      </c>
      <c r="AB15" s="46" t="str">
        <f>IF('Priseestimat gj.strømming'!$C$13=$A$46,AB58,IF('Priseestimat gj.strømming'!$C$13=$A$67,AB79,IF('Priseestimat gj.strømming'!$C$13=$A$88,AB100,IF('Priseestimat gj.strømming'!$C$13=$A$108,AB120,"ingen data"))))</f>
        <v>ingen data</v>
      </c>
      <c r="AC15" s="46" t="str">
        <f>IF('Priseestimat gj.strømming'!$C$13=$A$46,AC58,IF('Priseestimat gj.strømming'!$C$13=$A$67,AC79,IF('Priseestimat gj.strømming'!$C$13=$A$88,AC100,IF('Priseestimat gj.strømming'!$C$13=$A$108,AC120,"ingen data"))))</f>
        <v>ingen data</v>
      </c>
      <c r="AD15" s="46" t="str">
        <f>IF('Priseestimat gj.strømming'!$C$13=$A$46,AD58,IF('Priseestimat gj.strømming'!$C$13=$A$67,AD79,IF('Priseestimat gj.strømming'!$C$13=$A$88,AD100,IF('Priseestimat gj.strømming'!$C$13=$A$108,AD120,"ingen data"))))</f>
        <v>ingen data</v>
      </c>
      <c r="AE15" s="46" t="str">
        <f>IF('Priseestimat gj.strømming'!$C$13=$A$46,AE58,IF('Priseestimat gj.strømming'!$C$13=$A$67,AE79,IF('Priseestimat gj.strømming'!$C$13=$A$88,AE100,IF('Priseestimat gj.strømming'!$C$13=$A$108,AE120,"ingen data"))))</f>
        <v>ingen data</v>
      </c>
      <c r="AF15" s="46" t="str">
        <f>IF('Priseestimat gj.strømming'!$C$13=$A$46,AF58,IF('Priseestimat gj.strømming'!$C$13=$A$67,AF79,IF('Priseestimat gj.strømming'!$C$13=$A$88,AF100,IF('Priseestimat gj.strømming'!$C$13=$A$108,AF120,"ingen data"))))</f>
        <v>ingen data</v>
      </c>
      <c r="AG15" s="46" t="str">
        <f>IF('Priseestimat gj.strømming'!$C$13=$A$46,AG58,IF('Priseestimat gj.strømming'!$C$13=$A$67,AG79,IF('Priseestimat gj.strømming'!$C$13=$A$88,AG100,IF('Priseestimat gj.strømming'!$C$13=$A$108,AG120,"ingen data"))))</f>
        <v>ingen data</v>
      </c>
      <c r="AH15" s="46" t="str">
        <f>IF('Priseestimat gj.strømming'!$C$13=$A$46,AH58,IF('Priseestimat gj.strømming'!$C$13=$A$67,AH79,IF('Priseestimat gj.strømming'!$C$13=$A$88,AH100,IF('Priseestimat gj.strømming'!$C$13=$A$108,AH120,"ingen data"))))</f>
        <v>ingen data</v>
      </c>
      <c r="AI15" s="46" t="str">
        <f>IF('Priseestimat gj.strømming'!$C$13=$A$46,AI58,IF('Priseestimat gj.strømming'!$C$13=$A$67,AI79,IF('Priseestimat gj.strømming'!$C$13=$A$88,AI100,IF('Priseestimat gj.strømming'!$C$13=$A$108,AI120,"ingen data"))))</f>
        <v>ingen data</v>
      </c>
      <c r="AJ15" s="46" t="str">
        <f>IF('Priseestimat gj.strømming'!$C$13=$A$46,AJ58,IF('Priseestimat gj.strømming'!$C$13=$A$67,AJ79,IF('Priseestimat gj.strømming'!$C$13=$A$88,AJ100,IF('Priseestimat gj.strømming'!$C$13=$A$108,AJ120,"ingen data"))))</f>
        <v>ingen data</v>
      </c>
      <c r="AK15" s="46" t="str">
        <f>IF('Priseestimat gj.strømming'!$C$13=$A$46,AK58,IF('Priseestimat gj.strømming'!$C$13=$A$67,AK79,IF('Priseestimat gj.strømming'!$C$13=$A$88,AK100,IF('Priseestimat gj.strømming'!$C$13=$A$108,AK120,"ingen data"))))</f>
        <v>ingen data</v>
      </c>
      <c r="AL15" s="46" t="str">
        <f>IF('Priseestimat gj.strømming'!$C$13=$A$46,AL58,IF('Priseestimat gj.strømming'!$C$13=$A$67,AL79,IF('Priseestimat gj.strømming'!$C$13=$A$88,AL100,IF('Priseestimat gj.strømming'!$C$13=$A$108,AL120,"ingen data"))))</f>
        <v>ingen data</v>
      </c>
      <c r="AM15" s="46" t="str">
        <f>IF('Priseestimat gj.strømming'!$C$13=$A$46,AM58,IF('Priseestimat gj.strømming'!$C$13=$A$67,AM79,IF('Priseestimat gj.strømming'!$C$13=$A$88,AM100,IF('Priseestimat gj.strømming'!$C$13=$A$108,AM120,"ingen data"))))</f>
        <v>ingen data</v>
      </c>
      <c r="AN15" s="46" t="str">
        <f>IF('Priseestimat gj.strømming'!$C$13=$A$46,AN58,IF('Priseestimat gj.strømming'!$C$13=$A$67,AN79,IF('Priseestimat gj.strømming'!$C$13=$A$88,AN100,IF('Priseestimat gj.strømming'!$C$13=$A$108,AN120,"ingen data"))))</f>
        <v>ingen data</v>
      </c>
      <c r="AO15" s="46" t="str">
        <f>IF('Priseestimat gj.strømming'!$C$13=$A$46,AO58,IF('Priseestimat gj.strømming'!$C$13=$A$67,AO79,IF('Priseestimat gj.strømming'!$C$13=$A$88,AO100,IF('Priseestimat gj.strømming'!$C$13=$A$108,AO120,"ingen data"))))</f>
        <v>ingen data</v>
      </c>
      <c r="AP15" s="46" t="str">
        <f>IF('Priseestimat gj.strømming'!$C$13=$A$46,AP58,IF('Priseestimat gj.strømming'!$C$13=$A$67,AP79,IF('Priseestimat gj.strømming'!$C$13=$A$88,AP100,IF('Priseestimat gj.strømming'!$C$13=$A$108,AP120,"ingen data"))))</f>
        <v>ingen data</v>
      </c>
      <c r="AQ15" s="46" t="str">
        <f>IF('Priseestimat gj.strømming'!$C$13=$A$46,AQ58,IF('Priseestimat gj.strømming'!$C$13=$A$67,AQ79,IF('Priseestimat gj.strømming'!$C$13=$A$88,AQ100,IF('Priseestimat gj.strømming'!$C$13=$A$108,AQ120,"ingen data"))))</f>
        <v>ingen data</v>
      </c>
      <c r="AR15" s="46" t="str">
        <f>IF('Priseestimat gj.strømming'!$C$13=$A$46,AR58,IF('Priseestimat gj.strømming'!$C$13=$A$67,AR79,IF('Priseestimat gj.strømming'!$C$13=$A$88,AR100,IF('Priseestimat gj.strømming'!$C$13=$A$108,AR120,"ingen data"))))</f>
        <v>ingen data</v>
      </c>
      <c r="AS15" s="46" t="str">
        <f>IF('Priseestimat gj.strømming'!$C$13=$A$46,AS58,IF('Priseestimat gj.strømming'!$C$13=$A$67,AS79,IF('Priseestimat gj.strømming'!$C$13=$A$88,AS100,IF('Priseestimat gj.strømming'!$C$13=$A$108,AS120,"ingen data"))))</f>
        <v>ingen data</v>
      </c>
      <c r="AT15" s="46" t="str">
        <f>IF('Priseestimat gj.strømming'!$C$13=$A$46,AT58,IF('Priseestimat gj.strømming'!$C$13=$A$67,AT79,IF('Priseestimat gj.strømming'!$C$13=$A$88,AT100,IF('Priseestimat gj.strømming'!$C$13=$A$108,AT120,"ingen data"))))</f>
        <v>ingen data</v>
      </c>
      <c r="AU15" s="46" t="str">
        <f>IF('Priseestimat gj.strømming'!$C$13=$A$46,AU58,IF('Priseestimat gj.strømming'!$C$13=$A$67,AU79,IF('Priseestimat gj.strømming'!$C$13=$A$88,AU100,IF('Priseestimat gj.strømming'!$C$13=$A$108,AU120,"ingen data"))))</f>
        <v>ingen data</v>
      </c>
    </row>
    <row r="16" spans="1:47" ht="14.4">
      <c r="A16" s="59" t="str">
        <f>IF('Priseestimat gj.strømming'!$C$13=$A$46,A59,IF('Priseestimat gj.strømming'!$C$13=$A$67,A80,IF('Priseestimat gj.strømming'!$C$13=$A$88,A101,IF('Priseestimat gj.strømming'!$C$13=$A$108,A121,"ingen data"))))</f>
        <v>ingen data</v>
      </c>
      <c r="B16" s="46" t="str">
        <f>IF('Priseestimat gj.strømming'!$C$13=$A$46,B59,IF('Priseestimat gj.strømming'!$C$13=$A$67,B80,IF('Priseestimat gj.strømming'!$C$13=$A$88,B101,IF('Priseestimat gj.strømming'!$C$13=$A$108,B121,"ingen data"))))</f>
        <v>ingen data</v>
      </c>
      <c r="C16" s="46" t="str">
        <f>IF('Priseestimat gj.strømming'!$C$13=$A$46,C59,IF('Priseestimat gj.strømming'!$C$13=$A$67,C80,IF('Priseestimat gj.strømming'!$C$13=$A$88,C101,IF('Priseestimat gj.strømming'!$C$13=$A$108,C121,"ingen data"))))</f>
        <v>ingen data</v>
      </c>
      <c r="D16" s="46" t="str">
        <f>IF('Priseestimat gj.strømming'!$C$13=$A$46,D59,IF('Priseestimat gj.strømming'!$C$13=$A$67,D80,IF('Priseestimat gj.strømming'!$C$13=$A$88,D101,IF('Priseestimat gj.strømming'!$C$13=$A$108,D121,"ingen data"))))</f>
        <v>ingen data</v>
      </c>
      <c r="E16" s="46" t="str">
        <f>IF('Priseestimat gj.strømming'!$C$13=$A$46,E59,IF('Priseestimat gj.strømming'!$C$13=$A$67,E80,IF('Priseestimat gj.strømming'!$C$13=$A$88,E101,IF('Priseestimat gj.strømming'!$C$13=$A$108,E121,"ingen data"))))</f>
        <v>ingen data</v>
      </c>
      <c r="F16" s="46" t="str">
        <f>IF('Priseestimat gj.strømming'!$C$13=$A$46,F59,IF('Priseestimat gj.strømming'!$C$13=$A$67,F80,IF('Priseestimat gj.strømming'!$C$13=$A$88,F101,IF('Priseestimat gj.strømming'!$C$13=$A$108,F121,"ingen data"))))</f>
        <v>ingen data</v>
      </c>
      <c r="G16" s="46" t="str">
        <f>IF('Priseestimat gj.strømming'!$C$13=$A$46,G59,IF('Priseestimat gj.strømming'!$C$13=$A$67,G80,IF('Priseestimat gj.strømming'!$C$13=$A$88,G101,IF('Priseestimat gj.strømming'!$C$13=$A$108,G121,"ingen data"))))</f>
        <v>ingen data</v>
      </c>
      <c r="H16" s="46" t="str">
        <f>IF('Priseestimat gj.strømming'!$C$13=$A$46,H59,IF('Priseestimat gj.strømming'!$C$13=$A$67,H80,IF('Priseestimat gj.strømming'!$C$13=$A$88,H101,IF('Priseestimat gj.strømming'!$C$13=$A$108,H121,"ingen data"))))</f>
        <v>ingen data</v>
      </c>
      <c r="I16" s="46" t="str">
        <f>IF('Priseestimat gj.strømming'!$C$13=$A$46,I59,IF('Priseestimat gj.strømming'!$C$13=$A$67,I80,IF('Priseestimat gj.strømming'!$C$13=$A$88,I101,IF('Priseestimat gj.strømming'!$C$13=$A$108,I121,"ingen data"))))</f>
        <v>ingen data</v>
      </c>
      <c r="J16" s="46" t="str">
        <f>IF('Priseestimat gj.strømming'!$C$13=$A$46,J59,IF('Priseestimat gj.strømming'!$C$13=$A$67,J80,IF('Priseestimat gj.strømming'!$C$13=$A$88,J101,IF('Priseestimat gj.strømming'!$C$13=$A$108,J121,"ingen data"))))</f>
        <v>ingen data</v>
      </c>
      <c r="K16" s="46" t="str">
        <f>IF('Priseestimat gj.strømming'!$C$13=$A$46,K59,IF('Priseestimat gj.strømming'!$C$13=$A$67,K80,IF('Priseestimat gj.strømming'!$C$13=$A$88,K101,IF('Priseestimat gj.strømming'!$C$13=$A$108,K121,"ingen data"))))</f>
        <v>ingen data</v>
      </c>
      <c r="L16" s="46" t="str">
        <f>IF('Priseestimat gj.strømming'!$C$13=$A$46,L59,IF('Priseestimat gj.strømming'!$C$13=$A$67,L80,IF('Priseestimat gj.strømming'!$C$13=$A$88,L101,IF('Priseestimat gj.strømming'!$C$13=$A$108,L121,"ingen data"))))</f>
        <v>ingen data</v>
      </c>
      <c r="M16" s="46" t="str">
        <f>IF('Priseestimat gj.strømming'!$C$13=$A$46,M59,IF('Priseestimat gj.strømming'!$C$13=$A$67,M80,IF('Priseestimat gj.strømming'!$C$13=$A$88,M101,IF('Priseestimat gj.strømming'!$C$13=$A$108,M121,"ingen data"))))</f>
        <v>ingen data</v>
      </c>
      <c r="N16" s="46" t="str">
        <f>IF('Priseestimat gj.strømming'!$C$13=$A$46,N59,IF('Priseestimat gj.strømming'!$C$13=$A$67,N80,IF('Priseestimat gj.strømming'!$C$13=$A$88,N101,IF('Priseestimat gj.strømming'!$C$13=$A$108,N121,"ingen data"))))</f>
        <v>ingen data</v>
      </c>
      <c r="O16" s="46" t="str">
        <f>IF('Priseestimat gj.strømming'!$C$13=$A$46,O59,IF('Priseestimat gj.strømming'!$C$13=$A$67,O80,IF('Priseestimat gj.strømming'!$C$13=$A$88,O101,IF('Priseestimat gj.strømming'!$C$13=$A$108,O121,"ingen data"))))</f>
        <v>ingen data</v>
      </c>
      <c r="P16" s="46" t="str">
        <f>IF('Priseestimat gj.strømming'!$C$13=$A$46,P59,IF('Priseestimat gj.strømming'!$C$13=$A$67,P80,IF('Priseestimat gj.strømming'!$C$13=$A$88,P101,IF('Priseestimat gj.strømming'!$C$13=$A$108,P121,"ingen data"))))</f>
        <v>ingen data</v>
      </c>
      <c r="Q16" s="46" t="str">
        <f>IF('Priseestimat gj.strømming'!$C$13=$A$46,Q59,IF('Priseestimat gj.strømming'!$C$13=$A$67,Q80,IF('Priseestimat gj.strømming'!$C$13=$A$88,Q101,IF('Priseestimat gj.strømming'!$C$13=$A$108,Q121,"ingen data"))))</f>
        <v>ingen data</v>
      </c>
      <c r="R16" s="46" t="str">
        <f>IF('Priseestimat gj.strømming'!$C$13=$A$46,R59,IF('Priseestimat gj.strømming'!$C$13=$A$67,R80,IF('Priseestimat gj.strømming'!$C$13=$A$88,R101,IF('Priseestimat gj.strømming'!$C$13=$A$108,R121,"ingen data"))))</f>
        <v>ingen data</v>
      </c>
      <c r="S16" s="46" t="str">
        <f>IF('Priseestimat gj.strømming'!$C$13=$A$46,S59,IF('Priseestimat gj.strømming'!$C$13=$A$67,S80,IF('Priseestimat gj.strømming'!$C$13=$A$88,S101,IF('Priseestimat gj.strømming'!$C$13=$A$108,S121,"ingen data"))))</f>
        <v>ingen data</v>
      </c>
      <c r="T16" s="46" t="str">
        <f>IF('Priseestimat gj.strømming'!$C$13=$A$46,T59,IF('Priseestimat gj.strømming'!$C$13=$A$67,T80,IF('Priseestimat gj.strømming'!$C$13=$A$88,T101,IF('Priseestimat gj.strømming'!$C$13=$A$108,T121,"ingen data"))))</f>
        <v>ingen data</v>
      </c>
      <c r="U16" s="46" t="str">
        <f>IF('Priseestimat gj.strømming'!$C$13=$A$46,U59,IF('Priseestimat gj.strømming'!$C$13=$A$67,U80,IF('Priseestimat gj.strømming'!$C$13=$A$88,U101,IF('Priseestimat gj.strømming'!$C$13=$A$108,U121,"ingen data"))))</f>
        <v>ingen data</v>
      </c>
      <c r="V16" s="46" t="str">
        <f>IF('Priseestimat gj.strømming'!$C$13=$A$46,V59,IF('Priseestimat gj.strømming'!$C$13=$A$67,V80,IF('Priseestimat gj.strømming'!$C$13=$A$88,V101,IF('Priseestimat gj.strømming'!$C$13=$A$108,V121,"ingen data"))))</f>
        <v>ingen data</v>
      </c>
      <c r="W16" s="46" t="str">
        <f>IF('Priseestimat gj.strømming'!$C$13=$A$46,W59,IF('Priseestimat gj.strømming'!$C$13=$A$67,W80,IF('Priseestimat gj.strømming'!$C$13=$A$88,W101,IF('Priseestimat gj.strømming'!$C$13=$A$108,W121,"ingen data"))))</f>
        <v>ingen data</v>
      </c>
      <c r="X16" s="46" t="str">
        <f>IF('Priseestimat gj.strømming'!$C$13=$A$46,X59,IF('Priseestimat gj.strømming'!$C$13=$A$67,X80,IF('Priseestimat gj.strømming'!$C$13=$A$88,X101,IF('Priseestimat gj.strømming'!$C$13=$A$108,X121,"ingen data"))))</f>
        <v>ingen data</v>
      </c>
      <c r="Y16" s="46" t="str">
        <f>IF('Priseestimat gj.strømming'!$C$13=$A$46,Y59,IF('Priseestimat gj.strømming'!$C$13=$A$67,Y80,IF('Priseestimat gj.strømming'!$C$13=$A$88,Y101,IF('Priseestimat gj.strømming'!$C$13=$A$108,Y121,"ingen data"))))</f>
        <v>ingen data</v>
      </c>
      <c r="Z16" s="46" t="str">
        <f>IF('Priseestimat gj.strømming'!$C$13=$A$46,Z59,IF('Priseestimat gj.strømming'!$C$13=$A$67,Z80,IF('Priseestimat gj.strømming'!$C$13=$A$88,Z101,IF('Priseestimat gj.strømming'!$C$13=$A$108,Z121,"ingen data"))))</f>
        <v>ingen data</v>
      </c>
      <c r="AA16" s="46" t="str">
        <f>IF('Priseestimat gj.strømming'!$C$13=$A$46,AA59,IF('Priseestimat gj.strømming'!$C$13=$A$67,AA80,IF('Priseestimat gj.strømming'!$C$13=$A$88,AA101,IF('Priseestimat gj.strømming'!$C$13=$A$108,AA121,"ingen data"))))</f>
        <v>ingen data</v>
      </c>
      <c r="AB16" s="46" t="str">
        <f>IF('Priseestimat gj.strømming'!$C$13=$A$46,AB59,IF('Priseestimat gj.strømming'!$C$13=$A$67,AB80,IF('Priseestimat gj.strømming'!$C$13=$A$88,AB101,IF('Priseestimat gj.strømming'!$C$13=$A$108,AB121,"ingen data"))))</f>
        <v>ingen data</v>
      </c>
      <c r="AC16" s="46" t="str">
        <f>IF('Priseestimat gj.strømming'!$C$13=$A$46,AC59,IF('Priseestimat gj.strømming'!$C$13=$A$67,AC80,IF('Priseestimat gj.strømming'!$C$13=$A$88,AC101,IF('Priseestimat gj.strømming'!$C$13=$A$108,AC121,"ingen data"))))</f>
        <v>ingen data</v>
      </c>
      <c r="AD16" s="46" t="str">
        <f>IF('Priseestimat gj.strømming'!$C$13=$A$46,AD59,IF('Priseestimat gj.strømming'!$C$13=$A$67,AD80,IF('Priseestimat gj.strømming'!$C$13=$A$88,AD101,IF('Priseestimat gj.strømming'!$C$13=$A$108,AD121,"ingen data"))))</f>
        <v>ingen data</v>
      </c>
      <c r="AE16" s="46" t="str">
        <f>IF('Priseestimat gj.strømming'!$C$13=$A$46,AE59,IF('Priseestimat gj.strømming'!$C$13=$A$67,AE80,IF('Priseestimat gj.strømming'!$C$13=$A$88,AE101,IF('Priseestimat gj.strømming'!$C$13=$A$108,AE121,"ingen data"))))</f>
        <v>ingen data</v>
      </c>
      <c r="AF16" s="46" t="str">
        <f>IF('Priseestimat gj.strømming'!$C$13=$A$46,AF59,IF('Priseestimat gj.strømming'!$C$13=$A$67,AF80,IF('Priseestimat gj.strømming'!$C$13=$A$88,AF101,IF('Priseestimat gj.strømming'!$C$13=$A$108,AF121,"ingen data"))))</f>
        <v>ingen data</v>
      </c>
      <c r="AG16" s="46" t="str">
        <f>IF('Priseestimat gj.strømming'!$C$13=$A$46,AG59,IF('Priseestimat gj.strømming'!$C$13=$A$67,AG80,IF('Priseestimat gj.strømming'!$C$13=$A$88,AG101,IF('Priseestimat gj.strømming'!$C$13=$A$108,AG121,"ingen data"))))</f>
        <v>ingen data</v>
      </c>
      <c r="AH16" s="46" t="str">
        <f>IF('Priseestimat gj.strømming'!$C$13=$A$46,AH59,IF('Priseestimat gj.strømming'!$C$13=$A$67,AH80,IF('Priseestimat gj.strømming'!$C$13=$A$88,AH101,IF('Priseestimat gj.strømming'!$C$13=$A$108,AH121,"ingen data"))))</f>
        <v>ingen data</v>
      </c>
      <c r="AI16" s="46" t="str">
        <f>IF('Priseestimat gj.strømming'!$C$13=$A$46,AI59,IF('Priseestimat gj.strømming'!$C$13=$A$67,AI80,IF('Priseestimat gj.strømming'!$C$13=$A$88,AI101,IF('Priseestimat gj.strømming'!$C$13=$A$108,AI121,"ingen data"))))</f>
        <v>ingen data</v>
      </c>
      <c r="AJ16" s="46" t="str">
        <f>IF('Priseestimat gj.strømming'!$C$13=$A$46,AJ59,IF('Priseestimat gj.strømming'!$C$13=$A$67,AJ80,IF('Priseestimat gj.strømming'!$C$13=$A$88,AJ101,IF('Priseestimat gj.strømming'!$C$13=$A$108,AJ121,"ingen data"))))</f>
        <v>ingen data</v>
      </c>
      <c r="AK16" s="46" t="str">
        <f>IF('Priseestimat gj.strømming'!$C$13=$A$46,AK59,IF('Priseestimat gj.strømming'!$C$13=$A$67,AK80,IF('Priseestimat gj.strømming'!$C$13=$A$88,AK101,IF('Priseestimat gj.strømming'!$C$13=$A$108,AK121,"ingen data"))))</f>
        <v>ingen data</v>
      </c>
      <c r="AL16" s="46" t="str">
        <f>IF('Priseestimat gj.strømming'!$C$13=$A$46,AL59,IF('Priseestimat gj.strømming'!$C$13=$A$67,AL80,IF('Priseestimat gj.strømming'!$C$13=$A$88,AL101,IF('Priseestimat gj.strømming'!$C$13=$A$108,AL121,"ingen data"))))</f>
        <v>ingen data</v>
      </c>
      <c r="AM16" s="46" t="str">
        <f>IF('Priseestimat gj.strømming'!$C$13=$A$46,AM59,IF('Priseestimat gj.strømming'!$C$13=$A$67,AM80,IF('Priseestimat gj.strømming'!$C$13=$A$88,AM101,IF('Priseestimat gj.strømming'!$C$13=$A$108,AM121,"ingen data"))))</f>
        <v>ingen data</v>
      </c>
      <c r="AN16" s="46" t="str">
        <f>IF('Priseestimat gj.strømming'!$C$13=$A$46,AN59,IF('Priseestimat gj.strømming'!$C$13=$A$67,AN80,IF('Priseestimat gj.strømming'!$C$13=$A$88,AN101,IF('Priseestimat gj.strømming'!$C$13=$A$108,AN121,"ingen data"))))</f>
        <v>ingen data</v>
      </c>
      <c r="AO16" s="46" t="str">
        <f>IF('Priseestimat gj.strømming'!$C$13=$A$46,AO59,IF('Priseestimat gj.strømming'!$C$13=$A$67,AO80,IF('Priseestimat gj.strømming'!$C$13=$A$88,AO101,IF('Priseestimat gj.strømming'!$C$13=$A$108,AO121,"ingen data"))))</f>
        <v>ingen data</v>
      </c>
      <c r="AP16" s="46" t="str">
        <f>IF('Priseestimat gj.strømming'!$C$13=$A$46,AP59,IF('Priseestimat gj.strømming'!$C$13=$A$67,AP80,IF('Priseestimat gj.strømming'!$C$13=$A$88,AP101,IF('Priseestimat gj.strømming'!$C$13=$A$108,AP121,"ingen data"))))</f>
        <v>ingen data</v>
      </c>
      <c r="AQ16" s="46" t="str">
        <f>IF('Priseestimat gj.strømming'!$C$13=$A$46,AQ59,IF('Priseestimat gj.strømming'!$C$13=$A$67,AQ80,IF('Priseestimat gj.strømming'!$C$13=$A$88,AQ101,IF('Priseestimat gj.strømming'!$C$13=$A$108,AQ121,"ingen data"))))</f>
        <v>ingen data</v>
      </c>
      <c r="AR16" s="46" t="str">
        <f>IF('Priseestimat gj.strømming'!$C$13=$A$46,AR59,IF('Priseestimat gj.strømming'!$C$13=$A$67,AR80,IF('Priseestimat gj.strømming'!$C$13=$A$88,AR101,IF('Priseestimat gj.strømming'!$C$13=$A$108,AR121,"ingen data"))))</f>
        <v>ingen data</v>
      </c>
      <c r="AS16" s="46" t="str">
        <f>IF('Priseestimat gj.strømming'!$C$13=$A$46,AS59,IF('Priseestimat gj.strømming'!$C$13=$A$67,AS80,IF('Priseestimat gj.strømming'!$C$13=$A$88,AS101,IF('Priseestimat gj.strømming'!$C$13=$A$108,AS121,"ingen data"))))</f>
        <v>ingen data</v>
      </c>
      <c r="AT16" s="46" t="str">
        <f>IF('Priseestimat gj.strømming'!$C$13=$A$46,AT59,IF('Priseestimat gj.strømming'!$C$13=$A$67,AT80,IF('Priseestimat gj.strømming'!$C$13=$A$88,AT101,IF('Priseestimat gj.strømming'!$C$13=$A$108,AT121,"ingen data"))))</f>
        <v>ingen data</v>
      </c>
      <c r="AU16" s="46" t="str">
        <f>IF('Priseestimat gj.strømming'!$C$13=$A$46,AU59,IF('Priseestimat gj.strømming'!$C$13=$A$67,AU80,IF('Priseestimat gj.strømming'!$C$13=$A$88,AU101,IF('Priseestimat gj.strømming'!$C$13=$A$108,AU121,"ingen data"))))</f>
        <v>ingen data</v>
      </c>
    </row>
    <row r="17" spans="1:47" ht="14.4">
      <c r="A17" s="59" t="str">
        <f>IF('Priseestimat gj.strømming'!$C$13=$A$46,A60,IF('Priseestimat gj.strømming'!$C$13=$A$67,A81,IF('Priseestimat gj.strømming'!$C$13=$A$88,A102,IF('Priseestimat gj.strømming'!$C$13=$A$108,A122,"ingen data"))))</f>
        <v>ingen data</v>
      </c>
      <c r="B17" s="46" t="str">
        <f>IF('Priseestimat gj.strømming'!$C$13=$A$46,B60,IF('Priseestimat gj.strømming'!$C$13=$A$67,B81,IF('Priseestimat gj.strømming'!$C$13=$A$88,B102,IF('Priseestimat gj.strømming'!$C$13=$A$108,B122,"ingen data"))))</f>
        <v>ingen data</v>
      </c>
      <c r="C17" s="46" t="str">
        <f>IF('Priseestimat gj.strømming'!$C$13=$A$46,C60,IF('Priseestimat gj.strømming'!$C$13=$A$67,C81,IF('Priseestimat gj.strømming'!$C$13=$A$88,C102,IF('Priseestimat gj.strømming'!$C$13=$A$108,C122,"ingen data"))))</f>
        <v>ingen data</v>
      </c>
      <c r="D17" s="46" t="str">
        <f>IF('Priseestimat gj.strømming'!$C$13=$A$46,D60,IF('Priseestimat gj.strømming'!$C$13=$A$67,D81,IF('Priseestimat gj.strømming'!$C$13=$A$88,D102,IF('Priseestimat gj.strømming'!$C$13=$A$108,D122,"ingen data"))))</f>
        <v>ingen data</v>
      </c>
      <c r="E17" s="46" t="str">
        <f>IF('Priseestimat gj.strømming'!$C$13=$A$46,E60,IF('Priseestimat gj.strømming'!$C$13=$A$67,E81,IF('Priseestimat gj.strømming'!$C$13=$A$88,E102,IF('Priseestimat gj.strømming'!$C$13=$A$108,E122,"ingen data"))))</f>
        <v>ingen data</v>
      </c>
      <c r="F17" s="46" t="str">
        <f>IF('Priseestimat gj.strømming'!$C$13=$A$46,F60,IF('Priseestimat gj.strømming'!$C$13=$A$67,F81,IF('Priseestimat gj.strømming'!$C$13=$A$88,F102,IF('Priseestimat gj.strømming'!$C$13=$A$108,F122,"ingen data"))))</f>
        <v>ingen data</v>
      </c>
      <c r="G17" s="46" t="str">
        <f>IF('Priseestimat gj.strømming'!$C$13=$A$46,G60,IF('Priseestimat gj.strømming'!$C$13=$A$67,G81,IF('Priseestimat gj.strømming'!$C$13=$A$88,G102,IF('Priseestimat gj.strømming'!$C$13=$A$108,G122,"ingen data"))))</f>
        <v>ingen data</v>
      </c>
      <c r="H17" s="46" t="str">
        <f>IF('Priseestimat gj.strømming'!$C$13=$A$46,H60,IF('Priseestimat gj.strømming'!$C$13=$A$67,H81,IF('Priseestimat gj.strømming'!$C$13=$A$88,H102,IF('Priseestimat gj.strømming'!$C$13=$A$108,H122,"ingen data"))))</f>
        <v>ingen data</v>
      </c>
      <c r="I17" s="46" t="str">
        <f>IF('Priseestimat gj.strømming'!$C$13=$A$46,I60,IF('Priseestimat gj.strømming'!$C$13=$A$67,I81,IF('Priseestimat gj.strømming'!$C$13=$A$88,I102,IF('Priseestimat gj.strømming'!$C$13=$A$108,I122,"ingen data"))))</f>
        <v>ingen data</v>
      </c>
      <c r="J17" s="46" t="str">
        <f>IF('Priseestimat gj.strømming'!$C$13=$A$46,J60,IF('Priseestimat gj.strømming'!$C$13=$A$67,J81,IF('Priseestimat gj.strømming'!$C$13=$A$88,J102,IF('Priseestimat gj.strømming'!$C$13=$A$108,J122,"ingen data"))))</f>
        <v>ingen data</v>
      </c>
      <c r="K17" s="46" t="str">
        <f>IF('Priseestimat gj.strømming'!$C$13=$A$46,K60,IF('Priseestimat gj.strømming'!$C$13=$A$67,K81,IF('Priseestimat gj.strømming'!$C$13=$A$88,K102,IF('Priseestimat gj.strømming'!$C$13=$A$108,K122,"ingen data"))))</f>
        <v>ingen data</v>
      </c>
      <c r="L17" s="46" t="str">
        <f>IF('Priseestimat gj.strømming'!$C$13=$A$46,L60,IF('Priseestimat gj.strømming'!$C$13=$A$67,L81,IF('Priseestimat gj.strømming'!$C$13=$A$88,L102,IF('Priseestimat gj.strømming'!$C$13=$A$108,L122,"ingen data"))))</f>
        <v>ingen data</v>
      </c>
      <c r="M17" s="46" t="str">
        <f>IF('Priseestimat gj.strømming'!$C$13=$A$46,M60,IF('Priseestimat gj.strømming'!$C$13=$A$67,M81,IF('Priseestimat gj.strømming'!$C$13=$A$88,M102,IF('Priseestimat gj.strømming'!$C$13=$A$108,M122,"ingen data"))))</f>
        <v>ingen data</v>
      </c>
      <c r="N17" s="46" t="str">
        <f>IF('Priseestimat gj.strømming'!$C$13=$A$46,N60,IF('Priseestimat gj.strømming'!$C$13=$A$67,N81,IF('Priseestimat gj.strømming'!$C$13=$A$88,N102,IF('Priseestimat gj.strømming'!$C$13=$A$108,N122,"ingen data"))))</f>
        <v>ingen data</v>
      </c>
      <c r="O17" s="46" t="str">
        <f>IF('Priseestimat gj.strømming'!$C$13=$A$46,O60,IF('Priseestimat gj.strømming'!$C$13=$A$67,O81,IF('Priseestimat gj.strømming'!$C$13=$A$88,O102,IF('Priseestimat gj.strømming'!$C$13=$A$108,O122,"ingen data"))))</f>
        <v>ingen data</v>
      </c>
      <c r="P17" s="46" t="str">
        <f>IF('Priseestimat gj.strømming'!$C$13=$A$46,P60,IF('Priseestimat gj.strømming'!$C$13=$A$67,P81,IF('Priseestimat gj.strømming'!$C$13=$A$88,P102,IF('Priseestimat gj.strømming'!$C$13=$A$108,P122,"ingen data"))))</f>
        <v>ingen data</v>
      </c>
      <c r="Q17" s="46" t="str">
        <f>IF('Priseestimat gj.strømming'!$C$13=$A$46,Q60,IF('Priseestimat gj.strømming'!$C$13=$A$67,Q81,IF('Priseestimat gj.strømming'!$C$13=$A$88,Q102,IF('Priseestimat gj.strømming'!$C$13=$A$108,Q122,"ingen data"))))</f>
        <v>ingen data</v>
      </c>
      <c r="R17" s="46" t="str">
        <f>IF('Priseestimat gj.strømming'!$C$13=$A$46,R60,IF('Priseestimat gj.strømming'!$C$13=$A$67,R81,IF('Priseestimat gj.strømming'!$C$13=$A$88,R102,IF('Priseestimat gj.strømming'!$C$13=$A$108,R122,"ingen data"))))</f>
        <v>ingen data</v>
      </c>
      <c r="S17" s="46" t="str">
        <f>IF('Priseestimat gj.strømming'!$C$13=$A$46,S60,IF('Priseestimat gj.strømming'!$C$13=$A$67,S81,IF('Priseestimat gj.strømming'!$C$13=$A$88,S102,IF('Priseestimat gj.strømming'!$C$13=$A$108,S122,"ingen data"))))</f>
        <v>ingen data</v>
      </c>
      <c r="T17" s="46" t="str">
        <f>IF('Priseestimat gj.strømming'!$C$13=$A$46,T60,IF('Priseestimat gj.strømming'!$C$13=$A$67,T81,IF('Priseestimat gj.strømming'!$C$13=$A$88,T102,IF('Priseestimat gj.strømming'!$C$13=$A$108,T122,"ingen data"))))</f>
        <v>ingen data</v>
      </c>
      <c r="U17" s="46" t="str">
        <f>IF('Priseestimat gj.strømming'!$C$13=$A$46,U60,IF('Priseestimat gj.strømming'!$C$13=$A$67,U81,IF('Priseestimat gj.strømming'!$C$13=$A$88,U102,IF('Priseestimat gj.strømming'!$C$13=$A$108,U122,"ingen data"))))</f>
        <v>ingen data</v>
      </c>
      <c r="V17" s="46" t="str">
        <f>IF('Priseestimat gj.strømming'!$C$13=$A$46,V60,IF('Priseestimat gj.strømming'!$C$13=$A$67,V81,IF('Priseestimat gj.strømming'!$C$13=$A$88,V102,IF('Priseestimat gj.strømming'!$C$13=$A$108,V122,"ingen data"))))</f>
        <v>ingen data</v>
      </c>
      <c r="W17" s="46" t="str">
        <f>IF('Priseestimat gj.strømming'!$C$13=$A$46,W60,IF('Priseestimat gj.strømming'!$C$13=$A$67,W81,IF('Priseestimat gj.strømming'!$C$13=$A$88,W102,IF('Priseestimat gj.strømming'!$C$13=$A$108,W122,"ingen data"))))</f>
        <v>ingen data</v>
      </c>
      <c r="X17" s="46" t="str">
        <f>IF('Priseestimat gj.strømming'!$C$13=$A$46,X60,IF('Priseestimat gj.strømming'!$C$13=$A$67,X81,IF('Priseestimat gj.strømming'!$C$13=$A$88,X102,IF('Priseestimat gj.strømming'!$C$13=$A$108,X122,"ingen data"))))</f>
        <v>ingen data</v>
      </c>
      <c r="Y17" s="46" t="str">
        <f>IF('Priseestimat gj.strømming'!$C$13=$A$46,Y60,IF('Priseestimat gj.strømming'!$C$13=$A$67,Y81,IF('Priseestimat gj.strømming'!$C$13=$A$88,Y102,IF('Priseestimat gj.strømming'!$C$13=$A$108,Y122,"ingen data"))))</f>
        <v>ingen data</v>
      </c>
      <c r="Z17" s="46" t="str">
        <f>IF('Priseestimat gj.strømming'!$C$13=$A$46,Z60,IF('Priseestimat gj.strømming'!$C$13=$A$67,Z81,IF('Priseestimat gj.strømming'!$C$13=$A$88,Z102,IF('Priseestimat gj.strømming'!$C$13=$A$108,Z122,"ingen data"))))</f>
        <v>ingen data</v>
      </c>
      <c r="AA17" s="46" t="str">
        <f>IF('Priseestimat gj.strømming'!$C$13=$A$46,AA60,IF('Priseestimat gj.strømming'!$C$13=$A$67,AA81,IF('Priseestimat gj.strømming'!$C$13=$A$88,AA102,IF('Priseestimat gj.strømming'!$C$13=$A$108,AA122,"ingen data"))))</f>
        <v>ingen data</v>
      </c>
      <c r="AB17" s="46" t="str">
        <f>IF('Priseestimat gj.strømming'!$C$13=$A$46,AB60,IF('Priseestimat gj.strømming'!$C$13=$A$67,AB81,IF('Priseestimat gj.strømming'!$C$13=$A$88,AB102,IF('Priseestimat gj.strømming'!$C$13=$A$108,AB122,"ingen data"))))</f>
        <v>ingen data</v>
      </c>
      <c r="AC17" s="46" t="str">
        <f>IF('Priseestimat gj.strømming'!$C$13=$A$46,AC60,IF('Priseestimat gj.strømming'!$C$13=$A$67,AC81,IF('Priseestimat gj.strømming'!$C$13=$A$88,AC102,IF('Priseestimat gj.strømming'!$C$13=$A$108,AC122,"ingen data"))))</f>
        <v>ingen data</v>
      </c>
      <c r="AD17" s="46" t="str">
        <f>IF('Priseestimat gj.strømming'!$C$13=$A$46,AD60,IF('Priseestimat gj.strømming'!$C$13=$A$67,AD81,IF('Priseestimat gj.strømming'!$C$13=$A$88,AD102,IF('Priseestimat gj.strømming'!$C$13=$A$108,AD122,"ingen data"))))</f>
        <v>ingen data</v>
      </c>
      <c r="AE17" s="46" t="str">
        <f>IF('Priseestimat gj.strømming'!$C$13=$A$46,AE60,IF('Priseestimat gj.strømming'!$C$13=$A$67,AE81,IF('Priseestimat gj.strømming'!$C$13=$A$88,AE102,IF('Priseestimat gj.strømming'!$C$13=$A$108,AE122,"ingen data"))))</f>
        <v>ingen data</v>
      </c>
      <c r="AF17" s="46" t="str">
        <f>IF('Priseestimat gj.strømming'!$C$13=$A$46,AF60,IF('Priseestimat gj.strømming'!$C$13=$A$67,AF81,IF('Priseestimat gj.strømming'!$C$13=$A$88,AF102,IF('Priseestimat gj.strømming'!$C$13=$A$108,AF122,"ingen data"))))</f>
        <v>ingen data</v>
      </c>
      <c r="AG17" s="46" t="str">
        <f>IF('Priseestimat gj.strømming'!$C$13=$A$46,AG60,IF('Priseestimat gj.strømming'!$C$13=$A$67,AG81,IF('Priseestimat gj.strømming'!$C$13=$A$88,AG102,IF('Priseestimat gj.strømming'!$C$13=$A$108,AG122,"ingen data"))))</f>
        <v>ingen data</v>
      </c>
      <c r="AH17" s="46" t="str">
        <f>IF('Priseestimat gj.strømming'!$C$13=$A$46,AH60,IF('Priseestimat gj.strømming'!$C$13=$A$67,AH81,IF('Priseestimat gj.strømming'!$C$13=$A$88,AH102,IF('Priseestimat gj.strømming'!$C$13=$A$108,AH122,"ingen data"))))</f>
        <v>ingen data</v>
      </c>
      <c r="AI17" s="46" t="str">
        <f>IF('Priseestimat gj.strømming'!$C$13=$A$46,AI60,IF('Priseestimat gj.strømming'!$C$13=$A$67,AI81,IF('Priseestimat gj.strømming'!$C$13=$A$88,AI102,IF('Priseestimat gj.strømming'!$C$13=$A$108,AI122,"ingen data"))))</f>
        <v>ingen data</v>
      </c>
      <c r="AJ17" s="46" t="str">
        <f>IF('Priseestimat gj.strømming'!$C$13=$A$46,AJ60,IF('Priseestimat gj.strømming'!$C$13=$A$67,AJ81,IF('Priseestimat gj.strømming'!$C$13=$A$88,AJ102,IF('Priseestimat gj.strømming'!$C$13=$A$108,AJ122,"ingen data"))))</f>
        <v>ingen data</v>
      </c>
      <c r="AK17" s="46" t="str">
        <f>IF('Priseestimat gj.strømming'!$C$13=$A$46,AK60,IF('Priseestimat gj.strømming'!$C$13=$A$67,AK81,IF('Priseestimat gj.strømming'!$C$13=$A$88,AK102,IF('Priseestimat gj.strømming'!$C$13=$A$108,AK122,"ingen data"))))</f>
        <v>ingen data</v>
      </c>
      <c r="AL17" s="46" t="str">
        <f>IF('Priseestimat gj.strømming'!$C$13=$A$46,AL60,IF('Priseestimat gj.strømming'!$C$13=$A$67,AL81,IF('Priseestimat gj.strømming'!$C$13=$A$88,AL102,IF('Priseestimat gj.strømming'!$C$13=$A$108,AL122,"ingen data"))))</f>
        <v>ingen data</v>
      </c>
      <c r="AM17" s="46" t="str">
        <f>IF('Priseestimat gj.strømming'!$C$13=$A$46,AM60,IF('Priseestimat gj.strømming'!$C$13=$A$67,AM81,IF('Priseestimat gj.strømming'!$C$13=$A$88,AM102,IF('Priseestimat gj.strømming'!$C$13=$A$108,AM122,"ingen data"))))</f>
        <v>ingen data</v>
      </c>
      <c r="AN17" s="46" t="str">
        <f>IF('Priseestimat gj.strømming'!$C$13=$A$46,AN60,IF('Priseestimat gj.strømming'!$C$13=$A$67,AN81,IF('Priseestimat gj.strømming'!$C$13=$A$88,AN102,IF('Priseestimat gj.strømming'!$C$13=$A$108,AN122,"ingen data"))))</f>
        <v>ingen data</v>
      </c>
      <c r="AO17" s="46" t="str">
        <f>IF('Priseestimat gj.strømming'!$C$13=$A$46,AO60,IF('Priseestimat gj.strømming'!$C$13=$A$67,AO81,IF('Priseestimat gj.strømming'!$C$13=$A$88,AO102,IF('Priseestimat gj.strømming'!$C$13=$A$108,AO122,"ingen data"))))</f>
        <v>ingen data</v>
      </c>
      <c r="AP17" s="46" t="str">
        <f>IF('Priseestimat gj.strømming'!$C$13=$A$46,AP60,IF('Priseestimat gj.strømming'!$C$13=$A$67,AP81,IF('Priseestimat gj.strømming'!$C$13=$A$88,AP102,IF('Priseestimat gj.strømming'!$C$13=$A$108,AP122,"ingen data"))))</f>
        <v>ingen data</v>
      </c>
      <c r="AQ17" s="46" t="str">
        <f>IF('Priseestimat gj.strømming'!$C$13=$A$46,AQ60,IF('Priseestimat gj.strømming'!$C$13=$A$67,AQ81,IF('Priseestimat gj.strømming'!$C$13=$A$88,AQ102,IF('Priseestimat gj.strømming'!$C$13=$A$108,AQ122,"ingen data"))))</f>
        <v>ingen data</v>
      </c>
      <c r="AR17" s="46" t="str">
        <f>IF('Priseestimat gj.strømming'!$C$13=$A$46,AR60,IF('Priseestimat gj.strømming'!$C$13=$A$67,AR81,IF('Priseestimat gj.strømming'!$C$13=$A$88,AR102,IF('Priseestimat gj.strømming'!$C$13=$A$108,AR122,"ingen data"))))</f>
        <v>ingen data</v>
      </c>
      <c r="AS17" s="46" t="str">
        <f>IF('Priseestimat gj.strømming'!$C$13=$A$46,AS60,IF('Priseestimat gj.strømming'!$C$13=$A$67,AS81,IF('Priseestimat gj.strømming'!$C$13=$A$88,AS102,IF('Priseestimat gj.strømming'!$C$13=$A$108,AS122,"ingen data"))))</f>
        <v>ingen data</v>
      </c>
      <c r="AT17" s="46" t="str">
        <f>IF('Priseestimat gj.strømming'!$C$13=$A$46,AT60,IF('Priseestimat gj.strømming'!$C$13=$A$67,AT81,IF('Priseestimat gj.strømming'!$C$13=$A$88,AT102,IF('Priseestimat gj.strømming'!$C$13=$A$108,AT122,"ingen data"))))</f>
        <v>ingen data</v>
      </c>
      <c r="AU17" s="46" t="str">
        <f>IF('Priseestimat gj.strømming'!$C$13=$A$46,AU60,IF('Priseestimat gj.strømming'!$C$13=$A$67,AU81,IF('Priseestimat gj.strømming'!$C$13=$A$88,AU102,IF('Priseestimat gj.strømming'!$C$13=$A$108,AU122,"ingen data"))))</f>
        <v>ingen data</v>
      </c>
    </row>
    <row r="18" spans="1:47" ht="14.4">
      <c r="A18" s="59" t="str">
        <f>IF('Priseestimat gj.strømming'!$C$13=$A$46,A61,IF('Priseestimat gj.strømming'!$C$13=$A$67,A82,IF('Priseestimat gj.strømming'!$C$13=$A$88,A103,IF('Priseestimat gj.strømming'!$C$13=$A$108,A123,"ingen data"))))</f>
        <v>ingen data</v>
      </c>
      <c r="B18" s="46" t="str">
        <f>IF('Priseestimat gj.strømming'!$C$13=$A$46,B61,IF('Priseestimat gj.strømming'!$C$13=$A$67,B82,IF('Priseestimat gj.strømming'!$C$13=$A$88,B103,IF('Priseestimat gj.strømming'!$C$13=$A$108,B123,"ingen data"))))</f>
        <v>ingen data</v>
      </c>
      <c r="C18" s="46" t="str">
        <f>IF('Priseestimat gj.strømming'!$C$13=$A$46,C61,IF('Priseestimat gj.strømming'!$C$13=$A$67,C82,IF('Priseestimat gj.strømming'!$C$13=$A$88,C103,IF('Priseestimat gj.strømming'!$C$13=$A$108,C123,"ingen data"))))</f>
        <v>ingen data</v>
      </c>
      <c r="D18" s="46" t="str">
        <f>IF('Priseestimat gj.strømming'!$C$13=$A$46,D61,IF('Priseestimat gj.strømming'!$C$13=$A$67,D82,IF('Priseestimat gj.strømming'!$C$13=$A$88,D103,IF('Priseestimat gj.strømming'!$C$13=$A$108,D123,"ingen data"))))</f>
        <v>ingen data</v>
      </c>
      <c r="E18" s="46" t="str">
        <f>IF('Priseestimat gj.strømming'!$C$13=$A$46,E61,IF('Priseestimat gj.strømming'!$C$13=$A$67,E82,IF('Priseestimat gj.strømming'!$C$13=$A$88,E103,IF('Priseestimat gj.strømming'!$C$13=$A$108,E123,"ingen data"))))</f>
        <v>ingen data</v>
      </c>
      <c r="F18" s="46" t="str">
        <f>IF('Priseestimat gj.strømming'!$C$13=$A$46,F61,IF('Priseestimat gj.strømming'!$C$13=$A$67,F82,IF('Priseestimat gj.strømming'!$C$13=$A$88,F103,IF('Priseestimat gj.strømming'!$C$13=$A$108,F123,"ingen data"))))</f>
        <v>ingen data</v>
      </c>
      <c r="G18" s="46" t="str">
        <f>IF('Priseestimat gj.strømming'!$C$13=$A$46,G61,IF('Priseestimat gj.strømming'!$C$13=$A$67,G82,IF('Priseestimat gj.strømming'!$C$13=$A$88,G103,IF('Priseestimat gj.strømming'!$C$13=$A$108,G123,"ingen data"))))</f>
        <v>ingen data</v>
      </c>
      <c r="H18" s="46" t="str">
        <f>IF('Priseestimat gj.strømming'!$C$13=$A$46,H61,IF('Priseestimat gj.strømming'!$C$13=$A$67,H82,IF('Priseestimat gj.strømming'!$C$13=$A$88,H103,IF('Priseestimat gj.strømming'!$C$13=$A$108,H123,"ingen data"))))</f>
        <v>ingen data</v>
      </c>
      <c r="I18" s="46" t="str">
        <f>IF('Priseestimat gj.strømming'!$C$13=$A$46,I61,IF('Priseestimat gj.strømming'!$C$13=$A$67,I82,IF('Priseestimat gj.strømming'!$C$13=$A$88,I103,IF('Priseestimat gj.strømming'!$C$13=$A$108,I123,"ingen data"))))</f>
        <v>ingen data</v>
      </c>
      <c r="J18" s="46" t="str">
        <f>IF('Priseestimat gj.strømming'!$C$13=$A$46,J61,IF('Priseestimat gj.strømming'!$C$13=$A$67,J82,IF('Priseestimat gj.strømming'!$C$13=$A$88,J103,IF('Priseestimat gj.strømming'!$C$13=$A$108,J123,"ingen data"))))</f>
        <v>ingen data</v>
      </c>
      <c r="K18" s="46" t="str">
        <f>IF('Priseestimat gj.strømming'!$C$13=$A$46,K61,IF('Priseestimat gj.strømming'!$C$13=$A$67,K82,IF('Priseestimat gj.strømming'!$C$13=$A$88,K103,IF('Priseestimat gj.strømming'!$C$13=$A$108,K123,"ingen data"))))</f>
        <v>ingen data</v>
      </c>
      <c r="L18" s="46" t="str">
        <f>IF('Priseestimat gj.strømming'!$C$13=$A$46,L61,IF('Priseestimat gj.strømming'!$C$13=$A$67,L82,IF('Priseestimat gj.strømming'!$C$13=$A$88,L103,IF('Priseestimat gj.strømming'!$C$13=$A$108,L123,"ingen data"))))</f>
        <v>ingen data</v>
      </c>
      <c r="M18" s="46" t="str">
        <f>IF('Priseestimat gj.strømming'!$C$13=$A$46,M61,IF('Priseestimat gj.strømming'!$C$13=$A$67,M82,IF('Priseestimat gj.strømming'!$C$13=$A$88,M103,IF('Priseestimat gj.strømming'!$C$13=$A$108,M123,"ingen data"))))</f>
        <v>ingen data</v>
      </c>
      <c r="N18" s="46" t="str">
        <f>IF('Priseestimat gj.strømming'!$C$13=$A$46,N61,IF('Priseestimat gj.strømming'!$C$13=$A$67,N82,IF('Priseestimat gj.strømming'!$C$13=$A$88,N103,IF('Priseestimat gj.strømming'!$C$13=$A$108,N123,"ingen data"))))</f>
        <v>ingen data</v>
      </c>
      <c r="O18" s="46" t="str">
        <f>IF('Priseestimat gj.strømming'!$C$13=$A$46,O61,IF('Priseestimat gj.strømming'!$C$13=$A$67,O82,IF('Priseestimat gj.strømming'!$C$13=$A$88,O103,IF('Priseestimat gj.strømming'!$C$13=$A$108,O123,"ingen data"))))</f>
        <v>ingen data</v>
      </c>
      <c r="P18" s="46" t="str">
        <f>IF('Priseestimat gj.strømming'!$C$13=$A$46,P61,IF('Priseestimat gj.strømming'!$C$13=$A$67,P82,IF('Priseestimat gj.strømming'!$C$13=$A$88,P103,IF('Priseestimat gj.strømming'!$C$13=$A$108,P123,"ingen data"))))</f>
        <v>ingen data</v>
      </c>
      <c r="Q18" s="46" t="str">
        <f>IF('Priseestimat gj.strømming'!$C$13=$A$46,Q61,IF('Priseestimat gj.strømming'!$C$13=$A$67,Q82,IF('Priseestimat gj.strømming'!$C$13=$A$88,Q103,IF('Priseestimat gj.strømming'!$C$13=$A$108,Q123,"ingen data"))))</f>
        <v>ingen data</v>
      </c>
      <c r="R18" s="46" t="str">
        <f>IF('Priseestimat gj.strømming'!$C$13=$A$46,R61,IF('Priseestimat gj.strømming'!$C$13=$A$67,R82,IF('Priseestimat gj.strømming'!$C$13=$A$88,R103,IF('Priseestimat gj.strømming'!$C$13=$A$108,R123,"ingen data"))))</f>
        <v>ingen data</v>
      </c>
      <c r="S18" s="46" t="str">
        <f>IF('Priseestimat gj.strømming'!$C$13=$A$46,S61,IF('Priseestimat gj.strømming'!$C$13=$A$67,S82,IF('Priseestimat gj.strømming'!$C$13=$A$88,S103,IF('Priseestimat gj.strømming'!$C$13=$A$108,S123,"ingen data"))))</f>
        <v>ingen data</v>
      </c>
      <c r="T18" s="46" t="str">
        <f>IF('Priseestimat gj.strømming'!$C$13=$A$46,T61,IF('Priseestimat gj.strømming'!$C$13=$A$67,T82,IF('Priseestimat gj.strømming'!$C$13=$A$88,T103,IF('Priseestimat gj.strømming'!$C$13=$A$108,T123,"ingen data"))))</f>
        <v>ingen data</v>
      </c>
      <c r="U18" s="46" t="str">
        <f>IF('Priseestimat gj.strømming'!$C$13=$A$46,U61,IF('Priseestimat gj.strømming'!$C$13=$A$67,U82,IF('Priseestimat gj.strømming'!$C$13=$A$88,U103,IF('Priseestimat gj.strømming'!$C$13=$A$108,U123,"ingen data"))))</f>
        <v>ingen data</v>
      </c>
      <c r="V18" s="46" t="str">
        <f>IF('Priseestimat gj.strømming'!$C$13=$A$46,V61,IF('Priseestimat gj.strømming'!$C$13=$A$67,V82,IF('Priseestimat gj.strømming'!$C$13=$A$88,V103,IF('Priseestimat gj.strømming'!$C$13=$A$108,V123,"ingen data"))))</f>
        <v>ingen data</v>
      </c>
      <c r="W18" s="46" t="str">
        <f>IF('Priseestimat gj.strømming'!$C$13=$A$46,W61,IF('Priseestimat gj.strømming'!$C$13=$A$67,W82,IF('Priseestimat gj.strømming'!$C$13=$A$88,W103,IF('Priseestimat gj.strømming'!$C$13=$A$108,W123,"ingen data"))))</f>
        <v>ingen data</v>
      </c>
      <c r="X18" s="46" t="str">
        <f>IF('Priseestimat gj.strømming'!$C$13=$A$46,X61,IF('Priseestimat gj.strømming'!$C$13=$A$67,X82,IF('Priseestimat gj.strømming'!$C$13=$A$88,X103,IF('Priseestimat gj.strømming'!$C$13=$A$108,X123,"ingen data"))))</f>
        <v>ingen data</v>
      </c>
      <c r="Y18" s="46" t="str">
        <f>IF('Priseestimat gj.strømming'!$C$13=$A$46,Y61,IF('Priseestimat gj.strømming'!$C$13=$A$67,Y82,IF('Priseestimat gj.strømming'!$C$13=$A$88,Y103,IF('Priseestimat gj.strømming'!$C$13=$A$108,Y123,"ingen data"))))</f>
        <v>ingen data</v>
      </c>
      <c r="Z18" s="46" t="str">
        <f>IF('Priseestimat gj.strømming'!$C$13=$A$46,Z61,IF('Priseestimat gj.strømming'!$C$13=$A$67,Z82,IF('Priseestimat gj.strømming'!$C$13=$A$88,Z103,IF('Priseestimat gj.strømming'!$C$13=$A$108,Z123,"ingen data"))))</f>
        <v>ingen data</v>
      </c>
      <c r="AA18" s="46" t="str">
        <f>IF('Priseestimat gj.strømming'!$C$13=$A$46,AA61,IF('Priseestimat gj.strømming'!$C$13=$A$67,AA82,IF('Priseestimat gj.strømming'!$C$13=$A$88,AA103,IF('Priseestimat gj.strømming'!$C$13=$A$108,AA123,"ingen data"))))</f>
        <v>ingen data</v>
      </c>
      <c r="AB18" s="46" t="str">
        <f>IF('Priseestimat gj.strømming'!$C$13=$A$46,AB61,IF('Priseestimat gj.strømming'!$C$13=$A$67,AB82,IF('Priseestimat gj.strømming'!$C$13=$A$88,AB103,IF('Priseestimat gj.strømming'!$C$13=$A$108,AB123,"ingen data"))))</f>
        <v>ingen data</v>
      </c>
      <c r="AC18" s="46" t="str">
        <f>IF('Priseestimat gj.strømming'!$C$13=$A$46,AC61,IF('Priseestimat gj.strømming'!$C$13=$A$67,AC82,IF('Priseestimat gj.strømming'!$C$13=$A$88,AC103,IF('Priseestimat gj.strømming'!$C$13=$A$108,AC123,"ingen data"))))</f>
        <v>ingen data</v>
      </c>
      <c r="AD18" s="46" t="str">
        <f>IF('Priseestimat gj.strømming'!$C$13=$A$46,AD61,IF('Priseestimat gj.strømming'!$C$13=$A$67,AD82,IF('Priseestimat gj.strømming'!$C$13=$A$88,AD103,IF('Priseestimat gj.strømming'!$C$13=$A$108,AD123,"ingen data"))))</f>
        <v>ingen data</v>
      </c>
      <c r="AE18" s="46" t="str">
        <f>IF('Priseestimat gj.strømming'!$C$13=$A$46,AE61,IF('Priseestimat gj.strømming'!$C$13=$A$67,AE82,IF('Priseestimat gj.strømming'!$C$13=$A$88,AE103,IF('Priseestimat gj.strømming'!$C$13=$A$108,AE123,"ingen data"))))</f>
        <v>ingen data</v>
      </c>
      <c r="AF18" s="46" t="str">
        <f>IF('Priseestimat gj.strømming'!$C$13=$A$46,AF61,IF('Priseestimat gj.strømming'!$C$13=$A$67,AF82,IF('Priseestimat gj.strømming'!$C$13=$A$88,AF103,IF('Priseestimat gj.strømming'!$C$13=$A$108,AF123,"ingen data"))))</f>
        <v>ingen data</v>
      </c>
      <c r="AG18" s="46" t="str">
        <f>IF('Priseestimat gj.strømming'!$C$13=$A$46,AG61,IF('Priseestimat gj.strømming'!$C$13=$A$67,AG82,IF('Priseestimat gj.strømming'!$C$13=$A$88,AG103,IF('Priseestimat gj.strømming'!$C$13=$A$108,AG123,"ingen data"))))</f>
        <v>ingen data</v>
      </c>
      <c r="AH18" s="46" t="str">
        <f>IF('Priseestimat gj.strømming'!$C$13=$A$46,AH61,IF('Priseestimat gj.strømming'!$C$13=$A$67,AH82,IF('Priseestimat gj.strømming'!$C$13=$A$88,AH103,IF('Priseestimat gj.strømming'!$C$13=$A$108,AH123,"ingen data"))))</f>
        <v>ingen data</v>
      </c>
      <c r="AI18" s="46" t="str">
        <f>IF('Priseestimat gj.strømming'!$C$13=$A$46,AI61,IF('Priseestimat gj.strømming'!$C$13=$A$67,AI82,IF('Priseestimat gj.strømming'!$C$13=$A$88,AI103,IF('Priseestimat gj.strømming'!$C$13=$A$108,AI123,"ingen data"))))</f>
        <v>ingen data</v>
      </c>
      <c r="AJ18" s="46" t="str">
        <f>IF('Priseestimat gj.strømming'!$C$13=$A$46,AJ61,IF('Priseestimat gj.strømming'!$C$13=$A$67,AJ82,IF('Priseestimat gj.strømming'!$C$13=$A$88,AJ103,IF('Priseestimat gj.strømming'!$C$13=$A$108,AJ123,"ingen data"))))</f>
        <v>ingen data</v>
      </c>
      <c r="AK18" s="46" t="str">
        <f>IF('Priseestimat gj.strømming'!$C$13=$A$46,AK61,IF('Priseestimat gj.strømming'!$C$13=$A$67,AK82,IF('Priseestimat gj.strømming'!$C$13=$A$88,AK103,IF('Priseestimat gj.strømming'!$C$13=$A$108,AK123,"ingen data"))))</f>
        <v>ingen data</v>
      </c>
      <c r="AL18" s="46" t="str">
        <f>IF('Priseestimat gj.strømming'!$C$13=$A$46,AL61,IF('Priseestimat gj.strømming'!$C$13=$A$67,AL82,IF('Priseestimat gj.strømming'!$C$13=$A$88,AL103,IF('Priseestimat gj.strømming'!$C$13=$A$108,AL123,"ingen data"))))</f>
        <v>ingen data</v>
      </c>
      <c r="AM18" s="46" t="str">
        <f>IF('Priseestimat gj.strømming'!$C$13=$A$46,AM61,IF('Priseestimat gj.strømming'!$C$13=$A$67,AM82,IF('Priseestimat gj.strømming'!$C$13=$A$88,AM103,IF('Priseestimat gj.strømming'!$C$13=$A$108,AM123,"ingen data"))))</f>
        <v>ingen data</v>
      </c>
      <c r="AN18" s="46" t="str">
        <f>IF('Priseestimat gj.strømming'!$C$13=$A$46,AN61,IF('Priseestimat gj.strømming'!$C$13=$A$67,AN82,IF('Priseestimat gj.strømming'!$C$13=$A$88,AN103,IF('Priseestimat gj.strømming'!$C$13=$A$108,AN123,"ingen data"))))</f>
        <v>ingen data</v>
      </c>
      <c r="AO18" s="46" t="str">
        <f>IF('Priseestimat gj.strømming'!$C$13=$A$46,AO61,IF('Priseestimat gj.strømming'!$C$13=$A$67,AO82,IF('Priseestimat gj.strømming'!$C$13=$A$88,AO103,IF('Priseestimat gj.strømming'!$C$13=$A$108,AO123,"ingen data"))))</f>
        <v>ingen data</v>
      </c>
      <c r="AP18" s="46" t="str">
        <f>IF('Priseestimat gj.strømming'!$C$13=$A$46,AP61,IF('Priseestimat gj.strømming'!$C$13=$A$67,AP82,IF('Priseestimat gj.strømming'!$C$13=$A$88,AP103,IF('Priseestimat gj.strømming'!$C$13=$A$108,AP123,"ingen data"))))</f>
        <v>ingen data</v>
      </c>
      <c r="AQ18" s="46" t="str">
        <f>IF('Priseestimat gj.strømming'!$C$13=$A$46,AQ61,IF('Priseestimat gj.strømming'!$C$13=$A$67,AQ82,IF('Priseestimat gj.strømming'!$C$13=$A$88,AQ103,IF('Priseestimat gj.strømming'!$C$13=$A$108,AQ123,"ingen data"))))</f>
        <v>ingen data</v>
      </c>
      <c r="AR18" s="46" t="str">
        <f>IF('Priseestimat gj.strømming'!$C$13=$A$46,AR61,IF('Priseestimat gj.strømming'!$C$13=$A$67,AR82,IF('Priseestimat gj.strømming'!$C$13=$A$88,AR103,IF('Priseestimat gj.strømming'!$C$13=$A$108,AR123,"ingen data"))))</f>
        <v>ingen data</v>
      </c>
      <c r="AS18" s="46" t="str">
        <f>IF('Priseestimat gj.strømming'!$C$13=$A$46,AS61,IF('Priseestimat gj.strømming'!$C$13=$A$67,AS82,IF('Priseestimat gj.strømming'!$C$13=$A$88,AS103,IF('Priseestimat gj.strømming'!$C$13=$A$108,AS123,"ingen data"))))</f>
        <v>ingen data</v>
      </c>
      <c r="AT18" s="46" t="str">
        <f>IF('Priseestimat gj.strømming'!$C$13=$A$46,AT61,IF('Priseestimat gj.strømming'!$C$13=$A$67,AT82,IF('Priseestimat gj.strømming'!$C$13=$A$88,AT103,IF('Priseestimat gj.strømming'!$C$13=$A$108,AT123,"ingen data"))))</f>
        <v>ingen data</v>
      </c>
      <c r="AU18" s="46" t="str">
        <f>IF('Priseestimat gj.strømming'!$C$13=$A$46,AU61,IF('Priseestimat gj.strømming'!$C$13=$A$67,AU82,IF('Priseestimat gj.strømming'!$C$13=$A$88,AU103,IF('Priseestimat gj.strømming'!$C$13=$A$108,AU123,"ingen data"))))</f>
        <v>ingen data</v>
      </c>
    </row>
    <row r="19" spans="1:47" ht="14.4">
      <c r="A19" s="59" t="str">
        <f>IF('Priseestimat gj.strømming'!$C$13=$A$46,A62,IF('Priseestimat gj.strømming'!$C$13=$A$67,A83,IF('Priseestimat gj.strømming'!$C$13=$A$88,A104,IF('Priseestimat gj.strømming'!$C$13=$A$108,A124,"ingen data"))))</f>
        <v>ingen data</v>
      </c>
      <c r="B19" s="46" t="str">
        <f>IF('Priseestimat gj.strømming'!$C$13=$A$46,B62,IF('Priseestimat gj.strømming'!$C$13=$A$67,B83,IF('Priseestimat gj.strømming'!$C$13=$A$88,B104,IF('Priseestimat gj.strømming'!$C$13=$A$108,B124,"ingen data"))))</f>
        <v>ingen data</v>
      </c>
      <c r="C19" s="46" t="str">
        <f>IF('Priseestimat gj.strømming'!$C$13=$A$46,C62,IF('Priseestimat gj.strømming'!$C$13=$A$67,C83,IF('Priseestimat gj.strømming'!$C$13=$A$88,C104,IF('Priseestimat gj.strømming'!$C$13=$A$108,C124,"ingen data"))))</f>
        <v>ingen data</v>
      </c>
      <c r="D19" s="46" t="str">
        <f>IF('Priseestimat gj.strømming'!$C$13=$A$46,D62,IF('Priseestimat gj.strømming'!$C$13=$A$67,D83,IF('Priseestimat gj.strømming'!$C$13=$A$88,D104,IF('Priseestimat gj.strømming'!$C$13=$A$108,D124,"ingen data"))))</f>
        <v>ingen data</v>
      </c>
      <c r="E19" s="46" t="str">
        <f>IF('Priseestimat gj.strømming'!$C$13=$A$46,E62,IF('Priseestimat gj.strømming'!$C$13=$A$67,E83,IF('Priseestimat gj.strømming'!$C$13=$A$88,E104,IF('Priseestimat gj.strømming'!$C$13=$A$108,E124,"ingen data"))))</f>
        <v>ingen data</v>
      </c>
      <c r="F19" s="46" t="str">
        <f>IF('Priseestimat gj.strømming'!$C$13=$A$46,F62,IF('Priseestimat gj.strømming'!$C$13=$A$67,F83,IF('Priseestimat gj.strømming'!$C$13=$A$88,F104,IF('Priseestimat gj.strømming'!$C$13=$A$108,F124,"ingen data"))))</f>
        <v>ingen data</v>
      </c>
      <c r="G19" s="46" t="str">
        <f>IF('Priseestimat gj.strømming'!$C$13=$A$46,G62,IF('Priseestimat gj.strømming'!$C$13=$A$67,G83,IF('Priseestimat gj.strømming'!$C$13=$A$88,G104,IF('Priseestimat gj.strømming'!$C$13=$A$108,G124,"ingen data"))))</f>
        <v>ingen data</v>
      </c>
      <c r="H19" s="46" t="str">
        <f>IF('Priseestimat gj.strømming'!$C$13=$A$46,H62,IF('Priseestimat gj.strømming'!$C$13=$A$67,H83,IF('Priseestimat gj.strømming'!$C$13=$A$88,H104,IF('Priseestimat gj.strømming'!$C$13=$A$108,H124,"ingen data"))))</f>
        <v>ingen data</v>
      </c>
      <c r="I19" s="46" t="str">
        <f>IF('Priseestimat gj.strømming'!$C$13=$A$46,I62,IF('Priseestimat gj.strømming'!$C$13=$A$67,I83,IF('Priseestimat gj.strømming'!$C$13=$A$88,I104,IF('Priseestimat gj.strømming'!$C$13=$A$108,I124,"ingen data"))))</f>
        <v>ingen data</v>
      </c>
      <c r="J19" s="46" t="str">
        <f>IF('Priseestimat gj.strømming'!$C$13=$A$46,J62,IF('Priseestimat gj.strømming'!$C$13=$A$67,J83,IF('Priseestimat gj.strømming'!$C$13=$A$88,J104,IF('Priseestimat gj.strømming'!$C$13=$A$108,J124,"ingen data"))))</f>
        <v>ingen data</v>
      </c>
      <c r="K19" s="46" t="str">
        <f>IF('Priseestimat gj.strømming'!$C$13=$A$46,K62,IF('Priseestimat gj.strømming'!$C$13=$A$67,K83,IF('Priseestimat gj.strømming'!$C$13=$A$88,K104,IF('Priseestimat gj.strømming'!$C$13=$A$108,K124,"ingen data"))))</f>
        <v>ingen data</v>
      </c>
      <c r="L19" s="46" t="str">
        <f>IF('Priseestimat gj.strømming'!$C$13=$A$46,L62,IF('Priseestimat gj.strømming'!$C$13=$A$67,L83,IF('Priseestimat gj.strømming'!$C$13=$A$88,L104,IF('Priseestimat gj.strømming'!$C$13=$A$108,L124,"ingen data"))))</f>
        <v>ingen data</v>
      </c>
      <c r="M19" s="46" t="str">
        <f>IF('Priseestimat gj.strømming'!$C$13=$A$46,M62,IF('Priseestimat gj.strømming'!$C$13=$A$67,M83,IF('Priseestimat gj.strømming'!$C$13=$A$88,M104,IF('Priseestimat gj.strømming'!$C$13=$A$108,M124,"ingen data"))))</f>
        <v>ingen data</v>
      </c>
      <c r="N19" s="46" t="str">
        <f>IF('Priseestimat gj.strømming'!$C$13=$A$46,N62,IF('Priseestimat gj.strømming'!$C$13=$A$67,N83,IF('Priseestimat gj.strømming'!$C$13=$A$88,N104,IF('Priseestimat gj.strømming'!$C$13=$A$108,N124,"ingen data"))))</f>
        <v>ingen data</v>
      </c>
      <c r="O19" s="46" t="str">
        <f>IF('Priseestimat gj.strømming'!$C$13=$A$46,O62,IF('Priseestimat gj.strømming'!$C$13=$A$67,O83,IF('Priseestimat gj.strømming'!$C$13=$A$88,O104,IF('Priseestimat gj.strømming'!$C$13=$A$108,O124,"ingen data"))))</f>
        <v>ingen data</v>
      </c>
      <c r="P19" s="46" t="str">
        <f>IF('Priseestimat gj.strømming'!$C$13=$A$46,P62,IF('Priseestimat gj.strømming'!$C$13=$A$67,P83,IF('Priseestimat gj.strømming'!$C$13=$A$88,P104,IF('Priseestimat gj.strømming'!$C$13=$A$108,P124,"ingen data"))))</f>
        <v>ingen data</v>
      </c>
      <c r="Q19" s="46" t="str">
        <f>IF('Priseestimat gj.strømming'!$C$13=$A$46,Q62,IF('Priseestimat gj.strømming'!$C$13=$A$67,Q83,IF('Priseestimat gj.strømming'!$C$13=$A$88,Q104,IF('Priseestimat gj.strømming'!$C$13=$A$108,Q124,"ingen data"))))</f>
        <v>ingen data</v>
      </c>
      <c r="R19" s="46" t="str">
        <f>IF('Priseestimat gj.strømming'!$C$13=$A$46,R62,IF('Priseestimat gj.strømming'!$C$13=$A$67,R83,IF('Priseestimat gj.strømming'!$C$13=$A$88,R104,IF('Priseestimat gj.strømming'!$C$13=$A$108,R124,"ingen data"))))</f>
        <v>ingen data</v>
      </c>
      <c r="S19" s="46" t="str">
        <f>IF('Priseestimat gj.strømming'!$C$13=$A$46,S62,IF('Priseestimat gj.strømming'!$C$13=$A$67,S83,IF('Priseestimat gj.strømming'!$C$13=$A$88,S104,IF('Priseestimat gj.strømming'!$C$13=$A$108,S124,"ingen data"))))</f>
        <v>ingen data</v>
      </c>
      <c r="T19" s="46" t="str">
        <f>IF('Priseestimat gj.strømming'!$C$13=$A$46,T62,IF('Priseestimat gj.strømming'!$C$13=$A$67,T83,IF('Priseestimat gj.strømming'!$C$13=$A$88,T104,IF('Priseestimat gj.strømming'!$C$13=$A$108,T124,"ingen data"))))</f>
        <v>ingen data</v>
      </c>
      <c r="U19" s="46" t="str">
        <f>IF('Priseestimat gj.strømming'!$C$13=$A$46,U62,IF('Priseestimat gj.strømming'!$C$13=$A$67,U83,IF('Priseestimat gj.strømming'!$C$13=$A$88,U104,IF('Priseestimat gj.strømming'!$C$13=$A$108,U124,"ingen data"))))</f>
        <v>ingen data</v>
      </c>
      <c r="V19" s="46" t="str">
        <f>IF('Priseestimat gj.strømming'!$C$13=$A$46,V62,IF('Priseestimat gj.strømming'!$C$13=$A$67,V83,IF('Priseestimat gj.strømming'!$C$13=$A$88,V104,IF('Priseestimat gj.strømming'!$C$13=$A$108,V124,"ingen data"))))</f>
        <v>ingen data</v>
      </c>
      <c r="W19" s="46" t="str">
        <f>IF('Priseestimat gj.strømming'!$C$13=$A$46,W62,IF('Priseestimat gj.strømming'!$C$13=$A$67,W83,IF('Priseestimat gj.strømming'!$C$13=$A$88,W104,IF('Priseestimat gj.strømming'!$C$13=$A$108,W124,"ingen data"))))</f>
        <v>ingen data</v>
      </c>
      <c r="X19" s="46" t="str">
        <f>IF('Priseestimat gj.strømming'!$C$13=$A$46,X62,IF('Priseestimat gj.strømming'!$C$13=$A$67,X83,IF('Priseestimat gj.strømming'!$C$13=$A$88,X104,IF('Priseestimat gj.strømming'!$C$13=$A$108,X124,"ingen data"))))</f>
        <v>ingen data</v>
      </c>
      <c r="Y19" s="46" t="str">
        <f>IF('Priseestimat gj.strømming'!$C$13=$A$46,Y62,IF('Priseestimat gj.strømming'!$C$13=$A$67,Y83,IF('Priseestimat gj.strømming'!$C$13=$A$88,Y104,IF('Priseestimat gj.strømming'!$C$13=$A$108,Y124,"ingen data"))))</f>
        <v>ingen data</v>
      </c>
      <c r="Z19" s="46" t="str">
        <f>IF('Priseestimat gj.strømming'!$C$13=$A$46,Z62,IF('Priseestimat gj.strømming'!$C$13=$A$67,Z83,IF('Priseestimat gj.strømming'!$C$13=$A$88,Z104,IF('Priseestimat gj.strømming'!$C$13=$A$108,Z124,"ingen data"))))</f>
        <v>ingen data</v>
      </c>
      <c r="AA19" s="46" t="str">
        <f>IF('Priseestimat gj.strømming'!$C$13=$A$46,AA62,IF('Priseestimat gj.strømming'!$C$13=$A$67,AA83,IF('Priseestimat gj.strømming'!$C$13=$A$88,AA104,IF('Priseestimat gj.strømming'!$C$13=$A$108,AA124,"ingen data"))))</f>
        <v>ingen data</v>
      </c>
      <c r="AB19" s="46" t="str">
        <f>IF('Priseestimat gj.strømming'!$C$13=$A$46,AB62,IF('Priseestimat gj.strømming'!$C$13=$A$67,AB83,IF('Priseestimat gj.strømming'!$C$13=$A$88,AB104,IF('Priseestimat gj.strømming'!$C$13=$A$108,AB124,"ingen data"))))</f>
        <v>ingen data</v>
      </c>
      <c r="AC19" s="46" t="str">
        <f>IF('Priseestimat gj.strømming'!$C$13=$A$46,AC62,IF('Priseestimat gj.strømming'!$C$13=$A$67,AC83,IF('Priseestimat gj.strømming'!$C$13=$A$88,AC104,IF('Priseestimat gj.strømming'!$C$13=$A$108,AC124,"ingen data"))))</f>
        <v>ingen data</v>
      </c>
      <c r="AD19" s="46" t="str">
        <f>IF('Priseestimat gj.strømming'!$C$13=$A$46,AD62,IF('Priseestimat gj.strømming'!$C$13=$A$67,AD83,IF('Priseestimat gj.strømming'!$C$13=$A$88,AD104,IF('Priseestimat gj.strømming'!$C$13=$A$108,AD124,"ingen data"))))</f>
        <v>ingen data</v>
      </c>
      <c r="AE19" s="46" t="str">
        <f>IF('Priseestimat gj.strømming'!$C$13=$A$46,AE62,IF('Priseestimat gj.strømming'!$C$13=$A$67,AE83,IF('Priseestimat gj.strømming'!$C$13=$A$88,AE104,IF('Priseestimat gj.strømming'!$C$13=$A$108,AE124,"ingen data"))))</f>
        <v>ingen data</v>
      </c>
      <c r="AF19" s="46" t="str">
        <f>IF('Priseestimat gj.strømming'!$C$13=$A$46,AF62,IF('Priseestimat gj.strømming'!$C$13=$A$67,AF83,IF('Priseestimat gj.strømming'!$C$13=$A$88,AF104,IF('Priseestimat gj.strømming'!$C$13=$A$108,AF124,"ingen data"))))</f>
        <v>ingen data</v>
      </c>
      <c r="AG19" s="46" t="str">
        <f>IF('Priseestimat gj.strømming'!$C$13=$A$46,AG62,IF('Priseestimat gj.strømming'!$C$13=$A$67,AG83,IF('Priseestimat gj.strømming'!$C$13=$A$88,AG104,IF('Priseestimat gj.strømming'!$C$13=$A$108,AG124,"ingen data"))))</f>
        <v>ingen data</v>
      </c>
      <c r="AH19" s="46" t="str">
        <f>IF('Priseestimat gj.strømming'!$C$13=$A$46,AH62,IF('Priseestimat gj.strømming'!$C$13=$A$67,AH83,IF('Priseestimat gj.strømming'!$C$13=$A$88,AH104,IF('Priseestimat gj.strømming'!$C$13=$A$108,AH124,"ingen data"))))</f>
        <v>ingen data</v>
      </c>
      <c r="AI19" s="46" t="str">
        <f>IF('Priseestimat gj.strømming'!$C$13=$A$46,AI62,IF('Priseestimat gj.strømming'!$C$13=$A$67,AI83,IF('Priseestimat gj.strømming'!$C$13=$A$88,AI104,IF('Priseestimat gj.strømming'!$C$13=$A$108,AI124,"ingen data"))))</f>
        <v>ingen data</v>
      </c>
      <c r="AJ19" s="46" t="str">
        <f>IF('Priseestimat gj.strømming'!$C$13=$A$46,AJ62,IF('Priseestimat gj.strømming'!$C$13=$A$67,AJ83,IF('Priseestimat gj.strømming'!$C$13=$A$88,AJ104,IF('Priseestimat gj.strømming'!$C$13=$A$108,AJ124,"ingen data"))))</f>
        <v>ingen data</v>
      </c>
      <c r="AK19" s="46" t="str">
        <f>IF('Priseestimat gj.strømming'!$C$13=$A$46,AK62,IF('Priseestimat gj.strømming'!$C$13=$A$67,AK83,IF('Priseestimat gj.strømming'!$C$13=$A$88,AK104,IF('Priseestimat gj.strømming'!$C$13=$A$108,AK124,"ingen data"))))</f>
        <v>ingen data</v>
      </c>
      <c r="AL19" s="46" t="str">
        <f>IF('Priseestimat gj.strømming'!$C$13=$A$46,AL62,IF('Priseestimat gj.strømming'!$C$13=$A$67,AL83,IF('Priseestimat gj.strømming'!$C$13=$A$88,AL104,IF('Priseestimat gj.strømming'!$C$13=$A$108,AL124,"ingen data"))))</f>
        <v>ingen data</v>
      </c>
      <c r="AM19" s="46" t="str">
        <f>IF('Priseestimat gj.strømming'!$C$13=$A$46,AM62,IF('Priseestimat gj.strømming'!$C$13=$A$67,AM83,IF('Priseestimat gj.strømming'!$C$13=$A$88,AM104,IF('Priseestimat gj.strømming'!$C$13=$A$108,AM124,"ingen data"))))</f>
        <v>ingen data</v>
      </c>
      <c r="AN19" s="46" t="str">
        <f>IF('Priseestimat gj.strømming'!$C$13=$A$46,AN62,IF('Priseestimat gj.strømming'!$C$13=$A$67,AN83,IF('Priseestimat gj.strømming'!$C$13=$A$88,AN104,IF('Priseestimat gj.strømming'!$C$13=$A$108,AN124,"ingen data"))))</f>
        <v>ingen data</v>
      </c>
      <c r="AO19" s="46" t="str">
        <f>IF('Priseestimat gj.strømming'!$C$13=$A$46,AO62,IF('Priseestimat gj.strømming'!$C$13=$A$67,AO83,IF('Priseestimat gj.strømming'!$C$13=$A$88,AO104,IF('Priseestimat gj.strømming'!$C$13=$A$108,AO124,"ingen data"))))</f>
        <v>ingen data</v>
      </c>
      <c r="AP19" s="46" t="str">
        <f>IF('Priseestimat gj.strømming'!$C$13=$A$46,AP62,IF('Priseestimat gj.strømming'!$C$13=$A$67,AP83,IF('Priseestimat gj.strømming'!$C$13=$A$88,AP104,IF('Priseestimat gj.strømming'!$C$13=$A$108,AP124,"ingen data"))))</f>
        <v>ingen data</v>
      </c>
      <c r="AQ19" s="46" t="str">
        <f>IF('Priseestimat gj.strømming'!$C$13=$A$46,AQ62,IF('Priseestimat gj.strømming'!$C$13=$A$67,AQ83,IF('Priseestimat gj.strømming'!$C$13=$A$88,AQ104,IF('Priseestimat gj.strømming'!$C$13=$A$108,AQ124,"ingen data"))))</f>
        <v>ingen data</v>
      </c>
      <c r="AR19" s="46" t="str">
        <f>IF('Priseestimat gj.strømming'!$C$13=$A$46,AR62,IF('Priseestimat gj.strømming'!$C$13=$A$67,AR83,IF('Priseestimat gj.strømming'!$C$13=$A$88,AR104,IF('Priseestimat gj.strømming'!$C$13=$A$108,AR124,"ingen data"))))</f>
        <v>ingen data</v>
      </c>
      <c r="AS19" s="46" t="str">
        <f>IF('Priseestimat gj.strømming'!$C$13=$A$46,AS62,IF('Priseestimat gj.strømming'!$C$13=$A$67,AS83,IF('Priseestimat gj.strømming'!$C$13=$A$88,AS104,IF('Priseestimat gj.strømming'!$C$13=$A$108,AS124,"ingen data"))))</f>
        <v>ingen data</v>
      </c>
      <c r="AT19" s="46" t="str">
        <f>IF('Priseestimat gj.strømming'!$C$13=$A$46,AT62,IF('Priseestimat gj.strømming'!$C$13=$A$67,AT83,IF('Priseestimat gj.strømming'!$C$13=$A$88,AT104,IF('Priseestimat gj.strømming'!$C$13=$A$108,AT124,"ingen data"))))</f>
        <v>ingen data</v>
      </c>
      <c r="AU19" s="46" t="str">
        <f>IF('Priseestimat gj.strømming'!$C$13=$A$46,AU62,IF('Priseestimat gj.strømming'!$C$13=$A$67,AU83,IF('Priseestimat gj.strømming'!$C$13=$A$88,AU104,IF('Priseestimat gj.strømming'!$C$13=$A$108,AU124,"ingen data"))))</f>
        <v>ingen data</v>
      </c>
    </row>
    <row r="20" spans="1:47" ht="14.4">
      <c r="A20" s="59" t="str">
        <f>IF('Priseestimat gj.strømming'!$C$13=$A$46,A63,IF('Priseestimat gj.strømming'!$C$13=$A$67,A84,IF('Priseestimat gj.strømming'!$C$13=$A$88,A105,IF('Priseestimat gj.strømming'!$C$13=$A$108,A125,"ingen data"))))</f>
        <v>ingen data</v>
      </c>
      <c r="B20" s="46" t="str">
        <f>IF('Priseestimat gj.strømming'!$C$13=$A$46,B63,IF('Priseestimat gj.strømming'!$C$13=$A$67,B84,IF('Priseestimat gj.strømming'!$C$13=$A$88,B105,IF('Priseestimat gj.strømming'!$C$13=$A$108,B125,"ingen data"))))</f>
        <v>ingen data</v>
      </c>
      <c r="C20" s="46" t="str">
        <f>IF('Priseestimat gj.strømming'!$C$13=$A$46,C63,IF('Priseestimat gj.strømming'!$C$13=$A$67,C84,IF('Priseestimat gj.strømming'!$C$13=$A$88,C105,IF('Priseestimat gj.strømming'!$C$13=$A$108,C125,"ingen data"))))</f>
        <v>ingen data</v>
      </c>
      <c r="D20" s="46" t="str">
        <f>IF('Priseestimat gj.strømming'!$C$13=$A$46,D63,IF('Priseestimat gj.strømming'!$C$13=$A$67,D84,IF('Priseestimat gj.strømming'!$C$13=$A$88,D105,IF('Priseestimat gj.strømming'!$C$13=$A$108,D125,"ingen data"))))</f>
        <v>ingen data</v>
      </c>
      <c r="E20" s="46" t="str">
        <f>IF('Priseestimat gj.strømming'!$C$13=$A$46,E63,IF('Priseestimat gj.strømming'!$C$13=$A$67,E84,IF('Priseestimat gj.strømming'!$C$13=$A$88,E105,IF('Priseestimat gj.strømming'!$C$13=$A$108,E125,"ingen data"))))</f>
        <v>ingen data</v>
      </c>
      <c r="F20" s="46" t="str">
        <f>IF('Priseestimat gj.strømming'!$C$13=$A$46,F63,IF('Priseestimat gj.strømming'!$C$13=$A$67,F84,IF('Priseestimat gj.strømming'!$C$13=$A$88,F105,IF('Priseestimat gj.strømming'!$C$13=$A$108,F125,"ingen data"))))</f>
        <v>ingen data</v>
      </c>
      <c r="G20" s="46" t="str">
        <f>IF('Priseestimat gj.strømming'!$C$13=$A$46,G63,IF('Priseestimat gj.strømming'!$C$13=$A$67,G84,IF('Priseestimat gj.strømming'!$C$13=$A$88,G105,IF('Priseestimat gj.strømming'!$C$13=$A$108,G125,"ingen data"))))</f>
        <v>ingen data</v>
      </c>
      <c r="H20" s="46" t="str">
        <f>IF('Priseestimat gj.strømming'!$C$13=$A$46,H63,IF('Priseestimat gj.strømming'!$C$13=$A$67,H84,IF('Priseestimat gj.strømming'!$C$13=$A$88,H105,IF('Priseestimat gj.strømming'!$C$13=$A$108,H125,"ingen data"))))</f>
        <v>ingen data</v>
      </c>
      <c r="I20" s="46" t="str">
        <f>IF('Priseestimat gj.strømming'!$C$13=$A$46,I63,IF('Priseestimat gj.strømming'!$C$13=$A$67,I84,IF('Priseestimat gj.strømming'!$C$13=$A$88,I105,IF('Priseestimat gj.strømming'!$C$13=$A$108,I125,"ingen data"))))</f>
        <v>ingen data</v>
      </c>
      <c r="J20" s="46" t="str">
        <f>IF('Priseestimat gj.strømming'!$C$13=$A$46,J63,IF('Priseestimat gj.strømming'!$C$13=$A$67,J84,IF('Priseestimat gj.strømming'!$C$13=$A$88,J105,IF('Priseestimat gj.strømming'!$C$13=$A$108,J125,"ingen data"))))</f>
        <v>ingen data</v>
      </c>
      <c r="K20" s="46" t="str">
        <f>IF('Priseestimat gj.strømming'!$C$13=$A$46,K63,IF('Priseestimat gj.strømming'!$C$13=$A$67,K84,IF('Priseestimat gj.strømming'!$C$13=$A$88,K105,IF('Priseestimat gj.strømming'!$C$13=$A$108,K125,"ingen data"))))</f>
        <v>ingen data</v>
      </c>
      <c r="L20" s="46" t="str">
        <f>IF('Priseestimat gj.strømming'!$C$13=$A$46,L63,IF('Priseestimat gj.strømming'!$C$13=$A$67,L84,IF('Priseestimat gj.strømming'!$C$13=$A$88,L105,IF('Priseestimat gj.strømming'!$C$13=$A$108,L125,"ingen data"))))</f>
        <v>ingen data</v>
      </c>
      <c r="M20" s="46" t="str">
        <f>IF('Priseestimat gj.strømming'!$C$13=$A$46,M63,IF('Priseestimat gj.strømming'!$C$13=$A$67,M84,IF('Priseestimat gj.strømming'!$C$13=$A$88,M105,IF('Priseestimat gj.strømming'!$C$13=$A$108,M125,"ingen data"))))</f>
        <v>ingen data</v>
      </c>
      <c r="N20" s="46" t="str">
        <f>IF('Priseestimat gj.strømming'!$C$13=$A$46,N63,IF('Priseestimat gj.strømming'!$C$13=$A$67,N84,IF('Priseestimat gj.strømming'!$C$13=$A$88,N105,IF('Priseestimat gj.strømming'!$C$13=$A$108,N125,"ingen data"))))</f>
        <v>ingen data</v>
      </c>
      <c r="O20" s="46" t="str">
        <f>IF('Priseestimat gj.strømming'!$C$13=$A$46,O63,IF('Priseestimat gj.strømming'!$C$13=$A$67,O84,IF('Priseestimat gj.strømming'!$C$13=$A$88,O105,IF('Priseestimat gj.strømming'!$C$13=$A$108,O125,"ingen data"))))</f>
        <v>ingen data</v>
      </c>
      <c r="P20" s="46" t="str">
        <f>IF('Priseestimat gj.strømming'!$C$13=$A$46,P63,IF('Priseestimat gj.strømming'!$C$13=$A$67,P84,IF('Priseestimat gj.strømming'!$C$13=$A$88,P105,IF('Priseestimat gj.strømming'!$C$13=$A$108,P125,"ingen data"))))</f>
        <v>ingen data</v>
      </c>
      <c r="Q20" s="46" t="str">
        <f>IF('Priseestimat gj.strømming'!$C$13=$A$46,Q63,IF('Priseestimat gj.strømming'!$C$13=$A$67,Q84,IF('Priseestimat gj.strømming'!$C$13=$A$88,Q105,IF('Priseestimat gj.strømming'!$C$13=$A$108,Q125,"ingen data"))))</f>
        <v>ingen data</v>
      </c>
      <c r="R20" s="46" t="str">
        <f>IF('Priseestimat gj.strømming'!$C$13=$A$46,R63,IF('Priseestimat gj.strømming'!$C$13=$A$67,R84,IF('Priseestimat gj.strømming'!$C$13=$A$88,R105,IF('Priseestimat gj.strømming'!$C$13=$A$108,R125,"ingen data"))))</f>
        <v>ingen data</v>
      </c>
      <c r="S20" s="46" t="str">
        <f>IF('Priseestimat gj.strømming'!$C$13=$A$46,S63,IF('Priseestimat gj.strømming'!$C$13=$A$67,S84,IF('Priseestimat gj.strømming'!$C$13=$A$88,S105,IF('Priseestimat gj.strømming'!$C$13=$A$108,S125,"ingen data"))))</f>
        <v>ingen data</v>
      </c>
      <c r="T20" s="46" t="str">
        <f>IF('Priseestimat gj.strømming'!$C$13=$A$46,T63,IF('Priseestimat gj.strømming'!$C$13=$A$67,T84,IF('Priseestimat gj.strømming'!$C$13=$A$88,T105,IF('Priseestimat gj.strømming'!$C$13=$A$108,T125,"ingen data"))))</f>
        <v>ingen data</v>
      </c>
      <c r="U20" s="46" t="str">
        <f>IF('Priseestimat gj.strømming'!$C$13=$A$46,U63,IF('Priseestimat gj.strømming'!$C$13=$A$67,U84,IF('Priseestimat gj.strømming'!$C$13=$A$88,U105,IF('Priseestimat gj.strømming'!$C$13=$A$108,U125,"ingen data"))))</f>
        <v>ingen data</v>
      </c>
      <c r="V20" s="46" t="str">
        <f>IF('Priseestimat gj.strømming'!$C$13=$A$46,V63,IF('Priseestimat gj.strømming'!$C$13=$A$67,V84,IF('Priseestimat gj.strømming'!$C$13=$A$88,V105,IF('Priseestimat gj.strømming'!$C$13=$A$108,V125,"ingen data"))))</f>
        <v>ingen data</v>
      </c>
      <c r="W20" s="46" t="str">
        <f>IF('Priseestimat gj.strømming'!$C$13=$A$46,W63,IF('Priseestimat gj.strømming'!$C$13=$A$67,W84,IF('Priseestimat gj.strømming'!$C$13=$A$88,W105,IF('Priseestimat gj.strømming'!$C$13=$A$108,W125,"ingen data"))))</f>
        <v>ingen data</v>
      </c>
      <c r="X20" s="46" t="str">
        <f>IF('Priseestimat gj.strømming'!$C$13=$A$46,X63,IF('Priseestimat gj.strømming'!$C$13=$A$67,X84,IF('Priseestimat gj.strømming'!$C$13=$A$88,X105,IF('Priseestimat gj.strømming'!$C$13=$A$108,X125,"ingen data"))))</f>
        <v>ingen data</v>
      </c>
      <c r="Y20" s="46" t="str">
        <f>IF('Priseestimat gj.strømming'!$C$13=$A$46,Y63,IF('Priseestimat gj.strømming'!$C$13=$A$67,Y84,IF('Priseestimat gj.strømming'!$C$13=$A$88,Y105,IF('Priseestimat gj.strømming'!$C$13=$A$108,Y125,"ingen data"))))</f>
        <v>ingen data</v>
      </c>
      <c r="Z20" s="46" t="str">
        <f>IF('Priseestimat gj.strømming'!$C$13=$A$46,Z63,IF('Priseestimat gj.strømming'!$C$13=$A$67,Z84,IF('Priseestimat gj.strømming'!$C$13=$A$88,Z105,IF('Priseestimat gj.strømming'!$C$13=$A$108,Z125,"ingen data"))))</f>
        <v>ingen data</v>
      </c>
      <c r="AA20" s="46" t="str">
        <f>IF('Priseestimat gj.strømming'!$C$13=$A$46,AA63,IF('Priseestimat gj.strømming'!$C$13=$A$67,AA84,IF('Priseestimat gj.strømming'!$C$13=$A$88,AA105,IF('Priseestimat gj.strømming'!$C$13=$A$108,AA125,"ingen data"))))</f>
        <v>ingen data</v>
      </c>
      <c r="AB20" s="46" t="str">
        <f>IF('Priseestimat gj.strømming'!$C$13=$A$46,AB63,IF('Priseestimat gj.strømming'!$C$13=$A$67,AB84,IF('Priseestimat gj.strømming'!$C$13=$A$88,AB105,IF('Priseestimat gj.strømming'!$C$13=$A$108,AB125,"ingen data"))))</f>
        <v>ingen data</v>
      </c>
      <c r="AC20" s="46" t="str">
        <f>IF('Priseestimat gj.strømming'!$C$13=$A$46,AC63,IF('Priseestimat gj.strømming'!$C$13=$A$67,AC84,IF('Priseestimat gj.strømming'!$C$13=$A$88,AC105,IF('Priseestimat gj.strømming'!$C$13=$A$108,AC125,"ingen data"))))</f>
        <v>ingen data</v>
      </c>
      <c r="AD20" s="46" t="str">
        <f>IF('Priseestimat gj.strømming'!$C$13=$A$46,AD63,IF('Priseestimat gj.strømming'!$C$13=$A$67,AD84,IF('Priseestimat gj.strømming'!$C$13=$A$88,AD105,IF('Priseestimat gj.strømming'!$C$13=$A$108,AD125,"ingen data"))))</f>
        <v>ingen data</v>
      </c>
      <c r="AE20" s="46" t="str">
        <f>IF('Priseestimat gj.strømming'!$C$13=$A$46,AE63,IF('Priseestimat gj.strømming'!$C$13=$A$67,AE84,IF('Priseestimat gj.strømming'!$C$13=$A$88,AE105,IF('Priseestimat gj.strømming'!$C$13=$A$108,AE125,"ingen data"))))</f>
        <v>ingen data</v>
      </c>
      <c r="AF20" s="46" t="str">
        <f>IF('Priseestimat gj.strømming'!$C$13=$A$46,AF63,IF('Priseestimat gj.strømming'!$C$13=$A$67,AF84,IF('Priseestimat gj.strømming'!$C$13=$A$88,AF105,IF('Priseestimat gj.strømming'!$C$13=$A$108,AF125,"ingen data"))))</f>
        <v>ingen data</v>
      </c>
      <c r="AG20" s="46" t="str">
        <f>IF('Priseestimat gj.strømming'!$C$13=$A$46,AG63,IF('Priseestimat gj.strømming'!$C$13=$A$67,AG84,IF('Priseestimat gj.strømming'!$C$13=$A$88,AG105,IF('Priseestimat gj.strømming'!$C$13=$A$108,AG125,"ingen data"))))</f>
        <v>ingen data</v>
      </c>
      <c r="AH20" s="46" t="str">
        <f>IF('Priseestimat gj.strømming'!$C$13=$A$46,AH63,IF('Priseestimat gj.strømming'!$C$13=$A$67,AH84,IF('Priseestimat gj.strømming'!$C$13=$A$88,AH105,IF('Priseestimat gj.strømming'!$C$13=$A$108,AH125,"ingen data"))))</f>
        <v>ingen data</v>
      </c>
      <c r="AI20" s="46" t="str">
        <f>IF('Priseestimat gj.strømming'!$C$13=$A$46,AI63,IF('Priseestimat gj.strømming'!$C$13=$A$67,AI84,IF('Priseestimat gj.strømming'!$C$13=$A$88,AI105,IF('Priseestimat gj.strømming'!$C$13=$A$108,AI125,"ingen data"))))</f>
        <v>ingen data</v>
      </c>
      <c r="AJ20" s="46" t="str">
        <f>IF('Priseestimat gj.strømming'!$C$13=$A$46,AJ63,IF('Priseestimat gj.strømming'!$C$13=$A$67,AJ84,IF('Priseestimat gj.strømming'!$C$13=$A$88,AJ105,IF('Priseestimat gj.strømming'!$C$13=$A$108,AJ125,"ingen data"))))</f>
        <v>ingen data</v>
      </c>
      <c r="AK20" s="46" t="str">
        <f>IF('Priseestimat gj.strømming'!$C$13=$A$46,AK63,IF('Priseestimat gj.strømming'!$C$13=$A$67,AK84,IF('Priseestimat gj.strømming'!$C$13=$A$88,AK105,IF('Priseestimat gj.strømming'!$C$13=$A$108,AK125,"ingen data"))))</f>
        <v>ingen data</v>
      </c>
      <c r="AL20" s="46" t="str">
        <f>IF('Priseestimat gj.strømming'!$C$13=$A$46,AL63,IF('Priseestimat gj.strømming'!$C$13=$A$67,AL84,IF('Priseestimat gj.strømming'!$C$13=$A$88,AL105,IF('Priseestimat gj.strømming'!$C$13=$A$108,AL125,"ingen data"))))</f>
        <v>ingen data</v>
      </c>
      <c r="AM20" s="46" t="str">
        <f>IF('Priseestimat gj.strømming'!$C$13=$A$46,AM63,IF('Priseestimat gj.strømming'!$C$13=$A$67,AM84,IF('Priseestimat gj.strømming'!$C$13=$A$88,AM105,IF('Priseestimat gj.strømming'!$C$13=$A$108,AM125,"ingen data"))))</f>
        <v>ingen data</v>
      </c>
      <c r="AN20" s="46" t="str">
        <f>IF('Priseestimat gj.strømming'!$C$13=$A$46,AN63,IF('Priseestimat gj.strømming'!$C$13=$A$67,AN84,IF('Priseestimat gj.strømming'!$C$13=$A$88,AN105,IF('Priseestimat gj.strømming'!$C$13=$A$108,AN125,"ingen data"))))</f>
        <v>ingen data</v>
      </c>
      <c r="AO20" s="46" t="str">
        <f>IF('Priseestimat gj.strømming'!$C$13=$A$46,AO63,IF('Priseestimat gj.strømming'!$C$13=$A$67,AO84,IF('Priseestimat gj.strømming'!$C$13=$A$88,AO105,IF('Priseestimat gj.strømming'!$C$13=$A$108,AO125,"ingen data"))))</f>
        <v>ingen data</v>
      </c>
      <c r="AP20" s="46" t="str">
        <f>IF('Priseestimat gj.strømming'!$C$13=$A$46,AP63,IF('Priseestimat gj.strømming'!$C$13=$A$67,AP84,IF('Priseestimat gj.strømming'!$C$13=$A$88,AP105,IF('Priseestimat gj.strømming'!$C$13=$A$108,AP125,"ingen data"))))</f>
        <v>ingen data</v>
      </c>
      <c r="AQ20" s="46" t="str">
        <f>IF('Priseestimat gj.strømming'!$C$13=$A$46,AQ63,IF('Priseestimat gj.strømming'!$C$13=$A$67,AQ84,IF('Priseestimat gj.strømming'!$C$13=$A$88,AQ105,IF('Priseestimat gj.strømming'!$C$13=$A$108,AQ125,"ingen data"))))</f>
        <v>ingen data</v>
      </c>
      <c r="AR20" s="46" t="str">
        <f>IF('Priseestimat gj.strømming'!$C$13=$A$46,AR63,IF('Priseestimat gj.strømming'!$C$13=$A$67,AR84,IF('Priseestimat gj.strømming'!$C$13=$A$88,AR105,IF('Priseestimat gj.strømming'!$C$13=$A$108,AR125,"ingen data"))))</f>
        <v>ingen data</v>
      </c>
      <c r="AS20" s="46" t="str">
        <f>IF('Priseestimat gj.strømming'!$C$13=$A$46,AS63,IF('Priseestimat gj.strømming'!$C$13=$A$67,AS84,IF('Priseestimat gj.strømming'!$C$13=$A$88,AS105,IF('Priseestimat gj.strømming'!$C$13=$A$108,AS125,"ingen data"))))</f>
        <v>ingen data</v>
      </c>
      <c r="AT20" s="46" t="str">
        <f>IF('Priseestimat gj.strømming'!$C$13=$A$46,AT63,IF('Priseestimat gj.strømming'!$C$13=$A$67,AT84,IF('Priseestimat gj.strømming'!$C$13=$A$88,AT105,IF('Priseestimat gj.strømming'!$C$13=$A$108,AT125,"ingen data"))))</f>
        <v>ingen data</v>
      </c>
      <c r="AU20" s="46" t="str">
        <f>IF('Priseestimat gj.strømming'!$C$13=$A$46,AU63,IF('Priseestimat gj.strømming'!$C$13=$A$67,AU84,IF('Priseestimat gj.strømming'!$C$13=$A$88,AU105,IF('Priseestimat gj.strømming'!$C$13=$A$108,AU125,"ingen data"))))</f>
        <v>ingen data</v>
      </c>
    </row>
    <row r="21" spans="1:47" ht="14.4">
      <c r="A21" s="59" t="str">
        <f>IF('Priseestimat gj.strømming'!$C$13=$A$46,A64,IF('Priseestimat gj.strømming'!$C$13=$A$67,A85,IF('Priseestimat gj.strømming'!$C$13=$A$88,A106,IF('Priseestimat gj.strømming'!$C$13=$A$108,A126,"ingen data"))))</f>
        <v>ingen data</v>
      </c>
      <c r="B21" s="46" t="str">
        <f>IF('Priseestimat gj.strømming'!$C$13=$A$46,B64,IF('Priseestimat gj.strømming'!$C$13=$A$67,B85,IF('Priseestimat gj.strømming'!$C$13=$A$88,B106,IF('Priseestimat gj.strømming'!$C$13=$A$108,B126,"ingen data"))))</f>
        <v>ingen data</v>
      </c>
      <c r="C21" s="46" t="str">
        <f>IF('Priseestimat gj.strømming'!$C$13=$A$46,C64,IF('Priseestimat gj.strømming'!$C$13=$A$67,C85,IF('Priseestimat gj.strømming'!$C$13=$A$88,C106,IF('Priseestimat gj.strømming'!$C$13=$A$108,C126,"ingen data"))))</f>
        <v>ingen data</v>
      </c>
      <c r="D21" s="46" t="str">
        <f>IF('Priseestimat gj.strømming'!$C$13=$A$46,D64,IF('Priseestimat gj.strømming'!$C$13=$A$67,D85,IF('Priseestimat gj.strømming'!$C$13=$A$88,D106,IF('Priseestimat gj.strømming'!$C$13=$A$108,D126,"ingen data"))))</f>
        <v>ingen data</v>
      </c>
      <c r="E21" s="46" t="str">
        <f>IF('Priseestimat gj.strømming'!$C$13=$A$46,E64,IF('Priseestimat gj.strømming'!$C$13=$A$67,E85,IF('Priseestimat gj.strømming'!$C$13=$A$88,E106,IF('Priseestimat gj.strømming'!$C$13=$A$108,E126,"ingen data"))))</f>
        <v>ingen data</v>
      </c>
      <c r="F21" s="46" t="str">
        <f>IF('Priseestimat gj.strømming'!$C$13=$A$46,F64,IF('Priseestimat gj.strømming'!$C$13=$A$67,F85,IF('Priseestimat gj.strømming'!$C$13=$A$88,F106,IF('Priseestimat gj.strømming'!$C$13=$A$108,F126,"ingen data"))))</f>
        <v>ingen data</v>
      </c>
      <c r="G21" s="46" t="str">
        <f>IF('Priseestimat gj.strømming'!$C$13=$A$46,G64,IF('Priseestimat gj.strømming'!$C$13=$A$67,G85,IF('Priseestimat gj.strømming'!$C$13=$A$88,G106,IF('Priseestimat gj.strømming'!$C$13=$A$108,G126,"ingen data"))))</f>
        <v>ingen data</v>
      </c>
      <c r="H21" s="46" t="str">
        <f>IF('Priseestimat gj.strømming'!$C$13=$A$46,H64,IF('Priseestimat gj.strømming'!$C$13=$A$67,H85,IF('Priseestimat gj.strømming'!$C$13=$A$88,H106,IF('Priseestimat gj.strømming'!$C$13=$A$108,H126,"ingen data"))))</f>
        <v>ingen data</v>
      </c>
      <c r="I21" s="46" t="str">
        <f>IF('Priseestimat gj.strømming'!$C$13=$A$46,I64,IF('Priseestimat gj.strømming'!$C$13=$A$67,I85,IF('Priseestimat gj.strømming'!$C$13=$A$88,I106,IF('Priseestimat gj.strømming'!$C$13=$A$108,I126,"ingen data"))))</f>
        <v>ingen data</v>
      </c>
      <c r="J21" s="46" t="str">
        <f>IF('Priseestimat gj.strømming'!$C$13=$A$46,J64,IF('Priseestimat gj.strømming'!$C$13=$A$67,J85,IF('Priseestimat gj.strømming'!$C$13=$A$88,J106,IF('Priseestimat gj.strømming'!$C$13=$A$108,J126,"ingen data"))))</f>
        <v>ingen data</v>
      </c>
      <c r="K21" s="46" t="str">
        <f>IF('Priseestimat gj.strømming'!$C$13=$A$46,K64,IF('Priseestimat gj.strømming'!$C$13=$A$67,K85,IF('Priseestimat gj.strømming'!$C$13=$A$88,K106,IF('Priseestimat gj.strømming'!$C$13=$A$108,K126,"ingen data"))))</f>
        <v>ingen data</v>
      </c>
      <c r="L21" s="46" t="str">
        <f>IF('Priseestimat gj.strømming'!$C$13=$A$46,L64,IF('Priseestimat gj.strømming'!$C$13=$A$67,L85,IF('Priseestimat gj.strømming'!$C$13=$A$88,L106,IF('Priseestimat gj.strømming'!$C$13=$A$108,L126,"ingen data"))))</f>
        <v>ingen data</v>
      </c>
      <c r="M21" s="46" t="str">
        <f>IF('Priseestimat gj.strømming'!$C$13=$A$46,M64,IF('Priseestimat gj.strømming'!$C$13=$A$67,M85,IF('Priseestimat gj.strømming'!$C$13=$A$88,M106,IF('Priseestimat gj.strømming'!$C$13=$A$108,M126,"ingen data"))))</f>
        <v>ingen data</v>
      </c>
      <c r="N21" s="46" t="str">
        <f>IF('Priseestimat gj.strømming'!$C$13=$A$46,N64,IF('Priseestimat gj.strømming'!$C$13=$A$67,N85,IF('Priseestimat gj.strømming'!$C$13=$A$88,N106,IF('Priseestimat gj.strømming'!$C$13=$A$108,N126,"ingen data"))))</f>
        <v>ingen data</v>
      </c>
      <c r="O21" s="46" t="str">
        <f>IF('Priseestimat gj.strømming'!$C$13=$A$46,O64,IF('Priseestimat gj.strømming'!$C$13=$A$67,O85,IF('Priseestimat gj.strømming'!$C$13=$A$88,O106,IF('Priseestimat gj.strømming'!$C$13=$A$108,O126,"ingen data"))))</f>
        <v>ingen data</v>
      </c>
      <c r="P21" s="46" t="str">
        <f>IF('Priseestimat gj.strømming'!$C$13=$A$46,P64,IF('Priseestimat gj.strømming'!$C$13=$A$67,P85,IF('Priseestimat gj.strømming'!$C$13=$A$88,P106,IF('Priseestimat gj.strømming'!$C$13=$A$108,P126,"ingen data"))))</f>
        <v>ingen data</v>
      </c>
      <c r="Q21" s="46" t="str">
        <f>IF('Priseestimat gj.strømming'!$C$13=$A$46,Q64,IF('Priseestimat gj.strømming'!$C$13=$A$67,Q85,IF('Priseestimat gj.strømming'!$C$13=$A$88,Q106,IF('Priseestimat gj.strømming'!$C$13=$A$108,Q126,"ingen data"))))</f>
        <v>ingen data</v>
      </c>
      <c r="R21" s="46" t="str">
        <f>IF('Priseestimat gj.strømming'!$C$13=$A$46,R64,IF('Priseestimat gj.strømming'!$C$13=$A$67,R85,IF('Priseestimat gj.strømming'!$C$13=$A$88,R106,IF('Priseestimat gj.strømming'!$C$13=$A$108,R126,"ingen data"))))</f>
        <v>ingen data</v>
      </c>
      <c r="S21" s="46" t="str">
        <f>IF('Priseestimat gj.strømming'!$C$13=$A$46,S64,IF('Priseestimat gj.strømming'!$C$13=$A$67,S85,IF('Priseestimat gj.strømming'!$C$13=$A$88,S106,IF('Priseestimat gj.strømming'!$C$13=$A$108,S126,"ingen data"))))</f>
        <v>ingen data</v>
      </c>
      <c r="T21" s="46" t="str">
        <f>IF('Priseestimat gj.strømming'!$C$13=$A$46,T64,IF('Priseestimat gj.strømming'!$C$13=$A$67,T85,IF('Priseestimat gj.strømming'!$C$13=$A$88,T106,IF('Priseestimat gj.strømming'!$C$13=$A$108,T126,"ingen data"))))</f>
        <v>ingen data</v>
      </c>
      <c r="U21" s="46" t="str">
        <f>IF('Priseestimat gj.strømming'!$C$13=$A$46,U64,IF('Priseestimat gj.strømming'!$C$13=$A$67,U85,IF('Priseestimat gj.strømming'!$C$13=$A$88,U106,IF('Priseestimat gj.strømming'!$C$13=$A$108,U126,"ingen data"))))</f>
        <v>ingen data</v>
      </c>
      <c r="V21" s="46" t="str">
        <f>IF('Priseestimat gj.strømming'!$C$13=$A$46,V64,IF('Priseestimat gj.strømming'!$C$13=$A$67,V85,IF('Priseestimat gj.strømming'!$C$13=$A$88,V106,IF('Priseestimat gj.strømming'!$C$13=$A$108,V126,"ingen data"))))</f>
        <v>ingen data</v>
      </c>
      <c r="W21" s="46" t="str">
        <f>IF('Priseestimat gj.strømming'!$C$13=$A$46,W64,IF('Priseestimat gj.strømming'!$C$13=$A$67,W85,IF('Priseestimat gj.strømming'!$C$13=$A$88,W106,IF('Priseestimat gj.strømming'!$C$13=$A$108,W126,"ingen data"))))</f>
        <v>ingen data</v>
      </c>
      <c r="X21" s="46" t="str">
        <f>IF('Priseestimat gj.strømming'!$C$13=$A$46,X64,IF('Priseestimat gj.strømming'!$C$13=$A$67,X85,IF('Priseestimat gj.strømming'!$C$13=$A$88,X106,IF('Priseestimat gj.strømming'!$C$13=$A$108,X126,"ingen data"))))</f>
        <v>ingen data</v>
      </c>
      <c r="Y21" s="46" t="str">
        <f>IF('Priseestimat gj.strømming'!$C$13=$A$46,Y64,IF('Priseestimat gj.strømming'!$C$13=$A$67,Y85,IF('Priseestimat gj.strømming'!$C$13=$A$88,Y106,IF('Priseestimat gj.strømming'!$C$13=$A$108,Y126,"ingen data"))))</f>
        <v>ingen data</v>
      </c>
      <c r="Z21" s="46" t="str">
        <f>IF('Priseestimat gj.strømming'!$C$13=$A$46,Z64,IF('Priseestimat gj.strømming'!$C$13=$A$67,Z85,IF('Priseestimat gj.strømming'!$C$13=$A$88,Z106,IF('Priseestimat gj.strømming'!$C$13=$A$108,Z126,"ingen data"))))</f>
        <v>ingen data</v>
      </c>
      <c r="AA21" s="46" t="str">
        <f>IF('Priseestimat gj.strømming'!$C$13=$A$46,AA64,IF('Priseestimat gj.strømming'!$C$13=$A$67,AA85,IF('Priseestimat gj.strømming'!$C$13=$A$88,AA106,IF('Priseestimat gj.strømming'!$C$13=$A$108,AA126,"ingen data"))))</f>
        <v>ingen data</v>
      </c>
      <c r="AB21" s="46" t="str">
        <f>IF('Priseestimat gj.strømming'!$C$13=$A$46,AB64,IF('Priseestimat gj.strømming'!$C$13=$A$67,AB85,IF('Priseestimat gj.strømming'!$C$13=$A$88,AB106,IF('Priseestimat gj.strømming'!$C$13=$A$108,AB126,"ingen data"))))</f>
        <v>ingen data</v>
      </c>
      <c r="AC21" s="46" t="str">
        <f>IF('Priseestimat gj.strømming'!$C$13=$A$46,AC64,IF('Priseestimat gj.strømming'!$C$13=$A$67,AC85,IF('Priseestimat gj.strømming'!$C$13=$A$88,AC106,IF('Priseestimat gj.strømming'!$C$13=$A$108,AC126,"ingen data"))))</f>
        <v>ingen data</v>
      </c>
      <c r="AD21" s="46" t="str">
        <f>IF('Priseestimat gj.strømming'!$C$13=$A$46,AD64,IF('Priseestimat gj.strømming'!$C$13=$A$67,AD85,IF('Priseestimat gj.strømming'!$C$13=$A$88,AD106,IF('Priseestimat gj.strømming'!$C$13=$A$108,AD126,"ingen data"))))</f>
        <v>ingen data</v>
      </c>
      <c r="AE21" s="46" t="str">
        <f>IF('Priseestimat gj.strømming'!$C$13=$A$46,AE64,IF('Priseestimat gj.strømming'!$C$13=$A$67,AE85,IF('Priseestimat gj.strømming'!$C$13=$A$88,AE106,IF('Priseestimat gj.strømming'!$C$13=$A$108,AE126,"ingen data"))))</f>
        <v>ingen data</v>
      </c>
      <c r="AF21" s="46" t="str">
        <f>IF('Priseestimat gj.strømming'!$C$13=$A$46,AF64,IF('Priseestimat gj.strømming'!$C$13=$A$67,AF85,IF('Priseestimat gj.strømming'!$C$13=$A$88,AF106,IF('Priseestimat gj.strømming'!$C$13=$A$108,AF126,"ingen data"))))</f>
        <v>ingen data</v>
      </c>
      <c r="AG21" s="46" t="str">
        <f>IF('Priseestimat gj.strømming'!$C$13=$A$46,AG64,IF('Priseestimat gj.strømming'!$C$13=$A$67,AG85,IF('Priseestimat gj.strømming'!$C$13=$A$88,AG106,IF('Priseestimat gj.strømming'!$C$13=$A$108,AG126,"ingen data"))))</f>
        <v>ingen data</v>
      </c>
      <c r="AH21" s="46" t="str">
        <f>IF('Priseestimat gj.strømming'!$C$13=$A$46,AH64,IF('Priseestimat gj.strømming'!$C$13=$A$67,AH85,IF('Priseestimat gj.strømming'!$C$13=$A$88,AH106,IF('Priseestimat gj.strømming'!$C$13=$A$108,AH126,"ingen data"))))</f>
        <v>ingen data</v>
      </c>
      <c r="AI21" s="46" t="str">
        <f>IF('Priseestimat gj.strømming'!$C$13=$A$46,AI64,IF('Priseestimat gj.strømming'!$C$13=$A$67,AI85,IF('Priseestimat gj.strømming'!$C$13=$A$88,AI106,IF('Priseestimat gj.strømming'!$C$13=$A$108,AI126,"ingen data"))))</f>
        <v>ingen data</v>
      </c>
      <c r="AJ21" s="46" t="str">
        <f>IF('Priseestimat gj.strømming'!$C$13=$A$46,AJ64,IF('Priseestimat gj.strømming'!$C$13=$A$67,AJ85,IF('Priseestimat gj.strømming'!$C$13=$A$88,AJ106,IF('Priseestimat gj.strømming'!$C$13=$A$108,AJ126,"ingen data"))))</f>
        <v>ingen data</v>
      </c>
      <c r="AK21" s="46" t="str">
        <f>IF('Priseestimat gj.strømming'!$C$13=$A$46,AK64,IF('Priseestimat gj.strømming'!$C$13=$A$67,AK85,IF('Priseestimat gj.strømming'!$C$13=$A$88,AK106,IF('Priseestimat gj.strømming'!$C$13=$A$108,AK126,"ingen data"))))</f>
        <v>ingen data</v>
      </c>
      <c r="AL21" s="46" t="str">
        <f>IF('Priseestimat gj.strømming'!$C$13=$A$46,AL64,IF('Priseestimat gj.strømming'!$C$13=$A$67,AL85,IF('Priseestimat gj.strømming'!$C$13=$A$88,AL106,IF('Priseestimat gj.strømming'!$C$13=$A$108,AL126,"ingen data"))))</f>
        <v>ingen data</v>
      </c>
      <c r="AM21" s="46" t="str">
        <f>IF('Priseestimat gj.strømming'!$C$13=$A$46,AM64,IF('Priseestimat gj.strømming'!$C$13=$A$67,AM85,IF('Priseestimat gj.strømming'!$C$13=$A$88,AM106,IF('Priseestimat gj.strømming'!$C$13=$A$108,AM126,"ingen data"))))</f>
        <v>ingen data</v>
      </c>
      <c r="AN21" s="46" t="str">
        <f>IF('Priseestimat gj.strømming'!$C$13=$A$46,AN64,IF('Priseestimat gj.strømming'!$C$13=$A$67,AN85,IF('Priseestimat gj.strømming'!$C$13=$A$88,AN106,IF('Priseestimat gj.strømming'!$C$13=$A$108,AN126,"ingen data"))))</f>
        <v>ingen data</v>
      </c>
      <c r="AO21" s="46" t="str">
        <f>IF('Priseestimat gj.strømming'!$C$13=$A$46,AO64,IF('Priseestimat gj.strømming'!$C$13=$A$67,AO85,IF('Priseestimat gj.strømming'!$C$13=$A$88,AO106,IF('Priseestimat gj.strømming'!$C$13=$A$108,AO126,"ingen data"))))</f>
        <v>ingen data</v>
      </c>
      <c r="AP21" s="46" t="str">
        <f>IF('Priseestimat gj.strømming'!$C$13=$A$46,AP64,IF('Priseestimat gj.strømming'!$C$13=$A$67,AP85,IF('Priseestimat gj.strømming'!$C$13=$A$88,AP106,IF('Priseestimat gj.strømming'!$C$13=$A$108,AP126,"ingen data"))))</f>
        <v>ingen data</v>
      </c>
      <c r="AQ21" s="46" t="str">
        <f>IF('Priseestimat gj.strømming'!$C$13=$A$46,AQ64,IF('Priseestimat gj.strømming'!$C$13=$A$67,AQ85,IF('Priseestimat gj.strømming'!$C$13=$A$88,AQ106,IF('Priseestimat gj.strømming'!$C$13=$A$108,AQ126,"ingen data"))))</f>
        <v>ingen data</v>
      </c>
      <c r="AR21" s="46" t="str">
        <f>IF('Priseestimat gj.strømming'!$C$13=$A$46,AR64,IF('Priseestimat gj.strømming'!$C$13=$A$67,AR85,IF('Priseestimat gj.strømming'!$C$13=$A$88,AR106,IF('Priseestimat gj.strømming'!$C$13=$A$108,AR126,"ingen data"))))</f>
        <v>ingen data</v>
      </c>
      <c r="AS21" s="46" t="str">
        <f>IF('Priseestimat gj.strømming'!$C$13=$A$46,AS64,IF('Priseestimat gj.strømming'!$C$13=$A$67,AS85,IF('Priseestimat gj.strømming'!$C$13=$A$88,AS106,IF('Priseestimat gj.strømming'!$C$13=$A$108,AS126,"ingen data"))))</f>
        <v>ingen data</v>
      </c>
      <c r="AT21" s="46" t="str">
        <f>IF('Priseestimat gj.strømming'!$C$13=$A$46,AT64,IF('Priseestimat gj.strømming'!$C$13=$A$67,AT85,IF('Priseestimat gj.strømming'!$C$13=$A$88,AT106,IF('Priseestimat gj.strømming'!$C$13=$A$108,AT126,"ingen data"))))</f>
        <v>ingen data</v>
      </c>
      <c r="AU21" s="46" t="str">
        <f>IF('Priseestimat gj.strømming'!$C$13=$A$46,AU64,IF('Priseestimat gj.strømming'!$C$13=$A$67,AU85,IF('Priseestimat gj.strømming'!$C$13=$A$88,AU106,IF('Priseestimat gj.strømming'!$C$13=$A$108,AU126,"ingen data"))))</f>
        <v>ingen data</v>
      </c>
    </row>
    <row r="22" spans="1:47" ht="14.4">
      <c r="A22" s="59" t="str">
        <f>IF('Priseestimat gj.strømming'!$C$13=$A$46,A65,IF('Priseestimat gj.strømming'!$C$13=$A$67,A86,IF('Priseestimat gj.strømming'!$C$13=$A$88,A107,IF('Priseestimat gj.strømming'!$C$13=$A$108,A127,"ingen data"))))</f>
        <v>ingen data</v>
      </c>
      <c r="B22" s="46" t="str">
        <f>IF('Priseestimat gj.strømming'!$C$13=$A$46,B65,IF('Priseestimat gj.strømming'!$C$13=$A$67,B86,IF('Priseestimat gj.strømming'!$C$13=$A$88,B107,IF('Priseestimat gj.strømming'!$C$13=$A$108,B127,"ingen data"))))</f>
        <v>ingen data</v>
      </c>
      <c r="C22" s="46" t="str">
        <f>IF('Priseestimat gj.strømming'!$C$13=$A$46,C65,IF('Priseestimat gj.strømming'!$C$13=$A$67,C86,IF('Priseestimat gj.strømming'!$C$13=$A$88,C107,IF('Priseestimat gj.strømming'!$C$13=$A$108,C127,"ingen data"))))</f>
        <v>ingen data</v>
      </c>
      <c r="D22" s="46" t="str">
        <f>IF('Priseestimat gj.strømming'!$C$13=$A$46,D65,IF('Priseestimat gj.strømming'!$C$13=$A$67,D86,IF('Priseestimat gj.strømming'!$C$13=$A$88,D107,IF('Priseestimat gj.strømming'!$C$13=$A$108,D127,"ingen data"))))</f>
        <v>ingen data</v>
      </c>
      <c r="E22" s="46" t="str">
        <f>IF('Priseestimat gj.strømming'!$C$13=$A$46,E65,IF('Priseestimat gj.strømming'!$C$13=$A$67,E86,IF('Priseestimat gj.strømming'!$C$13=$A$88,E107,IF('Priseestimat gj.strømming'!$C$13=$A$108,E127,"ingen data"))))</f>
        <v>ingen data</v>
      </c>
      <c r="F22" s="46" t="str">
        <f>IF('Priseestimat gj.strømming'!$C$13=$A$46,F65,IF('Priseestimat gj.strømming'!$C$13=$A$67,F86,IF('Priseestimat gj.strømming'!$C$13=$A$88,F107,IF('Priseestimat gj.strømming'!$C$13=$A$108,F127,"ingen data"))))</f>
        <v>ingen data</v>
      </c>
      <c r="G22" s="46" t="str">
        <f>IF('Priseestimat gj.strømming'!$C$13=$A$46,G65,IF('Priseestimat gj.strømming'!$C$13=$A$67,G86,IF('Priseestimat gj.strømming'!$C$13=$A$88,G107,IF('Priseestimat gj.strømming'!$C$13=$A$108,G127,"ingen data"))))</f>
        <v>ingen data</v>
      </c>
      <c r="H22" s="46" t="str">
        <f>IF('Priseestimat gj.strømming'!$C$13=$A$46,H65,IF('Priseestimat gj.strømming'!$C$13=$A$67,H86,IF('Priseestimat gj.strømming'!$C$13=$A$88,H107,IF('Priseestimat gj.strømming'!$C$13=$A$108,H127,"ingen data"))))</f>
        <v>ingen data</v>
      </c>
      <c r="I22" s="46" t="str">
        <f>IF('Priseestimat gj.strømming'!$C$13=$A$46,I65,IF('Priseestimat gj.strømming'!$C$13=$A$67,I86,IF('Priseestimat gj.strømming'!$C$13=$A$88,I107,IF('Priseestimat gj.strømming'!$C$13=$A$108,I127,"ingen data"))))</f>
        <v>ingen data</v>
      </c>
      <c r="J22" s="46" t="str">
        <f>IF('Priseestimat gj.strømming'!$C$13=$A$46,J65,IF('Priseestimat gj.strømming'!$C$13=$A$67,J86,IF('Priseestimat gj.strømming'!$C$13=$A$88,J107,IF('Priseestimat gj.strømming'!$C$13=$A$108,J127,"ingen data"))))</f>
        <v>ingen data</v>
      </c>
      <c r="K22" s="46" t="str">
        <f>IF('Priseestimat gj.strømming'!$C$13=$A$46,K65,IF('Priseestimat gj.strømming'!$C$13=$A$67,K86,IF('Priseestimat gj.strømming'!$C$13=$A$88,K107,IF('Priseestimat gj.strømming'!$C$13=$A$108,K127,"ingen data"))))</f>
        <v>ingen data</v>
      </c>
      <c r="L22" s="46" t="str">
        <f>IF('Priseestimat gj.strømming'!$C$13=$A$46,L65,IF('Priseestimat gj.strømming'!$C$13=$A$67,L86,IF('Priseestimat gj.strømming'!$C$13=$A$88,L107,IF('Priseestimat gj.strømming'!$C$13=$A$108,L127,"ingen data"))))</f>
        <v>ingen data</v>
      </c>
      <c r="M22" s="46" t="str">
        <f>IF('Priseestimat gj.strømming'!$C$13=$A$46,M65,IF('Priseestimat gj.strømming'!$C$13=$A$67,M86,IF('Priseestimat gj.strømming'!$C$13=$A$88,M107,IF('Priseestimat gj.strømming'!$C$13=$A$108,M127,"ingen data"))))</f>
        <v>ingen data</v>
      </c>
      <c r="N22" s="46" t="str">
        <f>IF('Priseestimat gj.strømming'!$C$13=$A$46,N65,IF('Priseestimat gj.strømming'!$C$13=$A$67,N86,IF('Priseestimat gj.strømming'!$C$13=$A$88,N107,IF('Priseestimat gj.strømming'!$C$13=$A$108,N127,"ingen data"))))</f>
        <v>ingen data</v>
      </c>
      <c r="O22" s="46" t="str">
        <f>IF('Priseestimat gj.strømming'!$C$13=$A$46,O65,IF('Priseestimat gj.strømming'!$C$13=$A$67,O86,IF('Priseestimat gj.strømming'!$C$13=$A$88,O107,IF('Priseestimat gj.strømming'!$C$13=$A$108,O127,"ingen data"))))</f>
        <v>ingen data</v>
      </c>
      <c r="P22" s="46" t="str">
        <f>IF('Priseestimat gj.strømming'!$C$13=$A$46,P65,IF('Priseestimat gj.strømming'!$C$13=$A$67,P86,IF('Priseestimat gj.strømming'!$C$13=$A$88,P107,IF('Priseestimat gj.strømming'!$C$13=$A$108,P127,"ingen data"))))</f>
        <v>ingen data</v>
      </c>
      <c r="Q22" s="46" t="str">
        <f>IF('Priseestimat gj.strømming'!$C$13=$A$46,Q65,IF('Priseestimat gj.strømming'!$C$13=$A$67,Q86,IF('Priseestimat gj.strømming'!$C$13=$A$88,Q107,IF('Priseestimat gj.strømming'!$C$13=$A$108,Q127,"ingen data"))))</f>
        <v>ingen data</v>
      </c>
      <c r="R22" s="46" t="str">
        <f>IF('Priseestimat gj.strømming'!$C$13=$A$46,R65,IF('Priseestimat gj.strømming'!$C$13=$A$67,R86,IF('Priseestimat gj.strømming'!$C$13=$A$88,R107,IF('Priseestimat gj.strømming'!$C$13=$A$108,R127,"ingen data"))))</f>
        <v>ingen data</v>
      </c>
      <c r="S22" s="46" t="str">
        <f>IF('Priseestimat gj.strømming'!$C$13=$A$46,S65,IF('Priseestimat gj.strømming'!$C$13=$A$67,S86,IF('Priseestimat gj.strømming'!$C$13=$A$88,S107,IF('Priseestimat gj.strømming'!$C$13=$A$108,S127,"ingen data"))))</f>
        <v>ingen data</v>
      </c>
      <c r="T22" s="46" t="str">
        <f>IF('Priseestimat gj.strømming'!$C$13=$A$46,T65,IF('Priseestimat gj.strømming'!$C$13=$A$67,T86,IF('Priseestimat gj.strømming'!$C$13=$A$88,T107,IF('Priseestimat gj.strømming'!$C$13=$A$108,T127,"ingen data"))))</f>
        <v>ingen data</v>
      </c>
      <c r="U22" s="46" t="str">
        <f>IF('Priseestimat gj.strømming'!$C$13=$A$46,U65,IF('Priseestimat gj.strømming'!$C$13=$A$67,U86,IF('Priseestimat gj.strømming'!$C$13=$A$88,U107,IF('Priseestimat gj.strømming'!$C$13=$A$108,U127,"ingen data"))))</f>
        <v>ingen data</v>
      </c>
      <c r="V22" s="46" t="str">
        <f>IF('Priseestimat gj.strømming'!$C$13=$A$46,V65,IF('Priseestimat gj.strømming'!$C$13=$A$67,V86,IF('Priseestimat gj.strømming'!$C$13=$A$88,V107,IF('Priseestimat gj.strømming'!$C$13=$A$108,V127,"ingen data"))))</f>
        <v>ingen data</v>
      </c>
      <c r="W22" s="46" t="str">
        <f>IF('Priseestimat gj.strømming'!$C$13=$A$46,W65,IF('Priseestimat gj.strømming'!$C$13=$A$67,W86,IF('Priseestimat gj.strømming'!$C$13=$A$88,W107,IF('Priseestimat gj.strømming'!$C$13=$A$108,W127,"ingen data"))))</f>
        <v>ingen data</v>
      </c>
      <c r="X22" s="46" t="str">
        <f>IF('Priseestimat gj.strømming'!$C$13=$A$46,X65,IF('Priseestimat gj.strømming'!$C$13=$A$67,X86,IF('Priseestimat gj.strømming'!$C$13=$A$88,X107,IF('Priseestimat gj.strømming'!$C$13=$A$108,X127,"ingen data"))))</f>
        <v>ingen data</v>
      </c>
      <c r="Y22" s="46" t="str">
        <f>IF('Priseestimat gj.strømming'!$C$13=$A$46,Y65,IF('Priseestimat gj.strømming'!$C$13=$A$67,Y86,IF('Priseestimat gj.strømming'!$C$13=$A$88,Y107,IF('Priseestimat gj.strømming'!$C$13=$A$108,Y127,"ingen data"))))</f>
        <v>ingen data</v>
      </c>
      <c r="Z22" s="46" t="str">
        <f>IF('Priseestimat gj.strømming'!$C$13=$A$46,Z65,IF('Priseestimat gj.strømming'!$C$13=$A$67,Z86,IF('Priseestimat gj.strømming'!$C$13=$A$88,Z107,IF('Priseestimat gj.strømming'!$C$13=$A$108,Z127,"ingen data"))))</f>
        <v>ingen data</v>
      </c>
      <c r="AA22" s="46" t="str">
        <f>IF('Priseestimat gj.strømming'!$C$13=$A$46,AA65,IF('Priseestimat gj.strømming'!$C$13=$A$67,AA86,IF('Priseestimat gj.strømming'!$C$13=$A$88,AA107,IF('Priseestimat gj.strømming'!$C$13=$A$108,AA127,"ingen data"))))</f>
        <v>ingen data</v>
      </c>
      <c r="AB22" s="46" t="str">
        <f>IF('Priseestimat gj.strømming'!$C$13=$A$46,AB65,IF('Priseestimat gj.strømming'!$C$13=$A$67,AB86,IF('Priseestimat gj.strømming'!$C$13=$A$88,AB107,IF('Priseestimat gj.strømming'!$C$13=$A$108,AB127,"ingen data"))))</f>
        <v>ingen data</v>
      </c>
      <c r="AC22" s="46" t="str">
        <f>IF('Priseestimat gj.strømming'!$C$13=$A$46,AC65,IF('Priseestimat gj.strømming'!$C$13=$A$67,AC86,IF('Priseestimat gj.strømming'!$C$13=$A$88,AC107,IF('Priseestimat gj.strømming'!$C$13=$A$108,AC127,"ingen data"))))</f>
        <v>ingen data</v>
      </c>
      <c r="AD22" s="46" t="str">
        <f>IF('Priseestimat gj.strømming'!$C$13=$A$46,AD65,IF('Priseestimat gj.strømming'!$C$13=$A$67,AD86,IF('Priseestimat gj.strømming'!$C$13=$A$88,AD107,IF('Priseestimat gj.strømming'!$C$13=$A$108,AD127,"ingen data"))))</f>
        <v>ingen data</v>
      </c>
      <c r="AE22" s="46" t="str">
        <f>IF('Priseestimat gj.strømming'!$C$13=$A$46,AE65,IF('Priseestimat gj.strømming'!$C$13=$A$67,AE86,IF('Priseestimat gj.strømming'!$C$13=$A$88,AE107,IF('Priseestimat gj.strømming'!$C$13=$A$108,AE127,"ingen data"))))</f>
        <v>ingen data</v>
      </c>
      <c r="AF22" s="46" t="str">
        <f>IF('Priseestimat gj.strømming'!$C$13=$A$46,AF65,IF('Priseestimat gj.strømming'!$C$13=$A$67,AF86,IF('Priseestimat gj.strømming'!$C$13=$A$88,AF107,IF('Priseestimat gj.strømming'!$C$13=$A$108,AF127,"ingen data"))))</f>
        <v>ingen data</v>
      </c>
      <c r="AG22" s="46" t="str">
        <f>IF('Priseestimat gj.strømming'!$C$13=$A$46,AG65,IF('Priseestimat gj.strømming'!$C$13=$A$67,AG86,IF('Priseestimat gj.strømming'!$C$13=$A$88,AG107,IF('Priseestimat gj.strømming'!$C$13=$A$108,AG127,"ingen data"))))</f>
        <v>ingen data</v>
      </c>
      <c r="AH22" s="46" t="str">
        <f>IF('Priseestimat gj.strømming'!$C$13=$A$46,AH65,IF('Priseestimat gj.strømming'!$C$13=$A$67,AH86,IF('Priseestimat gj.strømming'!$C$13=$A$88,AH107,IF('Priseestimat gj.strømming'!$C$13=$A$108,AH127,"ingen data"))))</f>
        <v>ingen data</v>
      </c>
      <c r="AI22" s="46" t="str">
        <f>IF('Priseestimat gj.strømming'!$C$13=$A$46,AI65,IF('Priseestimat gj.strømming'!$C$13=$A$67,AI86,IF('Priseestimat gj.strømming'!$C$13=$A$88,AI107,IF('Priseestimat gj.strømming'!$C$13=$A$108,AI127,"ingen data"))))</f>
        <v>ingen data</v>
      </c>
      <c r="AJ22" s="46" t="str">
        <f>IF('Priseestimat gj.strømming'!$C$13=$A$46,AJ65,IF('Priseestimat gj.strømming'!$C$13=$A$67,AJ86,IF('Priseestimat gj.strømming'!$C$13=$A$88,AJ107,IF('Priseestimat gj.strømming'!$C$13=$A$108,AJ127,"ingen data"))))</f>
        <v>ingen data</v>
      </c>
      <c r="AK22" s="46" t="str">
        <f>IF('Priseestimat gj.strømming'!$C$13=$A$46,AK65,IF('Priseestimat gj.strømming'!$C$13=$A$67,AK86,IF('Priseestimat gj.strømming'!$C$13=$A$88,AK107,IF('Priseestimat gj.strømming'!$C$13=$A$108,AK127,"ingen data"))))</f>
        <v>ingen data</v>
      </c>
      <c r="AL22" s="46" t="str">
        <f>IF('Priseestimat gj.strømming'!$C$13=$A$46,AL65,IF('Priseestimat gj.strømming'!$C$13=$A$67,AL86,IF('Priseestimat gj.strømming'!$C$13=$A$88,AL107,IF('Priseestimat gj.strømming'!$C$13=$A$108,AL127,"ingen data"))))</f>
        <v>ingen data</v>
      </c>
      <c r="AM22" s="46" t="str">
        <f>IF('Priseestimat gj.strømming'!$C$13=$A$46,AM65,IF('Priseestimat gj.strømming'!$C$13=$A$67,AM86,IF('Priseestimat gj.strømming'!$C$13=$A$88,AM107,IF('Priseestimat gj.strømming'!$C$13=$A$108,AM127,"ingen data"))))</f>
        <v>ingen data</v>
      </c>
      <c r="AN22" s="46" t="str">
        <f>IF('Priseestimat gj.strømming'!$C$13=$A$46,AN65,IF('Priseestimat gj.strømming'!$C$13=$A$67,AN86,IF('Priseestimat gj.strømming'!$C$13=$A$88,AN107,IF('Priseestimat gj.strømming'!$C$13=$A$108,AN127,"ingen data"))))</f>
        <v>ingen data</v>
      </c>
      <c r="AO22" s="46" t="str">
        <f>IF('Priseestimat gj.strømming'!$C$13=$A$46,AO65,IF('Priseestimat gj.strømming'!$C$13=$A$67,AO86,IF('Priseestimat gj.strømming'!$C$13=$A$88,AO107,IF('Priseestimat gj.strømming'!$C$13=$A$108,AO127,"ingen data"))))</f>
        <v>ingen data</v>
      </c>
      <c r="AP22" s="46" t="str">
        <f>IF('Priseestimat gj.strømming'!$C$13=$A$46,AP65,IF('Priseestimat gj.strømming'!$C$13=$A$67,AP86,IF('Priseestimat gj.strømming'!$C$13=$A$88,AP107,IF('Priseestimat gj.strømming'!$C$13=$A$108,AP127,"ingen data"))))</f>
        <v>ingen data</v>
      </c>
      <c r="AQ22" s="46" t="str">
        <f>IF('Priseestimat gj.strømming'!$C$13=$A$46,AQ65,IF('Priseestimat gj.strømming'!$C$13=$A$67,AQ86,IF('Priseestimat gj.strømming'!$C$13=$A$88,AQ107,IF('Priseestimat gj.strømming'!$C$13=$A$108,AQ127,"ingen data"))))</f>
        <v>ingen data</v>
      </c>
      <c r="AR22" s="46" t="str">
        <f>IF('Priseestimat gj.strømming'!$C$13=$A$46,AR65,IF('Priseestimat gj.strømming'!$C$13=$A$67,AR86,IF('Priseestimat gj.strømming'!$C$13=$A$88,AR107,IF('Priseestimat gj.strømming'!$C$13=$A$108,AR127,"ingen data"))))</f>
        <v>ingen data</v>
      </c>
      <c r="AS22" s="46" t="str">
        <f>IF('Priseestimat gj.strømming'!$C$13=$A$46,AS65,IF('Priseestimat gj.strømming'!$C$13=$A$67,AS86,IF('Priseestimat gj.strømming'!$C$13=$A$88,AS107,IF('Priseestimat gj.strømming'!$C$13=$A$108,AS127,"ingen data"))))</f>
        <v>ingen data</v>
      </c>
      <c r="AT22" s="46" t="str">
        <f>IF('Priseestimat gj.strømming'!$C$13=$A$46,AT65,IF('Priseestimat gj.strømming'!$C$13=$A$67,AT86,IF('Priseestimat gj.strømming'!$C$13=$A$88,AT107,IF('Priseestimat gj.strømming'!$C$13=$A$108,AT127,"ingen data"))))</f>
        <v>ingen data</v>
      </c>
      <c r="AU22" s="46" t="str">
        <f>IF('Priseestimat gj.strømming'!$C$13=$A$46,AU65,IF('Priseestimat gj.strømming'!$C$13=$A$67,AU86,IF('Priseestimat gj.strømming'!$C$13=$A$88,AU107,IF('Priseestimat gj.strømming'!$C$13=$A$108,AU127,"ingen data"))))</f>
        <v>ingen data</v>
      </c>
    </row>
    <row r="24" spans="1:15" ht="21">
      <c r="A24" s="45" t="s">
        <v>252</v>
      </c>
      <c r="H24" s="45">
        <f>'Prisestimat RAS'!C12</f>
        <v>0</v>
      </c>
      <c r="J24" s="46" t="str">
        <f>IF('Priseestimat gj.strømming'!$C$13=$A$46,J67,IF('Priseestimat gj.strømming'!$C$13=$A$67,J88,IF('Priseestimat gj.strømming'!$C$13=$A$88,J109,IF('Priseestimat gj.strømming'!$C$13=$A$108,J129,""))))</f>
        <v/>
      </c>
      <c r="K24" s="46" t="str">
        <f>IF('Prisestimat RAS'!$C$12=$A$46,K46,IF('Prisestimat RAS'!$C$12=$A$67,K67,IF('Prisestimat RAS'!$C$12=$A$88,K88,IF('Prisestimat RAS'!$C$12=$A$108,K108,"ingen data"))))</f>
        <v>ingen data</v>
      </c>
      <c r="N24" s="46" t="str">
        <f>IF('Prisestimat RAS'!$C$12=$A$46,N46,IF('Prisestimat RAS'!$C$12=$A$67,N67,IF('Prisestimat RAS'!$C$12=$A$88,N88,IF('Prisestimat RAS'!$C$12=$A$108,N108,"ingen data"))))</f>
        <v>ingen data</v>
      </c>
      <c r="O24" s="46" t="str">
        <f>IF('Priseestimat gj.strømming'!$C$13=$A$46,O67,IF('Priseestimat gj.strømming'!$C$13=$A$67,O88,IF('Priseestimat gj.strømming'!$C$13=$A$88,O109,IF('Priseestimat gj.strømming'!$C$13=$A$108,O129,""))))</f>
        <v/>
      </c>
    </row>
    <row r="25" spans="1:47" ht="18">
      <c r="A25" s="47"/>
      <c r="B25" s="333" t="s">
        <v>92</v>
      </c>
      <c r="C25" s="333"/>
      <c r="D25" s="333"/>
      <c r="E25" s="333"/>
      <c r="F25" s="333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</row>
    <row r="26" spans="1:47" ht="14.4">
      <c r="A26" s="36" t="s">
        <v>93</v>
      </c>
      <c r="B26" s="58" t="str">
        <f>IF('Prisestimat RAS'!$C$12=$A$46,B48,IF('Prisestimat RAS'!$C$12=$A$67,B69,IF('Prisestimat RAS'!$C$12=$A$88,B90,IF('Prisestimat RAS'!$C$12=$A$108,B110,"ingen data"))))</f>
        <v>ingen data</v>
      </c>
      <c r="C26" s="58" t="str">
        <f>IF('Prisestimat RAS'!$C$12=$A$46,C48,IF('Prisestimat RAS'!$C$12=$A$67,C69,IF('Prisestimat RAS'!$C$12=$A$88,C90,IF('Prisestimat RAS'!$C$12=$A$108,C110,"ingen data"))))</f>
        <v>ingen data</v>
      </c>
      <c r="D26" s="58" t="str">
        <f>IF('Prisestimat RAS'!$C$12=$A$46,D48,IF('Prisestimat RAS'!$C$12=$A$67,D69,IF('Prisestimat RAS'!$C$12=$A$88,D90,IF('Prisestimat RAS'!$C$12=$A$108,D110,"ingen data"))))</f>
        <v>ingen data</v>
      </c>
      <c r="E26" s="58" t="str">
        <f>IF('Prisestimat RAS'!$C$12=$A$46,E48,IF('Prisestimat RAS'!$C$12=$A$67,E69,IF('Prisestimat RAS'!$C$12=$A$88,E90,IF('Prisestimat RAS'!$C$12=$A$108,E110,"ingen data"))))</f>
        <v>ingen data</v>
      </c>
      <c r="F26" s="58" t="str">
        <f>IF('Prisestimat RAS'!$C$12=$A$46,F48,IF('Prisestimat RAS'!$C$12=$A$67,F69,IF('Prisestimat RAS'!$C$12=$A$88,F90,IF('Prisestimat RAS'!$C$12=$A$108,F110,"ingen data"))))</f>
        <v>ingen data</v>
      </c>
      <c r="G26" s="58" t="str">
        <f>IF('Prisestimat RAS'!$C$12=$A$46,G48,IF('Prisestimat RAS'!$C$12=$A$67,G69,IF('Prisestimat RAS'!$C$12=$A$88,G90,IF('Prisestimat RAS'!$C$12=$A$108,G110,"ingen data"))))</f>
        <v>ingen data</v>
      </c>
      <c r="H26" s="58" t="str">
        <f>IF('Prisestimat RAS'!$C$12=$A$46,H48,IF('Prisestimat RAS'!$C$12=$A$67,H69,IF('Prisestimat RAS'!$C$12=$A$88,H90,IF('Prisestimat RAS'!$C$12=$A$108,H110,"ingen data"))))</f>
        <v>ingen data</v>
      </c>
      <c r="I26" s="58" t="str">
        <f>IF('Prisestimat RAS'!$C$12=$A$46,I48,IF('Prisestimat RAS'!$C$12=$A$67,I69,IF('Prisestimat RAS'!$C$12=$A$88,I90,IF('Prisestimat RAS'!$C$12=$A$108,I110,"ingen data"))))</f>
        <v>ingen data</v>
      </c>
      <c r="J26" s="58" t="str">
        <f>IF('Prisestimat RAS'!$C$12=$A$46,J48,IF('Prisestimat RAS'!$C$12=$A$67,J69,IF('Prisestimat RAS'!$C$12=$A$88,J90,IF('Prisestimat RAS'!$C$12=$A$108,J110,"ingen data"))))</f>
        <v>ingen data</v>
      </c>
      <c r="K26" s="58" t="str">
        <f>IF('Prisestimat RAS'!$C$12=$A$46,K48,IF('Prisestimat RAS'!$C$12=$A$67,K69,IF('Prisestimat RAS'!$C$12=$A$88,K90,IF('Prisestimat RAS'!$C$12=$A$108,K110,"ingen data"))))</f>
        <v>ingen data</v>
      </c>
      <c r="L26" s="58" t="str">
        <f>IF('Prisestimat RAS'!$C$12=$A$46,L48,IF('Prisestimat RAS'!$C$12=$A$67,L69,IF('Prisestimat RAS'!$C$12=$A$88,L90,IF('Prisestimat RAS'!$C$12=$A$108,L110,"ingen data"))))</f>
        <v>ingen data</v>
      </c>
      <c r="M26" s="59" t="str">
        <f>IF('Prisestimat RAS'!$C$12=$A$46,M48,IF('Prisestimat RAS'!$C$12=$A$67,M69,IF('Prisestimat RAS'!$C$12=$A$88,M90,IF('Prisestimat RAS'!$C$12=$A$108,M110,"ingen data"))))</f>
        <v>ingen data</v>
      </c>
      <c r="N26" s="59" t="str">
        <f>IF('Prisestimat RAS'!$C$12=$A$46,N48,IF('Prisestimat RAS'!$C$12=$A$67,N69,IF('Prisestimat RAS'!$C$12=$A$88,N90,IF('Prisestimat RAS'!$C$12=$A$108,N110,"ingen data"))))</f>
        <v>ingen data</v>
      </c>
      <c r="O26" s="59" t="str">
        <f>IF('Prisestimat RAS'!$C$12=$A$46,O48,IF('Prisestimat RAS'!$C$12=$A$67,O69,IF('Prisestimat RAS'!$C$12=$A$88,O90,IF('Prisestimat RAS'!$C$12=$A$108,O110,"ingen data"))))</f>
        <v>ingen data</v>
      </c>
      <c r="P26" s="59" t="str">
        <f>IF('Prisestimat RAS'!$C$12=$A$46,P48,IF('Prisestimat RAS'!$C$12=$A$67,P69,IF('Prisestimat RAS'!$C$12=$A$88,P90,IF('Prisestimat RAS'!$C$12=$A$108,P110,"ingen data"))))</f>
        <v>ingen data</v>
      </c>
      <c r="Q26" s="59" t="str">
        <f>IF('Prisestimat RAS'!$C$12=$A$46,Q48,IF('Prisestimat RAS'!$C$12=$A$67,Q69,IF('Prisestimat RAS'!$C$12=$A$88,Q90,IF('Prisestimat RAS'!$C$12=$A$108,Q110,"ingen data"))))</f>
        <v>ingen data</v>
      </c>
      <c r="R26" s="59" t="str">
        <f>IF('Prisestimat RAS'!$C$12=$A$46,R48,IF('Prisestimat RAS'!$C$12=$A$67,R69,IF('Prisestimat RAS'!$C$12=$A$88,R90,IF('Prisestimat RAS'!$C$12=$A$108,R110,"ingen data"))))</f>
        <v>ingen data</v>
      </c>
      <c r="S26" s="59" t="str">
        <f>IF('Prisestimat RAS'!$C$12=$A$46,S48,IF('Prisestimat RAS'!$C$12=$A$67,S69,IF('Prisestimat RAS'!$C$12=$A$88,S90,IF('Prisestimat RAS'!$C$12=$A$108,S110,"ingen data"))))</f>
        <v>ingen data</v>
      </c>
      <c r="T26" s="59" t="str">
        <f>IF('Prisestimat RAS'!$C$12=$A$46,T48,IF('Prisestimat RAS'!$C$12=$A$67,T69,IF('Prisestimat RAS'!$C$12=$A$88,T90,IF('Prisestimat RAS'!$C$12=$A$108,T110,"ingen data"))))</f>
        <v>ingen data</v>
      </c>
      <c r="U26" s="59" t="str">
        <f>IF('Prisestimat RAS'!$C$12=$A$46,U48,IF('Prisestimat RAS'!$C$12=$A$67,U69,IF('Prisestimat RAS'!$C$12=$A$88,U90,IF('Prisestimat RAS'!$C$12=$A$108,U110,"ingen data"))))</f>
        <v>ingen data</v>
      </c>
      <c r="V26" s="59" t="str">
        <f>IF('Prisestimat RAS'!$C$12=$A$46,V48,IF('Prisestimat RAS'!$C$12=$A$67,V69,IF('Prisestimat RAS'!$C$12=$A$88,V90,IF('Prisestimat RAS'!$C$12=$A$108,V110,"ingen data"))))</f>
        <v>ingen data</v>
      </c>
      <c r="W26" s="59" t="str">
        <f>IF('Prisestimat RAS'!$C$12=$A$46,W48,IF('Prisestimat RAS'!$C$12=$A$67,W69,IF('Prisestimat RAS'!$C$12=$A$88,W90,IF('Prisestimat RAS'!$C$12=$A$108,W110,"ingen data"))))</f>
        <v>ingen data</v>
      </c>
      <c r="X26" s="59" t="str">
        <f>IF('Prisestimat RAS'!$C$12=$A$46,X48,IF('Prisestimat RAS'!$C$12=$A$67,X69,IF('Prisestimat RAS'!$C$12=$A$88,X90,IF('Prisestimat RAS'!$C$12=$A$108,X110,"ingen data"))))</f>
        <v>ingen data</v>
      </c>
      <c r="Y26" s="59" t="str">
        <f>IF('Prisestimat RAS'!$C$12=$A$46,Y48,IF('Prisestimat RAS'!$C$12=$A$67,Y69,IF('Prisestimat RAS'!$C$12=$A$88,Y90,IF('Prisestimat RAS'!$C$12=$A$108,Y110,"ingen data"))))</f>
        <v>ingen data</v>
      </c>
      <c r="Z26" s="59" t="str">
        <f>IF('Prisestimat RAS'!$C$12=$A$46,Z48,IF('Prisestimat RAS'!$C$12=$A$67,Z69,IF('Prisestimat RAS'!$C$12=$A$88,Z90,IF('Prisestimat RAS'!$C$12=$A$108,Z110,"ingen data"))))</f>
        <v>ingen data</v>
      </c>
      <c r="AA26" s="59" t="str">
        <f>IF('Prisestimat RAS'!$C$12=$A$46,AA48,IF('Prisestimat RAS'!$C$12=$A$67,AA69,IF('Prisestimat RAS'!$C$12=$A$88,AA90,IF('Prisestimat RAS'!$C$12=$A$108,AA110,"ingen data"))))</f>
        <v>ingen data</v>
      </c>
      <c r="AB26" s="59" t="str">
        <f>IF('Prisestimat RAS'!$C$12=$A$46,AB48,IF('Prisestimat RAS'!$C$12=$A$67,AB69,IF('Prisestimat RAS'!$C$12=$A$88,AB90,IF('Prisestimat RAS'!$C$12=$A$108,AB110,"ingen data"))))</f>
        <v>ingen data</v>
      </c>
      <c r="AC26" s="59" t="str">
        <f>IF('Prisestimat RAS'!$C$12=$A$46,AC48,IF('Prisestimat RAS'!$C$12=$A$67,AC69,IF('Prisestimat RAS'!$C$12=$A$88,AC90,IF('Prisestimat RAS'!$C$12=$A$108,AC110,"ingen data"))))</f>
        <v>ingen data</v>
      </c>
      <c r="AD26" s="59" t="str">
        <f>IF('Prisestimat RAS'!$C$12=$A$46,AD48,IF('Prisestimat RAS'!$C$12=$A$67,AD69,IF('Prisestimat RAS'!$C$12=$A$88,AD90,IF('Prisestimat RAS'!$C$12=$A$108,AD110,"ingen data"))))</f>
        <v>ingen data</v>
      </c>
      <c r="AE26" s="59" t="str">
        <f>IF('Prisestimat RAS'!$C$12=$A$46,AE48,IF('Prisestimat RAS'!$C$12=$A$67,AE69,IF('Prisestimat RAS'!$C$12=$A$88,AE90,IF('Prisestimat RAS'!$C$12=$A$108,AE110,"ingen data"))))</f>
        <v>ingen data</v>
      </c>
      <c r="AF26" s="59" t="str">
        <f>IF('Prisestimat RAS'!$C$12=$A$46,AF48,IF('Prisestimat RAS'!$C$12=$A$67,AF69,IF('Prisestimat RAS'!$C$12=$A$88,AF90,IF('Prisestimat RAS'!$C$12=$A$108,AF110,"ingen data"))))</f>
        <v>ingen data</v>
      </c>
      <c r="AG26" s="59" t="str">
        <f>IF('Prisestimat RAS'!$C$12=$A$46,AG48,IF('Prisestimat RAS'!$C$12=$A$67,AG69,IF('Prisestimat RAS'!$C$12=$A$88,AG90,IF('Prisestimat RAS'!$C$12=$A$108,AG110,"ingen data"))))</f>
        <v>ingen data</v>
      </c>
      <c r="AH26" s="59" t="str">
        <f>IF('Prisestimat RAS'!$C$12=$A$46,AH48,IF('Prisestimat RAS'!$C$12=$A$67,AH69,IF('Prisestimat RAS'!$C$12=$A$88,AH90,IF('Prisestimat RAS'!$C$12=$A$108,AH110,"ingen data"))))</f>
        <v>ingen data</v>
      </c>
      <c r="AI26" s="59" t="str">
        <f>IF('Prisestimat RAS'!$C$12=$A$46,AI48,IF('Prisestimat RAS'!$C$12=$A$67,AI69,IF('Prisestimat RAS'!$C$12=$A$88,AI90,IF('Prisestimat RAS'!$C$12=$A$108,AI110,"ingen data"))))</f>
        <v>ingen data</v>
      </c>
      <c r="AJ26" s="59" t="str">
        <f>IF('Prisestimat RAS'!$C$12=$A$46,AJ48,IF('Prisestimat RAS'!$C$12=$A$67,AJ69,IF('Prisestimat RAS'!$C$12=$A$88,AJ90,IF('Prisestimat RAS'!$C$12=$A$108,AJ110,"ingen data"))))</f>
        <v>ingen data</v>
      </c>
      <c r="AK26" s="59" t="str">
        <f>IF('Prisestimat RAS'!$C$12=$A$46,AK48,IF('Prisestimat RAS'!$C$12=$A$67,AK69,IF('Prisestimat RAS'!$C$12=$A$88,AK90,IF('Prisestimat RAS'!$C$12=$A$108,AK110,"ingen data"))))</f>
        <v>ingen data</v>
      </c>
      <c r="AL26" s="59" t="str">
        <f>IF('Prisestimat RAS'!$C$12=$A$46,AL48,IF('Prisestimat RAS'!$C$12=$A$67,AL69,IF('Prisestimat RAS'!$C$12=$A$88,AL90,IF('Prisestimat RAS'!$C$12=$A$108,AL110,"ingen data"))))</f>
        <v>ingen data</v>
      </c>
      <c r="AM26" s="59" t="str">
        <f>IF('Prisestimat RAS'!$C$12=$A$46,AM48,IF('Prisestimat RAS'!$C$12=$A$67,AM69,IF('Prisestimat RAS'!$C$12=$A$88,AM90,IF('Prisestimat RAS'!$C$12=$A$108,AM110,"ingen data"))))</f>
        <v>ingen data</v>
      </c>
      <c r="AN26" s="59" t="str">
        <f>IF('Prisestimat RAS'!$C$12=$A$46,AN48,IF('Prisestimat RAS'!$C$12=$A$67,AN69,IF('Prisestimat RAS'!$C$12=$A$88,AN90,IF('Prisestimat RAS'!$C$12=$A$108,AN110,"ingen data"))))</f>
        <v>ingen data</v>
      </c>
      <c r="AO26" s="59" t="str">
        <f>IF('Prisestimat RAS'!$C$12=$A$46,AO48,IF('Prisestimat RAS'!$C$12=$A$67,AO69,IF('Prisestimat RAS'!$C$12=$A$88,AO90,IF('Prisestimat RAS'!$C$12=$A$108,AO110,"ingen data"))))</f>
        <v>ingen data</v>
      </c>
      <c r="AP26" s="59" t="str">
        <f>IF('Prisestimat RAS'!$C$12=$A$46,AP48,IF('Prisestimat RAS'!$C$12=$A$67,AP69,IF('Prisestimat RAS'!$C$12=$A$88,AP90,IF('Prisestimat RAS'!$C$12=$A$108,AP110,"ingen data"))))</f>
        <v>ingen data</v>
      </c>
      <c r="AQ26" s="59" t="str">
        <f>IF('Prisestimat RAS'!$C$12=$A$46,AQ48,IF('Prisestimat RAS'!$C$12=$A$67,AQ69,IF('Prisestimat RAS'!$C$12=$A$88,AQ90,IF('Prisestimat RAS'!$C$12=$A$108,AQ110,"ingen data"))))</f>
        <v>ingen data</v>
      </c>
      <c r="AR26" s="59" t="str">
        <f>IF('Prisestimat RAS'!$C$12=$A$46,AR48,IF('Prisestimat RAS'!$C$12=$A$67,AR69,IF('Prisestimat RAS'!$C$12=$A$88,AR90,IF('Prisestimat RAS'!$C$12=$A$108,AR110,"ingen data"))))</f>
        <v>ingen data</v>
      </c>
      <c r="AS26" s="59" t="str">
        <f>IF('Prisestimat RAS'!$C$12=$A$46,AS48,IF('Prisestimat RAS'!$C$12=$A$67,AS69,IF('Prisestimat RAS'!$C$12=$A$88,AS90,IF('Prisestimat RAS'!$C$12=$A$108,AS110,"ingen data"))))</f>
        <v>ingen data</v>
      </c>
      <c r="AT26" s="59" t="str">
        <f>IF('Prisestimat RAS'!$C$12=$A$46,AT48,IF('Prisestimat RAS'!$C$12=$A$67,AT69,IF('Prisestimat RAS'!$C$12=$A$88,AT90,IF('Prisestimat RAS'!$C$12=$A$108,AT110,"ingen data"))))</f>
        <v>ingen data</v>
      </c>
      <c r="AU26" s="59" t="str">
        <f>IF('Prisestimat RAS'!$C$12=$A$46,AU48,IF('Prisestimat RAS'!$C$12=$A$67,AU69,IF('Prisestimat RAS'!$C$12=$A$88,AU90,IF('Prisestimat RAS'!$C$12=$A$108,AU110,"ingen data"))))</f>
        <v>ingen data</v>
      </c>
    </row>
    <row r="27" spans="1:47" ht="14.4">
      <c r="A27" s="36" t="str">
        <f>IF('Prisestimat RAS'!$C$12=$A$46,A49,IF('Prisestimat RAS'!$C$12=$A$67,A70,IF('Prisestimat RAS'!$C$12=$A$88,A91,IF('Prisestimat RAS'!$C$12=$A$108,A111,"ingen data"))))</f>
        <v>ingen data</v>
      </c>
      <c r="B27" s="46" t="str">
        <f>IF('Prisestimat RAS'!$C$12=$A$46,B49,IF('Prisestimat RAS'!$C$12=$A$67,B70,IF('Prisestimat RAS'!$C$12=$A$88,B91,IF('Prisestimat RAS'!$C$12=$A$108,B111,"ingen data"))))</f>
        <v>ingen data</v>
      </c>
      <c r="C27" s="46" t="str">
        <f>IF('Prisestimat RAS'!$C$12=$A$46,C49,IF('Prisestimat RAS'!$C$12=$A$67,C70,IF('Prisestimat RAS'!$C$12=$A$88,C91,IF('Prisestimat RAS'!$C$12=$A$108,C111,"ingen data"))))</f>
        <v>ingen data</v>
      </c>
      <c r="D27" s="46" t="str">
        <f>IF('Prisestimat RAS'!$C$12=$A$46,D49,IF('Prisestimat RAS'!$C$12=$A$67,D70,IF('Prisestimat RAS'!$C$12=$A$88,D91,IF('Prisestimat RAS'!$C$12=$A$108,D111,"ingen data"))))</f>
        <v>ingen data</v>
      </c>
      <c r="E27" s="46" t="str">
        <f>IF('Prisestimat RAS'!$C$12=$A$46,E49,IF('Prisestimat RAS'!$C$12=$A$67,E70,IF('Prisestimat RAS'!$C$12=$A$88,E91,IF('Prisestimat RAS'!$C$12=$A$108,E111,"ingen data"))))</f>
        <v>ingen data</v>
      </c>
      <c r="F27" s="46" t="str">
        <f>IF('Prisestimat RAS'!$C$12=$A$46,F49,IF('Prisestimat RAS'!$C$12=$A$67,F70,IF('Prisestimat RAS'!$C$12=$A$88,F91,IF('Prisestimat RAS'!$C$12=$A$108,F111,"ingen data"))))</f>
        <v>ingen data</v>
      </c>
      <c r="G27" s="46" t="str">
        <f>IF('Prisestimat RAS'!$C$12=$A$46,G49,IF('Prisestimat RAS'!$C$12=$A$67,G70,IF('Prisestimat RAS'!$C$12=$A$88,G91,IF('Prisestimat RAS'!$C$12=$A$108,G111,"ingen data"))))</f>
        <v>ingen data</v>
      </c>
      <c r="H27" s="46" t="str">
        <f>IF('Prisestimat RAS'!$C$12=$A$46,H49,IF('Prisestimat RAS'!$C$12=$A$67,H70,IF('Prisestimat RAS'!$C$12=$A$88,H91,IF('Prisestimat RAS'!$C$12=$A$108,H111,"ingen data"))))</f>
        <v>ingen data</v>
      </c>
      <c r="I27" s="46" t="str">
        <f>IF('Prisestimat RAS'!$C$12=$A$46,I49,IF('Prisestimat RAS'!$C$12=$A$67,I70,IF('Prisestimat RAS'!$C$12=$A$88,I91,IF('Prisestimat RAS'!$C$12=$A$108,I111,"ingen data"))))</f>
        <v>ingen data</v>
      </c>
      <c r="J27" s="46" t="str">
        <f>IF('Prisestimat RAS'!$C$12=$A$46,J49,IF('Prisestimat RAS'!$C$12=$A$67,J70,IF('Prisestimat RAS'!$C$12=$A$88,J91,IF('Prisestimat RAS'!$C$12=$A$108,J111,"ingen data"))))</f>
        <v>ingen data</v>
      </c>
      <c r="K27" s="46" t="str">
        <f>IF('Prisestimat RAS'!$C$12=$A$46,K49,IF('Prisestimat RAS'!$C$12=$A$67,K70,IF('Prisestimat RAS'!$C$12=$A$88,K91,IF('Prisestimat RAS'!$C$12=$A$108,K111,"ingen data"))))</f>
        <v>ingen data</v>
      </c>
      <c r="L27" s="46" t="str">
        <f>IF('Prisestimat RAS'!$C$12=$A$46,L49,IF('Prisestimat RAS'!$C$12=$A$67,L70,IF('Prisestimat RAS'!$C$12=$A$88,L91,IF('Prisestimat RAS'!$C$12=$A$108,L111,"ingen data"))))</f>
        <v>ingen data</v>
      </c>
      <c r="M27" s="46" t="str">
        <f>IF('Prisestimat RAS'!$C$12=$A$46,M49,IF('Prisestimat RAS'!$C$12=$A$67,M70,IF('Prisestimat RAS'!$C$12=$A$88,M91,IF('Prisestimat RAS'!$C$12=$A$108,M111,"ingen data"))))</f>
        <v>ingen data</v>
      </c>
      <c r="N27" s="46" t="str">
        <f>IF('Prisestimat RAS'!$C$12=$A$46,N49,IF('Prisestimat RAS'!$C$12=$A$67,N70,IF('Prisestimat RAS'!$C$12=$A$88,N91,IF('Prisestimat RAS'!$C$12=$A$108,N111,"ingen data"))))</f>
        <v>ingen data</v>
      </c>
      <c r="O27" s="46" t="str">
        <f>IF('Prisestimat RAS'!$C$12=$A$46,O49,IF('Prisestimat RAS'!$C$12=$A$67,O70,IF('Prisestimat RAS'!$C$12=$A$88,O91,IF('Prisestimat RAS'!$C$12=$A$108,O111,"ingen data"))))</f>
        <v>ingen data</v>
      </c>
      <c r="P27" s="46" t="str">
        <f>IF('Prisestimat RAS'!$C$12=$A$46,P49,IF('Prisestimat RAS'!$C$12=$A$67,P70,IF('Prisestimat RAS'!$C$12=$A$88,P91,IF('Prisestimat RAS'!$C$12=$A$108,P111,"ingen data"))))</f>
        <v>ingen data</v>
      </c>
      <c r="Q27" s="46" t="str">
        <f>IF('Prisestimat RAS'!$C$12=$A$46,Q49,IF('Prisestimat RAS'!$C$12=$A$67,Q70,IF('Prisestimat RAS'!$C$12=$A$88,Q91,IF('Prisestimat RAS'!$C$12=$A$108,Q111,"ingen data"))))</f>
        <v>ingen data</v>
      </c>
      <c r="R27" s="46" t="str">
        <f>IF('Prisestimat RAS'!$C$12=$A$46,R49,IF('Prisestimat RAS'!$C$12=$A$67,R70,IF('Prisestimat RAS'!$C$12=$A$88,R91,IF('Prisestimat RAS'!$C$12=$A$108,R111,"ingen data"))))</f>
        <v>ingen data</v>
      </c>
      <c r="S27" s="46" t="str">
        <f>IF('Prisestimat RAS'!$C$12=$A$46,S49,IF('Prisestimat RAS'!$C$12=$A$67,S70,IF('Prisestimat RAS'!$C$12=$A$88,S91,IF('Prisestimat RAS'!$C$12=$A$108,S111,"ingen data"))))</f>
        <v>ingen data</v>
      </c>
      <c r="T27" s="46" t="str">
        <f>IF('Prisestimat RAS'!$C$12=$A$46,T49,IF('Prisestimat RAS'!$C$12=$A$67,T70,IF('Prisestimat RAS'!$C$12=$A$88,T91,IF('Prisestimat RAS'!$C$12=$A$108,T111,"ingen data"))))</f>
        <v>ingen data</v>
      </c>
      <c r="U27" s="46" t="str">
        <f>IF('Prisestimat RAS'!$C$12=$A$46,U49,IF('Prisestimat RAS'!$C$12=$A$67,U70,IF('Prisestimat RAS'!$C$12=$A$88,U91,IF('Prisestimat RAS'!$C$12=$A$108,U111,"ingen data"))))</f>
        <v>ingen data</v>
      </c>
      <c r="V27" s="46" t="str">
        <f>IF('Prisestimat RAS'!$C$12=$A$46,V49,IF('Prisestimat RAS'!$C$12=$A$67,V70,IF('Prisestimat RAS'!$C$12=$A$88,V91,IF('Prisestimat RAS'!$C$12=$A$108,V111,"ingen data"))))</f>
        <v>ingen data</v>
      </c>
      <c r="W27" s="46" t="str">
        <f>IF('Prisestimat RAS'!$C$12=$A$46,W49,IF('Prisestimat RAS'!$C$12=$A$67,W70,IF('Prisestimat RAS'!$C$12=$A$88,W91,IF('Prisestimat RAS'!$C$12=$A$108,W111,"ingen data"))))</f>
        <v>ingen data</v>
      </c>
      <c r="X27" s="46" t="str">
        <f>IF('Prisestimat RAS'!$C$12=$A$46,X49,IF('Prisestimat RAS'!$C$12=$A$67,X70,IF('Prisestimat RAS'!$C$12=$A$88,X91,IF('Prisestimat RAS'!$C$12=$A$108,X111,"ingen data"))))</f>
        <v>ingen data</v>
      </c>
      <c r="Y27" s="46" t="str">
        <f>IF('Prisestimat RAS'!$C$12=$A$46,Y49,IF('Prisestimat RAS'!$C$12=$A$67,Y70,IF('Prisestimat RAS'!$C$12=$A$88,Y91,IF('Prisestimat RAS'!$C$12=$A$108,Y111,"ingen data"))))</f>
        <v>ingen data</v>
      </c>
      <c r="Z27" s="46" t="str">
        <f>IF('Prisestimat RAS'!$C$12=$A$46,Z49,IF('Prisestimat RAS'!$C$12=$A$67,Z70,IF('Prisestimat RAS'!$C$12=$A$88,Z91,IF('Prisestimat RAS'!$C$12=$A$108,Z111,"ingen data"))))</f>
        <v>ingen data</v>
      </c>
      <c r="AA27" s="46" t="str">
        <f>IF('Prisestimat RAS'!$C$12=$A$46,AA49,IF('Prisestimat RAS'!$C$12=$A$67,AA70,IF('Prisestimat RAS'!$C$12=$A$88,AA91,IF('Prisestimat RAS'!$C$12=$A$108,AA111,"ingen data"))))</f>
        <v>ingen data</v>
      </c>
      <c r="AB27" s="46" t="str">
        <f>IF('Prisestimat RAS'!$C$12=$A$46,AB49,IF('Prisestimat RAS'!$C$12=$A$67,AB70,IF('Prisestimat RAS'!$C$12=$A$88,AB91,IF('Prisestimat RAS'!$C$12=$A$108,AB111,"ingen data"))))</f>
        <v>ingen data</v>
      </c>
      <c r="AC27" s="46" t="str">
        <f>IF('Prisestimat RAS'!$C$12=$A$46,AC49,IF('Prisestimat RAS'!$C$12=$A$67,AC70,IF('Prisestimat RAS'!$C$12=$A$88,AC91,IF('Prisestimat RAS'!$C$12=$A$108,AC111,"ingen data"))))</f>
        <v>ingen data</v>
      </c>
      <c r="AD27" s="46" t="str">
        <f>IF('Prisestimat RAS'!$C$12=$A$46,AD49,IF('Prisestimat RAS'!$C$12=$A$67,AD70,IF('Prisestimat RAS'!$C$12=$A$88,AD91,IF('Prisestimat RAS'!$C$12=$A$108,AD111,"ingen data"))))</f>
        <v>ingen data</v>
      </c>
      <c r="AE27" s="46" t="str">
        <f>IF('Prisestimat RAS'!$C$12=$A$46,AE49,IF('Prisestimat RAS'!$C$12=$A$67,AE70,IF('Prisestimat RAS'!$C$12=$A$88,AE91,IF('Prisestimat RAS'!$C$12=$A$108,AE111,"ingen data"))))</f>
        <v>ingen data</v>
      </c>
      <c r="AF27" s="46" t="str">
        <f>IF('Prisestimat RAS'!$C$12=$A$46,AF49,IF('Prisestimat RAS'!$C$12=$A$67,AF70,IF('Prisestimat RAS'!$C$12=$A$88,AF91,IF('Prisestimat RAS'!$C$12=$A$108,AF111,"ingen data"))))</f>
        <v>ingen data</v>
      </c>
      <c r="AG27" s="46" t="str">
        <f>IF('Prisestimat RAS'!$C$12=$A$46,AG49,IF('Prisestimat RAS'!$C$12=$A$67,AG70,IF('Prisestimat RAS'!$C$12=$A$88,AG91,IF('Prisestimat RAS'!$C$12=$A$108,AG111,"ingen data"))))</f>
        <v>ingen data</v>
      </c>
      <c r="AH27" s="46" t="str">
        <f>IF('Prisestimat RAS'!$C$12=$A$46,AH49,IF('Prisestimat RAS'!$C$12=$A$67,AH70,IF('Prisestimat RAS'!$C$12=$A$88,AH91,IF('Prisestimat RAS'!$C$12=$A$108,AH111,"ingen data"))))</f>
        <v>ingen data</v>
      </c>
      <c r="AI27" s="46" t="str">
        <f>IF('Prisestimat RAS'!$C$12=$A$46,AI49,IF('Prisestimat RAS'!$C$12=$A$67,AI70,IF('Prisestimat RAS'!$C$12=$A$88,AI91,IF('Prisestimat RAS'!$C$12=$A$108,AI111,"ingen data"))))</f>
        <v>ingen data</v>
      </c>
      <c r="AJ27" s="46" t="str">
        <f>IF('Prisestimat RAS'!$C$12=$A$46,AJ49,IF('Prisestimat RAS'!$C$12=$A$67,AJ70,IF('Prisestimat RAS'!$C$12=$A$88,AJ91,IF('Prisestimat RAS'!$C$12=$A$108,AJ111,"ingen data"))))</f>
        <v>ingen data</v>
      </c>
      <c r="AK27" s="46" t="str">
        <f>IF('Prisestimat RAS'!$C$12=$A$46,AK49,IF('Prisestimat RAS'!$C$12=$A$67,AK70,IF('Prisestimat RAS'!$C$12=$A$88,AK91,IF('Prisestimat RAS'!$C$12=$A$108,AK111,"ingen data"))))</f>
        <v>ingen data</v>
      </c>
      <c r="AL27" s="46" t="str">
        <f>IF('Prisestimat RAS'!$C$12=$A$46,AL49,IF('Prisestimat RAS'!$C$12=$A$67,AL70,IF('Prisestimat RAS'!$C$12=$A$88,AL91,IF('Prisestimat RAS'!$C$12=$A$108,AL111,"ingen data"))))</f>
        <v>ingen data</v>
      </c>
      <c r="AM27" s="46" t="str">
        <f>IF('Prisestimat RAS'!$C$12=$A$46,AM49,IF('Prisestimat RAS'!$C$12=$A$67,AM70,IF('Prisestimat RAS'!$C$12=$A$88,AM91,IF('Prisestimat RAS'!$C$12=$A$108,AM111,"ingen data"))))</f>
        <v>ingen data</v>
      </c>
      <c r="AN27" s="46" t="str">
        <f>IF('Prisestimat RAS'!$C$12=$A$46,AN49,IF('Prisestimat RAS'!$C$12=$A$67,AN70,IF('Prisestimat RAS'!$C$12=$A$88,AN91,IF('Prisestimat RAS'!$C$12=$A$108,AN111,"ingen data"))))</f>
        <v>ingen data</v>
      </c>
      <c r="AO27" s="46" t="str">
        <f>IF('Prisestimat RAS'!$C$12=$A$46,AO49,IF('Prisestimat RAS'!$C$12=$A$67,AO70,IF('Prisestimat RAS'!$C$12=$A$88,AO91,IF('Prisestimat RAS'!$C$12=$A$108,AO111,"ingen data"))))</f>
        <v>ingen data</v>
      </c>
      <c r="AP27" s="46" t="str">
        <f>IF('Prisestimat RAS'!$C$12=$A$46,AP49,IF('Prisestimat RAS'!$C$12=$A$67,AP70,IF('Prisestimat RAS'!$C$12=$A$88,AP91,IF('Prisestimat RAS'!$C$12=$A$108,AP111,"ingen data"))))</f>
        <v>ingen data</v>
      </c>
      <c r="AQ27" s="46" t="str">
        <f>IF('Prisestimat RAS'!$C$12=$A$46,AQ49,IF('Prisestimat RAS'!$C$12=$A$67,AQ70,IF('Prisestimat RAS'!$C$12=$A$88,AQ91,IF('Prisestimat RAS'!$C$12=$A$108,AQ111,"ingen data"))))</f>
        <v>ingen data</v>
      </c>
      <c r="AR27" s="46" t="str">
        <f>IF('Prisestimat RAS'!$C$12=$A$46,AR49,IF('Prisestimat RAS'!$C$12=$A$67,AR70,IF('Prisestimat RAS'!$C$12=$A$88,AR91,IF('Prisestimat RAS'!$C$12=$A$108,AR111,"ingen data"))))</f>
        <v>ingen data</v>
      </c>
      <c r="AS27" s="46" t="str">
        <f>IF('Prisestimat RAS'!$C$12=$A$46,AS49,IF('Prisestimat RAS'!$C$12=$A$67,AS70,IF('Prisestimat RAS'!$C$12=$A$88,AS91,IF('Prisestimat RAS'!$C$12=$A$108,AS111,"ingen data"))))</f>
        <v>ingen data</v>
      </c>
      <c r="AT27" s="46" t="str">
        <f>IF('Prisestimat RAS'!$C$12=$A$46,AT49,IF('Prisestimat RAS'!$C$12=$A$67,AT70,IF('Prisestimat RAS'!$C$12=$A$88,AT91,IF('Prisestimat RAS'!$C$12=$A$108,AT111,"ingen data"))))</f>
        <v>ingen data</v>
      </c>
      <c r="AU27" s="46" t="str">
        <f>IF('Prisestimat RAS'!$C$12=$A$46,AU49,IF('Prisestimat RAS'!$C$12=$A$67,AU70,IF('Prisestimat RAS'!$C$12=$A$88,AU91,IF('Prisestimat RAS'!$C$12=$A$108,AU111,"ingen data"))))</f>
        <v>ingen data</v>
      </c>
    </row>
    <row r="28" spans="1:47" ht="14.4">
      <c r="A28" s="36" t="str">
        <f>IF('Prisestimat RAS'!$C$12=$A$46,A50,IF('Prisestimat RAS'!$C$12=$A$67,A71,IF('Prisestimat RAS'!$C$12=$A$88,A92,IF('Prisestimat RAS'!$C$12=$A$108,A112,"ingen data"))))</f>
        <v>ingen data</v>
      </c>
      <c r="B28" s="46" t="str">
        <f>IF('Prisestimat RAS'!$C$12=$A$46,B50,IF('Prisestimat RAS'!$C$12=$A$67,B71,IF('Prisestimat RAS'!$C$12=$A$88,B92,IF('Prisestimat RAS'!$C$12=$A$108,B112,"ingen data"))))</f>
        <v>ingen data</v>
      </c>
      <c r="C28" s="46" t="str">
        <f>IF('Prisestimat RAS'!$C$12=$A$46,C50,IF('Prisestimat RAS'!$C$12=$A$67,C71,IF('Prisestimat RAS'!$C$12=$A$88,C92,IF('Prisestimat RAS'!$C$12=$A$108,C112,"ingen data"))))</f>
        <v>ingen data</v>
      </c>
      <c r="D28" s="46" t="str">
        <f>IF('Prisestimat RAS'!$C$12=$A$46,D50,IF('Prisestimat RAS'!$C$12=$A$67,D71,IF('Prisestimat RAS'!$C$12=$A$88,D92,IF('Prisestimat RAS'!$C$12=$A$108,D112,"ingen data"))))</f>
        <v>ingen data</v>
      </c>
      <c r="E28" s="46" t="str">
        <f>IF('Prisestimat RAS'!$C$12=$A$46,E50,IF('Prisestimat RAS'!$C$12=$A$67,E71,IF('Prisestimat RAS'!$C$12=$A$88,E92,IF('Prisestimat RAS'!$C$12=$A$108,E112,"ingen data"))))</f>
        <v>ingen data</v>
      </c>
      <c r="F28" s="46" t="str">
        <f>IF('Prisestimat RAS'!$C$12=$A$46,F50,IF('Prisestimat RAS'!$C$12=$A$67,F71,IF('Prisestimat RAS'!$C$12=$A$88,F92,IF('Prisestimat RAS'!$C$12=$A$108,F112,"ingen data"))))</f>
        <v>ingen data</v>
      </c>
      <c r="G28" s="46" t="str">
        <f>IF('Prisestimat RAS'!$C$12=$A$46,G50,IF('Prisestimat RAS'!$C$12=$A$67,G71,IF('Prisestimat RAS'!$C$12=$A$88,G92,IF('Prisestimat RAS'!$C$12=$A$108,G112,"ingen data"))))</f>
        <v>ingen data</v>
      </c>
      <c r="H28" s="46" t="str">
        <f>IF('Prisestimat RAS'!$C$12=$A$46,H50,IF('Prisestimat RAS'!$C$12=$A$67,H71,IF('Prisestimat RAS'!$C$12=$A$88,H92,IF('Prisestimat RAS'!$C$12=$A$108,H112,"ingen data"))))</f>
        <v>ingen data</v>
      </c>
      <c r="I28" s="46" t="str">
        <f>IF('Prisestimat RAS'!$C$12=$A$46,I50,IF('Prisestimat RAS'!$C$12=$A$67,I71,IF('Prisestimat RAS'!$C$12=$A$88,I92,IF('Prisestimat RAS'!$C$12=$A$108,I112,"ingen data"))))</f>
        <v>ingen data</v>
      </c>
      <c r="J28" s="46" t="str">
        <f>IF('Prisestimat RAS'!$C$12=$A$46,J50,IF('Prisestimat RAS'!$C$12=$A$67,J71,IF('Prisestimat RAS'!$C$12=$A$88,J92,IF('Prisestimat RAS'!$C$12=$A$108,J112,"ingen data"))))</f>
        <v>ingen data</v>
      </c>
      <c r="K28" s="46" t="str">
        <f>IF('Prisestimat RAS'!$C$12=$A$46,K50,IF('Prisestimat RAS'!$C$12=$A$67,K71,IF('Prisestimat RAS'!$C$12=$A$88,K92,IF('Prisestimat RAS'!$C$12=$A$108,K112,"ingen data"))))</f>
        <v>ingen data</v>
      </c>
      <c r="L28" s="46" t="str">
        <f>IF('Prisestimat RAS'!$C$12=$A$46,L50,IF('Prisestimat RAS'!$C$12=$A$67,L71,IF('Prisestimat RAS'!$C$12=$A$88,L92,IF('Prisestimat RAS'!$C$12=$A$108,L112,"ingen data"))))</f>
        <v>ingen data</v>
      </c>
      <c r="M28" s="46" t="str">
        <f>IF('Prisestimat RAS'!$C$12=$A$46,M50,IF('Prisestimat RAS'!$C$12=$A$67,M71,IF('Prisestimat RAS'!$C$12=$A$88,M92,IF('Prisestimat RAS'!$C$12=$A$108,M112,"ingen data"))))</f>
        <v>ingen data</v>
      </c>
      <c r="N28" s="46" t="str">
        <f>IF('Prisestimat RAS'!$C$12=$A$46,N50,IF('Prisestimat RAS'!$C$12=$A$67,N71,IF('Prisestimat RAS'!$C$12=$A$88,N92,IF('Prisestimat RAS'!$C$12=$A$108,N112,"ingen data"))))</f>
        <v>ingen data</v>
      </c>
      <c r="O28" s="46" t="str">
        <f>IF('Prisestimat RAS'!$C$12=$A$46,O50,IF('Prisestimat RAS'!$C$12=$A$67,O71,IF('Prisestimat RAS'!$C$12=$A$88,O92,IF('Prisestimat RAS'!$C$12=$A$108,O112,"ingen data"))))</f>
        <v>ingen data</v>
      </c>
      <c r="P28" s="46" t="str">
        <f>IF('Prisestimat RAS'!$C$12=$A$46,P50,IF('Prisestimat RAS'!$C$12=$A$67,P71,IF('Prisestimat RAS'!$C$12=$A$88,P92,IF('Prisestimat RAS'!$C$12=$A$108,P112,"ingen data"))))</f>
        <v>ingen data</v>
      </c>
      <c r="Q28" s="46" t="str">
        <f>IF('Prisestimat RAS'!$C$12=$A$46,Q50,IF('Prisestimat RAS'!$C$12=$A$67,Q71,IF('Prisestimat RAS'!$C$12=$A$88,Q92,IF('Prisestimat RAS'!$C$12=$A$108,Q112,"ingen data"))))</f>
        <v>ingen data</v>
      </c>
      <c r="R28" s="46" t="str">
        <f>IF('Prisestimat RAS'!$C$12=$A$46,R50,IF('Prisestimat RAS'!$C$12=$A$67,R71,IF('Prisestimat RAS'!$C$12=$A$88,R92,IF('Prisestimat RAS'!$C$12=$A$108,R112,"ingen data"))))</f>
        <v>ingen data</v>
      </c>
      <c r="S28" s="46" t="str">
        <f>IF('Prisestimat RAS'!$C$12=$A$46,S50,IF('Prisestimat RAS'!$C$12=$A$67,S71,IF('Prisestimat RAS'!$C$12=$A$88,S92,IF('Prisestimat RAS'!$C$12=$A$108,S112,"ingen data"))))</f>
        <v>ingen data</v>
      </c>
      <c r="T28" s="46" t="str">
        <f>IF('Prisestimat RAS'!$C$12=$A$46,T50,IF('Prisestimat RAS'!$C$12=$A$67,T71,IF('Prisestimat RAS'!$C$12=$A$88,T92,IF('Prisestimat RAS'!$C$12=$A$108,T112,"ingen data"))))</f>
        <v>ingen data</v>
      </c>
      <c r="U28" s="46" t="str">
        <f>IF('Prisestimat RAS'!$C$12=$A$46,U50,IF('Prisestimat RAS'!$C$12=$A$67,U71,IF('Prisestimat RAS'!$C$12=$A$88,U92,IF('Prisestimat RAS'!$C$12=$A$108,U112,"ingen data"))))</f>
        <v>ingen data</v>
      </c>
      <c r="V28" s="46" t="str">
        <f>IF('Prisestimat RAS'!$C$12=$A$46,V50,IF('Prisestimat RAS'!$C$12=$A$67,V71,IF('Prisestimat RAS'!$C$12=$A$88,V92,IF('Prisestimat RAS'!$C$12=$A$108,V112,"ingen data"))))</f>
        <v>ingen data</v>
      </c>
      <c r="W28" s="46" t="str">
        <f>IF('Prisestimat RAS'!$C$12=$A$46,W50,IF('Prisestimat RAS'!$C$12=$A$67,W71,IF('Prisestimat RAS'!$C$12=$A$88,W92,IF('Prisestimat RAS'!$C$12=$A$108,W112,"ingen data"))))</f>
        <v>ingen data</v>
      </c>
      <c r="X28" s="46" t="str">
        <f>IF('Prisestimat RAS'!$C$12=$A$46,X50,IF('Prisestimat RAS'!$C$12=$A$67,X71,IF('Prisestimat RAS'!$C$12=$A$88,X92,IF('Prisestimat RAS'!$C$12=$A$108,X112,"ingen data"))))</f>
        <v>ingen data</v>
      </c>
      <c r="Y28" s="46" t="str">
        <f>IF('Prisestimat RAS'!$C$12=$A$46,Y50,IF('Prisestimat RAS'!$C$12=$A$67,Y71,IF('Prisestimat RAS'!$C$12=$A$88,Y92,IF('Prisestimat RAS'!$C$12=$A$108,Y112,"ingen data"))))</f>
        <v>ingen data</v>
      </c>
      <c r="Z28" s="46" t="str">
        <f>IF('Prisestimat RAS'!$C$12=$A$46,Z50,IF('Prisestimat RAS'!$C$12=$A$67,Z71,IF('Prisestimat RAS'!$C$12=$A$88,Z92,IF('Prisestimat RAS'!$C$12=$A$108,Z112,"ingen data"))))</f>
        <v>ingen data</v>
      </c>
      <c r="AA28" s="46" t="str">
        <f>IF('Prisestimat RAS'!$C$12=$A$46,AA50,IF('Prisestimat RAS'!$C$12=$A$67,AA71,IF('Prisestimat RAS'!$C$12=$A$88,AA92,IF('Prisestimat RAS'!$C$12=$A$108,AA112,"ingen data"))))</f>
        <v>ingen data</v>
      </c>
      <c r="AB28" s="46" t="str">
        <f>IF('Prisestimat RAS'!$C$12=$A$46,AB50,IF('Prisestimat RAS'!$C$12=$A$67,AB71,IF('Prisestimat RAS'!$C$12=$A$88,AB92,IF('Prisestimat RAS'!$C$12=$A$108,AB112,"ingen data"))))</f>
        <v>ingen data</v>
      </c>
      <c r="AC28" s="46" t="str">
        <f>IF('Prisestimat RAS'!$C$12=$A$46,AC50,IF('Prisestimat RAS'!$C$12=$A$67,AC71,IF('Prisestimat RAS'!$C$12=$A$88,AC92,IF('Prisestimat RAS'!$C$12=$A$108,AC112,"ingen data"))))</f>
        <v>ingen data</v>
      </c>
      <c r="AD28" s="46" t="str">
        <f>IF('Prisestimat RAS'!$C$12=$A$46,AD50,IF('Prisestimat RAS'!$C$12=$A$67,AD71,IF('Prisestimat RAS'!$C$12=$A$88,AD92,IF('Prisestimat RAS'!$C$12=$A$108,AD112,"ingen data"))))</f>
        <v>ingen data</v>
      </c>
      <c r="AE28" s="46" t="str">
        <f>IF('Prisestimat RAS'!$C$12=$A$46,AE50,IF('Prisestimat RAS'!$C$12=$A$67,AE71,IF('Prisestimat RAS'!$C$12=$A$88,AE92,IF('Prisestimat RAS'!$C$12=$A$108,AE112,"ingen data"))))</f>
        <v>ingen data</v>
      </c>
      <c r="AF28" s="46" t="str">
        <f>IF('Prisestimat RAS'!$C$12=$A$46,AF50,IF('Prisestimat RAS'!$C$12=$A$67,AF71,IF('Prisestimat RAS'!$C$12=$A$88,AF92,IF('Prisestimat RAS'!$C$12=$A$108,AF112,"ingen data"))))</f>
        <v>ingen data</v>
      </c>
      <c r="AG28" s="46" t="str">
        <f>IF('Prisestimat RAS'!$C$12=$A$46,AG50,IF('Prisestimat RAS'!$C$12=$A$67,AG71,IF('Prisestimat RAS'!$C$12=$A$88,AG92,IF('Prisestimat RAS'!$C$12=$A$108,AG112,"ingen data"))))</f>
        <v>ingen data</v>
      </c>
      <c r="AH28" s="46" t="str">
        <f>IF('Prisestimat RAS'!$C$12=$A$46,AH50,IF('Prisestimat RAS'!$C$12=$A$67,AH71,IF('Prisestimat RAS'!$C$12=$A$88,AH92,IF('Prisestimat RAS'!$C$12=$A$108,AH112,"ingen data"))))</f>
        <v>ingen data</v>
      </c>
      <c r="AI28" s="46" t="str">
        <f>IF('Prisestimat RAS'!$C$12=$A$46,AI50,IF('Prisestimat RAS'!$C$12=$A$67,AI71,IF('Prisestimat RAS'!$C$12=$A$88,AI92,IF('Prisestimat RAS'!$C$12=$A$108,AI112,"ingen data"))))</f>
        <v>ingen data</v>
      </c>
      <c r="AJ28" s="46" t="str">
        <f>IF('Prisestimat RAS'!$C$12=$A$46,AJ50,IF('Prisestimat RAS'!$C$12=$A$67,AJ71,IF('Prisestimat RAS'!$C$12=$A$88,AJ92,IF('Prisestimat RAS'!$C$12=$A$108,AJ112,"ingen data"))))</f>
        <v>ingen data</v>
      </c>
      <c r="AK28" s="46" t="str">
        <f>IF('Prisestimat RAS'!$C$12=$A$46,AK50,IF('Prisestimat RAS'!$C$12=$A$67,AK71,IF('Prisestimat RAS'!$C$12=$A$88,AK92,IF('Prisestimat RAS'!$C$12=$A$108,AK112,"ingen data"))))</f>
        <v>ingen data</v>
      </c>
      <c r="AL28" s="46" t="str">
        <f>IF('Prisestimat RAS'!$C$12=$A$46,AL50,IF('Prisestimat RAS'!$C$12=$A$67,AL71,IF('Prisestimat RAS'!$C$12=$A$88,AL92,IF('Prisestimat RAS'!$C$12=$A$108,AL112,"ingen data"))))</f>
        <v>ingen data</v>
      </c>
      <c r="AM28" s="46" t="str">
        <f>IF('Prisestimat RAS'!$C$12=$A$46,AM50,IF('Prisestimat RAS'!$C$12=$A$67,AM71,IF('Prisestimat RAS'!$C$12=$A$88,AM92,IF('Prisestimat RAS'!$C$12=$A$108,AM112,"ingen data"))))</f>
        <v>ingen data</v>
      </c>
      <c r="AN28" s="46" t="str">
        <f>IF('Prisestimat RAS'!$C$12=$A$46,AN50,IF('Prisestimat RAS'!$C$12=$A$67,AN71,IF('Prisestimat RAS'!$C$12=$A$88,AN92,IF('Prisestimat RAS'!$C$12=$A$108,AN112,"ingen data"))))</f>
        <v>ingen data</v>
      </c>
      <c r="AO28" s="46" t="str">
        <f>IF('Prisestimat RAS'!$C$12=$A$46,AO50,IF('Prisestimat RAS'!$C$12=$A$67,AO71,IF('Prisestimat RAS'!$C$12=$A$88,AO92,IF('Prisestimat RAS'!$C$12=$A$108,AO112,"ingen data"))))</f>
        <v>ingen data</v>
      </c>
      <c r="AP28" s="46" t="str">
        <f>IF('Prisestimat RAS'!$C$12=$A$46,AP50,IF('Prisestimat RAS'!$C$12=$A$67,AP71,IF('Prisestimat RAS'!$C$12=$A$88,AP92,IF('Prisestimat RAS'!$C$12=$A$108,AP112,"ingen data"))))</f>
        <v>ingen data</v>
      </c>
      <c r="AQ28" s="46" t="str">
        <f>IF('Prisestimat RAS'!$C$12=$A$46,AQ50,IF('Prisestimat RAS'!$C$12=$A$67,AQ71,IF('Prisestimat RAS'!$C$12=$A$88,AQ92,IF('Prisestimat RAS'!$C$12=$A$108,AQ112,"ingen data"))))</f>
        <v>ingen data</v>
      </c>
      <c r="AR28" s="46" t="str">
        <f>IF('Prisestimat RAS'!$C$12=$A$46,AR50,IF('Prisestimat RAS'!$C$12=$A$67,AR71,IF('Prisestimat RAS'!$C$12=$A$88,AR92,IF('Prisestimat RAS'!$C$12=$A$108,AR112,"ingen data"))))</f>
        <v>ingen data</v>
      </c>
      <c r="AS28" s="46" t="str">
        <f>IF('Prisestimat RAS'!$C$12=$A$46,AS50,IF('Prisestimat RAS'!$C$12=$A$67,AS71,IF('Prisestimat RAS'!$C$12=$A$88,AS92,IF('Prisestimat RAS'!$C$12=$A$108,AS112,"ingen data"))))</f>
        <v>ingen data</v>
      </c>
      <c r="AT28" s="46" t="str">
        <f>IF('Prisestimat RAS'!$C$12=$A$46,AT50,IF('Prisestimat RAS'!$C$12=$A$67,AT71,IF('Prisestimat RAS'!$C$12=$A$88,AT92,IF('Prisestimat RAS'!$C$12=$A$108,AT112,"ingen data"))))</f>
        <v>ingen data</v>
      </c>
      <c r="AU28" s="46" t="str">
        <f>IF('Prisestimat RAS'!$C$12=$A$46,AU50,IF('Prisestimat RAS'!$C$12=$A$67,AU71,IF('Prisestimat RAS'!$C$12=$A$88,AU92,IF('Prisestimat RAS'!$C$12=$A$108,AU112,"ingen data"))))</f>
        <v>ingen data</v>
      </c>
    </row>
    <row r="29" spans="1:47" ht="14.4">
      <c r="A29" s="36" t="str">
        <f>IF('Prisestimat RAS'!$C$12=$A$46,A51,IF('Prisestimat RAS'!$C$12=$A$67,A72,IF('Prisestimat RAS'!$C$12=$A$88,A93,IF('Prisestimat RAS'!$C$12=$A$108,A113,"ingen data"))))</f>
        <v>ingen data</v>
      </c>
      <c r="B29" s="46" t="str">
        <f>IF('Prisestimat RAS'!$C$12=$A$46,B51,IF('Prisestimat RAS'!$C$12=$A$67,B72,IF('Prisestimat RAS'!$C$12=$A$88,B93,IF('Prisestimat RAS'!$C$12=$A$108,B113,"ingen data"))))</f>
        <v>ingen data</v>
      </c>
      <c r="C29" s="46" t="str">
        <f>IF('Prisestimat RAS'!$C$12=$A$46,C51,IF('Prisestimat RAS'!$C$12=$A$67,C72,IF('Prisestimat RAS'!$C$12=$A$88,C93,IF('Prisestimat RAS'!$C$12=$A$108,C113,"ingen data"))))</f>
        <v>ingen data</v>
      </c>
      <c r="D29" s="46" t="str">
        <f>IF('Prisestimat RAS'!$C$12=$A$46,D51,IF('Prisestimat RAS'!$C$12=$A$67,D72,IF('Prisestimat RAS'!$C$12=$A$88,D93,IF('Prisestimat RAS'!$C$12=$A$108,D113,"ingen data"))))</f>
        <v>ingen data</v>
      </c>
      <c r="E29" s="46" t="str">
        <f>IF('Prisestimat RAS'!$C$12=$A$46,E51,IF('Prisestimat RAS'!$C$12=$A$67,E72,IF('Prisestimat RAS'!$C$12=$A$88,E93,IF('Prisestimat RAS'!$C$12=$A$108,E113,"ingen data"))))</f>
        <v>ingen data</v>
      </c>
      <c r="F29" s="46" t="str">
        <f>IF('Prisestimat RAS'!$C$12=$A$46,F51,IF('Prisestimat RAS'!$C$12=$A$67,F72,IF('Prisestimat RAS'!$C$12=$A$88,F93,IF('Prisestimat RAS'!$C$12=$A$108,F113,"ingen data"))))</f>
        <v>ingen data</v>
      </c>
      <c r="G29" s="46" t="str">
        <f>IF('Prisestimat RAS'!$C$12=$A$46,G51,IF('Prisestimat RAS'!$C$12=$A$67,G72,IF('Prisestimat RAS'!$C$12=$A$88,G93,IF('Prisestimat RAS'!$C$12=$A$108,G113,"ingen data"))))</f>
        <v>ingen data</v>
      </c>
      <c r="H29" s="46" t="str">
        <f>IF('Prisestimat RAS'!$C$12=$A$46,H51,IF('Prisestimat RAS'!$C$12=$A$67,H72,IF('Prisestimat RAS'!$C$12=$A$88,H93,IF('Prisestimat RAS'!$C$12=$A$108,H113,"ingen data"))))</f>
        <v>ingen data</v>
      </c>
      <c r="I29" s="46" t="str">
        <f>IF('Prisestimat RAS'!$C$12=$A$46,I51,IF('Prisestimat RAS'!$C$12=$A$67,I72,IF('Prisestimat RAS'!$C$12=$A$88,I93,IF('Prisestimat RAS'!$C$12=$A$108,I113,"ingen data"))))</f>
        <v>ingen data</v>
      </c>
      <c r="J29" s="46" t="str">
        <f>IF('Prisestimat RAS'!$C$12=$A$46,J51,IF('Prisestimat RAS'!$C$12=$A$67,J72,IF('Prisestimat RAS'!$C$12=$A$88,J93,IF('Prisestimat RAS'!$C$12=$A$108,J113,"ingen data"))))</f>
        <v>ingen data</v>
      </c>
      <c r="K29" s="46" t="str">
        <f>IF('Prisestimat RAS'!$C$12=$A$46,K51,IF('Prisestimat RAS'!$C$12=$A$67,K72,IF('Prisestimat RAS'!$C$12=$A$88,K93,IF('Prisestimat RAS'!$C$12=$A$108,K113,"ingen data"))))</f>
        <v>ingen data</v>
      </c>
      <c r="L29" s="46" t="str">
        <f>IF('Prisestimat RAS'!$C$12=$A$46,L51,IF('Prisestimat RAS'!$C$12=$A$67,L72,IF('Prisestimat RAS'!$C$12=$A$88,L93,IF('Prisestimat RAS'!$C$12=$A$108,L113,"ingen data"))))</f>
        <v>ingen data</v>
      </c>
      <c r="M29" s="46" t="str">
        <f>IF('Prisestimat RAS'!$C$12=$A$46,M51,IF('Prisestimat RAS'!$C$12=$A$67,M72,IF('Prisestimat RAS'!$C$12=$A$88,M93,IF('Prisestimat RAS'!$C$12=$A$108,M113,"ingen data"))))</f>
        <v>ingen data</v>
      </c>
      <c r="N29" s="46" t="str">
        <f>IF('Prisestimat RAS'!$C$12=$A$46,N51,IF('Prisestimat RAS'!$C$12=$A$67,N72,IF('Prisestimat RAS'!$C$12=$A$88,N93,IF('Prisestimat RAS'!$C$12=$A$108,N113,"ingen data"))))</f>
        <v>ingen data</v>
      </c>
      <c r="O29" s="46" t="str">
        <f>IF('Prisestimat RAS'!$C$12=$A$46,O51,IF('Prisestimat RAS'!$C$12=$A$67,O72,IF('Prisestimat RAS'!$C$12=$A$88,O93,IF('Prisestimat RAS'!$C$12=$A$108,O113,"ingen data"))))</f>
        <v>ingen data</v>
      </c>
      <c r="P29" s="46" t="str">
        <f>IF('Prisestimat RAS'!$C$12=$A$46,P51,IF('Prisestimat RAS'!$C$12=$A$67,P72,IF('Prisestimat RAS'!$C$12=$A$88,P93,IF('Prisestimat RAS'!$C$12=$A$108,P113,"ingen data"))))</f>
        <v>ingen data</v>
      </c>
      <c r="Q29" s="46" t="str">
        <f>IF('Prisestimat RAS'!$C$12=$A$46,Q51,IF('Prisestimat RAS'!$C$12=$A$67,Q72,IF('Prisestimat RAS'!$C$12=$A$88,Q93,IF('Prisestimat RAS'!$C$12=$A$108,Q113,"ingen data"))))</f>
        <v>ingen data</v>
      </c>
      <c r="R29" s="46" t="str">
        <f>IF('Prisestimat RAS'!$C$12=$A$46,R51,IF('Prisestimat RAS'!$C$12=$A$67,R72,IF('Prisestimat RAS'!$C$12=$A$88,R93,IF('Prisestimat RAS'!$C$12=$A$108,R113,"ingen data"))))</f>
        <v>ingen data</v>
      </c>
      <c r="S29" s="46" t="str">
        <f>IF('Prisestimat RAS'!$C$12=$A$46,S51,IF('Prisestimat RAS'!$C$12=$A$67,S72,IF('Prisestimat RAS'!$C$12=$A$88,S93,IF('Prisestimat RAS'!$C$12=$A$108,S113,"ingen data"))))</f>
        <v>ingen data</v>
      </c>
      <c r="T29" s="46" t="str">
        <f>IF('Prisestimat RAS'!$C$12=$A$46,T51,IF('Prisestimat RAS'!$C$12=$A$67,T72,IF('Prisestimat RAS'!$C$12=$A$88,T93,IF('Prisestimat RAS'!$C$12=$A$108,T113,"ingen data"))))</f>
        <v>ingen data</v>
      </c>
      <c r="U29" s="46" t="str">
        <f>IF('Prisestimat RAS'!$C$12=$A$46,U51,IF('Prisestimat RAS'!$C$12=$A$67,U72,IF('Prisestimat RAS'!$C$12=$A$88,U93,IF('Prisestimat RAS'!$C$12=$A$108,U113,"ingen data"))))</f>
        <v>ingen data</v>
      </c>
      <c r="V29" s="46" t="str">
        <f>IF('Prisestimat RAS'!$C$12=$A$46,V51,IF('Prisestimat RAS'!$C$12=$A$67,V72,IF('Prisestimat RAS'!$C$12=$A$88,V93,IF('Prisestimat RAS'!$C$12=$A$108,V113,"ingen data"))))</f>
        <v>ingen data</v>
      </c>
      <c r="W29" s="46" t="str">
        <f>IF('Prisestimat RAS'!$C$12=$A$46,W51,IF('Prisestimat RAS'!$C$12=$A$67,W72,IF('Prisestimat RAS'!$C$12=$A$88,W93,IF('Prisestimat RAS'!$C$12=$A$108,W113,"ingen data"))))</f>
        <v>ingen data</v>
      </c>
      <c r="X29" s="46" t="str">
        <f>IF('Prisestimat RAS'!$C$12=$A$46,X51,IF('Prisestimat RAS'!$C$12=$A$67,X72,IF('Prisestimat RAS'!$C$12=$A$88,X93,IF('Prisestimat RAS'!$C$12=$A$108,X113,"ingen data"))))</f>
        <v>ingen data</v>
      </c>
      <c r="Y29" s="46" t="str">
        <f>IF('Prisestimat RAS'!$C$12=$A$46,Y51,IF('Prisestimat RAS'!$C$12=$A$67,Y72,IF('Prisestimat RAS'!$C$12=$A$88,Y93,IF('Prisestimat RAS'!$C$12=$A$108,Y113,"ingen data"))))</f>
        <v>ingen data</v>
      </c>
      <c r="Z29" s="46" t="str">
        <f>IF('Prisestimat RAS'!$C$12=$A$46,Z51,IF('Prisestimat RAS'!$C$12=$A$67,Z72,IF('Prisestimat RAS'!$C$12=$A$88,Z93,IF('Prisestimat RAS'!$C$12=$A$108,Z113,"ingen data"))))</f>
        <v>ingen data</v>
      </c>
      <c r="AA29" s="46" t="str">
        <f>IF('Prisestimat RAS'!$C$12=$A$46,AA51,IF('Prisestimat RAS'!$C$12=$A$67,AA72,IF('Prisestimat RAS'!$C$12=$A$88,AA93,IF('Prisestimat RAS'!$C$12=$A$108,AA113,"ingen data"))))</f>
        <v>ingen data</v>
      </c>
      <c r="AB29" s="46" t="str">
        <f>IF('Prisestimat RAS'!$C$12=$A$46,AB51,IF('Prisestimat RAS'!$C$12=$A$67,AB72,IF('Prisestimat RAS'!$C$12=$A$88,AB93,IF('Prisestimat RAS'!$C$12=$A$108,AB113,"ingen data"))))</f>
        <v>ingen data</v>
      </c>
      <c r="AC29" s="46" t="str">
        <f>IF('Prisestimat RAS'!$C$12=$A$46,AC51,IF('Prisestimat RAS'!$C$12=$A$67,AC72,IF('Prisestimat RAS'!$C$12=$A$88,AC93,IF('Prisestimat RAS'!$C$12=$A$108,AC113,"ingen data"))))</f>
        <v>ingen data</v>
      </c>
      <c r="AD29" s="46" t="str">
        <f>IF('Prisestimat RAS'!$C$12=$A$46,AD51,IF('Prisestimat RAS'!$C$12=$A$67,AD72,IF('Prisestimat RAS'!$C$12=$A$88,AD93,IF('Prisestimat RAS'!$C$12=$A$108,AD113,"ingen data"))))</f>
        <v>ingen data</v>
      </c>
      <c r="AE29" s="46" t="str">
        <f>IF('Prisestimat RAS'!$C$12=$A$46,AE51,IF('Prisestimat RAS'!$C$12=$A$67,AE72,IF('Prisestimat RAS'!$C$12=$A$88,AE93,IF('Prisestimat RAS'!$C$12=$A$108,AE113,"ingen data"))))</f>
        <v>ingen data</v>
      </c>
      <c r="AF29" s="46" t="str">
        <f>IF('Prisestimat RAS'!$C$12=$A$46,AF51,IF('Prisestimat RAS'!$C$12=$A$67,AF72,IF('Prisestimat RAS'!$C$12=$A$88,AF93,IF('Prisestimat RAS'!$C$12=$A$108,AF113,"ingen data"))))</f>
        <v>ingen data</v>
      </c>
      <c r="AG29" s="46" t="str">
        <f>IF('Prisestimat RAS'!$C$12=$A$46,AG51,IF('Prisestimat RAS'!$C$12=$A$67,AG72,IF('Prisestimat RAS'!$C$12=$A$88,AG93,IF('Prisestimat RAS'!$C$12=$A$108,AG113,"ingen data"))))</f>
        <v>ingen data</v>
      </c>
      <c r="AH29" s="46" t="str">
        <f>IF('Prisestimat RAS'!$C$12=$A$46,AH51,IF('Prisestimat RAS'!$C$12=$A$67,AH72,IF('Prisestimat RAS'!$C$12=$A$88,AH93,IF('Prisestimat RAS'!$C$12=$A$108,AH113,"ingen data"))))</f>
        <v>ingen data</v>
      </c>
      <c r="AI29" s="46" t="str">
        <f>IF('Prisestimat RAS'!$C$12=$A$46,AI51,IF('Prisestimat RAS'!$C$12=$A$67,AI72,IF('Prisestimat RAS'!$C$12=$A$88,AI93,IF('Prisestimat RAS'!$C$12=$A$108,AI113,"ingen data"))))</f>
        <v>ingen data</v>
      </c>
      <c r="AJ29" s="46" t="str">
        <f>IF('Prisestimat RAS'!$C$12=$A$46,AJ51,IF('Prisestimat RAS'!$C$12=$A$67,AJ72,IF('Prisestimat RAS'!$C$12=$A$88,AJ93,IF('Prisestimat RAS'!$C$12=$A$108,AJ113,"ingen data"))))</f>
        <v>ingen data</v>
      </c>
      <c r="AK29" s="46" t="str">
        <f>IF('Prisestimat RAS'!$C$12=$A$46,AK51,IF('Prisestimat RAS'!$C$12=$A$67,AK72,IF('Prisestimat RAS'!$C$12=$A$88,AK93,IF('Prisestimat RAS'!$C$12=$A$108,AK113,"ingen data"))))</f>
        <v>ingen data</v>
      </c>
      <c r="AL29" s="46" t="str">
        <f>IF('Prisestimat RAS'!$C$12=$A$46,AL51,IF('Prisestimat RAS'!$C$12=$A$67,AL72,IF('Prisestimat RAS'!$C$12=$A$88,AL93,IF('Prisestimat RAS'!$C$12=$A$108,AL113,"ingen data"))))</f>
        <v>ingen data</v>
      </c>
      <c r="AM29" s="46" t="str">
        <f>IF('Prisestimat RAS'!$C$12=$A$46,AM51,IF('Prisestimat RAS'!$C$12=$A$67,AM72,IF('Prisestimat RAS'!$C$12=$A$88,AM93,IF('Prisestimat RAS'!$C$12=$A$108,AM113,"ingen data"))))</f>
        <v>ingen data</v>
      </c>
      <c r="AN29" s="46" t="str">
        <f>IF('Prisestimat RAS'!$C$12=$A$46,AN51,IF('Prisestimat RAS'!$C$12=$A$67,AN72,IF('Prisestimat RAS'!$C$12=$A$88,AN93,IF('Prisestimat RAS'!$C$12=$A$108,AN113,"ingen data"))))</f>
        <v>ingen data</v>
      </c>
      <c r="AO29" s="46" t="str">
        <f>IF('Prisestimat RAS'!$C$12=$A$46,AO51,IF('Prisestimat RAS'!$C$12=$A$67,AO72,IF('Prisestimat RAS'!$C$12=$A$88,AO93,IF('Prisestimat RAS'!$C$12=$A$108,AO113,"ingen data"))))</f>
        <v>ingen data</v>
      </c>
      <c r="AP29" s="46" t="str">
        <f>IF('Prisestimat RAS'!$C$12=$A$46,AP51,IF('Prisestimat RAS'!$C$12=$A$67,AP72,IF('Prisestimat RAS'!$C$12=$A$88,AP93,IF('Prisestimat RAS'!$C$12=$A$108,AP113,"ingen data"))))</f>
        <v>ingen data</v>
      </c>
      <c r="AQ29" s="46" t="str">
        <f>IF('Prisestimat RAS'!$C$12=$A$46,AQ51,IF('Prisestimat RAS'!$C$12=$A$67,AQ72,IF('Prisestimat RAS'!$C$12=$A$88,AQ93,IF('Prisestimat RAS'!$C$12=$A$108,AQ113,"ingen data"))))</f>
        <v>ingen data</v>
      </c>
      <c r="AR29" s="46" t="str">
        <f>IF('Prisestimat RAS'!$C$12=$A$46,AR51,IF('Prisestimat RAS'!$C$12=$A$67,AR72,IF('Prisestimat RAS'!$C$12=$A$88,AR93,IF('Prisestimat RAS'!$C$12=$A$108,AR113,"ingen data"))))</f>
        <v>ingen data</v>
      </c>
      <c r="AS29" s="46" t="str">
        <f>IF('Prisestimat RAS'!$C$12=$A$46,AS51,IF('Prisestimat RAS'!$C$12=$A$67,AS72,IF('Prisestimat RAS'!$C$12=$A$88,AS93,IF('Prisestimat RAS'!$C$12=$A$108,AS113,"ingen data"))))</f>
        <v>ingen data</v>
      </c>
      <c r="AT29" s="46" t="str">
        <f>IF('Prisestimat RAS'!$C$12=$A$46,AT51,IF('Prisestimat RAS'!$C$12=$A$67,AT72,IF('Prisestimat RAS'!$C$12=$A$88,AT93,IF('Prisestimat RAS'!$C$12=$A$108,AT113,"ingen data"))))</f>
        <v>ingen data</v>
      </c>
      <c r="AU29" s="46" t="str">
        <f>IF('Prisestimat RAS'!$C$12=$A$46,AU51,IF('Prisestimat RAS'!$C$12=$A$67,AU72,IF('Prisestimat RAS'!$C$12=$A$88,AU93,IF('Prisestimat RAS'!$C$12=$A$108,AU113,"ingen data"))))</f>
        <v>ingen data</v>
      </c>
    </row>
    <row r="30" spans="1:47" ht="14.4">
      <c r="A30" s="36" t="str">
        <f>IF('Prisestimat RAS'!$C$12=$A$46,A52,IF('Prisestimat RAS'!$C$12=$A$67,A73,IF('Prisestimat RAS'!$C$12=$A$88,A94,IF('Prisestimat RAS'!$C$12=$A$108,A114,"ingen data"))))</f>
        <v>ingen data</v>
      </c>
      <c r="B30" s="46" t="str">
        <f>IF('Prisestimat RAS'!$C$12=$A$46,B52,IF('Prisestimat RAS'!$C$12=$A$67,B73,IF('Prisestimat RAS'!$C$12=$A$88,B94,IF('Prisestimat RAS'!$C$12=$A$108,B114,"ingen data"))))</f>
        <v>ingen data</v>
      </c>
      <c r="C30" s="46" t="str">
        <f>IF('Prisestimat RAS'!$C$12=$A$46,C52,IF('Prisestimat RAS'!$C$12=$A$67,C73,IF('Prisestimat RAS'!$C$12=$A$88,C94,IF('Prisestimat RAS'!$C$12=$A$108,C114,"ingen data"))))</f>
        <v>ingen data</v>
      </c>
      <c r="D30" s="46" t="str">
        <f>IF('Prisestimat RAS'!$C$12=$A$46,D52,IF('Prisestimat RAS'!$C$12=$A$67,D73,IF('Prisestimat RAS'!$C$12=$A$88,D94,IF('Prisestimat RAS'!$C$12=$A$108,D114,"ingen data"))))</f>
        <v>ingen data</v>
      </c>
      <c r="E30" s="46" t="str">
        <f>IF('Prisestimat RAS'!$C$12=$A$46,E52,IF('Prisestimat RAS'!$C$12=$A$67,E73,IF('Prisestimat RAS'!$C$12=$A$88,E94,IF('Prisestimat RAS'!$C$12=$A$108,E114,"ingen data"))))</f>
        <v>ingen data</v>
      </c>
      <c r="F30" s="46" t="str">
        <f>IF('Prisestimat RAS'!$C$12=$A$46,F52,IF('Prisestimat RAS'!$C$12=$A$67,F73,IF('Prisestimat RAS'!$C$12=$A$88,F94,IF('Prisestimat RAS'!$C$12=$A$108,F114,"ingen data"))))</f>
        <v>ingen data</v>
      </c>
      <c r="G30" s="46" t="str">
        <f>IF('Prisestimat RAS'!$C$12=$A$46,G52,IF('Prisestimat RAS'!$C$12=$A$67,G73,IF('Prisestimat RAS'!$C$12=$A$88,G94,IF('Prisestimat RAS'!$C$12=$A$108,G114,"ingen data"))))</f>
        <v>ingen data</v>
      </c>
      <c r="H30" s="46" t="str">
        <f>IF('Prisestimat RAS'!$C$12=$A$46,H52,IF('Prisestimat RAS'!$C$12=$A$67,H73,IF('Prisestimat RAS'!$C$12=$A$88,H94,IF('Prisestimat RAS'!$C$12=$A$108,H114,"ingen data"))))</f>
        <v>ingen data</v>
      </c>
      <c r="I30" s="46" t="str">
        <f>IF('Prisestimat RAS'!$C$12=$A$46,I52,IF('Prisestimat RAS'!$C$12=$A$67,I73,IF('Prisestimat RAS'!$C$12=$A$88,I94,IF('Prisestimat RAS'!$C$12=$A$108,I114,"ingen data"))))</f>
        <v>ingen data</v>
      </c>
      <c r="J30" s="46" t="str">
        <f>IF('Prisestimat RAS'!$C$12=$A$46,J52,IF('Prisestimat RAS'!$C$12=$A$67,J73,IF('Prisestimat RAS'!$C$12=$A$88,J94,IF('Prisestimat RAS'!$C$12=$A$108,J114,"ingen data"))))</f>
        <v>ingen data</v>
      </c>
      <c r="K30" s="46" t="str">
        <f>IF('Prisestimat RAS'!$C$12=$A$46,K52,IF('Prisestimat RAS'!$C$12=$A$67,K73,IF('Prisestimat RAS'!$C$12=$A$88,K94,IF('Prisestimat RAS'!$C$12=$A$108,K114,"ingen data"))))</f>
        <v>ingen data</v>
      </c>
      <c r="L30" s="46" t="str">
        <f>IF('Prisestimat RAS'!$C$12=$A$46,L52,IF('Prisestimat RAS'!$C$12=$A$67,L73,IF('Prisestimat RAS'!$C$12=$A$88,L94,IF('Prisestimat RAS'!$C$12=$A$108,L114,"ingen data"))))</f>
        <v>ingen data</v>
      </c>
      <c r="M30" s="46" t="str">
        <f>IF('Prisestimat RAS'!$C$12=$A$46,M52,IF('Prisestimat RAS'!$C$12=$A$67,M73,IF('Prisestimat RAS'!$C$12=$A$88,M94,IF('Prisestimat RAS'!$C$12=$A$108,M114,"ingen data"))))</f>
        <v>ingen data</v>
      </c>
      <c r="N30" s="46" t="str">
        <f>IF('Prisestimat RAS'!$C$12=$A$46,N52,IF('Prisestimat RAS'!$C$12=$A$67,N73,IF('Prisestimat RAS'!$C$12=$A$88,N94,IF('Prisestimat RAS'!$C$12=$A$108,N114,"ingen data"))))</f>
        <v>ingen data</v>
      </c>
      <c r="O30" s="46" t="str">
        <f>IF('Prisestimat RAS'!$C$12=$A$46,O52,IF('Prisestimat RAS'!$C$12=$A$67,O73,IF('Prisestimat RAS'!$C$12=$A$88,O94,IF('Prisestimat RAS'!$C$12=$A$108,O114,"ingen data"))))</f>
        <v>ingen data</v>
      </c>
      <c r="P30" s="46" t="str">
        <f>IF('Prisestimat RAS'!$C$12=$A$46,P52,IF('Prisestimat RAS'!$C$12=$A$67,P73,IF('Prisestimat RAS'!$C$12=$A$88,P94,IF('Prisestimat RAS'!$C$12=$A$108,P114,"ingen data"))))</f>
        <v>ingen data</v>
      </c>
      <c r="Q30" s="46" t="str">
        <f>IF('Prisestimat RAS'!$C$12=$A$46,Q52,IF('Prisestimat RAS'!$C$12=$A$67,Q73,IF('Prisestimat RAS'!$C$12=$A$88,Q94,IF('Prisestimat RAS'!$C$12=$A$108,Q114,"ingen data"))))</f>
        <v>ingen data</v>
      </c>
      <c r="R30" s="46" t="str">
        <f>IF('Prisestimat RAS'!$C$12=$A$46,R52,IF('Prisestimat RAS'!$C$12=$A$67,R73,IF('Prisestimat RAS'!$C$12=$A$88,R94,IF('Prisestimat RAS'!$C$12=$A$108,R114,"ingen data"))))</f>
        <v>ingen data</v>
      </c>
      <c r="S30" s="46" t="str">
        <f>IF('Prisestimat RAS'!$C$12=$A$46,S52,IF('Prisestimat RAS'!$C$12=$A$67,S73,IF('Prisestimat RAS'!$C$12=$A$88,S94,IF('Prisestimat RAS'!$C$12=$A$108,S114,"ingen data"))))</f>
        <v>ingen data</v>
      </c>
      <c r="T30" s="46" t="str">
        <f>IF('Prisestimat RAS'!$C$12=$A$46,T52,IF('Prisestimat RAS'!$C$12=$A$67,T73,IF('Prisestimat RAS'!$C$12=$A$88,T94,IF('Prisestimat RAS'!$C$12=$A$108,T114,"ingen data"))))</f>
        <v>ingen data</v>
      </c>
      <c r="U30" s="46" t="str">
        <f>IF('Prisestimat RAS'!$C$12=$A$46,U52,IF('Prisestimat RAS'!$C$12=$A$67,U73,IF('Prisestimat RAS'!$C$12=$A$88,U94,IF('Prisestimat RAS'!$C$12=$A$108,U114,"ingen data"))))</f>
        <v>ingen data</v>
      </c>
      <c r="V30" s="46" t="str">
        <f>IF('Prisestimat RAS'!$C$12=$A$46,V52,IF('Prisestimat RAS'!$C$12=$A$67,V73,IF('Prisestimat RAS'!$C$12=$A$88,V94,IF('Prisestimat RAS'!$C$12=$A$108,V114,"ingen data"))))</f>
        <v>ingen data</v>
      </c>
      <c r="W30" s="46" t="str">
        <f>IF('Prisestimat RAS'!$C$12=$A$46,W52,IF('Prisestimat RAS'!$C$12=$A$67,W73,IF('Prisestimat RAS'!$C$12=$A$88,W94,IF('Prisestimat RAS'!$C$12=$A$108,W114,"ingen data"))))</f>
        <v>ingen data</v>
      </c>
      <c r="X30" s="46" t="str">
        <f>IF('Prisestimat RAS'!$C$12=$A$46,X52,IF('Prisestimat RAS'!$C$12=$A$67,X73,IF('Prisestimat RAS'!$C$12=$A$88,X94,IF('Prisestimat RAS'!$C$12=$A$108,X114,"ingen data"))))</f>
        <v>ingen data</v>
      </c>
      <c r="Y30" s="46" t="str">
        <f>IF('Prisestimat RAS'!$C$12=$A$46,Y52,IF('Prisestimat RAS'!$C$12=$A$67,Y73,IF('Prisestimat RAS'!$C$12=$A$88,Y94,IF('Prisestimat RAS'!$C$12=$A$108,Y114,"ingen data"))))</f>
        <v>ingen data</v>
      </c>
      <c r="Z30" s="46" t="str">
        <f>IF('Prisestimat RAS'!$C$12=$A$46,Z52,IF('Prisestimat RAS'!$C$12=$A$67,Z73,IF('Prisestimat RAS'!$C$12=$A$88,Z94,IF('Prisestimat RAS'!$C$12=$A$108,Z114,"ingen data"))))</f>
        <v>ingen data</v>
      </c>
      <c r="AA30" s="46" t="str">
        <f>IF('Prisestimat RAS'!$C$12=$A$46,AA52,IF('Prisestimat RAS'!$C$12=$A$67,AA73,IF('Prisestimat RAS'!$C$12=$A$88,AA94,IF('Prisestimat RAS'!$C$12=$A$108,AA114,"ingen data"))))</f>
        <v>ingen data</v>
      </c>
      <c r="AB30" s="46" t="str">
        <f>IF('Prisestimat RAS'!$C$12=$A$46,AB52,IF('Prisestimat RAS'!$C$12=$A$67,AB73,IF('Prisestimat RAS'!$C$12=$A$88,AB94,IF('Prisestimat RAS'!$C$12=$A$108,AB114,"ingen data"))))</f>
        <v>ingen data</v>
      </c>
      <c r="AC30" s="46" t="str">
        <f>IF('Prisestimat RAS'!$C$12=$A$46,AC52,IF('Prisestimat RAS'!$C$12=$A$67,AC73,IF('Prisestimat RAS'!$C$12=$A$88,AC94,IF('Prisestimat RAS'!$C$12=$A$108,AC114,"ingen data"))))</f>
        <v>ingen data</v>
      </c>
      <c r="AD30" s="46" t="str">
        <f>IF('Prisestimat RAS'!$C$12=$A$46,AD52,IF('Prisestimat RAS'!$C$12=$A$67,AD73,IF('Prisestimat RAS'!$C$12=$A$88,AD94,IF('Prisestimat RAS'!$C$12=$A$108,AD114,"ingen data"))))</f>
        <v>ingen data</v>
      </c>
      <c r="AE30" s="46" t="str">
        <f>IF('Prisestimat RAS'!$C$12=$A$46,AE52,IF('Prisestimat RAS'!$C$12=$A$67,AE73,IF('Prisestimat RAS'!$C$12=$A$88,AE94,IF('Prisestimat RAS'!$C$12=$A$108,AE114,"ingen data"))))</f>
        <v>ingen data</v>
      </c>
      <c r="AF30" s="46" t="str">
        <f>IF('Prisestimat RAS'!$C$12=$A$46,AF52,IF('Prisestimat RAS'!$C$12=$A$67,AF73,IF('Prisestimat RAS'!$C$12=$A$88,AF94,IF('Prisestimat RAS'!$C$12=$A$108,AF114,"ingen data"))))</f>
        <v>ingen data</v>
      </c>
      <c r="AG30" s="46" t="str">
        <f>IF('Prisestimat RAS'!$C$12=$A$46,AG52,IF('Prisestimat RAS'!$C$12=$A$67,AG73,IF('Prisestimat RAS'!$C$12=$A$88,AG94,IF('Prisestimat RAS'!$C$12=$A$108,AG114,"ingen data"))))</f>
        <v>ingen data</v>
      </c>
      <c r="AH30" s="46" t="str">
        <f>IF('Prisestimat RAS'!$C$12=$A$46,AH52,IF('Prisestimat RAS'!$C$12=$A$67,AH73,IF('Prisestimat RAS'!$C$12=$A$88,AH94,IF('Prisestimat RAS'!$C$12=$A$108,AH114,"ingen data"))))</f>
        <v>ingen data</v>
      </c>
      <c r="AI30" s="46" t="str">
        <f>IF('Prisestimat RAS'!$C$12=$A$46,AI52,IF('Prisestimat RAS'!$C$12=$A$67,AI73,IF('Prisestimat RAS'!$C$12=$A$88,AI94,IF('Prisestimat RAS'!$C$12=$A$108,AI114,"ingen data"))))</f>
        <v>ingen data</v>
      </c>
      <c r="AJ30" s="46" t="str">
        <f>IF('Prisestimat RAS'!$C$12=$A$46,AJ52,IF('Prisestimat RAS'!$C$12=$A$67,AJ73,IF('Prisestimat RAS'!$C$12=$A$88,AJ94,IF('Prisestimat RAS'!$C$12=$A$108,AJ114,"ingen data"))))</f>
        <v>ingen data</v>
      </c>
      <c r="AK30" s="46" t="str">
        <f>IF('Prisestimat RAS'!$C$12=$A$46,AK52,IF('Prisestimat RAS'!$C$12=$A$67,AK73,IF('Prisestimat RAS'!$C$12=$A$88,AK94,IF('Prisestimat RAS'!$C$12=$A$108,AK114,"ingen data"))))</f>
        <v>ingen data</v>
      </c>
      <c r="AL30" s="46" t="str">
        <f>IF('Prisestimat RAS'!$C$12=$A$46,AL52,IF('Prisestimat RAS'!$C$12=$A$67,AL73,IF('Prisestimat RAS'!$C$12=$A$88,AL94,IF('Prisestimat RAS'!$C$12=$A$108,AL114,"ingen data"))))</f>
        <v>ingen data</v>
      </c>
      <c r="AM30" s="46" t="str">
        <f>IF('Prisestimat RAS'!$C$12=$A$46,AM52,IF('Prisestimat RAS'!$C$12=$A$67,AM73,IF('Prisestimat RAS'!$C$12=$A$88,AM94,IF('Prisestimat RAS'!$C$12=$A$108,AM114,"ingen data"))))</f>
        <v>ingen data</v>
      </c>
      <c r="AN30" s="46" t="str">
        <f>IF('Prisestimat RAS'!$C$12=$A$46,AN52,IF('Prisestimat RAS'!$C$12=$A$67,AN73,IF('Prisestimat RAS'!$C$12=$A$88,AN94,IF('Prisestimat RAS'!$C$12=$A$108,AN114,"ingen data"))))</f>
        <v>ingen data</v>
      </c>
      <c r="AO30" s="46" t="str">
        <f>IF('Prisestimat RAS'!$C$12=$A$46,AO52,IF('Prisestimat RAS'!$C$12=$A$67,AO73,IF('Prisestimat RAS'!$C$12=$A$88,AO94,IF('Prisestimat RAS'!$C$12=$A$108,AO114,"ingen data"))))</f>
        <v>ingen data</v>
      </c>
      <c r="AP30" s="46" t="str">
        <f>IF('Prisestimat RAS'!$C$12=$A$46,AP52,IF('Prisestimat RAS'!$C$12=$A$67,AP73,IF('Prisestimat RAS'!$C$12=$A$88,AP94,IF('Prisestimat RAS'!$C$12=$A$108,AP114,"ingen data"))))</f>
        <v>ingen data</v>
      </c>
      <c r="AQ30" s="46" t="str">
        <f>IF('Prisestimat RAS'!$C$12=$A$46,AQ52,IF('Prisestimat RAS'!$C$12=$A$67,AQ73,IF('Prisestimat RAS'!$C$12=$A$88,AQ94,IF('Prisestimat RAS'!$C$12=$A$108,AQ114,"ingen data"))))</f>
        <v>ingen data</v>
      </c>
      <c r="AR30" s="46" t="str">
        <f>IF('Prisestimat RAS'!$C$12=$A$46,AR52,IF('Prisestimat RAS'!$C$12=$A$67,AR73,IF('Prisestimat RAS'!$C$12=$A$88,AR94,IF('Prisestimat RAS'!$C$12=$A$108,AR114,"ingen data"))))</f>
        <v>ingen data</v>
      </c>
      <c r="AS30" s="46" t="str">
        <f>IF('Prisestimat RAS'!$C$12=$A$46,AS52,IF('Prisestimat RAS'!$C$12=$A$67,AS73,IF('Prisestimat RAS'!$C$12=$A$88,AS94,IF('Prisestimat RAS'!$C$12=$A$108,AS114,"ingen data"))))</f>
        <v>ingen data</v>
      </c>
      <c r="AT30" s="46" t="str">
        <f>IF('Prisestimat RAS'!$C$12=$A$46,AT52,IF('Prisestimat RAS'!$C$12=$A$67,AT73,IF('Prisestimat RAS'!$C$12=$A$88,AT94,IF('Prisestimat RAS'!$C$12=$A$108,AT114,"ingen data"))))</f>
        <v>ingen data</v>
      </c>
      <c r="AU30" s="46" t="str">
        <f>IF('Prisestimat RAS'!$C$12=$A$46,AU52,IF('Prisestimat RAS'!$C$12=$A$67,AU73,IF('Prisestimat RAS'!$C$12=$A$88,AU94,IF('Prisestimat RAS'!$C$12=$A$108,AU114,"ingen data"))))</f>
        <v>ingen data</v>
      </c>
    </row>
    <row r="31" spans="1:47" ht="14.4">
      <c r="A31" s="36" t="str">
        <f>IF('Prisestimat RAS'!$C$12=$A$46,A53,IF('Prisestimat RAS'!$C$12=$A$67,A74,IF('Prisestimat RAS'!$C$12=$A$88,A95,IF('Prisestimat RAS'!$C$12=$A$108,A115,"ingen data"))))</f>
        <v>ingen data</v>
      </c>
      <c r="B31" s="46" t="str">
        <f>IF('Prisestimat RAS'!$C$12=$A$46,B53,IF('Prisestimat RAS'!$C$12=$A$67,B74,IF('Prisestimat RAS'!$C$12=$A$88,B95,IF('Prisestimat RAS'!$C$12=$A$108,B115,"ingen data"))))</f>
        <v>ingen data</v>
      </c>
      <c r="C31" s="46" t="str">
        <f>IF('Prisestimat RAS'!$C$12=$A$46,C53,IF('Prisestimat RAS'!$C$12=$A$67,C74,IF('Prisestimat RAS'!$C$12=$A$88,C95,IF('Prisestimat RAS'!$C$12=$A$108,C115,"ingen data"))))</f>
        <v>ingen data</v>
      </c>
      <c r="D31" s="46" t="str">
        <f>IF('Prisestimat RAS'!$C$12=$A$46,D53,IF('Prisestimat RAS'!$C$12=$A$67,D74,IF('Prisestimat RAS'!$C$12=$A$88,D95,IF('Prisestimat RAS'!$C$12=$A$108,D115,"ingen data"))))</f>
        <v>ingen data</v>
      </c>
      <c r="E31" s="46" t="str">
        <f>IF('Prisestimat RAS'!$C$12=$A$46,E53,IF('Prisestimat RAS'!$C$12=$A$67,E74,IF('Prisestimat RAS'!$C$12=$A$88,E95,IF('Prisestimat RAS'!$C$12=$A$108,E115,"ingen data"))))</f>
        <v>ingen data</v>
      </c>
      <c r="F31" s="46" t="str">
        <f>IF('Prisestimat RAS'!$C$12=$A$46,F53,IF('Prisestimat RAS'!$C$12=$A$67,F74,IF('Prisestimat RAS'!$C$12=$A$88,F95,IF('Prisestimat RAS'!$C$12=$A$108,F115,"ingen data"))))</f>
        <v>ingen data</v>
      </c>
      <c r="G31" s="46" t="str">
        <f>IF('Prisestimat RAS'!$C$12=$A$46,G53,IF('Prisestimat RAS'!$C$12=$A$67,G74,IF('Prisestimat RAS'!$C$12=$A$88,G95,IF('Prisestimat RAS'!$C$12=$A$108,G115,"ingen data"))))</f>
        <v>ingen data</v>
      </c>
      <c r="H31" s="46" t="str">
        <f>IF('Prisestimat RAS'!$C$12=$A$46,H53,IF('Prisestimat RAS'!$C$12=$A$67,H74,IF('Prisestimat RAS'!$C$12=$A$88,H95,IF('Prisestimat RAS'!$C$12=$A$108,H115,"ingen data"))))</f>
        <v>ingen data</v>
      </c>
      <c r="I31" s="46" t="str">
        <f>IF('Prisestimat RAS'!$C$12=$A$46,I53,IF('Prisestimat RAS'!$C$12=$A$67,I74,IF('Prisestimat RAS'!$C$12=$A$88,I95,IF('Prisestimat RAS'!$C$12=$A$108,I115,"ingen data"))))</f>
        <v>ingen data</v>
      </c>
      <c r="J31" s="46" t="str">
        <f>IF('Prisestimat RAS'!$C$12=$A$46,J53,IF('Prisestimat RAS'!$C$12=$A$67,J74,IF('Prisestimat RAS'!$C$12=$A$88,J95,IF('Prisestimat RAS'!$C$12=$A$108,J115,"ingen data"))))</f>
        <v>ingen data</v>
      </c>
      <c r="K31" s="46" t="str">
        <f>IF('Prisestimat RAS'!$C$12=$A$46,K53,IF('Prisestimat RAS'!$C$12=$A$67,K74,IF('Prisestimat RAS'!$C$12=$A$88,K95,IF('Prisestimat RAS'!$C$12=$A$108,K115,"ingen data"))))</f>
        <v>ingen data</v>
      </c>
      <c r="L31" s="46" t="str">
        <f>IF('Prisestimat RAS'!$C$12=$A$46,L53,IF('Prisestimat RAS'!$C$12=$A$67,L74,IF('Prisestimat RAS'!$C$12=$A$88,L95,IF('Prisestimat RAS'!$C$12=$A$108,L115,"ingen data"))))</f>
        <v>ingen data</v>
      </c>
      <c r="M31" s="46" t="str">
        <f>IF('Prisestimat RAS'!$C$12=$A$46,M53,IF('Prisestimat RAS'!$C$12=$A$67,M74,IF('Prisestimat RAS'!$C$12=$A$88,M95,IF('Prisestimat RAS'!$C$12=$A$108,M115,"ingen data"))))</f>
        <v>ingen data</v>
      </c>
      <c r="N31" s="46" t="str">
        <f>IF('Prisestimat RAS'!$C$12=$A$46,N53,IF('Prisestimat RAS'!$C$12=$A$67,N74,IF('Prisestimat RAS'!$C$12=$A$88,N95,IF('Prisestimat RAS'!$C$12=$A$108,N115,"ingen data"))))</f>
        <v>ingen data</v>
      </c>
      <c r="O31" s="46" t="str">
        <f>IF('Prisestimat RAS'!$C$12=$A$46,O53,IF('Prisestimat RAS'!$C$12=$A$67,O74,IF('Prisestimat RAS'!$C$12=$A$88,O95,IF('Prisestimat RAS'!$C$12=$A$108,O115,"ingen data"))))</f>
        <v>ingen data</v>
      </c>
      <c r="P31" s="46" t="str">
        <f>IF('Prisestimat RAS'!$C$12=$A$46,P53,IF('Prisestimat RAS'!$C$12=$A$67,P74,IF('Prisestimat RAS'!$C$12=$A$88,P95,IF('Prisestimat RAS'!$C$12=$A$108,P115,"ingen data"))))</f>
        <v>ingen data</v>
      </c>
      <c r="Q31" s="46" t="str">
        <f>IF('Prisestimat RAS'!$C$12=$A$46,Q53,IF('Prisestimat RAS'!$C$12=$A$67,Q74,IF('Prisestimat RAS'!$C$12=$A$88,Q95,IF('Prisestimat RAS'!$C$12=$A$108,Q115,"ingen data"))))</f>
        <v>ingen data</v>
      </c>
      <c r="R31" s="46" t="str">
        <f>IF('Prisestimat RAS'!$C$12=$A$46,R53,IF('Prisestimat RAS'!$C$12=$A$67,R74,IF('Prisestimat RAS'!$C$12=$A$88,R95,IF('Prisestimat RAS'!$C$12=$A$108,R115,"ingen data"))))</f>
        <v>ingen data</v>
      </c>
      <c r="S31" s="46" t="str">
        <f>IF('Prisestimat RAS'!$C$12=$A$46,S53,IF('Prisestimat RAS'!$C$12=$A$67,S74,IF('Prisestimat RAS'!$C$12=$A$88,S95,IF('Prisestimat RAS'!$C$12=$A$108,S115,"ingen data"))))</f>
        <v>ingen data</v>
      </c>
      <c r="T31" s="46" t="str">
        <f>IF('Prisestimat RAS'!$C$12=$A$46,T53,IF('Prisestimat RAS'!$C$12=$A$67,T74,IF('Prisestimat RAS'!$C$12=$A$88,T95,IF('Prisestimat RAS'!$C$12=$A$108,T115,"ingen data"))))</f>
        <v>ingen data</v>
      </c>
      <c r="U31" s="46" t="str">
        <f>IF('Prisestimat RAS'!$C$12=$A$46,U53,IF('Prisestimat RAS'!$C$12=$A$67,U74,IF('Prisestimat RAS'!$C$12=$A$88,U95,IF('Prisestimat RAS'!$C$12=$A$108,U115,"ingen data"))))</f>
        <v>ingen data</v>
      </c>
      <c r="V31" s="46" t="str">
        <f>IF('Prisestimat RAS'!$C$12=$A$46,V53,IF('Prisestimat RAS'!$C$12=$A$67,V74,IF('Prisestimat RAS'!$C$12=$A$88,V95,IF('Prisestimat RAS'!$C$12=$A$108,V115,"ingen data"))))</f>
        <v>ingen data</v>
      </c>
      <c r="W31" s="46" t="str">
        <f>IF('Prisestimat RAS'!$C$12=$A$46,W53,IF('Prisestimat RAS'!$C$12=$A$67,W74,IF('Prisestimat RAS'!$C$12=$A$88,W95,IF('Prisestimat RAS'!$C$12=$A$108,W115,"ingen data"))))</f>
        <v>ingen data</v>
      </c>
      <c r="X31" s="46" t="str">
        <f>IF('Prisestimat RAS'!$C$12=$A$46,X53,IF('Prisestimat RAS'!$C$12=$A$67,X74,IF('Prisestimat RAS'!$C$12=$A$88,X95,IF('Prisestimat RAS'!$C$12=$A$108,X115,"ingen data"))))</f>
        <v>ingen data</v>
      </c>
      <c r="Y31" s="46" t="str">
        <f>IF('Prisestimat RAS'!$C$12=$A$46,Y53,IF('Prisestimat RAS'!$C$12=$A$67,Y74,IF('Prisestimat RAS'!$C$12=$A$88,Y95,IF('Prisestimat RAS'!$C$12=$A$108,Y115,"ingen data"))))</f>
        <v>ingen data</v>
      </c>
      <c r="Z31" s="46" t="str">
        <f>IF('Prisestimat RAS'!$C$12=$A$46,Z53,IF('Prisestimat RAS'!$C$12=$A$67,Z74,IF('Prisestimat RAS'!$C$12=$A$88,Z95,IF('Prisestimat RAS'!$C$12=$A$108,Z115,"ingen data"))))</f>
        <v>ingen data</v>
      </c>
      <c r="AA31" s="46" t="str">
        <f>IF('Prisestimat RAS'!$C$12=$A$46,AA53,IF('Prisestimat RAS'!$C$12=$A$67,AA74,IF('Prisestimat RAS'!$C$12=$A$88,AA95,IF('Prisestimat RAS'!$C$12=$A$108,AA115,"ingen data"))))</f>
        <v>ingen data</v>
      </c>
      <c r="AB31" s="46" t="str">
        <f>IF('Prisestimat RAS'!$C$12=$A$46,AB53,IF('Prisestimat RAS'!$C$12=$A$67,AB74,IF('Prisestimat RAS'!$C$12=$A$88,AB95,IF('Prisestimat RAS'!$C$12=$A$108,AB115,"ingen data"))))</f>
        <v>ingen data</v>
      </c>
      <c r="AC31" s="46" t="str">
        <f>IF('Prisestimat RAS'!$C$12=$A$46,AC53,IF('Prisestimat RAS'!$C$12=$A$67,AC74,IF('Prisestimat RAS'!$C$12=$A$88,AC95,IF('Prisestimat RAS'!$C$12=$A$108,AC115,"ingen data"))))</f>
        <v>ingen data</v>
      </c>
      <c r="AD31" s="46" t="str">
        <f>IF('Prisestimat RAS'!$C$12=$A$46,AD53,IF('Prisestimat RAS'!$C$12=$A$67,AD74,IF('Prisestimat RAS'!$C$12=$A$88,AD95,IF('Prisestimat RAS'!$C$12=$A$108,AD115,"ingen data"))))</f>
        <v>ingen data</v>
      </c>
      <c r="AE31" s="46" t="str">
        <f>IF('Prisestimat RAS'!$C$12=$A$46,AE53,IF('Prisestimat RAS'!$C$12=$A$67,AE74,IF('Prisestimat RAS'!$C$12=$A$88,AE95,IF('Prisestimat RAS'!$C$12=$A$108,AE115,"ingen data"))))</f>
        <v>ingen data</v>
      </c>
      <c r="AF31" s="46" t="str">
        <f>IF('Prisestimat RAS'!$C$12=$A$46,AF53,IF('Prisestimat RAS'!$C$12=$A$67,AF74,IF('Prisestimat RAS'!$C$12=$A$88,AF95,IF('Prisestimat RAS'!$C$12=$A$108,AF115,"ingen data"))))</f>
        <v>ingen data</v>
      </c>
      <c r="AG31" s="46" t="str">
        <f>IF('Prisestimat RAS'!$C$12=$A$46,AG53,IF('Prisestimat RAS'!$C$12=$A$67,AG74,IF('Prisestimat RAS'!$C$12=$A$88,AG95,IF('Prisestimat RAS'!$C$12=$A$108,AG115,"ingen data"))))</f>
        <v>ingen data</v>
      </c>
      <c r="AH31" s="46" t="str">
        <f>IF('Prisestimat RAS'!$C$12=$A$46,AH53,IF('Prisestimat RAS'!$C$12=$A$67,AH74,IF('Prisestimat RAS'!$C$12=$A$88,AH95,IF('Prisestimat RAS'!$C$12=$A$108,AH115,"ingen data"))))</f>
        <v>ingen data</v>
      </c>
      <c r="AI31" s="46" t="str">
        <f>IF('Prisestimat RAS'!$C$12=$A$46,AI53,IF('Prisestimat RAS'!$C$12=$A$67,AI74,IF('Prisestimat RAS'!$C$12=$A$88,AI95,IF('Prisestimat RAS'!$C$12=$A$108,AI115,"ingen data"))))</f>
        <v>ingen data</v>
      </c>
      <c r="AJ31" s="46" t="str">
        <f>IF('Prisestimat RAS'!$C$12=$A$46,AJ53,IF('Prisestimat RAS'!$C$12=$A$67,AJ74,IF('Prisestimat RAS'!$C$12=$A$88,AJ95,IF('Prisestimat RAS'!$C$12=$A$108,AJ115,"ingen data"))))</f>
        <v>ingen data</v>
      </c>
      <c r="AK31" s="46" t="str">
        <f>IF('Prisestimat RAS'!$C$12=$A$46,AK53,IF('Prisestimat RAS'!$C$12=$A$67,AK74,IF('Prisestimat RAS'!$C$12=$A$88,AK95,IF('Prisestimat RAS'!$C$12=$A$108,AK115,"ingen data"))))</f>
        <v>ingen data</v>
      </c>
      <c r="AL31" s="46" t="str">
        <f>IF('Prisestimat RAS'!$C$12=$A$46,AL53,IF('Prisestimat RAS'!$C$12=$A$67,AL74,IF('Prisestimat RAS'!$C$12=$A$88,AL95,IF('Prisestimat RAS'!$C$12=$A$108,AL115,"ingen data"))))</f>
        <v>ingen data</v>
      </c>
      <c r="AM31" s="46" t="str">
        <f>IF('Prisestimat RAS'!$C$12=$A$46,AM53,IF('Prisestimat RAS'!$C$12=$A$67,AM74,IF('Prisestimat RAS'!$C$12=$A$88,AM95,IF('Prisestimat RAS'!$C$12=$A$108,AM115,"ingen data"))))</f>
        <v>ingen data</v>
      </c>
      <c r="AN31" s="46" t="str">
        <f>IF('Prisestimat RAS'!$C$12=$A$46,AN53,IF('Prisestimat RAS'!$C$12=$A$67,AN74,IF('Prisestimat RAS'!$C$12=$A$88,AN95,IF('Prisestimat RAS'!$C$12=$A$108,AN115,"ingen data"))))</f>
        <v>ingen data</v>
      </c>
      <c r="AO31" s="46" t="str">
        <f>IF('Prisestimat RAS'!$C$12=$A$46,AO53,IF('Prisestimat RAS'!$C$12=$A$67,AO74,IF('Prisestimat RAS'!$C$12=$A$88,AO95,IF('Prisestimat RAS'!$C$12=$A$108,AO115,"ingen data"))))</f>
        <v>ingen data</v>
      </c>
      <c r="AP31" s="46" t="str">
        <f>IF('Prisestimat RAS'!$C$12=$A$46,AP53,IF('Prisestimat RAS'!$C$12=$A$67,AP74,IF('Prisestimat RAS'!$C$12=$A$88,AP95,IF('Prisestimat RAS'!$C$12=$A$108,AP115,"ingen data"))))</f>
        <v>ingen data</v>
      </c>
      <c r="AQ31" s="46" t="str">
        <f>IF('Prisestimat RAS'!$C$12=$A$46,AQ53,IF('Prisestimat RAS'!$C$12=$A$67,AQ74,IF('Prisestimat RAS'!$C$12=$A$88,AQ95,IF('Prisestimat RAS'!$C$12=$A$108,AQ115,"ingen data"))))</f>
        <v>ingen data</v>
      </c>
      <c r="AR31" s="46" t="str">
        <f>IF('Prisestimat RAS'!$C$12=$A$46,AR53,IF('Prisestimat RAS'!$C$12=$A$67,AR74,IF('Prisestimat RAS'!$C$12=$A$88,AR95,IF('Prisestimat RAS'!$C$12=$A$108,AR115,"ingen data"))))</f>
        <v>ingen data</v>
      </c>
      <c r="AS31" s="46" t="str">
        <f>IF('Prisestimat RAS'!$C$12=$A$46,AS53,IF('Prisestimat RAS'!$C$12=$A$67,AS74,IF('Prisestimat RAS'!$C$12=$A$88,AS95,IF('Prisestimat RAS'!$C$12=$A$108,AS115,"ingen data"))))</f>
        <v>ingen data</v>
      </c>
      <c r="AT31" s="46" t="str">
        <f>IF('Prisestimat RAS'!$C$12=$A$46,AT53,IF('Prisestimat RAS'!$C$12=$A$67,AT74,IF('Prisestimat RAS'!$C$12=$A$88,AT95,IF('Prisestimat RAS'!$C$12=$A$108,AT115,"ingen data"))))</f>
        <v>ingen data</v>
      </c>
      <c r="AU31" s="46" t="str">
        <f>IF('Prisestimat RAS'!$C$12=$A$46,AU53,IF('Prisestimat RAS'!$C$12=$A$67,AU74,IF('Prisestimat RAS'!$C$12=$A$88,AU95,IF('Prisestimat RAS'!$C$12=$A$108,AU115,"ingen data"))))</f>
        <v>ingen data</v>
      </c>
    </row>
    <row r="32" spans="1:47" ht="14.4">
      <c r="A32" s="36" t="str">
        <f>IF('Prisestimat RAS'!$C$12=$A$46,A54,IF('Prisestimat RAS'!$C$12=$A$67,A75,IF('Prisestimat RAS'!$C$12=$A$88,A96,IF('Prisestimat RAS'!$C$12=$A$108,A116,"ingen data"))))</f>
        <v>ingen data</v>
      </c>
      <c r="B32" s="46" t="str">
        <f>IF('Prisestimat RAS'!$C$12=$A$46,B54,IF('Prisestimat RAS'!$C$12=$A$67,B75,IF('Prisestimat RAS'!$C$12=$A$88,B96,IF('Prisestimat RAS'!$C$12=$A$108,B116,"ingen data"))))</f>
        <v>ingen data</v>
      </c>
      <c r="C32" s="46" t="str">
        <f>IF('Prisestimat RAS'!$C$12=$A$46,C54,IF('Prisestimat RAS'!$C$12=$A$67,C75,IF('Prisestimat RAS'!$C$12=$A$88,C96,IF('Prisestimat RAS'!$C$12=$A$108,C116,"ingen data"))))</f>
        <v>ingen data</v>
      </c>
      <c r="D32" s="46" t="str">
        <f>IF('Prisestimat RAS'!$C$12=$A$46,D54,IF('Prisestimat RAS'!$C$12=$A$67,D75,IF('Prisestimat RAS'!$C$12=$A$88,D96,IF('Prisestimat RAS'!$C$12=$A$108,D116,"ingen data"))))</f>
        <v>ingen data</v>
      </c>
      <c r="E32" s="46" t="str">
        <f>IF('Prisestimat RAS'!$C$12=$A$46,E54,IF('Prisestimat RAS'!$C$12=$A$67,E75,IF('Prisestimat RAS'!$C$12=$A$88,E96,IF('Prisestimat RAS'!$C$12=$A$108,E116,"ingen data"))))</f>
        <v>ingen data</v>
      </c>
      <c r="F32" s="46" t="str">
        <f>IF('Prisestimat RAS'!$C$12=$A$46,F54,IF('Prisestimat RAS'!$C$12=$A$67,F75,IF('Prisestimat RAS'!$C$12=$A$88,F96,IF('Prisestimat RAS'!$C$12=$A$108,F116,"ingen data"))))</f>
        <v>ingen data</v>
      </c>
      <c r="G32" s="46" t="str">
        <f>IF('Prisestimat RAS'!$C$12=$A$46,G54,IF('Prisestimat RAS'!$C$12=$A$67,G75,IF('Prisestimat RAS'!$C$12=$A$88,G96,IF('Prisestimat RAS'!$C$12=$A$108,G116,"ingen data"))))</f>
        <v>ingen data</v>
      </c>
      <c r="H32" s="46" t="str">
        <f>IF('Prisestimat RAS'!$C$12=$A$46,H54,IF('Prisestimat RAS'!$C$12=$A$67,H75,IF('Prisestimat RAS'!$C$12=$A$88,H96,IF('Prisestimat RAS'!$C$12=$A$108,H116,"ingen data"))))</f>
        <v>ingen data</v>
      </c>
      <c r="I32" s="46" t="str">
        <f>IF('Prisestimat RAS'!$C$12=$A$46,I54,IF('Prisestimat RAS'!$C$12=$A$67,I75,IF('Prisestimat RAS'!$C$12=$A$88,I96,IF('Prisestimat RAS'!$C$12=$A$108,I116,"ingen data"))))</f>
        <v>ingen data</v>
      </c>
      <c r="J32" s="46" t="str">
        <f>IF('Prisestimat RAS'!$C$12=$A$46,J54,IF('Prisestimat RAS'!$C$12=$A$67,J75,IF('Prisestimat RAS'!$C$12=$A$88,J96,IF('Prisestimat RAS'!$C$12=$A$108,J116,"ingen data"))))</f>
        <v>ingen data</v>
      </c>
      <c r="K32" s="46" t="str">
        <f>IF('Prisestimat RAS'!$C$12=$A$46,K54,IF('Prisestimat RAS'!$C$12=$A$67,K75,IF('Prisestimat RAS'!$C$12=$A$88,K96,IF('Prisestimat RAS'!$C$12=$A$108,K116,"ingen data"))))</f>
        <v>ingen data</v>
      </c>
      <c r="L32" s="46" t="str">
        <f>IF('Prisestimat RAS'!$C$12=$A$46,L54,IF('Prisestimat RAS'!$C$12=$A$67,L75,IF('Prisestimat RAS'!$C$12=$A$88,L96,IF('Prisestimat RAS'!$C$12=$A$108,L116,"ingen data"))))</f>
        <v>ingen data</v>
      </c>
      <c r="M32" s="46" t="str">
        <f>IF('Prisestimat RAS'!$C$12=$A$46,M54,IF('Prisestimat RAS'!$C$12=$A$67,M75,IF('Prisestimat RAS'!$C$12=$A$88,M96,IF('Prisestimat RAS'!$C$12=$A$108,M116,"ingen data"))))</f>
        <v>ingen data</v>
      </c>
      <c r="N32" s="46" t="str">
        <f>IF('Prisestimat RAS'!$C$12=$A$46,N54,IF('Prisestimat RAS'!$C$12=$A$67,N75,IF('Prisestimat RAS'!$C$12=$A$88,N96,IF('Prisestimat RAS'!$C$12=$A$108,N116,"ingen data"))))</f>
        <v>ingen data</v>
      </c>
      <c r="O32" s="46" t="str">
        <f>IF('Prisestimat RAS'!$C$12=$A$46,O54,IF('Prisestimat RAS'!$C$12=$A$67,O75,IF('Prisestimat RAS'!$C$12=$A$88,O96,IF('Prisestimat RAS'!$C$12=$A$108,O116,"ingen data"))))</f>
        <v>ingen data</v>
      </c>
      <c r="P32" s="46" t="str">
        <f>IF('Prisestimat RAS'!$C$12=$A$46,P54,IF('Prisestimat RAS'!$C$12=$A$67,P75,IF('Prisestimat RAS'!$C$12=$A$88,P96,IF('Prisestimat RAS'!$C$12=$A$108,P116,"ingen data"))))</f>
        <v>ingen data</v>
      </c>
      <c r="Q32" s="46" t="str">
        <f>IF('Prisestimat RAS'!$C$12=$A$46,Q54,IF('Prisestimat RAS'!$C$12=$A$67,Q75,IF('Prisestimat RAS'!$C$12=$A$88,Q96,IF('Prisestimat RAS'!$C$12=$A$108,Q116,"ingen data"))))</f>
        <v>ingen data</v>
      </c>
      <c r="R32" s="46" t="str">
        <f>IF('Prisestimat RAS'!$C$12=$A$46,R54,IF('Prisestimat RAS'!$C$12=$A$67,R75,IF('Prisestimat RAS'!$C$12=$A$88,R96,IF('Prisestimat RAS'!$C$12=$A$108,R116,"ingen data"))))</f>
        <v>ingen data</v>
      </c>
      <c r="S32" s="46" t="str">
        <f>IF('Prisestimat RAS'!$C$12=$A$46,S54,IF('Prisestimat RAS'!$C$12=$A$67,S75,IF('Prisestimat RAS'!$C$12=$A$88,S96,IF('Prisestimat RAS'!$C$12=$A$108,S116,"ingen data"))))</f>
        <v>ingen data</v>
      </c>
      <c r="T32" s="46" t="str">
        <f>IF('Prisestimat RAS'!$C$12=$A$46,T54,IF('Prisestimat RAS'!$C$12=$A$67,T75,IF('Prisestimat RAS'!$C$12=$A$88,T96,IF('Prisestimat RAS'!$C$12=$A$108,T116,"ingen data"))))</f>
        <v>ingen data</v>
      </c>
      <c r="U32" s="46" t="str">
        <f>IF('Prisestimat RAS'!$C$12=$A$46,U54,IF('Prisestimat RAS'!$C$12=$A$67,U75,IF('Prisestimat RAS'!$C$12=$A$88,U96,IF('Prisestimat RAS'!$C$12=$A$108,U116,"ingen data"))))</f>
        <v>ingen data</v>
      </c>
      <c r="V32" s="46" t="str">
        <f>IF('Prisestimat RAS'!$C$12=$A$46,V54,IF('Prisestimat RAS'!$C$12=$A$67,V75,IF('Prisestimat RAS'!$C$12=$A$88,V96,IF('Prisestimat RAS'!$C$12=$A$108,V116,"ingen data"))))</f>
        <v>ingen data</v>
      </c>
      <c r="W32" s="46" t="str">
        <f>IF('Prisestimat RAS'!$C$12=$A$46,W54,IF('Prisestimat RAS'!$C$12=$A$67,W75,IF('Prisestimat RAS'!$C$12=$A$88,W96,IF('Prisestimat RAS'!$C$12=$A$108,W116,"ingen data"))))</f>
        <v>ingen data</v>
      </c>
      <c r="X32" s="46" t="str">
        <f>IF('Prisestimat RAS'!$C$12=$A$46,X54,IF('Prisestimat RAS'!$C$12=$A$67,X75,IF('Prisestimat RAS'!$C$12=$A$88,X96,IF('Prisestimat RAS'!$C$12=$A$108,X116,"ingen data"))))</f>
        <v>ingen data</v>
      </c>
      <c r="Y32" s="46" t="str">
        <f>IF('Prisestimat RAS'!$C$12=$A$46,Y54,IF('Prisestimat RAS'!$C$12=$A$67,Y75,IF('Prisestimat RAS'!$C$12=$A$88,Y96,IF('Prisestimat RAS'!$C$12=$A$108,Y116,"ingen data"))))</f>
        <v>ingen data</v>
      </c>
      <c r="Z32" s="46" t="str">
        <f>IF('Prisestimat RAS'!$C$12=$A$46,Z54,IF('Prisestimat RAS'!$C$12=$A$67,Z75,IF('Prisestimat RAS'!$C$12=$A$88,Z96,IF('Prisestimat RAS'!$C$12=$A$108,Z116,"ingen data"))))</f>
        <v>ingen data</v>
      </c>
      <c r="AA32" s="46" t="str">
        <f>IF('Prisestimat RAS'!$C$12=$A$46,AA54,IF('Prisestimat RAS'!$C$12=$A$67,AA75,IF('Prisestimat RAS'!$C$12=$A$88,AA96,IF('Prisestimat RAS'!$C$12=$A$108,AA116,"ingen data"))))</f>
        <v>ingen data</v>
      </c>
      <c r="AB32" s="46" t="str">
        <f>IF('Prisestimat RAS'!$C$12=$A$46,AB54,IF('Prisestimat RAS'!$C$12=$A$67,AB75,IF('Prisestimat RAS'!$C$12=$A$88,AB96,IF('Prisestimat RAS'!$C$12=$A$108,AB116,"ingen data"))))</f>
        <v>ingen data</v>
      </c>
      <c r="AC32" s="46" t="str">
        <f>IF('Prisestimat RAS'!$C$12=$A$46,AC54,IF('Prisestimat RAS'!$C$12=$A$67,AC75,IF('Prisestimat RAS'!$C$12=$A$88,AC96,IF('Prisestimat RAS'!$C$12=$A$108,AC116,"ingen data"))))</f>
        <v>ingen data</v>
      </c>
      <c r="AD32" s="46" t="str">
        <f>IF('Prisestimat RAS'!$C$12=$A$46,AD54,IF('Prisestimat RAS'!$C$12=$A$67,AD75,IF('Prisestimat RAS'!$C$12=$A$88,AD96,IF('Prisestimat RAS'!$C$12=$A$108,AD116,"ingen data"))))</f>
        <v>ingen data</v>
      </c>
      <c r="AE32" s="46" t="str">
        <f>IF('Prisestimat RAS'!$C$12=$A$46,AE54,IF('Prisestimat RAS'!$C$12=$A$67,AE75,IF('Prisestimat RAS'!$C$12=$A$88,AE96,IF('Prisestimat RAS'!$C$12=$A$108,AE116,"ingen data"))))</f>
        <v>ingen data</v>
      </c>
      <c r="AF32" s="46" t="str">
        <f>IF('Prisestimat RAS'!$C$12=$A$46,AF54,IF('Prisestimat RAS'!$C$12=$A$67,AF75,IF('Prisestimat RAS'!$C$12=$A$88,AF96,IF('Prisestimat RAS'!$C$12=$A$108,AF116,"ingen data"))))</f>
        <v>ingen data</v>
      </c>
      <c r="AG32" s="46" t="str">
        <f>IF('Prisestimat RAS'!$C$12=$A$46,AG54,IF('Prisestimat RAS'!$C$12=$A$67,AG75,IF('Prisestimat RAS'!$C$12=$A$88,AG96,IF('Prisestimat RAS'!$C$12=$A$108,AG116,"ingen data"))))</f>
        <v>ingen data</v>
      </c>
      <c r="AH32" s="46" t="str">
        <f>IF('Prisestimat RAS'!$C$12=$A$46,AH54,IF('Prisestimat RAS'!$C$12=$A$67,AH75,IF('Prisestimat RAS'!$C$12=$A$88,AH96,IF('Prisestimat RAS'!$C$12=$A$108,AH116,"ingen data"))))</f>
        <v>ingen data</v>
      </c>
      <c r="AI32" s="46" t="str">
        <f>IF('Prisestimat RAS'!$C$12=$A$46,AI54,IF('Prisestimat RAS'!$C$12=$A$67,AI75,IF('Prisestimat RAS'!$C$12=$A$88,AI96,IF('Prisestimat RAS'!$C$12=$A$108,AI116,"ingen data"))))</f>
        <v>ingen data</v>
      </c>
      <c r="AJ32" s="46" t="str">
        <f>IF('Prisestimat RAS'!$C$12=$A$46,AJ54,IF('Prisestimat RAS'!$C$12=$A$67,AJ75,IF('Prisestimat RAS'!$C$12=$A$88,AJ96,IF('Prisestimat RAS'!$C$12=$A$108,AJ116,"ingen data"))))</f>
        <v>ingen data</v>
      </c>
      <c r="AK32" s="46" t="str">
        <f>IF('Prisestimat RAS'!$C$12=$A$46,AK54,IF('Prisestimat RAS'!$C$12=$A$67,AK75,IF('Prisestimat RAS'!$C$12=$A$88,AK96,IF('Prisestimat RAS'!$C$12=$A$108,AK116,"ingen data"))))</f>
        <v>ingen data</v>
      </c>
      <c r="AL32" s="46" t="str">
        <f>IF('Prisestimat RAS'!$C$12=$A$46,AL54,IF('Prisestimat RAS'!$C$12=$A$67,AL75,IF('Prisestimat RAS'!$C$12=$A$88,AL96,IF('Prisestimat RAS'!$C$12=$A$108,AL116,"ingen data"))))</f>
        <v>ingen data</v>
      </c>
      <c r="AM32" s="46" t="str">
        <f>IF('Prisestimat RAS'!$C$12=$A$46,AM54,IF('Prisestimat RAS'!$C$12=$A$67,AM75,IF('Prisestimat RAS'!$C$12=$A$88,AM96,IF('Prisestimat RAS'!$C$12=$A$108,AM116,"ingen data"))))</f>
        <v>ingen data</v>
      </c>
      <c r="AN32" s="46" t="str">
        <f>IF('Prisestimat RAS'!$C$12=$A$46,AN54,IF('Prisestimat RAS'!$C$12=$A$67,AN75,IF('Prisestimat RAS'!$C$12=$A$88,AN96,IF('Prisestimat RAS'!$C$12=$A$108,AN116,"ingen data"))))</f>
        <v>ingen data</v>
      </c>
      <c r="AO32" s="46" t="str">
        <f>IF('Prisestimat RAS'!$C$12=$A$46,AO54,IF('Prisestimat RAS'!$C$12=$A$67,AO75,IF('Prisestimat RAS'!$C$12=$A$88,AO96,IF('Prisestimat RAS'!$C$12=$A$108,AO116,"ingen data"))))</f>
        <v>ingen data</v>
      </c>
      <c r="AP32" s="46" t="str">
        <f>IF('Prisestimat RAS'!$C$12=$A$46,AP54,IF('Prisestimat RAS'!$C$12=$A$67,AP75,IF('Prisestimat RAS'!$C$12=$A$88,AP96,IF('Prisestimat RAS'!$C$12=$A$108,AP116,"ingen data"))))</f>
        <v>ingen data</v>
      </c>
      <c r="AQ32" s="46" t="str">
        <f>IF('Prisestimat RAS'!$C$12=$A$46,AQ54,IF('Prisestimat RAS'!$C$12=$A$67,AQ75,IF('Prisestimat RAS'!$C$12=$A$88,AQ96,IF('Prisestimat RAS'!$C$12=$A$108,AQ116,"ingen data"))))</f>
        <v>ingen data</v>
      </c>
      <c r="AR32" s="46" t="str">
        <f>IF('Prisestimat RAS'!$C$12=$A$46,AR54,IF('Prisestimat RAS'!$C$12=$A$67,AR75,IF('Prisestimat RAS'!$C$12=$A$88,AR96,IF('Prisestimat RAS'!$C$12=$A$108,AR116,"ingen data"))))</f>
        <v>ingen data</v>
      </c>
      <c r="AS32" s="46" t="str">
        <f>IF('Prisestimat RAS'!$C$12=$A$46,AS54,IF('Prisestimat RAS'!$C$12=$A$67,AS75,IF('Prisestimat RAS'!$C$12=$A$88,AS96,IF('Prisestimat RAS'!$C$12=$A$108,AS116,"ingen data"))))</f>
        <v>ingen data</v>
      </c>
      <c r="AT32" s="46" t="str">
        <f>IF('Prisestimat RAS'!$C$12=$A$46,AT54,IF('Prisestimat RAS'!$C$12=$A$67,AT75,IF('Prisestimat RAS'!$C$12=$A$88,AT96,IF('Prisestimat RAS'!$C$12=$A$108,AT116,"ingen data"))))</f>
        <v>ingen data</v>
      </c>
      <c r="AU32" s="46" t="str">
        <f>IF('Prisestimat RAS'!$C$12=$A$46,AU54,IF('Prisestimat RAS'!$C$12=$A$67,AU75,IF('Prisestimat RAS'!$C$12=$A$88,AU96,IF('Prisestimat RAS'!$C$12=$A$108,AU116,"ingen data"))))</f>
        <v>ingen data</v>
      </c>
    </row>
    <row r="33" spans="1:47" ht="14.4">
      <c r="A33" s="36" t="str">
        <f>IF('Prisestimat RAS'!$C$12=$A$46,A55,IF('Prisestimat RAS'!$C$12=$A$67,A76,IF('Prisestimat RAS'!$C$12=$A$88,A97,IF('Prisestimat RAS'!$C$12=$A$108,A117,"ingen data"))))</f>
        <v>ingen data</v>
      </c>
      <c r="B33" s="46" t="str">
        <f>IF('Prisestimat RAS'!$C$12=$A$46,B55,IF('Prisestimat RAS'!$C$12=$A$67,B76,IF('Prisestimat RAS'!$C$12=$A$88,B97,IF('Prisestimat RAS'!$C$12=$A$108,B117,"ingen data"))))</f>
        <v>ingen data</v>
      </c>
      <c r="C33" s="46" t="str">
        <f>IF('Prisestimat RAS'!$C$12=$A$46,C55,IF('Prisestimat RAS'!$C$12=$A$67,C76,IF('Prisestimat RAS'!$C$12=$A$88,C97,IF('Prisestimat RAS'!$C$12=$A$108,C117,"ingen data"))))</f>
        <v>ingen data</v>
      </c>
      <c r="D33" s="46" t="str">
        <f>IF('Prisestimat RAS'!$C$12=$A$46,D55,IF('Prisestimat RAS'!$C$12=$A$67,D76,IF('Prisestimat RAS'!$C$12=$A$88,D97,IF('Prisestimat RAS'!$C$12=$A$108,D117,"ingen data"))))</f>
        <v>ingen data</v>
      </c>
      <c r="E33" s="46" t="str">
        <f>IF('Prisestimat RAS'!$C$12=$A$46,E55,IF('Prisestimat RAS'!$C$12=$A$67,E76,IF('Prisestimat RAS'!$C$12=$A$88,E97,IF('Prisestimat RAS'!$C$12=$A$108,E117,"ingen data"))))</f>
        <v>ingen data</v>
      </c>
      <c r="F33" s="46" t="str">
        <f>IF('Prisestimat RAS'!$C$12=$A$46,F55,IF('Prisestimat RAS'!$C$12=$A$67,F76,IF('Prisestimat RAS'!$C$12=$A$88,F97,IF('Prisestimat RAS'!$C$12=$A$108,F117,"ingen data"))))</f>
        <v>ingen data</v>
      </c>
      <c r="G33" s="46" t="str">
        <f>IF('Prisestimat RAS'!$C$12=$A$46,G55,IF('Prisestimat RAS'!$C$12=$A$67,G76,IF('Prisestimat RAS'!$C$12=$A$88,G97,IF('Prisestimat RAS'!$C$12=$A$108,G117,"ingen data"))))</f>
        <v>ingen data</v>
      </c>
      <c r="H33" s="46" t="str">
        <f>IF('Prisestimat RAS'!$C$12=$A$46,H55,IF('Prisestimat RAS'!$C$12=$A$67,H76,IF('Prisestimat RAS'!$C$12=$A$88,H97,IF('Prisestimat RAS'!$C$12=$A$108,H117,"ingen data"))))</f>
        <v>ingen data</v>
      </c>
      <c r="I33" s="46" t="str">
        <f>IF('Prisestimat RAS'!$C$12=$A$46,I55,IF('Prisestimat RAS'!$C$12=$A$67,I76,IF('Prisestimat RAS'!$C$12=$A$88,I97,IF('Prisestimat RAS'!$C$12=$A$108,I117,"ingen data"))))</f>
        <v>ingen data</v>
      </c>
      <c r="J33" s="46" t="str">
        <f>IF('Prisestimat RAS'!$C$12=$A$46,J55,IF('Prisestimat RAS'!$C$12=$A$67,J76,IF('Prisestimat RAS'!$C$12=$A$88,J97,IF('Prisestimat RAS'!$C$12=$A$108,J117,"ingen data"))))</f>
        <v>ingen data</v>
      </c>
      <c r="K33" s="46" t="str">
        <f>IF('Prisestimat RAS'!$C$12=$A$46,K55,IF('Prisestimat RAS'!$C$12=$A$67,K76,IF('Prisestimat RAS'!$C$12=$A$88,K97,IF('Prisestimat RAS'!$C$12=$A$108,K117,"ingen data"))))</f>
        <v>ingen data</v>
      </c>
      <c r="L33" s="46" t="str">
        <f>IF('Prisestimat RAS'!$C$12=$A$46,L55,IF('Prisestimat RAS'!$C$12=$A$67,L76,IF('Prisestimat RAS'!$C$12=$A$88,L97,IF('Prisestimat RAS'!$C$12=$A$108,L117,"ingen data"))))</f>
        <v>ingen data</v>
      </c>
      <c r="M33" s="46" t="str">
        <f>IF('Prisestimat RAS'!$C$12=$A$46,M55,IF('Prisestimat RAS'!$C$12=$A$67,M76,IF('Prisestimat RAS'!$C$12=$A$88,M97,IF('Prisestimat RAS'!$C$12=$A$108,M117,"ingen data"))))</f>
        <v>ingen data</v>
      </c>
      <c r="N33" s="46" t="str">
        <f>IF('Prisestimat RAS'!$C$12=$A$46,N55,IF('Prisestimat RAS'!$C$12=$A$67,N76,IF('Prisestimat RAS'!$C$12=$A$88,N97,IF('Prisestimat RAS'!$C$12=$A$108,N117,"ingen data"))))</f>
        <v>ingen data</v>
      </c>
      <c r="O33" s="46" t="str">
        <f>IF('Prisestimat RAS'!$C$12=$A$46,O55,IF('Prisestimat RAS'!$C$12=$A$67,O76,IF('Prisestimat RAS'!$C$12=$A$88,O97,IF('Prisestimat RAS'!$C$12=$A$108,O117,"ingen data"))))</f>
        <v>ingen data</v>
      </c>
      <c r="P33" s="46" t="str">
        <f>IF('Prisestimat RAS'!$C$12=$A$46,P55,IF('Prisestimat RAS'!$C$12=$A$67,P76,IF('Prisestimat RAS'!$C$12=$A$88,P97,IF('Prisestimat RAS'!$C$12=$A$108,P117,"ingen data"))))</f>
        <v>ingen data</v>
      </c>
      <c r="Q33" s="46" t="str">
        <f>IF('Prisestimat RAS'!$C$12=$A$46,Q55,IF('Prisestimat RAS'!$C$12=$A$67,Q76,IF('Prisestimat RAS'!$C$12=$A$88,Q97,IF('Prisestimat RAS'!$C$12=$A$108,Q117,"ingen data"))))</f>
        <v>ingen data</v>
      </c>
      <c r="R33" s="46" t="str">
        <f>IF('Prisestimat RAS'!$C$12=$A$46,R55,IF('Prisestimat RAS'!$C$12=$A$67,R76,IF('Prisestimat RAS'!$C$12=$A$88,R97,IF('Prisestimat RAS'!$C$12=$A$108,R117,"ingen data"))))</f>
        <v>ingen data</v>
      </c>
      <c r="S33" s="46" t="str">
        <f>IF('Prisestimat RAS'!$C$12=$A$46,S55,IF('Prisestimat RAS'!$C$12=$A$67,S76,IF('Prisestimat RAS'!$C$12=$A$88,S97,IF('Prisestimat RAS'!$C$12=$A$108,S117,"ingen data"))))</f>
        <v>ingen data</v>
      </c>
      <c r="T33" s="46" t="str">
        <f>IF('Prisestimat RAS'!$C$12=$A$46,T55,IF('Prisestimat RAS'!$C$12=$A$67,T76,IF('Prisestimat RAS'!$C$12=$A$88,T97,IF('Prisestimat RAS'!$C$12=$A$108,T117,"ingen data"))))</f>
        <v>ingen data</v>
      </c>
      <c r="U33" s="46" t="str">
        <f>IF('Prisestimat RAS'!$C$12=$A$46,U55,IF('Prisestimat RAS'!$C$12=$A$67,U76,IF('Prisestimat RAS'!$C$12=$A$88,U97,IF('Prisestimat RAS'!$C$12=$A$108,U117,"ingen data"))))</f>
        <v>ingen data</v>
      </c>
      <c r="V33" s="46" t="str">
        <f>IF('Prisestimat RAS'!$C$12=$A$46,V55,IF('Prisestimat RAS'!$C$12=$A$67,V76,IF('Prisestimat RAS'!$C$12=$A$88,V97,IF('Prisestimat RAS'!$C$12=$A$108,V117,"ingen data"))))</f>
        <v>ingen data</v>
      </c>
      <c r="W33" s="46" t="str">
        <f>IF('Prisestimat RAS'!$C$12=$A$46,W55,IF('Prisestimat RAS'!$C$12=$A$67,W76,IF('Prisestimat RAS'!$C$12=$A$88,W97,IF('Prisestimat RAS'!$C$12=$A$108,W117,"ingen data"))))</f>
        <v>ingen data</v>
      </c>
      <c r="X33" s="46" t="str">
        <f>IF('Prisestimat RAS'!$C$12=$A$46,X55,IF('Prisestimat RAS'!$C$12=$A$67,X76,IF('Prisestimat RAS'!$C$12=$A$88,X97,IF('Prisestimat RAS'!$C$12=$A$108,X117,"ingen data"))))</f>
        <v>ingen data</v>
      </c>
      <c r="Y33" s="46" t="str">
        <f>IF('Prisestimat RAS'!$C$12=$A$46,Y55,IF('Prisestimat RAS'!$C$12=$A$67,Y76,IF('Prisestimat RAS'!$C$12=$A$88,Y97,IF('Prisestimat RAS'!$C$12=$A$108,Y117,"ingen data"))))</f>
        <v>ingen data</v>
      </c>
      <c r="Z33" s="46" t="str">
        <f>IF('Prisestimat RAS'!$C$12=$A$46,Z55,IF('Prisestimat RAS'!$C$12=$A$67,Z76,IF('Prisestimat RAS'!$C$12=$A$88,Z97,IF('Prisestimat RAS'!$C$12=$A$108,Z117,"ingen data"))))</f>
        <v>ingen data</v>
      </c>
      <c r="AA33" s="46" t="str">
        <f>IF('Prisestimat RAS'!$C$12=$A$46,AA55,IF('Prisestimat RAS'!$C$12=$A$67,AA76,IF('Prisestimat RAS'!$C$12=$A$88,AA97,IF('Prisestimat RAS'!$C$12=$A$108,AA117,"ingen data"))))</f>
        <v>ingen data</v>
      </c>
      <c r="AB33" s="46" t="str">
        <f>IF('Prisestimat RAS'!$C$12=$A$46,AB55,IF('Prisestimat RAS'!$C$12=$A$67,AB76,IF('Prisestimat RAS'!$C$12=$A$88,AB97,IF('Prisestimat RAS'!$C$12=$A$108,AB117,"ingen data"))))</f>
        <v>ingen data</v>
      </c>
      <c r="AC33" s="46" t="str">
        <f>IF('Prisestimat RAS'!$C$12=$A$46,AC55,IF('Prisestimat RAS'!$C$12=$A$67,AC76,IF('Prisestimat RAS'!$C$12=$A$88,AC97,IF('Prisestimat RAS'!$C$12=$A$108,AC117,"ingen data"))))</f>
        <v>ingen data</v>
      </c>
      <c r="AD33" s="46" t="str">
        <f>IF('Prisestimat RAS'!$C$12=$A$46,AD55,IF('Prisestimat RAS'!$C$12=$A$67,AD76,IF('Prisestimat RAS'!$C$12=$A$88,AD97,IF('Prisestimat RAS'!$C$12=$A$108,AD117,"ingen data"))))</f>
        <v>ingen data</v>
      </c>
      <c r="AE33" s="46" t="str">
        <f>IF('Prisestimat RAS'!$C$12=$A$46,AE55,IF('Prisestimat RAS'!$C$12=$A$67,AE76,IF('Prisestimat RAS'!$C$12=$A$88,AE97,IF('Prisestimat RAS'!$C$12=$A$108,AE117,"ingen data"))))</f>
        <v>ingen data</v>
      </c>
      <c r="AF33" s="46" t="str">
        <f>IF('Prisestimat RAS'!$C$12=$A$46,AF55,IF('Prisestimat RAS'!$C$12=$A$67,AF76,IF('Prisestimat RAS'!$C$12=$A$88,AF97,IF('Prisestimat RAS'!$C$12=$A$108,AF117,"ingen data"))))</f>
        <v>ingen data</v>
      </c>
      <c r="AG33" s="46" t="str">
        <f>IF('Prisestimat RAS'!$C$12=$A$46,AG55,IF('Prisestimat RAS'!$C$12=$A$67,AG76,IF('Prisestimat RAS'!$C$12=$A$88,AG97,IF('Prisestimat RAS'!$C$12=$A$108,AG117,"ingen data"))))</f>
        <v>ingen data</v>
      </c>
      <c r="AH33" s="46" t="str">
        <f>IF('Prisestimat RAS'!$C$12=$A$46,AH55,IF('Prisestimat RAS'!$C$12=$A$67,AH76,IF('Prisestimat RAS'!$C$12=$A$88,AH97,IF('Prisestimat RAS'!$C$12=$A$108,AH117,"ingen data"))))</f>
        <v>ingen data</v>
      </c>
      <c r="AI33" s="46" t="str">
        <f>IF('Prisestimat RAS'!$C$12=$A$46,AI55,IF('Prisestimat RAS'!$C$12=$A$67,AI76,IF('Prisestimat RAS'!$C$12=$A$88,AI97,IF('Prisestimat RAS'!$C$12=$A$108,AI117,"ingen data"))))</f>
        <v>ingen data</v>
      </c>
      <c r="AJ33" s="46" t="str">
        <f>IF('Prisestimat RAS'!$C$12=$A$46,AJ55,IF('Prisestimat RAS'!$C$12=$A$67,AJ76,IF('Prisestimat RAS'!$C$12=$A$88,AJ97,IF('Prisestimat RAS'!$C$12=$A$108,AJ117,"ingen data"))))</f>
        <v>ingen data</v>
      </c>
      <c r="AK33" s="46" t="str">
        <f>IF('Prisestimat RAS'!$C$12=$A$46,AK55,IF('Prisestimat RAS'!$C$12=$A$67,AK76,IF('Prisestimat RAS'!$C$12=$A$88,AK97,IF('Prisestimat RAS'!$C$12=$A$108,AK117,"ingen data"))))</f>
        <v>ingen data</v>
      </c>
      <c r="AL33" s="46" t="str">
        <f>IF('Prisestimat RAS'!$C$12=$A$46,AL55,IF('Prisestimat RAS'!$C$12=$A$67,AL76,IF('Prisestimat RAS'!$C$12=$A$88,AL97,IF('Prisestimat RAS'!$C$12=$A$108,AL117,"ingen data"))))</f>
        <v>ingen data</v>
      </c>
      <c r="AM33" s="46" t="str">
        <f>IF('Prisestimat RAS'!$C$12=$A$46,AM55,IF('Prisestimat RAS'!$C$12=$A$67,AM76,IF('Prisestimat RAS'!$C$12=$A$88,AM97,IF('Prisestimat RAS'!$C$12=$A$108,AM117,"ingen data"))))</f>
        <v>ingen data</v>
      </c>
      <c r="AN33" s="46" t="str">
        <f>IF('Prisestimat RAS'!$C$12=$A$46,AN55,IF('Prisestimat RAS'!$C$12=$A$67,AN76,IF('Prisestimat RAS'!$C$12=$A$88,AN97,IF('Prisestimat RAS'!$C$12=$A$108,AN117,"ingen data"))))</f>
        <v>ingen data</v>
      </c>
      <c r="AO33" s="46" t="str">
        <f>IF('Prisestimat RAS'!$C$12=$A$46,AO55,IF('Prisestimat RAS'!$C$12=$A$67,AO76,IF('Prisestimat RAS'!$C$12=$A$88,AO97,IF('Prisestimat RAS'!$C$12=$A$108,AO117,"ingen data"))))</f>
        <v>ingen data</v>
      </c>
      <c r="AP33" s="46" t="str">
        <f>IF('Prisestimat RAS'!$C$12=$A$46,AP55,IF('Prisestimat RAS'!$C$12=$A$67,AP76,IF('Prisestimat RAS'!$C$12=$A$88,AP97,IF('Prisestimat RAS'!$C$12=$A$108,AP117,"ingen data"))))</f>
        <v>ingen data</v>
      </c>
      <c r="AQ33" s="46" t="str">
        <f>IF('Prisestimat RAS'!$C$12=$A$46,AQ55,IF('Prisestimat RAS'!$C$12=$A$67,AQ76,IF('Prisestimat RAS'!$C$12=$A$88,AQ97,IF('Prisestimat RAS'!$C$12=$A$108,AQ117,"ingen data"))))</f>
        <v>ingen data</v>
      </c>
      <c r="AR33" s="46" t="str">
        <f>IF('Prisestimat RAS'!$C$12=$A$46,AR55,IF('Prisestimat RAS'!$C$12=$A$67,AR76,IF('Prisestimat RAS'!$C$12=$A$88,AR97,IF('Prisestimat RAS'!$C$12=$A$108,AR117,"ingen data"))))</f>
        <v>ingen data</v>
      </c>
      <c r="AS33" s="46" t="str">
        <f>IF('Prisestimat RAS'!$C$12=$A$46,AS55,IF('Prisestimat RAS'!$C$12=$A$67,AS76,IF('Prisestimat RAS'!$C$12=$A$88,AS97,IF('Prisestimat RAS'!$C$12=$A$108,AS117,"ingen data"))))</f>
        <v>ingen data</v>
      </c>
      <c r="AT33" s="46" t="str">
        <f>IF('Prisestimat RAS'!$C$12=$A$46,AT55,IF('Prisestimat RAS'!$C$12=$A$67,AT76,IF('Prisestimat RAS'!$C$12=$A$88,AT97,IF('Prisestimat RAS'!$C$12=$A$108,AT117,"ingen data"))))</f>
        <v>ingen data</v>
      </c>
      <c r="AU33" s="46" t="str">
        <f>IF('Prisestimat RAS'!$C$12=$A$46,AU55,IF('Prisestimat RAS'!$C$12=$A$67,AU76,IF('Prisestimat RAS'!$C$12=$A$88,AU97,IF('Prisestimat RAS'!$C$12=$A$108,AU117,"ingen data"))))</f>
        <v>ingen data</v>
      </c>
    </row>
    <row r="34" spans="1:47" ht="14.4">
      <c r="A34" s="36" t="str">
        <f>IF('Prisestimat RAS'!$C$12=$A$46,A56,IF('Prisestimat RAS'!$C$12=$A$67,A77,IF('Prisestimat RAS'!$C$12=$A$88,A98,IF('Prisestimat RAS'!$C$12=$A$108,A118,"ingen data"))))</f>
        <v>ingen data</v>
      </c>
      <c r="B34" s="46" t="str">
        <f>IF('Prisestimat RAS'!$C$12=$A$46,B56,IF('Prisestimat RAS'!$C$12=$A$67,B77,IF('Prisestimat RAS'!$C$12=$A$88,B98,IF('Prisestimat RAS'!$C$12=$A$108,B118,"ingen data"))))</f>
        <v>ingen data</v>
      </c>
      <c r="C34" s="46" t="str">
        <f>IF('Prisestimat RAS'!$C$12=$A$46,C56,IF('Prisestimat RAS'!$C$12=$A$67,C77,IF('Prisestimat RAS'!$C$12=$A$88,C98,IF('Prisestimat RAS'!$C$12=$A$108,C118,"ingen data"))))</f>
        <v>ingen data</v>
      </c>
      <c r="D34" s="46" t="str">
        <f>IF('Prisestimat RAS'!$C$12=$A$46,D56,IF('Prisestimat RAS'!$C$12=$A$67,D77,IF('Prisestimat RAS'!$C$12=$A$88,D98,IF('Prisestimat RAS'!$C$12=$A$108,D118,"ingen data"))))</f>
        <v>ingen data</v>
      </c>
      <c r="E34" s="46" t="str">
        <f>IF('Prisestimat RAS'!$C$12=$A$46,E56,IF('Prisestimat RAS'!$C$12=$A$67,E77,IF('Prisestimat RAS'!$C$12=$A$88,E98,IF('Prisestimat RAS'!$C$12=$A$108,E118,"ingen data"))))</f>
        <v>ingen data</v>
      </c>
      <c r="F34" s="46" t="str">
        <f>IF('Prisestimat RAS'!$C$12=$A$46,F56,IF('Prisestimat RAS'!$C$12=$A$67,F77,IF('Prisestimat RAS'!$C$12=$A$88,F98,IF('Prisestimat RAS'!$C$12=$A$108,F118,"ingen data"))))</f>
        <v>ingen data</v>
      </c>
      <c r="G34" s="46" t="str">
        <f>IF('Prisestimat RAS'!$C$12=$A$46,G56,IF('Prisestimat RAS'!$C$12=$A$67,G77,IF('Prisestimat RAS'!$C$12=$A$88,G98,IF('Prisestimat RAS'!$C$12=$A$108,G118,"ingen data"))))</f>
        <v>ingen data</v>
      </c>
      <c r="H34" s="46" t="str">
        <f>IF('Prisestimat RAS'!$C$12=$A$46,H56,IF('Prisestimat RAS'!$C$12=$A$67,H77,IF('Prisestimat RAS'!$C$12=$A$88,H98,IF('Prisestimat RAS'!$C$12=$A$108,H118,"ingen data"))))</f>
        <v>ingen data</v>
      </c>
      <c r="I34" s="46" t="str">
        <f>IF('Prisestimat RAS'!$C$12=$A$46,I56,IF('Prisestimat RAS'!$C$12=$A$67,I77,IF('Prisestimat RAS'!$C$12=$A$88,I98,IF('Prisestimat RAS'!$C$12=$A$108,I118,"ingen data"))))</f>
        <v>ingen data</v>
      </c>
      <c r="J34" s="46" t="str">
        <f>IF('Prisestimat RAS'!$C$12=$A$46,J56,IF('Prisestimat RAS'!$C$12=$A$67,J77,IF('Prisestimat RAS'!$C$12=$A$88,J98,IF('Prisestimat RAS'!$C$12=$A$108,J118,"ingen data"))))</f>
        <v>ingen data</v>
      </c>
      <c r="K34" s="46" t="str">
        <f>IF('Prisestimat RAS'!$C$12=$A$46,K56,IF('Prisestimat RAS'!$C$12=$A$67,K77,IF('Prisestimat RAS'!$C$12=$A$88,K98,IF('Prisestimat RAS'!$C$12=$A$108,K118,"ingen data"))))</f>
        <v>ingen data</v>
      </c>
      <c r="L34" s="46" t="str">
        <f>IF('Prisestimat RAS'!$C$12=$A$46,L56,IF('Prisestimat RAS'!$C$12=$A$67,L77,IF('Prisestimat RAS'!$C$12=$A$88,L98,IF('Prisestimat RAS'!$C$12=$A$108,L118,"ingen data"))))</f>
        <v>ingen data</v>
      </c>
      <c r="M34" s="46" t="str">
        <f>IF('Prisestimat RAS'!$C$12=$A$46,M56,IF('Prisestimat RAS'!$C$12=$A$67,M77,IF('Prisestimat RAS'!$C$12=$A$88,M98,IF('Prisestimat RAS'!$C$12=$A$108,M118,"ingen data"))))</f>
        <v>ingen data</v>
      </c>
      <c r="N34" s="46" t="str">
        <f>IF('Prisestimat RAS'!$C$12=$A$46,N56,IF('Prisestimat RAS'!$C$12=$A$67,N77,IF('Prisestimat RAS'!$C$12=$A$88,N98,IF('Prisestimat RAS'!$C$12=$A$108,N118,"ingen data"))))</f>
        <v>ingen data</v>
      </c>
      <c r="O34" s="46" t="str">
        <f>IF('Prisestimat RAS'!$C$12=$A$46,O56,IF('Prisestimat RAS'!$C$12=$A$67,O77,IF('Prisestimat RAS'!$C$12=$A$88,O98,IF('Prisestimat RAS'!$C$12=$A$108,O118,"ingen data"))))</f>
        <v>ingen data</v>
      </c>
      <c r="P34" s="46" t="str">
        <f>IF('Prisestimat RAS'!$C$12=$A$46,P56,IF('Prisestimat RAS'!$C$12=$A$67,P77,IF('Prisestimat RAS'!$C$12=$A$88,P98,IF('Prisestimat RAS'!$C$12=$A$108,P118,"ingen data"))))</f>
        <v>ingen data</v>
      </c>
      <c r="Q34" s="46" t="str">
        <f>IF('Prisestimat RAS'!$C$12=$A$46,Q56,IF('Prisestimat RAS'!$C$12=$A$67,Q77,IF('Prisestimat RAS'!$C$12=$A$88,Q98,IF('Prisestimat RAS'!$C$12=$A$108,Q118,"ingen data"))))</f>
        <v>ingen data</v>
      </c>
      <c r="R34" s="46" t="str">
        <f>IF('Prisestimat RAS'!$C$12=$A$46,R56,IF('Prisestimat RAS'!$C$12=$A$67,R77,IF('Prisestimat RAS'!$C$12=$A$88,R98,IF('Prisestimat RAS'!$C$12=$A$108,R118,"ingen data"))))</f>
        <v>ingen data</v>
      </c>
      <c r="S34" s="46" t="str">
        <f>IF('Prisestimat RAS'!$C$12=$A$46,S56,IF('Prisestimat RAS'!$C$12=$A$67,S77,IF('Prisestimat RAS'!$C$12=$A$88,S98,IF('Prisestimat RAS'!$C$12=$A$108,S118,"ingen data"))))</f>
        <v>ingen data</v>
      </c>
      <c r="T34" s="46" t="str">
        <f>IF('Prisestimat RAS'!$C$12=$A$46,T56,IF('Prisestimat RAS'!$C$12=$A$67,T77,IF('Prisestimat RAS'!$C$12=$A$88,T98,IF('Prisestimat RAS'!$C$12=$A$108,T118,"ingen data"))))</f>
        <v>ingen data</v>
      </c>
      <c r="U34" s="46" t="str">
        <f>IF('Prisestimat RAS'!$C$12=$A$46,U56,IF('Prisestimat RAS'!$C$12=$A$67,U77,IF('Prisestimat RAS'!$C$12=$A$88,U98,IF('Prisestimat RAS'!$C$12=$A$108,U118,"ingen data"))))</f>
        <v>ingen data</v>
      </c>
      <c r="V34" s="46" t="str">
        <f>IF('Prisestimat RAS'!$C$12=$A$46,V56,IF('Prisestimat RAS'!$C$12=$A$67,V77,IF('Prisestimat RAS'!$C$12=$A$88,V98,IF('Prisestimat RAS'!$C$12=$A$108,V118,"ingen data"))))</f>
        <v>ingen data</v>
      </c>
      <c r="W34" s="46" t="str">
        <f>IF('Prisestimat RAS'!$C$12=$A$46,W56,IF('Prisestimat RAS'!$C$12=$A$67,W77,IF('Prisestimat RAS'!$C$12=$A$88,W98,IF('Prisestimat RAS'!$C$12=$A$108,W118,"ingen data"))))</f>
        <v>ingen data</v>
      </c>
      <c r="X34" s="46" t="str">
        <f>IF('Prisestimat RAS'!$C$12=$A$46,X56,IF('Prisestimat RAS'!$C$12=$A$67,X77,IF('Prisestimat RAS'!$C$12=$A$88,X98,IF('Prisestimat RAS'!$C$12=$A$108,X118,"ingen data"))))</f>
        <v>ingen data</v>
      </c>
      <c r="Y34" s="46" t="str">
        <f>IF('Prisestimat RAS'!$C$12=$A$46,Y56,IF('Prisestimat RAS'!$C$12=$A$67,Y77,IF('Prisestimat RAS'!$C$12=$A$88,Y98,IF('Prisestimat RAS'!$C$12=$A$108,Y118,"ingen data"))))</f>
        <v>ingen data</v>
      </c>
      <c r="Z34" s="46" t="str">
        <f>IF('Prisestimat RAS'!$C$12=$A$46,Z56,IF('Prisestimat RAS'!$C$12=$A$67,Z77,IF('Prisestimat RAS'!$C$12=$A$88,Z98,IF('Prisestimat RAS'!$C$12=$A$108,Z118,"ingen data"))))</f>
        <v>ingen data</v>
      </c>
      <c r="AA34" s="46" t="str">
        <f>IF('Prisestimat RAS'!$C$12=$A$46,AA56,IF('Prisestimat RAS'!$C$12=$A$67,AA77,IF('Prisestimat RAS'!$C$12=$A$88,AA98,IF('Prisestimat RAS'!$C$12=$A$108,AA118,"ingen data"))))</f>
        <v>ingen data</v>
      </c>
      <c r="AB34" s="46" t="str">
        <f>IF('Prisestimat RAS'!$C$12=$A$46,AB56,IF('Prisestimat RAS'!$C$12=$A$67,AB77,IF('Prisestimat RAS'!$C$12=$A$88,AB98,IF('Prisestimat RAS'!$C$12=$A$108,AB118,"ingen data"))))</f>
        <v>ingen data</v>
      </c>
      <c r="AC34" s="46" t="str">
        <f>IF('Prisestimat RAS'!$C$12=$A$46,AC56,IF('Prisestimat RAS'!$C$12=$A$67,AC77,IF('Prisestimat RAS'!$C$12=$A$88,AC98,IF('Prisestimat RAS'!$C$12=$A$108,AC118,"ingen data"))))</f>
        <v>ingen data</v>
      </c>
      <c r="AD34" s="46" t="str">
        <f>IF('Prisestimat RAS'!$C$12=$A$46,AD56,IF('Prisestimat RAS'!$C$12=$A$67,AD77,IF('Prisestimat RAS'!$C$12=$A$88,AD98,IF('Prisestimat RAS'!$C$12=$A$108,AD118,"ingen data"))))</f>
        <v>ingen data</v>
      </c>
      <c r="AE34" s="46" t="str">
        <f>IF('Prisestimat RAS'!$C$12=$A$46,AE56,IF('Prisestimat RAS'!$C$12=$A$67,AE77,IF('Prisestimat RAS'!$C$12=$A$88,AE98,IF('Prisestimat RAS'!$C$12=$A$108,AE118,"ingen data"))))</f>
        <v>ingen data</v>
      </c>
      <c r="AF34" s="46" t="str">
        <f>IF('Prisestimat RAS'!$C$12=$A$46,AF56,IF('Prisestimat RAS'!$C$12=$A$67,AF77,IF('Prisestimat RAS'!$C$12=$A$88,AF98,IF('Prisestimat RAS'!$C$12=$A$108,AF118,"ingen data"))))</f>
        <v>ingen data</v>
      </c>
      <c r="AG34" s="46" t="str">
        <f>IF('Prisestimat RAS'!$C$12=$A$46,AG56,IF('Prisestimat RAS'!$C$12=$A$67,AG77,IF('Prisestimat RAS'!$C$12=$A$88,AG98,IF('Prisestimat RAS'!$C$12=$A$108,AG118,"ingen data"))))</f>
        <v>ingen data</v>
      </c>
      <c r="AH34" s="46" t="str">
        <f>IF('Prisestimat RAS'!$C$12=$A$46,AH56,IF('Prisestimat RAS'!$C$12=$A$67,AH77,IF('Prisestimat RAS'!$C$12=$A$88,AH98,IF('Prisestimat RAS'!$C$12=$A$108,AH118,"ingen data"))))</f>
        <v>ingen data</v>
      </c>
      <c r="AI34" s="46" t="str">
        <f>IF('Prisestimat RAS'!$C$12=$A$46,AI56,IF('Prisestimat RAS'!$C$12=$A$67,AI77,IF('Prisestimat RAS'!$C$12=$A$88,AI98,IF('Prisestimat RAS'!$C$12=$A$108,AI118,"ingen data"))))</f>
        <v>ingen data</v>
      </c>
      <c r="AJ34" s="46" t="str">
        <f>IF('Prisestimat RAS'!$C$12=$A$46,AJ56,IF('Prisestimat RAS'!$C$12=$A$67,AJ77,IF('Prisestimat RAS'!$C$12=$A$88,AJ98,IF('Prisestimat RAS'!$C$12=$A$108,AJ118,"ingen data"))))</f>
        <v>ingen data</v>
      </c>
      <c r="AK34" s="46" t="str">
        <f>IF('Prisestimat RAS'!$C$12=$A$46,AK56,IF('Prisestimat RAS'!$C$12=$A$67,AK77,IF('Prisestimat RAS'!$C$12=$A$88,AK98,IF('Prisestimat RAS'!$C$12=$A$108,AK118,"ingen data"))))</f>
        <v>ingen data</v>
      </c>
      <c r="AL34" s="46" t="str">
        <f>IF('Prisestimat RAS'!$C$12=$A$46,AL56,IF('Prisestimat RAS'!$C$12=$A$67,AL77,IF('Prisestimat RAS'!$C$12=$A$88,AL98,IF('Prisestimat RAS'!$C$12=$A$108,AL118,"ingen data"))))</f>
        <v>ingen data</v>
      </c>
      <c r="AM34" s="46" t="str">
        <f>IF('Prisestimat RAS'!$C$12=$A$46,AM56,IF('Prisestimat RAS'!$C$12=$A$67,AM77,IF('Prisestimat RAS'!$C$12=$A$88,AM98,IF('Prisestimat RAS'!$C$12=$A$108,AM118,"ingen data"))))</f>
        <v>ingen data</v>
      </c>
      <c r="AN34" s="46" t="str">
        <f>IF('Prisestimat RAS'!$C$12=$A$46,AN56,IF('Prisestimat RAS'!$C$12=$A$67,AN77,IF('Prisestimat RAS'!$C$12=$A$88,AN98,IF('Prisestimat RAS'!$C$12=$A$108,AN118,"ingen data"))))</f>
        <v>ingen data</v>
      </c>
      <c r="AO34" s="46" t="str">
        <f>IF('Prisestimat RAS'!$C$12=$A$46,AO56,IF('Prisestimat RAS'!$C$12=$A$67,AO77,IF('Prisestimat RAS'!$C$12=$A$88,AO98,IF('Prisestimat RAS'!$C$12=$A$108,AO118,"ingen data"))))</f>
        <v>ingen data</v>
      </c>
      <c r="AP34" s="46" t="str">
        <f>IF('Prisestimat RAS'!$C$12=$A$46,AP56,IF('Prisestimat RAS'!$C$12=$A$67,AP77,IF('Prisestimat RAS'!$C$12=$A$88,AP98,IF('Prisestimat RAS'!$C$12=$A$108,AP118,"ingen data"))))</f>
        <v>ingen data</v>
      </c>
      <c r="AQ34" s="46" t="str">
        <f>IF('Prisestimat RAS'!$C$12=$A$46,AQ56,IF('Prisestimat RAS'!$C$12=$A$67,AQ77,IF('Prisestimat RAS'!$C$12=$A$88,AQ98,IF('Prisestimat RAS'!$C$12=$A$108,AQ118,"ingen data"))))</f>
        <v>ingen data</v>
      </c>
      <c r="AR34" s="46" t="str">
        <f>IF('Prisestimat RAS'!$C$12=$A$46,AR56,IF('Prisestimat RAS'!$C$12=$A$67,AR77,IF('Prisestimat RAS'!$C$12=$A$88,AR98,IF('Prisestimat RAS'!$C$12=$A$108,AR118,"ingen data"))))</f>
        <v>ingen data</v>
      </c>
      <c r="AS34" s="46" t="str">
        <f>IF('Prisestimat RAS'!$C$12=$A$46,AS56,IF('Prisestimat RAS'!$C$12=$A$67,AS77,IF('Prisestimat RAS'!$C$12=$A$88,AS98,IF('Prisestimat RAS'!$C$12=$A$108,AS118,"ingen data"))))</f>
        <v>ingen data</v>
      </c>
      <c r="AT34" s="46" t="str">
        <f>IF('Prisestimat RAS'!$C$12=$A$46,AT56,IF('Prisestimat RAS'!$C$12=$A$67,AT77,IF('Prisestimat RAS'!$C$12=$A$88,AT98,IF('Prisestimat RAS'!$C$12=$A$108,AT118,"ingen data"))))</f>
        <v>ingen data</v>
      </c>
      <c r="AU34" s="46" t="str">
        <f>IF('Prisestimat RAS'!$C$12=$A$46,AU56,IF('Prisestimat RAS'!$C$12=$A$67,AU77,IF('Prisestimat RAS'!$C$12=$A$88,AU98,IF('Prisestimat RAS'!$C$12=$A$108,AU118,"ingen data"))))</f>
        <v>ingen data</v>
      </c>
    </row>
    <row r="35" spans="1:47" ht="14.4">
      <c r="A35" s="36" t="str">
        <f>IF('Prisestimat RAS'!$C$12=$A$46,A57,IF('Prisestimat RAS'!$C$12=$A$67,A78,IF('Prisestimat RAS'!$C$12=$A$88,A99,IF('Prisestimat RAS'!$C$12=$A$108,A119,"ingen data"))))</f>
        <v>ingen data</v>
      </c>
      <c r="B35" s="46" t="str">
        <f>IF('Prisestimat RAS'!$C$12=$A$46,B57,IF('Prisestimat RAS'!$C$12=$A$67,B78,IF('Prisestimat RAS'!$C$12=$A$88,B99,IF('Prisestimat RAS'!$C$12=$A$108,B119,"ingen data"))))</f>
        <v>ingen data</v>
      </c>
      <c r="C35" s="46" t="str">
        <f>IF('Prisestimat RAS'!$C$12=$A$46,C57,IF('Prisestimat RAS'!$C$12=$A$67,C78,IF('Prisestimat RAS'!$C$12=$A$88,C99,IF('Prisestimat RAS'!$C$12=$A$108,C119,"ingen data"))))</f>
        <v>ingen data</v>
      </c>
      <c r="D35" s="46" t="str">
        <f>IF('Prisestimat RAS'!$C$12=$A$46,D57,IF('Prisestimat RAS'!$C$12=$A$67,D78,IF('Prisestimat RAS'!$C$12=$A$88,D99,IF('Prisestimat RAS'!$C$12=$A$108,D119,"ingen data"))))</f>
        <v>ingen data</v>
      </c>
      <c r="E35" s="46" t="str">
        <f>IF('Prisestimat RAS'!$C$12=$A$46,E57,IF('Prisestimat RAS'!$C$12=$A$67,E78,IF('Prisestimat RAS'!$C$12=$A$88,E99,IF('Prisestimat RAS'!$C$12=$A$108,E119,"ingen data"))))</f>
        <v>ingen data</v>
      </c>
      <c r="F35" s="46" t="str">
        <f>IF('Prisestimat RAS'!$C$12=$A$46,F57,IF('Prisestimat RAS'!$C$12=$A$67,F78,IF('Prisestimat RAS'!$C$12=$A$88,F99,IF('Prisestimat RAS'!$C$12=$A$108,F119,"ingen data"))))</f>
        <v>ingen data</v>
      </c>
      <c r="G35" s="46" t="str">
        <f>IF('Prisestimat RAS'!$C$12=$A$46,G57,IF('Prisestimat RAS'!$C$12=$A$67,G78,IF('Prisestimat RAS'!$C$12=$A$88,G99,IF('Prisestimat RAS'!$C$12=$A$108,G119,"ingen data"))))</f>
        <v>ingen data</v>
      </c>
      <c r="H35" s="46" t="str">
        <f>IF('Prisestimat RAS'!$C$12=$A$46,H57,IF('Prisestimat RAS'!$C$12=$A$67,H78,IF('Prisestimat RAS'!$C$12=$A$88,H99,IF('Prisestimat RAS'!$C$12=$A$108,H119,"ingen data"))))</f>
        <v>ingen data</v>
      </c>
      <c r="I35" s="46" t="str">
        <f>IF('Prisestimat RAS'!$C$12=$A$46,I57,IF('Prisestimat RAS'!$C$12=$A$67,I78,IF('Prisestimat RAS'!$C$12=$A$88,I99,IF('Prisestimat RAS'!$C$12=$A$108,I119,"ingen data"))))</f>
        <v>ingen data</v>
      </c>
      <c r="J35" s="46" t="str">
        <f>IF('Prisestimat RAS'!$C$12=$A$46,J57,IF('Prisestimat RAS'!$C$12=$A$67,J78,IF('Prisestimat RAS'!$C$12=$A$88,J99,IF('Prisestimat RAS'!$C$12=$A$108,J119,"ingen data"))))</f>
        <v>ingen data</v>
      </c>
      <c r="K35" s="46" t="str">
        <f>IF('Prisestimat RAS'!$C$12=$A$46,K57,IF('Prisestimat RAS'!$C$12=$A$67,K78,IF('Prisestimat RAS'!$C$12=$A$88,K99,IF('Prisestimat RAS'!$C$12=$A$108,K119,"ingen data"))))</f>
        <v>ingen data</v>
      </c>
      <c r="L35" s="46" t="str">
        <f>IF('Prisestimat RAS'!$C$12=$A$46,L57,IF('Prisestimat RAS'!$C$12=$A$67,L78,IF('Prisestimat RAS'!$C$12=$A$88,L99,IF('Prisestimat RAS'!$C$12=$A$108,L119,"ingen data"))))</f>
        <v>ingen data</v>
      </c>
      <c r="M35" s="46" t="str">
        <f>IF('Prisestimat RAS'!$C$12=$A$46,M57,IF('Prisestimat RAS'!$C$12=$A$67,M78,IF('Prisestimat RAS'!$C$12=$A$88,M99,IF('Prisestimat RAS'!$C$12=$A$108,M119,"ingen data"))))</f>
        <v>ingen data</v>
      </c>
      <c r="N35" s="46" t="str">
        <f>IF('Prisestimat RAS'!$C$12=$A$46,N57,IF('Prisestimat RAS'!$C$12=$A$67,N78,IF('Prisestimat RAS'!$C$12=$A$88,N99,IF('Prisestimat RAS'!$C$12=$A$108,N119,"ingen data"))))</f>
        <v>ingen data</v>
      </c>
      <c r="O35" s="46" t="str">
        <f>IF('Prisestimat RAS'!$C$12=$A$46,O57,IF('Prisestimat RAS'!$C$12=$A$67,O78,IF('Prisestimat RAS'!$C$12=$A$88,O99,IF('Prisestimat RAS'!$C$12=$A$108,O119,"ingen data"))))</f>
        <v>ingen data</v>
      </c>
      <c r="P35" s="46" t="str">
        <f>IF('Prisestimat RAS'!$C$12=$A$46,P57,IF('Prisestimat RAS'!$C$12=$A$67,P78,IF('Prisestimat RAS'!$C$12=$A$88,P99,IF('Prisestimat RAS'!$C$12=$A$108,P119,"ingen data"))))</f>
        <v>ingen data</v>
      </c>
      <c r="Q35" s="46" t="str">
        <f>IF('Prisestimat RAS'!$C$12=$A$46,Q57,IF('Prisestimat RAS'!$C$12=$A$67,Q78,IF('Prisestimat RAS'!$C$12=$A$88,Q99,IF('Prisestimat RAS'!$C$12=$A$108,Q119,"ingen data"))))</f>
        <v>ingen data</v>
      </c>
      <c r="R35" s="46" t="str">
        <f>IF('Prisestimat RAS'!$C$12=$A$46,R57,IF('Prisestimat RAS'!$C$12=$A$67,R78,IF('Prisestimat RAS'!$C$12=$A$88,R99,IF('Prisestimat RAS'!$C$12=$A$108,R119,"ingen data"))))</f>
        <v>ingen data</v>
      </c>
      <c r="S35" s="46" t="str">
        <f>IF('Prisestimat RAS'!$C$12=$A$46,S57,IF('Prisestimat RAS'!$C$12=$A$67,S78,IF('Prisestimat RAS'!$C$12=$A$88,S99,IF('Prisestimat RAS'!$C$12=$A$108,S119,"ingen data"))))</f>
        <v>ingen data</v>
      </c>
      <c r="T35" s="46" t="str">
        <f>IF('Prisestimat RAS'!$C$12=$A$46,T57,IF('Prisestimat RAS'!$C$12=$A$67,T78,IF('Prisestimat RAS'!$C$12=$A$88,T99,IF('Prisestimat RAS'!$C$12=$A$108,T119,"ingen data"))))</f>
        <v>ingen data</v>
      </c>
      <c r="U35" s="46" t="str">
        <f>IF('Prisestimat RAS'!$C$12=$A$46,U57,IF('Prisestimat RAS'!$C$12=$A$67,U78,IF('Prisestimat RAS'!$C$12=$A$88,U99,IF('Prisestimat RAS'!$C$12=$A$108,U119,"ingen data"))))</f>
        <v>ingen data</v>
      </c>
      <c r="V35" s="46" t="str">
        <f>IF('Prisestimat RAS'!$C$12=$A$46,V57,IF('Prisestimat RAS'!$C$12=$A$67,V78,IF('Prisestimat RAS'!$C$12=$A$88,V99,IF('Prisestimat RAS'!$C$12=$A$108,V119,"ingen data"))))</f>
        <v>ingen data</v>
      </c>
      <c r="W35" s="46" t="str">
        <f>IF('Prisestimat RAS'!$C$12=$A$46,W57,IF('Prisestimat RAS'!$C$12=$A$67,W78,IF('Prisestimat RAS'!$C$12=$A$88,W99,IF('Prisestimat RAS'!$C$12=$A$108,W119,"ingen data"))))</f>
        <v>ingen data</v>
      </c>
      <c r="X35" s="46" t="str">
        <f>IF('Prisestimat RAS'!$C$12=$A$46,X57,IF('Prisestimat RAS'!$C$12=$A$67,X78,IF('Prisestimat RAS'!$C$12=$A$88,X99,IF('Prisestimat RAS'!$C$12=$A$108,X119,"ingen data"))))</f>
        <v>ingen data</v>
      </c>
      <c r="Y35" s="46" t="str">
        <f>IF('Prisestimat RAS'!$C$12=$A$46,Y57,IF('Prisestimat RAS'!$C$12=$A$67,Y78,IF('Prisestimat RAS'!$C$12=$A$88,Y99,IF('Prisestimat RAS'!$C$12=$A$108,Y119,"ingen data"))))</f>
        <v>ingen data</v>
      </c>
      <c r="Z35" s="46" t="str">
        <f>IF('Prisestimat RAS'!$C$12=$A$46,Z57,IF('Prisestimat RAS'!$C$12=$A$67,Z78,IF('Prisestimat RAS'!$C$12=$A$88,Z99,IF('Prisestimat RAS'!$C$12=$A$108,Z119,"ingen data"))))</f>
        <v>ingen data</v>
      </c>
      <c r="AA35" s="46" t="str">
        <f>IF('Prisestimat RAS'!$C$12=$A$46,AA57,IF('Prisestimat RAS'!$C$12=$A$67,AA78,IF('Prisestimat RAS'!$C$12=$A$88,AA99,IF('Prisestimat RAS'!$C$12=$A$108,AA119,"ingen data"))))</f>
        <v>ingen data</v>
      </c>
      <c r="AB35" s="46" t="str">
        <f>IF('Prisestimat RAS'!$C$12=$A$46,AB57,IF('Prisestimat RAS'!$C$12=$A$67,AB78,IF('Prisestimat RAS'!$C$12=$A$88,AB99,IF('Prisestimat RAS'!$C$12=$A$108,AB119,"ingen data"))))</f>
        <v>ingen data</v>
      </c>
      <c r="AC35" s="46" t="str">
        <f>IF('Prisestimat RAS'!$C$12=$A$46,AC57,IF('Prisestimat RAS'!$C$12=$A$67,AC78,IF('Prisestimat RAS'!$C$12=$A$88,AC99,IF('Prisestimat RAS'!$C$12=$A$108,AC119,"ingen data"))))</f>
        <v>ingen data</v>
      </c>
      <c r="AD35" s="46" t="str">
        <f>IF('Prisestimat RAS'!$C$12=$A$46,AD57,IF('Prisestimat RAS'!$C$12=$A$67,AD78,IF('Prisestimat RAS'!$C$12=$A$88,AD99,IF('Prisestimat RAS'!$C$12=$A$108,AD119,"ingen data"))))</f>
        <v>ingen data</v>
      </c>
      <c r="AE35" s="46" t="str">
        <f>IF('Prisestimat RAS'!$C$12=$A$46,AE57,IF('Prisestimat RAS'!$C$12=$A$67,AE78,IF('Prisestimat RAS'!$C$12=$A$88,AE99,IF('Prisestimat RAS'!$C$12=$A$108,AE119,"ingen data"))))</f>
        <v>ingen data</v>
      </c>
      <c r="AF35" s="46" t="str">
        <f>IF('Prisestimat RAS'!$C$12=$A$46,AF57,IF('Prisestimat RAS'!$C$12=$A$67,AF78,IF('Prisestimat RAS'!$C$12=$A$88,AF99,IF('Prisestimat RAS'!$C$12=$A$108,AF119,"ingen data"))))</f>
        <v>ingen data</v>
      </c>
      <c r="AG35" s="46" t="str">
        <f>IF('Prisestimat RAS'!$C$12=$A$46,AG57,IF('Prisestimat RAS'!$C$12=$A$67,AG78,IF('Prisestimat RAS'!$C$12=$A$88,AG99,IF('Prisestimat RAS'!$C$12=$A$108,AG119,"ingen data"))))</f>
        <v>ingen data</v>
      </c>
      <c r="AH35" s="46" t="str">
        <f>IF('Prisestimat RAS'!$C$12=$A$46,AH57,IF('Prisestimat RAS'!$C$12=$A$67,AH78,IF('Prisestimat RAS'!$C$12=$A$88,AH99,IF('Prisestimat RAS'!$C$12=$A$108,AH119,"ingen data"))))</f>
        <v>ingen data</v>
      </c>
      <c r="AI35" s="46" t="str">
        <f>IF('Prisestimat RAS'!$C$12=$A$46,AI57,IF('Prisestimat RAS'!$C$12=$A$67,AI78,IF('Prisestimat RAS'!$C$12=$A$88,AI99,IF('Prisestimat RAS'!$C$12=$A$108,AI119,"ingen data"))))</f>
        <v>ingen data</v>
      </c>
      <c r="AJ35" s="46" t="str">
        <f>IF('Prisestimat RAS'!$C$12=$A$46,AJ57,IF('Prisestimat RAS'!$C$12=$A$67,AJ78,IF('Prisestimat RAS'!$C$12=$A$88,AJ99,IF('Prisestimat RAS'!$C$12=$A$108,AJ119,"ingen data"))))</f>
        <v>ingen data</v>
      </c>
      <c r="AK35" s="46" t="str">
        <f>IF('Prisestimat RAS'!$C$12=$A$46,AK57,IF('Prisestimat RAS'!$C$12=$A$67,AK78,IF('Prisestimat RAS'!$C$12=$A$88,AK99,IF('Prisestimat RAS'!$C$12=$A$108,AK119,"ingen data"))))</f>
        <v>ingen data</v>
      </c>
      <c r="AL35" s="46" t="str">
        <f>IF('Prisestimat RAS'!$C$12=$A$46,AL57,IF('Prisestimat RAS'!$C$12=$A$67,AL78,IF('Prisestimat RAS'!$C$12=$A$88,AL99,IF('Prisestimat RAS'!$C$12=$A$108,AL119,"ingen data"))))</f>
        <v>ingen data</v>
      </c>
      <c r="AM35" s="46" t="str">
        <f>IF('Prisestimat RAS'!$C$12=$A$46,AM57,IF('Prisestimat RAS'!$C$12=$A$67,AM78,IF('Prisestimat RAS'!$C$12=$A$88,AM99,IF('Prisestimat RAS'!$C$12=$A$108,AM119,"ingen data"))))</f>
        <v>ingen data</v>
      </c>
      <c r="AN35" s="46" t="str">
        <f>IF('Prisestimat RAS'!$C$12=$A$46,AN57,IF('Prisestimat RAS'!$C$12=$A$67,AN78,IF('Prisestimat RAS'!$C$12=$A$88,AN99,IF('Prisestimat RAS'!$C$12=$A$108,AN119,"ingen data"))))</f>
        <v>ingen data</v>
      </c>
      <c r="AO35" s="46" t="str">
        <f>IF('Prisestimat RAS'!$C$12=$A$46,AO57,IF('Prisestimat RAS'!$C$12=$A$67,AO78,IF('Prisestimat RAS'!$C$12=$A$88,AO99,IF('Prisestimat RAS'!$C$12=$A$108,AO119,"ingen data"))))</f>
        <v>ingen data</v>
      </c>
      <c r="AP35" s="46" t="str">
        <f>IF('Prisestimat RAS'!$C$12=$A$46,AP57,IF('Prisestimat RAS'!$C$12=$A$67,AP78,IF('Prisestimat RAS'!$C$12=$A$88,AP99,IF('Prisestimat RAS'!$C$12=$A$108,AP119,"ingen data"))))</f>
        <v>ingen data</v>
      </c>
      <c r="AQ35" s="46" t="str">
        <f>IF('Prisestimat RAS'!$C$12=$A$46,AQ57,IF('Prisestimat RAS'!$C$12=$A$67,AQ78,IF('Prisestimat RAS'!$C$12=$A$88,AQ99,IF('Prisestimat RAS'!$C$12=$A$108,AQ119,"ingen data"))))</f>
        <v>ingen data</v>
      </c>
      <c r="AR35" s="46" t="str">
        <f>IF('Prisestimat RAS'!$C$12=$A$46,AR57,IF('Prisestimat RAS'!$C$12=$A$67,AR78,IF('Prisestimat RAS'!$C$12=$A$88,AR99,IF('Prisestimat RAS'!$C$12=$A$108,AR119,"ingen data"))))</f>
        <v>ingen data</v>
      </c>
      <c r="AS35" s="46" t="str">
        <f>IF('Prisestimat RAS'!$C$12=$A$46,AS57,IF('Prisestimat RAS'!$C$12=$A$67,AS78,IF('Prisestimat RAS'!$C$12=$A$88,AS99,IF('Prisestimat RAS'!$C$12=$A$108,AS119,"ingen data"))))</f>
        <v>ingen data</v>
      </c>
      <c r="AT35" s="46" t="str">
        <f>IF('Prisestimat RAS'!$C$12=$A$46,AT57,IF('Prisestimat RAS'!$C$12=$A$67,AT78,IF('Prisestimat RAS'!$C$12=$A$88,AT99,IF('Prisestimat RAS'!$C$12=$A$108,AT119,"ingen data"))))</f>
        <v>ingen data</v>
      </c>
      <c r="AU35" s="46" t="str">
        <f>IF('Prisestimat RAS'!$C$12=$A$46,AU57,IF('Prisestimat RAS'!$C$12=$A$67,AU78,IF('Prisestimat RAS'!$C$12=$A$88,AU99,IF('Prisestimat RAS'!$C$12=$A$108,AU119,"ingen data"))))</f>
        <v>ingen data</v>
      </c>
    </row>
    <row r="36" spans="1:47" ht="14.4">
      <c r="A36" s="36" t="str">
        <f>IF('Prisestimat RAS'!$C$12=$A$46,A58,IF('Prisestimat RAS'!$C$12=$A$67,A79,IF('Prisestimat RAS'!$C$12=$A$88,A100,IF('Prisestimat RAS'!$C$12=$A$108,A120,"ingen data"))))</f>
        <v>ingen data</v>
      </c>
      <c r="B36" s="46" t="str">
        <f>IF('Prisestimat RAS'!$C$12=$A$46,B58,IF('Prisestimat RAS'!$C$12=$A$67,B79,IF('Prisestimat RAS'!$C$12=$A$88,B100,IF('Prisestimat RAS'!$C$12=$A$108,B120,"ingen data"))))</f>
        <v>ingen data</v>
      </c>
      <c r="C36" s="46" t="str">
        <f>IF('Prisestimat RAS'!$C$12=$A$46,C58,IF('Prisestimat RAS'!$C$12=$A$67,C79,IF('Prisestimat RAS'!$C$12=$A$88,C100,IF('Prisestimat RAS'!$C$12=$A$108,C120,"ingen data"))))</f>
        <v>ingen data</v>
      </c>
      <c r="D36" s="46" t="str">
        <f>IF('Prisestimat RAS'!$C$12=$A$46,D58,IF('Prisestimat RAS'!$C$12=$A$67,D79,IF('Prisestimat RAS'!$C$12=$A$88,D100,IF('Prisestimat RAS'!$C$12=$A$108,D120,"ingen data"))))</f>
        <v>ingen data</v>
      </c>
      <c r="E36" s="46" t="str">
        <f>IF('Prisestimat RAS'!$C$12=$A$46,E58,IF('Prisestimat RAS'!$C$12=$A$67,E79,IF('Prisestimat RAS'!$C$12=$A$88,E100,IF('Prisestimat RAS'!$C$12=$A$108,E120,"ingen data"))))</f>
        <v>ingen data</v>
      </c>
      <c r="F36" s="46" t="str">
        <f>IF('Prisestimat RAS'!$C$12=$A$46,F58,IF('Prisestimat RAS'!$C$12=$A$67,F79,IF('Prisestimat RAS'!$C$12=$A$88,F100,IF('Prisestimat RAS'!$C$12=$A$108,F120,"ingen data"))))</f>
        <v>ingen data</v>
      </c>
      <c r="G36" s="46" t="str">
        <f>IF('Prisestimat RAS'!$C$12=$A$46,G58,IF('Prisestimat RAS'!$C$12=$A$67,G79,IF('Prisestimat RAS'!$C$12=$A$88,G100,IF('Prisestimat RAS'!$C$12=$A$108,G120,"ingen data"))))</f>
        <v>ingen data</v>
      </c>
      <c r="H36" s="46" t="str">
        <f>IF('Prisestimat RAS'!$C$12=$A$46,H58,IF('Prisestimat RAS'!$C$12=$A$67,H79,IF('Prisestimat RAS'!$C$12=$A$88,H100,IF('Prisestimat RAS'!$C$12=$A$108,H120,"ingen data"))))</f>
        <v>ingen data</v>
      </c>
      <c r="I36" s="46" t="str">
        <f>IF('Prisestimat RAS'!$C$12=$A$46,I58,IF('Prisestimat RAS'!$C$12=$A$67,I79,IF('Prisestimat RAS'!$C$12=$A$88,I100,IF('Prisestimat RAS'!$C$12=$A$108,I120,"ingen data"))))</f>
        <v>ingen data</v>
      </c>
      <c r="J36" s="46" t="str">
        <f>IF('Prisestimat RAS'!$C$12=$A$46,J58,IF('Prisestimat RAS'!$C$12=$A$67,J79,IF('Prisestimat RAS'!$C$12=$A$88,J100,IF('Prisestimat RAS'!$C$12=$A$108,J120,"ingen data"))))</f>
        <v>ingen data</v>
      </c>
      <c r="K36" s="46" t="str">
        <f>IF('Prisestimat RAS'!$C$12=$A$46,K58,IF('Prisestimat RAS'!$C$12=$A$67,K79,IF('Prisestimat RAS'!$C$12=$A$88,K100,IF('Prisestimat RAS'!$C$12=$A$108,K120,"ingen data"))))</f>
        <v>ingen data</v>
      </c>
      <c r="L36" s="46" t="str">
        <f>IF('Prisestimat RAS'!$C$12=$A$46,L58,IF('Prisestimat RAS'!$C$12=$A$67,L79,IF('Prisestimat RAS'!$C$12=$A$88,L100,IF('Prisestimat RAS'!$C$12=$A$108,L120,"ingen data"))))</f>
        <v>ingen data</v>
      </c>
      <c r="M36" s="46" t="str">
        <f>IF('Prisestimat RAS'!$C$12=$A$46,M58,IF('Prisestimat RAS'!$C$12=$A$67,M79,IF('Prisestimat RAS'!$C$12=$A$88,M100,IF('Prisestimat RAS'!$C$12=$A$108,M120,"ingen data"))))</f>
        <v>ingen data</v>
      </c>
      <c r="N36" s="46" t="str">
        <f>IF('Prisestimat RAS'!$C$12=$A$46,N58,IF('Prisestimat RAS'!$C$12=$A$67,N79,IF('Prisestimat RAS'!$C$12=$A$88,N100,IF('Prisestimat RAS'!$C$12=$A$108,N120,"ingen data"))))</f>
        <v>ingen data</v>
      </c>
      <c r="O36" s="46" t="str">
        <f>IF('Prisestimat RAS'!$C$12=$A$46,O58,IF('Prisestimat RAS'!$C$12=$A$67,O79,IF('Prisestimat RAS'!$C$12=$A$88,O100,IF('Prisestimat RAS'!$C$12=$A$108,O120,"ingen data"))))</f>
        <v>ingen data</v>
      </c>
      <c r="P36" s="46" t="str">
        <f>IF('Prisestimat RAS'!$C$12=$A$46,P58,IF('Prisestimat RAS'!$C$12=$A$67,P79,IF('Prisestimat RAS'!$C$12=$A$88,P100,IF('Prisestimat RAS'!$C$12=$A$108,P120,"ingen data"))))</f>
        <v>ingen data</v>
      </c>
      <c r="Q36" s="46" t="str">
        <f>IF('Prisestimat RAS'!$C$12=$A$46,Q58,IF('Prisestimat RAS'!$C$12=$A$67,Q79,IF('Prisestimat RAS'!$C$12=$A$88,Q100,IF('Prisestimat RAS'!$C$12=$A$108,Q120,"ingen data"))))</f>
        <v>ingen data</v>
      </c>
      <c r="R36" s="46" t="str">
        <f>IF('Prisestimat RAS'!$C$12=$A$46,R58,IF('Prisestimat RAS'!$C$12=$A$67,R79,IF('Prisestimat RAS'!$C$12=$A$88,R100,IF('Prisestimat RAS'!$C$12=$A$108,R120,"ingen data"))))</f>
        <v>ingen data</v>
      </c>
      <c r="S36" s="46" t="str">
        <f>IF('Prisestimat RAS'!$C$12=$A$46,S58,IF('Prisestimat RAS'!$C$12=$A$67,S79,IF('Prisestimat RAS'!$C$12=$A$88,S100,IF('Prisestimat RAS'!$C$12=$A$108,S120,"ingen data"))))</f>
        <v>ingen data</v>
      </c>
      <c r="T36" s="46" t="str">
        <f>IF('Prisestimat RAS'!$C$12=$A$46,T58,IF('Prisestimat RAS'!$C$12=$A$67,T79,IF('Prisestimat RAS'!$C$12=$A$88,T100,IF('Prisestimat RAS'!$C$12=$A$108,T120,"ingen data"))))</f>
        <v>ingen data</v>
      </c>
      <c r="U36" s="46" t="str">
        <f>IF('Prisestimat RAS'!$C$12=$A$46,U58,IF('Prisestimat RAS'!$C$12=$A$67,U79,IF('Prisestimat RAS'!$C$12=$A$88,U100,IF('Prisestimat RAS'!$C$12=$A$108,U120,"ingen data"))))</f>
        <v>ingen data</v>
      </c>
      <c r="V36" s="46" t="str">
        <f>IF('Prisestimat RAS'!$C$12=$A$46,V58,IF('Prisestimat RAS'!$C$12=$A$67,V79,IF('Prisestimat RAS'!$C$12=$A$88,V100,IF('Prisestimat RAS'!$C$12=$A$108,V120,"ingen data"))))</f>
        <v>ingen data</v>
      </c>
      <c r="W36" s="46" t="str">
        <f>IF('Prisestimat RAS'!$C$12=$A$46,W58,IF('Prisestimat RAS'!$C$12=$A$67,W79,IF('Prisestimat RAS'!$C$12=$A$88,W100,IF('Prisestimat RAS'!$C$12=$A$108,W120,"ingen data"))))</f>
        <v>ingen data</v>
      </c>
      <c r="X36" s="46" t="str">
        <f>IF('Prisestimat RAS'!$C$12=$A$46,X58,IF('Prisestimat RAS'!$C$12=$A$67,X79,IF('Prisestimat RAS'!$C$12=$A$88,X100,IF('Prisestimat RAS'!$C$12=$A$108,X120,"ingen data"))))</f>
        <v>ingen data</v>
      </c>
      <c r="Y36" s="46" t="str">
        <f>IF('Prisestimat RAS'!$C$12=$A$46,Y58,IF('Prisestimat RAS'!$C$12=$A$67,Y79,IF('Prisestimat RAS'!$C$12=$A$88,Y100,IF('Prisestimat RAS'!$C$12=$A$108,Y120,"ingen data"))))</f>
        <v>ingen data</v>
      </c>
      <c r="Z36" s="46" t="str">
        <f>IF('Prisestimat RAS'!$C$12=$A$46,Z58,IF('Prisestimat RAS'!$C$12=$A$67,Z79,IF('Prisestimat RAS'!$C$12=$A$88,Z100,IF('Prisestimat RAS'!$C$12=$A$108,Z120,"ingen data"))))</f>
        <v>ingen data</v>
      </c>
      <c r="AA36" s="46" t="str">
        <f>IF('Prisestimat RAS'!$C$12=$A$46,AA58,IF('Prisestimat RAS'!$C$12=$A$67,AA79,IF('Prisestimat RAS'!$C$12=$A$88,AA100,IF('Prisestimat RAS'!$C$12=$A$108,AA120,"ingen data"))))</f>
        <v>ingen data</v>
      </c>
      <c r="AB36" s="46" t="str">
        <f>IF('Prisestimat RAS'!$C$12=$A$46,AB58,IF('Prisestimat RAS'!$C$12=$A$67,AB79,IF('Prisestimat RAS'!$C$12=$A$88,AB100,IF('Prisestimat RAS'!$C$12=$A$108,AB120,"ingen data"))))</f>
        <v>ingen data</v>
      </c>
      <c r="AC36" s="46" t="str">
        <f>IF('Prisestimat RAS'!$C$12=$A$46,AC58,IF('Prisestimat RAS'!$C$12=$A$67,AC79,IF('Prisestimat RAS'!$C$12=$A$88,AC100,IF('Prisestimat RAS'!$C$12=$A$108,AC120,"ingen data"))))</f>
        <v>ingen data</v>
      </c>
      <c r="AD36" s="46" t="str">
        <f>IF('Prisestimat RAS'!$C$12=$A$46,AD58,IF('Prisestimat RAS'!$C$12=$A$67,AD79,IF('Prisestimat RAS'!$C$12=$A$88,AD100,IF('Prisestimat RAS'!$C$12=$A$108,AD120,"ingen data"))))</f>
        <v>ingen data</v>
      </c>
      <c r="AE36" s="46" t="str">
        <f>IF('Prisestimat RAS'!$C$12=$A$46,AE58,IF('Prisestimat RAS'!$C$12=$A$67,AE79,IF('Prisestimat RAS'!$C$12=$A$88,AE100,IF('Prisestimat RAS'!$C$12=$A$108,AE120,"ingen data"))))</f>
        <v>ingen data</v>
      </c>
      <c r="AF36" s="46" t="str">
        <f>IF('Prisestimat RAS'!$C$12=$A$46,AF58,IF('Prisestimat RAS'!$C$12=$A$67,AF79,IF('Prisestimat RAS'!$C$12=$A$88,AF100,IF('Prisestimat RAS'!$C$12=$A$108,AF120,"ingen data"))))</f>
        <v>ingen data</v>
      </c>
      <c r="AG36" s="46" t="str">
        <f>IF('Prisestimat RAS'!$C$12=$A$46,AG58,IF('Prisestimat RAS'!$C$12=$A$67,AG79,IF('Prisestimat RAS'!$C$12=$A$88,AG100,IF('Prisestimat RAS'!$C$12=$A$108,AG120,"ingen data"))))</f>
        <v>ingen data</v>
      </c>
      <c r="AH36" s="46" t="str">
        <f>IF('Prisestimat RAS'!$C$12=$A$46,AH58,IF('Prisestimat RAS'!$C$12=$A$67,AH79,IF('Prisestimat RAS'!$C$12=$A$88,AH100,IF('Prisestimat RAS'!$C$12=$A$108,AH120,"ingen data"))))</f>
        <v>ingen data</v>
      </c>
      <c r="AI36" s="46" t="str">
        <f>IF('Prisestimat RAS'!$C$12=$A$46,AI58,IF('Prisestimat RAS'!$C$12=$A$67,AI79,IF('Prisestimat RAS'!$C$12=$A$88,AI100,IF('Prisestimat RAS'!$C$12=$A$108,AI120,"ingen data"))))</f>
        <v>ingen data</v>
      </c>
      <c r="AJ36" s="46" t="str">
        <f>IF('Prisestimat RAS'!$C$12=$A$46,AJ58,IF('Prisestimat RAS'!$C$12=$A$67,AJ79,IF('Prisestimat RAS'!$C$12=$A$88,AJ100,IF('Prisestimat RAS'!$C$12=$A$108,AJ120,"ingen data"))))</f>
        <v>ingen data</v>
      </c>
      <c r="AK36" s="46" t="str">
        <f>IF('Prisestimat RAS'!$C$12=$A$46,AK58,IF('Prisestimat RAS'!$C$12=$A$67,AK79,IF('Prisestimat RAS'!$C$12=$A$88,AK100,IF('Prisestimat RAS'!$C$12=$A$108,AK120,"ingen data"))))</f>
        <v>ingen data</v>
      </c>
      <c r="AL36" s="46" t="str">
        <f>IF('Prisestimat RAS'!$C$12=$A$46,AL58,IF('Prisestimat RAS'!$C$12=$A$67,AL79,IF('Prisestimat RAS'!$C$12=$A$88,AL100,IF('Prisestimat RAS'!$C$12=$A$108,AL120,"ingen data"))))</f>
        <v>ingen data</v>
      </c>
      <c r="AM36" s="46" t="str">
        <f>IF('Prisestimat RAS'!$C$12=$A$46,AM58,IF('Prisestimat RAS'!$C$12=$A$67,AM79,IF('Prisestimat RAS'!$C$12=$A$88,AM100,IF('Prisestimat RAS'!$C$12=$A$108,AM120,"ingen data"))))</f>
        <v>ingen data</v>
      </c>
      <c r="AN36" s="46" t="str">
        <f>IF('Prisestimat RAS'!$C$12=$A$46,AN58,IF('Prisestimat RAS'!$C$12=$A$67,AN79,IF('Prisestimat RAS'!$C$12=$A$88,AN100,IF('Prisestimat RAS'!$C$12=$A$108,AN120,"ingen data"))))</f>
        <v>ingen data</v>
      </c>
      <c r="AO36" s="46" t="str">
        <f>IF('Prisestimat RAS'!$C$12=$A$46,AO58,IF('Prisestimat RAS'!$C$12=$A$67,AO79,IF('Prisestimat RAS'!$C$12=$A$88,AO100,IF('Prisestimat RAS'!$C$12=$A$108,AO120,"ingen data"))))</f>
        <v>ingen data</v>
      </c>
      <c r="AP36" s="46" t="str">
        <f>IF('Prisestimat RAS'!$C$12=$A$46,AP58,IF('Prisestimat RAS'!$C$12=$A$67,AP79,IF('Prisestimat RAS'!$C$12=$A$88,AP100,IF('Prisestimat RAS'!$C$12=$A$108,AP120,"ingen data"))))</f>
        <v>ingen data</v>
      </c>
      <c r="AQ36" s="46" t="str">
        <f>IF('Prisestimat RAS'!$C$12=$A$46,AQ58,IF('Prisestimat RAS'!$C$12=$A$67,AQ79,IF('Prisestimat RAS'!$C$12=$A$88,AQ100,IF('Prisestimat RAS'!$C$12=$A$108,AQ120,"ingen data"))))</f>
        <v>ingen data</v>
      </c>
      <c r="AR36" s="46" t="str">
        <f>IF('Prisestimat RAS'!$C$12=$A$46,AR58,IF('Prisestimat RAS'!$C$12=$A$67,AR79,IF('Prisestimat RAS'!$C$12=$A$88,AR100,IF('Prisestimat RAS'!$C$12=$A$108,AR120,"ingen data"))))</f>
        <v>ingen data</v>
      </c>
      <c r="AS36" s="46" t="str">
        <f>IF('Prisestimat RAS'!$C$12=$A$46,AS58,IF('Prisestimat RAS'!$C$12=$A$67,AS79,IF('Prisestimat RAS'!$C$12=$A$88,AS100,IF('Prisestimat RAS'!$C$12=$A$108,AS120,"ingen data"))))</f>
        <v>ingen data</v>
      </c>
      <c r="AT36" s="46" t="str">
        <f>IF('Prisestimat RAS'!$C$12=$A$46,AT58,IF('Prisestimat RAS'!$C$12=$A$67,AT79,IF('Prisestimat RAS'!$C$12=$A$88,AT100,IF('Prisestimat RAS'!$C$12=$A$108,AT120,"ingen data"))))</f>
        <v>ingen data</v>
      </c>
      <c r="AU36" s="46" t="str">
        <f>IF('Prisestimat RAS'!$C$12=$A$46,AU58,IF('Prisestimat RAS'!$C$12=$A$67,AU79,IF('Prisestimat RAS'!$C$12=$A$88,AU100,IF('Prisestimat RAS'!$C$12=$A$108,AU120,"ingen data"))))</f>
        <v>ingen data</v>
      </c>
    </row>
    <row r="37" spans="1:47" ht="14.4">
      <c r="A37" s="36" t="str">
        <f>IF('Prisestimat RAS'!$C$12=$A$46,A59,IF('Prisestimat RAS'!$C$12=$A$67,A80,IF('Prisestimat RAS'!$C$12=$A$88,A101,IF('Prisestimat RAS'!$C$12=$A$108,A121,"ingen data"))))</f>
        <v>ingen data</v>
      </c>
      <c r="B37" s="46" t="str">
        <f>IF('Prisestimat RAS'!$C$12=$A$46,B59,IF('Prisestimat RAS'!$C$12=$A$67,B80,IF('Prisestimat RAS'!$C$12=$A$88,B101,IF('Prisestimat RAS'!$C$12=$A$108,B121,"ingen data"))))</f>
        <v>ingen data</v>
      </c>
      <c r="C37" s="46" t="str">
        <f>IF('Prisestimat RAS'!$C$12=$A$46,C59,IF('Prisestimat RAS'!$C$12=$A$67,C80,IF('Prisestimat RAS'!$C$12=$A$88,C101,IF('Prisestimat RAS'!$C$12=$A$108,C121,"ingen data"))))</f>
        <v>ingen data</v>
      </c>
      <c r="D37" s="46" t="str">
        <f>IF('Prisestimat RAS'!$C$12=$A$46,D59,IF('Prisestimat RAS'!$C$12=$A$67,D80,IF('Prisestimat RAS'!$C$12=$A$88,D101,IF('Prisestimat RAS'!$C$12=$A$108,D121,"ingen data"))))</f>
        <v>ingen data</v>
      </c>
      <c r="E37" s="46" t="str">
        <f>IF('Prisestimat RAS'!$C$12=$A$46,E59,IF('Prisestimat RAS'!$C$12=$A$67,E80,IF('Prisestimat RAS'!$C$12=$A$88,E101,IF('Prisestimat RAS'!$C$12=$A$108,E121,"ingen data"))))</f>
        <v>ingen data</v>
      </c>
      <c r="F37" s="46" t="str">
        <f>IF('Prisestimat RAS'!$C$12=$A$46,F59,IF('Prisestimat RAS'!$C$12=$A$67,F80,IF('Prisestimat RAS'!$C$12=$A$88,F101,IF('Prisestimat RAS'!$C$12=$A$108,F121,"ingen data"))))</f>
        <v>ingen data</v>
      </c>
      <c r="G37" s="46" t="str">
        <f>IF('Prisestimat RAS'!$C$12=$A$46,G59,IF('Prisestimat RAS'!$C$12=$A$67,G80,IF('Prisestimat RAS'!$C$12=$A$88,G101,IF('Prisestimat RAS'!$C$12=$A$108,G121,"ingen data"))))</f>
        <v>ingen data</v>
      </c>
      <c r="H37" s="46" t="str">
        <f>IF('Prisestimat RAS'!$C$12=$A$46,H59,IF('Prisestimat RAS'!$C$12=$A$67,H80,IF('Prisestimat RAS'!$C$12=$A$88,H101,IF('Prisestimat RAS'!$C$12=$A$108,H121,"ingen data"))))</f>
        <v>ingen data</v>
      </c>
      <c r="I37" s="46" t="str">
        <f>IF('Prisestimat RAS'!$C$12=$A$46,I59,IF('Prisestimat RAS'!$C$12=$A$67,I80,IF('Prisestimat RAS'!$C$12=$A$88,I101,IF('Prisestimat RAS'!$C$12=$A$108,I121,"ingen data"))))</f>
        <v>ingen data</v>
      </c>
      <c r="J37" s="46" t="str">
        <f>IF('Prisestimat RAS'!$C$12=$A$46,J59,IF('Prisestimat RAS'!$C$12=$A$67,J80,IF('Prisestimat RAS'!$C$12=$A$88,J101,IF('Prisestimat RAS'!$C$12=$A$108,J121,"ingen data"))))</f>
        <v>ingen data</v>
      </c>
      <c r="K37" s="46" t="str">
        <f>IF('Prisestimat RAS'!$C$12=$A$46,K59,IF('Prisestimat RAS'!$C$12=$A$67,K80,IF('Prisestimat RAS'!$C$12=$A$88,K101,IF('Prisestimat RAS'!$C$12=$A$108,K121,"ingen data"))))</f>
        <v>ingen data</v>
      </c>
      <c r="L37" s="46" t="str">
        <f>IF('Prisestimat RAS'!$C$12=$A$46,L59,IF('Prisestimat RAS'!$C$12=$A$67,L80,IF('Prisestimat RAS'!$C$12=$A$88,L101,IF('Prisestimat RAS'!$C$12=$A$108,L121,"ingen data"))))</f>
        <v>ingen data</v>
      </c>
      <c r="M37" s="46" t="str">
        <f>IF('Prisestimat RAS'!$C$12=$A$46,M59,IF('Prisestimat RAS'!$C$12=$A$67,M80,IF('Prisestimat RAS'!$C$12=$A$88,M101,IF('Prisestimat RAS'!$C$12=$A$108,M121,"ingen data"))))</f>
        <v>ingen data</v>
      </c>
      <c r="N37" s="46" t="str">
        <f>IF('Prisestimat RAS'!$C$12=$A$46,N59,IF('Prisestimat RAS'!$C$12=$A$67,N80,IF('Prisestimat RAS'!$C$12=$A$88,N101,IF('Prisestimat RAS'!$C$12=$A$108,N121,"ingen data"))))</f>
        <v>ingen data</v>
      </c>
      <c r="O37" s="46" t="str">
        <f>IF('Prisestimat RAS'!$C$12=$A$46,O59,IF('Prisestimat RAS'!$C$12=$A$67,O80,IF('Prisestimat RAS'!$C$12=$A$88,O101,IF('Prisestimat RAS'!$C$12=$A$108,O121,"ingen data"))))</f>
        <v>ingen data</v>
      </c>
      <c r="P37" s="46" t="str">
        <f>IF('Prisestimat RAS'!$C$12=$A$46,P59,IF('Prisestimat RAS'!$C$12=$A$67,P80,IF('Prisestimat RAS'!$C$12=$A$88,P101,IF('Prisestimat RAS'!$C$12=$A$108,P121,"ingen data"))))</f>
        <v>ingen data</v>
      </c>
      <c r="Q37" s="46" t="str">
        <f>IF('Prisestimat RAS'!$C$12=$A$46,Q59,IF('Prisestimat RAS'!$C$12=$A$67,Q80,IF('Prisestimat RAS'!$C$12=$A$88,Q101,IF('Prisestimat RAS'!$C$12=$A$108,Q121,"ingen data"))))</f>
        <v>ingen data</v>
      </c>
      <c r="R37" s="46" t="str">
        <f>IF('Prisestimat RAS'!$C$12=$A$46,R59,IF('Prisestimat RAS'!$C$12=$A$67,R80,IF('Prisestimat RAS'!$C$12=$A$88,R101,IF('Prisestimat RAS'!$C$12=$A$108,R121,"ingen data"))))</f>
        <v>ingen data</v>
      </c>
      <c r="S37" s="46" t="str">
        <f>IF('Prisestimat RAS'!$C$12=$A$46,S59,IF('Prisestimat RAS'!$C$12=$A$67,S80,IF('Prisestimat RAS'!$C$12=$A$88,S101,IF('Prisestimat RAS'!$C$12=$A$108,S121,"ingen data"))))</f>
        <v>ingen data</v>
      </c>
      <c r="T37" s="46" t="str">
        <f>IF('Prisestimat RAS'!$C$12=$A$46,T59,IF('Prisestimat RAS'!$C$12=$A$67,T80,IF('Prisestimat RAS'!$C$12=$A$88,T101,IF('Prisestimat RAS'!$C$12=$A$108,T121,"ingen data"))))</f>
        <v>ingen data</v>
      </c>
      <c r="U37" s="46" t="str">
        <f>IF('Prisestimat RAS'!$C$12=$A$46,U59,IF('Prisestimat RAS'!$C$12=$A$67,U80,IF('Prisestimat RAS'!$C$12=$A$88,U101,IF('Prisestimat RAS'!$C$12=$A$108,U121,"ingen data"))))</f>
        <v>ingen data</v>
      </c>
      <c r="V37" s="46" t="str">
        <f>IF('Prisestimat RAS'!$C$12=$A$46,V59,IF('Prisestimat RAS'!$C$12=$A$67,V80,IF('Prisestimat RAS'!$C$12=$A$88,V101,IF('Prisestimat RAS'!$C$12=$A$108,V121,"ingen data"))))</f>
        <v>ingen data</v>
      </c>
      <c r="W37" s="46" t="str">
        <f>IF('Prisestimat RAS'!$C$12=$A$46,W59,IF('Prisestimat RAS'!$C$12=$A$67,W80,IF('Prisestimat RAS'!$C$12=$A$88,W101,IF('Prisestimat RAS'!$C$12=$A$108,W121,"ingen data"))))</f>
        <v>ingen data</v>
      </c>
      <c r="X37" s="46" t="str">
        <f>IF('Prisestimat RAS'!$C$12=$A$46,X59,IF('Prisestimat RAS'!$C$12=$A$67,X80,IF('Prisestimat RAS'!$C$12=$A$88,X101,IF('Prisestimat RAS'!$C$12=$A$108,X121,"ingen data"))))</f>
        <v>ingen data</v>
      </c>
      <c r="Y37" s="46" t="str">
        <f>IF('Prisestimat RAS'!$C$12=$A$46,Y59,IF('Prisestimat RAS'!$C$12=$A$67,Y80,IF('Prisestimat RAS'!$C$12=$A$88,Y101,IF('Prisestimat RAS'!$C$12=$A$108,Y121,"ingen data"))))</f>
        <v>ingen data</v>
      </c>
      <c r="Z37" s="46" t="str">
        <f>IF('Prisestimat RAS'!$C$12=$A$46,Z59,IF('Prisestimat RAS'!$C$12=$A$67,Z80,IF('Prisestimat RAS'!$C$12=$A$88,Z101,IF('Prisestimat RAS'!$C$12=$A$108,Z121,"ingen data"))))</f>
        <v>ingen data</v>
      </c>
      <c r="AA37" s="46" t="str">
        <f>IF('Prisestimat RAS'!$C$12=$A$46,AA59,IF('Prisestimat RAS'!$C$12=$A$67,AA80,IF('Prisestimat RAS'!$C$12=$A$88,AA101,IF('Prisestimat RAS'!$C$12=$A$108,AA121,"ingen data"))))</f>
        <v>ingen data</v>
      </c>
      <c r="AB37" s="46" t="str">
        <f>IF('Prisestimat RAS'!$C$12=$A$46,AB59,IF('Prisestimat RAS'!$C$12=$A$67,AB80,IF('Prisestimat RAS'!$C$12=$A$88,AB101,IF('Prisestimat RAS'!$C$12=$A$108,AB121,"ingen data"))))</f>
        <v>ingen data</v>
      </c>
      <c r="AC37" s="46" t="str">
        <f>IF('Prisestimat RAS'!$C$12=$A$46,AC59,IF('Prisestimat RAS'!$C$12=$A$67,AC80,IF('Prisestimat RAS'!$C$12=$A$88,AC101,IF('Prisestimat RAS'!$C$12=$A$108,AC121,"ingen data"))))</f>
        <v>ingen data</v>
      </c>
      <c r="AD37" s="46" t="str">
        <f>IF('Prisestimat RAS'!$C$12=$A$46,AD59,IF('Prisestimat RAS'!$C$12=$A$67,AD80,IF('Prisestimat RAS'!$C$12=$A$88,AD101,IF('Prisestimat RAS'!$C$12=$A$108,AD121,"ingen data"))))</f>
        <v>ingen data</v>
      </c>
      <c r="AE37" s="46" t="str">
        <f>IF('Prisestimat RAS'!$C$12=$A$46,AE59,IF('Prisestimat RAS'!$C$12=$A$67,AE80,IF('Prisestimat RAS'!$C$12=$A$88,AE101,IF('Prisestimat RAS'!$C$12=$A$108,AE121,"ingen data"))))</f>
        <v>ingen data</v>
      </c>
      <c r="AF37" s="46" t="str">
        <f>IF('Prisestimat RAS'!$C$12=$A$46,AF59,IF('Prisestimat RAS'!$C$12=$A$67,AF80,IF('Prisestimat RAS'!$C$12=$A$88,AF101,IF('Prisestimat RAS'!$C$12=$A$108,AF121,"ingen data"))))</f>
        <v>ingen data</v>
      </c>
      <c r="AG37" s="46" t="str">
        <f>IF('Prisestimat RAS'!$C$12=$A$46,AG59,IF('Prisestimat RAS'!$C$12=$A$67,AG80,IF('Prisestimat RAS'!$C$12=$A$88,AG101,IF('Prisestimat RAS'!$C$12=$A$108,AG121,"ingen data"))))</f>
        <v>ingen data</v>
      </c>
      <c r="AH37" s="46" t="str">
        <f>IF('Prisestimat RAS'!$C$12=$A$46,AH59,IF('Prisestimat RAS'!$C$12=$A$67,AH80,IF('Prisestimat RAS'!$C$12=$A$88,AH101,IF('Prisestimat RAS'!$C$12=$A$108,AH121,"ingen data"))))</f>
        <v>ingen data</v>
      </c>
      <c r="AI37" s="46" t="str">
        <f>IF('Prisestimat RAS'!$C$12=$A$46,AI59,IF('Prisestimat RAS'!$C$12=$A$67,AI80,IF('Prisestimat RAS'!$C$12=$A$88,AI101,IF('Prisestimat RAS'!$C$12=$A$108,AI121,"ingen data"))))</f>
        <v>ingen data</v>
      </c>
      <c r="AJ37" s="46" t="str">
        <f>IF('Prisestimat RAS'!$C$12=$A$46,AJ59,IF('Prisestimat RAS'!$C$12=$A$67,AJ80,IF('Prisestimat RAS'!$C$12=$A$88,AJ101,IF('Prisestimat RAS'!$C$12=$A$108,AJ121,"ingen data"))))</f>
        <v>ingen data</v>
      </c>
      <c r="AK37" s="46" t="str">
        <f>IF('Prisestimat RAS'!$C$12=$A$46,AK59,IF('Prisestimat RAS'!$C$12=$A$67,AK80,IF('Prisestimat RAS'!$C$12=$A$88,AK101,IF('Prisestimat RAS'!$C$12=$A$108,AK121,"ingen data"))))</f>
        <v>ingen data</v>
      </c>
      <c r="AL37" s="46" t="str">
        <f>IF('Prisestimat RAS'!$C$12=$A$46,AL59,IF('Prisestimat RAS'!$C$12=$A$67,AL80,IF('Prisestimat RAS'!$C$12=$A$88,AL101,IF('Prisestimat RAS'!$C$12=$A$108,AL121,"ingen data"))))</f>
        <v>ingen data</v>
      </c>
      <c r="AM37" s="46" t="str">
        <f>IF('Prisestimat RAS'!$C$12=$A$46,AM59,IF('Prisestimat RAS'!$C$12=$A$67,AM80,IF('Prisestimat RAS'!$C$12=$A$88,AM101,IF('Prisestimat RAS'!$C$12=$A$108,AM121,"ingen data"))))</f>
        <v>ingen data</v>
      </c>
      <c r="AN37" s="46" t="str">
        <f>IF('Prisestimat RAS'!$C$12=$A$46,AN59,IF('Prisestimat RAS'!$C$12=$A$67,AN80,IF('Prisestimat RAS'!$C$12=$A$88,AN101,IF('Prisestimat RAS'!$C$12=$A$108,AN121,"ingen data"))))</f>
        <v>ingen data</v>
      </c>
      <c r="AO37" s="46" t="str">
        <f>IF('Prisestimat RAS'!$C$12=$A$46,AO59,IF('Prisestimat RAS'!$C$12=$A$67,AO80,IF('Prisestimat RAS'!$C$12=$A$88,AO101,IF('Prisestimat RAS'!$C$12=$A$108,AO121,"ingen data"))))</f>
        <v>ingen data</v>
      </c>
      <c r="AP37" s="46" t="str">
        <f>IF('Prisestimat RAS'!$C$12=$A$46,AP59,IF('Prisestimat RAS'!$C$12=$A$67,AP80,IF('Prisestimat RAS'!$C$12=$A$88,AP101,IF('Prisestimat RAS'!$C$12=$A$108,AP121,"ingen data"))))</f>
        <v>ingen data</v>
      </c>
      <c r="AQ37" s="46" t="str">
        <f>IF('Prisestimat RAS'!$C$12=$A$46,AQ59,IF('Prisestimat RAS'!$C$12=$A$67,AQ80,IF('Prisestimat RAS'!$C$12=$A$88,AQ101,IF('Prisestimat RAS'!$C$12=$A$108,AQ121,"ingen data"))))</f>
        <v>ingen data</v>
      </c>
      <c r="AR37" s="46" t="str">
        <f>IF('Prisestimat RAS'!$C$12=$A$46,AR59,IF('Prisestimat RAS'!$C$12=$A$67,AR80,IF('Prisestimat RAS'!$C$12=$A$88,AR101,IF('Prisestimat RAS'!$C$12=$A$108,AR121,"ingen data"))))</f>
        <v>ingen data</v>
      </c>
      <c r="AS37" s="46" t="str">
        <f>IF('Prisestimat RAS'!$C$12=$A$46,AS59,IF('Prisestimat RAS'!$C$12=$A$67,AS80,IF('Prisestimat RAS'!$C$12=$A$88,AS101,IF('Prisestimat RAS'!$C$12=$A$108,AS121,"ingen data"))))</f>
        <v>ingen data</v>
      </c>
      <c r="AT37" s="46" t="str">
        <f>IF('Prisestimat RAS'!$C$12=$A$46,AT59,IF('Prisestimat RAS'!$C$12=$A$67,AT80,IF('Prisestimat RAS'!$C$12=$A$88,AT101,IF('Prisestimat RAS'!$C$12=$A$108,AT121,"ingen data"))))</f>
        <v>ingen data</v>
      </c>
      <c r="AU37" s="46" t="str">
        <f>IF('Prisestimat RAS'!$C$12=$A$46,AU59,IF('Prisestimat RAS'!$C$12=$A$67,AU80,IF('Prisestimat RAS'!$C$12=$A$88,AU101,IF('Prisestimat RAS'!$C$12=$A$108,AU121,"ingen data"))))</f>
        <v>ingen data</v>
      </c>
    </row>
    <row r="38" spans="1:47" ht="14.4">
      <c r="A38" s="36" t="str">
        <f>IF('Prisestimat RAS'!$C$12=$A$46,A60,IF('Prisestimat RAS'!$C$12=$A$67,A81,IF('Prisestimat RAS'!$C$12=$A$88,A102,IF('Prisestimat RAS'!$C$12=$A$108,A122,"ingen data"))))</f>
        <v>ingen data</v>
      </c>
      <c r="B38" s="46" t="str">
        <f>IF('Prisestimat RAS'!$C$12=$A$46,B60,IF('Prisestimat RAS'!$C$12=$A$67,B81,IF('Prisestimat RAS'!$C$12=$A$88,B102,IF('Prisestimat RAS'!$C$12=$A$108,B122,"ingen data"))))</f>
        <v>ingen data</v>
      </c>
      <c r="C38" s="46" t="str">
        <f>IF('Prisestimat RAS'!$C$12=$A$46,C60,IF('Prisestimat RAS'!$C$12=$A$67,C81,IF('Prisestimat RAS'!$C$12=$A$88,C102,IF('Prisestimat RAS'!$C$12=$A$108,C122,"ingen data"))))</f>
        <v>ingen data</v>
      </c>
      <c r="D38" s="46" t="str">
        <f>IF('Prisestimat RAS'!$C$12=$A$46,D60,IF('Prisestimat RAS'!$C$12=$A$67,D81,IF('Prisestimat RAS'!$C$12=$A$88,D102,IF('Prisestimat RAS'!$C$12=$A$108,D122,"ingen data"))))</f>
        <v>ingen data</v>
      </c>
      <c r="E38" s="46" t="str">
        <f>IF('Prisestimat RAS'!$C$12=$A$46,E60,IF('Prisestimat RAS'!$C$12=$A$67,E81,IF('Prisestimat RAS'!$C$12=$A$88,E102,IF('Prisestimat RAS'!$C$12=$A$108,E122,"ingen data"))))</f>
        <v>ingen data</v>
      </c>
      <c r="F38" s="46" t="str">
        <f>IF('Prisestimat RAS'!$C$12=$A$46,F60,IF('Prisestimat RAS'!$C$12=$A$67,F81,IF('Prisestimat RAS'!$C$12=$A$88,F102,IF('Prisestimat RAS'!$C$12=$A$108,F122,"ingen data"))))</f>
        <v>ingen data</v>
      </c>
      <c r="G38" s="46" t="str">
        <f>IF('Prisestimat RAS'!$C$12=$A$46,G60,IF('Prisestimat RAS'!$C$12=$A$67,G81,IF('Prisestimat RAS'!$C$12=$A$88,G102,IF('Prisestimat RAS'!$C$12=$A$108,G122,"ingen data"))))</f>
        <v>ingen data</v>
      </c>
      <c r="H38" s="46" t="str">
        <f>IF('Prisestimat RAS'!$C$12=$A$46,H60,IF('Prisestimat RAS'!$C$12=$A$67,H81,IF('Prisestimat RAS'!$C$12=$A$88,H102,IF('Prisestimat RAS'!$C$12=$A$108,H122,"ingen data"))))</f>
        <v>ingen data</v>
      </c>
      <c r="I38" s="46" t="str">
        <f>IF('Prisestimat RAS'!$C$12=$A$46,I60,IF('Prisestimat RAS'!$C$12=$A$67,I81,IF('Prisestimat RAS'!$C$12=$A$88,I102,IF('Prisestimat RAS'!$C$12=$A$108,I122,"ingen data"))))</f>
        <v>ingen data</v>
      </c>
      <c r="J38" s="46" t="str">
        <f>IF('Prisestimat RAS'!$C$12=$A$46,J60,IF('Prisestimat RAS'!$C$12=$A$67,J81,IF('Prisestimat RAS'!$C$12=$A$88,J102,IF('Prisestimat RAS'!$C$12=$A$108,J122,"ingen data"))))</f>
        <v>ingen data</v>
      </c>
      <c r="K38" s="46" t="str">
        <f>IF('Prisestimat RAS'!$C$12=$A$46,K60,IF('Prisestimat RAS'!$C$12=$A$67,K81,IF('Prisestimat RAS'!$C$12=$A$88,K102,IF('Prisestimat RAS'!$C$12=$A$108,K122,"ingen data"))))</f>
        <v>ingen data</v>
      </c>
      <c r="L38" s="46" t="str">
        <f>IF('Prisestimat RAS'!$C$12=$A$46,L60,IF('Prisestimat RAS'!$C$12=$A$67,L81,IF('Prisestimat RAS'!$C$12=$A$88,L102,IF('Prisestimat RAS'!$C$12=$A$108,L122,"ingen data"))))</f>
        <v>ingen data</v>
      </c>
      <c r="M38" s="46" t="str">
        <f>IF('Prisestimat RAS'!$C$12=$A$46,M60,IF('Prisestimat RAS'!$C$12=$A$67,M81,IF('Prisestimat RAS'!$C$12=$A$88,M102,IF('Prisestimat RAS'!$C$12=$A$108,M122,"ingen data"))))</f>
        <v>ingen data</v>
      </c>
      <c r="N38" s="46" t="str">
        <f>IF('Prisestimat RAS'!$C$12=$A$46,N60,IF('Prisestimat RAS'!$C$12=$A$67,N81,IF('Prisestimat RAS'!$C$12=$A$88,N102,IF('Prisestimat RAS'!$C$12=$A$108,N122,"ingen data"))))</f>
        <v>ingen data</v>
      </c>
      <c r="O38" s="46" t="str">
        <f>IF('Prisestimat RAS'!$C$12=$A$46,O60,IF('Prisestimat RAS'!$C$12=$A$67,O81,IF('Prisestimat RAS'!$C$12=$A$88,O102,IF('Prisestimat RAS'!$C$12=$A$108,O122,"ingen data"))))</f>
        <v>ingen data</v>
      </c>
      <c r="P38" s="46" t="str">
        <f>IF('Prisestimat RAS'!$C$12=$A$46,P60,IF('Prisestimat RAS'!$C$12=$A$67,P81,IF('Prisestimat RAS'!$C$12=$A$88,P102,IF('Prisestimat RAS'!$C$12=$A$108,P122,"ingen data"))))</f>
        <v>ingen data</v>
      </c>
      <c r="Q38" s="46" t="str">
        <f>IF('Prisestimat RAS'!$C$12=$A$46,Q60,IF('Prisestimat RAS'!$C$12=$A$67,Q81,IF('Prisestimat RAS'!$C$12=$A$88,Q102,IF('Prisestimat RAS'!$C$12=$A$108,Q122,"ingen data"))))</f>
        <v>ingen data</v>
      </c>
      <c r="R38" s="46" t="str">
        <f>IF('Prisestimat RAS'!$C$12=$A$46,R60,IF('Prisestimat RAS'!$C$12=$A$67,R81,IF('Prisestimat RAS'!$C$12=$A$88,R102,IF('Prisestimat RAS'!$C$12=$A$108,R122,"ingen data"))))</f>
        <v>ingen data</v>
      </c>
      <c r="S38" s="46" t="str">
        <f>IF('Prisestimat RAS'!$C$12=$A$46,S60,IF('Prisestimat RAS'!$C$12=$A$67,S81,IF('Prisestimat RAS'!$C$12=$A$88,S102,IF('Prisestimat RAS'!$C$12=$A$108,S122,"ingen data"))))</f>
        <v>ingen data</v>
      </c>
      <c r="T38" s="46" t="str">
        <f>IF('Prisestimat RAS'!$C$12=$A$46,T60,IF('Prisestimat RAS'!$C$12=$A$67,T81,IF('Prisestimat RAS'!$C$12=$A$88,T102,IF('Prisestimat RAS'!$C$12=$A$108,T122,"ingen data"))))</f>
        <v>ingen data</v>
      </c>
      <c r="U38" s="46" t="str">
        <f>IF('Prisestimat RAS'!$C$12=$A$46,U60,IF('Prisestimat RAS'!$C$12=$A$67,U81,IF('Prisestimat RAS'!$C$12=$A$88,U102,IF('Prisestimat RAS'!$C$12=$A$108,U122,"ingen data"))))</f>
        <v>ingen data</v>
      </c>
      <c r="V38" s="46" t="str">
        <f>IF('Prisestimat RAS'!$C$12=$A$46,V60,IF('Prisestimat RAS'!$C$12=$A$67,V81,IF('Prisestimat RAS'!$C$12=$A$88,V102,IF('Prisestimat RAS'!$C$12=$A$108,V122,"ingen data"))))</f>
        <v>ingen data</v>
      </c>
      <c r="W38" s="46" t="str">
        <f>IF('Prisestimat RAS'!$C$12=$A$46,W60,IF('Prisestimat RAS'!$C$12=$A$67,W81,IF('Prisestimat RAS'!$C$12=$A$88,W102,IF('Prisestimat RAS'!$C$12=$A$108,W122,"ingen data"))))</f>
        <v>ingen data</v>
      </c>
      <c r="X38" s="46" t="str">
        <f>IF('Prisestimat RAS'!$C$12=$A$46,X60,IF('Prisestimat RAS'!$C$12=$A$67,X81,IF('Prisestimat RAS'!$C$12=$A$88,X102,IF('Prisestimat RAS'!$C$12=$A$108,X122,"ingen data"))))</f>
        <v>ingen data</v>
      </c>
      <c r="Y38" s="46" t="str">
        <f>IF('Prisestimat RAS'!$C$12=$A$46,Y60,IF('Prisestimat RAS'!$C$12=$A$67,Y81,IF('Prisestimat RAS'!$C$12=$A$88,Y102,IF('Prisestimat RAS'!$C$12=$A$108,Y122,"ingen data"))))</f>
        <v>ingen data</v>
      </c>
      <c r="Z38" s="46" t="str">
        <f>IF('Prisestimat RAS'!$C$12=$A$46,Z60,IF('Prisestimat RAS'!$C$12=$A$67,Z81,IF('Prisestimat RAS'!$C$12=$A$88,Z102,IF('Prisestimat RAS'!$C$12=$A$108,Z122,"ingen data"))))</f>
        <v>ingen data</v>
      </c>
      <c r="AA38" s="46" t="str">
        <f>IF('Prisestimat RAS'!$C$12=$A$46,AA60,IF('Prisestimat RAS'!$C$12=$A$67,AA81,IF('Prisestimat RAS'!$C$12=$A$88,AA102,IF('Prisestimat RAS'!$C$12=$A$108,AA122,"ingen data"))))</f>
        <v>ingen data</v>
      </c>
      <c r="AB38" s="46" t="str">
        <f>IF('Prisestimat RAS'!$C$12=$A$46,AB60,IF('Prisestimat RAS'!$C$12=$A$67,AB81,IF('Prisestimat RAS'!$C$12=$A$88,AB102,IF('Prisestimat RAS'!$C$12=$A$108,AB122,"ingen data"))))</f>
        <v>ingen data</v>
      </c>
      <c r="AC38" s="46" t="str">
        <f>IF('Prisestimat RAS'!$C$12=$A$46,AC60,IF('Prisestimat RAS'!$C$12=$A$67,AC81,IF('Prisestimat RAS'!$C$12=$A$88,AC102,IF('Prisestimat RAS'!$C$12=$A$108,AC122,"ingen data"))))</f>
        <v>ingen data</v>
      </c>
      <c r="AD38" s="46" t="str">
        <f>IF('Prisestimat RAS'!$C$12=$A$46,AD60,IF('Prisestimat RAS'!$C$12=$A$67,AD81,IF('Prisestimat RAS'!$C$12=$A$88,AD102,IF('Prisestimat RAS'!$C$12=$A$108,AD122,"ingen data"))))</f>
        <v>ingen data</v>
      </c>
      <c r="AE38" s="46" t="str">
        <f>IF('Prisestimat RAS'!$C$12=$A$46,AE60,IF('Prisestimat RAS'!$C$12=$A$67,AE81,IF('Prisestimat RAS'!$C$12=$A$88,AE102,IF('Prisestimat RAS'!$C$12=$A$108,AE122,"ingen data"))))</f>
        <v>ingen data</v>
      </c>
      <c r="AF38" s="46" t="str">
        <f>IF('Prisestimat RAS'!$C$12=$A$46,AF60,IF('Prisestimat RAS'!$C$12=$A$67,AF81,IF('Prisestimat RAS'!$C$12=$A$88,AF102,IF('Prisestimat RAS'!$C$12=$A$108,AF122,"ingen data"))))</f>
        <v>ingen data</v>
      </c>
      <c r="AG38" s="46" t="str">
        <f>IF('Prisestimat RAS'!$C$12=$A$46,AG60,IF('Prisestimat RAS'!$C$12=$A$67,AG81,IF('Prisestimat RAS'!$C$12=$A$88,AG102,IF('Prisestimat RAS'!$C$12=$A$108,AG122,"ingen data"))))</f>
        <v>ingen data</v>
      </c>
      <c r="AH38" s="46" t="str">
        <f>IF('Prisestimat RAS'!$C$12=$A$46,AH60,IF('Prisestimat RAS'!$C$12=$A$67,AH81,IF('Prisestimat RAS'!$C$12=$A$88,AH102,IF('Prisestimat RAS'!$C$12=$A$108,AH122,"ingen data"))))</f>
        <v>ingen data</v>
      </c>
      <c r="AI38" s="46" t="str">
        <f>IF('Prisestimat RAS'!$C$12=$A$46,AI60,IF('Prisestimat RAS'!$C$12=$A$67,AI81,IF('Prisestimat RAS'!$C$12=$A$88,AI102,IF('Prisestimat RAS'!$C$12=$A$108,AI122,"ingen data"))))</f>
        <v>ingen data</v>
      </c>
      <c r="AJ38" s="46" t="str">
        <f>IF('Prisestimat RAS'!$C$12=$A$46,AJ60,IF('Prisestimat RAS'!$C$12=$A$67,AJ81,IF('Prisestimat RAS'!$C$12=$A$88,AJ102,IF('Prisestimat RAS'!$C$12=$A$108,AJ122,"ingen data"))))</f>
        <v>ingen data</v>
      </c>
      <c r="AK38" s="46" t="str">
        <f>IF('Prisestimat RAS'!$C$12=$A$46,AK60,IF('Prisestimat RAS'!$C$12=$A$67,AK81,IF('Prisestimat RAS'!$C$12=$A$88,AK102,IF('Prisestimat RAS'!$C$12=$A$108,AK122,"ingen data"))))</f>
        <v>ingen data</v>
      </c>
      <c r="AL38" s="46" t="str">
        <f>IF('Prisestimat RAS'!$C$12=$A$46,AL60,IF('Prisestimat RAS'!$C$12=$A$67,AL81,IF('Prisestimat RAS'!$C$12=$A$88,AL102,IF('Prisestimat RAS'!$C$12=$A$108,AL122,"ingen data"))))</f>
        <v>ingen data</v>
      </c>
      <c r="AM38" s="46" t="str">
        <f>IF('Prisestimat RAS'!$C$12=$A$46,AM60,IF('Prisestimat RAS'!$C$12=$A$67,AM81,IF('Prisestimat RAS'!$C$12=$A$88,AM102,IF('Prisestimat RAS'!$C$12=$A$108,AM122,"ingen data"))))</f>
        <v>ingen data</v>
      </c>
      <c r="AN38" s="46" t="str">
        <f>IF('Prisestimat RAS'!$C$12=$A$46,AN60,IF('Prisestimat RAS'!$C$12=$A$67,AN81,IF('Prisestimat RAS'!$C$12=$A$88,AN102,IF('Prisestimat RAS'!$C$12=$A$108,AN122,"ingen data"))))</f>
        <v>ingen data</v>
      </c>
      <c r="AO38" s="46" t="str">
        <f>IF('Prisestimat RAS'!$C$12=$A$46,AO60,IF('Prisestimat RAS'!$C$12=$A$67,AO81,IF('Prisestimat RAS'!$C$12=$A$88,AO102,IF('Prisestimat RAS'!$C$12=$A$108,AO122,"ingen data"))))</f>
        <v>ingen data</v>
      </c>
      <c r="AP38" s="46" t="str">
        <f>IF('Prisestimat RAS'!$C$12=$A$46,AP60,IF('Prisestimat RAS'!$C$12=$A$67,AP81,IF('Prisestimat RAS'!$C$12=$A$88,AP102,IF('Prisestimat RAS'!$C$12=$A$108,AP122,"ingen data"))))</f>
        <v>ingen data</v>
      </c>
      <c r="AQ38" s="46" t="str">
        <f>IF('Prisestimat RAS'!$C$12=$A$46,AQ60,IF('Prisestimat RAS'!$C$12=$A$67,AQ81,IF('Prisestimat RAS'!$C$12=$A$88,AQ102,IF('Prisestimat RAS'!$C$12=$A$108,AQ122,"ingen data"))))</f>
        <v>ingen data</v>
      </c>
      <c r="AR38" s="46" t="str">
        <f>IF('Prisestimat RAS'!$C$12=$A$46,AR60,IF('Prisestimat RAS'!$C$12=$A$67,AR81,IF('Prisestimat RAS'!$C$12=$A$88,AR102,IF('Prisestimat RAS'!$C$12=$A$108,AR122,"ingen data"))))</f>
        <v>ingen data</v>
      </c>
      <c r="AS38" s="46" t="str">
        <f>IF('Prisestimat RAS'!$C$12=$A$46,AS60,IF('Prisestimat RAS'!$C$12=$A$67,AS81,IF('Prisestimat RAS'!$C$12=$A$88,AS102,IF('Prisestimat RAS'!$C$12=$A$108,AS122,"ingen data"))))</f>
        <v>ingen data</v>
      </c>
      <c r="AT38" s="46" t="str">
        <f>IF('Prisestimat RAS'!$C$12=$A$46,AT60,IF('Prisestimat RAS'!$C$12=$A$67,AT81,IF('Prisestimat RAS'!$C$12=$A$88,AT102,IF('Prisestimat RAS'!$C$12=$A$108,AT122,"ingen data"))))</f>
        <v>ingen data</v>
      </c>
      <c r="AU38" s="46" t="str">
        <f>IF('Prisestimat RAS'!$C$12=$A$46,AU60,IF('Prisestimat RAS'!$C$12=$A$67,AU81,IF('Prisestimat RAS'!$C$12=$A$88,AU102,IF('Prisestimat RAS'!$C$12=$A$108,AU122,"ingen data"))))</f>
        <v>ingen data</v>
      </c>
    </row>
    <row r="39" spans="1:47" ht="14.4">
      <c r="A39" s="36" t="str">
        <f>IF('Prisestimat RAS'!$C$12=$A$46,A61,IF('Prisestimat RAS'!$C$12=$A$67,A82,IF('Prisestimat RAS'!$C$12=$A$88,A103,IF('Prisestimat RAS'!$C$12=$A$108,A123,"ingen data"))))</f>
        <v>ingen data</v>
      </c>
      <c r="B39" s="46" t="str">
        <f>IF('Prisestimat RAS'!$C$12=$A$46,B61,IF('Prisestimat RAS'!$C$12=$A$67,B82,IF('Prisestimat RAS'!$C$12=$A$88,B103,IF('Prisestimat RAS'!$C$12=$A$108,B123,"ingen data"))))</f>
        <v>ingen data</v>
      </c>
      <c r="C39" s="46" t="str">
        <f>IF('Prisestimat RAS'!$C$12=$A$46,C61,IF('Prisestimat RAS'!$C$12=$A$67,C82,IF('Prisestimat RAS'!$C$12=$A$88,C103,IF('Prisestimat RAS'!$C$12=$A$108,C123,"ingen data"))))</f>
        <v>ingen data</v>
      </c>
      <c r="D39" s="46" t="str">
        <f>IF('Prisestimat RAS'!$C$12=$A$46,D61,IF('Prisestimat RAS'!$C$12=$A$67,D82,IF('Prisestimat RAS'!$C$12=$A$88,D103,IF('Prisestimat RAS'!$C$12=$A$108,D123,"ingen data"))))</f>
        <v>ingen data</v>
      </c>
      <c r="E39" s="46" t="str">
        <f>IF('Prisestimat RAS'!$C$12=$A$46,E61,IF('Prisestimat RAS'!$C$12=$A$67,E82,IF('Prisestimat RAS'!$C$12=$A$88,E103,IF('Prisestimat RAS'!$C$12=$A$108,E123,"ingen data"))))</f>
        <v>ingen data</v>
      </c>
      <c r="F39" s="46" t="str">
        <f>IF('Prisestimat RAS'!$C$12=$A$46,F61,IF('Prisestimat RAS'!$C$12=$A$67,F82,IF('Prisestimat RAS'!$C$12=$A$88,F103,IF('Prisestimat RAS'!$C$12=$A$108,F123,"ingen data"))))</f>
        <v>ingen data</v>
      </c>
      <c r="G39" s="46" t="str">
        <f>IF('Prisestimat RAS'!$C$12=$A$46,G61,IF('Prisestimat RAS'!$C$12=$A$67,G82,IF('Prisestimat RAS'!$C$12=$A$88,G103,IF('Prisestimat RAS'!$C$12=$A$108,G123,"ingen data"))))</f>
        <v>ingen data</v>
      </c>
      <c r="H39" s="46" t="str">
        <f>IF('Prisestimat RAS'!$C$12=$A$46,H61,IF('Prisestimat RAS'!$C$12=$A$67,H82,IF('Prisestimat RAS'!$C$12=$A$88,H103,IF('Prisestimat RAS'!$C$12=$A$108,H123,"ingen data"))))</f>
        <v>ingen data</v>
      </c>
      <c r="I39" s="46" t="str">
        <f>IF('Prisestimat RAS'!$C$12=$A$46,I61,IF('Prisestimat RAS'!$C$12=$A$67,I82,IF('Prisestimat RAS'!$C$12=$A$88,I103,IF('Prisestimat RAS'!$C$12=$A$108,I123,"ingen data"))))</f>
        <v>ingen data</v>
      </c>
      <c r="J39" s="46" t="str">
        <f>IF('Prisestimat RAS'!$C$12=$A$46,J61,IF('Prisestimat RAS'!$C$12=$A$67,J82,IF('Prisestimat RAS'!$C$12=$A$88,J103,IF('Prisestimat RAS'!$C$12=$A$108,J123,"ingen data"))))</f>
        <v>ingen data</v>
      </c>
      <c r="K39" s="46" t="str">
        <f>IF('Prisestimat RAS'!$C$12=$A$46,K61,IF('Prisestimat RAS'!$C$12=$A$67,K82,IF('Prisestimat RAS'!$C$12=$A$88,K103,IF('Prisestimat RAS'!$C$12=$A$108,K123,"ingen data"))))</f>
        <v>ingen data</v>
      </c>
      <c r="L39" s="46" t="str">
        <f>IF('Prisestimat RAS'!$C$12=$A$46,L61,IF('Prisestimat RAS'!$C$12=$A$67,L82,IF('Prisestimat RAS'!$C$12=$A$88,L103,IF('Prisestimat RAS'!$C$12=$A$108,L123,"ingen data"))))</f>
        <v>ingen data</v>
      </c>
      <c r="M39" s="46" t="str">
        <f>IF('Prisestimat RAS'!$C$12=$A$46,M61,IF('Prisestimat RAS'!$C$12=$A$67,M82,IF('Prisestimat RAS'!$C$12=$A$88,M103,IF('Prisestimat RAS'!$C$12=$A$108,M123,"ingen data"))))</f>
        <v>ingen data</v>
      </c>
      <c r="N39" s="46" t="str">
        <f>IF('Prisestimat RAS'!$C$12=$A$46,N61,IF('Prisestimat RAS'!$C$12=$A$67,N82,IF('Prisestimat RAS'!$C$12=$A$88,N103,IF('Prisestimat RAS'!$C$12=$A$108,N123,"ingen data"))))</f>
        <v>ingen data</v>
      </c>
      <c r="O39" s="46" t="str">
        <f>IF('Prisestimat RAS'!$C$12=$A$46,O61,IF('Prisestimat RAS'!$C$12=$A$67,O82,IF('Prisestimat RAS'!$C$12=$A$88,O103,IF('Prisestimat RAS'!$C$12=$A$108,O123,"ingen data"))))</f>
        <v>ingen data</v>
      </c>
      <c r="P39" s="46" t="str">
        <f>IF('Prisestimat RAS'!$C$12=$A$46,P61,IF('Prisestimat RAS'!$C$12=$A$67,P82,IF('Prisestimat RAS'!$C$12=$A$88,P103,IF('Prisestimat RAS'!$C$12=$A$108,P123,"ingen data"))))</f>
        <v>ingen data</v>
      </c>
      <c r="Q39" s="46" t="str">
        <f>IF('Prisestimat RAS'!$C$12=$A$46,Q61,IF('Prisestimat RAS'!$C$12=$A$67,Q82,IF('Prisestimat RAS'!$C$12=$A$88,Q103,IF('Prisestimat RAS'!$C$12=$A$108,Q123,"ingen data"))))</f>
        <v>ingen data</v>
      </c>
      <c r="R39" s="46" t="str">
        <f>IF('Prisestimat RAS'!$C$12=$A$46,R61,IF('Prisestimat RAS'!$C$12=$A$67,R82,IF('Prisestimat RAS'!$C$12=$A$88,R103,IF('Prisestimat RAS'!$C$12=$A$108,R123,"ingen data"))))</f>
        <v>ingen data</v>
      </c>
      <c r="S39" s="46" t="str">
        <f>IF('Prisestimat RAS'!$C$12=$A$46,S61,IF('Prisestimat RAS'!$C$12=$A$67,S82,IF('Prisestimat RAS'!$C$12=$A$88,S103,IF('Prisestimat RAS'!$C$12=$A$108,S123,"ingen data"))))</f>
        <v>ingen data</v>
      </c>
      <c r="T39" s="46" t="str">
        <f>IF('Prisestimat RAS'!$C$12=$A$46,T61,IF('Prisestimat RAS'!$C$12=$A$67,T82,IF('Prisestimat RAS'!$C$12=$A$88,T103,IF('Prisestimat RAS'!$C$12=$A$108,T123,"ingen data"))))</f>
        <v>ingen data</v>
      </c>
      <c r="U39" s="46" t="str">
        <f>IF('Prisestimat RAS'!$C$12=$A$46,U61,IF('Prisestimat RAS'!$C$12=$A$67,U82,IF('Prisestimat RAS'!$C$12=$A$88,U103,IF('Prisestimat RAS'!$C$12=$A$108,U123,"ingen data"))))</f>
        <v>ingen data</v>
      </c>
      <c r="V39" s="46" t="str">
        <f>IF('Prisestimat RAS'!$C$12=$A$46,V61,IF('Prisestimat RAS'!$C$12=$A$67,V82,IF('Prisestimat RAS'!$C$12=$A$88,V103,IF('Prisestimat RAS'!$C$12=$A$108,V123,"ingen data"))))</f>
        <v>ingen data</v>
      </c>
      <c r="W39" s="46" t="str">
        <f>IF('Prisestimat RAS'!$C$12=$A$46,W61,IF('Prisestimat RAS'!$C$12=$A$67,W82,IF('Prisestimat RAS'!$C$12=$A$88,W103,IF('Prisestimat RAS'!$C$12=$A$108,W123,"ingen data"))))</f>
        <v>ingen data</v>
      </c>
      <c r="X39" s="46" t="str">
        <f>IF('Prisestimat RAS'!$C$12=$A$46,X61,IF('Prisestimat RAS'!$C$12=$A$67,X82,IF('Prisestimat RAS'!$C$12=$A$88,X103,IF('Prisestimat RAS'!$C$12=$A$108,X123,"ingen data"))))</f>
        <v>ingen data</v>
      </c>
      <c r="Y39" s="46" t="str">
        <f>IF('Prisestimat RAS'!$C$12=$A$46,Y61,IF('Prisestimat RAS'!$C$12=$A$67,Y82,IF('Prisestimat RAS'!$C$12=$A$88,Y103,IF('Prisestimat RAS'!$C$12=$A$108,Y123,"ingen data"))))</f>
        <v>ingen data</v>
      </c>
      <c r="Z39" s="46" t="str">
        <f>IF('Prisestimat RAS'!$C$12=$A$46,Z61,IF('Prisestimat RAS'!$C$12=$A$67,Z82,IF('Prisestimat RAS'!$C$12=$A$88,Z103,IF('Prisestimat RAS'!$C$12=$A$108,Z123,"ingen data"))))</f>
        <v>ingen data</v>
      </c>
      <c r="AA39" s="46" t="str">
        <f>IF('Prisestimat RAS'!$C$12=$A$46,AA61,IF('Prisestimat RAS'!$C$12=$A$67,AA82,IF('Prisestimat RAS'!$C$12=$A$88,AA103,IF('Prisestimat RAS'!$C$12=$A$108,AA123,"ingen data"))))</f>
        <v>ingen data</v>
      </c>
      <c r="AB39" s="46" t="str">
        <f>IF('Prisestimat RAS'!$C$12=$A$46,AB61,IF('Prisestimat RAS'!$C$12=$A$67,AB82,IF('Prisestimat RAS'!$C$12=$A$88,AB103,IF('Prisestimat RAS'!$C$12=$A$108,AB123,"ingen data"))))</f>
        <v>ingen data</v>
      </c>
      <c r="AC39" s="46" t="str">
        <f>IF('Prisestimat RAS'!$C$12=$A$46,AC61,IF('Prisestimat RAS'!$C$12=$A$67,AC82,IF('Prisestimat RAS'!$C$12=$A$88,AC103,IF('Prisestimat RAS'!$C$12=$A$108,AC123,"ingen data"))))</f>
        <v>ingen data</v>
      </c>
      <c r="AD39" s="46" t="str">
        <f>IF('Prisestimat RAS'!$C$12=$A$46,AD61,IF('Prisestimat RAS'!$C$12=$A$67,AD82,IF('Prisestimat RAS'!$C$12=$A$88,AD103,IF('Prisestimat RAS'!$C$12=$A$108,AD123,"ingen data"))))</f>
        <v>ingen data</v>
      </c>
      <c r="AE39" s="46" t="str">
        <f>IF('Prisestimat RAS'!$C$12=$A$46,AE61,IF('Prisestimat RAS'!$C$12=$A$67,AE82,IF('Prisestimat RAS'!$C$12=$A$88,AE103,IF('Prisestimat RAS'!$C$12=$A$108,AE123,"ingen data"))))</f>
        <v>ingen data</v>
      </c>
      <c r="AF39" s="46" t="str">
        <f>IF('Prisestimat RAS'!$C$12=$A$46,AF61,IF('Prisestimat RAS'!$C$12=$A$67,AF82,IF('Prisestimat RAS'!$C$12=$A$88,AF103,IF('Prisestimat RAS'!$C$12=$A$108,AF123,"ingen data"))))</f>
        <v>ingen data</v>
      </c>
      <c r="AG39" s="46" t="str">
        <f>IF('Prisestimat RAS'!$C$12=$A$46,AG61,IF('Prisestimat RAS'!$C$12=$A$67,AG82,IF('Prisestimat RAS'!$C$12=$A$88,AG103,IF('Prisestimat RAS'!$C$12=$A$108,AG123,"ingen data"))))</f>
        <v>ingen data</v>
      </c>
      <c r="AH39" s="46" t="str">
        <f>IF('Prisestimat RAS'!$C$12=$A$46,AH61,IF('Prisestimat RAS'!$C$12=$A$67,AH82,IF('Prisestimat RAS'!$C$12=$A$88,AH103,IF('Prisestimat RAS'!$C$12=$A$108,AH123,"ingen data"))))</f>
        <v>ingen data</v>
      </c>
      <c r="AI39" s="46" t="str">
        <f>IF('Prisestimat RAS'!$C$12=$A$46,AI61,IF('Prisestimat RAS'!$C$12=$A$67,AI82,IF('Prisestimat RAS'!$C$12=$A$88,AI103,IF('Prisestimat RAS'!$C$12=$A$108,AI123,"ingen data"))))</f>
        <v>ingen data</v>
      </c>
      <c r="AJ39" s="46" t="str">
        <f>IF('Prisestimat RAS'!$C$12=$A$46,AJ61,IF('Prisestimat RAS'!$C$12=$A$67,AJ82,IF('Prisestimat RAS'!$C$12=$A$88,AJ103,IF('Prisestimat RAS'!$C$12=$A$108,AJ123,"ingen data"))))</f>
        <v>ingen data</v>
      </c>
      <c r="AK39" s="46" t="str">
        <f>IF('Prisestimat RAS'!$C$12=$A$46,AK61,IF('Prisestimat RAS'!$C$12=$A$67,AK82,IF('Prisestimat RAS'!$C$12=$A$88,AK103,IF('Prisestimat RAS'!$C$12=$A$108,AK123,"ingen data"))))</f>
        <v>ingen data</v>
      </c>
      <c r="AL39" s="46" t="str">
        <f>IF('Prisestimat RAS'!$C$12=$A$46,AL61,IF('Prisestimat RAS'!$C$12=$A$67,AL82,IF('Prisestimat RAS'!$C$12=$A$88,AL103,IF('Prisestimat RAS'!$C$12=$A$108,AL123,"ingen data"))))</f>
        <v>ingen data</v>
      </c>
      <c r="AM39" s="46" t="str">
        <f>IF('Prisestimat RAS'!$C$12=$A$46,AM61,IF('Prisestimat RAS'!$C$12=$A$67,AM82,IF('Prisestimat RAS'!$C$12=$A$88,AM103,IF('Prisestimat RAS'!$C$12=$A$108,AM123,"ingen data"))))</f>
        <v>ingen data</v>
      </c>
      <c r="AN39" s="46" t="str">
        <f>IF('Prisestimat RAS'!$C$12=$A$46,AN61,IF('Prisestimat RAS'!$C$12=$A$67,AN82,IF('Prisestimat RAS'!$C$12=$A$88,AN103,IF('Prisestimat RAS'!$C$12=$A$108,AN123,"ingen data"))))</f>
        <v>ingen data</v>
      </c>
      <c r="AO39" s="46" t="str">
        <f>IF('Prisestimat RAS'!$C$12=$A$46,AO61,IF('Prisestimat RAS'!$C$12=$A$67,AO82,IF('Prisestimat RAS'!$C$12=$A$88,AO103,IF('Prisestimat RAS'!$C$12=$A$108,AO123,"ingen data"))))</f>
        <v>ingen data</v>
      </c>
      <c r="AP39" s="46" t="str">
        <f>IF('Prisestimat RAS'!$C$12=$A$46,AP61,IF('Prisestimat RAS'!$C$12=$A$67,AP82,IF('Prisestimat RAS'!$C$12=$A$88,AP103,IF('Prisestimat RAS'!$C$12=$A$108,AP123,"ingen data"))))</f>
        <v>ingen data</v>
      </c>
      <c r="AQ39" s="46" t="str">
        <f>IF('Prisestimat RAS'!$C$12=$A$46,AQ61,IF('Prisestimat RAS'!$C$12=$A$67,AQ82,IF('Prisestimat RAS'!$C$12=$A$88,AQ103,IF('Prisestimat RAS'!$C$12=$A$108,AQ123,"ingen data"))))</f>
        <v>ingen data</v>
      </c>
      <c r="AR39" s="46" t="str">
        <f>IF('Prisestimat RAS'!$C$12=$A$46,AR61,IF('Prisestimat RAS'!$C$12=$A$67,AR82,IF('Prisestimat RAS'!$C$12=$A$88,AR103,IF('Prisestimat RAS'!$C$12=$A$108,AR123,"ingen data"))))</f>
        <v>ingen data</v>
      </c>
      <c r="AS39" s="46" t="str">
        <f>IF('Prisestimat RAS'!$C$12=$A$46,AS61,IF('Prisestimat RAS'!$C$12=$A$67,AS82,IF('Prisestimat RAS'!$C$12=$A$88,AS103,IF('Prisestimat RAS'!$C$12=$A$108,AS123,"ingen data"))))</f>
        <v>ingen data</v>
      </c>
      <c r="AT39" s="46" t="str">
        <f>IF('Prisestimat RAS'!$C$12=$A$46,AT61,IF('Prisestimat RAS'!$C$12=$A$67,AT82,IF('Prisestimat RAS'!$C$12=$A$88,AT103,IF('Prisestimat RAS'!$C$12=$A$108,AT123,"ingen data"))))</f>
        <v>ingen data</v>
      </c>
      <c r="AU39" s="46" t="str">
        <f>IF('Prisestimat RAS'!$C$12=$A$46,AU61,IF('Prisestimat RAS'!$C$12=$A$67,AU82,IF('Prisestimat RAS'!$C$12=$A$88,AU103,IF('Prisestimat RAS'!$C$12=$A$108,AU123,"ingen data"))))</f>
        <v>ingen data</v>
      </c>
    </row>
    <row r="40" spans="1:47" ht="14.4">
      <c r="A40" s="36" t="str">
        <f>IF('Prisestimat RAS'!$C$12=$A$46,A62,IF('Prisestimat RAS'!$C$12=$A$67,A83,IF('Prisestimat RAS'!$C$12=$A$88,A104,IF('Prisestimat RAS'!$C$12=$A$108,A124,"ingen data"))))</f>
        <v>ingen data</v>
      </c>
      <c r="B40" s="46" t="str">
        <f>IF('Prisestimat RAS'!$C$12=$A$46,B62,IF('Prisestimat RAS'!$C$12=$A$67,B83,IF('Prisestimat RAS'!$C$12=$A$88,B104,IF('Prisestimat RAS'!$C$12=$A$108,B124,"ingen data"))))</f>
        <v>ingen data</v>
      </c>
      <c r="C40" s="46" t="str">
        <f>IF('Prisestimat RAS'!$C$12=$A$46,C62,IF('Prisestimat RAS'!$C$12=$A$67,C83,IF('Prisestimat RAS'!$C$12=$A$88,C104,IF('Prisestimat RAS'!$C$12=$A$108,C124,"ingen data"))))</f>
        <v>ingen data</v>
      </c>
      <c r="D40" s="46" t="str">
        <f>IF('Prisestimat RAS'!$C$12=$A$46,D62,IF('Prisestimat RAS'!$C$12=$A$67,D83,IF('Prisestimat RAS'!$C$12=$A$88,D104,IF('Prisestimat RAS'!$C$12=$A$108,D124,"ingen data"))))</f>
        <v>ingen data</v>
      </c>
      <c r="E40" s="46" t="str">
        <f>IF('Prisestimat RAS'!$C$12=$A$46,E62,IF('Prisestimat RAS'!$C$12=$A$67,E83,IF('Prisestimat RAS'!$C$12=$A$88,E104,IF('Prisestimat RAS'!$C$12=$A$108,E124,"ingen data"))))</f>
        <v>ingen data</v>
      </c>
      <c r="F40" s="46" t="str">
        <f>IF('Prisestimat RAS'!$C$12=$A$46,F62,IF('Prisestimat RAS'!$C$12=$A$67,F83,IF('Prisestimat RAS'!$C$12=$A$88,F104,IF('Prisestimat RAS'!$C$12=$A$108,F124,"ingen data"))))</f>
        <v>ingen data</v>
      </c>
      <c r="G40" s="46" t="str">
        <f>IF('Prisestimat RAS'!$C$12=$A$46,G62,IF('Prisestimat RAS'!$C$12=$A$67,G83,IF('Prisestimat RAS'!$C$12=$A$88,G104,IF('Prisestimat RAS'!$C$12=$A$108,G124,"ingen data"))))</f>
        <v>ingen data</v>
      </c>
      <c r="H40" s="46" t="str">
        <f>IF('Prisestimat RAS'!$C$12=$A$46,H62,IF('Prisestimat RAS'!$C$12=$A$67,H83,IF('Prisestimat RAS'!$C$12=$A$88,H104,IF('Prisestimat RAS'!$C$12=$A$108,H124,"ingen data"))))</f>
        <v>ingen data</v>
      </c>
      <c r="I40" s="46" t="str">
        <f>IF('Prisestimat RAS'!$C$12=$A$46,I62,IF('Prisestimat RAS'!$C$12=$A$67,I83,IF('Prisestimat RAS'!$C$12=$A$88,I104,IF('Prisestimat RAS'!$C$12=$A$108,I124,"ingen data"))))</f>
        <v>ingen data</v>
      </c>
      <c r="J40" s="46" t="str">
        <f>IF('Prisestimat RAS'!$C$12=$A$46,J62,IF('Prisestimat RAS'!$C$12=$A$67,J83,IF('Prisestimat RAS'!$C$12=$A$88,J104,IF('Prisestimat RAS'!$C$12=$A$108,J124,"ingen data"))))</f>
        <v>ingen data</v>
      </c>
      <c r="K40" s="46" t="str">
        <f>IF('Prisestimat RAS'!$C$12=$A$46,K62,IF('Prisestimat RAS'!$C$12=$A$67,K83,IF('Prisestimat RAS'!$C$12=$A$88,K104,IF('Prisestimat RAS'!$C$12=$A$108,K124,"ingen data"))))</f>
        <v>ingen data</v>
      </c>
      <c r="L40" s="46" t="str">
        <f>IF('Prisestimat RAS'!$C$12=$A$46,L62,IF('Prisestimat RAS'!$C$12=$A$67,L83,IF('Prisestimat RAS'!$C$12=$A$88,L104,IF('Prisestimat RAS'!$C$12=$A$108,L124,"ingen data"))))</f>
        <v>ingen data</v>
      </c>
      <c r="M40" s="46" t="str">
        <f>IF('Prisestimat RAS'!$C$12=$A$46,M62,IF('Prisestimat RAS'!$C$12=$A$67,M83,IF('Prisestimat RAS'!$C$12=$A$88,M104,IF('Prisestimat RAS'!$C$12=$A$108,M124,"ingen data"))))</f>
        <v>ingen data</v>
      </c>
      <c r="N40" s="46" t="str">
        <f>IF('Prisestimat RAS'!$C$12=$A$46,N62,IF('Prisestimat RAS'!$C$12=$A$67,N83,IF('Prisestimat RAS'!$C$12=$A$88,N104,IF('Prisestimat RAS'!$C$12=$A$108,N124,"ingen data"))))</f>
        <v>ingen data</v>
      </c>
      <c r="O40" s="46" t="str">
        <f>IF('Prisestimat RAS'!$C$12=$A$46,O62,IF('Prisestimat RAS'!$C$12=$A$67,O83,IF('Prisestimat RAS'!$C$12=$A$88,O104,IF('Prisestimat RAS'!$C$12=$A$108,O124,"ingen data"))))</f>
        <v>ingen data</v>
      </c>
      <c r="P40" s="46" t="str">
        <f>IF('Prisestimat RAS'!$C$12=$A$46,P62,IF('Prisestimat RAS'!$C$12=$A$67,P83,IF('Prisestimat RAS'!$C$12=$A$88,P104,IF('Prisestimat RAS'!$C$12=$A$108,P124,"ingen data"))))</f>
        <v>ingen data</v>
      </c>
      <c r="Q40" s="46" t="str">
        <f>IF('Prisestimat RAS'!$C$12=$A$46,Q62,IF('Prisestimat RAS'!$C$12=$A$67,Q83,IF('Prisestimat RAS'!$C$12=$A$88,Q104,IF('Prisestimat RAS'!$C$12=$A$108,Q124,"ingen data"))))</f>
        <v>ingen data</v>
      </c>
      <c r="R40" s="46" t="str">
        <f>IF('Prisestimat RAS'!$C$12=$A$46,R62,IF('Prisestimat RAS'!$C$12=$A$67,R83,IF('Prisestimat RAS'!$C$12=$A$88,R104,IF('Prisestimat RAS'!$C$12=$A$108,R124,"ingen data"))))</f>
        <v>ingen data</v>
      </c>
      <c r="S40" s="46" t="str">
        <f>IF('Prisestimat RAS'!$C$12=$A$46,S62,IF('Prisestimat RAS'!$C$12=$A$67,S83,IF('Prisestimat RAS'!$C$12=$A$88,S104,IF('Prisestimat RAS'!$C$12=$A$108,S124,"ingen data"))))</f>
        <v>ingen data</v>
      </c>
      <c r="T40" s="46" t="str">
        <f>IF('Prisestimat RAS'!$C$12=$A$46,T62,IF('Prisestimat RAS'!$C$12=$A$67,T83,IF('Prisestimat RAS'!$C$12=$A$88,T104,IF('Prisestimat RAS'!$C$12=$A$108,T124,"ingen data"))))</f>
        <v>ingen data</v>
      </c>
      <c r="U40" s="46" t="str">
        <f>IF('Prisestimat RAS'!$C$12=$A$46,U62,IF('Prisestimat RAS'!$C$12=$A$67,U83,IF('Prisestimat RAS'!$C$12=$A$88,U104,IF('Prisestimat RAS'!$C$12=$A$108,U124,"ingen data"))))</f>
        <v>ingen data</v>
      </c>
      <c r="V40" s="46" t="str">
        <f>IF('Prisestimat RAS'!$C$12=$A$46,V62,IF('Prisestimat RAS'!$C$12=$A$67,V83,IF('Prisestimat RAS'!$C$12=$A$88,V104,IF('Prisestimat RAS'!$C$12=$A$108,V124,"ingen data"))))</f>
        <v>ingen data</v>
      </c>
      <c r="W40" s="46" t="str">
        <f>IF('Prisestimat RAS'!$C$12=$A$46,W62,IF('Prisestimat RAS'!$C$12=$A$67,W83,IF('Prisestimat RAS'!$C$12=$A$88,W104,IF('Prisestimat RAS'!$C$12=$A$108,W124,"ingen data"))))</f>
        <v>ingen data</v>
      </c>
      <c r="X40" s="46" t="str">
        <f>IF('Prisestimat RAS'!$C$12=$A$46,X62,IF('Prisestimat RAS'!$C$12=$A$67,X83,IF('Prisestimat RAS'!$C$12=$A$88,X104,IF('Prisestimat RAS'!$C$12=$A$108,X124,"ingen data"))))</f>
        <v>ingen data</v>
      </c>
      <c r="Y40" s="46" t="str">
        <f>IF('Prisestimat RAS'!$C$12=$A$46,Y62,IF('Prisestimat RAS'!$C$12=$A$67,Y83,IF('Prisestimat RAS'!$C$12=$A$88,Y104,IF('Prisestimat RAS'!$C$12=$A$108,Y124,"ingen data"))))</f>
        <v>ingen data</v>
      </c>
      <c r="Z40" s="46" t="str">
        <f>IF('Prisestimat RAS'!$C$12=$A$46,Z62,IF('Prisestimat RAS'!$C$12=$A$67,Z83,IF('Prisestimat RAS'!$C$12=$A$88,Z104,IF('Prisestimat RAS'!$C$12=$A$108,Z124,"ingen data"))))</f>
        <v>ingen data</v>
      </c>
      <c r="AA40" s="46" t="str">
        <f>IF('Prisestimat RAS'!$C$12=$A$46,AA62,IF('Prisestimat RAS'!$C$12=$A$67,AA83,IF('Prisestimat RAS'!$C$12=$A$88,AA104,IF('Prisestimat RAS'!$C$12=$A$108,AA124,"ingen data"))))</f>
        <v>ingen data</v>
      </c>
      <c r="AB40" s="46" t="str">
        <f>IF('Prisestimat RAS'!$C$12=$A$46,AB62,IF('Prisestimat RAS'!$C$12=$A$67,AB83,IF('Prisestimat RAS'!$C$12=$A$88,AB104,IF('Prisestimat RAS'!$C$12=$A$108,AB124,"ingen data"))))</f>
        <v>ingen data</v>
      </c>
      <c r="AC40" s="46" t="str">
        <f>IF('Prisestimat RAS'!$C$12=$A$46,AC62,IF('Prisestimat RAS'!$C$12=$A$67,AC83,IF('Prisestimat RAS'!$C$12=$A$88,AC104,IF('Prisestimat RAS'!$C$12=$A$108,AC124,"ingen data"))))</f>
        <v>ingen data</v>
      </c>
      <c r="AD40" s="46" t="str">
        <f>IF('Prisestimat RAS'!$C$12=$A$46,AD62,IF('Prisestimat RAS'!$C$12=$A$67,AD83,IF('Prisestimat RAS'!$C$12=$A$88,AD104,IF('Prisestimat RAS'!$C$12=$A$108,AD124,"ingen data"))))</f>
        <v>ingen data</v>
      </c>
      <c r="AE40" s="46" t="str">
        <f>IF('Prisestimat RAS'!$C$12=$A$46,AE62,IF('Prisestimat RAS'!$C$12=$A$67,AE83,IF('Prisestimat RAS'!$C$12=$A$88,AE104,IF('Prisestimat RAS'!$C$12=$A$108,AE124,"ingen data"))))</f>
        <v>ingen data</v>
      </c>
      <c r="AF40" s="46" t="str">
        <f>IF('Prisestimat RAS'!$C$12=$A$46,AF62,IF('Prisestimat RAS'!$C$12=$A$67,AF83,IF('Prisestimat RAS'!$C$12=$A$88,AF104,IF('Prisestimat RAS'!$C$12=$A$108,AF124,"ingen data"))))</f>
        <v>ingen data</v>
      </c>
      <c r="AG40" s="46" t="str">
        <f>IF('Prisestimat RAS'!$C$12=$A$46,AG62,IF('Prisestimat RAS'!$C$12=$A$67,AG83,IF('Prisestimat RAS'!$C$12=$A$88,AG104,IF('Prisestimat RAS'!$C$12=$A$108,AG124,"ingen data"))))</f>
        <v>ingen data</v>
      </c>
      <c r="AH40" s="46" t="str">
        <f>IF('Prisestimat RAS'!$C$12=$A$46,AH62,IF('Prisestimat RAS'!$C$12=$A$67,AH83,IF('Prisestimat RAS'!$C$12=$A$88,AH104,IF('Prisestimat RAS'!$C$12=$A$108,AH124,"ingen data"))))</f>
        <v>ingen data</v>
      </c>
      <c r="AI40" s="46" t="str">
        <f>IF('Prisestimat RAS'!$C$12=$A$46,AI62,IF('Prisestimat RAS'!$C$12=$A$67,AI83,IF('Prisestimat RAS'!$C$12=$A$88,AI104,IF('Prisestimat RAS'!$C$12=$A$108,AI124,"ingen data"))))</f>
        <v>ingen data</v>
      </c>
      <c r="AJ40" s="46" t="str">
        <f>IF('Prisestimat RAS'!$C$12=$A$46,AJ62,IF('Prisestimat RAS'!$C$12=$A$67,AJ83,IF('Prisestimat RAS'!$C$12=$A$88,AJ104,IF('Prisestimat RAS'!$C$12=$A$108,AJ124,"ingen data"))))</f>
        <v>ingen data</v>
      </c>
      <c r="AK40" s="46" t="str">
        <f>IF('Prisestimat RAS'!$C$12=$A$46,AK62,IF('Prisestimat RAS'!$C$12=$A$67,AK83,IF('Prisestimat RAS'!$C$12=$A$88,AK104,IF('Prisestimat RAS'!$C$12=$A$108,AK124,"ingen data"))))</f>
        <v>ingen data</v>
      </c>
      <c r="AL40" s="46" t="str">
        <f>IF('Prisestimat RAS'!$C$12=$A$46,AL62,IF('Prisestimat RAS'!$C$12=$A$67,AL83,IF('Prisestimat RAS'!$C$12=$A$88,AL104,IF('Prisestimat RAS'!$C$12=$A$108,AL124,"ingen data"))))</f>
        <v>ingen data</v>
      </c>
      <c r="AM40" s="46" t="str">
        <f>IF('Prisestimat RAS'!$C$12=$A$46,AM62,IF('Prisestimat RAS'!$C$12=$A$67,AM83,IF('Prisestimat RAS'!$C$12=$A$88,AM104,IF('Prisestimat RAS'!$C$12=$A$108,AM124,"ingen data"))))</f>
        <v>ingen data</v>
      </c>
      <c r="AN40" s="46" t="str">
        <f>IF('Prisestimat RAS'!$C$12=$A$46,AN62,IF('Prisestimat RAS'!$C$12=$A$67,AN83,IF('Prisestimat RAS'!$C$12=$A$88,AN104,IF('Prisestimat RAS'!$C$12=$A$108,AN124,"ingen data"))))</f>
        <v>ingen data</v>
      </c>
      <c r="AO40" s="46" t="str">
        <f>IF('Prisestimat RAS'!$C$12=$A$46,AO62,IF('Prisestimat RAS'!$C$12=$A$67,AO83,IF('Prisestimat RAS'!$C$12=$A$88,AO104,IF('Prisestimat RAS'!$C$12=$A$108,AO124,"ingen data"))))</f>
        <v>ingen data</v>
      </c>
      <c r="AP40" s="46" t="str">
        <f>IF('Prisestimat RAS'!$C$12=$A$46,AP62,IF('Prisestimat RAS'!$C$12=$A$67,AP83,IF('Prisestimat RAS'!$C$12=$A$88,AP104,IF('Prisestimat RAS'!$C$12=$A$108,AP124,"ingen data"))))</f>
        <v>ingen data</v>
      </c>
      <c r="AQ40" s="46" t="str">
        <f>IF('Prisestimat RAS'!$C$12=$A$46,AQ62,IF('Prisestimat RAS'!$C$12=$A$67,AQ83,IF('Prisestimat RAS'!$C$12=$A$88,AQ104,IF('Prisestimat RAS'!$C$12=$A$108,AQ124,"ingen data"))))</f>
        <v>ingen data</v>
      </c>
      <c r="AR40" s="46" t="str">
        <f>IF('Prisestimat RAS'!$C$12=$A$46,AR62,IF('Prisestimat RAS'!$C$12=$A$67,AR83,IF('Prisestimat RAS'!$C$12=$A$88,AR104,IF('Prisestimat RAS'!$C$12=$A$108,AR124,"ingen data"))))</f>
        <v>ingen data</v>
      </c>
      <c r="AS40" s="46" t="str">
        <f>IF('Prisestimat RAS'!$C$12=$A$46,AS62,IF('Prisestimat RAS'!$C$12=$A$67,AS83,IF('Prisestimat RAS'!$C$12=$A$88,AS104,IF('Prisestimat RAS'!$C$12=$A$108,AS124,"ingen data"))))</f>
        <v>ingen data</v>
      </c>
      <c r="AT40" s="46" t="str">
        <f>IF('Prisestimat RAS'!$C$12=$A$46,AT62,IF('Prisestimat RAS'!$C$12=$A$67,AT83,IF('Prisestimat RAS'!$C$12=$A$88,AT104,IF('Prisestimat RAS'!$C$12=$A$108,AT124,"ingen data"))))</f>
        <v>ingen data</v>
      </c>
      <c r="AU40" s="46" t="str">
        <f>IF('Prisestimat RAS'!$C$12=$A$46,AU62,IF('Prisestimat RAS'!$C$12=$A$67,AU83,IF('Prisestimat RAS'!$C$12=$A$88,AU104,IF('Prisestimat RAS'!$C$12=$A$108,AU124,"ingen data"))))</f>
        <v>ingen data</v>
      </c>
    </row>
    <row r="41" spans="1:47" ht="14.4">
      <c r="A41" s="36" t="str">
        <f>IF('Prisestimat RAS'!$C$12=$A$46,A63,IF('Prisestimat RAS'!$C$12=$A$67,A84,IF('Prisestimat RAS'!$C$12=$A$88,A105,IF('Prisestimat RAS'!$C$12=$A$108,A125,"ingen data"))))</f>
        <v>ingen data</v>
      </c>
      <c r="B41" s="46" t="str">
        <f>IF('Prisestimat RAS'!$C$12=$A$46,B63,IF('Prisestimat RAS'!$C$12=$A$67,B84,IF('Prisestimat RAS'!$C$12=$A$88,B105,IF('Prisestimat RAS'!$C$12=$A$108,B125,"ingen data"))))</f>
        <v>ingen data</v>
      </c>
      <c r="C41" s="46" t="str">
        <f>IF('Prisestimat RAS'!$C$12=$A$46,C63,IF('Prisestimat RAS'!$C$12=$A$67,C84,IF('Prisestimat RAS'!$C$12=$A$88,C105,IF('Prisestimat RAS'!$C$12=$A$108,C125,"ingen data"))))</f>
        <v>ingen data</v>
      </c>
      <c r="D41" s="46" t="str">
        <f>IF('Prisestimat RAS'!$C$12=$A$46,D63,IF('Prisestimat RAS'!$C$12=$A$67,D84,IF('Prisestimat RAS'!$C$12=$A$88,D105,IF('Prisestimat RAS'!$C$12=$A$108,D125,"ingen data"))))</f>
        <v>ingen data</v>
      </c>
      <c r="E41" s="46" t="str">
        <f>IF('Prisestimat RAS'!$C$12=$A$46,E63,IF('Prisestimat RAS'!$C$12=$A$67,E84,IF('Prisestimat RAS'!$C$12=$A$88,E105,IF('Prisestimat RAS'!$C$12=$A$108,E125,"ingen data"))))</f>
        <v>ingen data</v>
      </c>
      <c r="F41" s="46" t="str">
        <f>IF('Prisestimat RAS'!$C$12=$A$46,F63,IF('Prisestimat RAS'!$C$12=$A$67,F84,IF('Prisestimat RAS'!$C$12=$A$88,F105,IF('Prisestimat RAS'!$C$12=$A$108,F125,"ingen data"))))</f>
        <v>ingen data</v>
      </c>
      <c r="G41" s="46" t="str">
        <f>IF('Prisestimat RAS'!$C$12=$A$46,G63,IF('Prisestimat RAS'!$C$12=$A$67,G84,IF('Prisestimat RAS'!$C$12=$A$88,G105,IF('Prisestimat RAS'!$C$12=$A$108,G125,"ingen data"))))</f>
        <v>ingen data</v>
      </c>
      <c r="H41" s="46" t="str">
        <f>IF('Prisestimat RAS'!$C$12=$A$46,H63,IF('Prisestimat RAS'!$C$12=$A$67,H84,IF('Prisestimat RAS'!$C$12=$A$88,H105,IF('Prisestimat RAS'!$C$12=$A$108,H125,"ingen data"))))</f>
        <v>ingen data</v>
      </c>
      <c r="I41" s="46" t="str">
        <f>IF('Prisestimat RAS'!$C$12=$A$46,I63,IF('Prisestimat RAS'!$C$12=$A$67,I84,IF('Prisestimat RAS'!$C$12=$A$88,I105,IF('Prisestimat RAS'!$C$12=$A$108,I125,"ingen data"))))</f>
        <v>ingen data</v>
      </c>
      <c r="J41" s="46" t="str">
        <f>IF('Prisestimat RAS'!$C$12=$A$46,J63,IF('Prisestimat RAS'!$C$12=$A$67,J84,IF('Prisestimat RAS'!$C$12=$A$88,J105,IF('Prisestimat RAS'!$C$12=$A$108,J125,"ingen data"))))</f>
        <v>ingen data</v>
      </c>
      <c r="K41" s="46" t="str">
        <f>IF('Prisestimat RAS'!$C$12=$A$46,K63,IF('Prisestimat RAS'!$C$12=$A$67,K84,IF('Prisestimat RAS'!$C$12=$A$88,K105,IF('Prisestimat RAS'!$C$12=$A$108,K125,"ingen data"))))</f>
        <v>ingen data</v>
      </c>
      <c r="L41" s="46" t="str">
        <f>IF('Prisestimat RAS'!$C$12=$A$46,L63,IF('Prisestimat RAS'!$C$12=$A$67,L84,IF('Prisestimat RAS'!$C$12=$A$88,L105,IF('Prisestimat RAS'!$C$12=$A$108,L125,"ingen data"))))</f>
        <v>ingen data</v>
      </c>
      <c r="M41" s="46" t="str">
        <f>IF('Prisestimat RAS'!$C$12=$A$46,M63,IF('Prisestimat RAS'!$C$12=$A$67,M84,IF('Prisestimat RAS'!$C$12=$A$88,M105,IF('Prisestimat RAS'!$C$12=$A$108,M125,"ingen data"))))</f>
        <v>ingen data</v>
      </c>
      <c r="N41" s="46" t="str">
        <f>IF('Prisestimat RAS'!$C$12=$A$46,N63,IF('Prisestimat RAS'!$C$12=$A$67,N84,IF('Prisestimat RAS'!$C$12=$A$88,N105,IF('Prisestimat RAS'!$C$12=$A$108,N125,"ingen data"))))</f>
        <v>ingen data</v>
      </c>
      <c r="O41" s="46" t="str">
        <f>IF('Prisestimat RAS'!$C$12=$A$46,O63,IF('Prisestimat RAS'!$C$12=$A$67,O84,IF('Prisestimat RAS'!$C$12=$A$88,O105,IF('Prisestimat RAS'!$C$12=$A$108,O125,"ingen data"))))</f>
        <v>ingen data</v>
      </c>
      <c r="P41" s="46" t="str">
        <f>IF('Prisestimat RAS'!$C$12=$A$46,P63,IF('Prisestimat RAS'!$C$12=$A$67,P84,IF('Prisestimat RAS'!$C$12=$A$88,P105,IF('Prisestimat RAS'!$C$12=$A$108,P125,"ingen data"))))</f>
        <v>ingen data</v>
      </c>
      <c r="Q41" s="46" t="str">
        <f>IF('Prisestimat RAS'!$C$12=$A$46,Q63,IF('Prisestimat RAS'!$C$12=$A$67,Q84,IF('Prisestimat RAS'!$C$12=$A$88,Q105,IF('Prisestimat RAS'!$C$12=$A$108,Q125,"ingen data"))))</f>
        <v>ingen data</v>
      </c>
      <c r="R41" s="46" t="str">
        <f>IF('Prisestimat RAS'!$C$12=$A$46,R63,IF('Prisestimat RAS'!$C$12=$A$67,R84,IF('Prisestimat RAS'!$C$12=$A$88,R105,IF('Prisestimat RAS'!$C$12=$A$108,R125,"ingen data"))))</f>
        <v>ingen data</v>
      </c>
      <c r="S41" s="46" t="str">
        <f>IF('Prisestimat RAS'!$C$12=$A$46,S63,IF('Prisestimat RAS'!$C$12=$A$67,S84,IF('Prisestimat RAS'!$C$12=$A$88,S105,IF('Prisestimat RAS'!$C$12=$A$108,S125,"ingen data"))))</f>
        <v>ingen data</v>
      </c>
      <c r="T41" s="46" t="str">
        <f>IF('Prisestimat RAS'!$C$12=$A$46,T63,IF('Prisestimat RAS'!$C$12=$A$67,T84,IF('Prisestimat RAS'!$C$12=$A$88,T105,IF('Prisestimat RAS'!$C$12=$A$108,T125,"ingen data"))))</f>
        <v>ingen data</v>
      </c>
      <c r="U41" s="46" t="str">
        <f>IF('Prisestimat RAS'!$C$12=$A$46,U63,IF('Prisestimat RAS'!$C$12=$A$67,U84,IF('Prisestimat RAS'!$C$12=$A$88,U105,IF('Prisestimat RAS'!$C$12=$A$108,U125,"ingen data"))))</f>
        <v>ingen data</v>
      </c>
      <c r="V41" s="46" t="str">
        <f>IF('Prisestimat RAS'!$C$12=$A$46,V63,IF('Prisestimat RAS'!$C$12=$A$67,V84,IF('Prisestimat RAS'!$C$12=$A$88,V105,IF('Prisestimat RAS'!$C$12=$A$108,V125,"ingen data"))))</f>
        <v>ingen data</v>
      </c>
      <c r="W41" s="46" t="str">
        <f>IF('Prisestimat RAS'!$C$12=$A$46,W63,IF('Prisestimat RAS'!$C$12=$A$67,W84,IF('Prisestimat RAS'!$C$12=$A$88,W105,IF('Prisestimat RAS'!$C$12=$A$108,W125,"ingen data"))))</f>
        <v>ingen data</v>
      </c>
      <c r="X41" s="46" t="str">
        <f>IF('Prisestimat RAS'!$C$12=$A$46,X63,IF('Prisestimat RAS'!$C$12=$A$67,X84,IF('Prisestimat RAS'!$C$12=$A$88,X105,IF('Prisestimat RAS'!$C$12=$A$108,X125,"ingen data"))))</f>
        <v>ingen data</v>
      </c>
      <c r="Y41" s="46" t="str">
        <f>IF('Prisestimat RAS'!$C$12=$A$46,Y63,IF('Prisestimat RAS'!$C$12=$A$67,Y84,IF('Prisestimat RAS'!$C$12=$A$88,Y105,IF('Prisestimat RAS'!$C$12=$A$108,Y125,"ingen data"))))</f>
        <v>ingen data</v>
      </c>
      <c r="Z41" s="46" t="str">
        <f>IF('Prisestimat RAS'!$C$12=$A$46,Z63,IF('Prisestimat RAS'!$C$12=$A$67,Z84,IF('Prisestimat RAS'!$C$12=$A$88,Z105,IF('Prisestimat RAS'!$C$12=$A$108,Z125,"ingen data"))))</f>
        <v>ingen data</v>
      </c>
      <c r="AA41" s="46" t="str">
        <f>IF('Prisestimat RAS'!$C$12=$A$46,AA63,IF('Prisestimat RAS'!$C$12=$A$67,AA84,IF('Prisestimat RAS'!$C$12=$A$88,AA105,IF('Prisestimat RAS'!$C$12=$A$108,AA125,"ingen data"))))</f>
        <v>ingen data</v>
      </c>
      <c r="AB41" s="46" t="str">
        <f>IF('Prisestimat RAS'!$C$12=$A$46,AB63,IF('Prisestimat RAS'!$C$12=$A$67,AB84,IF('Prisestimat RAS'!$C$12=$A$88,AB105,IF('Prisestimat RAS'!$C$12=$A$108,AB125,"ingen data"))))</f>
        <v>ingen data</v>
      </c>
      <c r="AC41" s="46" t="str">
        <f>IF('Prisestimat RAS'!$C$12=$A$46,AC63,IF('Prisestimat RAS'!$C$12=$A$67,AC84,IF('Prisestimat RAS'!$C$12=$A$88,AC105,IF('Prisestimat RAS'!$C$12=$A$108,AC125,"ingen data"))))</f>
        <v>ingen data</v>
      </c>
      <c r="AD41" s="46" t="str">
        <f>IF('Prisestimat RAS'!$C$12=$A$46,AD63,IF('Prisestimat RAS'!$C$12=$A$67,AD84,IF('Prisestimat RAS'!$C$12=$A$88,AD105,IF('Prisestimat RAS'!$C$12=$A$108,AD125,"ingen data"))))</f>
        <v>ingen data</v>
      </c>
      <c r="AE41" s="46" t="str">
        <f>IF('Prisestimat RAS'!$C$12=$A$46,AE63,IF('Prisestimat RAS'!$C$12=$A$67,AE84,IF('Prisestimat RAS'!$C$12=$A$88,AE105,IF('Prisestimat RAS'!$C$12=$A$108,AE125,"ingen data"))))</f>
        <v>ingen data</v>
      </c>
      <c r="AF41" s="46" t="str">
        <f>IF('Prisestimat RAS'!$C$12=$A$46,AF63,IF('Prisestimat RAS'!$C$12=$A$67,AF84,IF('Prisestimat RAS'!$C$12=$A$88,AF105,IF('Prisestimat RAS'!$C$12=$A$108,AF125,"ingen data"))))</f>
        <v>ingen data</v>
      </c>
      <c r="AG41" s="46" t="str">
        <f>IF('Prisestimat RAS'!$C$12=$A$46,AG63,IF('Prisestimat RAS'!$C$12=$A$67,AG84,IF('Prisestimat RAS'!$C$12=$A$88,AG105,IF('Prisestimat RAS'!$C$12=$A$108,AG125,"ingen data"))))</f>
        <v>ingen data</v>
      </c>
      <c r="AH41" s="46" t="str">
        <f>IF('Prisestimat RAS'!$C$12=$A$46,AH63,IF('Prisestimat RAS'!$C$12=$A$67,AH84,IF('Prisestimat RAS'!$C$12=$A$88,AH105,IF('Prisestimat RAS'!$C$12=$A$108,AH125,"ingen data"))))</f>
        <v>ingen data</v>
      </c>
      <c r="AI41" s="46" t="str">
        <f>IF('Prisestimat RAS'!$C$12=$A$46,AI63,IF('Prisestimat RAS'!$C$12=$A$67,AI84,IF('Prisestimat RAS'!$C$12=$A$88,AI105,IF('Prisestimat RAS'!$C$12=$A$108,AI125,"ingen data"))))</f>
        <v>ingen data</v>
      </c>
      <c r="AJ41" s="46" t="str">
        <f>IF('Prisestimat RAS'!$C$12=$A$46,AJ63,IF('Prisestimat RAS'!$C$12=$A$67,AJ84,IF('Prisestimat RAS'!$C$12=$A$88,AJ105,IF('Prisestimat RAS'!$C$12=$A$108,AJ125,"ingen data"))))</f>
        <v>ingen data</v>
      </c>
      <c r="AK41" s="46" t="str">
        <f>IF('Prisestimat RAS'!$C$12=$A$46,AK63,IF('Prisestimat RAS'!$C$12=$A$67,AK84,IF('Prisestimat RAS'!$C$12=$A$88,AK105,IF('Prisestimat RAS'!$C$12=$A$108,AK125,"ingen data"))))</f>
        <v>ingen data</v>
      </c>
      <c r="AL41" s="46" t="str">
        <f>IF('Prisestimat RAS'!$C$12=$A$46,AL63,IF('Prisestimat RAS'!$C$12=$A$67,AL84,IF('Prisestimat RAS'!$C$12=$A$88,AL105,IF('Prisestimat RAS'!$C$12=$A$108,AL125,"ingen data"))))</f>
        <v>ingen data</v>
      </c>
      <c r="AM41" s="46" t="str">
        <f>IF('Prisestimat RAS'!$C$12=$A$46,AM63,IF('Prisestimat RAS'!$C$12=$A$67,AM84,IF('Prisestimat RAS'!$C$12=$A$88,AM105,IF('Prisestimat RAS'!$C$12=$A$108,AM125,"ingen data"))))</f>
        <v>ingen data</v>
      </c>
      <c r="AN41" s="46" t="str">
        <f>IF('Prisestimat RAS'!$C$12=$A$46,AN63,IF('Prisestimat RAS'!$C$12=$A$67,AN84,IF('Prisestimat RAS'!$C$12=$A$88,AN105,IF('Prisestimat RAS'!$C$12=$A$108,AN125,"ingen data"))))</f>
        <v>ingen data</v>
      </c>
      <c r="AO41" s="46" t="str">
        <f>IF('Prisestimat RAS'!$C$12=$A$46,AO63,IF('Prisestimat RAS'!$C$12=$A$67,AO84,IF('Prisestimat RAS'!$C$12=$A$88,AO105,IF('Prisestimat RAS'!$C$12=$A$108,AO125,"ingen data"))))</f>
        <v>ingen data</v>
      </c>
      <c r="AP41" s="46" t="str">
        <f>IF('Prisestimat RAS'!$C$12=$A$46,AP63,IF('Prisestimat RAS'!$C$12=$A$67,AP84,IF('Prisestimat RAS'!$C$12=$A$88,AP105,IF('Prisestimat RAS'!$C$12=$A$108,AP125,"ingen data"))))</f>
        <v>ingen data</v>
      </c>
      <c r="AQ41" s="46" t="str">
        <f>IF('Prisestimat RAS'!$C$12=$A$46,AQ63,IF('Prisestimat RAS'!$C$12=$A$67,AQ84,IF('Prisestimat RAS'!$C$12=$A$88,AQ105,IF('Prisestimat RAS'!$C$12=$A$108,AQ125,"ingen data"))))</f>
        <v>ingen data</v>
      </c>
      <c r="AR41" s="46" t="str">
        <f>IF('Prisestimat RAS'!$C$12=$A$46,AR63,IF('Prisestimat RAS'!$C$12=$A$67,AR84,IF('Prisestimat RAS'!$C$12=$A$88,AR105,IF('Prisestimat RAS'!$C$12=$A$108,AR125,"ingen data"))))</f>
        <v>ingen data</v>
      </c>
      <c r="AS41" s="46" t="str">
        <f>IF('Prisestimat RAS'!$C$12=$A$46,AS63,IF('Prisestimat RAS'!$C$12=$A$67,AS84,IF('Prisestimat RAS'!$C$12=$A$88,AS105,IF('Prisestimat RAS'!$C$12=$A$108,AS125,"ingen data"))))</f>
        <v>ingen data</v>
      </c>
      <c r="AT41" s="46" t="str">
        <f>IF('Prisestimat RAS'!$C$12=$A$46,AT63,IF('Prisestimat RAS'!$C$12=$A$67,AT84,IF('Prisestimat RAS'!$C$12=$A$88,AT105,IF('Prisestimat RAS'!$C$12=$A$108,AT125,"ingen data"))))</f>
        <v>ingen data</v>
      </c>
      <c r="AU41" s="46" t="str">
        <f>IF('Prisestimat RAS'!$C$12=$A$46,AU63,IF('Prisestimat RAS'!$C$12=$A$67,AU84,IF('Prisestimat RAS'!$C$12=$A$88,AU105,IF('Prisestimat RAS'!$C$12=$A$108,AU125,"ingen data"))))</f>
        <v>ingen data</v>
      </c>
    </row>
    <row r="42" spans="1:47" ht="14.4">
      <c r="A42" s="36" t="str">
        <f>IF('Prisestimat RAS'!$C$12=$A$46,A64,IF('Prisestimat RAS'!$C$12=$A$67,A85,IF('Prisestimat RAS'!$C$12=$A$88,A106,IF('Prisestimat RAS'!$C$12=$A$108,A126,"ingen data"))))</f>
        <v>ingen data</v>
      </c>
      <c r="B42" s="46" t="str">
        <f>IF('Prisestimat RAS'!$C$12=$A$46,B64,IF('Prisestimat RAS'!$C$12=$A$67,B85,IF('Prisestimat RAS'!$C$12=$A$88,B106,IF('Prisestimat RAS'!$C$12=$A$108,B126,"ingen data"))))</f>
        <v>ingen data</v>
      </c>
      <c r="C42" s="46" t="str">
        <f>IF('Prisestimat RAS'!$C$12=$A$46,C64,IF('Prisestimat RAS'!$C$12=$A$67,C85,IF('Prisestimat RAS'!$C$12=$A$88,C106,IF('Prisestimat RAS'!$C$12=$A$108,C126,"ingen data"))))</f>
        <v>ingen data</v>
      </c>
      <c r="D42" s="46" t="str">
        <f>IF('Prisestimat RAS'!$C$12=$A$46,D64,IF('Prisestimat RAS'!$C$12=$A$67,D85,IF('Prisestimat RAS'!$C$12=$A$88,D106,IF('Prisestimat RAS'!$C$12=$A$108,D126,"ingen data"))))</f>
        <v>ingen data</v>
      </c>
      <c r="E42" s="46" t="str">
        <f>IF('Prisestimat RAS'!$C$12=$A$46,E64,IF('Prisestimat RAS'!$C$12=$A$67,E85,IF('Prisestimat RAS'!$C$12=$A$88,E106,IF('Prisestimat RAS'!$C$12=$A$108,E126,"ingen data"))))</f>
        <v>ingen data</v>
      </c>
      <c r="F42" s="46" t="str">
        <f>IF('Prisestimat RAS'!$C$12=$A$46,F64,IF('Prisestimat RAS'!$C$12=$A$67,F85,IF('Prisestimat RAS'!$C$12=$A$88,F106,IF('Prisestimat RAS'!$C$12=$A$108,F126,"ingen data"))))</f>
        <v>ingen data</v>
      </c>
      <c r="G42" s="46" t="str">
        <f>IF('Prisestimat RAS'!$C$12=$A$46,G64,IF('Prisestimat RAS'!$C$12=$A$67,G85,IF('Prisestimat RAS'!$C$12=$A$88,G106,IF('Prisestimat RAS'!$C$12=$A$108,G126,"ingen data"))))</f>
        <v>ingen data</v>
      </c>
      <c r="H42" s="46" t="str">
        <f>IF('Prisestimat RAS'!$C$12=$A$46,H64,IF('Prisestimat RAS'!$C$12=$A$67,H85,IF('Prisestimat RAS'!$C$12=$A$88,H106,IF('Prisestimat RAS'!$C$12=$A$108,H126,"ingen data"))))</f>
        <v>ingen data</v>
      </c>
      <c r="I42" s="46" t="str">
        <f>IF('Prisestimat RAS'!$C$12=$A$46,I64,IF('Prisestimat RAS'!$C$12=$A$67,I85,IF('Prisestimat RAS'!$C$12=$A$88,I106,IF('Prisestimat RAS'!$C$12=$A$108,I126,"ingen data"))))</f>
        <v>ingen data</v>
      </c>
      <c r="J42" s="46" t="str">
        <f>IF('Prisestimat RAS'!$C$12=$A$46,J64,IF('Prisestimat RAS'!$C$12=$A$67,J85,IF('Prisestimat RAS'!$C$12=$A$88,J106,IF('Prisestimat RAS'!$C$12=$A$108,J126,"ingen data"))))</f>
        <v>ingen data</v>
      </c>
      <c r="K42" s="46" t="str">
        <f>IF('Prisestimat RAS'!$C$12=$A$46,K64,IF('Prisestimat RAS'!$C$12=$A$67,K85,IF('Prisestimat RAS'!$C$12=$A$88,K106,IF('Prisestimat RAS'!$C$12=$A$108,K126,"ingen data"))))</f>
        <v>ingen data</v>
      </c>
      <c r="L42" s="46" t="str">
        <f>IF('Prisestimat RAS'!$C$12=$A$46,L64,IF('Prisestimat RAS'!$C$12=$A$67,L85,IF('Prisestimat RAS'!$C$12=$A$88,L106,IF('Prisestimat RAS'!$C$12=$A$108,L126,"ingen data"))))</f>
        <v>ingen data</v>
      </c>
      <c r="M42" s="46" t="str">
        <f>IF('Prisestimat RAS'!$C$12=$A$46,M64,IF('Prisestimat RAS'!$C$12=$A$67,M85,IF('Prisestimat RAS'!$C$12=$A$88,M106,IF('Prisestimat RAS'!$C$12=$A$108,M126,"ingen data"))))</f>
        <v>ingen data</v>
      </c>
      <c r="N42" s="46" t="str">
        <f>IF('Prisestimat RAS'!$C$12=$A$46,N64,IF('Prisestimat RAS'!$C$12=$A$67,N85,IF('Prisestimat RAS'!$C$12=$A$88,N106,IF('Prisestimat RAS'!$C$12=$A$108,N126,"ingen data"))))</f>
        <v>ingen data</v>
      </c>
      <c r="O42" s="46" t="str">
        <f>IF('Prisestimat RAS'!$C$12=$A$46,O64,IF('Prisestimat RAS'!$C$12=$A$67,O85,IF('Prisestimat RAS'!$C$12=$A$88,O106,IF('Prisestimat RAS'!$C$12=$A$108,O126,"ingen data"))))</f>
        <v>ingen data</v>
      </c>
      <c r="P42" s="46" t="str">
        <f>IF('Prisestimat RAS'!$C$12=$A$46,P64,IF('Prisestimat RAS'!$C$12=$A$67,P85,IF('Prisestimat RAS'!$C$12=$A$88,P106,IF('Prisestimat RAS'!$C$12=$A$108,P126,"ingen data"))))</f>
        <v>ingen data</v>
      </c>
      <c r="Q42" s="46" t="str">
        <f>IF('Prisestimat RAS'!$C$12=$A$46,Q64,IF('Prisestimat RAS'!$C$12=$A$67,Q85,IF('Prisestimat RAS'!$C$12=$A$88,Q106,IF('Prisestimat RAS'!$C$12=$A$108,Q126,"ingen data"))))</f>
        <v>ingen data</v>
      </c>
      <c r="R42" s="46" t="str">
        <f>IF('Prisestimat RAS'!$C$12=$A$46,R64,IF('Prisestimat RAS'!$C$12=$A$67,R85,IF('Prisestimat RAS'!$C$12=$A$88,R106,IF('Prisestimat RAS'!$C$12=$A$108,R126,"ingen data"))))</f>
        <v>ingen data</v>
      </c>
      <c r="S42" s="46" t="str">
        <f>IF('Prisestimat RAS'!$C$12=$A$46,S64,IF('Prisestimat RAS'!$C$12=$A$67,S85,IF('Prisestimat RAS'!$C$12=$A$88,S106,IF('Prisestimat RAS'!$C$12=$A$108,S126,"ingen data"))))</f>
        <v>ingen data</v>
      </c>
      <c r="T42" s="46" t="str">
        <f>IF('Prisestimat RAS'!$C$12=$A$46,T64,IF('Prisestimat RAS'!$C$12=$A$67,T85,IF('Prisestimat RAS'!$C$12=$A$88,T106,IF('Prisestimat RAS'!$C$12=$A$108,T126,"ingen data"))))</f>
        <v>ingen data</v>
      </c>
      <c r="U42" s="46" t="str">
        <f>IF('Prisestimat RAS'!$C$12=$A$46,U64,IF('Prisestimat RAS'!$C$12=$A$67,U85,IF('Prisestimat RAS'!$C$12=$A$88,U106,IF('Prisestimat RAS'!$C$12=$A$108,U126,"ingen data"))))</f>
        <v>ingen data</v>
      </c>
      <c r="V42" s="46" t="str">
        <f>IF('Prisestimat RAS'!$C$12=$A$46,V64,IF('Prisestimat RAS'!$C$12=$A$67,V85,IF('Prisestimat RAS'!$C$12=$A$88,V106,IF('Prisestimat RAS'!$C$12=$A$108,V126,"ingen data"))))</f>
        <v>ingen data</v>
      </c>
      <c r="W42" s="46" t="str">
        <f>IF('Prisestimat RAS'!$C$12=$A$46,W64,IF('Prisestimat RAS'!$C$12=$A$67,W85,IF('Prisestimat RAS'!$C$12=$A$88,W106,IF('Prisestimat RAS'!$C$12=$A$108,W126,"ingen data"))))</f>
        <v>ingen data</v>
      </c>
      <c r="X42" s="46" t="str">
        <f>IF('Prisestimat RAS'!$C$12=$A$46,X64,IF('Prisestimat RAS'!$C$12=$A$67,X85,IF('Prisestimat RAS'!$C$12=$A$88,X106,IF('Prisestimat RAS'!$C$12=$A$108,X126,"ingen data"))))</f>
        <v>ingen data</v>
      </c>
      <c r="Y42" s="46" t="str">
        <f>IF('Prisestimat RAS'!$C$12=$A$46,Y64,IF('Prisestimat RAS'!$C$12=$A$67,Y85,IF('Prisestimat RAS'!$C$12=$A$88,Y106,IF('Prisestimat RAS'!$C$12=$A$108,Y126,"ingen data"))))</f>
        <v>ingen data</v>
      </c>
      <c r="Z42" s="46" t="str">
        <f>IF('Prisestimat RAS'!$C$12=$A$46,Z64,IF('Prisestimat RAS'!$C$12=$A$67,Z85,IF('Prisestimat RAS'!$C$12=$A$88,Z106,IF('Prisestimat RAS'!$C$12=$A$108,Z126,"ingen data"))))</f>
        <v>ingen data</v>
      </c>
      <c r="AA42" s="46" t="str">
        <f>IF('Prisestimat RAS'!$C$12=$A$46,AA64,IF('Prisestimat RAS'!$C$12=$A$67,AA85,IF('Prisestimat RAS'!$C$12=$A$88,AA106,IF('Prisestimat RAS'!$C$12=$A$108,AA126,"ingen data"))))</f>
        <v>ingen data</v>
      </c>
      <c r="AB42" s="46" t="str">
        <f>IF('Prisestimat RAS'!$C$12=$A$46,AB64,IF('Prisestimat RAS'!$C$12=$A$67,AB85,IF('Prisestimat RAS'!$C$12=$A$88,AB106,IF('Prisestimat RAS'!$C$12=$A$108,AB126,"ingen data"))))</f>
        <v>ingen data</v>
      </c>
      <c r="AC42" s="46" t="str">
        <f>IF('Prisestimat RAS'!$C$12=$A$46,AC64,IF('Prisestimat RAS'!$C$12=$A$67,AC85,IF('Prisestimat RAS'!$C$12=$A$88,AC106,IF('Prisestimat RAS'!$C$12=$A$108,AC126,"ingen data"))))</f>
        <v>ingen data</v>
      </c>
      <c r="AD42" s="46" t="str">
        <f>IF('Prisestimat RAS'!$C$12=$A$46,AD64,IF('Prisestimat RAS'!$C$12=$A$67,AD85,IF('Prisestimat RAS'!$C$12=$A$88,AD106,IF('Prisestimat RAS'!$C$12=$A$108,AD126,"ingen data"))))</f>
        <v>ingen data</v>
      </c>
      <c r="AE42" s="46" t="str">
        <f>IF('Prisestimat RAS'!$C$12=$A$46,AE64,IF('Prisestimat RAS'!$C$12=$A$67,AE85,IF('Prisestimat RAS'!$C$12=$A$88,AE106,IF('Prisestimat RAS'!$C$12=$A$108,AE126,"ingen data"))))</f>
        <v>ingen data</v>
      </c>
      <c r="AF42" s="46" t="str">
        <f>IF('Prisestimat RAS'!$C$12=$A$46,AF64,IF('Prisestimat RAS'!$C$12=$A$67,AF85,IF('Prisestimat RAS'!$C$12=$A$88,AF106,IF('Prisestimat RAS'!$C$12=$A$108,AF126,"ingen data"))))</f>
        <v>ingen data</v>
      </c>
      <c r="AG42" s="46" t="str">
        <f>IF('Prisestimat RAS'!$C$12=$A$46,AG64,IF('Prisestimat RAS'!$C$12=$A$67,AG85,IF('Prisestimat RAS'!$C$12=$A$88,AG106,IF('Prisestimat RAS'!$C$12=$A$108,AG126,"ingen data"))))</f>
        <v>ingen data</v>
      </c>
      <c r="AH42" s="46" t="str">
        <f>IF('Prisestimat RAS'!$C$12=$A$46,AH64,IF('Prisestimat RAS'!$C$12=$A$67,AH85,IF('Prisestimat RAS'!$C$12=$A$88,AH106,IF('Prisestimat RAS'!$C$12=$A$108,AH126,"ingen data"))))</f>
        <v>ingen data</v>
      </c>
      <c r="AI42" s="46" t="str">
        <f>IF('Prisestimat RAS'!$C$12=$A$46,AI64,IF('Prisestimat RAS'!$C$12=$A$67,AI85,IF('Prisestimat RAS'!$C$12=$A$88,AI106,IF('Prisestimat RAS'!$C$12=$A$108,AI126,"ingen data"))))</f>
        <v>ingen data</v>
      </c>
      <c r="AJ42" s="46" t="str">
        <f>IF('Prisestimat RAS'!$C$12=$A$46,AJ64,IF('Prisestimat RAS'!$C$12=$A$67,AJ85,IF('Prisestimat RAS'!$C$12=$A$88,AJ106,IF('Prisestimat RAS'!$C$12=$A$108,AJ126,"ingen data"))))</f>
        <v>ingen data</v>
      </c>
      <c r="AK42" s="46" t="str">
        <f>IF('Prisestimat RAS'!$C$12=$A$46,AK64,IF('Prisestimat RAS'!$C$12=$A$67,AK85,IF('Prisestimat RAS'!$C$12=$A$88,AK106,IF('Prisestimat RAS'!$C$12=$A$108,AK126,"ingen data"))))</f>
        <v>ingen data</v>
      </c>
      <c r="AL42" s="46" t="str">
        <f>IF('Prisestimat RAS'!$C$12=$A$46,AL64,IF('Prisestimat RAS'!$C$12=$A$67,AL85,IF('Prisestimat RAS'!$C$12=$A$88,AL106,IF('Prisestimat RAS'!$C$12=$A$108,AL126,"ingen data"))))</f>
        <v>ingen data</v>
      </c>
      <c r="AM42" s="46" t="str">
        <f>IF('Prisestimat RAS'!$C$12=$A$46,AM64,IF('Prisestimat RAS'!$C$12=$A$67,AM85,IF('Prisestimat RAS'!$C$12=$A$88,AM106,IF('Prisestimat RAS'!$C$12=$A$108,AM126,"ingen data"))))</f>
        <v>ingen data</v>
      </c>
      <c r="AN42" s="46" t="str">
        <f>IF('Prisestimat RAS'!$C$12=$A$46,AN64,IF('Prisestimat RAS'!$C$12=$A$67,AN85,IF('Prisestimat RAS'!$C$12=$A$88,AN106,IF('Prisestimat RAS'!$C$12=$A$108,AN126,"ingen data"))))</f>
        <v>ingen data</v>
      </c>
      <c r="AO42" s="46" t="str">
        <f>IF('Prisestimat RAS'!$C$12=$A$46,AO64,IF('Prisestimat RAS'!$C$12=$A$67,AO85,IF('Prisestimat RAS'!$C$12=$A$88,AO106,IF('Prisestimat RAS'!$C$12=$A$108,AO126,"ingen data"))))</f>
        <v>ingen data</v>
      </c>
      <c r="AP42" s="46" t="str">
        <f>IF('Prisestimat RAS'!$C$12=$A$46,AP64,IF('Prisestimat RAS'!$C$12=$A$67,AP85,IF('Prisestimat RAS'!$C$12=$A$88,AP106,IF('Prisestimat RAS'!$C$12=$A$108,AP126,"ingen data"))))</f>
        <v>ingen data</v>
      </c>
      <c r="AQ42" s="46" t="str">
        <f>IF('Prisestimat RAS'!$C$12=$A$46,AQ64,IF('Prisestimat RAS'!$C$12=$A$67,AQ85,IF('Prisestimat RAS'!$C$12=$A$88,AQ106,IF('Prisestimat RAS'!$C$12=$A$108,AQ126,"ingen data"))))</f>
        <v>ingen data</v>
      </c>
      <c r="AR42" s="46" t="str">
        <f>IF('Prisestimat RAS'!$C$12=$A$46,AR64,IF('Prisestimat RAS'!$C$12=$A$67,AR85,IF('Prisestimat RAS'!$C$12=$A$88,AR106,IF('Prisestimat RAS'!$C$12=$A$108,AR126,"ingen data"))))</f>
        <v>ingen data</v>
      </c>
      <c r="AS42" s="46" t="str">
        <f>IF('Prisestimat RAS'!$C$12=$A$46,AS64,IF('Prisestimat RAS'!$C$12=$A$67,AS85,IF('Prisestimat RAS'!$C$12=$A$88,AS106,IF('Prisestimat RAS'!$C$12=$A$108,AS126,"ingen data"))))</f>
        <v>ingen data</v>
      </c>
      <c r="AT42" s="46" t="str">
        <f>IF('Prisestimat RAS'!$C$12=$A$46,AT64,IF('Prisestimat RAS'!$C$12=$A$67,AT85,IF('Prisestimat RAS'!$C$12=$A$88,AT106,IF('Prisestimat RAS'!$C$12=$A$108,AT126,"ingen data"))))</f>
        <v>ingen data</v>
      </c>
      <c r="AU42" s="46" t="str">
        <f>IF('Prisestimat RAS'!$C$12=$A$46,AU64,IF('Prisestimat RAS'!$C$12=$A$67,AU85,IF('Prisestimat RAS'!$C$12=$A$88,AU106,IF('Prisestimat RAS'!$C$12=$A$108,AU126,"ingen data"))))</f>
        <v>ingen data</v>
      </c>
    </row>
    <row r="43" spans="1:47" ht="14.4">
      <c r="A43" s="36" t="str">
        <f>IF('Prisestimat RAS'!$C$12=$A$46,A65,IF('Prisestimat RAS'!$C$12=$A$67,A86,IF('Prisestimat RAS'!$C$12=$A$88,A107,IF('Prisestimat RAS'!$C$12=$A$108,A127,"ingen data"))))</f>
        <v>ingen data</v>
      </c>
      <c r="B43" s="46" t="str">
        <f>IF('Prisestimat RAS'!$C$12=$A$46,B65,IF('Prisestimat RAS'!$C$12=$A$67,B86,IF('Prisestimat RAS'!$C$12=$A$88,B107,IF('Prisestimat RAS'!$C$12=$A$108,B127,"ingen data"))))</f>
        <v>ingen data</v>
      </c>
      <c r="C43" s="46" t="str">
        <f>IF('Prisestimat RAS'!$C$12=$A$46,C65,IF('Prisestimat RAS'!$C$12=$A$67,C86,IF('Prisestimat RAS'!$C$12=$A$88,C107,IF('Prisestimat RAS'!$C$12=$A$108,C127,"ingen data"))))</f>
        <v>ingen data</v>
      </c>
      <c r="D43" s="46" t="str">
        <f>IF('Prisestimat RAS'!$C$12=$A$46,D65,IF('Prisestimat RAS'!$C$12=$A$67,D86,IF('Prisestimat RAS'!$C$12=$A$88,D107,IF('Prisestimat RAS'!$C$12=$A$108,D127,"ingen data"))))</f>
        <v>ingen data</v>
      </c>
      <c r="E43" s="46" t="str">
        <f>IF('Prisestimat RAS'!$C$12=$A$46,E65,IF('Prisestimat RAS'!$C$12=$A$67,E86,IF('Prisestimat RAS'!$C$12=$A$88,E107,IF('Prisestimat RAS'!$C$12=$A$108,E127,"ingen data"))))</f>
        <v>ingen data</v>
      </c>
      <c r="F43" s="46" t="str">
        <f>IF('Prisestimat RAS'!$C$12=$A$46,F65,IF('Prisestimat RAS'!$C$12=$A$67,F86,IF('Prisestimat RAS'!$C$12=$A$88,F107,IF('Prisestimat RAS'!$C$12=$A$108,F127,"ingen data"))))</f>
        <v>ingen data</v>
      </c>
      <c r="G43" s="46" t="str">
        <f>IF('Prisestimat RAS'!$C$12=$A$46,G65,IF('Prisestimat RAS'!$C$12=$A$67,G86,IF('Prisestimat RAS'!$C$12=$A$88,G107,IF('Prisestimat RAS'!$C$12=$A$108,G127,"ingen data"))))</f>
        <v>ingen data</v>
      </c>
      <c r="H43" s="46" t="str">
        <f>IF('Prisestimat RAS'!$C$12=$A$46,H65,IF('Prisestimat RAS'!$C$12=$A$67,H86,IF('Prisestimat RAS'!$C$12=$A$88,H107,IF('Prisestimat RAS'!$C$12=$A$108,H127,"ingen data"))))</f>
        <v>ingen data</v>
      </c>
      <c r="I43" s="46" t="str">
        <f>IF('Prisestimat RAS'!$C$12=$A$46,I65,IF('Prisestimat RAS'!$C$12=$A$67,I86,IF('Prisestimat RAS'!$C$12=$A$88,I107,IF('Prisestimat RAS'!$C$12=$A$108,I127,"ingen data"))))</f>
        <v>ingen data</v>
      </c>
      <c r="J43" s="46" t="str">
        <f>IF('Prisestimat RAS'!$C$12=$A$46,J65,IF('Prisestimat RAS'!$C$12=$A$67,J86,IF('Prisestimat RAS'!$C$12=$A$88,J107,IF('Prisestimat RAS'!$C$12=$A$108,J127,"ingen data"))))</f>
        <v>ingen data</v>
      </c>
      <c r="K43" s="46" t="str">
        <f>IF('Prisestimat RAS'!$C$12=$A$46,K65,IF('Prisestimat RAS'!$C$12=$A$67,K86,IF('Prisestimat RAS'!$C$12=$A$88,K107,IF('Prisestimat RAS'!$C$12=$A$108,K127,"ingen data"))))</f>
        <v>ingen data</v>
      </c>
      <c r="L43" s="46" t="str">
        <f>IF('Prisestimat RAS'!$C$12=$A$46,L65,IF('Prisestimat RAS'!$C$12=$A$67,L86,IF('Prisestimat RAS'!$C$12=$A$88,L107,IF('Prisestimat RAS'!$C$12=$A$108,L127,"ingen data"))))</f>
        <v>ingen data</v>
      </c>
      <c r="M43" s="46" t="str">
        <f>IF('Prisestimat RAS'!$C$12=$A$46,M65,IF('Prisestimat RAS'!$C$12=$A$67,M86,IF('Prisestimat RAS'!$C$12=$A$88,M107,IF('Prisestimat RAS'!$C$12=$A$108,M127,"ingen data"))))</f>
        <v>ingen data</v>
      </c>
      <c r="N43" s="46" t="str">
        <f>IF('Prisestimat RAS'!$C$12=$A$46,N65,IF('Prisestimat RAS'!$C$12=$A$67,N86,IF('Prisestimat RAS'!$C$12=$A$88,N107,IF('Prisestimat RAS'!$C$12=$A$108,N127,"ingen data"))))</f>
        <v>ingen data</v>
      </c>
      <c r="O43" s="46" t="str">
        <f>IF('Prisestimat RAS'!$C$12=$A$46,O65,IF('Prisestimat RAS'!$C$12=$A$67,O86,IF('Prisestimat RAS'!$C$12=$A$88,O107,IF('Prisestimat RAS'!$C$12=$A$108,O127,"ingen data"))))</f>
        <v>ingen data</v>
      </c>
      <c r="P43" s="46" t="str">
        <f>IF('Prisestimat RAS'!$C$12=$A$46,P65,IF('Prisestimat RAS'!$C$12=$A$67,P86,IF('Prisestimat RAS'!$C$12=$A$88,P107,IF('Prisestimat RAS'!$C$12=$A$108,P127,"ingen data"))))</f>
        <v>ingen data</v>
      </c>
      <c r="Q43" s="46" t="str">
        <f>IF('Prisestimat RAS'!$C$12=$A$46,Q65,IF('Prisestimat RAS'!$C$12=$A$67,Q86,IF('Prisestimat RAS'!$C$12=$A$88,Q107,IF('Prisestimat RAS'!$C$12=$A$108,Q127,"ingen data"))))</f>
        <v>ingen data</v>
      </c>
      <c r="R43" s="46" t="str">
        <f>IF('Prisestimat RAS'!$C$12=$A$46,R65,IF('Prisestimat RAS'!$C$12=$A$67,R86,IF('Prisestimat RAS'!$C$12=$A$88,R107,IF('Prisestimat RAS'!$C$12=$A$108,R127,"ingen data"))))</f>
        <v>ingen data</v>
      </c>
      <c r="S43" s="46" t="str">
        <f>IF('Prisestimat RAS'!$C$12=$A$46,S65,IF('Prisestimat RAS'!$C$12=$A$67,S86,IF('Prisestimat RAS'!$C$12=$A$88,S107,IF('Prisestimat RAS'!$C$12=$A$108,S127,"ingen data"))))</f>
        <v>ingen data</v>
      </c>
      <c r="T43" s="46" t="str">
        <f>IF('Prisestimat RAS'!$C$12=$A$46,T65,IF('Prisestimat RAS'!$C$12=$A$67,T86,IF('Prisestimat RAS'!$C$12=$A$88,T107,IF('Prisestimat RAS'!$C$12=$A$108,T127,"ingen data"))))</f>
        <v>ingen data</v>
      </c>
      <c r="U43" s="46" t="str">
        <f>IF('Prisestimat RAS'!$C$12=$A$46,U65,IF('Prisestimat RAS'!$C$12=$A$67,U86,IF('Prisestimat RAS'!$C$12=$A$88,U107,IF('Prisestimat RAS'!$C$12=$A$108,U127,"ingen data"))))</f>
        <v>ingen data</v>
      </c>
      <c r="V43" s="46" t="str">
        <f>IF('Prisestimat RAS'!$C$12=$A$46,V65,IF('Prisestimat RAS'!$C$12=$A$67,V86,IF('Prisestimat RAS'!$C$12=$A$88,V107,IF('Prisestimat RAS'!$C$12=$A$108,V127,"ingen data"))))</f>
        <v>ingen data</v>
      </c>
      <c r="W43" s="46" t="str">
        <f>IF('Prisestimat RAS'!$C$12=$A$46,W65,IF('Prisestimat RAS'!$C$12=$A$67,W86,IF('Prisestimat RAS'!$C$12=$A$88,W107,IF('Prisestimat RAS'!$C$12=$A$108,W127,"ingen data"))))</f>
        <v>ingen data</v>
      </c>
      <c r="X43" s="46" t="str">
        <f>IF('Prisestimat RAS'!$C$12=$A$46,X65,IF('Prisestimat RAS'!$C$12=$A$67,X86,IF('Prisestimat RAS'!$C$12=$A$88,X107,IF('Prisestimat RAS'!$C$12=$A$108,X127,"ingen data"))))</f>
        <v>ingen data</v>
      </c>
      <c r="Y43" s="46" t="str">
        <f>IF('Prisestimat RAS'!$C$12=$A$46,Y65,IF('Prisestimat RAS'!$C$12=$A$67,Y86,IF('Prisestimat RAS'!$C$12=$A$88,Y107,IF('Prisestimat RAS'!$C$12=$A$108,Y127,"ingen data"))))</f>
        <v>ingen data</v>
      </c>
      <c r="Z43" s="46" t="str">
        <f>IF('Prisestimat RAS'!$C$12=$A$46,Z65,IF('Prisestimat RAS'!$C$12=$A$67,Z86,IF('Prisestimat RAS'!$C$12=$A$88,Z107,IF('Prisestimat RAS'!$C$12=$A$108,Z127,"ingen data"))))</f>
        <v>ingen data</v>
      </c>
      <c r="AA43" s="46" t="str">
        <f>IF('Prisestimat RAS'!$C$12=$A$46,AA65,IF('Prisestimat RAS'!$C$12=$A$67,AA86,IF('Prisestimat RAS'!$C$12=$A$88,AA107,IF('Prisestimat RAS'!$C$12=$A$108,AA127,"ingen data"))))</f>
        <v>ingen data</v>
      </c>
      <c r="AB43" s="46" t="str">
        <f>IF('Prisestimat RAS'!$C$12=$A$46,AB65,IF('Prisestimat RAS'!$C$12=$A$67,AB86,IF('Prisestimat RAS'!$C$12=$A$88,AB107,IF('Prisestimat RAS'!$C$12=$A$108,AB127,"ingen data"))))</f>
        <v>ingen data</v>
      </c>
      <c r="AC43" s="46" t="str">
        <f>IF('Prisestimat RAS'!$C$12=$A$46,AC65,IF('Prisestimat RAS'!$C$12=$A$67,AC86,IF('Prisestimat RAS'!$C$12=$A$88,AC107,IF('Prisestimat RAS'!$C$12=$A$108,AC127,"ingen data"))))</f>
        <v>ingen data</v>
      </c>
      <c r="AD43" s="46" t="str">
        <f>IF('Prisestimat RAS'!$C$12=$A$46,AD65,IF('Prisestimat RAS'!$C$12=$A$67,AD86,IF('Prisestimat RAS'!$C$12=$A$88,AD107,IF('Prisestimat RAS'!$C$12=$A$108,AD127,"ingen data"))))</f>
        <v>ingen data</v>
      </c>
      <c r="AE43" s="46" t="str">
        <f>IF('Prisestimat RAS'!$C$12=$A$46,AE65,IF('Prisestimat RAS'!$C$12=$A$67,AE86,IF('Prisestimat RAS'!$C$12=$A$88,AE107,IF('Prisestimat RAS'!$C$12=$A$108,AE127,"ingen data"))))</f>
        <v>ingen data</v>
      </c>
      <c r="AF43" s="46" t="str">
        <f>IF('Prisestimat RAS'!$C$12=$A$46,AF65,IF('Prisestimat RAS'!$C$12=$A$67,AF86,IF('Prisestimat RAS'!$C$12=$A$88,AF107,IF('Prisestimat RAS'!$C$12=$A$108,AF127,"ingen data"))))</f>
        <v>ingen data</v>
      </c>
      <c r="AG43" s="46" t="str">
        <f>IF('Prisestimat RAS'!$C$12=$A$46,AG65,IF('Prisestimat RAS'!$C$12=$A$67,AG86,IF('Prisestimat RAS'!$C$12=$A$88,AG107,IF('Prisestimat RAS'!$C$12=$A$108,AG127,"ingen data"))))</f>
        <v>ingen data</v>
      </c>
      <c r="AH43" s="46" t="str">
        <f>IF('Prisestimat RAS'!$C$12=$A$46,AH65,IF('Prisestimat RAS'!$C$12=$A$67,AH86,IF('Prisestimat RAS'!$C$12=$A$88,AH107,IF('Prisestimat RAS'!$C$12=$A$108,AH127,"ingen data"))))</f>
        <v>ingen data</v>
      </c>
      <c r="AI43" s="46" t="str">
        <f>IF('Prisestimat RAS'!$C$12=$A$46,AI65,IF('Prisestimat RAS'!$C$12=$A$67,AI86,IF('Prisestimat RAS'!$C$12=$A$88,AI107,IF('Prisestimat RAS'!$C$12=$A$108,AI127,"ingen data"))))</f>
        <v>ingen data</v>
      </c>
      <c r="AJ43" s="46" t="str">
        <f>IF('Prisestimat RAS'!$C$12=$A$46,AJ65,IF('Prisestimat RAS'!$C$12=$A$67,AJ86,IF('Prisestimat RAS'!$C$12=$A$88,AJ107,IF('Prisestimat RAS'!$C$12=$A$108,AJ127,"ingen data"))))</f>
        <v>ingen data</v>
      </c>
      <c r="AK43" s="46" t="str">
        <f>IF('Prisestimat RAS'!$C$12=$A$46,AK65,IF('Prisestimat RAS'!$C$12=$A$67,AK86,IF('Prisestimat RAS'!$C$12=$A$88,AK107,IF('Prisestimat RAS'!$C$12=$A$108,AK127,"ingen data"))))</f>
        <v>ingen data</v>
      </c>
      <c r="AL43" s="46" t="str">
        <f>IF('Prisestimat RAS'!$C$12=$A$46,AL65,IF('Prisestimat RAS'!$C$12=$A$67,AL86,IF('Prisestimat RAS'!$C$12=$A$88,AL107,IF('Prisestimat RAS'!$C$12=$A$108,AL127,"ingen data"))))</f>
        <v>ingen data</v>
      </c>
      <c r="AM43" s="46" t="str">
        <f>IF('Prisestimat RAS'!$C$12=$A$46,AM65,IF('Prisestimat RAS'!$C$12=$A$67,AM86,IF('Prisestimat RAS'!$C$12=$A$88,AM107,IF('Prisestimat RAS'!$C$12=$A$108,AM127,"ingen data"))))</f>
        <v>ingen data</v>
      </c>
      <c r="AN43" s="46" t="str">
        <f>IF('Prisestimat RAS'!$C$12=$A$46,AN65,IF('Prisestimat RAS'!$C$12=$A$67,AN86,IF('Prisestimat RAS'!$C$12=$A$88,AN107,IF('Prisestimat RAS'!$C$12=$A$108,AN127,"ingen data"))))</f>
        <v>ingen data</v>
      </c>
      <c r="AO43" s="46" t="str">
        <f>IF('Prisestimat RAS'!$C$12=$A$46,AO65,IF('Prisestimat RAS'!$C$12=$A$67,AO86,IF('Prisestimat RAS'!$C$12=$A$88,AO107,IF('Prisestimat RAS'!$C$12=$A$108,AO127,"ingen data"))))</f>
        <v>ingen data</v>
      </c>
      <c r="AP43" s="46" t="str">
        <f>IF('Prisestimat RAS'!$C$12=$A$46,AP65,IF('Prisestimat RAS'!$C$12=$A$67,AP86,IF('Prisestimat RAS'!$C$12=$A$88,AP107,IF('Prisestimat RAS'!$C$12=$A$108,AP127,"ingen data"))))</f>
        <v>ingen data</v>
      </c>
      <c r="AQ43" s="46" t="str">
        <f>IF('Prisestimat RAS'!$C$12=$A$46,AQ65,IF('Prisestimat RAS'!$C$12=$A$67,AQ86,IF('Prisestimat RAS'!$C$12=$A$88,AQ107,IF('Prisestimat RAS'!$C$12=$A$108,AQ127,"ingen data"))))</f>
        <v>ingen data</v>
      </c>
      <c r="AR43" s="46" t="str">
        <f>IF('Prisestimat RAS'!$C$12=$A$46,AR65,IF('Prisestimat RAS'!$C$12=$A$67,AR86,IF('Prisestimat RAS'!$C$12=$A$88,AR107,IF('Prisestimat RAS'!$C$12=$A$108,AR127,"ingen data"))))</f>
        <v>ingen data</v>
      </c>
      <c r="AS43" s="46" t="str">
        <f>IF('Prisestimat RAS'!$C$12=$A$46,AS65,IF('Prisestimat RAS'!$C$12=$A$67,AS86,IF('Prisestimat RAS'!$C$12=$A$88,AS107,IF('Prisestimat RAS'!$C$12=$A$108,AS127,"ingen data"))))</f>
        <v>ingen data</v>
      </c>
      <c r="AT43" s="46" t="str">
        <f>IF('Prisestimat RAS'!$C$12=$A$46,AT65,IF('Prisestimat RAS'!$C$12=$A$67,AT86,IF('Prisestimat RAS'!$C$12=$A$88,AT107,IF('Prisestimat RAS'!$C$12=$A$108,AT127,"ingen data"))))</f>
        <v>ingen data</v>
      </c>
      <c r="AU43" s="46" t="str">
        <f>IF('Prisestimat RAS'!$C$12=$A$46,AU65,IF('Prisestimat RAS'!$C$12=$A$67,AU86,IF('Prisestimat RAS'!$C$12=$A$88,AU107,IF('Prisestimat RAS'!$C$12=$A$108,AU127,"ingen data"))))</f>
        <v>ingen data</v>
      </c>
    </row>
    <row r="45" spans="1:1" ht="21">
      <c r="A45" s="48" t="s">
        <v>94</v>
      </c>
    </row>
    <row r="46" spans="1:15" ht="18">
      <c r="A46" s="44" t="str">
        <f>Hjelpeark!$K$9</f>
        <v>Laks Skretting</v>
      </c>
      <c r="I46" s="145" t="s">
        <v>159</v>
      </c>
      <c r="J46" s="32">
        <v>50</v>
      </c>
      <c r="K46" s="32">
        <v>5000</v>
      </c>
      <c r="N46" s="32">
        <f>A49</f>
        <v>2</v>
      </c>
      <c r="O46" s="32">
        <f>A65</f>
        <v>18</v>
      </c>
    </row>
    <row r="47" spans="1:47" ht="18">
      <c r="A47" s="47"/>
      <c r="B47" s="333" t="s">
        <v>92</v>
      </c>
      <c r="C47" s="333"/>
      <c r="D47" s="333"/>
      <c r="E47" s="333"/>
      <c r="F47" s="333"/>
      <c r="G47" s="333"/>
      <c r="H47" s="333"/>
      <c r="I47" s="333"/>
      <c r="J47" s="333"/>
      <c r="K47" s="333"/>
      <c r="L47" s="333"/>
      <c r="M47" s="333"/>
      <c r="N47" s="333"/>
      <c r="O47" s="333"/>
      <c r="P47" s="333"/>
      <c r="Q47" s="333"/>
      <c r="R47" s="333"/>
      <c r="S47" s="333"/>
      <c r="T47" s="333"/>
      <c r="U47" s="333"/>
      <c r="V47" s="333"/>
      <c r="W47" s="333"/>
      <c r="X47" s="333"/>
      <c r="Y47" s="333"/>
      <c r="Z47" s="333"/>
      <c r="AA47" s="333"/>
      <c r="AB47" s="333"/>
      <c r="AC47" s="333"/>
      <c r="AD47" s="333"/>
      <c r="AE47" s="333"/>
      <c r="AF47" s="333"/>
      <c r="AG47" s="333"/>
      <c r="AH47" s="333"/>
      <c r="AI47" s="333"/>
      <c r="AJ47" s="333"/>
      <c r="AK47" s="333"/>
      <c r="AL47" s="333"/>
      <c r="AM47" s="333"/>
      <c r="AN47" s="333"/>
      <c r="AO47" s="333"/>
      <c r="AP47" s="333"/>
      <c r="AQ47" s="333"/>
      <c r="AR47" s="333"/>
      <c r="AS47" s="333"/>
      <c r="AT47" s="333"/>
      <c r="AU47" s="333"/>
    </row>
    <row r="48" spans="1:47" ht="14.4">
      <c r="A48" s="36" t="s">
        <v>93</v>
      </c>
      <c r="B48" s="38">
        <v>50</v>
      </c>
      <c r="C48" s="38">
        <v>60</v>
      </c>
      <c r="D48" s="38">
        <v>70</v>
      </c>
      <c r="E48" s="38">
        <v>80</v>
      </c>
      <c r="F48" s="38">
        <v>90</v>
      </c>
      <c r="G48" s="38">
        <v>100</v>
      </c>
      <c r="H48" s="38">
        <v>110</v>
      </c>
      <c r="I48" s="38">
        <v>120</v>
      </c>
      <c r="J48" s="38">
        <v>130</v>
      </c>
      <c r="K48" s="38">
        <v>140</v>
      </c>
      <c r="L48" s="38">
        <v>150</v>
      </c>
      <c r="M48" s="38">
        <v>200</v>
      </c>
      <c r="N48" s="38">
        <v>250</v>
      </c>
      <c r="O48" s="38">
        <v>300</v>
      </c>
      <c r="P48" s="38">
        <v>350</v>
      </c>
      <c r="Q48" s="38">
        <v>400</v>
      </c>
      <c r="R48" s="38">
        <v>450</v>
      </c>
      <c r="S48" s="38">
        <v>500</v>
      </c>
      <c r="T48" s="38">
        <v>550</v>
      </c>
      <c r="U48" s="38">
        <v>600</v>
      </c>
      <c r="V48" s="38">
        <v>650</v>
      </c>
      <c r="W48" s="38">
        <v>700</v>
      </c>
      <c r="X48" s="38">
        <v>750</v>
      </c>
      <c r="Y48" s="38">
        <v>800</v>
      </c>
      <c r="Z48" s="38">
        <v>850</v>
      </c>
      <c r="AA48" s="38">
        <v>900</v>
      </c>
      <c r="AB48" s="38">
        <v>950</v>
      </c>
      <c r="AC48" s="38">
        <v>1000</v>
      </c>
      <c r="AD48" s="38">
        <v>1250</v>
      </c>
      <c r="AE48" s="38">
        <v>1500</v>
      </c>
      <c r="AF48" s="38">
        <v>1750</v>
      </c>
      <c r="AG48" s="38">
        <v>2000</v>
      </c>
      <c r="AH48" s="38">
        <v>2250</v>
      </c>
      <c r="AI48" s="38">
        <v>2500</v>
      </c>
      <c r="AJ48" s="38">
        <v>2750</v>
      </c>
      <c r="AK48" s="38">
        <v>3000</v>
      </c>
      <c r="AL48" s="38">
        <v>3250</v>
      </c>
      <c r="AM48" s="38">
        <v>3500</v>
      </c>
      <c r="AN48" s="38">
        <v>3750</v>
      </c>
      <c r="AO48" s="38">
        <v>4000</v>
      </c>
      <c r="AP48" s="38">
        <v>4250</v>
      </c>
      <c r="AQ48" s="38">
        <v>4500</v>
      </c>
      <c r="AR48" s="38">
        <v>4750</v>
      </c>
      <c r="AS48" s="38">
        <v>5000</v>
      </c>
      <c r="AT48" s="38">
        <v>5250</v>
      </c>
      <c r="AU48" s="38">
        <v>5500</v>
      </c>
    </row>
    <row r="49" spans="1:47" ht="14.4">
      <c r="A49" s="37">
        <v>2</v>
      </c>
      <c r="B49" s="32">
        <v>0.45729790838485573</v>
      </c>
      <c r="C49" s="32">
        <v>0.46392035600527459</v>
      </c>
      <c r="D49" s="32">
        <v>0.46574742211646181</v>
      </c>
      <c r="E49" s="32">
        <v>0.46469920830377676</v>
      </c>
      <c r="F49" s="32">
        <v>0.46187073923710997</v>
      </c>
      <c r="G49" s="32">
        <v>0.45792203630618189</v>
      </c>
      <c r="H49" s="32">
        <v>0.45326784854535518</v>
      </c>
      <c r="I49" s="32">
        <v>0.44817721798543897</v>
      </c>
      <c r="J49" s="32">
        <v>0.44282894998509548</v>
      </c>
      <c r="K49" s="32">
        <v>0.43734404769646307</v>
      </c>
      <c r="L49" s="32">
        <v>0.43180544761039752</v>
      </c>
      <c r="M49" s="32">
        <v>0.40479574627902348</v>
      </c>
      <c r="N49" s="32">
        <v>0.38035731111573368</v>
      </c>
      <c r="O49" s="32">
        <v>0.35878207613785629</v>
      </c>
      <c r="P49" s="32">
        <v>0.33976825630152996</v>
      </c>
      <c r="Q49" s="32">
        <v>0.32293624049910552</v>
      </c>
      <c r="R49" s="32">
        <v>0.30794339140282001</v>
      </c>
      <c r="S49" s="32">
        <v>0.29450361598534336</v>
      </c>
      <c r="T49" s="32">
        <v>0.2823832267020242</v>
      </c>
      <c r="U49" s="32">
        <v>0.27139198673388987</v>
      </c>
      <c r="V49" s="32">
        <v>0.26137444010835886</v>
      </c>
      <c r="W49" s="32">
        <v>0.25220270139400014</v>
      </c>
      <c r="X49" s="32">
        <v>0.24377075170191956</v>
      </c>
      <c r="Y49" s="32">
        <v>0.23599000220956637</v>
      </c>
      <c r="Z49" s="32">
        <v>0.22878585526944126</v>
      </c>
      <c r="AA49" s="32">
        <v>0.22209503132969369</v>
      </c>
      <c r="AB49" s="32">
        <v>0.21586347917358759</v>
      </c>
      <c r="AC49" s="32">
        <v>0.21004473055088382</v>
      </c>
      <c r="AD49" s="32">
        <v>0.18590296469146581</v>
      </c>
      <c r="AE49" s="32">
        <v>0.16776734589046768</v>
      </c>
      <c r="AF49" s="32">
        <v>0.15367962998416704</v>
      </c>
      <c r="AG49" s="32">
        <v>0.14246746660811543</v>
      </c>
      <c r="AH49" s="32">
        <v>0.13338107676527958</v>
      </c>
      <c r="AI49" s="32">
        <v>0.12591606696037611</v>
      </c>
      <c r="AJ49" s="32">
        <v>0.11971928345783353</v>
      </c>
      <c r="AK49" s="32">
        <v>0.11453531859871835</v>
      </c>
      <c r="AL49" s="32">
        <v>0.11017443315766934</v>
      </c>
      <c r="AM49" s="32">
        <v>0.1064924508683518</v>
      </c>
      <c r="AN49" s="32">
        <v>0.10337768193975896</v>
      </c>
      <c r="AO49" s="32">
        <v>0.10074214684998234</v>
      </c>
      <c r="AP49" s="32">
        <v>0.098515524994084058</v>
      </c>
      <c r="AQ49" s="32">
        <v>0.096640883018743295</v>
      </c>
      <c r="AR49" s="32">
        <v>0.095071596634998479</v>
      </c>
      <c r="AS49" s="32">
        <v>0.093769091612095401</v>
      </c>
      <c r="AT49" s="32">
        <v>0.09270115875615334</v>
      </c>
      <c r="AU49" s="32">
        <v>0.091840678546312726</v>
      </c>
    </row>
    <row r="50" spans="1:47" ht="14.4">
      <c r="A50" s="37">
        <v>3</v>
      </c>
      <c r="B50" s="32">
        <v>0.69185477558825148</v>
      </c>
      <c r="C50" s="32">
        <v>0.69800622358173159</v>
      </c>
      <c r="D50" s="32">
        <v>0.69843915677165991</v>
      </c>
      <c r="E50" s="32">
        <v>0.69548726715190146</v>
      </c>
      <c r="F50" s="32">
        <v>0.69047230028212037</v>
      </c>
      <c r="G50" s="32">
        <v>0.6841857306786161</v>
      </c>
      <c r="H50" s="32">
        <v>0.67712159399870164</v>
      </c>
      <c r="I50" s="32">
        <v>0.66959805957782692</v>
      </c>
      <c r="J50" s="32">
        <v>0.66182487217218922</v>
      </c>
      <c r="K50" s="32">
        <v>0.65394263551625909</v>
      </c>
      <c r="L50" s="32">
        <v>0.64604663027744169</v>
      </c>
      <c r="M50" s="32">
        <v>0.60802441122675877</v>
      </c>
      <c r="N50" s="32">
        <v>0.57391412815537246</v>
      </c>
      <c r="O50" s="32">
        <v>0.54384662725139976</v>
      </c>
      <c r="P50" s="32">
        <v>0.5173191962871988</v>
      </c>
      <c r="Q50" s="32">
        <v>0.49378071630841636</v>
      </c>
      <c r="R50" s="32">
        <v>0.47275182607147781</v>
      </c>
      <c r="S50" s="32">
        <v>0.45383868268776228</v>
      </c>
      <c r="T50" s="32">
        <v>0.4367222715454534</v>
      </c>
      <c r="U50" s="32">
        <v>0.4211441061634138</v>
      </c>
      <c r="V50" s="32">
        <v>0.40689351623143433</v>
      </c>
      <c r="W50" s="32">
        <v>0.3937974396029813</v>
      </c>
      <c r="X50" s="32">
        <v>0.38171249559245801</v>
      </c>
      <c r="Y50" s="32">
        <v>0.37051888838594194</v>
      </c>
      <c r="Z50" s="32">
        <v>0.36011571548504473</v>
      </c>
      <c r="AA50" s="32">
        <v>0.35041733876442871</v>
      </c>
      <c r="AB50" s="32">
        <v>0.34135055706303175</v>
      </c>
      <c r="AC50" s="32">
        <v>0.33285238531968075</v>
      </c>
      <c r="AD50" s="32">
        <v>0.29720671536611676</v>
      </c>
      <c r="AE50" s="32">
        <v>0.26990887449136169</v>
      </c>
      <c r="AF50" s="32">
        <v>0.24827966104403823</v>
      </c>
      <c r="AG50" s="32">
        <v>0.23070531167458372</v>
      </c>
      <c r="AH50" s="32">
        <v>0.21614761451652589</v>
      </c>
      <c r="AI50" s="32">
        <v>0.20390418502668059</v>
      </c>
      <c r="AJ50" s="32">
        <v>0.19348060507277579</v>
      </c>
      <c r="AK50" s="32">
        <v>0.18451748649622676</v>
      </c>
      <c r="AL50" s="32">
        <v>0.1767465628602807</v>
      </c>
      <c r="AM50" s="32">
        <v>0.16996306259170776</v>
      </c>
      <c r="AN50" s="32">
        <v>0.16400767291696164</v>
      </c>
      <c r="AO50" s="32">
        <v>0.15875439070438382</v>
      </c>
      <c r="AP50" s="32">
        <v>0.15410211561114764</v>
      </c>
      <c r="AQ50" s="32">
        <v>0.14996869520374978</v>
      </c>
      <c r="AR50" s="32">
        <v>0.14628661949922445</v>
      </c>
      <c r="AS50" s="32">
        <v>0.14299985106391108</v>
      </c>
      <c r="AT50" s="32">
        <v>0.14006145312371646</v>
      </c>
      <c r="AU50" s="32">
        <v>0.13743178885943819</v>
      </c>
    </row>
    <row r="51" spans="1:47" ht="14.4">
      <c r="A51" s="37">
        <v>4</v>
      </c>
      <c r="B51" s="32">
        <v>0.91205313427113499</v>
      </c>
      <c r="C51" s="32">
        <v>0.91747652109242595</v>
      </c>
      <c r="D51" s="32">
        <v>0.91645879075126857</v>
      </c>
      <c r="E51" s="32">
        <v>0.91166480859018317</v>
      </c>
      <c r="F51" s="32">
        <v>0.90459682292724086</v>
      </c>
      <c r="G51" s="32">
        <v>0.89615027499869215</v>
      </c>
      <c r="H51" s="32">
        <v>0.88688141218136096</v>
      </c>
      <c r="I51" s="32">
        <v>0.87714657028435683</v>
      </c>
      <c r="J51" s="32">
        <v>0.86717922245989887</v>
      </c>
      <c r="K51" s="32">
        <v>0.85713474366543119</v>
      </c>
      <c r="L51" s="32">
        <v>0.84711748577876966</v>
      </c>
      <c r="M51" s="32">
        <v>0.79922204770631466</v>
      </c>
      <c r="N51" s="32">
        <v>0.75645814070068951</v>
      </c>
      <c r="O51" s="32">
        <v>0.71878929697869254</v>
      </c>
      <c r="P51" s="32">
        <v>0.6855275381853263</v>
      </c>
      <c r="Q51" s="32">
        <v>0.65596783682388093</v>
      </c>
      <c r="R51" s="32">
        <v>0.62950949833580327</v>
      </c>
      <c r="S51" s="32">
        <v>0.60566358909948315</v>
      </c>
      <c r="T51" s="32">
        <v>0.58403601596122978</v>
      </c>
      <c r="U51" s="32">
        <v>0.5643083353935161</v>
      </c>
      <c r="V51" s="32">
        <v>0.54622140858999813</v>
      </c>
      <c r="W51" s="32">
        <v>0.52956252585813002</v>
      </c>
      <c r="X51" s="32">
        <v>0.51415551410091354</v>
      </c>
      <c r="Y51" s="32">
        <v>0.49985317788935513</v>
      </c>
      <c r="Z51" s="32">
        <v>0.48653150748840368</v>
      </c>
      <c r="AA51" s="32">
        <v>0.47408521180707797</v>
      </c>
      <c r="AB51" s="32">
        <v>0.46242424505624069</v>
      </c>
      <c r="AC51" s="32">
        <v>0.45147108238850253</v>
      </c>
      <c r="AD51" s="32">
        <v>0.405247002210531</v>
      </c>
      <c r="AE51" s="32">
        <v>0.36947914979584084</v>
      </c>
      <c r="AF51" s="32">
        <v>0.34084885333786197</v>
      </c>
      <c r="AG51" s="32">
        <v>0.31734896817056146</v>
      </c>
      <c r="AH51" s="32">
        <v>0.29768304375072252</v>
      </c>
      <c r="AI51" s="32">
        <v>0.28097063702687697</v>
      </c>
      <c r="AJ51" s="32">
        <v>0.26658973838363365</v>
      </c>
      <c r="AK51" s="32">
        <v>0.25408665192224467</v>
      </c>
      <c r="AL51" s="32">
        <v>0.24312160202482305</v>
      </c>
      <c r="AM51" s="32">
        <v>0.23343442196686479</v>
      </c>
      <c r="AN51" s="32">
        <v>0.22482209807767947</v>
      </c>
      <c r="AO51" s="32">
        <v>0.21712360671822925</v>
      </c>
      <c r="AP51" s="32">
        <v>0.21020939719339757</v>
      </c>
      <c r="AQ51" s="32">
        <v>0.20397392506412296</v>
      </c>
      <c r="AR51" s="32">
        <v>0.19833024163133819</v>
      </c>
      <c r="AS51" s="32">
        <v>0.19320600183530492</v>
      </c>
      <c r="AT51" s="32">
        <v>0.18854047088738965</v>
      </c>
      <c r="AU51" s="32">
        <v>0.18428224711503208</v>
      </c>
    </row>
    <row r="52" spans="1:47" ht="14.4">
      <c r="A52" s="37">
        <v>5</v>
      </c>
      <c r="B52" s="32">
        <v>1.1131612791202352</v>
      </c>
      <c r="C52" s="32">
        <v>1.1176008722777135</v>
      </c>
      <c r="D52" s="32">
        <v>1.1150696824823159</v>
      </c>
      <c r="E52" s="32">
        <v>1.1084867452091649</v>
      </c>
      <c r="F52" s="32">
        <v>1.0994910335619448</v>
      </c>
      <c r="G52" s="32">
        <v>1.089055566229898</v>
      </c>
      <c r="H52" s="32">
        <v>1.077782182023989</v>
      </c>
      <c r="I52" s="32">
        <v>1.0660545595390427</v>
      </c>
      <c r="J52" s="32">
        <v>1.0541226684830216</v>
      </c>
      <c r="K52" s="32">
        <v>1.0421517282642236</v>
      </c>
      <c r="L52" s="32">
        <v>1.030251757629199</v>
      </c>
      <c r="M52" s="32">
        <v>0.97365494296377919</v>
      </c>
      <c r="N52" s="32">
        <v>0.92331189847577033</v>
      </c>
      <c r="O52" s="32">
        <v>0.87900259798137514</v>
      </c>
      <c r="P52" s="32">
        <v>0.8398634719675977</v>
      </c>
      <c r="Q52" s="32">
        <v>0.80504956470017874</v>
      </c>
      <c r="R52" s="32">
        <v>0.77385199596216758</v>
      </c>
      <c r="S52" s="32">
        <v>0.74569798029565315</v>
      </c>
      <c r="T52" s="32">
        <v>0.72012768213468337</v>
      </c>
      <c r="U52" s="32">
        <v>0.6967704037779352</v>
      </c>
      <c r="V52" s="32">
        <v>0.6753249040899284</v>
      </c>
      <c r="W52" s="32">
        <v>0.65554411485753561</v>
      </c>
      <c r="X52" s="32">
        <v>0.63722349396812272</v>
      </c>
      <c r="Y52" s="32">
        <v>0.62019217205351096</v>
      </c>
      <c r="Z52" s="32">
        <v>0.60430619229971305</v>
      </c>
      <c r="AA52" s="32">
        <v>0.58944330936412581</v>
      </c>
      <c r="AB52" s="32">
        <v>0.57549895234393844</v>
      </c>
      <c r="AC52" s="32">
        <v>0.5623830622867424</v>
      </c>
      <c r="AD52" s="32">
        <v>0.50681796224178099</v>
      </c>
      <c r="AE52" s="32">
        <v>0.46354341834200019</v>
      </c>
      <c r="AF52" s="32">
        <v>0.42868892913932022</v>
      </c>
      <c r="AG52" s="32">
        <v>0.39990726773881802</v>
      </c>
      <c r="AH52" s="32">
        <v>0.3756782506823082</v>
      </c>
      <c r="AI52" s="32">
        <v>0.35496681097383276</v>
      </c>
      <c r="AJ52" s="32">
        <v>0.33703987646162681</v>
      </c>
      <c r="AK52" s="32">
        <v>0.32136146431110435</v>
      </c>
      <c r="AL52" s="32">
        <v>0.30752925604165771</v>
      </c>
      <c r="AM52" s="32">
        <v>0.29523452155021912</v>
      </c>
      <c r="AN52" s="32">
        <v>0.28423584689395731</v>
      </c>
      <c r="AO52" s="32">
        <v>0.27434136538986764</v>
      </c>
      <c r="AP52" s="32">
        <v>0.26539641345309728</v>
      </c>
      <c r="AQ52" s="32">
        <v>0.25727475314044779</v>
      </c>
      <c r="AR52" s="32">
        <v>0.24987220218408349</v>
      </c>
      <c r="AS52" s="32">
        <v>0.24310192702508385</v>
      </c>
      <c r="AT52" s="32">
        <v>0.23689090833935497</v>
      </c>
      <c r="AU52" s="32">
        <v>0.23117724846948898</v>
      </c>
    </row>
    <row r="53" spans="1:47" ht="14.4">
      <c r="A53" s="37">
        <v>6</v>
      </c>
      <c r="B53" s="32">
        <v>1.2958660760556073</v>
      </c>
      <c r="C53" s="32">
        <v>1.2989579063700687</v>
      </c>
      <c r="D53" s="32">
        <v>1.2947412673734118</v>
      </c>
      <c r="E53" s="32">
        <v>1.286317039183305</v>
      </c>
      <c r="F53" s="32">
        <v>1.2754189414238561</v>
      </c>
      <c r="G53" s="32">
        <v>1.2630717272416421</v>
      </c>
      <c r="H53" s="32">
        <v>1.2499061885978191</v>
      </c>
      <c r="I53" s="32">
        <v>1.2363222540577916</v>
      </c>
      <c r="J53" s="32">
        <v>1.2225787865331212</v>
      </c>
      <c r="K53" s="32">
        <v>1.2088455214775433</v>
      </c>
      <c r="L53" s="32">
        <v>1.1952343434384451</v>
      </c>
      <c r="M53" s="32">
        <v>1.1308298256960758</v>
      </c>
      <c r="N53" s="32">
        <v>1.0737746951873948</v>
      </c>
      <c r="O53" s="32">
        <v>1.0236266134016621</v>
      </c>
      <c r="P53" s="32">
        <v>0.97934212902710349</v>
      </c>
      <c r="Q53" s="32">
        <v>0.93994128648581066</v>
      </c>
      <c r="R53" s="32">
        <v>0.90461404428070924</v>
      </c>
      <c r="S53" s="32">
        <v>0.87271070752152979</v>
      </c>
      <c r="T53" s="32">
        <v>0.84371192587416599</v>
      </c>
      <c r="U53" s="32">
        <v>0.81720014279725783</v>
      </c>
      <c r="V53" s="32">
        <v>0.79283663035095364</v>
      </c>
      <c r="W53" s="32">
        <v>0.77034389776224499</v>
      </c>
      <c r="X53" s="32">
        <v>0.74949239461759642</v>
      </c>
      <c r="Y53" s="32">
        <v>0.73009045694298702</v>
      </c>
      <c r="Z53" s="32">
        <v>0.71197665865930226</v>
      </c>
      <c r="AA53" s="32">
        <v>0.69501394278475559</v>
      </c>
      <c r="AB53" s="32">
        <v>0.67908507522676842</v>
      </c>
      <c r="AC53" s="32">
        <v>0.66408908883163487</v>
      </c>
      <c r="AD53" s="32">
        <v>0.60039688970732497</v>
      </c>
      <c r="AE53" s="32">
        <v>0.5505807236268041</v>
      </c>
      <c r="AF53" s="32">
        <v>0.5102934281477014</v>
      </c>
      <c r="AG53" s="32">
        <v>0.47689452553404488</v>
      </c>
      <c r="AH53" s="32">
        <v>0.4486710326945923</v>
      </c>
      <c r="AI53" s="32">
        <v>0.4244546387580016</v>
      </c>
      <c r="AJ53" s="32">
        <v>0.40341652957339358</v>
      </c>
      <c r="AK53" s="32">
        <v>0.38494974141995952</v>
      </c>
      <c r="AL53" s="32">
        <v>0.36859796262006861</v>
      </c>
      <c r="AM53" s="32">
        <v>0.35401049945748664</v>
      </c>
      <c r="AN53" s="32">
        <v>0.34091272274866646</v>
      </c>
      <c r="AO53" s="32">
        <v>0.32908605880524167</v>
      </c>
      <c r="AP53" s="32">
        <v>0.31835407458032006</v>
      </c>
      <c r="AQ53" s="32">
        <v>0.30857257318505937</v>
      </c>
      <c r="AR53" s="32">
        <v>0.2996223987400557</v>
      </c>
      <c r="AS53" s="32">
        <v>0.29140411436321756</v>
      </c>
      <c r="AT53" s="32">
        <v>0.28383400194943653</v>
      </c>
      <c r="AU53" s="32">
        <v>0.27684101187292853</v>
      </c>
    </row>
    <row r="54" spans="1:47" ht="14.4">
      <c r="A54" s="37">
        <v>7</v>
      </c>
      <c r="B54" s="32">
        <v>1.4631917496409539</v>
      </c>
      <c r="C54" s="32">
        <v>1.4644329458072625</v>
      </c>
      <c r="D54" s="32">
        <v>1.4582206811494705</v>
      </c>
      <c r="E54" s="32">
        <v>1.447769518332177</v>
      </c>
      <c r="F54" s="32">
        <v>1.4348675014241334</v>
      </c>
      <c r="G54" s="32">
        <v>1.4205656917833291</v>
      </c>
      <c r="H54" s="32">
        <v>1.4055071006784148</v>
      </c>
      <c r="I54" s="32">
        <v>1.3900964924481247</v>
      </c>
      <c r="J54" s="32">
        <v>1.3745936092026929</v>
      </c>
      <c r="K54" s="32">
        <v>1.3591669405219755</v>
      </c>
      <c r="L54" s="32">
        <v>1.3439260114155365</v>
      </c>
      <c r="M54" s="32">
        <v>1.2722217719397995</v>
      </c>
      <c r="N54" s="32">
        <v>1.2090174969357417</v>
      </c>
      <c r="O54" s="32">
        <v>1.1535853754673755</v>
      </c>
      <c r="P54" s="32">
        <v>1.1046823602634062</v>
      </c>
      <c r="Q54" s="32">
        <v>1.0611882378379069</v>
      </c>
      <c r="R54" s="32">
        <v>1.0221918111636061</v>
      </c>
      <c r="S54" s="32">
        <v>0.98696840469254943</v>
      </c>
      <c r="T54" s="32">
        <v>0.95494168980449501</v>
      </c>
      <c r="U54" s="32">
        <v>0.92564985917888076</v>
      </c>
      <c r="V54" s="32">
        <v>0.89871916320520928</v>
      </c>
      <c r="W54" s="32">
        <v>0.8738439347270357</v>
      </c>
      <c r="X54" s="32">
        <v>0.85077162666617701</v>
      </c>
      <c r="Y54" s="32">
        <v>0.82929156769861079</v>
      </c>
      <c r="Z54" s="32">
        <v>0.80922644543488853</v>
      </c>
      <c r="AA54" s="32">
        <v>0.79042579266251234</v>
      </c>
      <c r="AB54" s="32">
        <v>0.7727609541586633</v>
      </c>
      <c r="AC54" s="32">
        <v>0.75612115759124054</v>
      </c>
      <c r="AD54" s="32">
        <v>0.68533044297574974</v>
      </c>
      <c r="AE54" s="32">
        <v>0.62980605396081157</v>
      </c>
      <c r="AF54" s="32">
        <v>0.58477959501447585</v>
      </c>
      <c r="AG54" s="32">
        <v>0.54735291694516175</v>
      </c>
      <c r="AH54" s="32">
        <v>0.51564427254038137</v>
      </c>
      <c r="AI54" s="32">
        <v>0.48836902358157486</v>
      </c>
      <c r="AJ54" s="32">
        <v>0.46461492285551209</v>
      </c>
      <c r="AK54" s="32">
        <v>0.44371323122321604</v>
      </c>
      <c r="AL54" s="32">
        <v>0.425160688260665</v>
      </c>
      <c r="AM54" s="32">
        <v>0.40857013350458504</v>
      </c>
      <c r="AN54" s="32">
        <v>0.39363808423600788</v>
      </c>
      <c r="AO54" s="32">
        <v>0.38012277141502038</v>
      </c>
      <c r="AP54" s="32">
        <v>0.36782885605134996</v>
      </c>
      <c r="AQ54" s="32">
        <v>0.35659654374894656</v>
      </c>
      <c r="AR54" s="32">
        <v>0.34629367201310934</v>
      </c>
      <c r="AS54" s="32">
        <v>0.33680985384536399</v>
      </c>
      <c r="AT54" s="32">
        <v>0.32805207311290507</v>
      </c>
      <c r="AU54" s="32">
        <v>0.31994132379409523</v>
      </c>
    </row>
    <row r="55" spans="1:47" ht="14.4">
      <c r="A55" s="37">
        <v>8</v>
      </c>
      <c r="B55" s="32">
        <v>1.6184206153982288</v>
      </c>
      <c r="C55" s="32">
        <v>1.6171869806812127</v>
      </c>
      <c r="D55" s="32">
        <v>1.6085473728375099</v>
      </c>
      <c r="E55" s="32">
        <v>1.5957655120803118</v>
      </c>
      <c r="F55" s="32">
        <v>1.5806448083747253</v>
      </c>
      <c r="G55" s="32">
        <v>1.5642376899924477</v>
      </c>
      <c r="H55" s="32">
        <v>1.5471826815721099</v>
      </c>
      <c r="I55" s="32">
        <v>1.5298777836279729</v>
      </c>
      <c r="J55" s="32">
        <v>1.512575324040252</v>
      </c>
      <c r="K55" s="32">
        <v>1.4954364711164259</v>
      </c>
      <c r="L55" s="32">
        <v>1.4785638478135665</v>
      </c>
      <c r="M55" s="32">
        <v>1.3997053887074851</v>
      </c>
      <c r="N55" s="32">
        <v>1.3306225635288687</v>
      </c>
      <c r="O55" s="32">
        <v>1.2702189684402725</v>
      </c>
      <c r="P55" s="32">
        <v>1.2170193314977891</v>
      </c>
      <c r="Q55" s="32">
        <v>1.169749245273368</v>
      </c>
      <c r="R55" s="32">
        <v>1.1273902993910889</v>
      </c>
      <c r="S55" s="32">
        <v>1.0891403827732558</v>
      </c>
      <c r="T55" s="32">
        <v>1.0543654631816937</v>
      </c>
      <c r="U55" s="32">
        <v>1.0225596036868627</v>
      </c>
      <c r="V55" s="32">
        <v>0.99331456239718718</v>
      </c>
      <c r="W55" s="32">
        <v>0.96629720818836284</v>
      </c>
      <c r="X55" s="32">
        <v>0.94123277484898538</v>
      </c>
      <c r="Y55" s="32">
        <v>0.91789236452476308</v>
      </c>
      <c r="Z55" s="32">
        <v>0.89608353092640325</v>
      </c>
      <c r="AA55" s="32">
        <v>0.87564310539005075</v>
      </c>
      <c r="AB55" s="32">
        <v>0.85643167056481051</v>
      </c>
      <c r="AC55" s="32">
        <v>0.83832925699206007</v>
      </c>
      <c r="AD55" s="32">
        <v>0.76124126232094569</v>
      </c>
      <c r="AE55" s="32">
        <v>0.70067190539240276</v>
      </c>
      <c r="AF55" s="32">
        <v>0.65146739244063268</v>
      </c>
      <c r="AG55" s="32">
        <v>0.61049601319016555</v>
      </c>
      <c r="AH55" s="32">
        <v>0.57572407973397266</v>
      </c>
      <c r="AI55" s="32">
        <v>0.5457627586574133</v>
      </c>
      <c r="AJ55" s="32">
        <v>0.51962537010303156</v>
      </c>
      <c r="AK55" s="32">
        <v>0.4965882397237692</v>
      </c>
      <c r="AL55" s="32">
        <v>0.47610646522247435</v>
      </c>
      <c r="AM55" s="32">
        <v>0.45776061047682448</v>
      </c>
      <c r="AN55" s="32">
        <v>0.44122170060561483</v>
      </c>
      <c r="AO55" s="32">
        <v>0.42622750379519359</v>
      </c>
      <c r="AP55" s="32">
        <v>0.41256602313816093</v>
      </c>
      <c r="AQ55" s="32">
        <v>0.40006373579517429</v>
      </c>
      <c r="AR55" s="32">
        <v>0.38857704140228844</v>
      </c>
      <c r="AS55" s="32">
        <v>0.37798593076457532</v>
      </c>
      <c r="AT55" s="32">
        <v>0.36818922245165442</v>
      </c>
      <c r="AU55" s="32">
        <v>0.35910092703902696</v>
      </c>
    </row>
    <row r="56" spans="1:47" ht="14.4">
      <c r="A56" s="37">
        <v>9</v>
      </c>
      <c r="B56" s="32">
        <v>1.7636797873029157</v>
      </c>
      <c r="C56" s="32">
        <v>1.7592754527247931</v>
      </c>
      <c r="D56" s="32">
        <v>1.7477019618403387</v>
      </c>
      <c r="E56" s="32">
        <v>1.7322109103653573</v>
      </c>
      <c r="F56" s="32">
        <v>1.7145836585714367</v>
      </c>
      <c r="G56" s="32">
        <v>1.6958497836621234</v>
      </c>
      <c r="H56" s="32">
        <v>1.6766269242280363</v>
      </c>
      <c r="I56" s="32">
        <v>1.6572948051438907</v>
      </c>
      <c r="J56" s="32">
        <v>1.6380900183683154</v>
      </c>
      <c r="K56" s="32">
        <v>1.6191602465908379</v>
      </c>
      <c r="L56" s="32">
        <v>1.600596549238724</v>
      </c>
      <c r="M56" s="32">
        <v>1.5144753318709485</v>
      </c>
      <c r="N56" s="32">
        <v>1.4395748709921963</v>
      </c>
      <c r="O56" s="32">
        <v>1.3743356308261765</v>
      </c>
      <c r="P56" s="32">
        <v>1.3170096223493735</v>
      </c>
      <c r="Q56" s="32">
        <v>1.2661488268549799</v>
      </c>
      <c r="R56" s="32">
        <v>1.2206176347812243</v>
      </c>
      <c r="S56" s="32">
        <v>1.1795311502250325</v>
      </c>
      <c r="T56" s="32">
        <v>1.1421947252633553</v>
      </c>
      <c r="U56" s="32">
        <v>1.1080567261073293</v>
      </c>
      <c r="V56" s="32">
        <v>1.076673619485532</v>
      </c>
      <c r="W56" s="32">
        <v>1.0476844601537079</v>
      </c>
      <c r="X56" s="32">
        <v>1.0207921781533877</v>
      </c>
      <c r="Y56" s="32">
        <v>0.99574972151701513</v>
      </c>
      <c r="Z56" s="32">
        <v>0.97234967385529758</v>
      </c>
      <c r="AA56" s="32">
        <v>0.95041637986887995</v>
      </c>
      <c r="AB56" s="32">
        <v>0.92979990083536623</v>
      </c>
      <c r="AC56" s="32">
        <v>0.91037132123325037</v>
      </c>
      <c r="AD56" s="32">
        <v>0.82760034216963185</v>
      </c>
      <c r="AE56" s="32">
        <v>0.76250668882794903</v>
      </c>
      <c r="AF56" s="32">
        <v>0.70957237120379379</v>
      </c>
      <c r="AG56" s="32">
        <v>0.66544751898082621</v>
      </c>
      <c r="AH56" s="32">
        <v>0.62795777086182791</v>
      </c>
      <c r="AI56" s="32">
        <v>0.59561849670529765</v>
      </c>
      <c r="AJ56" s="32">
        <v>0.56737497173513241</v>
      </c>
      <c r="AK56" s="32">
        <v>0.5424535379984351</v>
      </c>
      <c r="AL56" s="32">
        <v>0.52027155613919451</v>
      </c>
      <c r="AM56" s="32">
        <v>0.50038044117090463</v>
      </c>
      <c r="AN56" s="32">
        <v>0.48242826411630224</v>
      </c>
      <c r="AO56" s="32">
        <v>0.46613441565336866</v>
      </c>
      <c r="AP56" s="32">
        <v>0.45127197281507347</v>
      </c>
      <c r="AQ56" s="32">
        <v>0.43765513666656031</v>
      </c>
      <c r="AR56" s="32">
        <v>0.42513009759763198</v>
      </c>
      <c r="AS56" s="32">
        <v>0.41356827181467948</v>
      </c>
      <c r="AT56" s="32">
        <v>0.40286121226210458</v>
      </c>
      <c r="AU56" s="32">
        <v>0.39291672381621867</v>
      </c>
    </row>
    <row r="57" spans="1:47" ht="14.4">
      <c r="A57" s="37">
        <v>10</v>
      </c>
      <c r="B57" s="32">
        <v>1.8989504946166791</v>
      </c>
      <c r="C57" s="32">
        <v>1.890683431867874</v>
      </c>
      <c r="D57" s="32">
        <v>1.875664761769313</v>
      </c>
      <c r="E57" s="32">
        <v>1.8570760152395103</v>
      </c>
      <c r="F57" s="32">
        <v>1.8366410627131646</v>
      </c>
      <c r="G57" s="32">
        <v>1.8153436372283185</v>
      </c>
      <c r="H57" s="32">
        <v>1.7937648794086378</v>
      </c>
      <c r="I57" s="32">
        <v>1.7722552471143276</v>
      </c>
      <c r="J57" s="32">
        <v>1.7510276258282491</v>
      </c>
      <c r="K57" s="32">
        <v>1.7302102887418944</v>
      </c>
      <c r="L57" s="32">
        <v>1.7098782365441922</v>
      </c>
      <c r="M57" s="32">
        <v>1.6162993806223758</v>
      </c>
      <c r="N57" s="32">
        <v>1.5355639416053899</v>
      </c>
      <c r="O57" s="32">
        <v>1.465555069890059</v>
      </c>
      <c r="P57" s="32">
        <v>1.4042106624202286</v>
      </c>
      <c r="Q57" s="32">
        <v>1.3498886163097963</v>
      </c>
      <c r="R57" s="32">
        <v>1.3013251864703439</v>
      </c>
      <c r="S57" s="32">
        <v>1.2575465416144531</v>
      </c>
      <c r="T57" s="32">
        <v>1.2177938433692568</v>
      </c>
      <c r="U57" s="32">
        <v>1.1814676473174839</v>
      </c>
      <c r="V57" s="32">
        <v>1.1480878774145389</v>
      </c>
      <c r="W57" s="32">
        <v>1.1172650475341637</v>
      </c>
      <c r="X57" s="32">
        <v>1.0886793835450668</v>
      </c>
      <c r="Y57" s="32">
        <v>1.062065485027057</v>
      </c>
      <c r="Z57" s="32">
        <v>1.0372009023670672</v>
      </c>
      <c r="AA57" s="32">
        <v>1.0138975140972526</v>
      </c>
      <c r="AB57" s="32">
        <v>0.99199493336604194</v>
      </c>
      <c r="AC57" s="32">
        <v>0.97135540440403123</v>
      </c>
      <c r="AD57" s="32">
        <v>0.88342626202419705</v>
      </c>
      <c r="AE57" s="32">
        <v>0.81426007603695005</v>
      </c>
      <c r="AF57" s="32">
        <v>0.757989392110622</v>
      </c>
      <c r="AG57" s="32">
        <v>0.71105760980571298</v>
      </c>
      <c r="AH57" s="32">
        <v>0.67115837106804099</v>
      </c>
      <c r="AI57" s="32">
        <v>0.63671787658796974</v>
      </c>
      <c r="AJ57" s="32">
        <v>0.60661848835465482</v>
      </c>
      <c r="AK57" s="32">
        <v>0.58004059852731582</v>
      </c>
      <c r="AL57" s="32">
        <v>0.55636704796870973</v>
      </c>
      <c r="AM57" s="32">
        <v>0.53512270382954974</v>
      </c>
      <c r="AN57" s="32">
        <v>0.51593481182996337</v>
      </c>
      <c r="AO57" s="32">
        <v>0.4985061469378067</v>
      </c>
      <c r="AP57" s="32">
        <v>0.48259633291685422</v>
      </c>
      <c r="AQ57" s="32">
        <v>0.46800853716246482</v>
      </c>
      <c r="AR57" s="32">
        <v>0.45457979757687106</v>
      </c>
      <c r="AS57" s="32">
        <v>0.44217386135968884</v>
      </c>
      <c r="AT57" s="32">
        <v>0.43067579719694504</v>
      </c>
      <c r="AU57" s="32">
        <v>0.4199878826746053</v>
      </c>
    </row>
    <row r="58" spans="1:47" ht="14.4">
      <c r="A58" s="37">
        <v>11</v>
      </c>
      <c r="B58" s="32">
        <v>2.0213492460943874</v>
      </c>
      <c r="C58" s="32">
        <v>2.0086318286228622</v>
      </c>
      <c r="D58" s="32">
        <v>1.9897435619416943</v>
      </c>
      <c r="E58" s="32">
        <v>1.9677423216044083</v>
      </c>
      <c r="F58" s="32">
        <v>1.9442620421640271</v>
      </c>
      <c r="G58" s="32">
        <v>1.9202197471716245</v>
      </c>
      <c r="H58" s="32">
        <v>1.896146023441529</v>
      </c>
      <c r="I58" s="32">
        <v>1.872352237158839</v>
      </c>
      <c r="J58" s="32">
        <v>1.8490204906280363</v>
      </c>
      <c r="K58" s="32">
        <v>1.8262544213990823</v>
      </c>
      <c r="L58" s="32">
        <v>1.8041090298261757</v>
      </c>
      <c r="M58" s="32">
        <v>1.7030044566748548</v>
      </c>
      <c r="N58" s="32">
        <v>1.6165061858401413</v>
      </c>
      <c r="O58" s="32">
        <v>1.5418611396438304</v>
      </c>
      <c r="P58" s="32">
        <v>1.4766594863550435</v>
      </c>
      <c r="Q58" s="32">
        <v>1.4190489971757387</v>
      </c>
      <c r="R58" s="32">
        <v>1.3676295837418448</v>
      </c>
      <c r="S58" s="32">
        <v>1.321334110375936</v>
      </c>
      <c r="T58" s="32">
        <v>1.2793371909671925</v>
      </c>
      <c r="U58" s="32">
        <v>1.2409903196886887</v>
      </c>
      <c r="V58" s="32">
        <v>1.2057762566905978</v>
      </c>
      <c r="W58" s="32">
        <v>1.1732767203597088</v>
      </c>
      <c r="X58" s="32">
        <v>1.1431491932576261</v>
      </c>
      <c r="Y58" s="32">
        <v>1.1151100137604326</v>
      </c>
      <c r="Z58" s="32">
        <v>1.0889218589175464</v>
      </c>
      <c r="AA58" s="32">
        <v>1.0643843406806066</v>
      </c>
      <c r="AB58" s="32">
        <v>1.0413268429866542</v>
      </c>
      <c r="AC58" s="32">
        <v>1.0196029954354822</v>
      </c>
      <c r="AD58" s="32">
        <v>0.92708814091486824</v>
      </c>
      <c r="AE58" s="32">
        <v>0.85433804479371067</v>
      </c>
      <c r="AF58" s="32">
        <v>0.7951544585065381</v>
      </c>
      <c r="AG58" s="32">
        <v>0.74578762073122762</v>
      </c>
      <c r="AH58" s="32">
        <v>0.70380912949954333</v>
      </c>
      <c r="AI58" s="32">
        <v>0.66756346023936985</v>
      </c>
      <c r="AJ58" s="32">
        <v>0.6358757446718708</v>
      </c>
      <c r="AK58" s="32">
        <v>0.60788484758918804</v>
      </c>
      <c r="AL58" s="32">
        <v>0.58294259148959005</v>
      </c>
      <c r="AM58" s="32">
        <v>0.56055011056394433</v>
      </c>
      <c r="AN58" s="32">
        <v>0.54031611914058242</v>
      </c>
      <c r="AO58" s="32">
        <v>0.52192866850104636</v>
      </c>
      <c r="AP58" s="32">
        <v>0.50513550656069617</v>
      </c>
      <c r="AQ58" s="32">
        <v>0.48973009490667596</v>
      </c>
      <c r="AR58" s="32">
        <v>0.47554144647169727</v>
      </c>
      <c r="AS58" s="32">
        <v>0.46242660438342453</v>
      </c>
      <c r="AT58" s="32">
        <v>0.45026498476156074</v>
      </c>
      <c r="AU58" s="32">
        <v>0.43895405941427579</v>
      </c>
    </row>
    <row r="59" spans="1:47" ht="14.4">
      <c r="A59" s="37">
        <v>12</v>
      </c>
      <c r="B59" s="32">
        <v>2.1246226834827922</v>
      </c>
      <c r="C59" s="32">
        <v>2.1070973457889965</v>
      </c>
      <c r="D59" s="32">
        <v>2.0841144256824857</v>
      </c>
      <c r="E59" s="32">
        <v>2.0585611302149602</v>
      </c>
      <c r="F59" s="32">
        <v>2.0319537885915242</v>
      </c>
      <c r="G59" s="32">
        <v>2.0051253892633127</v>
      </c>
      <c r="H59" s="32">
        <v>1.9785445898255505</v>
      </c>
      <c r="I59" s="32">
        <v>1.9524759113093908</v>
      </c>
      <c r="J59" s="32">
        <v>1.9270652258810159</v>
      </c>
      <c r="K59" s="32">
        <v>1.9023876125389285</v>
      </c>
      <c r="L59" s="32">
        <v>1.8784751868359695</v>
      </c>
      <c r="M59" s="32">
        <v>1.7701531421950705</v>
      </c>
      <c r="N59" s="32">
        <v>1.6782493586134943</v>
      </c>
      <c r="O59" s="32">
        <v>1.5993289715992498</v>
      </c>
      <c r="P59" s="32">
        <v>1.5306189370583545</v>
      </c>
      <c r="Q59" s="32">
        <v>1.4700517556710477</v>
      </c>
      <c r="R59" s="32">
        <v>1.4160898218119284</v>
      </c>
      <c r="S59" s="32">
        <v>1.3675731156242623</v>
      </c>
      <c r="T59" s="32">
        <v>1.3236107453192736</v>
      </c>
      <c r="U59" s="32">
        <v>1.2835063874364634</v>
      </c>
      <c r="V59" s="32">
        <v>1.2467068985662311</v>
      </c>
      <c r="W59" s="32">
        <v>1.2127663985142121</v>
      </c>
      <c r="X59" s="32">
        <v>1.1813207292055123</v>
      </c>
      <c r="Y59" s="32">
        <v>1.1520689683011232</v>
      </c>
      <c r="Z59" s="32">
        <v>1.1247598204553511</v>
      </c>
      <c r="AA59" s="32">
        <v>1.0991814396302078</v>
      </c>
      <c r="AB59" s="32">
        <v>1.0751537055886906</v>
      </c>
      <c r="AC59" s="32">
        <v>1.0525222837525368</v>
      </c>
      <c r="AD59" s="32">
        <v>0.95620494087725916</v>
      </c>
      <c r="AE59" s="32">
        <v>0.88052304896970535</v>
      </c>
      <c r="AF59" s="32">
        <v>0.81898218161125591</v>
      </c>
      <c r="AG59" s="32">
        <v>0.76766219297149918</v>
      </c>
      <c r="AH59" s="32">
        <v>0.72402835202478955</v>
      </c>
      <c r="AI59" s="32">
        <v>0.68635467984739873</v>
      </c>
      <c r="AJ59" s="32">
        <v>0.65341742191649954</v>
      </c>
      <c r="AK59" s="32">
        <v>0.62432025723735685</v>
      </c>
      <c r="AL59" s="32">
        <v>0.59838891708792785</v>
      </c>
      <c r="AM59" s="32">
        <v>0.5751047033344634</v>
      </c>
      <c r="AN59" s="32">
        <v>0.55406093709778981</v>
      </c>
      <c r="AO59" s="32">
        <v>0.53493350636475623</v>
      </c>
      <c r="AP59" s="32">
        <v>0.51746039800268773</v>
      </c>
      <c r="AQ59" s="32">
        <v>0.50142713361549529</v>
      </c>
      <c r="AR59" s="32">
        <v>0.4866561899219467</v>
      </c>
      <c r="AS59" s="32">
        <v>0.47299917205339281</v>
      </c>
      <c r="AT59" s="32">
        <v>0.4603309286997419</v>
      </c>
      <c r="AU59" s="32">
        <v>0.44854506254341797</v>
      </c>
    </row>
    <row r="60" spans="1:47" ht="14.4">
      <c r="A60" s="37">
        <v>13</v>
      </c>
      <c r="B60" s="32">
        <v>2.1988905701084609</v>
      </c>
      <c r="C60" s="32">
        <v>2.1765769331936431</v>
      </c>
      <c r="D60" s="32">
        <v>2.1496034328049776</v>
      </c>
      <c r="E60" s="32">
        <v>2.1206496627828249</v>
      </c>
      <c r="F60" s="32">
        <v>2.0910940150402664</v>
      </c>
      <c r="G60" s="32">
        <v>2.0616735798200665</v>
      </c>
      <c r="H60" s="32">
        <v>2.0327878667138437</v>
      </c>
      <c r="I60" s="32">
        <v>2.004650025535172</v>
      </c>
      <c r="J60" s="32">
        <v>1.9773668028357072</v>
      </c>
      <c r="K60" s="32">
        <v>1.9509828456597123</v>
      </c>
      <c r="L60" s="32">
        <v>1.9255061699186622</v>
      </c>
      <c r="M60" s="32">
        <v>1.8109254162919142</v>
      </c>
      <c r="N60" s="32">
        <v>1.7144722303125004</v>
      </c>
      <c r="O60" s="32">
        <v>1.632038585702972</v>
      </c>
      <c r="P60" s="32">
        <v>1.5605025940697645</v>
      </c>
      <c r="Q60" s="32">
        <v>1.4975944830798531</v>
      </c>
      <c r="R60" s="32">
        <v>1.4416497769917103</v>
      </c>
      <c r="S60" s="32">
        <v>1.3914241068143793</v>
      </c>
      <c r="T60" s="32">
        <v>1.3459679184243005</v>
      </c>
      <c r="U60" s="32">
        <v>1.3045425988926662</v>
      </c>
      <c r="V60" s="32">
        <v>1.2665636111017549</v>
      </c>
      <c r="W60" s="32">
        <v>1.2315611934248309</v>
      </c>
      <c r="X60" s="32">
        <v>1.19915264166838</v>
      </c>
      <c r="Y60" s="32">
        <v>1.1690223732556044</v>
      </c>
      <c r="Z60" s="32">
        <v>1.1409073248546755</v>
      </c>
      <c r="AA60" s="32">
        <v>1.1145860761369097</v>
      </c>
      <c r="AB60" s="32">
        <v>1.0898706242329312</v>
      </c>
      <c r="AC60" s="32">
        <v>1.0666000757266032</v>
      </c>
      <c r="AD60" s="32">
        <v>0.96764950559340412</v>
      </c>
      <c r="AE60" s="32">
        <v>0.88998740495333539</v>
      </c>
      <c r="AF60" s="32">
        <v>0.82688666458515236</v>
      </c>
      <c r="AG60" s="32">
        <v>0.7742963388291848</v>
      </c>
      <c r="AH60" s="32">
        <v>0.72960166506849378</v>
      </c>
      <c r="AI60" s="32">
        <v>0.69102454206347774</v>
      </c>
      <c r="AJ60" s="32">
        <v>0.65730560021560358</v>
      </c>
      <c r="AK60" s="32">
        <v>0.62752323710276792</v>
      </c>
      <c r="AL60" s="32">
        <v>0.60098467210748263</v>
      </c>
      <c r="AM60" s="32">
        <v>0.57715729803552795</v>
      </c>
      <c r="AN60" s="32">
        <v>0.55562375534884512</v>
      </c>
      <c r="AO60" s="32">
        <v>0.53605157622726407</v>
      </c>
      <c r="AP60" s="32">
        <v>0.51817210425754545</v>
      </c>
      <c r="AQ60" s="32">
        <v>0.50176550430225741</v>
      </c>
      <c r="AR60" s="32">
        <v>0.48664987967570794</v>
      </c>
      <c r="AS60" s="32">
        <v>0.47267322525280198</v>
      </c>
      <c r="AT60" s="32">
        <v>0.45970737983701671</v>
      </c>
      <c r="AU60" s="32">
        <v>0.44764341432858978</v>
      </c>
    </row>
    <row r="61" spans="1:47" ht="14.4">
      <c r="A61" s="37">
        <v>14</v>
      </c>
      <c r="B61" s="32">
        <v>2.2307639642328532</v>
      </c>
      <c r="C61" s="32">
        <v>2.2042155694178338</v>
      </c>
      <c r="D61" s="32">
        <v>2.1738214618785849</v>
      </c>
      <c r="E61" s="32">
        <v>2.1420311157055214</v>
      </c>
      <c r="F61" s="32">
        <v>2.1100750745271544</v>
      </c>
      <c r="G61" s="32">
        <v>2.0785903838665534</v>
      </c>
      <c r="H61" s="32">
        <v>2.0479060400467546</v>
      </c>
      <c r="I61" s="32">
        <v>2.0181838321476024</v>
      </c>
      <c r="J61" s="32">
        <v>1.9894920682088668</v>
      </c>
      <c r="K61" s="32">
        <v>1.9618459660033913</v>
      </c>
      <c r="L61" s="32">
        <v>1.9352305693856984</v>
      </c>
      <c r="M61" s="32">
        <v>1.8162774957157721</v>
      </c>
      <c r="N61" s="32">
        <v>1.71684407108711</v>
      </c>
      <c r="O61" s="32">
        <v>1.6322339469953835</v>
      </c>
      <c r="P61" s="32">
        <v>1.5590328518150263</v>
      </c>
      <c r="Q61" s="32">
        <v>1.4948073805458169</v>
      </c>
      <c r="R61" s="32">
        <v>1.4377935796559582</v>
      </c>
      <c r="S61" s="32">
        <v>1.386682783947792</v>
      </c>
      <c r="T61" s="32">
        <v>1.3404818691920819</v>
      </c>
      <c r="U61" s="32">
        <v>1.2984215630375004</v>
      </c>
      <c r="V61" s="32">
        <v>1.2598950794420076</v>
      </c>
      <c r="W61" s="32">
        <v>1.2244160919380667</v>
      </c>
      <c r="X61" s="32">
        <v>1.1915892929833916</v>
      </c>
      <c r="Y61" s="32">
        <v>1.1610893307075139</v>
      </c>
      <c r="Z61" s="32">
        <v>1.1326454460944586</v>
      </c>
      <c r="AA61" s="32">
        <v>1.1060300703281694</v>
      </c>
      <c r="AB61" s="32">
        <v>1.0810502264881121</v>
      </c>
      <c r="AC61" s="32">
        <v>1.0575409522638417</v>
      </c>
      <c r="AD61" s="32">
        <v>0.95768148097641836</v>
      </c>
      <c r="AE61" s="32">
        <v>0.87942065133635505</v>
      </c>
      <c r="AF61" s="32">
        <v>0.81590385486797701</v>
      </c>
      <c r="AG61" s="32">
        <v>0.7630132399604066</v>
      </c>
      <c r="AH61" s="32">
        <v>0.71809563493379069</v>
      </c>
      <c r="AI61" s="32">
        <v>0.67934938282109558</v>
      </c>
      <c r="AJ61" s="32">
        <v>0.64549991576862054</v>
      </c>
      <c r="AK61" s="32">
        <v>0.6156154230035249</v>
      </c>
      <c r="AL61" s="32">
        <v>0.58899603956574031</v>
      </c>
      <c r="AM61" s="32">
        <v>0.56510410720573945</v>
      </c>
      <c r="AN61" s="32">
        <v>0.54351858228740146</v>
      </c>
      <c r="AO61" s="32">
        <v>0.52390425745001612</v>
      </c>
      <c r="AP61" s="32">
        <v>0.50599040496856129</v>
      </c>
      <c r="AQ61" s="32">
        <v>0.4895556008816353</v>
      </c>
      <c r="AR61" s="32">
        <v>0.47441671433302479</v>
      </c>
      <c r="AS61" s="32">
        <v>0.46042077085444655</v>
      </c>
      <c r="AT61" s="32">
        <v>0.44743884044368876</v>
      </c>
      <c r="AU61" s="32">
        <v>0.43536137895900073</v>
      </c>
    </row>
    <row r="62" spans="1:47" ht="14.4">
      <c r="A62" s="37">
        <v>15</v>
      </c>
      <c r="B62" s="32">
        <v>2.2040582307327092</v>
      </c>
      <c r="C62" s="32">
        <v>2.1745042546822813</v>
      </c>
      <c r="D62" s="32">
        <v>2.1418482761269222</v>
      </c>
      <c r="E62" s="32">
        <v>2.1083058556424117</v>
      </c>
      <c r="F62" s="32">
        <v>2.0749631702703653</v>
      </c>
      <c r="G62" s="32">
        <v>2.0423629398397343</v>
      </c>
      <c r="H62" s="32">
        <v>2.0107697398573401</v>
      </c>
      <c r="I62" s="32">
        <v>1.9802997749874662</v>
      </c>
      <c r="J62" s="32">
        <v>1.9509881472459467</v>
      </c>
      <c r="K62" s="32">
        <v>1.9228252920859337</v>
      </c>
      <c r="L62" s="32">
        <v>1.8957773740252244</v>
      </c>
      <c r="M62" s="32">
        <v>1.7755068312543016</v>
      </c>
      <c r="N62" s="32">
        <v>1.6755600449493517</v>
      </c>
      <c r="O62" s="32">
        <v>1.5908333716595244</v>
      </c>
      <c r="P62" s="32">
        <v>1.5177297201682995</v>
      </c>
      <c r="Q62" s="32">
        <v>1.453723041264442</v>
      </c>
      <c r="R62" s="32">
        <v>1.3969984214595854</v>
      </c>
      <c r="S62" s="32">
        <v>1.346217484926705</v>
      </c>
      <c r="T62" s="32">
        <v>1.3003690389859346</v>
      </c>
      <c r="U62" s="32">
        <v>1.2586724829914113</v>
      </c>
      <c r="V62" s="32">
        <v>1.2205137771129668</v>
      </c>
      <c r="W62" s="32">
        <v>1.185401890412348</v>
      </c>
      <c r="X62" s="32">
        <v>1.1529384505702673</v>
      </c>
      <c r="Y62" s="32">
        <v>1.1227961191726445</v>
      </c>
      <c r="Z62" s="32">
        <v>1.0947028722217655</v>
      </c>
      <c r="AA62" s="32">
        <v>1.0684303653377447</v>
      </c>
      <c r="AB62" s="32">
        <v>1.0437851812216041</v>
      </c>
      <c r="AC62" s="32">
        <v>1.0206021480987466</v>
      </c>
      <c r="AD62" s="32">
        <v>0.92224902512097906</v>
      </c>
      <c r="AE62" s="32">
        <v>0.8453043043688</v>
      </c>
      <c r="AF62" s="32">
        <v>0.78294367796791309</v>
      </c>
      <c r="AG62" s="32">
        <v>0.73107694826823844</v>
      </c>
      <c r="AH62" s="32">
        <v>0.68707347751201686</v>
      </c>
      <c r="AI62" s="32">
        <v>0.64914951315547453</v>
      </c>
      <c r="AJ62" s="32">
        <v>0.61604470100442943</v>
      </c>
      <c r="AK62" s="32">
        <v>0.58683859607230426</v>
      </c>
      <c r="AL62" s="32">
        <v>0.56084051256810763</v>
      </c>
      <c r="AM62" s="32">
        <v>0.53752028385979278</v>
      </c>
      <c r="AN62" s="32">
        <v>0.5164630437618597</v>
      </c>
      <c r="AO62" s="32">
        <v>0.49733872835401005</v>
      </c>
      <c r="AP62" s="32">
        <v>0.47988093117287667</v>
      </c>
      <c r="AQ62" s="32">
        <v>0.4638718890642104</v>
      </c>
      <c r="AR62" s="32">
        <v>0.44913159627053101</v>
      </c>
      <c r="AS62" s="32">
        <v>0.43550976493003224</v>
      </c>
      <c r="AT62" s="32">
        <v>0.42287978967341411</v>
      </c>
      <c r="AU62" s="32">
        <v>0.41113414981907659</v>
      </c>
    </row>
    <row r="63" spans="1:47" ht="14.4">
      <c r="A63" s="37">
        <v>16</v>
      </c>
      <c r="B63" s="32">
        <v>2.1014131485442555</v>
      </c>
      <c r="C63" s="32">
        <v>2.0708431592990695</v>
      </c>
      <c r="D63" s="32">
        <v>2.0377463450333866</v>
      </c>
      <c r="E63" s="32">
        <v>2.0041217268540543</v>
      </c>
      <c r="F63" s="32">
        <v>1.9709297296908077</v>
      </c>
      <c r="G63" s="32">
        <v>1.9386356072035533</v>
      </c>
      <c r="H63" s="32">
        <v>1.9074540250222518</v>
      </c>
      <c r="I63" s="32">
        <v>1.8774678869313957</v>
      </c>
      <c r="J63" s="32">
        <v>1.8486894505451843</v>
      </c>
      <c r="K63" s="32">
        <v>1.821093127871739</v>
      </c>
      <c r="L63" s="32">
        <v>1.7946336422507689</v>
      </c>
      <c r="M63" s="32">
        <v>1.6774094771415025</v>
      </c>
      <c r="N63" s="32">
        <v>1.5804201082579667</v>
      </c>
      <c r="O63" s="32">
        <v>1.4984441242509881</v>
      </c>
      <c r="P63" s="32">
        <v>1.4278710674783226</v>
      </c>
      <c r="Q63" s="32">
        <v>1.3661897071633322</v>
      </c>
      <c r="R63" s="32">
        <v>1.3116065012538654</v>
      </c>
      <c r="S63" s="32">
        <v>1.2628043255589627</v>
      </c>
      <c r="T63" s="32">
        <v>1.2187911468698762</v>
      </c>
      <c r="U63" s="32">
        <v>1.1788030395293168</v>
      </c>
      <c r="V63" s="32">
        <v>1.1422402906104785</v>
      </c>
      <c r="W63" s="32">
        <v>1.1086241378546204</v>
      </c>
      <c r="X63" s="32">
        <v>1.07756672720228</v>
      </c>
      <c r="Y63" s="32">
        <v>1.0487497677425108</v>
      </c>
      <c r="Z63" s="32">
        <v>1.0219090516790521</v>
      </c>
      <c r="AA63" s="32">
        <v>0.9968230193387092</v>
      </c>
      <c r="AB63" s="32">
        <v>0.97330417153303961</v>
      </c>
      <c r="AC63" s="32">
        <v>0.95119252359729567</v>
      </c>
      <c r="AD63" s="32">
        <v>0.85751497568386492</v>
      </c>
      <c r="AE63" s="32">
        <v>0.78438009724682345</v>
      </c>
      <c r="AF63" s="32">
        <v>0.72521052951549392</v>
      </c>
      <c r="AG63" s="32">
        <v>0.67607251308034033</v>
      </c>
      <c r="AH63" s="32">
        <v>0.63444040380911548</v>
      </c>
      <c r="AI63" s="32">
        <v>0.59860414322641398</v>
      </c>
      <c r="AJ63" s="32">
        <v>0.567356979258966</v>
      </c>
      <c r="AK63" s="32">
        <v>0.53981860284552152</v>
      </c>
      <c r="AL63" s="32">
        <v>0.51532911328209929</v>
      </c>
      <c r="AM63" s="32">
        <v>0.49338244091398376</v>
      </c>
      <c r="AN63" s="32">
        <v>0.47358291146058185</v>
      </c>
      <c r="AO63" s="32">
        <v>0.45561597725206571</v>
      </c>
      <c r="AP63" s="32">
        <v>0.4392279417653755</v>
      </c>
      <c r="AQ63" s="32">
        <v>0.4242115738589104</v>
      </c>
      <c r="AR63" s="32">
        <v>0.41039568492401446</v>
      </c>
      <c r="AS63" s="32">
        <v>0.39763743650837025</v>
      </c>
      <c r="AT63" s="32">
        <v>0.38581656912688944</v>
      </c>
      <c r="AU63" s="32">
        <v>0.37483100833717364</v>
      </c>
    </row>
    <row r="64" spans="1:47" ht="14.4">
      <c r="A64" s="37">
        <v>17</v>
      </c>
      <c r="B64" s="32">
        <v>1.9072249751899903</v>
      </c>
      <c r="C64" s="32">
        <v>1.8783529323232653</v>
      </c>
      <c r="D64" s="32">
        <v>1.8472690019659024</v>
      </c>
      <c r="E64" s="32">
        <v>1.8157922069166852</v>
      </c>
      <c r="F64" s="32">
        <v>1.7847897623511653</v>
      </c>
      <c r="G64" s="32">
        <v>1.754676680077401</v>
      </c>
      <c r="H64" s="32">
        <v>1.7256401194807274</v>
      </c>
      <c r="I64" s="32">
        <v>1.6977481028901558</v>
      </c>
      <c r="J64" s="32">
        <v>1.6710052630935748</v>
      </c>
      <c r="K64" s="32">
        <v>1.6453826558022511</v>
      </c>
      <c r="L64" s="32">
        <v>1.6208341901854968</v>
      </c>
      <c r="M64" s="32">
        <v>1.51227321662795</v>
      </c>
      <c r="N64" s="32">
        <v>1.4226705052088333</v>
      </c>
      <c r="O64" s="32">
        <v>1.3470809860243584</v>
      </c>
      <c r="P64" s="32">
        <v>1.2821081739286839</v>
      </c>
      <c r="Q64" s="32">
        <v>1.2253984192583098</v>
      </c>
      <c r="R64" s="32">
        <v>1.1752749421651758</v>
      </c>
      <c r="S64" s="32">
        <v>1.1305086916186877</v>
      </c>
      <c r="T64" s="32">
        <v>1.0901753750973613</v>
      </c>
      <c r="U64" s="32">
        <v>1.053564138042024</v>
      </c>
      <c r="V64" s="32">
        <v>1.020117545020724</v>
      </c>
      <c r="W64" s="32">
        <v>0.98939101772602533</v>
      </c>
      <c r="X64" s="32">
        <v>0.96102471002471235</v>
      </c>
      <c r="Y64" s="32">
        <v>0.9347235506032866</v>
      </c>
      <c r="Z64" s="32">
        <v>0.91024278511679879</v>
      </c>
      <c r="AA64" s="32">
        <v>0.88737730651170743</v>
      </c>
      <c r="AB64" s="32">
        <v>0.86595364899179039</v>
      </c>
      <c r="AC64" s="32">
        <v>0.84582389010853387</v>
      </c>
      <c r="AD64" s="32">
        <v>0.76067890340083233</v>
      </c>
      <c r="AE64" s="32">
        <v>0.69437045686040366</v>
      </c>
      <c r="AF64" s="32">
        <v>0.64084096603338159</v>
      </c>
      <c r="AG64" s="32">
        <v>0.59647441261753131</v>
      </c>
      <c r="AH64" s="32">
        <v>0.55895295724649041</v>
      </c>
      <c r="AI64" s="32">
        <v>0.52670951855629955</v>
      </c>
      <c r="AJ64" s="32">
        <v>0.49863968886554388</v>
      </c>
      <c r="AK64" s="32">
        <v>0.47393878349044116</v>
      </c>
      <c r="AL64" s="32">
        <v>0.45200425986299042</v>
      </c>
      <c r="AM64" s="32">
        <v>0.43237451265247306</v>
      </c>
      <c r="AN64" s="32">
        <v>0.41468898185570213</v>
      </c>
      <c r="AO64" s="32">
        <v>0.39866129623757907</v>
      </c>
      <c r="AP64" s="32">
        <v>0.3840606846226492</v>
      </c>
      <c r="AQ64" s="32">
        <v>0.37069879742803946</v>
      </c>
      <c r="AR64" s="32">
        <v>0.35842016574557656</v>
      </c>
      <c r="AS64" s="32">
        <v>0.34709516491570147</v>
      </c>
      <c r="AT64" s="32">
        <v>0.33661473908397188</v>
      </c>
      <c r="AU64" s="32">
        <v>0.32688638735190068</v>
      </c>
    </row>
    <row r="65" spans="1:47" ht="14.4">
      <c r="A65" s="37">
        <v>18</v>
      </c>
      <c r="B65" s="32">
        <v>1.6123879335871323</v>
      </c>
      <c r="C65" s="32">
        <v>1.5884052352676197</v>
      </c>
      <c r="D65" s="32">
        <v>1.5622117063668102</v>
      </c>
      <c r="E65" s="32">
        <v>1.5354919141188363</v>
      </c>
      <c r="F65" s="32">
        <v>1.5090597700240151</v>
      </c>
      <c r="G65" s="32">
        <v>1.4833131467164664</v>
      </c>
      <c r="H65" s="32">
        <v>1.4584387906944187</v>
      </c>
      <c r="I65" s="32">
        <v>1.4345120311064878</v>
      </c>
      <c r="J65" s="32">
        <v>1.4115481543750177</v>
      </c>
      <c r="K65" s="32">
        <v>1.3895300357633473</v>
      </c>
      <c r="L65" s="32">
        <v>1.3684234757759153</v>
      </c>
      <c r="M65" s="32">
        <v>1.2750069926910481</v>
      </c>
      <c r="N65" s="32">
        <v>1.1978784509926044</v>
      </c>
      <c r="O65" s="32">
        <v>1.1328355123963385</v>
      </c>
      <c r="P65" s="32">
        <v>1.0769636108198091</v>
      </c>
      <c r="Q65" s="32">
        <v>1.0282344029719996</v>
      </c>
      <c r="R65" s="32">
        <v>0.98519964030994711</v>
      </c>
      <c r="S65" s="32">
        <v>0.94679645626940123</v>
      </c>
      <c r="T65" s="32">
        <v>0.91222496957872179</v>
      </c>
      <c r="U65" s="32">
        <v>0.88086977273208855</v>
      </c>
      <c r="V65" s="32">
        <v>0.85224819387943163</v>
      </c>
      <c r="W65" s="32">
        <v>0.82597526883936079</v>
      </c>
      <c r="X65" s="32">
        <v>0.80173942341066418</v>
      </c>
      <c r="Y65" s="32">
        <v>0.7792852026154754</v>
      </c>
      <c r="Z65" s="32">
        <v>0.75840075135482499</v>
      </c>
      <c r="AA65" s="32">
        <v>0.73890857124159715</v>
      </c>
      <c r="AB65" s="32">
        <v>0.72065858280917061</v>
      </c>
      <c r="AC65" s="32">
        <v>0.70352284013807764</v>
      </c>
      <c r="AD65" s="32">
        <v>0.63118224108815812</v>
      </c>
      <c r="AE65" s="32">
        <v>0.57502263719045354</v>
      </c>
      <c r="AF65" s="32">
        <v>0.52981769850951177</v>
      </c>
      <c r="AG65" s="32">
        <v>0.49245252211126678</v>
      </c>
      <c r="AH65" s="32">
        <v>0.46093350922294019</v>
      </c>
      <c r="AI65" s="32">
        <v>0.43391474930520146</v>
      </c>
      <c r="AJ65" s="32">
        <v>0.41044901490365815</v>
      </c>
      <c r="AK65" s="32">
        <v>0.38984705207878811</v>
      </c>
      <c r="AL65" s="32">
        <v>0.37159339925204027</v>
      </c>
      <c r="AM65" s="32">
        <v>0.35529363665679214</v>
      </c>
      <c r="AN65" s="32">
        <v>0.34064003635172324</v>
      </c>
      <c r="AO65" s="32">
        <v>0.32738845734522526</v>
      </c>
      <c r="AP65" s="32">
        <v>0.31534236750666134</v>
      </c>
      <c r="AQ65" s="32">
        <v>0.30434152546675375</v>
      </c>
      <c r="AR65" s="32">
        <v>0.29425379329171175</v>
      </c>
      <c r="AS65" s="32">
        <v>0.28496910315126789</v>
      </c>
      <c r="AT65" s="32">
        <v>0.27639493744129451</v>
      </c>
      <c r="AU65" s="32">
        <v>0.26845289241108927</v>
      </c>
    </row>
    <row r="67" spans="1:15" ht="18">
      <c r="A67" s="44" t="s">
        <v>164</v>
      </c>
      <c r="I67" s="145" t="s">
        <v>159</v>
      </c>
      <c r="J67" s="32">
        <v>50</v>
      </c>
      <c r="K67" s="32">
        <v>5000</v>
      </c>
      <c r="N67" s="32">
        <f>A70</f>
        <v>2</v>
      </c>
      <c r="O67" s="32">
        <f>A86</f>
        <v>18</v>
      </c>
    </row>
    <row r="68" spans="1:47" ht="18">
      <c r="A68" s="47"/>
      <c r="B68" s="333" t="s">
        <v>92</v>
      </c>
      <c r="C68" s="333"/>
      <c r="D68" s="333"/>
      <c r="E68" s="333"/>
      <c r="F68" s="333"/>
      <c r="G68" s="333"/>
      <c r="H68" s="333"/>
      <c r="I68" s="333"/>
      <c r="J68" s="333"/>
      <c r="K68" s="333"/>
      <c r="L68" s="333"/>
      <c r="M68" s="333"/>
      <c r="N68" s="333"/>
      <c r="O68" s="333"/>
      <c r="P68" s="333"/>
      <c r="Q68" s="333"/>
      <c r="R68" s="333"/>
      <c r="S68" s="333"/>
      <c r="T68" s="333"/>
      <c r="U68" s="333"/>
      <c r="V68" s="333"/>
      <c r="W68" s="333"/>
      <c r="X68" s="333"/>
      <c r="Y68" s="333"/>
      <c r="Z68" s="333"/>
      <c r="AA68" s="333"/>
      <c r="AB68" s="333"/>
      <c r="AC68" s="333"/>
      <c r="AD68" s="333"/>
      <c r="AE68" s="333"/>
      <c r="AF68" s="333"/>
      <c r="AG68" s="333"/>
      <c r="AH68" s="333"/>
      <c r="AI68" s="333"/>
      <c r="AJ68" s="333"/>
      <c r="AK68" s="333"/>
      <c r="AL68" s="333"/>
      <c r="AM68" s="333"/>
      <c r="AN68" s="333"/>
      <c r="AO68" s="333"/>
      <c r="AP68" s="333"/>
      <c r="AQ68" s="333"/>
      <c r="AR68" s="333"/>
      <c r="AS68" s="333"/>
      <c r="AT68" s="333"/>
      <c r="AU68" s="333"/>
    </row>
    <row r="69" spans="1:47" ht="14.4">
      <c r="A69" s="36" t="s">
        <v>93</v>
      </c>
      <c r="B69" s="38">
        <v>50</v>
      </c>
      <c r="C69" s="38">
        <v>60</v>
      </c>
      <c r="D69" s="38">
        <v>70</v>
      </c>
      <c r="E69" s="38">
        <v>80</v>
      </c>
      <c r="F69" s="38">
        <v>90</v>
      </c>
      <c r="G69" s="38">
        <v>100</v>
      </c>
      <c r="H69" s="38">
        <v>110</v>
      </c>
      <c r="I69" s="38">
        <v>120</v>
      </c>
      <c r="J69" s="38">
        <v>130</v>
      </c>
      <c r="K69" s="38">
        <v>140</v>
      </c>
      <c r="L69" s="38">
        <v>150</v>
      </c>
      <c r="M69" s="38">
        <v>200</v>
      </c>
      <c r="N69" s="38">
        <v>250</v>
      </c>
      <c r="O69" s="38">
        <v>300</v>
      </c>
      <c r="P69" s="38">
        <v>350</v>
      </c>
      <c r="Q69" s="38">
        <v>400</v>
      </c>
      <c r="R69" s="38">
        <v>450</v>
      </c>
      <c r="S69" s="38">
        <v>500</v>
      </c>
      <c r="T69" s="38">
        <v>550</v>
      </c>
      <c r="U69" s="38">
        <v>600</v>
      </c>
      <c r="V69" s="38">
        <v>650</v>
      </c>
      <c r="W69" s="38">
        <v>700</v>
      </c>
      <c r="X69" s="38">
        <v>750</v>
      </c>
      <c r="Y69" s="38">
        <v>800</v>
      </c>
      <c r="Z69" s="38">
        <v>850</v>
      </c>
      <c r="AA69" s="38">
        <v>900</v>
      </c>
      <c r="AB69" s="38">
        <v>950</v>
      </c>
      <c r="AC69" s="38">
        <v>1000</v>
      </c>
      <c r="AD69" s="38">
        <v>1250</v>
      </c>
      <c r="AE69" s="38">
        <v>1500</v>
      </c>
      <c r="AF69" s="38">
        <v>1750</v>
      </c>
      <c r="AG69" s="38">
        <v>2000</v>
      </c>
      <c r="AH69" s="38">
        <v>2250</v>
      </c>
      <c r="AI69" s="38">
        <v>2500</v>
      </c>
      <c r="AJ69" s="38">
        <v>2750</v>
      </c>
      <c r="AK69" s="38">
        <v>3000</v>
      </c>
      <c r="AL69" s="38">
        <v>3250</v>
      </c>
      <c r="AM69" s="38">
        <v>3500</v>
      </c>
      <c r="AN69" s="38">
        <v>3750</v>
      </c>
      <c r="AO69" s="38">
        <v>4000</v>
      </c>
      <c r="AP69" s="38">
        <v>4250</v>
      </c>
      <c r="AQ69" s="38">
        <v>4500</v>
      </c>
      <c r="AR69" s="38">
        <v>4750</v>
      </c>
      <c r="AS69" s="38">
        <v>5000</v>
      </c>
      <c r="AT69" s="38">
        <v>5250</v>
      </c>
      <c r="AU69" s="38">
        <v>5500</v>
      </c>
    </row>
    <row r="70" spans="1:47" ht="14.4">
      <c r="A70" s="37">
        <v>2</v>
      </c>
      <c r="B70" s="32">
        <v>0.45729790838485573</v>
      </c>
      <c r="C70" s="32">
        <v>0.46392035600527459</v>
      </c>
      <c r="D70" s="32">
        <v>0.46574742211646181</v>
      </c>
      <c r="E70" s="32">
        <v>0.46469920830377676</v>
      </c>
      <c r="F70" s="32">
        <v>0.46187073923710997</v>
      </c>
      <c r="G70" s="32">
        <v>0.45792203630618189</v>
      </c>
      <c r="H70" s="32">
        <v>0.45326784854535518</v>
      </c>
      <c r="I70" s="32">
        <v>0.44817721798543897</v>
      </c>
      <c r="J70" s="32">
        <v>0.44282894998509548</v>
      </c>
      <c r="K70" s="32">
        <v>0.43734404769646307</v>
      </c>
      <c r="L70" s="32">
        <v>0.43180544761039752</v>
      </c>
      <c r="M70" s="32">
        <v>0.40479574627902348</v>
      </c>
      <c r="N70" s="32">
        <v>0.38035731111573368</v>
      </c>
      <c r="O70" s="32">
        <v>0.35878207613785629</v>
      </c>
      <c r="P70" s="32">
        <v>0.33976825630152996</v>
      </c>
      <c r="Q70" s="32">
        <v>0.32293624049910552</v>
      </c>
      <c r="R70" s="32">
        <v>0.30794339140282001</v>
      </c>
      <c r="S70" s="32">
        <v>0.29450361598534336</v>
      </c>
      <c r="T70" s="32">
        <v>0.2823832267020242</v>
      </c>
      <c r="U70" s="32">
        <v>0.27139198673388987</v>
      </c>
      <c r="V70" s="32">
        <v>0.26137444010835886</v>
      </c>
      <c r="W70" s="32">
        <v>0.25220270139400014</v>
      </c>
      <c r="X70" s="32">
        <v>0.24377075170191956</v>
      </c>
      <c r="Y70" s="32">
        <v>0.23599000220956637</v>
      </c>
      <c r="Z70" s="32">
        <v>0.22878585526944126</v>
      </c>
      <c r="AA70" s="32">
        <v>0.22209503132969369</v>
      </c>
      <c r="AB70" s="32">
        <v>0.21586347917358759</v>
      </c>
      <c r="AC70" s="32">
        <v>0.21004473055088382</v>
      </c>
      <c r="AD70" s="32">
        <v>0.18590296469146581</v>
      </c>
      <c r="AE70" s="32">
        <v>0.16776734589046768</v>
      </c>
      <c r="AF70" s="32">
        <v>0.15367962998416704</v>
      </c>
      <c r="AG70" s="32">
        <v>0.14246746660811543</v>
      </c>
      <c r="AH70" s="32">
        <v>0.13338107676527958</v>
      </c>
      <c r="AI70" s="32">
        <v>0.12591606696037611</v>
      </c>
      <c r="AJ70" s="32">
        <v>0.11971928345783353</v>
      </c>
      <c r="AK70" s="32">
        <v>0.11453531859871835</v>
      </c>
      <c r="AL70" s="32">
        <v>0.11017443315766934</v>
      </c>
      <c r="AM70" s="32">
        <v>0.1064924508683518</v>
      </c>
      <c r="AN70" s="32">
        <v>0.10337768193975896</v>
      </c>
      <c r="AO70" s="32">
        <v>0.10074214684998234</v>
      </c>
      <c r="AP70" s="32">
        <v>0.098515524994084058</v>
      </c>
      <c r="AQ70" s="32">
        <v>0.096640883018743295</v>
      </c>
      <c r="AR70" s="32">
        <v>0.095071596634998479</v>
      </c>
      <c r="AS70" s="32">
        <v>0.093769091612095401</v>
      </c>
      <c r="AT70" s="32">
        <v>0.09270115875615334</v>
      </c>
      <c r="AU70" s="32">
        <v>0.091840678546312726</v>
      </c>
    </row>
    <row r="71" spans="1:47" ht="14.4">
      <c r="A71" s="37">
        <v>3</v>
      </c>
      <c r="B71" s="32">
        <v>0.69185477558825148</v>
      </c>
      <c r="C71" s="32">
        <v>0.69800622358173159</v>
      </c>
      <c r="D71" s="32">
        <v>0.69843915677165991</v>
      </c>
      <c r="E71" s="32">
        <v>0.69548726715190146</v>
      </c>
      <c r="F71" s="32">
        <v>0.69047230028212037</v>
      </c>
      <c r="G71" s="32">
        <v>0.6841857306786161</v>
      </c>
      <c r="H71" s="32">
        <v>0.67712159399870164</v>
      </c>
      <c r="I71" s="32">
        <v>0.66959805957782692</v>
      </c>
      <c r="J71" s="32">
        <v>0.66182487217218922</v>
      </c>
      <c r="K71" s="32">
        <v>0.65394263551625909</v>
      </c>
      <c r="L71" s="32">
        <v>0.64604663027744169</v>
      </c>
      <c r="M71" s="32">
        <v>0.60802441122675877</v>
      </c>
      <c r="N71" s="32">
        <v>0.57391412815537246</v>
      </c>
      <c r="O71" s="32">
        <v>0.54384662725139976</v>
      </c>
      <c r="P71" s="32">
        <v>0.5173191962871988</v>
      </c>
      <c r="Q71" s="32">
        <v>0.49378071630841636</v>
      </c>
      <c r="R71" s="32">
        <v>0.47275182607147781</v>
      </c>
      <c r="S71" s="32">
        <v>0.45383868268776228</v>
      </c>
      <c r="T71" s="32">
        <v>0.4367222715454534</v>
      </c>
      <c r="U71" s="32">
        <v>0.4211441061634138</v>
      </c>
      <c r="V71" s="32">
        <v>0.40689351623143433</v>
      </c>
      <c r="W71" s="32">
        <v>0.3937974396029813</v>
      </c>
      <c r="X71" s="32">
        <v>0.38171249559245801</v>
      </c>
      <c r="Y71" s="32">
        <v>0.37051888838594194</v>
      </c>
      <c r="Z71" s="32">
        <v>0.36011571548504473</v>
      </c>
      <c r="AA71" s="32">
        <v>0.35041733876442871</v>
      </c>
      <c r="AB71" s="32">
        <v>0.34135055706303175</v>
      </c>
      <c r="AC71" s="32">
        <v>0.33285238531968075</v>
      </c>
      <c r="AD71" s="32">
        <v>0.29720671536611676</v>
      </c>
      <c r="AE71" s="32">
        <v>0.26990887449136169</v>
      </c>
      <c r="AF71" s="32">
        <v>0.24827966104403823</v>
      </c>
      <c r="AG71" s="32">
        <v>0.23070531167458372</v>
      </c>
      <c r="AH71" s="32">
        <v>0.21614761451652589</v>
      </c>
      <c r="AI71" s="32">
        <v>0.20390418502668059</v>
      </c>
      <c r="AJ71" s="32">
        <v>0.19348060507277579</v>
      </c>
      <c r="AK71" s="32">
        <v>0.18451748649622676</v>
      </c>
      <c r="AL71" s="32">
        <v>0.1767465628602807</v>
      </c>
      <c r="AM71" s="32">
        <v>0.16996306259170776</v>
      </c>
      <c r="AN71" s="32">
        <v>0.16400767291696164</v>
      </c>
      <c r="AO71" s="32">
        <v>0.15875439070438382</v>
      </c>
      <c r="AP71" s="32">
        <v>0.15410211561114764</v>
      </c>
      <c r="AQ71" s="32">
        <v>0.14996869520374978</v>
      </c>
      <c r="AR71" s="32">
        <v>0.14628661949922445</v>
      </c>
      <c r="AS71" s="32">
        <v>0.14299985106391108</v>
      </c>
      <c r="AT71" s="32">
        <v>0.14006145312371646</v>
      </c>
      <c r="AU71" s="32">
        <v>0.13743178885943819</v>
      </c>
    </row>
    <row r="72" spans="1:47" ht="14.4">
      <c r="A72" s="37">
        <v>4</v>
      </c>
      <c r="B72" s="32">
        <v>0.91205313427113499</v>
      </c>
      <c r="C72" s="32">
        <v>0.91747652109242595</v>
      </c>
      <c r="D72" s="32">
        <v>0.91645879075126857</v>
      </c>
      <c r="E72" s="32">
        <v>0.91166480859018317</v>
      </c>
      <c r="F72" s="32">
        <v>0.90459682292724086</v>
      </c>
      <c r="G72" s="32">
        <v>0.89615027499869215</v>
      </c>
      <c r="H72" s="32">
        <v>0.88688141218136096</v>
      </c>
      <c r="I72" s="32">
        <v>0.87714657028435683</v>
      </c>
      <c r="J72" s="32">
        <v>0.86717922245989887</v>
      </c>
      <c r="K72" s="32">
        <v>0.85713474366543119</v>
      </c>
      <c r="L72" s="32">
        <v>0.84711748577876966</v>
      </c>
      <c r="M72" s="32">
        <v>0.79922204770631466</v>
      </c>
      <c r="N72" s="32">
        <v>0.75645814070068951</v>
      </c>
      <c r="O72" s="32">
        <v>0.71878929697869254</v>
      </c>
      <c r="P72" s="32">
        <v>0.6855275381853263</v>
      </c>
      <c r="Q72" s="32">
        <v>0.65596783682388093</v>
      </c>
      <c r="R72" s="32">
        <v>0.62950949833580327</v>
      </c>
      <c r="S72" s="32">
        <v>0.60566358909948315</v>
      </c>
      <c r="T72" s="32">
        <v>0.58403601596122978</v>
      </c>
      <c r="U72" s="32">
        <v>0.5643083353935161</v>
      </c>
      <c r="V72" s="32">
        <v>0.54622140858999813</v>
      </c>
      <c r="W72" s="32">
        <v>0.52956252585813002</v>
      </c>
      <c r="X72" s="32">
        <v>0.51415551410091354</v>
      </c>
      <c r="Y72" s="32">
        <v>0.49985317788935513</v>
      </c>
      <c r="Z72" s="32">
        <v>0.48653150748840368</v>
      </c>
      <c r="AA72" s="32">
        <v>0.47408521180707797</v>
      </c>
      <c r="AB72" s="32">
        <v>0.46242424505624069</v>
      </c>
      <c r="AC72" s="32">
        <v>0.45147108238850253</v>
      </c>
      <c r="AD72" s="32">
        <v>0.405247002210531</v>
      </c>
      <c r="AE72" s="32">
        <v>0.36947914979584084</v>
      </c>
      <c r="AF72" s="32">
        <v>0.34084885333786197</v>
      </c>
      <c r="AG72" s="32">
        <v>0.31734896817056146</v>
      </c>
      <c r="AH72" s="32">
        <v>0.29768304375072252</v>
      </c>
      <c r="AI72" s="32">
        <v>0.28097063702687697</v>
      </c>
      <c r="AJ72" s="32">
        <v>0.26658973838363365</v>
      </c>
      <c r="AK72" s="32">
        <v>0.25408665192224467</v>
      </c>
      <c r="AL72" s="32">
        <v>0.24312160202482305</v>
      </c>
      <c r="AM72" s="32">
        <v>0.23343442196686479</v>
      </c>
      <c r="AN72" s="32">
        <v>0.22482209807767947</v>
      </c>
      <c r="AO72" s="32">
        <v>0.21712360671822925</v>
      </c>
      <c r="AP72" s="32">
        <v>0.21020939719339757</v>
      </c>
      <c r="AQ72" s="32">
        <v>0.20397392506412296</v>
      </c>
      <c r="AR72" s="32">
        <v>0.19833024163133819</v>
      </c>
      <c r="AS72" s="32">
        <v>0.19320600183530492</v>
      </c>
      <c r="AT72" s="32">
        <v>0.18854047088738965</v>
      </c>
      <c r="AU72" s="32">
        <v>0.18428224711503208</v>
      </c>
    </row>
    <row r="73" spans="1:47" ht="14.4">
      <c r="A73" s="37">
        <v>5</v>
      </c>
      <c r="B73" s="32">
        <v>1.1131612791202352</v>
      </c>
      <c r="C73" s="32">
        <v>1.1176008722777135</v>
      </c>
      <c r="D73" s="32">
        <v>1.1150696824823159</v>
      </c>
      <c r="E73" s="32">
        <v>1.1084867452091649</v>
      </c>
      <c r="F73" s="32">
        <v>1.0994910335619448</v>
      </c>
      <c r="G73" s="32">
        <v>1.089055566229898</v>
      </c>
      <c r="H73" s="32">
        <v>1.077782182023989</v>
      </c>
      <c r="I73" s="32">
        <v>1.0660545595390427</v>
      </c>
      <c r="J73" s="32">
        <v>1.0541226684830216</v>
      </c>
      <c r="K73" s="32">
        <v>1.0421517282642236</v>
      </c>
      <c r="L73" s="32">
        <v>1.030251757629199</v>
      </c>
      <c r="M73" s="32">
        <v>0.97365494296377919</v>
      </c>
      <c r="N73" s="32">
        <v>0.92331189847577033</v>
      </c>
      <c r="O73" s="32">
        <v>0.87900259798137514</v>
      </c>
      <c r="P73" s="32">
        <v>0.8398634719675977</v>
      </c>
      <c r="Q73" s="32">
        <v>0.80504956470017874</v>
      </c>
      <c r="R73" s="32">
        <v>0.77385199596216758</v>
      </c>
      <c r="S73" s="32">
        <v>0.74569798029565315</v>
      </c>
      <c r="T73" s="32">
        <v>0.72012768213468337</v>
      </c>
      <c r="U73" s="32">
        <v>0.6967704037779352</v>
      </c>
      <c r="V73" s="32">
        <v>0.6753249040899284</v>
      </c>
      <c r="W73" s="32">
        <v>0.65554411485753561</v>
      </c>
      <c r="X73" s="32">
        <v>0.63722349396812272</v>
      </c>
      <c r="Y73" s="32">
        <v>0.62019217205351096</v>
      </c>
      <c r="Z73" s="32">
        <v>0.60430619229971305</v>
      </c>
      <c r="AA73" s="32">
        <v>0.58944330936412581</v>
      </c>
      <c r="AB73" s="32">
        <v>0.57549895234393844</v>
      </c>
      <c r="AC73" s="32">
        <v>0.5623830622867424</v>
      </c>
      <c r="AD73" s="32">
        <v>0.50681796224178099</v>
      </c>
      <c r="AE73" s="32">
        <v>0.46354341834200019</v>
      </c>
      <c r="AF73" s="32">
        <v>0.42868892913932022</v>
      </c>
      <c r="AG73" s="32">
        <v>0.39990726773881802</v>
      </c>
      <c r="AH73" s="32">
        <v>0.3756782506823082</v>
      </c>
      <c r="AI73" s="32">
        <v>0.35496681097383276</v>
      </c>
      <c r="AJ73" s="32">
        <v>0.33703987646162681</v>
      </c>
      <c r="AK73" s="32">
        <v>0.32136146431110435</v>
      </c>
      <c r="AL73" s="32">
        <v>0.30752925604165771</v>
      </c>
      <c r="AM73" s="32">
        <v>0.29523452155021912</v>
      </c>
      <c r="AN73" s="32">
        <v>0.28423584689395731</v>
      </c>
      <c r="AO73" s="32">
        <v>0.27434136538986764</v>
      </c>
      <c r="AP73" s="32">
        <v>0.26539641345309728</v>
      </c>
      <c r="AQ73" s="32">
        <v>0.25727475314044779</v>
      </c>
      <c r="AR73" s="32">
        <v>0.24987220218408349</v>
      </c>
      <c r="AS73" s="32">
        <v>0.24310192702508385</v>
      </c>
      <c r="AT73" s="32">
        <v>0.23689090833935497</v>
      </c>
      <c r="AU73" s="32">
        <v>0.23117724846948898</v>
      </c>
    </row>
    <row r="74" spans="1:47" ht="14.4">
      <c r="A74" s="37">
        <v>6</v>
      </c>
      <c r="B74" s="32">
        <v>1.2958660760556073</v>
      </c>
      <c r="C74" s="32">
        <v>1.2989579063700687</v>
      </c>
      <c r="D74" s="32">
        <v>1.2947412673734118</v>
      </c>
      <c r="E74" s="32">
        <v>1.286317039183305</v>
      </c>
      <c r="F74" s="32">
        <v>1.2754189414238561</v>
      </c>
      <c r="G74" s="32">
        <v>1.2630717272416421</v>
      </c>
      <c r="H74" s="32">
        <v>1.2499061885978191</v>
      </c>
      <c r="I74" s="32">
        <v>1.2363222540577916</v>
      </c>
      <c r="J74" s="32">
        <v>1.2225787865331212</v>
      </c>
      <c r="K74" s="32">
        <v>1.2088455214775433</v>
      </c>
      <c r="L74" s="32">
        <v>1.1952343434384451</v>
      </c>
      <c r="M74" s="32">
        <v>1.1308298256960758</v>
      </c>
      <c r="N74" s="32">
        <v>1.0737746951873948</v>
      </c>
      <c r="O74" s="32">
        <v>1.0236266134016621</v>
      </c>
      <c r="P74" s="32">
        <v>0.97934212902710349</v>
      </c>
      <c r="Q74" s="32">
        <v>0.93994128648581066</v>
      </c>
      <c r="R74" s="32">
        <v>0.90461404428070924</v>
      </c>
      <c r="S74" s="32">
        <v>0.87271070752152979</v>
      </c>
      <c r="T74" s="32">
        <v>0.84371192587416599</v>
      </c>
      <c r="U74" s="32">
        <v>0.81720014279725783</v>
      </c>
      <c r="V74" s="32">
        <v>0.79283663035095364</v>
      </c>
      <c r="W74" s="32">
        <v>0.77034389776224499</v>
      </c>
      <c r="X74" s="32">
        <v>0.74949239461759642</v>
      </c>
      <c r="Y74" s="32">
        <v>0.73009045694298702</v>
      </c>
      <c r="Z74" s="32">
        <v>0.71197665865930226</v>
      </c>
      <c r="AA74" s="32">
        <v>0.69501394278475559</v>
      </c>
      <c r="AB74" s="32">
        <v>0.67908507522676842</v>
      </c>
      <c r="AC74" s="32">
        <v>0.66408908883163487</v>
      </c>
      <c r="AD74" s="32">
        <v>0.60039688970732497</v>
      </c>
      <c r="AE74" s="32">
        <v>0.5505807236268041</v>
      </c>
      <c r="AF74" s="32">
        <v>0.5102934281477014</v>
      </c>
      <c r="AG74" s="32">
        <v>0.47689452553404488</v>
      </c>
      <c r="AH74" s="32">
        <v>0.4486710326945923</v>
      </c>
      <c r="AI74" s="32">
        <v>0.4244546387580016</v>
      </c>
      <c r="AJ74" s="32">
        <v>0.40341652957339358</v>
      </c>
      <c r="AK74" s="32">
        <v>0.38494974141995952</v>
      </c>
      <c r="AL74" s="32">
        <v>0.36859796262006861</v>
      </c>
      <c r="AM74" s="32">
        <v>0.35401049945748664</v>
      </c>
      <c r="AN74" s="32">
        <v>0.34091272274866646</v>
      </c>
      <c r="AO74" s="32">
        <v>0.32908605880524167</v>
      </c>
      <c r="AP74" s="32">
        <v>0.31835407458032006</v>
      </c>
      <c r="AQ74" s="32">
        <v>0.30857257318505937</v>
      </c>
      <c r="AR74" s="32">
        <v>0.2996223987400557</v>
      </c>
      <c r="AS74" s="32">
        <v>0.29140411436321756</v>
      </c>
      <c r="AT74" s="32">
        <v>0.28383400194943653</v>
      </c>
      <c r="AU74" s="32">
        <v>0.27684101187292853</v>
      </c>
    </row>
    <row r="75" spans="1:47" ht="14.4">
      <c r="A75" s="37">
        <v>7</v>
      </c>
      <c r="B75" s="32">
        <v>1.4631917496409539</v>
      </c>
      <c r="C75" s="32">
        <v>1.4644329458072625</v>
      </c>
      <c r="D75" s="32">
        <v>1.4582206811494705</v>
      </c>
      <c r="E75" s="32">
        <v>1.447769518332177</v>
      </c>
      <c r="F75" s="32">
        <v>1.4348675014241334</v>
      </c>
      <c r="G75" s="32">
        <v>1.4205656917833291</v>
      </c>
      <c r="H75" s="32">
        <v>1.4055071006784148</v>
      </c>
      <c r="I75" s="32">
        <v>1.3900964924481247</v>
      </c>
      <c r="J75" s="32">
        <v>1.3745936092026929</v>
      </c>
      <c r="K75" s="32">
        <v>1.3591669405219755</v>
      </c>
      <c r="L75" s="32">
        <v>1.3439260114155365</v>
      </c>
      <c r="M75" s="32">
        <v>1.2722217719397995</v>
      </c>
      <c r="N75" s="32">
        <v>1.2090174969357417</v>
      </c>
      <c r="O75" s="32">
        <v>1.1535853754673755</v>
      </c>
      <c r="P75" s="32">
        <v>1.1046823602634062</v>
      </c>
      <c r="Q75" s="32">
        <v>1.0611882378379069</v>
      </c>
      <c r="R75" s="32">
        <v>1.0221918111636061</v>
      </c>
      <c r="S75" s="32">
        <v>0.98696840469254943</v>
      </c>
      <c r="T75" s="32">
        <v>0.95494168980449501</v>
      </c>
      <c r="U75" s="32">
        <v>0.92564985917888076</v>
      </c>
      <c r="V75" s="32">
        <v>0.89871916320520928</v>
      </c>
      <c r="W75" s="32">
        <v>0.8738439347270357</v>
      </c>
      <c r="X75" s="32">
        <v>0.85077162666617701</v>
      </c>
      <c r="Y75" s="32">
        <v>0.82929156769861079</v>
      </c>
      <c r="Z75" s="32">
        <v>0.80922644543488853</v>
      </c>
      <c r="AA75" s="32">
        <v>0.79042579266251234</v>
      </c>
      <c r="AB75" s="32">
        <v>0.7727609541586633</v>
      </c>
      <c r="AC75" s="32">
        <v>0.75612115759124054</v>
      </c>
      <c r="AD75" s="32">
        <v>0.68533044297574974</v>
      </c>
      <c r="AE75" s="32">
        <v>0.62980605396081157</v>
      </c>
      <c r="AF75" s="32">
        <v>0.58477959501447585</v>
      </c>
      <c r="AG75" s="32">
        <v>0.54735291694516175</v>
      </c>
      <c r="AH75" s="32">
        <v>0.51564427254038137</v>
      </c>
      <c r="AI75" s="32">
        <v>0.48836902358157486</v>
      </c>
      <c r="AJ75" s="32">
        <v>0.46461492285551209</v>
      </c>
      <c r="AK75" s="32">
        <v>0.44371323122321604</v>
      </c>
      <c r="AL75" s="32">
        <v>0.425160688260665</v>
      </c>
      <c r="AM75" s="32">
        <v>0.40857013350458504</v>
      </c>
      <c r="AN75" s="32">
        <v>0.39363808423600788</v>
      </c>
      <c r="AO75" s="32">
        <v>0.38012277141502038</v>
      </c>
      <c r="AP75" s="32">
        <v>0.36782885605134996</v>
      </c>
      <c r="AQ75" s="32">
        <v>0.35659654374894656</v>
      </c>
      <c r="AR75" s="32">
        <v>0.34629367201310934</v>
      </c>
      <c r="AS75" s="32">
        <v>0.33680985384536399</v>
      </c>
      <c r="AT75" s="32">
        <v>0.32805207311290507</v>
      </c>
      <c r="AU75" s="32">
        <v>0.31994132379409523</v>
      </c>
    </row>
    <row r="76" spans="1:47" ht="14.4">
      <c r="A76" s="37">
        <v>8</v>
      </c>
      <c r="B76" s="32">
        <v>1.6184206153982288</v>
      </c>
      <c r="C76" s="32">
        <v>1.6171869806812127</v>
      </c>
      <c r="D76" s="32">
        <v>1.6085473728375099</v>
      </c>
      <c r="E76" s="32">
        <v>1.5957655120803118</v>
      </c>
      <c r="F76" s="32">
        <v>1.5806448083747253</v>
      </c>
      <c r="G76" s="32">
        <v>1.5642376899924477</v>
      </c>
      <c r="H76" s="32">
        <v>1.5471826815721099</v>
      </c>
      <c r="I76" s="32">
        <v>1.5298777836279729</v>
      </c>
      <c r="J76" s="32">
        <v>1.512575324040252</v>
      </c>
      <c r="K76" s="32">
        <v>1.4954364711164259</v>
      </c>
      <c r="L76" s="32">
        <v>1.4785638478135665</v>
      </c>
      <c r="M76" s="32">
        <v>1.3997053887074851</v>
      </c>
      <c r="N76" s="32">
        <v>1.3306225635288687</v>
      </c>
      <c r="O76" s="32">
        <v>1.2702189684402725</v>
      </c>
      <c r="P76" s="32">
        <v>1.2170193314977891</v>
      </c>
      <c r="Q76" s="32">
        <v>1.169749245273368</v>
      </c>
      <c r="R76" s="32">
        <v>1.1273902993910889</v>
      </c>
      <c r="S76" s="32">
        <v>1.0891403827732558</v>
      </c>
      <c r="T76" s="32">
        <v>1.0543654631816937</v>
      </c>
      <c r="U76" s="32">
        <v>1.0225596036868627</v>
      </c>
      <c r="V76" s="32">
        <v>0.99331456239718718</v>
      </c>
      <c r="W76" s="32">
        <v>0.96629720818836284</v>
      </c>
      <c r="X76" s="32">
        <v>0.94123277484898538</v>
      </c>
      <c r="Y76" s="32">
        <v>0.91789236452476308</v>
      </c>
      <c r="Z76" s="32">
        <v>0.89608353092640325</v>
      </c>
      <c r="AA76" s="32">
        <v>0.87564310539005075</v>
      </c>
      <c r="AB76" s="32">
        <v>0.85643167056481051</v>
      </c>
      <c r="AC76" s="32">
        <v>0.83832925699206007</v>
      </c>
      <c r="AD76" s="32">
        <v>0.76124126232094569</v>
      </c>
      <c r="AE76" s="32">
        <v>0.70067190539240276</v>
      </c>
      <c r="AF76" s="32">
        <v>0.65146739244063268</v>
      </c>
      <c r="AG76" s="32">
        <v>0.61049601319016555</v>
      </c>
      <c r="AH76" s="32">
        <v>0.57572407973397266</v>
      </c>
      <c r="AI76" s="32">
        <v>0.5457627586574133</v>
      </c>
      <c r="AJ76" s="32">
        <v>0.51962537010303156</v>
      </c>
      <c r="AK76" s="32">
        <v>0.4965882397237692</v>
      </c>
      <c r="AL76" s="32">
        <v>0.47610646522247435</v>
      </c>
      <c r="AM76" s="32">
        <v>0.45776061047682448</v>
      </c>
      <c r="AN76" s="32">
        <v>0.44122170060561483</v>
      </c>
      <c r="AO76" s="32">
        <v>0.42622750379519359</v>
      </c>
      <c r="AP76" s="32">
        <v>0.41256602313816093</v>
      </c>
      <c r="AQ76" s="32">
        <v>0.40006373579517429</v>
      </c>
      <c r="AR76" s="32">
        <v>0.38857704140228844</v>
      </c>
      <c r="AS76" s="32">
        <v>0.37798593076457532</v>
      </c>
      <c r="AT76" s="32">
        <v>0.36818922245165442</v>
      </c>
      <c r="AU76" s="32">
        <v>0.35910092703902696</v>
      </c>
    </row>
    <row r="77" spans="1:47" ht="14.4">
      <c r="A77" s="37">
        <v>9</v>
      </c>
      <c r="B77" s="32">
        <v>1.7636797873029157</v>
      </c>
      <c r="C77" s="32">
        <v>1.7592754527247931</v>
      </c>
      <c r="D77" s="32">
        <v>1.7477019618403387</v>
      </c>
      <c r="E77" s="32">
        <v>1.7322109103653573</v>
      </c>
      <c r="F77" s="32">
        <v>1.7145836585714367</v>
      </c>
      <c r="G77" s="32">
        <v>1.6958497836621234</v>
      </c>
      <c r="H77" s="32">
        <v>1.6766269242280363</v>
      </c>
      <c r="I77" s="32">
        <v>1.6572948051438907</v>
      </c>
      <c r="J77" s="32">
        <v>1.6380900183683154</v>
      </c>
      <c r="K77" s="32">
        <v>1.6191602465908379</v>
      </c>
      <c r="L77" s="32">
        <v>1.600596549238724</v>
      </c>
      <c r="M77" s="32">
        <v>1.5144753318709485</v>
      </c>
      <c r="N77" s="32">
        <v>1.4395748709921963</v>
      </c>
      <c r="O77" s="32">
        <v>1.3743356308261765</v>
      </c>
      <c r="P77" s="32">
        <v>1.3170096223493735</v>
      </c>
      <c r="Q77" s="32">
        <v>1.2661488268549799</v>
      </c>
      <c r="R77" s="32">
        <v>1.2206176347812243</v>
      </c>
      <c r="S77" s="32">
        <v>1.1795311502250325</v>
      </c>
      <c r="T77" s="32">
        <v>1.1421947252633553</v>
      </c>
      <c r="U77" s="32">
        <v>1.1080567261073293</v>
      </c>
      <c r="V77" s="32">
        <v>1.076673619485532</v>
      </c>
      <c r="W77" s="32">
        <v>1.0476844601537079</v>
      </c>
      <c r="X77" s="32">
        <v>1.0207921781533877</v>
      </c>
      <c r="Y77" s="32">
        <v>0.99574972151701513</v>
      </c>
      <c r="Z77" s="32">
        <v>0.97234967385529758</v>
      </c>
      <c r="AA77" s="32">
        <v>0.95041637986887995</v>
      </c>
      <c r="AB77" s="32">
        <v>0.92979990083536623</v>
      </c>
      <c r="AC77" s="32">
        <v>0.91037132123325037</v>
      </c>
      <c r="AD77" s="32">
        <v>0.82760034216963185</v>
      </c>
      <c r="AE77" s="32">
        <v>0.76250668882794903</v>
      </c>
      <c r="AF77" s="32">
        <v>0.70957237120379379</v>
      </c>
      <c r="AG77" s="32">
        <v>0.66544751898082621</v>
      </c>
      <c r="AH77" s="32">
        <v>0.62795777086182791</v>
      </c>
      <c r="AI77" s="32">
        <v>0.59561849670529765</v>
      </c>
      <c r="AJ77" s="32">
        <v>0.56737497173513241</v>
      </c>
      <c r="AK77" s="32">
        <v>0.5424535379984351</v>
      </c>
      <c r="AL77" s="32">
        <v>0.52027155613919451</v>
      </c>
      <c r="AM77" s="32">
        <v>0.50038044117090463</v>
      </c>
      <c r="AN77" s="32">
        <v>0.48242826411630224</v>
      </c>
      <c r="AO77" s="32">
        <v>0.46613441565336866</v>
      </c>
      <c r="AP77" s="32">
        <v>0.45127197281507347</v>
      </c>
      <c r="AQ77" s="32">
        <v>0.43765513666656031</v>
      </c>
      <c r="AR77" s="32">
        <v>0.42513009759763198</v>
      </c>
      <c r="AS77" s="32">
        <v>0.41356827181467948</v>
      </c>
      <c r="AT77" s="32">
        <v>0.40286121226210458</v>
      </c>
      <c r="AU77" s="32">
        <v>0.39291672381621867</v>
      </c>
    </row>
    <row r="78" spans="1:47" ht="14.4">
      <c r="A78" s="37">
        <v>10</v>
      </c>
      <c r="B78" s="32">
        <v>1.8989504946166791</v>
      </c>
      <c r="C78" s="32">
        <v>1.890683431867874</v>
      </c>
      <c r="D78" s="32">
        <v>1.875664761769313</v>
      </c>
      <c r="E78" s="32">
        <v>1.8570760152395103</v>
      </c>
      <c r="F78" s="32">
        <v>1.8366410627131646</v>
      </c>
      <c r="G78" s="32">
        <v>1.8153436372283185</v>
      </c>
      <c r="H78" s="32">
        <v>1.7937648794086378</v>
      </c>
      <c r="I78" s="32">
        <v>1.7722552471143276</v>
      </c>
      <c r="J78" s="32">
        <v>1.7510276258282491</v>
      </c>
      <c r="K78" s="32">
        <v>1.7302102887418944</v>
      </c>
      <c r="L78" s="32">
        <v>1.7098782365441922</v>
      </c>
      <c r="M78" s="32">
        <v>1.6162993806223758</v>
      </c>
      <c r="N78" s="32">
        <v>1.5355639416053899</v>
      </c>
      <c r="O78" s="32">
        <v>1.465555069890059</v>
      </c>
      <c r="P78" s="32">
        <v>1.4042106624202286</v>
      </c>
      <c r="Q78" s="32">
        <v>1.3498886163097963</v>
      </c>
      <c r="R78" s="32">
        <v>1.3013251864703439</v>
      </c>
      <c r="S78" s="32">
        <v>1.2575465416144531</v>
      </c>
      <c r="T78" s="32">
        <v>1.2177938433692568</v>
      </c>
      <c r="U78" s="32">
        <v>1.1814676473174839</v>
      </c>
      <c r="V78" s="32">
        <v>1.1480878774145389</v>
      </c>
      <c r="W78" s="32">
        <v>1.1172650475341637</v>
      </c>
      <c r="X78" s="32">
        <v>1.0886793835450668</v>
      </c>
      <c r="Y78" s="32">
        <v>1.062065485027057</v>
      </c>
      <c r="Z78" s="32">
        <v>1.0372009023670672</v>
      </c>
      <c r="AA78" s="32">
        <v>1.0138975140972526</v>
      </c>
      <c r="AB78" s="32">
        <v>0.99199493336604194</v>
      </c>
      <c r="AC78" s="32">
        <v>0.97135540440403123</v>
      </c>
      <c r="AD78" s="32">
        <v>0.88342626202419705</v>
      </c>
      <c r="AE78" s="32">
        <v>0.81426007603695005</v>
      </c>
      <c r="AF78" s="32">
        <v>0.757989392110622</v>
      </c>
      <c r="AG78" s="32">
        <v>0.71105760980571298</v>
      </c>
      <c r="AH78" s="32">
        <v>0.67115837106804099</v>
      </c>
      <c r="AI78" s="32">
        <v>0.63671787658796974</v>
      </c>
      <c r="AJ78" s="32">
        <v>0.60661848835465482</v>
      </c>
      <c r="AK78" s="32">
        <v>0.58004059852731582</v>
      </c>
      <c r="AL78" s="32">
        <v>0.55636704796870973</v>
      </c>
      <c r="AM78" s="32">
        <v>0.53512270382954974</v>
      </c>
      <c r="AN78" s="32">
        <v>0.51593481182996337</v>
      </c>
      <c r="AO78" s="32">
        <v>0.4985061469378067</v>
      </c>
      <c r="AP78" s="32">
        <v>0.48259633291685422</v>
      </c>
      <c r="AQ78" s="32">
        <v>0.46800853716246482</v>
      </c>
      <c r="AR78" s="32">
        <v>0.45457979757687106</v>
      </c>
      <c r="AS78" s="32">
        <v>0.44217386135968884</v>
      </c>
      <c r="AT78" s="32">
        <v>0.43067579719694504</v>
      </c>
      <c r="AU78" s="32">
        <v>0.4199878826746053</v>
      </c>
    </row>
    <row r="79" spans="1:47" ht="14.4">
      <c r="A79" s="37">
        <v>11</v>
      </c>
      <c r="B79" s="32">
        <v>2.0213492460943874</v>
      </c>
      <c r="C79" s="32">
        <v>2.0086318286228622</v>
      </c>
      <c r="D79" s="32">
        <v>1.9897435619416943</v>
      </c>
      <c r="E79" s="32">
        <v>1.9677423216044083</v>
      </c>
      <c r="F79" s="32">
        <v>1.9442620421640271</v>
      </c>
      <c r="G79" s="32">
        <v>1.9202197471716245</v>
      </c>
      <c r="H79" s="32">
        <v>1.896146023441529</v>
      </c>
      <c r="I79" s="32">
        <v>1.872352237158839</v>
      </c>
      <c r="J79" s="32">
        <v>1.8490204906280363</v>
      </c>
      <c r="K79" s="32">
        <v>1.8262544213990823</v>
      </c>
      <c r="L79" s="32">
        <v>1.8041090298261757</v>
      </c>
      <c r="M79" s="32">
        <v>1.7030044566748548</v>
      </c>
      <c r="N79" s="32">
        <v>1.6165061858401413</v>
      </c>
      <c r="O79" s="32">
        <v>1.5418611396438304</v>
      </c>
      <c r="P79" s="32">
        <v>1.4766594863550435</v>
      </c>
      <c r="Q79" s="32">
        <v>1.4190489971757387</v>
      </c>
      <c r="R79" s="32">
        <v>1.3676295837418448</v>
      </c>
      <c r="S79" s="32">
        <v>1.321334110375936</v>
      </c>
      <c r="T79" s="32">
        <v>1.2793371909671925</v>
      </c>
      <c r="U79" s="32">
        <v>1.2409903196886887</v>
      </c>
      <c r="V79" s="32">
        <v>1.2057762566905978</v>
      </c>
      <c r="W79" s="32">
        <v>1.1732767203597088</v>
      </c>
      <c r="X79" s="32">
        <v>1.1431491932576261</v>
      </c>
      <c r="Y79" s="32">
        <v>1.1151100137604326</v>
      </c>
      <c r="Z79" s="32">
        <v>1.0889218589175464</v>
      </c>
      <c r="AA79" s="32">
        <v>1.0643843406806066</v>
      </c>
      <c r="AB79" s="32">
        <v>1.0413268429866542</v>
      </c>
      <c r="AC79" s="32">
        <v>1.0196029954354822</v>
      </c>
      <c r="AD79" s="32">
        <v>0.92708814091486824</v>
      </c>
      <c r="AE79" s="32">
        <v>0.85433804479371067</v>
      </c>
      <c r="AF79" s="32">
        <v>0.7951544585065381</v>
      </c>
      <c r="AG79" s="32">
        <v>0.74578762073122762</v>
      </c>
      <c r="AH79" s="32">
        <v>0.70380912949954333</v>
      </c>
      <c r="AI79" s="32">
        <v>0.66756346023936985</v>
      </c>
      <c r="AJ79" s="32">
        <v>0.6358757446718708</v>
      </c>
      <c r="AK79" s="32">
        <v>0.60788484758918804</v>
      </c>
      <c r="AL79" s="32">
        <v>0.58294259148959005</v>
      </c>
      <c r="AM79" s="32">
        <v>0.56055011056394433</v>
      </c>
      <c r="AN79" s="32">
        <v>0.54031611914058242</v>
      </c>
      <c r="AO79" s="32">
        <v>0.52192866850104636</v>
      </c>
      <c r="AP79" s="32">
        <v>0.50513550656069617</v>
      </c>
      <c r="AQ79" s="32">
        <v>0.48973009490667596</v>
      </c>
      <c r="AR79" s="32">
        <v>0.47554144647169727</v>
      </c>
      <c r="AS79" s="32">
        <v>0.46242660438342453</v>
      </c>
      <c r="AT79" s="32">
        <v>0.45026498476156074</v>
      </c>
      <c r="AU79" s="32">
        <v>0.43895405941427579</v>
      </c>
    </row>
    <row r="80" spans="1:47" ht="14.4">
      <c r="A80" s="37">
        <v>12</v>
      </c>
      <c r="B80" s="32">
        <v>2.1246226834827922</v>
      </c>
      <c r="C80" s="32">
        <v>2.1070973457889965</v>
      </c>
      <c r="D80" s="32">
        <v>2.0841144256824857</v>
      </c>
      <c r="E80" s="32">
        <v>2.0585611302149602</v>
      </c>
      <c r="F80" s="32">
        <v>2.0319537885915242</v>
      </c>
      <c r="G80" s="32">
        <v>2.0051253892633127</v>
      </c>
      <c r="H80" s="32">
        <v>1.9785445898255505</v>
      </c>
      <c r="I80" s="32">
        <v>1.9524759113093908</v>
      </c>
      <c r="J80" s="32">
        <v>1.9270652258810159</v>
      </c>
      <c r="K80" s="32">
        <v>1.9023876125389285</v>
      </c>
      <c r="L80" s="32">
        <v>1.8784751868359695</v>
      </c>
      <c r="M80" s="32">
        <v>1.7701531421950705</v>
      </c>
      <c r="N80" s="32">
        <v>1.6782493586134943</v>
      </c>
      <c r="O80" s="32">
        <v>1.5993289715992498</v>
      </c>
      <c r="P80" s="32">
        <v>1.5306189370583545</v>
      </c>
      <c r="Q80" s="32">
        <v>1.4700517556710477</v>
      </c>
      <c r="R80" s="32">
        <v>1.4160898218119284</v>
      </c>
      <c r="S80" s="32">
        <v>1.3675731156242623</v>
      </c>
      <c r="T80" s="32">
        <v>1.3236107453192736</v>
      </c>
      <c r="U80" s="32">
        <v>1.2835063874364634</v>
      </c>
      <c r="V80" s="32">
        <v>1.2467068985662311</v>
      </c>
      <c r="W80" s="32">
        <v>1.2127663985142121</v>
      </c>
      <c r="X80" s="32">
        <v>1.1813207292055123</v>
      </c>
      <c r="Y80" s="32">
        <v>1.1520689683011232</v>
      </c>
      <c r="Z80" s="32">
        <v>1.1247598204553511</v>
      </c>
      <c r="AA80" s="32">
        <v>1.0991814396302078</v>
      </c>
      <c r="AB80" s="32">
        <v>1.0751537055886906</v>
      </c>
      <c r="AC80" s="32">
        <v>1.0525222837525368</v>
      </c>
      <c r="AD80" s="32">
        <v>0.95620494087725916</v>
      </c>
      <c r="AE80" s="32">
        <v>0.88052304896970535</v>
      </c>
      <c r="AF80" s="32">
        <v>0.81898218161125591</v>
      </c>
      <c r="AG80" s="32">
        <v>0.76766219297149918</v>
      </c>
      <c r="AH80" s="32">
        <v>0.72402835202478955</v>
      </c>
      <c r="AI80" s="32">
        <v>0.68635467984739873</v>
      </c>
      <c r="AJ80" s="32">
        <v>0.65341742191649954</v>
      </c>
      <c r="AK80" s="32">
        <v>0.62432025723735685</v>
      </c>
      <c r="AL80" s="32">
        <v>0.59838891708792785</v>
      </c>
      <c r="AM80" s="32">
        <v>0.5751047033344634</v>
      </c>
      <c r="AN80" s="32">
        <v>0.55406093709778981</v>
      </c>
      <c r="AO80" s="32">
        <v>0.53493350636475623</v>
      </c>
      <c r="AP80" s="32">
        <v>0.51746039800268773</v>
      </c>
      <c r="AQ80" s="32">
        <v>0.50142713361549529</v>
      </c>
      <c r="AR80" s="32">
        <v>0.4866561899219467</v>
      </c>
      <c r="AS80" s="32">
        <v>0.47299917205339281</v>
      </c>
      <c r="AT80" s="32">
        <v>0.4603309286997419</v>
      </c>
      <c r="AU80" s="32">
        <v>0.44854506254341797</v>
      </c>
    </row>
    <row r="81" spans="1:47" ht="14.4">
      <c r="A81" s="37">
        <v>13</v>
      </c>
      <c r="B81" s="32">
        <v>2.1988905701084609</v>
      </c>
      <c r="C81" s="32">
        <v>2.1765769331936431</v>
      </c>
      <c r="D81" s="32">
        <v>2.1496034328049776</v>
      </c>
      <c r="E81" s="32">
        <v>2.1206496627828249</v>
      </c>
      <c r="F81" s="32">
        <v>2.0910940150402664</v>
      </c>
      <c r="G81" s="32">
        <v>2.0616735798200665</v>
      </c>
      <c r="H81" s="32">
        <v>2.0327878667138437</v>
      </c>
      <c r="I81" s="32">
        <v>2.004650025535172</v>
      </c>
      <c r="J81" s="32">
        <v>1.9773668028357072</v>
      </c>
      <c r="K81" s="32">
        <v>1.9509828456597123</v>
      </c>
      <c r="L81" s="32">
        <v>1.9255061699186622</v>
      </c>
      <c r="M81" s="32">
        <v>1.8109254162919142</v>
      </c>
      <c r="N81" s="32">
        <v>1.7144722303125004</v>
      </c>
      <c r="O81" s="32">
        <v>1.632038585702972</v>
      </c>
      <c r="P81" s="32">
        <v>1.5605025940697645</v>
      </c>
      <c r="Q81" s="32">
        <v>1.4975944830798531</v>
      </c>
      <c r="R81" s="32">
        <v>1.4416497769917103</v>
      </c>
      <c r="S81" s="32">
        <v>1.3914241068143793</v>
      </c>
      <c r="T81" s="32">
        <v>1.3459679184243005</v>
      </c>
      <c r="U81" s="32">
        <v>1.3045425988926662</v>
      </c>
      <c r="V81" s="32">
        <v>1.2665636111017549</v>
      </c>
      <c r="W81" s="32">
        <v>1.2315611934248309</v>
      </c>
      <c r="X81" s="32">
        <v>1.19915264166838</v>
      </c>
      <c r="Y81" s="32">
        <v>1.1690223732556044</v>
      </c>
      <c r="Z81" s="32">
        <v>1.1409073248546755</v>
      </c>
      <c r="AA81" s="32">
        <v>1.1145860761369097</v>
      </c>
      <c r="AB81" s="32">
        <v>1.0898706242329312</v>
      </c>
      <c r="AC81" s="32">
        <v>1.0666000757266032</v>
      </c>
      <c r="AD81" s="32">
        <v>0.96764950559340412</v>
      </c>
      <c r="AE81" s="32">
        <v>0.88998740495333539</v>
      </c>
      <c r="AF81" s="32">
        <v>0.82688666458515236</v>
      </c>
      <c r="AG81" s="32">
        <v>0.7742963388291848</v>
      </c>
      <c r="AH81" s="32">
        <v>0.72960166506849378</v>
      </c>
      <c r="AI81" s="32">
        <v>0.69102454206347774</v>
      </c>
      <c r="AJ81" s="32">
        <v>0.65730560021560358</v>
      </c>
      <c r="AK81" s="32">
        <v>0.62752323710276792</v>
      </c>
      <c r="AL81" s="32">
        <v>0.60098467210748263</v>
      </c>
      <c r="AM81" s="32">
        <v>0.57715729803552795</v>
      </c>
      <c r="AN81" s="32">
        <v>0.55562375534884512</v>
      </c>
      <c r="AO81" s="32">
        <v>0.53605157622726407</v>
      </c>
      <c r="AP81" s="32">
        <v>0.51817210425754545</v>
      </c>
      <c r="AQ81" s="32">
        <v>0.50176550430225741</v>
      </c>
      <c r="AR81" s="32">
        <v>0.48664987967570794</v>
      </c>
      <c r="AS81" s="32">
        <v>0.47267322525280198</v>
      </c>
      <c r="AT81" s="32">
        <v>0.45970737983701671</v>
      </c>
      <c r="AU81" s="32">
        <v>0.44764341432858978</v>
      </c>
    </row>
    <row r="82" spans="1:47" ht="14.4">
      <c r="A82" s="37">
        <v>14</v>
      </c>
      <c r="B82" s="32">
        <v>2.2307639642328532</v>
      </c>
      <c r="C82" s="32">
        <v>2.2042155694178338</v>
      </c>
      <c r="D82" s="32">
        <v>2.1738214618785849</v>
      </c>
      <c r="E82" s="32">
        <v>2.1420311157055214</v>
      </c>
      <c r="F82" s="32">
        <v>2.1100750745271544</v>
      </c>
      <c r="G82" s="32">
        <v>2.0785903838665534</v>
      </c>
      <c r="H82" s="32">
        <v>2.0479060400467546</v>
      </c>
      <c r="I82" s="32">
        <v>2.0181838321476024</v>
      </c>
      <c r="J82" s="32">
        <v>1.9894920682088668</v>
      </c>
      <c r="K82" s="32">
        <v>1.9618459660033913</v>
      </c>
      <c r="L82" s="32">
        <v>1.9352305693856984</v>
      </c>
      <c r="M82" s="32">
        <v>1.8162774957157721</v>
      </c>
      <c r="N82" s="32">
        <v>1.71684407108711</v>
      </c>
      <c r="O82" s="32">
        <v>1.6322339469953835</v>
      </c>
      <c r="P82" s="32">
        <v>1.5590328518150263</v>
      </c>
      <c r="Q82" s="32">
        <v>1.4948073805458169</v>
      </c>
      <c r="R82" s="32">
        <v>1.4377935796559582</v>
      </c>
      <c r="S82" s="32">
        <v>1.386682783947792</v>
      </c>
      <c r="T82" s="32">
        <v>1.3404818691920819</v>
      </c>
      <c r="U82" s="32">
        <v>1.2984215630375004</v>
      </c>
      <c r="V82" s="32">
        <v>1.2598950794420076</v>
      </c>
      <c r="W82" s="32">
        <v>1.2244160919380667</v>
      </c>
      <c r="X82" s="32">
        <v>1.1915892929833916</v>
      </c>
      <c r="Y82" s="32">
        <v>1.1610893307075139</v>
      </c>
      <c r="Z82" s="32">
        <v>1.1326454460944586</v>
      </c>
      <c r="AA82" s="32">
        <v>1.1060300703281694</v>
      </c>
      <c r="AB82" s="32">
        <v>1.0810502264881121</v>
      </c>
      <c r="AC82" s="32">
        <v>1.0575409522638417</v>
      </c>
      <c r="AD82" s="32">
        <v>0.95768148097641836</v>
      </c>
      <c r="AE82" s="32">
        <v>0.87942065133635505</v>
      </c>
      <c r="AF82" s="32">
        <v>0.81590385486797701</v>
      </c>
      <c r="AG82" s="32">
        <v>0.7630132399604066</v>
      </c>
      <c r="AH82" s="32">
        <v>0.71809563493379069</v>
      </c>
      <c r="AI82" s="32">
        <v>0.67934938282109558</v>
      </c>
      <c r="AJ82" s="32">
        <v>0.64549991576862054</v>
      </c>
      <c r="AK82" s="32">
        <v>0.6156154230035249</v>
      </c>
      <c r="AL82" s="32">
        <v>0.58899603956574031</v>
      </c>
      <c r="AM82" s="32">
        <v>0.56510410720573945</v>
      </c>
      <c r="AN82" s="32">
        <v>0.54351858228740146</v>
      </c>
      <c r="AO82" s="32">
        <v>0.52390425745001612</v>
      </c>
      <c r="AP82" s="32">
        <v>0.50599040496856129</v>
      </c>
      <c r="AQ82" s="32">
        <v>0.4895556008816353</v>
      </c>
      <c r="AR82" s="32">
        <v>0.47441671433302479</v>
      </c>
      <c r="AS82" s="32">
        <v>0.46042077085444655</v>
      </c>
      <c r="AT82" s="32">
        <v>0.44743884044368876</v>
      </c>
      <c r="AU82" s="32">
        <v>0.43536137895900073</v>
      </c>
    </row>
    <row r="83" spans="1:47" ht="14.4">
      <c r="A83" s="37">
        <v>15</v>
      </c>
      <c r="B83" s="32">
        <v>2.2040582307327092</v>
      </c>
      <c r="C83" s="32">
        <v>2.1745042546822813</v>
      </c>
      <c r="D83" s="32">
        <v>2.1418482761269222</v>
      </c>
      <c r="E83" s="32">
        <v>2.1083058556424117</v>
      </c>
      <c r="F83" s="32">
        <v>2.0749631702703653</v>
      </c>
      <c r="G83" s="32">
        <v>2.0423629398397343</v>
      </c>
      <c r="H83" s="32">
        <v>2.0107697398573401</v>
      </c>
      <c r="I83" s="32">
        <v>1.9802997749874662</v>
      </c>
      <c r="J83" s="32">
        <v>1.9509881472459467</v>
      </c>
      <c r="K83" s="32">
        <v>1.9228252920859337</v>
      </c>
      <c r="L83" s="32">
        <v>1.8957773740252244</v>
      </c>
      <c r="M83" s="32">
        <v>1.7755068312543016</v>
      </c>
      <c r="N83" s="32">
        <v>1.6755600449493517</v>
      </c>
      <c r="O83" s="32">
        <v>1.5908333716595244</v>
      </c>
      <c r="P83" s="32">
        <v>1.5177297201682995</v>
      </c>
      <c r="Q83" s="32">
        <v>1.453723041264442</v>
      </c>
      <c r="R83" s="32">
        <v>1.3969984214595854</v>
      </c>
      <c r="S83" s="32">
        <v>1.346217484926705</v>
      </c>
      <c r="T83" s="32">
        <v>1.3003690389859346</v>
      </c>
      <c r="U83" s="32">
        <v>1.2586724829914113</v>
      </c>
      <c r="V83" s="32">
        <v>1.2205137771129668</v>
      </c>
      <c r="W83" s="32">
        <v>1.185401890412348</v>
      </c>
      <c r="X83" s="32">
        <v>1.1529384505702673</v>
      </c>
      <c r="Y83" s="32">
        <v>1.1227961191726445</v>
      </c>
      <c r="Z83" s="32">
        <v>1.0947028722217655</v>
      </c>
      <c r="AA83" s="32">
        <v>1.0684303653377447</v>
      </c>
      <c r="AB83" s="32">
        <v>1.0437851812216041</v>
      </c>
      <c r="AC83" s="32">
        <v>1.0206021480987466</v>
      </c>
      <c r="AD83" s="32">
        <v>0.92224902512097906</v>
      </c>
      <c r="AE83" s="32">
        <v>0.8453043043688</v>
      </c>
      <c r="AF83" s="32">
        <v>0.78294367796791309</v>
      </c>
      <c r="AG83" s="32">
        <v>0.73107694826823844</v>
      </c>
      <c r="AH83" s="32">
        <v>0.68707347751201686</v>
      </c>
      <c r="AI83" s="32">
        <v>0.64914951315547453</v>
      </c>
      <c r="AJ83" s="32">
        <v>0.61604470100442943</v>
      </c>
      <c r="AK83" s="32">
        <v>0.58683859607230426</v>
      </c>
      <c r="AL83" s="32">
        <v>0.56084051256810763</v>
      </c>
      <c r="AM83" s="32">
        <v>0.53752028385979278</v>
      </c>
      <c r="AN83" s="32">
        <v>0.5164630437618597</v>
      </c>
      <c r="AO83" s="32">
        <v>0.49733872835401005</v>
      </c>
      <c r="AP83" s="32">
        <v>0.47988093117287667</v>
      </c>
      <c r="AQ83" s="32">
        <v>0.4638718890642104</v>
      </c>
      <c r="AR83" s="32">
        <v>0.44913159627053101</v>
      </c>
      <c r="AS83" s="32">
        <v>0.43550976493003224</v>
      </c>
      <c r="AT83" s="32">
        <v>0.42287978967341411</v>
      </c>
      <c r="AU83" s="32">
        <v>0.41113414981907659</v>
      </c>
    </row>
    <row r="84" spans="1:47" ht="14.4">
      <c r="A84" s="37">
        <v>16</v>
      </c>
      <c r="B84" s="32">
        <v>2.1014131485442555</v>
      </c>
      <c r="C84" s="32">
        <v>2.0708431592990695</v>
      </c>
      <c r="D84" s="32">
        <v>2.0377463450333866</v>
      </c>
      <c r="E84" s="32">
        <v>2.0041217268540543</v>
      </c>
      <c r="F84" s="32">
        <v>1.9709297296908077</v>
      </c>
      <c r="G84" s="32">
        <v>1.9386356072035533</v>
      </c>
      <c r="H84" s="32">
        <v>1.9074540250222518</v>
      </c>
      <c r="I84" s="32">
        <v>1.8774678869313957</v>
      </c>
      <c r="J84" s="32">
        <v>1.8486894505451843</v>
      </c>
      <c r="K84" s="32">
        <v>1.821093127871739</v>
      </c>
      <c r="L84" s="32">
        <v>1.7946336422507689</v>
      </c>
      <c r="M84" s="32">
        <v>1.6774094771415025</v>
      </c>
      <c r="N84" s="32">
        <v>1.5804201082579667</v>
      </c>
      <c r="O84" s="32">
        <v>1.4984441242509881</v>
      </c>
      <c r="P84" s="32">
        <v>1.4278710674783226</v>
      </c>
      <c r="Q84" s="32">
        <v>1.3661897071633322</v>
      </c>
      <c r="R84" s="32">
        <v>1.3116065012538654</v>
      </c>
      <c r="S84" s="32">
        <v>1.2628043255589627</v>
      </c>
      <c r="T84" s="32">
        <v>1.2187911468698762</v>
      </c>
      <c r="U84" s="32">
        <v>1.1788030395293168</v>
      </c>
      <c r="V84" s="32">
        <v>1.1422402906104785</v>
      </c>
      <c r="W84" s="32">
        <v>1.1086241378546204</v>
      </c>
      <c r="X84" s="32">
        <v>1.07756672720228</v>
      </c>
      <c r="Y84" s="32">
        <v>1.0487497677425108</v>
      </c>
      <c r="Z84" s="32">
        <v>1.0219090516790521</v>
      </c>
      <c r="AA84" s="32">
        <v>0.9968230193387092</v>
      </c>
      <c r="AB84" s="32">
        <v>0.97330417153303961</v>
      </c>
      <c r="AC84" s="32">
        <v>0.95119252359729567</v>
      </c>
      <c r="AD84" s="32">
        <v>0.85751497568386492</v>
      </c>
      <c r="AE84" s="32">
        <v>0.78438009724682345</v>
      </c>
      <c r="AF84" s="32">
        <v>0.72521052951549392</v>
      </c>
      <c r="AG84" s="32">
        <v>0.67607251308034033</v>
      </c>
      <c r="AH84" s="32">
        <v>0.63444040380911548</v>
      </c>
      <c r="AI84" s="32">
        <v>0.59860414322641398</v>
      </c>
      <c r="AJ84" s="32">
        <v>0.567356979258966</v>
      </c>
      <c r="AK84" s="32">
        <v>0.53981860284552152</v>
      </c>
      <c r="AL84" s="32">
        <v>0.51532911328209929</v>
      </c>
      <c r="AM84" s="32">
        <v>0.49338244091398376</v>
      </c>
      <c r="AN84" s="32">
        <v>0.47358291146058185</v>
      </c>
      <c r="AO84" s="32">
        <v>0.45561597725206571</v>
      </c>
      <c r="AP84" s="32">
        <v>0.4392279417653755</v>
      </c>
      <c r="AQ84" s="32">
        <v>0.4242115738589104</v>
      </c>
      <c r="AR84" s="32">
        <v>0.41039568492401446</v>
      </c>
      <c r="AS84" s="32">
        <v>0.39763743650837025</v>
      </c>
      <c r="AT84" s="32">
        <v>0.38581656912688944</v>
      </c>
      <c r="AU84" s="32">
        <v>0.37483100833717364</v>
      </c>
    </row>
    <row r="85" spans="1:47" ht="14.4">
      <c r="A85" s="37">
        <v>17</v>
      </c>
      <c r="B85" s="32">
        <v>1.9072249751899903</v>
      </c>
      <c r="C85" s="32">
        <v>1.8783529323232653</v>
      </c>
      <c r="D85" s="32">
        <v>1.8472690019659024</v>
      </c>
      <c r="E85" s="32">
        <v>1.8157922069166852</v>
      </c>
      <c r="F85" s="32">
        <v>1.7847897623511653</v>
      </c>
      <c r="G85" s="32">
        <v>1.754676680077401</v>
      </c>
      <c r="H85" s="32">
        <v>1.7256401194807274</v>
      </c>
      <c r="I85" s="32">
        <v>1.6977481028901558</v>
      </c>
      <c r="J85" s="32">
        <v>1.6710052630935748</v>
      </c>
      <c r="K85" s="32">
        <v>1.6453826558022511</v>
      </c>
      <c r="L85" s="32">
        <v>1.6208341901854968</v>
      </c>
      <c r="M85" s="32">
        <v>1.51227321662795</v>
      </c>
      <c r="N85" s="32">
        <v>1.4226705052088333</v>
      </c>
      <c r="O85" s="32">
        <v>1.3470809860243584</v>
      </c>
      <c r="P85" s="32">
        <v>1.2821081739286839</v>
      </c>
      <c r="Q85" s="32">
        <v>1.2253984192583098</v>
      </c>
      <c r="R85" s="32">
        <v>1.1752749421651758</v>
      </c>
      <c r="S85" s="32">
        <v>1.1305086916186877</v>
      </c>
      <c r="T85" s="32">
        <v>1.0901753750973613</v>
      </c>
      <c r="U85" s="32">
        <v>1.053564138042024</v>
      </c>
      <c r="V85" s="32">
        <v>1.020117545020724</v>
      </c>
      <c r="W85" s="32">
        <v>0.98939101772602533</v>
      </c>
      <c r="X85" s="32">
        <v>0.96102471002471235</v>
      </c>
      <c r="Y85" s="32">
        <v>0.9347235506032866</v>
      </c>
      <c r="Z85" s="32">
        <v>0.91024278511679879</v>
      </c>
      <c r="AA85" s="32">
        <v>0.88737730651170743</v>
      </c>
      <c r="AB85" s="32">
        <v>0.86595364899179039</v>
      </c>
      <c r="AC85" s="32">
        <v>0.84582389010853387</v>
      </c>
      <c r="AD85" s="32">
        <v>0.76067890340083233</v>
      </c>
      <c r="AE85" s="32">
        <v>0.69437045686040366</v>
      </c>
      <c r="AF85" s="32">
        <v>0.64084096603338159</v>
      </c>
      <c r="AG85" s="32">
        <v>0.59647441261753131</v>
      </c>
      <c r="AH85" s="32">
        <v>0.55895295724649041</v>
      </c>
      <c r="AI85" s="32">
        <v>0.52670951855629955</v>
      </c>
      <c r="AJ85" s="32">
        <v>0.49863968886554388</v>
      </c>
      <c r="AK85" s="32">
        <v>0.47393878349044116</v>
      </c>
      <c r="AL85" s="32">
        <v>0.45200425986299042</v>
      </c>
      <c r="AM85" s="32">
        <v>0.43237451265247306</v>
      </c>
      <c r="AN85" s="32">
        <v>0.41468898185570213</v>
      </c>
      <c r="AO85" s="32">
        <v>0.39866129623757907</v>
      </c>
      <c r="AP85" s="32">
        <v>0.3840606846226492</v>
      </c>
      <c r="AQ85" s="32">
        <v>0.37069879742803946</v>
      </c>
      <c r="AR85" s="32">
        <v>0.35842016574557656</v>
      </c>
      <c r="AS85" s="32">
        <v>0.34709516491570147</v>
      </c>
      <c r="AT85" s="32">
        <v>0.33661473908397188</v>
      </c>
      <c r="AU85" s="32">
        <v>0.32688638735190068</v>
      </c>
    </row>
    <row r="86" spans="1:47" ht="14.4">
      <c r="A86" s="37">
        <v>18</v>
      </c>
      <c r="B86" s="32">
        <v>1.6123879335871323</v>
      </c>
      <c r="C86" s="32">
        <v>1.5884052352676197</v>
      </c>
      <c r="D86" s="32">
        <v>1.5622117063668102</v>
      </c>
      <c r="E86" s="32">
        <v>1.5354919141188363</v>
      </c>
      <c r="F86" s="32">
        <v>1.5090597700240151</v>
      </c>
      <c r="G86" s="32">
        <v>1.4833131467164664</v>
      </c>
      <c r="H86" s="32">
        <v>1.4584387906944187</v>
      </c>
      <c r="I86" s="32">
        <v>1.4345120311064878</v>
      </c>
      <c r="J86" s="32">
        <v>1.4115481543750177</v>
      </c>
      <c r="K86" s="32">
        <v>1.3895300357633473</v>
      </c>
      <c r="L86" s="32">
        <v>1.3684234757759153</v>
      </c>
      <c r="M86" s="32">
        <v>1.2750069926910481</v>
      </c>
      <c r="N86" s="32">
        <v>1.1978784509926044</v>
      </c>
      <c r="O86" s="32">
        <v>1.1328355123963385</v>
      </c>
      <c r="P86" s="32">
        <v>1.0769636108198091</v>
      </c>
      <c r="Q86" s="32">
        <v>1.0282344029719996</v>
      </c>
      <c r="R86" s="32">
        <v>0.98519964030994711</v>
      </c>
      <c r="S86" s="32">
        <v>0.94679645626940123</v>
      </c>
      <c r="T86" s="32">
        <v>0.91222496957872179</v>
      </c>
      <c r="U86" s="32">
        <v>0.88086977273208855</v>
      </c>
      <c r="V86" s="32">
        <v>0.85224819387943163</v>
      </c>
      <c r="W86" s="32">
        <v>0.82597526883936079</v>
      </c>
      <c r="X86" s="32">
        <v>0.80173942341066418</v>
      </c>
      <c r="Y86" s="32">
        <v>0.7792852026154754</v>
      </c>
      <c r="Z86" s="32">
        <v>0.75840075135482499</v>
      </c>
      <c r="AA86" s="32">
        <v>0.73890857124159715</v>
      </c>
      <c r="AB86" s="32">
        <v>0.72065858280917061</v>
      </c>
      <c r="AC86" s="32">
        <v>0.70352284013807764</v>
      </c>
      <c r="AD86" s="32">
        <v>0.63118224108815812</v>
      </c>
      <c r="AE86" s="32">
        <v>0.57502263719045354</v>
      </c>
      <c r="AF86" s="32">
        <v>0.52981769850951177</v>
      </c>
      <c r="AG86" s="32">
        <v>0.49245252211126678</v>
      </c>
      <c r="AH86" s="32">
        <v>0.46093350922294019</v>
      </c>
      <c r="AI86" s="32">
        <v>0.43391474930520146</v>
      </c>
      <c r="AJ86" s="32">
        <v>0.41044901490365815</v>
      </c>
      <c r="AK86" s="32">
        <v>0.38984705207878811</v>
      </c>
      <c r="AL86" s="32">
        <v>0.37159339925204027</v>
      </c>
      <c r="AM86" s="32">
        <v>0.35529363665679214</v>
      </c>
      <c r="AN86" s="32">
        <v>0.34064003635172324</v>
      </c>
      <c r="AO86" s="32">
        <v>0.32738845734522526</v>
      </c>
      <c r="AP86" s="32">
        <v>0.31534236750666134</v>
      </c>
      <c r="AQ86" s="32">
        <v>0.30434152546675375</v>
      </c>
      <c r="AR86" s="32">
        <v>0.29425379329171175</v>
      </c>
      <c r="AS86" s="32">
        <v>0.28496910315126789</v>
      </c>
      <c r="AT86" s="32">
        <v>0.27639493744129451</v>
      </c>
      <c r="AU86" s="32">
        <v>0.26845289241108927</v>
      </c>
    </row>
    <row r="87" spans="1:1" ht="14.4">
      <c r="A87" s="148"/>
    </row>
    <row r="88" spans="1:15" ht="14.4">
      <c r="A88" s="33" t="s">
        <v>54</v>
      </c>
      <c r="I88" s="145" t="s">
        <v>159</v>
      </c>
      <c r="J88" s="32">
        <v>0.005</v>
      </c>
      <c r="K88" s="32">
        <v>150</v>
      </c>
      <c r="N88" s="32">
        <f>A91</f>
        <v>3</v>
      </c>
      <c r="O88" s="32">
        <f>A105</f>
        <v>17</v>
      </c>
    </row>
    <row r="89" spans="1:26" ht="14.4">
      <c r="A89" s="57"/>
      <c r="B89" s="334" t="s">
        <v>92</v>
      </c>
      <c r="C89" s="334"/>
      <c r="D89" s="334"/>
      <c r="E89" s="334"/>
      <c r="F89" s="334"/>
      <c r="G89" s="334"/>
      <c r="H89" s="334"/>
      <c r="I89" s="334"/>
      <c r="J89" s="334"/>
      <c r="K89" s="334"/>
      <c r="L89" s="334"/>
      <c r="M89" s="334"/>
      <c r="N89" s="334"/>
      <c r="O89" s="334"/>
      <c r="P89" s="334"/>
      <c r="Q89" s="334"/>
      <c r="R89" s="334"/>
      <c r="S89" s="334"/>
      <c r="T89" s="334"/>
      <c r="U89" s="334"/>
      <c r="V89" s="334"/>
      <c r="W89" s="334"/>
      <c r="X89" s="334"/>
      <c r="Y89" s="334"/>
      <c r="Z89" s="334"/>
    </row>
    <row r="90" spans="1:26" ht="14.4">
      <c r="A90" s="57" t="s">
        <v>93</v>
      </c>
      <c r="B90" s="56">
        <v>0.005</v>
      </c>
      <c r="C90" s="55">
        <v>0.01</v>
      </c>
      <c r="D90" s="55">
        <v>0.02</v>
      </c>
      <c r="E90" s="55">
        <v>0.05</v>
      </c>
      <c r="F90" s="55">
        <v>0.10</v>
      </c>
      <c r="G90" s="55">
        <v>0.25</v>
      </c>
      <c r="H90" s="55">
        <v>0.50</v>
      </c>
      <c r="I90" s="58">
        <v>1</v>
      </c>
      <c r="J90" s="58">
        <v>1.50</v>
      </c>
      <c r="K90" s="59">
        <v>3</v>
      </c>
      <c r="L90" s="59">
        <v>6</v>
      </c>
      <c r="M90" s="59">
        <v>7</v>
      </c>
      <c r="N90" s="59">
        <v>10</v>
      </c>
      <c r="O90" s="59">
        <v>12.50</v>
      </c>
      <c r="P90" s="59">
        <v>15</v>
      </c>
      <c r="Q90" s="59">
        <v>17</v>
      </c>
      <c r="R90" s="59">
        <v>20</v>
      </c>
      <c r="S90" s="59">
        <v>25</v>
      </c>
      <c r="T90" s="59">
        <v>30</v>
      </c>
      <c r="U90" s="59">
        <v>35</v>
      </c>
      <c r="V90" s="59">
        <v>40</v>
      </c>
      <c r="W90" s="59">
        <v>50</v>
      </c>
      <c r="X90" s="59">
        <v>75</v>
      </c>
      <c r="Y90" s="59">
        <v>100</v>
      </c>
      <c r="Z90" s="59">
        <v>150</v>
      </c>
    </row>
    <row r="91" spans="1:26" ht="14.4">
      <c r="A91" s="21">
        <v>3</v>
      </c>
      <c r="B91" s="32">
        <v>5.90</v>
      </c>
      <c r="C91" s="32">
        <v>5.60</v>
      </c>
      <c r="D91" s="32">
        <v>5.20</v>
      </c>
      <c r="E91" s="32">
        <v>4.5999999999999996</v>
      </c>
      <c r="F91" s="32">
        <v>4.0999999999999996</v>
      </c>
      <c r="G91" s="32">
        <v>3.40</v>
      </c>
      <c r="H91" s="32">
        <v>2.90</v>
      </c>
      <c r="I91" s="32">
        <v>2.40</v>
      </c>
      <c r="J91" s="32">
        <v>2.2000000000000002</v>
      </c>
      <c r="K91" s="32">
        <v>1.80</v>
      </c>
      <c r="L91" s="32">
        <v>1.40</v>
      </c>
      <c r="M91" s="32">
        <v>1.30</v>
      </c>
      <c r="N91" s="32">
        <v>1.20</v>
      </c>
      <c r="O91" s="32">
        <v>1.1000000000000001</v>
      </c>
      <c r="P91" s="32">
        <v>1</v>
      </c>
      <c r="Q91" s="32">
        <v>1</v>
      </c>
      <c r="R91" s="32">
        <v>1</v>
      </c>
      <c r="S91" s="32">
        <v>0.90</v>
      </c>
      <c r="T91" s="32">
        <v>0.90</v>
      </c>
      <c r="U91" s="32">
        <v>0.80</v>
      </c>
      <c r="V91" s="32">
        <v>0.80</v>
      </c>
      <c r="W91" s="32">
        <v>0.80</v>
      </c>
      <c r="X91" s="32">
        <v>0.80</v>
      </c>
      <c r="Y91" s="32">
        <v>0.80</v>
      </c>
      <c r="Z91" s="32">
        <v>0.80</v>
      </c>
    </row>
    <row r="92" spans="1:26" ht="14.4">
      <c r="A92" s="21">
        <v>4</v>
      </c>
      <c r="B92" s="32">
        <v>6.40</v>
      </c>
      <c r="C92" s="32">
        <v>6</v>
      </c>
      <c r="D92" s="32">
        <v>5.60</v>
      </c>
      <c r="E92" s="32">
        <v>5</v>
      </c>
      <c r="F92" s="32">
        <v>4.50</v>
      </c>
      <c r="G92" s="32">
        <v>3.80</v>
      </c>
      <c r="H92" s="32">
        <v>3.30</v>
      </c>
      <c r="I92" s="32">
        <v>2.80</v>
      </c>
      <c r="J92" s="32">
        <v>2.50</v>
      </c>
      <c r="K92" s="32">
        <v>2.10</v>
      </c>
      <c r="L92" s="32">
        <v>1.70</v>
      </c>
      <c r="M92" s="32">
        <v>1.60</v>
      </c>
      <c r="N92" s="32">
        <v>1.40</v>
      </c>
      <c r="O92" s="32">
        <v>1.30</v>
      </c>
      <c r="P92" s="32">
        <v>1.20</v>
      </c>
      <c r="Q92" s="32">
        <v>1.20</v>
      </c>
      <c r="R92" s="32">
        <v>1.1000000000000001</v>
      </c>
      <c r="S92" s="32">
        <v>1.1000000000000001</v>
      </c>
      <c r="T92" s="32">
        <v>1</v>
      </c>
      <c r="U92" s="32">
        <v>1</v>
      </c>
      <c r="V92" s="32">
        <v>0.90</v>
      </c>
      <c r="W92" s="32">
        <v>0.90</v>
      </c>
      <c r="X92" s="32">
        <v>0.80</v>
      </c>
      <c r="Y92" s="32">
        <v>0.80</v>
      </c>
      <c r="Z92" s="32">
        <v>0.80</v>
      </c>
    </row>
    <row r="93" spans="1:26" ht="14.4">
      <c r="A93" s="21">
        <v>5</v>
      </c>
      <c r="B93" s="32">
        <v>6.90</v>
      </c>
      <c r="C93" s="32">
        <v>6.50</v>
      </c>
      <c r="D93" s="32">
        <v>6.10</v>
      </c>
      <c r="E93" s="32">
        <v>5.50</v>
      </c>
      <c r="F93" s="32">
        <v>5</v>
      </c>
      <c r="G93" s="32">
        <v>4.20</v>
      </c>
      <c r="H93" s="32">
        <v>3.70</v>
      </c>
      <c r="I93" s="32">
        <v>3.20</v>
      </c>
      <c r="J93" s="32">
        <v>2.90</v>
      </c>
      <c r="K93" s="32">
        <v>2.40</v>
      </c>
      <c r="L93" s="32">
        <v>1.90</v>
      </c>
      <c r="M93" s="32">
        <v>1.90</v>
      </c>
      <c r="N93" s="32">
        <v>1.70</v>
      </c>
      <c r="O93" s="32">
        <v>1.50</v>
      </c>
      <c r="P93" s="32">
        <v>1.50</v>
      </c>
      <c r="Q93" s="32">
        <v>1.40</v>
      </c>
      <c r="R93" s="32">
        <v>1.30</v>
      </c>
      <c r="S93" s="32">
        <v>1.20</v>
      </c>
      <c r="T93" s="32">
        <v>1.20</v>
      </c>
      <c r="U93" s="32">
        <v>1.1000000000000001</v>
      </c>
      <c r="V93" s="32">
        <v>1.1000000000000001</v>
      </c>
      <c r="W93" s="32">
        <v>1</v>
      </c>
      <c r="X93" s="32">
        <v>0.90</v>
      </c>
      <c r="Y93" s="32">
        <v>0.90</v>
      </c>
      <c r="Z93" s="32">
        <v>0.90</v>
      </c>
    </row>
    <row r="94" spans="1:26" ht="14.4">
      <c r="A94" s="21">
        <v>6</v>
      </c>
      <c r="B94" s="32">
        <v>7.40</v>
      </c>
      <c r="C94" s="32">
        <v>7</v>
      </c>
      <c r="D94" s="32">
        <v>6.60</v>
      </c>
      <c r="E94" s="32">
        <v>6</v>
      </c>
      <c r="F94" s="32">
        <v>5.40</v>
      </c>
      <c r="G94" s="32">
        <v>4.70</v>
      </c>
      <c r="H94" s="32">
        <v>4.0999999999999996</v>
      </c>
      <c r="I94" s="32">
        <v>3.60</v>
      </c>
      <c r="J94" s="32">
        <v>3.20</v>
      </c>
      <c r="K94" s="32">
        <v>2.70</v>
      </c>
      <c r="L94" s="32">
        <v>2.2000000000000002</v>
      </c>
      <c r="M94" s="32">
        <v>2.10</v>
      </c>
      <c r="N94" s="32">
        <v>1.90</v>
      </c>
      <c r="O94" s="32">
        <v>1.80</v>
      </c>
      <c r="P94" s="32">
        <v>1.70</v>
      </c>
      <c r="Q94" s="32">
        <v>1.60</v>
      </c>
      <c r="R94" s="32">
        <v>1.50</v>
      </c>
      <c r="S94" s="32">
        <v>1.40</v>
      </c>
      <c r="T94" s="32">
        <v>1.30</v>
      </c>
      <c r="U94" s="32">
        <v>1.30</v>
      </c>
      <c r="V94" s="32">
        <v>1.20</v>
      </c>
      <c r="W94" s="32">
        <v>1.1000000000000001</v>
      </c>
      <c r="X94" s="32">
        <v>1</v>
      </c>
      <c r="Y94" s="32">
        <v>1</v>
      </c>
      <c r="Z94" s="32">
        <v>0.90</v>
      </c>
    </row>
    <row r="95" spans="1:26" ht="14.4">
      <c r="A95" s="21">
        <v>7</v>
      </c>
      <c r="B95" s="32">
        <v>7.90</v>
      </c>
      <c r="C95" s="32">
        <v>7.60</v>
      </c>
      <c r="D95" s="32">
        <v>7.10</v>
      </c>
      <c r="E95" s="32">
        <v>6.50</v>
      </c>
      <c r="F95" s="32">
        <v>5.90</v>
      </c>
      <c r="G95" s="32">
        <v>5.20</v>
      </c>
      <c r="H95" s="32">
        <v>4.5999999999999996</v>
      </c>
      <c r="I95" s="32">
        <v>4</v>
      </c>
      <c r="J95" s="32">
        <v>3.60</v>
      </c>
      <c r="K95" s="32">
        <v>3.10</v>
      </c>
      <c r="L95" s="32">
        <v>2.50</v>
      </c>
      <c r="M95" s="32">
        <v>2.40</v>
      </c>
      <c r="N95" s="32">
        <v>2.2000000000000002</v>
      </c>
      <c r="O95" s="32">
        <v>2</v>
      </c>
      <c r="P95" s="32">
        <v>1.90</v>
      </c>
      <c r="Q95" s="32">
        <v>1.80</v>
      </c>
      <c r="R95" s="32">
        <v>1.80</v>
      </c>
      <c r="S95" s="32">
        <v>1.60</v>
      </c>
      <c r="T95" s="32">
        <v>1.50</v>
      </c>
      <c r="U95" s="32">
        <v>1.40</v>
      </c>
      <c r="V95" s="32">
        <v>1.40</v>
      </c>
      <c r="W95" s="32">
        <v>1.30</v>
      </c>
      <c r="X95" s="32">
        <v>1.1000000000000001</v>
      </c>
      <c r="Y95" s="32">
        <v>1</v>
      </c>
      <c r="Z95" s="32">
        <v>0.90</v>
      </c>
    </row>
    <row r="96" spans="1:26" ht="14.4">
      <c r="A96" s="21">
        <v>8</v>
      </c>
      <c r="B96" s="32">
        <v>8.50</v>
      </c>
      <c r="C96" s="32">
        <v>8.10</v>
      </c>
      <c r="D96" s="32">
        <v>7.70</v>
      </c>
      <c r="E96" s="32">
        <v>7</v>
      </c>
      <c r="F96" s="32">
        <v>6.40</v>
      </c>
      <c r="G96" s="32">
        <v>5.60</v>
      </c>
      <c r="H96" s="32">
        <v>5</v>
      </c>
      <c r="I96" s="32">
        <v>4.4000000000000004</v>
      </c>
      <c r="J96" s="32">
        <v>4</v>
      </c>
      <c r="K96" s="32">
        <v>3.40</v>
      </c>
      <c r="L96" s="32">
        <v>2.90</v>
      </c>
      <c r="M96" s="32">
        <v>2.70</v>
      </c>
      <c r="N96" s="32">
        <v>2.50</v>
      </c>
      <c r="O96" s="32">
        <v>2.2999999999999998</v>
      </c>
      <c r="P96" s="32">
        <v>2.2000000000000002</v>
      </c>
      <c r="Q96" s="32">
        <v>2.10</v>
      </c>
      <c r="R96" s="32">
        <v>2</v>
      </c>
      <c r="S96" s="32">
        <v>1.80</v>
      </c>
      <c r="T96" s="32">
        <v>1.70</v>
      </c>
      <c r="U96" s="32">
        <v>1.60</v>
      </c>
      <c r="V96" s="32">
        <v>1.60</v>
      </c>
      <c r="W96" s="32">
        <v>1.40</v>
      </c>
      <c r="X96" s="32">
        <v>1.20</v>
      </c>
      <c r="Y96" s="32">
        <v>1.1000000000000001</v>
      </c>
      <c r="Z96" s="32">
        <v>1</v>
      </c>
    </row>
    <row r="97" spans="1:26" ht="14.4">
      <c r="A97" s="21">
        <v>9</v>
      </c>
      <c r="B97" s="32">
        <v>9</v>
      </c>
      <c r="C97" s="32">
        <v>8.6999999999999993</v>
      </c>
      <c r="D97" s="32">
        <v>8.1999999999999993</v>
      </c>
      <c r="E97" s="32">
        <v>7.50</v>
      </c>
      <c r="F97" s="32">
        <v>6.90</v>
      </c>
      <c r="G97" s="32">
        <v>6.10</v>
      </c>
      <c r="H97" s="32">
        <v>5.50</v>
      </c>
      <c r="I97" s="32">
        <v>4.80</v>
      </c>
      <c r="J97" s="32">
        <v>4.4000000000000004</v>
      </c>
      <c r="K97" s="32">
        <v>3.80</v>
      </c>
      <c r="L97" s="32">
        <v>3.20</v>
      </c>
      <c r="M97" s="32">
        <v>3</v>
      </c>
      <c r="N97" s="32">
        <v>2.70</v>
      </c>
      <c r="O97" s="32">
        <v>2.60</v>
      </c>
      <c r="P97" s="32">
        <v>2.40</v>
      </c>
      <c r="Q97" s="32">
        <v>2.2999999999999998</v>
      </c>
      <c r="R97" s="32">
        <v>2.2000000000000002</v>
      </c>
      <c r="S97" s="32">
        <v>2</v>
      </c>
      <c r="T97" s="32">
        <v>1.90</v>
      </c>
      <c r="U97" s="32">
        <v>1.80</v>
      </c>
      <c r="V97" s="32">
        <v>1.70</v>
      </c>
      <c r="W97" s="32">
        <v>1.60</v>
      </c>
      <c r="X97" s="32">
        <v>1.30</v>
      </c>
      <c r="Y97" s="32">
        <v>1.20</v>
      </c>
      <c r="Z97" s="32">
        <v>1</v>
      </c>
    </row>
    <row r="98" spans="1:26" ht="14.4">
      <c r="A98" s="21">
        <v>10</v>
      </c>
      <c r="B98" s="32">
        <v>9.60</v>
      </c>
      <c r="C98" s="32">
        <v>9.1999999999999993</v>
      </c>
      <c r="D98" s="32">
        <v>8.8000000000000007</v>
      </c>
      <c r="E98" s="32">
        <v>8.10</v>
      </c>
      <c r="F98" s="32">
        <v>7.50</v>
      </c>
      <c r="G98" s="32">
        <v>6.60</v>
      </c>
      <c r="H98" s="32">
        <v>5.90</v>
      </c>
      <c r="I98" s="32">
        <v>5.20</v>
      </c>
      <c r="J98" s="32">
        <v>4.80</v>
      </c>
      <c r="K98" s="32">
        <v>4.20</v>
      </c>
      <c r="L98" s="32">
        <v>3.50</v>
      </c>
      <c r="M98" s="32">
        <v>3.30</v>
      </c>
      <c r="N98" s="32">
        <v>3</v>
      </c>
      <c r="O98" s="32">
        <v>2.80</v>
      </c>
      <c r="P98" s="32">
        <v>2.70</v>
      </c>
      <c r="Q98" s="32">
        <v>2.60</v>
      </c>
      <c r="R98" s="32">
        <v>2.40</v>
      </c>
      <c r="S98" s="32">
        <v>2.2000000000000002</v>
      </c>
      <c r="T98" s="32">
        <v>2.10</v>
      </c>
      <c r="U98" s="32">
        <v>2</v>
      </c>
      <c r="V98" s="32">
        <v>1.90</v>
      </c>
      <c r="W98" s="32">
        <v>1.70</v>
      </c>
      <c r="X98" s="32">
        <v>1.50</v>
      </c>
      <c r="Y98" s="32">
        <v>1.30</v>
      </c>
      <c r="Z98" s="32">
        <v>1.1000000000000001</v>
      </c>
    </row>
    <row r="99" spans="1:26" ht="14.4">
      <c r="A99" s="21">
        <v>11</v>
      </c>
      <c r="B99" s="32">
        <v>10.10</v>
      </c>
      <c r="C99" s="32">
        <v>9.8000000000000007</v>
      </c>
      <c r="D99" s="32">
        <v>9.3000000000000007</v>
      </c>
      <c r="E99" s="32">
        <v>8.60</v>
      </c>
      <c r="F99" s="32">
        <v>8</v>
      </c>
      <c r="G99" s="32">
        <v>7.10</v>
      </c>
      <c r="H99" s="32">
        <v>6.40</v>
      </c>
      <c r="I99" s="32">
        <v>5.70</v>
      </c>
      <c r="J99" s="32">
        <v>5.20</v>
      </c>
      <c r="K99" s="32">
        <v>4.50</v>
      </c>
      <c r="L99" s="32">
        <v>3.80</v>
      </c>
      <c r="M99" s="32">
        <v>3.60</v>
      </c>
      <c r="N99" s="32">
        <v>3.30</v>
      </c>
      <c r="O99" s="32">
        <v>3.10</v>
      </c>
      <c r="P99" s="32">
        <v>2.90</v>
      </c>
      <c r="Q99" s="32">
        <v>2.80</v>
      </c>
      <c r="R99" s="32">
        <v>2.60</v>
      </c>
      <c r="S99" s="32">
        <v>2.40</v>
      </c>
      <c r="T99" s="32">
        <v>2.2999999999999998</v>
      </c>
      <c r="U99" s="32">
        <v>2.10</v>
      </c>
      <c r="V99" s="32">
        <v>2</v>
      </c>
      <c r="W99" s="32">
        <v>1.90</v>
      </c>
      <c r="X99" s="32">
        <v>1.50</v>
      </c>
      <c r="Y99" s="32">
        <v>1.30</v>
      </c>
      <c r="Z99" s="32">
        <v>1.1000000000000001</v>
      </c>
    </row>
    <row r="100" spans="1:26" ht="14.4">
      <c r="A100" s="21">
        <v>12</v>
      </c>
      <c r="B100" s="32">
        <v>10.70</v>
      </c>
      <c r="C100" s="32">
        <v>10.30</v>
      </c>
      <c r="D100" s="32">
        <v>9.90</v>
      </c>
      <c r="E100" s="32">
        <v>9.10</v>
      </c>
      <c r="F100" s="32">
        <v>8.50</v>
      </c>
      <c r="G100" s="32">
        <v>7.60</v>
      </c>
      <c r="H100" s="32">
        <v>6.80</v>
      </c>
      <c r="I100" s="32">
        <v>6.10</v>
      </c>
      <c r="J100" s="32">
        <v>5.60</v>
      </c>
      <c r="K100" s="32">
        <v>4.80</v>
      </c>
      <c r="L100" s="32">
        <v>4.0999999999999996</v>
      </c>
      <c r="M100" s="32">
        <v>3.90</v>
      </c>
      <c r="N100" s="32">
        <v>3.50</v>
      </c>
      <c r="O100" s="32">
        <v>3.30</v>
      </c>
      <c r="P100" s="32">
        <v>3.10</v>
      </c>
      <c r="Q100" s="32">
        <v>3</v>
      </c>
      <c r="R100" s="32">
        <v>2.80</v>
      </c>
      <c r="S100" s="32">
        <v>2.60</v>
      </c>
      <c r="T100" s="32">
        <v>2.40</v>
      </c>
      <c r="U100" s="32">
        <v>2.2999999999999998</v>
      </c>
      <c r="V100" s="32">
        <v>2.2000000000000002</v>
      </c>
      <c r="W100" s="32">
        <v>2</v>
      </c>
      <c r="X100" s="32">
        <v>1.60</v>
      </c>
      <c r="Y100" s="32">
        <v>1.40</v>
      </c>
      <c r="Z100" s="32">
        <v>1.1000000000000001</v>
      </c>
    </row>
    <row r="101" spans="1:26" ht="14.4">
      <c r="A101" s="21">
        <v>13</v>
      </c>
      <c r="B101" s="32">
        <v>11.30</v>
      </c>
      <c r="C101" s="32">
        <v>10.90</v>
      </c>
      <c r="D101" s="32">
        <v>10.40</v>
      </c>
      <c r="E101" s="32">
        <v>9.60</v>
      </c>
      <c r="F101" s="32">
        <v>9</v>
      </c>
      <c r="G101" s="32">
        <v>8</v>
      </c>
      <c r="H101" s="32">
        <v>7.30</v>
      </c>
      <c r="I101" s="32">
        <v>6.50</v>
      </c>
      <c r="J101" s="32">
        <v>6</v>
      </c>
      <c r="K101" s="32">
        <v>5.20</v>
      </c>
      <c r="L101" s="32">
        <v>4.4000000000000004</v>
      </c>
      <c r="M101" s="32">
        <v>4.20</v>
      </c>
      <c r="N101" s="32">
        <v>3.80</v>
      </c>
      <c r="O101" s="32">
        <v>3.50</v>
      </c>
      <c r="P101" s="32">
        <v>3.30</v>
      </c>
      <c r="Q101" s="32">
        <v>3.20</v>
      </c>
      <c r="R101" s="32">
        <v>3</v>
      </c>
      <c r="S101" s="32">
        <v>2.80</v>
      </c>
      <c r="T101" s="32">
        <v>2.60</v>
      </c>
      <c r="U101" s="32">
        <v>2.40</v>
      </c>
      <c r="V101" s="32">
        <v>2.2999999999999998</v>
      </c>
      <c r="W101" s="32">
        <v>2.10</v>
      </c>
      <c r="X101" s="32">
        <v>1.70</v>
      </c>
      <c r="Y101" s="32">
        <v>1.40</v>
      </c>
      <c r="Z101" s="32">
        <v>1.1000000000000001</v>
      </c>
    </row>
    <row r="102" spans="1:26" ht="14.4">
      <c r="A102" s="21">
        <v>14</v>
      </c>
      <c r="B102" s="32">
        <v>11.80</v>
      </c>
      <c r="C102" s="32">
        <v>11.40</v>
      </c>
      <c r="D102" s="32">
        <v>10.90</v>
      </c>
      <c r="E102" s="32">
        <v>10.199999999999999</v>
      </c>
      <c r="F102" s="32">
        <v>9.50</v>
      </c>
      <c r="G102" s="32">
        <v>8.50</v>
      </c>
      <c r="H102" s="32">
        <v>7.70</v>
      </c>
      <c r="I102" s="32">
        <v>6.80</v>
      </c>
      <c r="J102" s="32">
        <v>6.30</v>
      </c>
      <c r="K102" s="32">
        <v>5.50</v>
      </c>
      <c r="L102" s="32">
        <v>4.5999999999999996</v>
      </c>
      <c r="M102" s="32">
        <v>4.4000000000000004</v>
      </c>
      <c r="N102" s="32">
        <v>4</v>
      </c>
      <c r="O102" s="32">
        <v>3.70</v>
      </c>
      <c r="P102" s="32">
        <v>3.50</v>
      </c>
      <c r="Q102" s="32">
        <v>3.40</v>
      </c>
      <c r="R102" s="32">
        <v>3.20</v>
      </c>
      <c r="S102" s="32">
        <v>2.90</v>
      </c>
      <c r="T102" s="32">
        <v>2.70</v>
      </c>
      <c r="U102" s="32">
        <v>2.50</v>
      </c>
      <c r="V102" s="32">
        <v>2.40</v>
      </c>
      <c r="W102" s="32">
        <v>2.2000000000000002</v>
      </c>
      <c r="X102" s="32">
        <v>1.70</v>
      </c>
      <c r="Y102" s="32">
        <v>1.40</v>
      </c>
      <c r="Z102" s="32">
        <v>1</v>
      </c>
    </row>
    <row r="103" spans="1:26" ht="14.4">
      <c r="A103" s="21">
        <v>15</v>
      </c>
      <c r="B103" s="32">
        <v>12.30</v>
      </c>
      <c r="C103" s="32">
        <v>11.90</v>
      </c>
      <c r="D103" s="32">
        <v>11.40</v>
      </c>
      <c r="E103" s="32">
        <v>10.60</v>
      </c>
      <c r="F103" s="32">
        <v>9.90</v>
      </c>
      <c r="G103" s="32">
        <v>8.90</v>
      </c>
      <c r="H103" s="32">
        <v>8.10</v>
      </c>
      <c r="I103" s="32">
        <v>7.20</v>
      </c>
      <c r="J103" s="32">
        <v>6.70</v>
      </c>
      <c r="K103" s="32">
        <v>5.80</v>
      </c>
      <c r="L103" s="32">
        <v>4.9000000000000004</v>
      </c>
      <c r="M103" s="32">
        <v>4.70</v>
      </c>
      <c r="N103" s="32">
        <v>4.20</v>
      </c>
      <c r="O103" s="32">
        <v>3.90</v>
      </c>
      <c r="P103" s="32">
        <v>3.70</v>
      </c>
      <c r="Q103" s="32">
        <v>3.50</v>
      </c>
      <c r="R103" s="32">
        <v>3.30</v>
      </c>
      <c r="S103" s="32">
        <v>3</v>
      </c>
      <c r="T103" s="32">
        <v>2.80</v>
      </c>
      <c r="U103" s="32">
        <v>2.60</v>
      </c>
      <c r="V103" s="32">
        <v>2.50</v>
      </c>
      <c r="W103" s="32">
        <v>2.2000000000000002</v>
      </c>
      <c r="X103" s="32">
        <v>1.70</v>
      </c>
      <c r="Y103" s="32">
        <v>1.40</v>
      </c>
      <c r="Z103" s="32">
        <v>1</v>
      </c>
    </row>
    <row r="104" spans="1:26" ht="14.4">
      <c r="A104" s="21">
        <v>16</v>
      </c>
      <c r="B104" s="32">
        <v>12.80</v>
      </c>
      <c r="C104" s="32">
        <v>12.40</v>
      </c>
      <c r="D104" s="32">
        <v>11.90</v>
      </c>
      <c r="E104" s="32">
        <v>11.10</v>
      </c>
      <c r="F104" s="32">
        <v>10.40</v>
      </c>
      <c r="G104" s="32">
        <v>9.3000000000000007</v>
      </c>
      <c r="H104" s="32">
        <v>8.40</v>
      </c>
      <c r="I104" s="32">
        <v>7.50</v>
      </c>
      <c r="J104" s="32">
        <v>7</v>
      </c>
      <c r="K104" s="32">
        <v>6</v>
      </c>
      <c r="L104" s="32">
        <v>5.0999999999999996</v>
      </c>
      <c r="M104" s="32">
        <v>4.9000000000000004</v>
      </c>
      <c r="N104" s="32">
        <v>4.4000000000000004</v>
      </c>
      <c r="O104" s="32">
        <v>4.0999999999999996</v>
      </c>
      <c r="P104" s="32">
        <v>3.80</v>
      </c>
      <c r="Q104" s="32">
        <v>3.60</v>
      </c>
      <c r="R104" s="32">
        <v>3.40</v>
      </c>
      <c r="S104" s="32">
        <v>3.10</v>
      </c>
      <c r="T104" s="32">
        <v>2.90</v>
      </c>
      <c r="U104" s="32">
        <v>2.70</v>
      </c>
      <c r="V104" s="32">
        <v>2.50</v>
      </c>
      <c r="W104" s="32">
        <v>2.2000000000000002</v>
      </c>
      <c r="X104" s="32">
        <v>1.70</v>
      </c>
      <c r="Y104" s="32">
        <v>1.40</v>
      </c>
      <c r="Z104" s="32">
        <v>0.90</v>
      </c>
    </row>
    <row r="105" spans="1:26" ht="14.4">
      <c r="A105" s="21">
        <v>17</v>
      </c>
      <c r="B105" s="32">
        <v>13.30</v>
      </c>
      <c r="C105" s="32">
        <v>12.90</v>
      </c>
      <c r="D105" s="32">
        <v>12.40</v>
      </c>
      <c r="E105" s="32">
        <v>11.50</v>
      </c>
      <c r="F105" s="32">
        <v>10.80</v>
      </c>
      <c r="G105" s="32">
        <v>9.6999999999999993</v>
      </c>
      <c r="H105" s="32">
        <v>8.8000000000000007</v>
      </c>
      <c r="I105" s="32">
        <v>7.80</v>
      </c>
      <c r="J105" s="32">
        <v>7.30</v>
      </c>
      <c r="K105" s="32">
        <v>6.30</v>
      </c>
      <c r="L105" s="32">
        <v>5.20</v>
      </c>
      <c r="M105" s="32">
        <v>5</v>
      </c>
      <c r="N105" s="32">
        <v>4.50</v>
      </c>
      <c r="O105" s="32">
        <v>4.20</v>
      </c>
      <c r="P105" s="32">
        <v>3.90</v>
      </c>
      <c r="Q105" s="32">
        <v>3.70</v>
      </c>
      <c r="R105" s="32">
        <v>3.50</v>
      </c>
      <c r="S105" s="32">
        <v>3.20</v>
      </c>
      <c r="T105" s="32">
        <v>2.90</v>
      </c>
      <c r="U105" s="32">
        <v>2.70</v>
      </c>
      <c r="V105" s="32">
        <v>2.50</v>
      </c>
      <c r="W105" s="32">
        <v>2.2000000000000002</v>
      </c>
      <c r="X105" s="32">
        <v>1.70</v>
      </c>
      <c r="Y105" s="32">
        <v>1.30</v>
      </c>
      <c r="Z105" s="32">
        <v>0.80</v>
      </c>
    </row>
    <row r="108" spans="1:15" ht="14.4">
      <c r="A108" s="33" t="s">
        <v>55</v>
      </c>
      <c r="I108" s="145" t="s">
        <v>159</v>
      </c>
      <c r="J108" s="143">
        <v>0.10</v>
      </c>
      <c r="K108" s="144">
        <v>1500</v>
      </c>
      <c r="N108" s="32">
        <f>A111</f>
        <v>2</v>
      </c>
      <c r="O108" s="32">
        <f>A129</f>
        <v>20</v>
      </c>
    </row>
    <row r="109" spans="1:46" ht="14.4">
      <c r="A109" s="335" t="s">
        <v>92</v>
      </c>
      <c r="B109" s="335"/>
      <c r="C109" s="335"/>
      <c r="D109" s="335"/>
      <c r="E109" s="335"/>
      <c r="F109" s="335"/>
      <c r="G109" s="335"/>
      <c r="H109" s="335"/>
      <c r="I109" s="335"/>
      <c r="J109" s="335"/>
      <c r="K109" s="335"/>
      <c r="L109" s="335"/>
      <c r="M109" s="335"/>
      <c r="N109" s="335"/>
      <c r="O109" s="335"/>
      <c r="P109" s="335"/>
      <c r="Q109" s="335"/>
      <c r="R109" s="335"/>
      <c r="S109" s="335"/>
      <c r="T109" s="335"/>
      <c r="U109" s="335"/>
      <c r="V109" s="335"/>
      <c r="W109" s="335"/>
      <c r="X109" s="335"/>
      <c r="Y109" s="335"/>
      <c r="Z109" s="335"/>
      <c r="AA109" s="335"/>
      <c r="AB109" s="335"/>
      <c r="AC109" s="335"/>
      <c r="AD109" s="335"/>
      <c r="AE109" s="335"/>
      <c r="AF109" s="335"/>
      <c r="AG109" s="335"/>
      <c r="AH109" s="335"/>
      <c r="AI109" s="335"/>
      <c r="AJ109" s="335"/>
      <c r="AK109" s="335"/>
      <c r="AL109" s="335"/>
      <c r="AM109" s="335"/>
      <c r="AN109" s="335"/>
      <c r="AO109" s="335"/>
      <c r="AP109" s="335"/>
      <c r="AQ109" s="335"/>
      <c r="AR109" s="335"/>
      <c r="AS109" s="335"/>
      <c r="AT109" s="335"/>
    </row>
    <row r="110" spans="1:46" ht="14.4">
      <c r="A110" s="142" t="s">
        <v>93</v>
      </c>
      <c r="B110" s="58">
        <v>0.10</v>
      </c>
      <c r="C110" s="58">
        <v>0.50</v>
      </c>
      <c r="D110" s="59">
        <v>1</v>
      </c>
      <c r="E110" s="59">
        <v>2</v>
      </c>
      <c r="F110" s="59">
        <v>3</v>
      </c>
      <c r="G110" s="59">
        <v>4</v>
      </c>
      <c r="H110" s="59">
        <v>5</v>
      </c>
      <c r="I110" s="59">
        <v>6</v>
      </c>
      <c r="J110" s="59">
        <v>7</v>
      </c>
      <c r="K110" s="59">
        <v>8</v>
      </c>
      <c r="L110" s="59">
        <v>9</v>
      </c>
      <c r="M110" s="59">
        <v>10</v>
      </c>
      <c r="N110" s="59">
        <v>20</v>
      </c>
      <c r="O110" s="59">
        <v>30</v>
      </c>
      <c r="P110" s="59">
        <v>40</v>
      </c>
      <c r="Q110" s="59">
        <v>50</v>
      </c>
      <c r="R110" s="59">
        <v>60</v>
      </c>
      <c r="S110" s="59">
        <v>70</v>
      </c>
      <c r="T110" s="59">
        <v>80</v>
      </c>
      <c r="U110" s="59">
        <v>90</v>
      </c>
      <c r="V110" s="59">
        <v>100</v>
      </c>
      <c r="W110" s="59">
        <v>110</v>
      </c>
      <c r="X110" s="59">
        <v>120</v>
      </c>
      <c r="Y110" s="59">
        <v>130</v>
      </c>
      <c r="Z110" s="59">
        <v>140</v>
      </c>
      <c r="AA110" s="59">
        <v>150</v>
      </c>
      <c r="AB110" s="59">
        <v>200</v>
      </c>
      <c r="AC110" s="59">
        <v>250</v>
      </c>
      <c r="AD110" s="59">
        <v>300</v>
      </c>
      <c r="AE110" s="59">
        <v>350</v>
      </c>
      <c r="AF110" s="59">
        <v>400</v>
      </c>
      <c r="AG110" s="59">
        <v>450</v>
      </c>
      <c r="AH110" s="59">
        <v>500</v>
      </c>
      <c r="AI110" s="59">
        <v>550</v>
      </c>
      <c r="AJ110" s="59">
        <v>600</v>
      </c>
      <c r="AK110" s="59">
        <v>650</v>
      </c>
      <c r="AL110" s="59">
        <v>700</v>
      </c>
      <c r="AM110" s="59">
        <v>750</v>
      </c>
      <c r="AN110" s="59">
        <v>800</v>
      </c>
      <c r="AO110" s="59">
        <v>850</v>
      </c>
      <c r="AP110" s="59">
        <v>900</v>
      </c>
      <c r="AQ110" s="59">
        <v>950</v>
      </c>
      <c r="AR110" s="59">
        <v>1000</v>
      </c>
      <c r="AS110" s="59">
        <v>1250</v>
      </c>
      <c r="AT110" s="59">
        <v>1500</v>
      </c>
    </row>
    <row r="111" spans="1:46" ht="14.4">
      <c r="A111" s="142">
        <v>2</v>
      </c>
      <c r="B111" s="32">
        <v>0.85</v>
      </c>
      <c r="C111" s="32">
        <v>0.80899280054915967</v>
      </c>
      <c r="D111" s="32">
        <v>0.76352417687413232</v>
      </c>
      <c r="E111" s="32">
        <v>0.71239755260838877</v>
      </c>
      <c r="F111" s="32">
        <v>0.67606956860005407</v>
      </c>
      <c r="G111" s="32">
        <v>0.6492535662681832</v>
      </c>
      <c r="H111" s="32">
        <v>0.62713051323753788</v>
      </c>
      <c r="I111" s="32">
        <v>0.60786930479980716</v>
      </c>
      <c r="J111" s="32">
        <v>0.5936533448565271</v>
      </c>
      <c r="K111" s="32">
        <v>0.579436144150281</v>
      </c>
      <c r="L111" s="32">
        <v>0.56808954447063997</v>
      </c>
      <c r="M111" s="32">
        <v>0.56999999999999995</v>
      </c>
      <c r="N111" s="32">
        <v>0.51</v>
      </c>
      <c r="O111" s="32">
        <v>0.47</v>
      </c>
      <c r="P111" s="32">
        <v>0.44</v>
      </c>
      <c r="Q111" s="32">
        <v>0.42</v>
      </c>
      <c r="R111" s="32">
        <v>0.40</v>
      </c>
      <c r="S111" s="32">
        <v>0.38</v>
      </c>
      <c r="T111" s="32">
        <v>0.37</v>
      </c>
      <c r="U111" s="32">
        <v>0.36</v>
      </c>
      <c r="V111" s="32">
        <v>0.35</v>
      </c>
      <c r="W111" s="32">
        <v>0.34</v>
      </c>
      <c r="X111" s="32">
        <v>0.33</v>
      </c>
      <c r="Y111" s="32">
        <v>0.33</v>
      </c>
      <c r="Z111" s="32">
        <v>0.32</v>
      </c>
      <c r="AA111" s="32">
        <v>0.31</v>
      </c>
      <c r="AB111" s="32">
        <v>0.28999999999999998</v>
      </c>
      <c r="AC111" s="32">
        <v>0.27</v>
      </c>
      <c r="AD111" s="32">
        <v>0.25</v>
      </c>
      <c r="AE111" s="32">
        <v>0.24</v>
      </c>
      <c r="AF111" s="32">
        <v>0.23</v>
      </c>
      <c r="AG111" s="32">
        <v>0.22</v>
      </c>
      <c r="AH111" s="32">
        <v>0.21</v>
      </c>
      <c r="AI111" s="32">
        <v>0.20</v>
      </c>
      <c r="AJ111" s="32">
        <v>0.19</v>
      </c>
      <c r="AK111" s="32">
        <v>0.19</v>
      </c>
      <c r="AL111" s="32">
        <v>0.18</v>
      </c>
      <c r="AM111" s="32">
        <v>0.18</v>
      </c>
      <c r="AN111" s="32">
        <v>0.17</v>
      </c>
      <c r="AO111" s="32">
        <v>0.17</v>
      </c>
      <c r="AP111" s="32">
        <v>0.16</v>
      </c>
      <c r="AQ111" s="32">
        <v>0.16</v>
      </c>
      <c r="AR111" s="32">
        <v>0.15</v>
      </c>
      <c r="AS111" s="32">
        <v>0.13</v>
      </c>
      <c r="AT111" s="32">
        <v>0.12</v>
      </c>
    </row>
    <row r="112" spans="1:46" ht="14.4">
      <c r="A112" s="142">
        <v>3</v>
      </c>
      <c r="B112" s="32">
        <v>1.28</v>
      </c>
      <c r="C112" s="32">
        <v>1.22</v>
      </c>
      <c r="D112" s="32">
        <v>1.1599999999999999</v>
      </c>
      <c r="E112" s="32">
        <v>1.08</v>
      </c>
      <c r="F112" s="32">
        <v>1.03</v>
      </c>
      <c r="G112" s="32">
        <v>0.99</v>
      </c>
      <c r="H112" s="32">
        <v>0.96</v>
      </c>
      <c r="I112" s="32">
        <v>0.93</v>
      </c>
      <c r="J112" s="32">
        <v>0.91</v>
      </c>
      <c r="K112" s="32">
        <v>0.89</v>
      </c>
      <c r="L112" s="32">
        <v>0.87</v>
      </c>
      <c r="M112" s="32">
        <v>0.85</v>
      </c>
      <c r="N112" s="32">
        <v>0.75</v>
      </c>
      <c r="O112" s="32">
        <v>0.69</v>
      </c>
      <c r="P112" s="32">
        <v>0.65</v>
      </c>
      <c r="Q112" s="32">
        <v>0.62</v>
      </c>
      <c r="R112" s="32">
        <v>0.59</v>
      </c>
      <c r="S112" s="32">
        <v>0.56999999999999995</v>
      </c>
      <c r="T112" s="32">
        <v>0.55000000000000004</v>
      </c>
      <c r="U112" s="32">
        <v>0.54</v>
      </c>
      <c r="V112" s="32">
        <v>0.52</v>
      </c>
      <c r="W112" s="32">
        <v>0.51</v>
      </c>
      <c r="X112" s="32">
        <v>0.50</v>
      </c>
      <c r="Y112" s="32">
        <v>0.49</v>
      </c>
      <c r="Z112" s="32">
        <v>0.48</v>
      </c>
      <c r="AA112" s="32">
        <v>0.47</v>
      </c>
      <c r="AB112" s="32">
        <v>0.43</v>
      </c>
      <c r="AC112" s="32">
        <v>0.40</v>
      </c>
      <c r="AD112" s="32">
        <v>0.38</v>
      </c>
      <c r="AE112" s="32">
        <v>0.36</v>
      </c>
      <c r="AF112" s="32">
        <v>0.35</v>
      </c>
      <c r="AG112" s="32">
        <v>0.33</v>
      </c>
      <c r="AH112" s="32">
        <v>0.32</v>
      </c>
      <c r="AI112" s="32">
        <v>0.31</v>
      </c>
      <c r="AJ112" s="32">
        <v>0.30</v>
      </c>
      <c r="AK112" s="32">
        <v>0.28999999999999998</v>
      </c>
      <c r="AL112" s="32">
        <v>0.28000000000000003</v>
      </c>
      <c r="AM112" s="32">
        <v>0.27</v>
      </c>
      <c r="AN112" s="32">
        <v>0.27</v>
      </c>
      <c r="AO112" s="32">
        <v>0.26</v>
      </c>
      <c r="AP112" s="32">
        <v>0.25</v>
      </c>
      <c r="AQ112" s="32">
        <v>0.25</v>
      </c>
      <c r="AR112" s="32">
        <v>0.24</v>
      </c>
      <c r="AS112" s="32">
        <v>0.22</v>
      </c>
      <c r="AT112" s="32">
        <v>0.20</v>
      </c>
    </row>
    <row r="113" spans="1:46" ht="14.4">
      <c r="A113" s="142">
        <v>4</v>
      </c>
      <c r="B113" s="32">
        <v>1.76</v>
      </c>
      <c r="C113" s="32">
        <v>1.68</v>
      </c>
      <c r="D113" s="32">
        <v>1.58</v>
      </c>
      <c r="E113" s="32">
        <v>1.48</v>
      </c>
      <c r="F113" s="32">
        <v>1.40</v>
      </c>
      <c r="G113" s="32">
        <v>1.35</v>
      </c>
      <c r="H113" s="32">
        <v>1.30</v>
      </c>
      <c r="I113" s="32">
        <v>1.26</v>
      </c>
      <c r="J113" s="32">
        <v>1.23</v>
      </c>
      <c r="K113" s="32">
        <v>1.20</v>
      </c>
      <c r="L113" s="32">
        <v>1.18</v>
      </c>
      <c r="M113" s="32">
        <v>1.1499999999999999</v>
      </c>
      <c r="N113" s="32">
        <v>1.01</v>
      </c>
      <c r="O113" s="32">
        <v>0.93</v>
      </c>
      <c r="P113" s="32">
        <v>0.87</v>
      </c>
      <c r="Q113" s="32">
        <v>0.83</v>
      </c>
      <c r="R113" s="32">
        <v>0.79</v>
      </c>
      <c r="S113" s="32">
        <v>0.76</v>
      </c>
      <c r="T113" s="32">
        <v>0.74</v>
      </c>
      <c r="U113" s="32">
        <v>0.72</v>
      </c>
      <c r="V113" s="32">
        <v>0.70</v>
      </c>
      <c r="W113" s="32">
        <v>0.68</v>
      </c>
      <c r="X113" s="32">
        <v>0.67</v>
      </c>
      <c r="Y113" s="32">
        <v>0.65</v>
      </c>
      <c r="Z113" s="32">
        <v>0.64</v>
      </c>
      <c r="AA113" s="32">
        <v>0.63</v>
      </c>
      <c r="AB113" s="32">
        <v>0.57999999999999996</v>
      </c>
      <c r="AC113" s="32">
        <v>0.54</v>
      </c>
      <c r="AD113" s="32">
        <v>0.51</v>
      </c>
      <c r="AE113" s="32">
        <v>0.49</v>
      </c>
      <c r="AF113" s="32">
        <v>0.46</v>
      </c>
      <c r="AG113" s="32">
        <v>0.45</v>
      </c>
      <c r="AH113" s="32">
        <v>0.43</v>
      </c>
      <c r="AI113" s="32">
        <v>0.41</v>
      </c>
      <c r="AJ113" s="32">
        <v>0.40</v>
      </c>
      <c r="AK113" s="32">
        <v>0.39</v>
      </c>
      <c r="AL113" s="32">
        <v>0.38</v>
      </c>
      <c r="AM113" s="32">
        <v>0.37</v>
      </c>
      <c r="AN113" s="32">
        <v>0.36</v>
      </c>
      <c r="AO113" s="32">
        <v>0.35</v>
      </c>
      <c r="AP113" s="32">
        <v>0.34</v>
      </c>
      <c r="AQ113" s="32">
        <v>0.33</v>
      </c>
      <c r="AR113" s="32">
        <v>0.33</v>
      </c>
      <c r="AS113" s="32">
        <v>0.30</v>
      </c>
      <c r="AT113" s="32">
        <v>0.27</v>
      </c>
    </row>
    <row r="114" spans="1:46" ht="14.4">
      <c r="A114" s="142">
        <v>5</v>
      </c>
      <c r="B114" s="32">
        <v>2.29</v>
      </c>
      <c r="C114" s="32">
        <v>2.17</v>
      </c>
      <c r="D114" s="32">
        <v>2.04</v>
      </c>
      <c r="E114" s="32">
        <v>1.90</v>
      </c>
      <c r="F114" s="32">
        <v>1.80</v>
      </c>
      <c r="G114" s="32">
        <v>1.72</v>
      </c>
      <c r="H114" s="32">
        <v>1.66</v>
      </c>
      <c r="I114" s="32">
        <v>1.61</v>
      </c>
      <c r="J114" s="32">
        <v>1.57</v>
      </c>
      <c r="K114" s="32">
        <v>1.53</v>
      </c>
      <c r="L114" s="32">
        <v>1.50</v>
      </c>
      <c r="M114" s="32">
        <v>1.46</v>
      </c>
      <c r="N114" s="32">
        <v>1.27</v>
      </c>
      <c r="O114" s="32">
        <v>1.17</v>
      </c>
      <c r="P114" s="32">
        <v>1.0900000000000001</v>
      </c>
      <c r="Q114" s="32">
        <v>1.04</v>
      </c>
      <c r="R114" s="32">
        <v>0.99</v>
      </c>
      <c r="S114" s="32">
        <v>0.95</v>
      </c>
      <c r="T114" s="32">
        <v>0.92</v>
      </c>
      <c r="U114" s="32">
        <v>0.90</v>
      </c>
      <c r="V114" s="32">
        <v>0.87</v>
      </c>
      <c r="W114" s="32">
        <v>0.85</v>
      </c>
      <c r="X114" s="32">
        <v>0.83</v>
      </c>
      <c r="Y114" s="32">
        <v>0.81</v>
      </c>
      <c r="Z114" s="32">
        <v>0.79</v>
      </c>
      <c r="AA114" s="32">
        <v>0.78</v>
      </c>
      <c r="AB114" s="32">
        <v>0.72</v>
      </c>
      <c r="AC114" s="32">
        <v>0.67</v>
      </c>
      <c r="AD114" s="32">
        <v>0.63</v>
      </c>
      <c r="AE114" s="32">
        <v>0.60</v>
      </c>
      <c r="AF114" s="32">
        <v>0.57999999999999996</v>
      </c>
      <c r="AG114" s="32">
        <v>0.55000000000000004</v>
      </c>
      <c r="AH114" s="32">
        <v>0.53</v>
      </c>
      <c r="AI114" s="32">
        <v>0.51</v>
      </c>
      <c r="AJ114" s="32">
        <v>0.50</v>
      </c>
      <c r="AK114" s="32">
        <v>0.48</v>
      </c>
      <c r="AL114" s="32">
        <v>0.47</v>
      </c>
      <c r="AM114" s="32">
        <v>0.46</v>
      </c>
      <c r="AN114" s="32">
        <v>0.45</v>
      </c>
      <c r="AO114" s="32">
        <v>0.44</v>
      </c>
      <c r="AP114" s="32">
        <v>0.42</v>
      </c>
      <c r="AQ114" s="32">
        <v>0.42</v>
      </c>
      <c r="AR114" s="32">
        <v>0.41</v>
      </c>
      <c r="AS114" s="32">
        <v>0.37</v>
      </c>
      <c r="AT114" s="32">
        <v>0.34</v>
      </c>
    </row>
    <row r="115" spans="1:46" ht="14.4">
      <c r="A115" s="142">
        <v>6</v>
      </c>
      <c r="B115" s="32">
        <v>2.84</v>
      </c>
      <c r="C115" s="32">
        <v>2.69</v>
      </c>
      <c r="D115" s="32">
        <v>2.52</v>
      </c>
      <c r="E115" s="32">
        <v>2.34</v>
      </c>
      <c r="F115" s="32">
        <v>2.2000000000000002</v>
      </c>
      <c r="G115" s="32">
        <v>2.11</v>
      </c>
      <c r="H115" s="32">
        <v>2.0299999999999998</v>
      </c>
      <c r="I115" s="32">
        <v>1.96</v>
      </c>
      <c r="J115" s="32">
        <v>1.91</v>
      </c>
      <c r="K115" s="32">
        <v>1.86</v>
      </c>
      <c r="L115" s="32">
        <v>1.82</v>
      </c>
      <c r="M115" s="32">
        <v>1.78</v>
      </c>
      <c r="N115" s="32">
        <v>1.54</v>
      </c>
      <c r="O115" s="32">
        <v>1.40</v>
      </c>
      <c r="P115" s="32">
        <v>1.31</v>
      </c>
      <c r="Q115" s="32">
        <v>1.24</v>
      </c>
      <c r="R115" s="32">
        <v>1.19</v>
      </c>
      <c r="S115" s="32">
        <v>1.1399999999999999</v>
      </c>
      <c r="T115" s="32">
        <v>1.1000000000000001</v>
      </c>
      <c r="U115" s="32">
        <v>1.07</v>
      </c>
      <c r="V115" s="32">
        <v>1.04</v>
      </c>
      <c r="W115" s="32">
        <v>1.01</v>
      </c>
      <c r="X115" s="32">
        <v>0.99</v>
      </c>
      <c r="Y115" s="32">
        <v>0.97</v>
      </c>
      <c r="Z115" s="32">
        <v>0.94</v>
      </c>
      <c r="AA115" s="32">
        <v>0.93</v>
      </c>
      <c r="AB115" s="32">
        <v>0.85</v>
      </c>
      <c r="AC115" s="32">
        <v>0.79</v>
      </c>
      <c r="AD115" s="32">
        <v>0.75</v>
      </c>
      <c r="AE115" s="32">
        <v>0.71</v>
      </c>
      <c r="AF115" s="32">
        <v>0.68</v>
      </c>
      <c r="AG115" s="32">
        <v>0.65</v>
      </c>
      <c r="AH115" s="32">
        <v>0.63</v>
      </c>
      <c r="AI115" s="32">
        <v>0.61</v>
      </c>
      <c r="AJ115" s="32">
        <v>0.59</v>
      </c>
      <c r="AK115" s="32">
        <v>0.56999999999999995</v>
      </c>
      <c r="AL115" s="32">
        <v>0.55000000000000004</v>
      </c>
      <c r="AM115" s="32">
        <v>0.54</v>
      </c>
      <c r="AN115" s="32">
        <v>0.52</v>
      </c>
      <c r="AO115" s="32">
        <v>0.51</v>
      </c>
      <c r="AP115" s="32">
        <v>0.50</v>
      </c>
      <c r="AQ115" s="32">
        <v>0.49</v>
      </c>
      <c r="AR115" s="32">
        <v>0.48</v>
      </c>
      <c r="AS115" s="32">
        <v>0.43</v>
      </c>
      <c r="AT115" s="32">
        <v>0.40</v>
      </c>
    </row>
    <row r="116" spans="1:46" ht="14.4">
      <c r="A116" s="142">
        <v>7</v>
      </c>
      <c r="B116" s="32">
        <v>3.40</v>
      </c>
      <c r="C116" s="32">
        <v>3.22</v>
      </c>
      <c r="D116" s="32">
        <v>3</v>
      </c>
      <c r="E116" s="32">
        <v>2.77</v>
      </c>
      <c r="F116" s="32">
        <v>2.61</v>
      </c>
      <c r="G116" s="32">
        <v>2.4900000000000002</v>
      </c>
      <c r="H116" s="32">
        <v>2.39</v>
      </c>
      <c r="I116" s="32">
        <v>2.31</v>
      </c>
      <c r="J116" s="32">
        <v>2.2400000000000002</v>
      </c>
      <c r="K116" s="32">
        <v>2.19</v>
      </c>
      <c r="L116" s="32">
        <v>2.13</v>
      </c>
      <c r="M116" s="32">
        <v>2.08</v>
      </c>
      <c r="N116" s="32">
        <v>1.79</v>
      </c>
      <c r="O116" s="32">
        <v>1.63</v>
      </c>
      <c r="P116" s="32">
        <v>1.52</v>
      </c>
      <c r="Q116" s="32">
        <v>1.44</v>
      </c>
      <c r="R116" s="32">
        <v>1.37</v>
      </c>
      <c r="S116" s="32">
        <v>1.32</v>
      </c>
      <c r="T116" s="32">
        <v>1.27</v>
      </c>
      <c r="U116" s="32">
        <v>1.23</v>
      </c>
      <c r="V116" s="32">
        <v>1.19</v>
      </c>
      <c r="W116" s="32">
        <v>1.1599999999999999</v>
      </c>
      <c r="X116" s="32">
        <v>1.1299999999999999</v>
      </c>
      <c r="Y116" s="32">
        <v>1.1100000000000001</v>
      </c>
      <c r="Z116" s="32">
        <v>1.08</v>
      </c>
      <c r="AA116" s="32">
        <v>1.06</v>
      </c>
      <c r="AB116" s="32">
        <v>0.97</v>
      </c>
      <c r="AC116" s="32">
        <v>0.91</v>
      </c>
      <c r="AD116" s="32">
        <v>0.85</v>
      </c>
      <c r="AE116" s="32">
        <v>0.81</v>
      </c>
      <c r="AF116" s="32">
        <v>0.77</v>
      </c>
      <c r="AG116" s="32">
        <v>0.74</v>
      </c>
      <c r="AH116" s="32">
        <v>0.71</v>
      </c>
      <c r="AI116" s="32">
        <v>0.69</v>
      </c>
      <c r="AJ116" s="32">
        <v>0.67</v>
      </c>
      <c r="AK116" s="32">
        <v>0.65</v>
      </c>
      <c r="AL116" s="32">
        <v>0.63</v>
      </c>
      <c r="AM116" s="32">
        <v>0.61</v>
      </c>
      <c r="AN116" s="32">
        <v>0.59</v>
      </c>
      <c r="AO116" s="32">
        <v>0.57999999999999996</v>
      </c>
      <c r="AP116" s="32">
        <v>0.56999999999999995</v>
      </c>
      <c r="AQ116" s="32">
        <v>0.55000000000000004</v>
      </c>
      <c r="AR116" s="32">
        <v>0.54</v>
      </c>
      <c r="AS116" s="32">
        <v>0.49</v>
      </c>
      <c r="AT116" s="32">
        <v>0.45</v>
      </c>
    </row>
    <row r="117" spans="1:46" ht="14.4">
      <c r="A117" s="142">
        <v>8</v>
      </c>
      <c r="B117" s="32">
        <v>3.96</v>
      </c>
      <c r="C117" s="32">
        <v>3.74</v>
      </c>
      <c r="D117" s="32">
        <v>3.47</v>
      </c>
      <c r="E117" s="32">
        <v>3.20</v>
      </c>
      <c r="F117" s="32">
        <v>3</v>
      </c>
      <c r="G117" s="32">
        <v>2.86</v>
      </c>
      <c r="H117" s="32">
        <v>2.74</v>
      </c>
      <c r="I117" s="32">
        <v>2.65</v>
      </c>
      <c r="J117" s="32">
        <v>2.57</v>
      </c>
      <c r="K117" s="32">
        <v>2.50</v>
      </c>
      <c r="L117" s="32">
        <v>2.4300000000000002</v>
      </c>
      <c r="M117" s="32">
        <v>2.38</v>
      </c>
      <c r="N117" s="32">
        <v>2.0299999999999998</v>
      </c>
      <c r="O117" s="32">
        <v>1.84</v>
      </c>
      <c r="P117" s="32">
        <v>1.71</v>
      </c>
      <c r="Q117" s="32">
        <v>1.62</v>
      </c>
      <c r="R117" s="32">
        <v>1.54</v>
      </c>
      <c r="S117" s="32">
        <v>1.48</v>
      </c>
      <c r="T117" s="32">
        <v>1.42</v>
      </c>
      <c r="U117" s="32">
        <v>1.38</v>
      </c>
      <c r="V117" s="32">
        <v>1.34</v>
      </c>
      <c r="W117" s="32">
        <v>1.30</v>
      </c>
      <c r="X117" s="32">
        <v>1.27</v>
      </c>
      <c r="Y117" s="32">
        <v>1.24</v>
      </c>
      <c r="Z117" s="32">
        <v>1.21</v>
      </c>
      <c r="AA117" s="32">
        <v>1.18</v>
      </c>
      <c r="AB117" s="32">
        <v>1.08</v>
      </c>
      <c r="AC117" s="32">
        <v>1.01</v>
      </c>
      <c r="AD117" s="32">
        <v>0.95</v>
      </c>
      <c r="AE117" s="32">
        <v>0.90</v>
      </c>
      <c r="AF117" s="32">
        <v>0.86</v>
      </c>
      <c r="AG117" s="32">
        <v>0.82</v>
      </c>
      <c r="AH117" s="32">
        <v>0.79</v>
      </c>
      <c r="AI117" s="32">
        <v>0.76</v>
      </c>
      <c r="AJ117" s="32">
        <v>0.73</v>
      </c>
      <c r="AK117" s="32">
        <v>0.71</v>
      </c>
      <c r="AL117" s="32">
        <v>0.69</v>
      </c>
      <c r="AM117" s="32">
        <v>0.67</v>
      </c>
      <c r="AN117" s="32">
        <v>0.65</v>
      </c>
      <c r="AO117" s="32">
        <v>0.64</v>
      </c>
      <c r="AP117" s="32">
        <v>0.62</v>
      </c>
      <c r="AQ117" s="32">
        <v>0.61</v>
      </c>
      <c r="AR117" s="32">
        <v>0.59</v>
      </c>
      <c r="AS117" s="32">
        <v>0.53</v>
      </c>
      <c r="AT117" s="32">
        <v>0.49</v>
      </c>
    </row>
    <row r="118" spans="1:46" ht="14.4">
      <c r="A118" s="142">
        <v>9</v>
      </c>
      <c r="B118" s="32">
        <v>4.49</v>
      </c>
      <c r="C118" s="32">
        <v>4.2300000000000004</v>
      </c>
      <c r="D118" s="32">
        <v>3.92</v>
      </c>
      <c r="E118" s="32">
        <v>3.60</v>
      </c>
      <c r="F118" s="32">
        <v>3.37</v>
      </c>
      <c r="G118" s="32">
        <v>3.20</v>
      </c>
      <c r="H118" s="32">
        <v>3.06</v>
      </c>
      <c r="I118" s="32">
        <v>2.95</v>
      </c>
      <c r="J118" s="32">
        <v>2.86</v>
      </c>
      <c r="K118" s="32">
        <v>2.78</v>
      </c>
      <c r="L118" s="32">
        <v>2.71</v>
      </c>
      <c r="M118" s="32">
        <v>2.64</v>
      </c>
      <c r="N118" s="32">
        <v>2.25</v>
      </c>
      <c r="O118" s="32">
        <v>2.0299999999999998</v>
      </c>
      <c r="P118" s="32">
        <v>1.88</v>
      </c>
      <c r="Q118" s="32">
        <v>1.77</v>
      </c>
      <c r="R118" s="32">
        <v>1.69</v>
      </c>
      <c r="S118" s="32">
        <v>1.62</v>
      </c>
      <c r="T118" s="32">
        <v>1.55</v>
      </c>
      <c r="U118" s="32">
        <v>1.50</v>
      </c>
      <c r="V118" s="32">
        <v>1.46</v>
      </c>
      <c r="W118" s="32">
        <v>1.42</v>
      </c>
      <c r="X118" s="32">
        <v>1.38</v>
      </c>
      <c r="Y118" s="32">
        <v>1.35</v>
      </c>
      <c r="Z118" s="32">
        <v>1.32</v>
      </c>
      <c r="AA118" s="32">
        <v>1.29</v>
      </c>
      <c r="AB118" s="32">
        <v>1.17</v>
      </c>
      <c r="AC118" s="32">
        <v>1.0900000000000001</v>
      </c>
      <c r="AD118" s="32">
        <v>1.02</v>
      </c>
      <c r="AE118" s="32">
        <v>0.97</v>
      </c>
      <c r="AF118" s="32">
        <v>0.92</v>
      </c>
      <c r="AG118" s="32">
        <v>0.88</v>
      </c>
      <c r="AH118" s="32">
        <v>0.85</v>
      </c>
      <c r="AI118" s="32">
        <v>0.82</v>
      </c>
      <c r="AJ118" s="32">
        <v>0.79</v>
      </c>
      <c r="AK118" s="32">
        <v>0.76</v>
      </c>
      <c r="AL118" s="32">
        <v>0.74</v>
      </c>
      <c r="AM118" s="32">
        <v>0.72</v>
      </c>
      <c r="AN118" s="32">
        <v>0.70</v>
      </c>
      <c r="AO118" s="32">
        <v>0.68</v>
      </c>
      <c r="AP118" s="32">
        <v>0.66</v>
      </c>
      <c r="AQ118" s="32">
        <v>0.65</v>
      </c>
      <c r="AR118" s="32">
        <v>0.63</v>
      </c>
      <c r="AS118" s="32">
        <v>0.56999999999999995</v>
      </c>
      <c r="AT118" s="32">
        <v>0.52</v>
      </c>
    </row>
    <row r="119" spans="1:46" ht="14.4">
      <c r="A119" s="142">
        <v>10</v>
      </c>
      <c r="B119" s="32">
        <v>4.97</v>
      </c>
      <c r="C119" s="32">
        <v>4.67</v>
      </c>
      <c r="D119" s="32">
        <v>4.3099999999999996</v>
      </c>
      <c r="E119" s="32">
        <v>3.95</v>
      </c>
      <c r="F119" s="32">
        <v>3.69</v>
      </c>
      <c r="G119" s="32">
        <v>3.49</v>
      </c>
      <c r="H119" s="32">
        <v>3.34</v>
      </c>
      <c r="I119" s="32">
        <v>3.22</v>
      </c>
      <c r="J119" s="32">
        <v>3.11</v>
      </c>
      <c r="K119" s="32">
        <v>3.02</v>
      </c>
      <c r="L119" s="32">
        <v>2.94</v>
      </c>
      <c r="M119" s="32">
        <v>2.87</v>
      </c>
      <c r="N119" s="32">
        <v>2.4300000000000002</v>
      </c>
      <c r="O119" s="32">
        <v>2.19</v>
      </c>
      <c r="P119" s="32">
        <v>2.0299999999999998</v>
      </c>
      <c r="Q119" s="32">
        <v>1.90</v>
      </c>
      <c r="R119" s="32">
        <v>1.81</v>
      </c>
      <c r="S119" s="32">
        <v>1.73</v>
      </c>
      <c r="T119" s="32">
        <v>1.66</v>
      </c>
      <c r="U119" s="32">
        <v>1.61</v>
      </c>
      <c r="V119" s="32">
        <v>1.55</v>
      </c>
      <c r="W119" s="32">
        <v>1.51</v>
      </c>
      <c r="X119" s="32">
        <v>1.47</v>
      </c>
      <c r="Y119" s="32">
        <v>1.43</v>
      </c>
      <c r="Z119" s="32">
        <v>1.40</v>
      </c>
      <c r="AA119" s="32">
        <v>1.37</v>
      </c>
      <c r="AB119" s="32">
        <v>1.25</v>
      </c>
      <c r="AC119" s="32">
        <v>1.1499999999999999</v>
      </c>
      <c r="AD119" s="32">
        <v>1.08</v>
      </c>
      <c r="AE119" s="32">
        <v>1.02</v>
      </c>
      <c r="AF119" s="32">
        <v>0.97</v>
      </c>
      <c r="AG119" s="32">
        <v>0.93</v>
      </c>
      <c r="AH119" s="32">
        <v>0.89</v>
      </c>
      <c r="AI119" s="32">
        <v>0.86</v>
      </c>
      <c r="AJ119" s="32">
        <v>0.83</v>
      </c>
      <c r="AK119" s="32">
        <v>0.80</v>
      </c>
      <c r="AL119" s="32">
        <v>0.78</v>
      </c>
      <c r="AM119" s="32">
        <v>0.75</v>
      </c>
      <c r="AN119" s="32">
        <v>0.73</v>
      </c>
      <c r="AO119" s="32">
        <v>0.71</v>
      </c>
      <c r="AP119" s="32">
        <v>0.69</v>
      </c>
      <c r="AQ119" s="32">
        <v>0.68</v>
      </c>
      <c r="AR119" s="32">
        <v>0.66</v>
      </c>
      <c r="AS119" s="32">
        <v>0.59</v>
      </c>
      <c r="AT119" s="32">
        <v>0.54</v>
      </c>
    </row>
    <row r="120" spans="1:46" ht="14.4">
      <c r="A120" s="142">
        <v>11</v>
      </c>
      <c r="B120" s="32">
        <v>5.37</v>
      </c>
      <c r="C120" s="32">
        <v>5.04</v>
      </c>
      <c r="D120" s="32">
        <v>4.6399999999999997</v>
      </c>
      <c r="E120" s="32">
        <v>4.24</v>
      </c>
      <c r="F120" s="32">
        <v>3.95</v>
      </c>
      <c r="G120" s="32">
        <v>3.74</v>
      </c>
      <c r="H120" s="32">
        <v>3.57</v>
      </c>
      <c r="I120" s="32">
        <v>3.43</v>
      </c>
      <c r="J120" s="32">
        <v>3.32</v>
      </c>
      <c r="K120" s="32">
        <v>3.22</v>
      </c>
      <c r="L120" s="32">
        <v>3.13</v>
      </c>
      <c r="M120" s="32">
        <v>3.05</v>
      </c>
      <c r="N120" s="32">
        <v>2.57</v>
      </c>
      <c r="O120" s="32">
        <v>2.31</v>
      </c>
      <c r="P120" s="32">
        <v>2.13</v>
      </c>
      <c r="Q120" s="32">
        <v>2</v>
      </c>
      <c r="R120" s="32">
        <v>1.90</v>
      </c>
      <c r="S120" s="32">
        <v>1.81</v>
      </c>
      <c r="T120" s="32">
        <v>1.74</v>
      </c>
      <c r="U120" s="32">
        <v>1.68</v>
      </c>
      <c r="V120" s="32">
        <v>1.63</v>
      </c>
      <c r="W120" s="32">
        <v>1.58</v>
      </c>
      <c r="X120" s="32">
        <v>1.53</v>
      </c>
      <c r="Y120" s="32">
        <v>1.50</v>
      </c>
      <c r="Z120" s="32">
        <v>1.46</v>
      </c>
      <c r="AA120" s="32">
        <v>1.43</v>
      </c>
      <c r="AB120" s="32">
        <v>1.29</v>
      </c>
      <c r="AC120" s="32">
        <v>1.20</v>
      </c>
      <c r="AD120" s="32">
        <v>1.1200000000000001</v>
      </c>
      <c r="AE120" s="32">
        <v>1.06</v>
      </c>
      <c r="AF120" s="32">
        <v>1</v>
      </c>
      <c r="AG120" s="32">
        <v>0.96</v>
      </c>
      <c r="AH120" s="32">
        <v>0.92</v>
      </c>
      <c r="AI120" s="32">
        <v>0.88</v>
      </c>
      <c r="AJ120" s="32">
        <v>0.85</v>
      </c>
      <c r="AK120" s="32">
        <v>0.82</v>
      </c>
      <c r="AL120" s="32">
        <v>0.80</v>
      </c>
      <c r="AM120" s="32">
        <v>0.77</v>
      </c>
      <c r="AN120" s="32">
        <v>0.75</v>
      </c>
      <c r="AO120" s="32">
        <v>0.73</v>
      </c>
      <c r="AP120" s="32">
        <v>0.71</v>
      </c>
      <c r="AQ120" s="32">
        <v>0.69</v>
      </c>
      <c r="AR120" s="32">
        <v>0.67</v>
      </c>
      <c r="AS120" s="32">
        <v>0.60</v>
      </c>
      <c r="AT120" s="32">
        <v>0.55000000000000004</v>
      </c>
    </row>
    <row r="121" spans="1:46" ht="14.4">
      <c r="A121" s="142">
        <v>12</v>
      </c>
      <c r="B121" s="32">
        <v>5.68</v>
      </c>
      <c r="C121" s="32">
        <v>5.32</v>
      </c>
      <c r="D121" s="32">
        <v>4.8899999999999997</v>
      </c>
      <c r="E121" s="32">
        <v>4.45</v>
      </c>
      <c r="F121" s="32">
        <v>4.1399999999999997</v>
      </c>
      <c r="G121" s="32">
        <v>3.91</v>
      </c>
      <c r="H121" s="32">
        <v>3.73</v>
      </c>
      <c r="I121" s="32">
        <v>3.59</v>
      </c>
      <c r="J121" s="32">
        <v>3.47</v>
      </c>
      <c r="K121" s="32">
        <v>3.36</v>
      </c>
      <c r="L121" s="32">
        <v>3.27</v>
      </c>
      <c r="M121" s="32">
        <v>3.18</v>
      </c>
      <c r="N121" s="32">
        <v>2.67</v>
      </c>
      <c r="O121" s="32">
        <v>2.39</v>
      </c>
      <c r="P121" s="32">
        <v>2.2000000000000002</v>
      </c>
      <c r="Q121" s="32">
        <v>2.06</v>
      </c>
      <c r="R121" s="32">
        <v>1.96</v>
      </c>
      <c r="S121" s="32">
        <v>1.87</v>
      </c>
      <c r="T121" s="32">
        <v>1.79</v>
      </c>
      <c r="U121" s="32">
        <v>1.73</v>
      </c>
      <c r="V121" s="32">
        <v>1.67</v>
      </c>
      <c r="W121" s="32">
        <v>1.62</v>
      </c>
      <c r="X121" s="32">
        <v>1.57</v>
      </c>
      <c r="Y121" s="32">
        <v>1.53</v>
      </c>
      <c r="Z121" s="32">
        <v>1.49</v>
      </c>
      <c r="AA121" s="32">
        <v>1.46</v>
      </c>
      <c r="AB121" s="32">
        <v>1.32</v>
      </c>
      <c r="AC121" s="32">
        <v>1.22</v>
      </c>
      <c r="AD121" s="32">
        <v>1.1399999999999999</v>
      </c>
      <c r="AE121" s="32">
        <v>1.07</v>
      </c>
      <c r="AF121" s="32">
        <v>1.02</v>
      </c>
      <c r="AG121" s="32">
        <v>0.97</v>
      </c>
      <c r="AH121" s="32">
        <v>0.93</v>
      </c>
      <c r="AI121" s="32">
        <v>0.89</v>
      </c>
      <c r="AJ121" s="32">
        <v>0.86</v>
      </c>
      <c r="AK121" s="32">
        <v>0.83</v>
      </c>
      <c r="AL121" s="32">
        <v>0.80</v>
      </c>
      <c r="AM121" s="32">
        <v>0.78</v>
      </c>
      <c r="AN121" s="32">
        <v>0.75</v>
      </c>
      <c r="AO121" s="32">
        <v>0.73</v>
      </c>
      <c r="AP121" s="32">
        <v>0.71</v>
      </c>
      <c r="AQ121" s="32">
        <v>0.69</v>
      </c>
      <c r="AR121" s="32">
        <v>0.68</v>
      </c>
      <c r="AS121" s="32">
        <v>0.60</v>
      </c>
      <c r="AT121" s="32">
        <v>0.54</v>
      </c>
    </row>
    <row r="122" spans="1:46" ht="14.4">
      <c r="A122" s="142">
        <v>13</v>
      </c>
      <c r="B122" s="32">
        <v>5.88</v>
      </c>
      <c r="C122" s="32">
        <v>5.49</v>
      </c>
      <c r="D122" s="32">
        <v>5.04</v>
      </c>
      <c r="E122" s="32">
        <v>4.58</v>
      </c>
      <c r="F122" s="32">
        <v>4.26</v>
      </c>
      <c r="G122" s="32">
        <v>4.0199999999999996</v>
      </c>
      <c r="H122" s="32">
        <v>3.83</v>
      </c>
      <c r="I122" s="32">
        <v>3.68</v>
      </c>
      <c r="J122" s="32">
        <v>3.55</v>
      </c>
      <c r="K122" s="32">
        <v>3.44</v>
      </c>
      <c r="L122" s="32">
        <v>3.34</v>
      </c>
      <c r="M122" s="32">
        <v>3.25</v>
      </c>
      <c r="N122" s="32">
        <v>2.72</v>
      </c>
      <c r="O122" s="32">
        <v>2.4300000000000002</v>
      </c>
      <c r="P122" s="32">
        <v>2.23</v>
      </c>
      <c r="Q122" s="32">
        <v>2.09</v>
      </c>
      <c r="R122" s="32">
        <v>1.98</v>
      </c>
      <c r="S122" s="32">
        <v>1.88</v>
      </c>
      <c r="T122" s="32">
        <v>1.81</v>
      </c>
      <c r="U122" s="32">
        <v>1.74</v>
      </c>
      <c r="V122" s="32">
        <v>1.68</v>
      </c>
      <c r="W122" s="32">
        <v>1.63</v>
      </c>
      <c r="X122" s="32">
        <v>1.58</v>
      </c>
      <c r="Y122" s="32">
        <v>1.54</v>
      </c>
      <c r="Z122" s="32">
        <v>1.50</v>
      </c>
      <c r="AA122" s="32">
        <v>1.46</v>
      </c>
      <c r="AB122" s="32">
        <v>1.32</v>
      </c>
      <c r="AC122" s="32">
        <v>1.22</v>
      </c>
      <c r="AD122" s="32">
        <v>1.1299999999999999</v>
      </c>
      <c r="AE122" s="32">
        <v>1.07</v>
      </c>
      <c r="AF122" s="32">
        <v>1.01</v>
      </c>
      <c r="AG122" s="32">
        <v>0.96</v>
      </c>
      <c r="AH122" s="32">
        <v>0.92</v>
      </c>
      <c r="AI122" s="32">
        <v>0.88</v>
      </c>
      <c r="AJ122" s="32">
        <v>0.85</v>
      </c>
      <c r="AK122" s="32">
        <v>0.82</v>
      </c>
      <c r="AL122" s="32">
        <v>0.79</v>
      </c>
      <c r="AM122" s="32">
        <v>0.76</v>
      </c>
      <c r="AN122" s="32">
        <v>0.74</v>
      </c>
      <c r="AO122" s="32">
        <v>0.72</v>
      </c>
      <c r="AP122" s="32">
        <v>0.70</v>
      </c>
      <c r="AQ122" s="32">
        <v>0.68</v>
      </c>
      <c r="AR122" s="32">
        <v>0.66</v>
      </c>
      <c r="AS122" s="32">
        <v>0.59</v>
      </c>
      <c r="AT122" s="32">
        <v>0.53</v>
      </c>
    </row>
    <row r="123" spans="1:46" ht="14.4">
      <c r="A123" s="142">
        <v>14</v>
      </c>
      <c r="B123" s="32">
        <v>5.95</v>
      </c>
      <c r="C123" s="32">
        <v>5.56</v>
      </c>
      <c r="D123" s="32">
        <v>5.09</v>
      </c>
      <c r="E123" s="32">
        <v>4.62</v>
      </c>
      <c r="F123" s="32">
        <v>4.29</v>
      </c>
      <c r="G123" s="32">
        <v>4.04</v>
      </c>
      <c r="H123" s="32">
        <v>3.85</v>
      </c>
      <c r="I123" s="32">
        <v>3.69</v>
      </c>
      <c r="J123" s="32">
        <v>3.56</v>
      </c>
      <c r="K123" s="32">
        <v>3.45</v>
      </c>
      <c r="L123" s="32">
        <v>3.35</v>
      </c>
      <c r="M123" s="32">
        <v>3.26</v>
      </c>
      <c r="N123" s="32">
        <v>2.71</v>
      </c>
      <c r="O123" s="32">
        <v>2.42</v>
      </c>
      <c r="P123" s="32">
        <v>2.2200000000000002</v>
      </c>
      <c r="Q123" s="32">
        <v>2.08</v>
      </c>
      <c r="R123" s="32">
        <v>1.96</v>
      </c>
      <c r="S123" s="32">
        <v>1.87</v>
      </c>
      <c r="T123" s="32">
        <v>1.79</v>
      </c>
      <c r="U123" s="32">
        <v>1.72</v>
      </c>
      <c r="V123" s="32">
        <v>1.66</v>
      </c>
      <c r="W123" s="32">
        <v>1.61</v>
      </c>
      <c r="X123" s="32">
        <v>1.56</v>
      </c>
      <c r="Y123" s="32">
        <v>1.52</v>
      </c>
      <c r="Z123" s="32">
        <v>1.48</v>
      </c>
      <c r="AA123" s="32">
        <v>1.44</v>
      </c>
      <c r="AB123" s="32">
        <v>1.30</v>
      </c>
      <c r="AC123" s="32">
        <v>1.19</v>
      </c>
      <c r="AD123" s="32">
        <v>1.1100000000000001</v>
      </c>
      <c r="AE123" s="32">
        <v>1.04</v>
      </c>
      <c r="AF123" s="32">
        <v>0.99</v>
      </c>
      <c r="AG123" s="32">
        <v>0.94</v>
      </c>
      <c r="AH123" s="32">
        <v>0.89</v>
      </c>
      <c r="AI123" s="32">
        <v>0.86</v>
      </c>
      <c r="AJ123" s="32">
        <v>0.82</v>
      </c>
      <c r="AK123" s="32">
        <v>0.79</v>
      </c>
      <c r="AL123" s="32">
        <v>0.76</v>
      </c>
      <c r="AM123" s="32">
        <v>0.74</v>
      </c>
      <c r="AN123" s="32">
        <v>0.71</v>
      </c>
      <c r="AO123" s="32">
        <v>0.69</v>
      </c>
      <c r="AP123" s="32">
        <v>0.67</v>
      </c>
      <c r="AQ123" s="32">
        <v>0.65</v>
      </c>
      <c r="AR123" s="32">
        <v>0.63</v>
      </c>
      <c r="AS123" s="32">
        <v>0.56000000000000005</v>
      </c>
      <c r="AT123" s="32">
        <v>0.50</v>
      </c>
    </row>
    <row r="124" spans="1:46" ht="14.4">
      <c r="A124" s="142">
        <v>15</v>
      </c>
      <c r="B124" s="32">
        <v>5.90</v>
      </c>
      <c r="C124" s="32">
        <v>5.51</v>
      </c>
      <c r="D124" s="32">
        <v>5.04</v>
      </c>
      <c r="E124" s="32">
        <v>4.5599999999999996</v>
      </c>
      <c r="F124" s="32">
        <v>4.2300000000000004</v>
      </c>
      <c r="G124" s="32">
        <v>3.99</v>
      </c>
      <c r="H124" s="32">
        <v>3.79</v>
      </c>
      <c r="I124" s="32">
        <v>3.64</v>
      </c>
      <c r="J124" s="32">
        <v>3.51</v>
      </c>
      <c r="K124" s="32">
        <v>3.39</v>
      </c>
      <c r="L124" s="32">
        <v>3.30</v>
      </c>
      <c r="M124" s="32">
        <v>3.20</v>
      </c>
      <c r="N124" s="32">
        <v>2.66</v>
      </c>
      <c r="O124" s="32">
        <v>2.37</v>
      </c>
      <c r="P124" s="32">
        <v>2.17</v>
      </c>
      <c r="Q124" s="32">
        <v>2.02</v>
      </c>
      <c r="R124" s="32">
        <v>1.91</v>
      </c>
      <c r="S124" s="32">
        <v>1.82</v>
      </c>
      <c r="T124" s="32">
        <v>1.74</v>
      </c>
      <c r="U124" s="32">
        <v>1.67</v>
      </c>
      <c r="V124" s="32">
        <v>1.61</v>
      </c>
      <c r="W124" s="32">
        <v>1.56</v>
      </c>
      <c r="X124" s="32">
        <v>1.51</v>
      </c>
      <c r="Y124" s="32">
        <v>1.47</v>
      </c>
      <c r="Z124" s="32">
        <v>1.43</v>
      </c>
      <c r="AA124" s="32">
        <v>1.40</v>
      </c>
      <c r="AB124" s="32">
        <v>1.25</v>
      </c>
      <c r="AC124" s="32">
        <v>1.1499999999999999</v>
      </c>
      <c r="AD124" s="32">
        <v>1.07</v>
      </c>
      <c r="AE124" s="32">
        <v>1</v>
      </c>
      <c r="AF124" s="32">
        <v>0.94</v>
      </c>
      <c r="AG124" s="32">
        <v>0.89</v>
      </c>
      <c r="AH124" s="32">
        <v>0.85</v>
      </c>
      <c r="AI124" s="32">
        <v>0.81</v>
      </c>
      <c r="AJ124" s="32">
        <v>0.78</v>
      </c>
      <c r="AK124" s="32">
        <v>0.75</v>
      </c>
      <c r="AL124" s="32">
        <v>0.72</v>
      </c>
      <c r="AM124" s="32">
        <v>0.70</v>
      </c>
      <c r="AN124" s="32">
        <v>0.67</v>
      </c>
      <c r="AO124" s="32">
        <v>0.65</v>
      </c>
      <c r="AP124" s="32">
        <v>0.63</v>
      </c>
      <c r="AQ124" s="32">
        <v>0.61</v>
      </c>
      <c r="AR124" s="32">
        <v>0.60</v>
      </c>
      <c r="AS124" s="32">
        <v>0.52</v>
      </c>
      <c r="AT124" s="32">
        <v>0.46</v>
      </c>
    </row>
    <row r="125" spans="1:46" ht="14.4">
      <c r="A125" s="142">
        <v>16</v>
      </c>
      <c r="B125" s="32">
        <v>5.73</v>
      </c>
      <c r="C125" s="32">
        <v>5.3640732108621947</v>
      </c>
      <c r="D125" s="32">
        <v>4.9268306313225843</v>
      </c>
      <c r="E125" s="32">
        <v>4.4845991491320776</v>
      </c>
      <c r="F125" s="32">
        <v>4.1725099741589204</v>
      </c>
      <c r="G125" s="32">
        <v>3.9400515646734267</v>
      </c>
      <c r="H125" s="32">
        <v>3.7569120633729329</v>
      </c>
      <c r="I125" s="32">
        <v>3.611032350826509</v>
      </c>
      <c r="J125" s="32">
        <v>3.4870966829471439</v>
      </c>
      <c r="K125" s="32">
        <v>3.3785128493965071</v>
      </c>
      <c r="L125" s="32">
        <v>3.2851363635139705</v>
      </c>
      <c r="M125" s="32">
        <v>3.08</v>
      </c>
      <c r="N125" s="32">
        <v>2.56</v>
      </c>
      <c r="O125" s="32">
        <v>2.27</v>
      </c>
      <c r="P125" s="32">
        <v>2.08</v>
      </c>
      <c r="Q125" s="32">
        <v>1.94</v>
      </c>
      <c r="R125" s="32">
        <v>1.83</v>
      </c>
      <c r="S125" s="32">
        <v>1.73</v>
      </c>
      <c r="T125" s="32">
        <v>1.66</v>
      </c>
      <c r="U125" s="32">
        <v>1.59</v>
      </c>
      <c r="V125" s="32">
        <v>1.53</v>
      </c>
      <c r="W125" s="32">
        <v>1.48</v>
      </c>
      <c r="X125" s="32">
        <v>1.44</v>
      </c>
      <c r="Y125" s="32">
        <v>1.40</v>
      </c>
      <c r="Z125" s="32">
        <v>1.36</v>
      </c>
      <c r="AA125" s="32">
        <v>1.32</v>
      </c>
      <c r="AB125" s="32">
        <v>1.18</v>
      </c>
      <c r="AC125" s="32">
        <v>1.08</v>
      </c>
      <c r="AD125" s="32">
        <v>1</v>
      </c>
      <c r="AE125" s="32">
        <v>0.94</v>
      </c>
      <c r="AF125" s="32">
        <v>0.88</v>
      </c>
      <c r="AG125" s="32">
        <v>0.83</v>
      </c>
      <c r="AH125" s="32">
        <v>0.79</v>
      </c>
      <c r="AI125" s="32">
        <v>0.76</v>
      </c>
      <c r="AJ125" s="32">
        <v>0.72</v>
      </c>
      <c r="AK125" s="32">
        <v>0.69</v>
      </c>
      <c r="AL125" s="32">
        <v>0.67</v>
      </c>
      <c r="AM125" s="32">
        <v>0.64</v>
      </c>
      <c r="AN125" s="32">
        <v>0.62</v>
      </c>
      <c r="AO125" s="32">
        <v>0.60</v>
      </c>
      <c r="AP125" s="32">
        <v>0.57999999999999996</v>
      </c>
      <c r="AQ125" s="32">
        <v>0.56000000000000005</v>
      </c>
      <c r="AR125" s="32">
        <v>0.54</v>
      </c>
      <c r="AS125" s="32">
        <v>0.47</v>
      </c>
      <c r="AT125" s="32">
        <v>0.41</v>
      </c>
    </row>
    <row r="126" spans="1:46" ht="14.4">
      <c r="A126" s="142">
        <v>17</v>
      </c>
      <c r="B126" s="32">
        <v>5.45</v>
      </c>
      <c r="C126" s="32">
        <v>5.1019544501219825</v>
      </c>
      <c r="D126" s="32">
        <v>4.6860780001235742</v>
      </c>
      <c r="E126" s="32">
        <v>4.2654564332931626</v>
      </c>
      <c r="F126" s="32">
        <v>3.9686176892087461</v>
      </c>
      <c r="G126" s="32">
        <v>3.7475185039214964</v>
      </c>
      <c r="H126" s="32">
        <v>3.5733282278154421</v>
      </c>
      <c r="I126" s="32">
        <v>3.4345770178018276</v>
      </c>
      <c r="J126" s="32">
        <v>3.3166975431172658</v>
      </c>
      <c r="K126" s="32">
        <v>3.2134197258657875</v>
      </c>
      <c r="L126" s="32">
        <v>3.1246061398169527</v>
      </c>
      <c r="M126" s="32">
        <v>2.91</v>
      </c>
      <c r="N126" s="32">
        <v>2.41</v>
      </c>
      <c r="O126" s="32">
        <v>2.13</v>
      </c>
      <c r="P126" s="32">
        <v>1.95</v>
      </c>
      <c r="Q126" s="32">
        <v>1.82</v>
      </c>
      <c r="R126" s="32">
        <v>1.71</v>
      </c>
      <c r="S126" s="32">
        <v>1.62</v>
      </c>
      <c r="T126" s="32">
        <v>1.55</v>
      </c>
      <c r="U126" s="32">
        <v>1.49</v>
      </c>
      <c r="V126" s="32">
        <v>1.43</v>
      </c>
      <c r="W126" s="32">
        <v>1.38</v>
      </c>
      <c r="X126" s="32">
        <v>1.34</v>
      </c>
      <c r="Y126" s="32">
        <v>1.30</v>
      </c>
      <c r="Z126" s="32">
        <v>1.26</v>
      </c>
      <c r="AA126" s="32">
        <v>1.23</v>
      </c>
      <c r="AB126" s="32">
        <v>1.0900000000000001</v>
      </c>
      <c r="AC126" s="32">
        <v>1</v>
      </c>
      <c r="AD126" s="32">
        <v>0.92</v>
      </c>
      <c r="AE126" s="32">
        <v>0.86</v>
      </c>
      <c r="AF126" s="32">
        <v>0.80</v>
      </c>
      <c r="AG126" s="32">
        <v>0.76</v>
      </c>
      <c r="AH126" s="32">
        <v>0.72</v>
      </c>
      <c r="AI126" s="32">
        <v>0.68</v>
      </c>
      <c r="AJ126" s="32">
        <v>0.65</v>
      </c>
      <c r="AK126" s="32">
        <v>0.63</v>
      </c>
      <c r="AL126" s="32">
        <v>0.60</v>
      </c>
      <c r="AM126" s="32">
        <v>0.57999999999999996</v>
      </c>
      <c r="AN126" s="32">
        <v>0.55000000000000004</v>
      </c>
      <c r="AO126" s="32">
        <v>0.53</v>
      </c>
      <c r="AP126" s="32">
        <v>0.52</v>
      </c>
      <c r="AQ126" s="32">
        <v>0.50</v>
      </c>
      <c r="AR126" s="32">
        <v>0.48</v>
      </c>
      <c r="AS126" s="32">
        <v>0.41</v>
      </c>
      <c r="AT126" s="32">
        <v>0.36</v>
      </c>
    </row>
    <row r="127" spans="1:46" ht="14.4">
      <c r="A127" s="142">
        <v>18</v>
      </c>
      <c r="B127" s="32">
        <v>5.0599999999999996</v>
      </c>
      <c r="C127" s="32">
        <v>4.7368604619481154</v>
      </c>
      <c r="D127" s="32">
        <v>4.3507439780963821</v>
      </c>
      <c r="E127" s="32">
        <v>3.9602219362318163</v>
      </c>
      <c r="F127" s="32">
        <v>3.6846248637424313</v>
      </c>
      <c r="G127" s="32">
        <v>3.4793474550170216</v>
      </c>
      <c r="H127" s="32">
        <v>3.3176221711460796</v>
      </c>
      <c r="I127" s="32">
        <v>3.1887999468031643</v>
      </c>
      <c r="J127" s="32">
        <v>3.0793558840685069</v>
      </c>
      <c r="K127" s="32">
        <v>2.9834685895194282</v>
      </c>
      <c r="L127" s="32">
        <v>2.9010104710961064</v>
      </c>
      <c r="M127" s="32">
        <v>2.70</v>
      </c>
      <c r="N127" s="32">
        <v>2.2200000000000002</v>
      </c>
      <c r="O127" s="32">
        <v>1.96</v>
      </c>
      <c r="P127" s="32">
        <v>1.79</v>
      </c>
      <c r="Q127" s="32">
        <v>1.67</v>
      </c>
      <c r="R127" s="32">
        <v>1.57</v>
      </c>
      <c r="S127" s="32">
        <v>1.48</v>
      </c>
      <c r="T127" s="32">
        <v>1.41</v>
      </c>
      <c r="U127" s="32">
        <v>1.36</v>
      </c>
      <c r="V127" s="32">
        <v>1.30</v>
      </c>
      <c r="W127" s="32">
        <v>1.26</v>
      </c>
      <c r="X127" s="32">
        <v>1.22</v>
      </c>
      <c r="Y127" s="32">
        <v>1.18</v>
      </c>
      <c r="Z127" s="32">
        <v>1.1399999999999999</v>
      </c>
      <c r="AA127" s="32">
        <v>1.1100000000000001</v>
      </c>
      <c r="AB127" s="32">
        <v>0.99</v>
      </c>
      <c r="AC127" s="32">
        <v>0.90</v>
      </c>
      <c r="AD127" s="32">
        <v>0.82</v>
      </c>
      <c r="AE127" s="32">
        <v>0.76</v>
      </c>
      <c r="AF127" s="32">
        <v>0.71</v>
      </c>
      <c r="AG127" s="32">
        <v>0.67</v>
      </c>
      <c r="AH127" s="32">
        <v>0.63</v>
      </c>
      <c r="AI127" s="32">
        <v>0.60</v>
      </c>
      <c r="AJ127" s="32">
        <v>0.56999999999999995</v>
      </c>
      <c r="AK127" s="32">
        <v>0.55000000000000004</v>
      </c>
      <c r="AL127" s="32">
        <v>0.52</v>
      </c>
      <c r="AM127" s="32">
        <v>0.50</v>
      </c>
      <c r="AN127" s="32">
        <v>0.48</v>
      </c>
      <c r="AO127" s="32">
        <v>0.46</v>
      </c>
      <c r="AP127" s="32">
        <v>0.44</v>
      </c>
      <c r="AQ127" s="32">
        <v>0.43</v>
      </c>
      <c r="AR127" s="32">
        <v>0.41</v>
      </c>
      <c r="AS127" s="32">
        <v>0.34</v>
      </c>
      <c r="AT127" s="32">
        <v>0.28999999999999998</v>
      </c>
    </row>
    <row r="128" spans="1:46" ht="14.4">
      <c r="A128" s="142">
        <v>19</v>
      </c>
      <c r="B128" s="32">
        <v>4.5999999999999996</v>
      </c>
      <c r="C128" s="32">
        <v>4.3062367835891955</v>
      </c>
      <c r="D128" s="32">
        <v>3.9552217982694384</v>
      </c>
      <c r="E128" s="32">
        <v>3.6002017602107421</v>
      </c>
      <c r="F128" s="32">
        <v>3.3496589670385739</v>
      </c>
      <c r="G128" s="32">
        <v>3.163043140924565</v>
      </c>
      <c r="H128" s="32">
        <v>3.0160201555873449</v>
      </c>
      <c r="I128" s="32">
        <v>2.8989090425483308</v>
      </c>
      <c r="J128" s="32">
        <v>2.7994144400622787</v>
      </c>
      <c r="K128" s="32">
        <v>2.7122441722903887</v>
      </c>
      <c r="L128" s="32">
        <v>2.6372822464510053</v>
      </c>
      <c r="M128" s="32">
        <v>2.44</v>
      </c>
      <c r="N128" s="32">
        <v>2</v>
      </c>
      <c r="O128" s="32">
        <v>1.77</v>
      </c>
      <c r="P128" s="32">
        <v>1.61</v>
      </c>
      <c r="Q128" s="32">
        <v>1.49</v>
      </c>
      <c r="R128" s="32">
        <v>1.40</v>
      </c>
      <c r="S128" s="32">
        <v>1.32</v>
      </c>
      <c r="T128" s="32">
        <v>1.26</v>
      </c>
      <c r="U128" s="32">
        <v>1.21</v>
      </c>
      <c r="V128" s="32">
        <v>1.1599999999999999</v>
      </c>
      <c r="W128" s="32">
        <v>1.1200000000000001</v>
      </c>
      <c r="X128" s="32">
        <v>1.08</v>
      </c>
      <c r="Y128" s="32">
        <v>1.04</v>
      </c>
      <c r="Z128" s="32">
        <v>1.01</v>
      </c>
      <c r="AA128" s="32">
        <v>0.98</v>
      </c>
      <c r="AB128" s="32">
        <v>0.87</v>
      </c>
      <c r="AC128" s="32">
        <v>0.78</v>
      </c>
      <c r="AD128" s="32">
        <v>0.71</v>
      </c>
      <c r="AE128" s="32">
        <v>0.66</v>
      </c>
      <c r="AF128" s="32">
        <v>0.61</v>
      </c>
      <c r="AG128" s="32">
        <v>0.56999999999999995</v>
      </c>
      <c r="AH128" s="32">
        <v>0.54</v>
      </c>
      <c r="AI128" s="32">
        <v>0.51</v>
      </c>
      <c r="AJ128" s="32">
        <v>0.48</v>
      </c>
      <c r="AK128" s="32">
        <v>0.46</v>
      </c>
      <c r="AL128" s="32">
        <v>0.43</v>
      </c>
      <c r="AM128" s="32">
        <v>0.41</v>
      </c>
      <c r="AN128" s="32">
        <v>0.39</v>
      </c>
      <c r="AO128" s="32">
        <v>0.38</v>
      </c>
      <c r="AP128" s="32">
        <v>0.36</v>
      </c>
      <c r="AQ128" s="32">
        <v>0.35</v>
      </c>
      <c r="AR128" s="32">
        <v>0.33</v>
      </c>
      <c r="AS128" s="32">
        <v>0.27</v>
      </c>
      <c r="AT128" s="32">
        <v>0.22</v>
      </c>
    </row>
    <row r="129" spans="1:46" ht="14.4">
      <c r="A129" s="142">
        <v>20</v>
      </c>
      <c r="B129" s="32">
        <v>4.08</v>
      </c>
      <c r="C129" s="32">
        <v>3.8194447993573739</v>
      </c>
      <c r="D129" s="32">
        <v>3.5081097688998502</v>
      </c>
      <c r="E129" s="32">
        <v>3.1932224307956152</v>
      </c>
      <c r="F129" s="32">
        <v>2.9710018664168225</v>
      </c>
      <c r="G129" s="32">
        <v>2.8054817423852669</v>
      </c>
      <c r="H129" s="32">
        <v>2.6750787466948629</v>
      </c>
      <c r="I129" s="32">
        <v>2.5712062812167806</v>
      </c>
      <c r="J129" s="32">
        <v>2.4829588946639345</v>
      </c>
      <c r="K129" s="32">
        <v>2.4056426571619105</v>
      </c>
      <c r="L129" s="32">
        <v>2.3391546881565444</v>
      </c>
      <c r="M129" s="32">
        <v>2.15</v>
      </c>
      <c r="N129" s="32">
        <v>1.76</v>
      </c>
      <c r="O129" s="32">
        <v>1.55</v>
      </c>
      <c r="P129" s="32">
        <v>1.41</v>
      </c>
      <c r="Q129" s="32">
        <v>1.30</v>
      </c>
      <c r="R129" s="32">
        <v>1.22</v>
      </c>
      <c r="S129" s="32">
        <v>1.1499999999999999</v>
      </c>
      <c r="T129" s="32">
        <v>1.0900000000000001</v>
      </c>
      <c r="U129" s="32">
        <v>1.04</v>
      </c>
      <c r="V129" s="32">
        <v>1</v>
      </c>
      <c r="W129" s="32">
        <v>0.96</v>
      </c>
      <c r="X129" s="32">
        <v>0.93</v>
      </c>
      <c r="Y129" s="32">
        <v>0.89</v>
      </c>
      <c r="Z129" s="32">
        <v>0.87</v>
      </c>
      <c r="AA129" s="32">
        <v>0.84</v>
      </c>
      <c r="AB129" s="32">
        <v>0.73</v>
      </c>
      <c r="AC129" s="32">
        <v>0.66</v>
      </c>
      <c r="AD129" s="32">
        <v>0.60</v>
      </c>
      <c r="AE129" s="32">
        <v>0.55000000000000004</v>
      </c>
      <c r="AF129" s="32">
        <v>0.50</v>
      </c>
      <c r="AG129" s="32">
        <v>0.47</v>
      </c>
      <c r="AH129" s="32">
        <v>0.44</v>
      </c>
      <c r="AI129" s="32">
        <v>0.41</v>
      </c>
      <c r="AJ129" s="32">
        <v>0.38</v>
      </c>
      <c r="AK129" s="32">
        <v>0.36</v>
      </c>
      <c r="AL129" s="32">
        <v>0.34</v>
      </c>
      <c r="AM129" s="32">
        <v>0.32</v>
      </c>
      <c r="AN129" s="32">
        <v>0.30</v>
      </c>
      <c r="AO129" s="32">
        <v>0.28999999999999998</v>
      </c>
      <c r="AP129" s="32">
        <v>0.27</v>
      </c>
      <c r="AQ129" s="32">
        <v>0.26</v>
      </c>
      <c r="AR129" s="32">
        <v>0.25</v>
      </c>
      <c r="AS129" s="32">
        <v>0.19</v>
      </c>
      <c r="AT129" s="32">
        <v>0.15</v>
      </c>
    </row>
  </sheetData>
  <sheetProtection algorithmName="SHA-512" hashValue="nvdrdPNq/AE9mp3U7dC6ZUoYrTV8waNb63TzlYPE2cnzQeDz/rYGbyQOrzsznhbkt2SHxd2JwzYaLSFMS4TETQ==" saltValue="EsPI2d0kfufxRTcyfs07Cw==" spinCount="100000" sheet="1" objects="1" scenarios="1" selectLockedCells="1" selectUnlockedCells="1"/>
  <mergeCells count="6">
    <mergeCell ref="B25:AU25"/>
    <mergeCell ref="B4:AU4"/>
    <mergeCell ref="B47:AU47"/>
    <mergeCell ref="B89:Z89"/>
    <mergeCell ref="A109:AT109"/>
    <mergeCell ref="B68:AU68"/>
  </mergeCells>
  <pageMargins left="0.7" right="0.7" top="0.75" bottom="0.75" header="0.3" footer="0.3"/>
  <pageSetup orientation="portrait" paperSize="9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A3AA0A4-D22B-4589-A87D-F162AEA1332E}">
  <sheetPr codeName="Ark10"/>
  <dimension ref="A1:W86"/>
  <sheetViews>
    <sheetView showGridLines="0" workbookViewId="0" topLeftCell="A1">
      <selection pane="topLeft" activeCell="O23" sqref="O23"/>
    </sheetView>
  </sheetViews>
  <sheetFormatPr defaultColWidth="10.5542857142857" defaultRowHeight="14.4"/>
  <sheetData>
    <row r="1" spans="1:23" ht="21">
      <c r="A1" s="337" t="s">
        <v>95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W1" s="50"/>
    </row>
    <row r="2" spans="1:20" ht="21">
      <c r="A2" s="45" t="s">
        <v>253</v>
      </c>
      <c r="B2" s="52"/>
      <c r="C2" s="52"/>
      <c r="D2" s="52"/>
      <c r="E2" s="45">
        <f>'Priseestimat gj.strømming'!$C$13</f>
        <v>0</v>
      </c>
      <c r="F2" s="52"/>
      <c r="G2" s="52"/>
      <c r="I2" s="52"/>
      <c r="J2" s="141" t="str">
        <f>IF('Priseestimat gj.strømming'!$C$13='Veksttabell FV'!$A$45,'Veksttabell FV'!J45,IF($E$2=$A$66,J66,""))</f>
        <v/>
      </c>
      <c r="K2" s="141" t="str">
        <f>IF('Priseestimat gj.strømming'!$C$13='Veksttabell FV'!$A$45,'Veksttabell FV'!K45,IF($E$2=$A$66,K66,""))</f>
        <v/>
      </c>
      <c r="L2" s="52"/>
      <c r="M2" s="52"/>
      <c r="N2" s="141" t="str">
        <f>IF('Priseestimat gj.strømming'!$C$13='Veksttabell FV'!$A$45,'Veksttabell FV'!N45,IF($E$2=$A$66,N66,""))</f>
        <v/>
      </c>
      <c r="O2" s="141" t="str">
        <f>IF('Priseestimat gj.strømming'!$C$13='Veksttabell FV'!$A$45,'Veksttabell FV'!O45,IF($E$2=$A$66,O66,""))</f>
        <v/>
      </c>
      <c r="P2" s="52"/>
      <c r="Q2" s="52"/>
      <c r="R2" s="52"/>
      <c r="S2" s="52"/>
      <c r="T2" s="52"/>
    </row>
    <row r="3" spans="1:20" ht="14.4">
      <c r="A3" s="62"/>
      <c r="B3" s="336" t="s">
        <v>92</v>
      </c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</row>
    <row r="4" spans="1:20" ht="14.4">
      <c r="A4" s="21" t="s">
        <v>93</v>
      </c>
      <c r="B4" s="63" t="str">
        <f>IF('Priseestimat gj.strømming'!$C$13='Veksttabell FV'!$A$45,'Veksttabell FV'!B47,IF($E$2=$A$66,B68,"ingen data"))</f>
        <v>ingen data</v>
      </c>
      <c r="C4" s="63" t="str">
        <f>IF('Priseestimat gj.strømming'!$C$13='Veksttabell FV'!$A$45,'Veksttabell FV'!C47,IF($E$2=$A$66,C68,"ingen data"))</f>
        <v>ingen data</v>
      </c>
      <c r="D4" s="63" t="str">
        <f>IF('Priseestimat gj.strømming'!$C$13='Veksttabell FV'!$A$45,'Veksttabell FV'!D47,IF($E$2=$A$66,D68,"ingen data"))</f>
        <v>ingen data</v>
      </c>
      <c r="E4" s="63" t="str">
        <f>IF('Priseestimat gj.strømming'!$C$13='Veksttabell FV'!$A$45,'Veksttabell FV'!E47,IF($E$2=$A$66,E68,"ingen data"))</f>
        <v>ingen data</v>
      </c>
      <c r="F4" s="63" t="str">
        <f>IF('Priseestimat gj.strømming'!$C$13='Veksttabell FV'!$A$45,'Veksttabell FV'!F47,IF($E$2=$A$66,F68,"ingen data"))</f>
        <v>ingen data</v>
      </c>
      <c r="G4" s="63" t="str">
        <f>IF('Priseestimat gj.strømming'!$C$13='Veksttabell FV'!$A$45,'Veksttabell FV'!G47,IF($E$2=$A$66,G68,"ingen data"))</f>
        <v>ingen data</v>
      </c>
      <c r="H4" s="63" t="str">
        <f>IF('Priseestimat gj.strømming'!$C$13='Veksttabell FV'!$A$45,'Veksttabell FV'!H47,IF($E$2=$A$66,H68,"ingen data"))</f>
        <v>ingen data</v>
      </c>
      <c r="I4" s="63" t="str">
        <f>IF('Priseestimat gj.strømming'!$C$13='Veksttabell FV'!$A$45,'Veksttabell FV'!I47,IF($E$2=$A$66,I68,"ingen data"))</f>
        <v>ingen data</v>
      </c>
      <c r="J4" s="63" t="str">
        <f>IF('Priseestimat gj.strømming'!$C$13='Veksttabell FV'!$A$45,'Veksttabell FV'!J47,IF($E$2=$A$66,J68,"ingen data"))</f>
        <v>ingen data</v>
      </c>
      <c r="K4" s="63" t="str">
        <f>IF('Priseestimat gj.strømming'!$C$13='Veksttabell FV'!$A$45,'Veksttabell FV'!K47,IF($E$2=$A$66,K68,"ingen data"))</f>
        <v>ingen data</v>
      </c>
      <c r="L4" s="63" t="str">
        <f>IF('Priseestimat gj.strømming'!$C$13='Veksttabell FV'!$A$45,'Veksttabell FV'!L47,IF($E$2=$A$66,L68,"ingen data"))</f>
        <v>ingen data</v>
      </c>
      <c r="M4" s="63" t="str">
        <f>IF('Priseestimat gj.strømming'!$C$13='Veksttabell FV'!$A$45,'Veksttabell FV'!M47,IF($E$2=$A$66,M68,"ingen data"))</f>
        <v>ingen data</v>
      </c>
      <c r="N4" s="63" t="str">
        <f>IF('Priseestimat gj.strømming'!$C$13='Veksttabell FV'!$A$45,'Veksttabell FV'!N47,IF($E$2=$A$66,N68,"ingen data"))</f>
        <v>ingen data</v>
      </c>
      <c r="O4" s="63" t="str">
        <f>IF('Priseestimat gj.strømming'!$C$13='Veksttabell FV'!$A$45,'Veksttabell FV'!O47,IF($E$2=$A$66,O68,"ingen data"))</f>
        <v>ingen data</v>
      </c>
      <c r="P4" s="63" t="str">
        <f>IF('Priseestimat gj.strømming'!$C$13='Veksttabell FV'!$A$45,'Veksttabell FV'!P47,IF($E$2=$A$66,P68,"ingen data"))</f>
        <v>ingen data</v>
      </c>
      <c r="Q4" s="63" t="str">
        <f>IF('Priseestimat gj.strømming'!$C$13='Veksttabell FV'!$A$45,'Veksttabell FV'!Q47,IF($E$2=$A$66,Q68,"ingen data"))</f>
        <v>ingen data</v>
      </c>
      <c r="R4" s="63" t="str">
        <f>IF('Priseestimat gj.strømming'!$C$13='Veksttabell FV'!$A$45,'Veksttabell FV'!R47,IF($E$2=$A$66,R68,"ingen data"))</f>
        <v>ingen data</v>
      </c>
      <c r="S4" s="63" t="str">
        <f>IF('Priseestimat gj.strømming'!$C$13='Veksttabell FV'!$A$45,'Veksttabell FV'!S47,IF($E$2=$A$66,S68,"ingen data"))</f>
        <v>ingen data</v>
      </c>
      <c r="T4" s="63" t="str">
        <f>IF('Priseestimat gj.strømming'!$C$13='Veksttabell FV'!$A$45,'Veksttabell FV'!T47,IF($E$2=$A$66,T68,"ingen data"))</f>
        <v>ingen data</v>
      </c>
    </row>
    <row r="5" spans="1:20" ht="14.4">
      <c r="A5" s="63" t="str">
        <f>IF('Priseestimat gj.strømming'!$C$13='Veksttabell FV'!$A$45,'Veksttabell FV'!A48,IF($E$2=$A$66,A69,"ingen data"))</f>
        <v>ingen data</v>
      </c>
      <c r="B5" s="31" t="str">
        <f>IF('Priseestimat gj.strømming'!$C$13='Veksttabell FV'!$A$45,'Veksttabell FV'!B48,IF($E$2=$A$66,B69,"ingen data"))</f>
        <v>ingen data</v>
      </c>
      <c r="C5" s="31" t="str">
        <f>IF('Priseestimat gj.strømming'!$C$13='Veksttabell FV'!$A$45,'Veksttabell FV'!C48,IF($E$2=$A$66,C69,"ingen data"))</f>
        <v>ingen data</v>
      </c>
      <c r="D5" s="31" t="str">
        <f>IF('Priseestimat gj.strømming'!$C$13='Veksttabell FV'!$A$45,'Veksttabell FV'!D48,IF($E$2=$A$66,D69,"ingen data"))</f>
        <v>ingen data</v>
      </c>
      <c r="E5" s="31" t="str">
        <f>IF('Priseestimat gj.strømming'!$C$13='Veksttabell FV'!$A$45,'Veksttabell FV'!E48,IF($E$2=$A$66,E69,"ingen data"))</f>
        <v>ingen data</v>
      </c>
      <c r="F5" s="31" t="str">
        <f>IF('Priseestimat gj.strømming'!$C$13='Veksttabell FV'!$A$45,'Veksttabell FV'!F48,IF($E$2=$A$66,F69,"ingen data"))</f>
        <v>ingen data</v>
      </c>
      <c r="G5" s="31" t="str">
        <f>IF('Priseestimat gj.strømming'!$C$13='Veksttabell FV'!$A$45,'Veksttabell FV'!G48,IF($E$2=$A$66,G69,"ingen data"))</f>
        <v>ingen data</v>
      </c>
      <c r="H5" s="31" t="str">
        <f>IF('Priseestimat gj.strømming'!$C$13='Veksttabell FV'!$A$45,'Veksttabell FV'!H48,IF($E$2=$A$66,H69,"ingen data"))</f>
        <v>ingen data</v>
      </c>
      <c r="I5" s="31" t="str">
        <f>IF('Priseestimat gj.strømming'!$C$13='Veksttabell FV'!$A$45,'Veksttabell FV'!I48,IF($E$2=$A$66,I69,"ingen data"))</f>
        <v>ingen data</v>
      </c>
      <c r="J5" s="31" t="str">
        <f>IF('Priseestimat gj.strømming'!$C$13='Veksttabell FV'!$A$45,'Veksttabell FV'!J48,IF($E$2=$A$66,J69,"ingen data"))</f>
        <v>ingen data</v>
      </c>
      <c r="K5" s="31" t="str">
        <f>IF('Priseestimat gj.strømming'!$C$13='Veksttabell FV'!$A$45,'Veksttabell FV'!K48,IF($E$2=$A$66,K69,"ingen data"))</f>
        <v>ingen data</v>
      </c>
      <c r="L5" s="31" t="str">
        <f>IF('Priseestimat gj.strømming'!$C$13='Veksttabell FV'!$A$45,'Veksttabell FV'!L48,IF($E$2=$A$66,L69,"ingen data"))</f>
        <v>ingen data</v>
      </c>
      <c r="M5" s="31" t="str">
        <f>IF('Priseestimat gj.strømming'!$C$13='Veksttabell FV'!$A$45,'Veksttabell FV'!M48,IF($E$2=$A$66,M69,"ingen data"))</f>
        <v>ingen data</v>
      </c>
      <c r="N5" s="31" t="str">
        <f>IF('Priseestimat gj.strømming'!$C$13='Veksttabell FV'!$A$45,'Veksttabell FV'!N48,IF($E$2=$A$66,N69,"ingen data"))</f>
        <v>ingen data</v>
      </c>
      <c r="O5" s="31" t="str">
        <f>IF('Priseestimat gj.strømming'!$C$13='Veksttabell FV'!$A$45,'Veksttabell FV'!O48,IF($E$2=$A$66,O69,"ingen data"))</f>
        <v>ingen data</v>
      </c>
      <c r="P5" s="31" t="str">
        <f>IF('Priseestimat gj.strømming'!$C$13='Veksttabell FV'!$A$45,'Veksttabell FV'!P48,IF($E$2=$A$66,P69,"ingen data"))</f>
        <v>ingen data</v>
      </c>
      <c r="Q5" s="31" t="str">
        <f>IF('Priseestimat gj.strømming'!$C$13='Veksttabell FV'!$A$45,'Veksttabell FV'!Q48,IF($E$2=$A$66,Q69,"ingen data"))</f>
        <v>ingen data</v>
      </c>
      <c r="R5" s="31" t="str">
        <f>IF('Priseestimat gj.strømming'!$C$13='Veksttabell FV'!$A$45,'Veksttabell FV'!R48,IF($E$2=$A$66,R69,"ingen data"))</f>
        <v>ingen data</v>
      </c>
      <c r="S5" s="31" t="str">
        <f>IF('Priseestimat gj.strømming'!$C$13='Veksttabell FV'!$A$45,'Veksttabell FV'!S48,IF($E$2=$A$66,S69,"ingen data"))</f>
        <v>ingen data</v>
      </c>
      <c r="T5" s="31" t="str">
        <f>IF('Priseestimat gj.strømming'!$C$13='Veksttabell FV'!$A$45,'Veksttabell FV'!T48,IF($E$2=$A$66,T69,"ingen data"))</f>
        <v>ingen data</v>
      </c>
    </row>
    <row r="6" spans="1:20" ht="14.4">
      <c r="A6" s="63" t="str">
        <f>IF('Priseestimat gj.strømming'!$C$13='Veksttabell FV'!$A$45,'Veksttabell FV'!A49,IF($E$2=$A$66,A70,"ingen data"))</f>
        <v>ingen data</v>
      </c>
      <c r="B6" s="31" t="str">
        <f>IF('Priseestimat gj.strømming'!$C$13='Veksttabell FV'!$A$45,'Veksttabell FV'!B49,IF($E$2=$A$66,B70,"ingen data"))</f>
        <v>ingen data</v>
      </c>
      <c r="C6" s="31" t="str">
        <f>IF('Priseestimat gj.strømming'!$C$13='Veksttabell FV'!$A$45,'Veksttabell FV'!C49,IF($E$2=$A$66,C70,"ingen data"))</f>
        <v>ingen data</v>
      </c>
      <c r="D6" s="31" t="str">
        <f>IF('Priseestimat gj.strømming'!$C$13='Veksttabell FV'!$A$45,'Veksttabell FV'!D49,IF($E$2=$A$66,D70,"ingen data"))</f>
        <v>ingen data</v>
      </c>
      <c r="E6" s="31" t="str">
        <f>IF('Priseestimat gj.strømming'!$C$13='Veksttabell FV'!$A$45,'Veksttabell FV'!E49,IF($E$2=$A$66,E70,"ingen data"))</f>
        <v>ingen data</v>
      </c>
      <c r="F6" s="31" t="str">
        <f>IF('Priseestimat gj.strømming'!$C$13='Veksttabell FV'!$A$45,'Veksttabell FV'!F49,IF($E$2=$A$66,F70,"ingen data"))</f>
        <v>ingen data</v>
      </c>
      <c r="G6" s="31" t="str">
        <f>IF('Priseestimat gj.strømming'!$C$13='Veksttabell FV'!$A$45,'Veksttabell FV'!G49,IF($E$2=$A$66,G70,"ingen data"))</f>
        <v>ingen data</v>
      </c>
      <c r="H6" s="31" t="str">
        <f>IF('Priseestimat gj.strømming'!$C$13='Veksttabell FV'!$A$45,'Veksttabell FV'!H49,IF($E$2=$A$66,H70,"ingen data"))</f>
        <v>ingen data</v>
      </c>
      <c r="I6" s="31" t="str">
        <f>IF('Priseestimat gj.strømming'!$C$13='Veksttabell FV'!$A$45,'Veksttabell FV'!I49,IF($E$2=$A$66,I70,"ingen data"))</f>
        <v>ingen data</v>
      </c>
      <c r="J6" s="31" t="str">
        <f>IF('Priseestimat gj.strømming'!$C$13='Veksttabell FV'!$A$45,'Veksttabell FV'!J49,IF($E$2=$A$66,J70,"ingen data"))</f>
        <v>ingen data</v>
      </c>
      <c r="K6" s="31" t="str">
        <f>IF('Priseestimat gj.strømming'!$C$13='Veksttabell FV'!$A$45,'Veksttabell FV'!K49,IF($E$2=$A$66,K70,"ingen data"))</f>
        <v>ingen data</v>
      </c>
      <c r="L6" s="31" t="str">
        <f>IF('Priseestimat gj.strømming'!$C$13='Veksttabell FV'!$A$45,'Veksttabell FV'!L49,IF($E$2=$A$66,L70,"ingen data"))</f>
        <v>ingen data</v>
      </c>
      <c r="M6" s="31" t="str">
        <f>IF('Priseestimat gj.strømming'!$C$13='Veksttabell FV'!$A$45,'Veksttabell FV'!M49,IF($E$2=$A$66,M70,"ingen data"))</f>
        <v>ingen data</v>
      </c>
      <c r="N6" s="31" t="str">
        <f>IF('Priseestimat gj.strømming'!$C$13='Veksttabell FV'!$A$45,'Veksttabell FV'!N49,IF($E$2=$A$66,N70,"ingen data"))</f>
        <v>ingen data</v>
      </c>
      <c r="O6" s="31" t="str">
        <f>IF('Priseestimat gj.strømming'!$C$13='Veksttabell FV'!$A$45,'Veksttabell FV'!O49,IF($E$2=$A$66,O70,"ingen data"))</f>
        <v>ingen data</v>
      </c>
      <c r="P6" s="31" t="str">
        <f>IF('Priseestimat gj.strømming'!$C$13='Veksttabell FV'!$A$45,'Veksttabell FV'!P49,IF($E$2=$A$66,P70,"ingen data"))</f>
        <v>ingen data</v>
      </c>
      <c r="Q6" s="31" t="str">
        <f>IF('Priseestimat gj.strømming'!$C$13='Veksttabell FV'!$A$45,'Veksttabell FV'!Q49,IF($E$2=$A$66,Q70,"ingen data"))</f>
        <v>ingen data</v>
      </c>
      <c r="R6" s="31" t="str">
        <f>IF('Priseestimat gj.strømming'!$C$13='Veksttabell FV'!$A$45,'Veksttabell FV'!R49,IF($E$2=$A$66,R70,"ingen data"))</f>
        <v>ingen data</v>
      </c>
      <c r="S6" s="31" t="str">
        <f>IF('Priseestimat gj.strømming'!$C$13='Veksttabell FV'!$A$45,'Veksttabell FV'!S49,IF($E$2=$A$66,S70,"ingen data"))</f>
        <v>ingen data</v>
      </c>
      <c r="T6" s="31" t="str">
        <f>IF('Priseestimat gj.strømming'!$C$13='Veksttabell FV'!$A$45,'Veksttabell FV'!T49,IF($E$2=$A$66,T70,"ingen data"))</f>
        <v>ingen data</v>
      </c>
    </row>
    <row r="7" spans="1:20" ht="14.4">
      <c r="A7" s="63" t="str">
        <f>IF('Priseestimat gj.strømming'!$C$13='Veksttabell FV'!$A$45,'Veksttabell FV'!A50,IF($E$2=$A$66,A71,"ingen data"))</f>
        <v>ingen data</v>
      </c>
      <c r="B7" s="31" t="str">
        <f>IF('Priseestimat gj.strømming'!$C$13='Veksttabell FV'!$A$45,'Veksttabell FV'!B50,IF($E$2=$A$66,B71,"ingen data"))</f>
        <v>ingen data</v>
      </c>
      <c r="C7" s="31" t="str">
        <f>IF('Priseestimat gj.strømming'!$C$13='Veksttabell FV'!$A$45,'Veksttabell FV'!C50,IF($E$2=$A$66,C71,"ingen data"))</f>
        <v>ingen data</v>
      </c>
      <c r="D7" s="31" t="str">
        <f>IF('Priseestimat gj.strømming'!$C$13='Veksttabell FV'!$A$45,'Veksttabell FV'!D50,IF($E$2=$A$66,D71,"ingen data"))</f>
        <v>ingen data</v>
      </c>
      <c r="E7" s="31" t="str">
        <f>IF('Priseestimat gj.strømming'!$C$13='Veksttabell FV'!$A$45,'Veksttabell FV'!E50,IF($E$2=$A$66,E71,"ingen data"))</f>
        <v>ingen data</v>
      </c>
      <c r="F7" s="31" t="str">
        <f>IF('Priseestimat gj.strømming'!$C$13='Veksttabell FV'!$A$45,'Veksttabell FV'!F50,IF($E$2=$A$66,F71,"ingen data"))</f>
        <v>ingen data</v>
      </c>
      <c r="G7" s="31" t="str">
        <f>IF('Priseestimat gj.strømming'!$C$13='Veksttabell FV'!$A$45,'Veksttabell FV'!G50,IF($E$2=$A$66,G71,"ingen data"))</f>
        <v>ingen data</v>
      </c>
      <c r="H7" s="31" t="str">
        <f>IF('Priseestimat gj.strømming'!$C$13='Veksttabell FV'!$A$45,'Veksttabell FV'!H50,IF($E$2=$A$66,H71,"ingen data"))</f>
        <v>ingen data</v>
      </c>
      <c r="I7" s="31" t="str">
        <f>IF('Priseestimat gj.strømming'!$C$13='Veksttabell FV'!$A$45,'Veksttabell FV'!I50,IF($E$2=$A$66,I71,"ingen data"))</f>
        <v>ingen data</v>
      </c>
      <c r="J7" s="31" t="str">
        <f>IF('Priseestimat gj.strømming'!$C$13='Veksttabell FV'!$A$45,'Veksttabell FV'!J50,IF($E$2=$A$66,J71,"ingen data"))</f>
        <v>ingen data</v>
      </c>
      <c r="K7" s="31" t="str">
        <f>IF('Priseestimat gj.strømming'!$C$13='Veksttabell FV'!$A$45,'Veksttabell FV'!K50,IF($E$2=$A$66,K71,"ingen data"))</f>
        <v>ingen data</v>
      </c>
      <c r="L7" s="31" t="str">
        <f>IF('Priseestimat gj.strømming'!$C$13='Veksttabell FV'!$A$45,'Veksttabell FV'!L50,IF($E$2=$A$66,L71,"ingen data"))</f>
        <v>ingen data</v>
      </c>
      <c r="M7" s="31" t="str">
        <f>IF('Priseestimat gj.strømming'!$C$13='Veksttabell FV'!$A$45,'Veksttabell FV'!M50,IF($E$2=$A$66,M71,"ingen data"))</f>
        <v>ingen data</v>
      </c>
      <c r="N7" s="31" t="str">
        <f>IF('Priseestimat gj.strømming'!$C$13='Veksttabell FV'!$A$45,'Veksttabell FV'!N50,IF($E$2=$A$66,N71,"ingen data"))</f>
        <v>ingen data</v>
      </c>
      <c r="O7" s="31" t="str">
        <f>IF('Priseestimat gj.strømming'!$C$13='Veksttabell FV'!$A$45,'Veksttabell FV'!O50,IF($E$2=$A$66,O71,"ingen data"))</f>
        <v>ingen data</v>
      </c>
      <c r="P7" s="31" t="str">
        <f>IF('Priseestimat gj.strømming'!$C$13='Veksttabell FV'!$A$45,'Veksttabell FV'!P50,IF($E$2=$A$66,P71,"ingen data"))</f>
        <v>ingen data</v>
      </c>
      <c r="Q7" s="31" t="str">
        <f>IF('Priseestimat gj.strømming'!$C$13='Veksttabell FV'!$A$45,'Veksttabell FV'!Q50,IF($E$2=$A$66,Q71,"ingen data"))</f>
        <v>ingen data</v>
      </c>
      <c r="R7" s="31" t="str">
        <f>IF('Priseestimat gj.strømming'!$C$13='Veksttabell FV'!$A$45,'Veksttabell FV'!R50,IF($E$2=$A$66,R71,"ingen data"))</f>
        <v>ingen data</v>
      </c>
      <c r="S7" s="31" t="str">
        <f>IF('Priseestimat gj.strømming'!$C$13='Veksttabell FV'!$A$45,'Veksttabell FV'!S50,IF($E$2=$A$66,S71,"ingen data"))</f>
        <v>ingen data</v>
      </c>
      <c r="T7" s="31" t="str">
        <f>IF('Priseestimat gj.strømming'!$C$13='Veksttabell FV'!$A$45,'Veksttabell FV'!T50,IF($E$2=$A$66,T71,"ingen data"))</f>
        <v>ingen data</v>
      </c>
    </row>
    <row r="8" spans="1:20" ht="14.4">
      <c r="A8" s="63" t="str">
        <f>IF('Priseestimat gj.strømming'!$C$13='Veksttabell FV'!$A$45,'Veksttabell FV'!A51,IF($E$2=$A$66,A72,"ingen data"))</f>
        <v>ingen data</v>
      </c>
      <c r="B8" s="31" t="str">
        <f>IF('Priseestimat gj.strømming'!$C$13='Veksttabell FV'!$A$45,'Veksttabell FV'!B51,IF($E$2=$A$66,B72,"ingen data"))</f>
        <v>ingen data</v>
      </c>
      <c r="C8" s="31" t="str">
        <f>IF('Priseestimat gj.strømming'!$C$13='Veksttabell FV'!$A$45,'Veksttabell FV'!C51,IF($E$2=$A$66,C72,"ingen data"))</f>
        <v>ingen data</v>
      </c>
      <c r="D8" s="31" t="str">
        <f>IF('Priseestimat gj.strømming'!$C$13='Veksttabell FV'!$A$45,'Veksttabell FV'!D51,IF($E$2=$A$66,D72,"ingen data"))</f>
        <v>ingen data</v>
      </c>
      <c r="E8" s="31" t="str">
        <f>IF('Priseestimat gj.strømming'!$C$13='Veksttabell FV'!$A$45,'Veksttabell FV'!E51,IF($E$2=$A$66,E72,"ingen data"))</f>
        <v>ingen data</v>
      </c>
      <c r="F8" s="31" t="str">
        <f>IF('Priseestimat gj.strømming'!$C$13='Veksttabell FV'!$A$45,'Veksttabell FV'!F51,IF($E$2=$A$66,F72,"ingen data"))</f>
        <v>ingen data</v>
      </c>
      <c r="G8" s="31" t="str">
        <f>IF('Priseestimat gj.strømming'!$C$13='Veksttabell FV'!$A$45,'Veksttabell FV'!G51,IF($E$2=$A$66,G72,"ingen data"))</f>
        <v>ingen data</v>
      </c>
      <c r="H8" s="31" t="str">
        <f>IF('Priseestimat gj.strømming'!$C$13='Veksttabell FV'!$A$45,'Veksttabell FV'!H51,IF($E$2=$A$66,H72,"ingen data"))</f>
        <v>ingen data</v>
      </c>
      <c r="I8" s="31" t="str">
        <f>IF('Priseestimat gj.strømming'!$C$13='Veksttabell FV'!$A$45,'Veksttabell FV'!I51,IF($E$2=$A$66,I72,"ingen data"))</f>
        <v>ingen data</v>
      </c>
      <c r="J8" s="31" t="str">
        <f>IF('Priseestimat gj.strømming'!$C$13='Veksttabell FV'!$A$45,'Veksttabell FV'!J51,IF($E$2=$A$66,J72,"ingen data"))</f>
        <v>ingen data</v>
      </c>
      <c r="K8" s="31" t="str">
        <f>IF('Priseestimat gj.strømming'!$C$13='Veksttabell FV'!$A$45,'Veksttabell FV'!K51,IF($E$2=$A$66,K72,"ingen data"))</f>
        <v>ingen data</v>
      </c>
      <c r="L8" s="31" t="str">
        <f>IF('Priseestimat gj.strømming'!$C$13='Veksttabell FV'!$A$45,'Veksttabell FV'!L51,IF($E$2=$A$66,L72,"ingen data"))</f>
        <v>ingen data</v>
      </c>
      <c r="M8" s="31" t="str">
        <f>IF('Priseestimat gj.strømming'!$C$13='Veksttabell FV'!$A$45,'Veksttabell FV'!M51,IF($E$2=$A$66,M72,"ingen data"))</f>
        <v>ingen data</v>
      </c>
      <c r="N8" s="31" t="str">
        <f>IF('Priseestimat gj.strømming'!$C$13='Veksttabell FV'!$A$45,'Veksttabell FV'!N51,IF($E$2=$A$66,N72,"ingen data"))</f>
        <v>ingen data</v>
      </c>
      <c r="O8" s="31" t="str">
        <f>IF('Priseestimat gj.strømming'!$C$13='Veksttabell FV'!$A$45,'Veksttabell FV'!O51,IF($E$2=$A$66,O72,"ingen data"))</f>
        <v>ingen data</v>
      </c>
      <c r="P8" s="31" t="str">
        <f>IF('Priseestimat gj.strømming'!$C$13='Veksttabell FV'!$A$45,'Veksttabell FV'!P51,IF($E$2=$A$66,P72,"ingen data"))</f>
        <v>ingen data</v>
      </c>
      <c r="Q8" s="31" t="str">
        <f>IF('Priseestimat gj.strømming'!$C$13='Veksttabell FV'!$A$45,'Veksttabell FV'!Q51,IF($E$2=$A$66,Q72,"ingen data"))</f>
        <v>ingen data</v>
      </c>
      <c r="R8" s="31" t="str">
        <f>IF('Priseestimat gj.strømming'!$C$13='Veksttabell FV'!$A$45,'Veksttabell FV'!R51,IF($E$2=$A$66,R72,"ingen data"))</f>
        <v>ingen data</v>
      </c>
      <c r="S8" s="31" t="str">
        <f>IF('Priseestimat gj.strømming'!$C$13='Veksttabell FV'!$A$45,'Veksttabell FV'!S51,IF($E$2=$A$66,S72,"ingen data"))</f>
        <v>ingen data</v>
      </c>
      <c r="T8" s="31" t="str">
        <f>IF('Priseestimat gj.strømming'!$C$13='Veksttabell FV'!$A$45,'Veksttabell FV'!T51,IF($E$2=$A$66,T72,"ingen data"))</f>
        <v>ingen data</v>
      </c>
    </row>
    <row r="9" spans="1:20" ht="14.4">
      <c r="A9" s="63" t="str">
        <f>IF('Priseestimat gj.strømming'!$C$13='Veksttabell FV'!$A$45,'Veksttabell FV'!A52,IF($E$2=$A$66,A73,"ingen data"))</f>
        <v>ingen data</v>
      </c>
      <c r="B9" s="31" t="str">
        <f>IF('Priseestimat gj.strømming'!$C$13='Veksttabell FV'!$A$45,'Veksttabell FV'!B52,IF($E$2=$A$66,B73,"ingen data"))</f>
        <v>ingen data</v>
      </c>
      <c r="C9" s="31" t="str">
        <f>IF('Priseestimat gj.strømming'!$C$13='Veksttabell FV'!$A$45,'Veksttabell FV'!C52,IF($E$2=$A$66,C73,"ingen data"))</f>
        <v>ingen data</v>
      </c>
      <c r="D9" s="31" t="str">
        <f>IF('Priseestimat gj.strømming'!$C$13='Veksttabell FV'!$A$45,'Veksttabell FV'!D52,IF($E$2=$A$66,D73,"ingen data"))</f>
        <v>ingen data</v>
      </c>
      <c r="E9" s="31" t="str">
        <f>IF('Priseestimat gj.strømming'!$C$13='Veksttabell FV'!$A$45,'Veksttabell FV'!E52,IF($E$2=$A$66,E73,"ingen data"))</f>
        <v>ingen data</v>
      </c>
      <c r="F9" s="31" t="str">
        <f>IF('Priseestimat gj.strømming'!$C$13='Veksttabell FV'!$A$45,'Veksttabell FV'!F52,IF($E$2=$A$66,F73,"ingen data"))</f>
        <v>ingen data</v>
      </c>
      <c r="G9" s="31" t="str">
        <f>IF('Priseestimat gj.strømming'!$C$13='Veksttabell FV'!$A$45,'Veksttabell FV'!G52,IF($E$2=$A$66,G73,"ingen data"))</f>
        <v>ingen data</v>
      </c>
      <c r="H9" s="31" t="str">
        <f>IF('Priseestimat gj.strømming'!$C$13='Veksttabell FV'!$A$45,'Veksttabell FV'!H52,IF($E$2=$A$66,H73,"ingen data"))</f>
        <v>ingen data</v>
      </c>
      <c r="I9" s="31" t="str">
        <f>IF('Priseestimat gj.strømming'!$C$13='Veksttabell FV'!$A$45,'Veksttabell FV'!I52,IF($E$2=$A$66,I73,"ingen data"))</f>
        <v>ingen data</v>
      </c>
      <c r="J9" s="31" t="str">
        <f>IF('Priseestimat gj.strømming'!$C$13='Veksttabell FV'!$A$45,'Veksttabell FV'!J52,IF($E$2=$A$66,J73,"ingen data"))</f>
        <v>ingen data</v>
      </c>
      <c r="K9" s="31" t="str">
        <f>IF('Priseestimat gj.strømming'!$C$13='Veksttabell FV'!$A$45,'Veksttabell FV'!K52,IF($E$2=$A$66,K73,"ingen data"))</f>
        <v>ingen data</v>
      </c>
      <c r="L9" s="31" t="str">
        <f>IF('Priseestimat gj.strømming'!$C$13='Veksttabell FV'!$A$45,'Veksttabell FV'!L52,IF($E$2=$A$66,L73,"ingen data"))</f>
        <v>ingen data</v>
      </c>
      <c r="M9" s="31" t="str">
        <f>IF('Priseestimat gj.strømming'!$C$13='Veksttabell FV'!$A$45,'Veksttabell FV'!M52,IF($E$2=$A$66,M73,"ingen data"))</f>
        <v>ingen data</v>
      </c>
      <c r="N9" s="31" t="str">
        <f>IF('Priseestimat gj.strømming'!$C$13='Veksttabell FV'!$A$45,'Veksttabell FV'!N52,IF($E$2=$A$66,N73,"ingen data"))</f>
        <v>ingen data</v>
      </c>
      <c r="O9" s="31" t="str">
        <f>IF('Priseestimat gj.strømming'!$C$13='Veksttabell FV'!$A$45,'Veksttabell FV'!O52,IF($E$2=$A$66,O73,"ingen data"))</f>
        <v>ingen data</v>
      </c>
      <c r="P9" s="31" t="str">
        <f>IF('Priseestimat gj.strømming'!$C$13='Veksttabell FV'!$A$45,'Veksttabell FV'!P52,IF($E$2=$A$66,P73,"ingen data"))</f>
        <v>ingen data</v>
      </c>
      <c r="Q9" s="31" t="str">
        <f>IF('Priseestimat gj.strømming'!$C$13='Veksttabell FV'!$A$45,'Veksttabell FV'!Q52,IF($E$2=$A$66,Q73,"ingen data"))</f>
        <v>ingen data</v>
      </c>
      <c r="R9" s="31" t="str">
        <f>IF('Priseestimat gj.strømming'!$C$13='Veksttabell FV'!$A$45,'Veksttabell FV'!R52,IF($E$2=$A$66,R73,"ingen data"))</f>
        <v>ingen data</v>
      </c>
      <c r="S9" s="31" t="str">
        <f>IF('Priseestimat gj.strømming'!$C$13='Veksttabell FV'!$A$45,'Veksttabell FV'!S52,IF($E$2=$A$66,S73,"ingen data"))</f>
        <v>ingen data</v>
      </c>
      <c r="T9" s="31" t="str">
        <f>IF('Priseestimat gj.strømming'!$C$13='Veksttabell FV'!$A$45,'Veksttabell FV'!T52,IF($E$2=$A$66,T73,"ingen data"))</f>
        <v>ingen data</v>
      </c>
    </row>
    <row r="10" spans="1:20" ht="14.4">
      <c r="A10" s="63" t="str">
        <f>IF('Priseestimat gj.strømming'!$C$13='Veksttabell FV'!$A$45,'Veksttabell FV'!A53,IF($E$2=$A$66,A74,"ingen data"))</f>
        <v>ingen data</v>
      </c>
      <c r="B10" s="31" t="str">
        <f>IF('Priseestimat gj.strømming'!$C$13='Veksttabell FV'!$A$45,'Veksttabell FV'!B53,IF($E$2=$A$66,B74,"ingen data"))</f>
        <v>ingen data</v>
      </c>
      <c r="C10" s="31" t="str">
        <f>IF('Priseestimat gj.strømming'!$C$13='Veksttabell FV'!$A$45,'Veksttabell FV'!C53,IF($E$2=$A$66,C74,"ingen data"))</f>
        <v>ingen data</v>
      </c>
      <c r="D10" s="31" t="str">
        <f>IF('Priseestimat gj.strømming'!$C$13='Veksttabell FV'!$A$45,'Veksttabell FV'!D53,IF($E$2=$A$66,D74,"ingen data"))</f>
        <v>ingen data</v>
      </c>
      <c r="E10" s="31" t="str">
        <f>IF('Priseestimat gj.strømming'!$C$13='Veksttabell FV'!$A$45,'Veksttabell FV'!E53,IF($E$2=$A$66,E74,"ingen data"))</f>
        <v>ingen data</v>
      </c>
      <c r="F10" s="31" t="str">
        <f>IF('Priseestimat gj.strømming'!$C$13='Veksttabell FV'!$A$45,'Veksttabell FV'!F53,IF($E$2=$A$66,F74,"ingen data"))</f>
        <v>ingen data</v>
      </c>
      <c r="G10" s="31" t="str">
        <f>IF('Priseestimat gj.strømming'!$C$13='Veksttabell FV'!$A$45,'Veksttabell FV'!G53,IF($E$2=$A$66,G74,"ingen data"))</f>
        <v>ingen data</v>
      </c>
      <c r="H10" s="31" t="str">
        <f>IF('Priseestimat gj.strømming'!$C$13='Veksttabell FV'!$A$45,'Veksttabell FV'!H53,IF($E$2=$A$66,H74,"ingen data"))</f>
        <v>ingen data</v>
      </c>
      <c r="I10" s="31" t="str">
        <f>IF('Priseestimat gj.strømming'!$C$13='Veksttabell FV'!$A$45,'Veksttabell FV'!I53,IF($E$2=$A$66,I74,"ingen data"))</f>
        <v>ingen data</v>
      </c>
      <c r="J10" s="31" t="str">
        <f>IF('Priseestimat gj.strømming'!$C$13='Veksttabell FV'!$A$45,'Veksttabell FV'!J53,IF($E$2=$A$66,J74,"ingen data"))</f>
        <v>ingen data</v>
      </c>
      <c r="K10" s="31" t="str">
        <f>IF('Priseestimat gj.strømming'!$C$13='Veksttabell FV'!$A$45,'Veksttabell FV'!K53,IF($E$2=$A$66,K74,"ingen data"))</f>
        <v>ingen data</v>
      </c>
      <c r="L10" s="31" t="str">
        <f>IF('Priseestimat gj.strømming'!$C$13='Veksttabell FV'!$A$45,'Veksttabell FV'!L53,IF($E$2=$A$66,L74,"ingen data"))</f>
        <v>ingen data</v>
      </c>
      <c r="M10" s="31" t="str">
        <f>IF('Priseestimat gj.strømming'!$C$13='Veksttabell FV'!$A$45,'Veksttabell FV'!M53,IF($E$2=$A$66,M74,"ingen data"))</f>
        <v>ingen data</v>
      </c>
      <c r="N10" s="31" t="str">
        <f>IF('Priseestimat gj.strømming'!$C$13='Veksttabell FV'!$A$45,'Veksttabell FV'!N53,IF($E$2=$A$66,N74,"ingen data"))</f>
        <v>ingen data</v>
      </c>
      <c r="O10" s="31" t="str">
        <f>IF('Priseestimat gj.strømming'!$C$13='Veksttabell FV'!$A$45,'Veksttabell FV'!O53,IF($E$2=$A$66,O74,"ingen data"))</f>
        <v>ingen data</v>
      </c>
      <c r="P10" s="31" t="str">
        <f>IF('Priseestimat gj.strømming'!$C$13='Veksttabell FV'!$A$45,'Veksttabell FV'!P53,IF($E$2=$A$66,P74,"ingen data"))</f>
        <v>ingen data</v>
      </c>
      <c r="Q10" s="31" t="str">
        <f>IF('Priseestimat gj.strømming'!$C$13='Veksttabell FV'!$A$45,'Veksttabell FV'!Q53,IF($E$2=$A$66,Q74,"ingen data"))</f>
        <v>ingen data</v>
      </c>
      <c r="R10" s="31" t="str">
        <f>IF('Priseestimat gj.strømming'!$C$13='Veksttabell FV'!$A$45,'Veksttabell FV'!R53,IF($E$2=$A$66,R74,"ingen data"))</f>
        <v>ingen data</v>
      </c>
      <c r="S10" s="31" t="str">
        <f>IF('Priseestimat gj.strømming'!$C$13='Veksttabell FV'!$A$45,'Veksttabell FV'!S53,IF($E$2=$A$66,S74,"ingen data"))</f>
        <v>ingen data</v>
      </c>
      <c r="T10" s="31" t="str">
        <f>IF('Priseestimat gj.strømming'!$C$13='Veksttabell FV'!$A$45,'Veksttabell FV'!T53,IF($E$2=$A$66,T74,"ingen data"))</f>
        <v>ingen data</v>
      </c>
    </row>
    <row r="11" spans="1:20" ht="14.4">
      <c r="A11" s="63" t="str">
        <f>IF('Priseestimat gj.strømming'!$C$13='Veksttabell FV'!$A$45,'Veksttabell FV'!A54,IF($E$2=$A$66,A75,"ingen data"))</f>
        <v>ingen data</v>
      </c>
      <c r="B11" s="31" t="str">
        <f>IF('Priseestimat gj.strømming'!$C$13='Veksttabell FV'!$A$45,'Veksttabell FV'!B54,IF($E$2=$A$66,B75,"ingen data"))</f>
        <v>ingen data</v>
      </c>
      <c r="C11" s="31" t="str">
        <f>IF('Priseestimat gj.strømming'!$C$13='Veksttabell FV'!$A$45,'Veksttabell FV'!C54,IF($E$2=$A$66,C75,"ingen data"))</f>
        <v>ingen data</v>
      </c>
      <c r="D11" s="31" t="str">
        <f>IF('Priseestimat gj.strømming'!$C$13='Veksttabell FV'!$A$45,'Veksttabell FV'!D54,IF($E$2=$A$66,D75,"ingen data"))</f>
        <v>ingen data</v>
      </c>
      <c r="E11" s="31" t="str">
        <f>IF('Priseestimat gj.strømming'!$C$13='Veksttabell FV'!$A$45,'Veksttabell FV'!E54,IF($E$2=$A$66,E75,"ingen data"))</f>
        <v>ingen data</v>
      </c>
      <c r="F11" s="31" t="str">
        <f>IF('Priseestimat gj.strømming'!$C$13='Veksttabell FV'!$A$45,'Veksttabell FV'!F54,IF($E$2=$A$66,F75,"ingen data"))</f>
        <v>ingen data</v>
      </c>
      <c r="G11" s="31" t="str">
        <f>IF('Priseestimat gj.strømming'!$C$13='Veksttabell FV'!$A$45,'Veksttabell FV'!G54,IF($E$2=$A$66,G75,"ingen data"))</f>
        <v>ingen data</v>
      </c>
      <c r="H11" s="31" t="str">
        <f>IF('Priseestimat gj.strømming'!$C$13='Veksttabell FV'!$A$45,'Veksttabell FV'!H54,IF($E$2=$A$66,H75,"ingen data"))</f>
        <v>ingen data</v>
      </c>
      <c r="I11" s="31" t="str">
        <f>IF('Priseestimat gj.strømming'!$C$13='Veksttabell FV'!$A$45,'Veksttabell FV'!I54,IF($E$2=$A$66,I75,"ingen data"))</f>
        <v>ingen data</v>
      </c>
      <c r="J11" s="31" t="str">
        <f>IF('Priseestimat gj.strømming'!$C$13='Veksttabell FV'!$A$45,'Veksttabell FV'!J54,IF($E$2=$A$66,J75,"ingen data"))</f>
        <v>ingen data</v>
      </c>
      <c r="K11" s="31" t="str">
        <f>IF('Priseestimat gj.strømming'!$C$13='Veksttabell FV'!$A$45,'Veksttabell FV'!K54,IF($E$2=$A$66,K75,"ingen data"))</f>
        <v>ingen data</v>
      </c>
      <c r="L11" s="31" t="str">
        <f>IF('Priseestimat gj.strømming'!$C$13='Veksttabell FV'!$A$45,'Veksttabell FV'!L54,IF($E$2=$A$66,L75,"ingen data"))</f>
        <v>ingen data</v>
      </c>
      <c r="M11" s="31" t="str">
        <f>IF('Priseestimat gj.strømming'!$C$13='Veksttabell FV'!$A$45,'Veksttabell FV'!M54,IF($E$2=$A$66,M75,"ingen data"))</f>
        <v>ingen data</v>
      </c>
      <c r="N11" s="31" t="str">
        <f>IF('Priseestimat gj.strømming'!$C$13='Veksttabell FV'!$A$45,'Veksttabell FV'!N54,IF($E$2=$A$66,N75,"ingen data"))</f>
        <v>ingen data</v>
      </c>
      <c r="O11" s="31" t="str">
        <f>IF('Priseestimat gj.strømming'!$C$13='Veksttabell FV'!$A$45,'Veksttabell FV'!O54,IF($E$2=$A$66,O75,"ingen data"))</f>
        <v>ingen data</v>
      </c>
      <c r="P11" s="31" t="str">
        <f>IF('Priseestimat gj.strømming'!$C$13='Veksttabell FV'!$A$45,'Veksttabell FV'!P54,IF($E$2=$A$66,P75,"ingen data"))</f>
        <v>ingen data</v>
      </c>
      <c r="Q11" s="31" t="str">
        <f>IF('Priseestimat gj.strømming'!$C$13='Veksttabell FV'!$A$45,'Veksttabell FV'!Q54,IF($E$2=$A$66,Q75,"ingen data"))</f>
        <v>ingen data</v>
      </c>
      <c r="R11" s="31" t="str">
        <f>IF('Priseestimat gj.strømming'!$C$13='Veksttabell FV'!$A$45,'Veksttabell FV'!R54,IF($E$2=$A$66,R75,"ingen data"))</f>
        <v>ingen data</v>
      </c>
      <c r="S11" s="31" t="str">
        <f>IF('Priseestimat gj.strømming'!$C$13='Veksttabell FV'!$A$45,'Veksttabell FV'!S54,IF($E$2=$A$66,S75,"ingen data"))</f>
        <v>ingen data</v>
      </c>
      <c r="T11" s="31" t="str">
        <f>IF('Priseestimat gj.strømming'!$C$13='Veksttabell FV'!$A$45,'Veksttabell FV'!T54,IF($E$2=$A$66,T75,"ingen data"))</f>
        <v>ingen data</v>
      </c>
    </row>
    <row r="12" spans="1:20" ht="14.4">
      <c r="A12" s="63" t="str">
        <f>IF('Priseestimat gj.strømming'!$C$13='Veksttabell FV'!$A$45,'Veksttabell FV'!A55,IF($E$2=$A$66,A76,"ingen data"))</f>
        <v>ingen data</v>
      </c>
      <c r="B12" s="31" t="str">
        <f>IF('Priseestimat gj.strømming'!$C$13='Veksttabell FV'!$A$45,'Veksttabell FV'!B55,IF($E$2=$A$66,B76,"ingen data"))</f>
        <v>ingen data</v>
      </c>
      <c r="C12" s="31" t="str">
        <f>IF('Priseestimat gj.strømming'!$C$13='Veksttabell FV'!$A$45,'Veksttabell FV'!C55,IF($E$2=$A$66,C76,"ingen data"))</f>
        <v>ingen data</v>
      </c>
      <c r="D12" s="31" t="str">
        <f>IF('Priseestimat gj.strømming'!$C$13='Veksttabell FV'!$A$45,'Veksttabell FV'!D55,IF($E$2=$A$66,D76,"ingen data"))</f>
        <v>ingen data</v>
      </c>
      <c r="E12" s="31" t="str">
        <f>IF('Priseestimat gj.strømming'!$C$13='Veksttabell FV'!$A$45,'Veksttabell FV'!E55,IF($E$2=$A$66,E76,"ingen data"))</f>
        <v>ingen data</v>
      </c>
      <c r="F12" s="31" t="str">
        <f>IF('Priseestimat gj.strømming'!$C$13='Veksttabell FV'!$A$45,'Veksttabell FV'!F55,IF($E$2=$A$66,F76,"ingen data"))</f>
        <v>ingen data</v>
      </c>
      <c r="G12" s="31" t="str">
        <f>IF('Priseestimat gj.strømming'!$C$13='Veksttabell FV'!$A$45,'Veksttabell FV'!G55,IF($E$2=$A$66,G76,"ingen data"))</f>
        <v>ingen data</v>
      </c>
      <c r="H12" s="31" t="str">
        <f>IF('Priseestimat gj.strømming'!$C$13='Veksttabell FV'!$A$45,'Veksttabell FV'!H55,IF($E$2=$A$66,H76,"ingen data"))</f>
        <v>ingen data</v>
      </c>
      <c r="I12" s="31" t="str">
        <f>IF('Priseestimat gj.strømming'!$C$13='Veksttabell FV'!$A$45,'Veksttabell FV'!I55,IF($E$2=$A$66,I76,"ingen data"))</f>
        <v>ingen data</v>
      </c>
      <c r="J12" s="31" t="str">
        <f>IF('Priseestimat gj.strømming'!$C$13='Veksttabell FV'!$A$45,'Veksttabell FV'!J55,IF($E$2=$A$66,J76,"ingen data"))</f>
        <v>ingen data</v>
      </c>
      <c r="K12" s="31" t="str">
        <f>IF('Priseestimat gj.strømming'!$C$13='Veksttabell FV'!$A$45,'Veksttabell FV'!K55,IF($E$2=$A$66,K76,"ingen data"))</f>
        <v>ingen data</v>
      </c>
      <c r="L12" s="31" t="str">
        <f>IF('Priseestimat gj.strømming'!$C$13='Veksttabell FV'!$A$45,'Veksttabell FV'!L55,IF($E$2=$A$66,L76,"ingen data"))</f>
        <v>ingen data</v>
      </c>
      <c r="M12" s="31" t="str">
        <f>IF('Priseestimat gj.strømming'!$C$13='Veksttabell FV'!$A$45,'Veksttabell FV'!M55,IF($E$2=$A$66,M76,"ingen data"))</f>
        <v>ingen data</v>
      </c>
      <c r="N12" s="31" t="str">
        <f>IF('Priseestimat gj.strømming'!$C$13='Veksttabell FV'!$A$45,'Veksttabell FV'!N55,IF($E$2=$A$66,N76,"ingen data"))</f>
        <v>ingen data</v>
      </c>
      <c r="O12" s="31" t="str">
        <f>IF('Priseestimat gj.strømming'!$C$13='Veksttabell FV'!$A$45,'Veksttabell FV'!O55,IF($E$2=$A$66,O76,"ingen data"))</f>
        <v>ingen data</v>
      </c>
      <c r="P12" s="31" t="str">
        <f>IF('Priseestimat gj.strømming'!$C$13='Veksttabell FV'!$A$45,'Veksttabell FV'!P55,IF($E$2=$A$66,P76,"ingen data"))</f>
        <v>ingen data</v>
      </c>
      <c r="Q12" s="31" t="str">
        <f>IF('Priseestimat gj.strømming'!$C$13='Veksttabell FV'!$A$45,'Veksttabell FV'!Q55,IF($E$2=$A$66,Q76,"ingen data"))</f>
        <v>ingen data</v>
      </c>
      <c r="R12" s="31" t="str">
        <f>IF('Priseestimat gj.strømming'!$C$13='Veksttabell FV'!$A$45,'Veksttabell FV'!R55,IF($E$2=$A$66,R76,"ingen data"))</f>
        <v>ingen data</v>
      </c>
      <c r="S12" s="31" t="str">
        <f>IF('Priseestimat gj.strømming'!$C$13='Veksttabell FV'!$A$45,'Veksttabell FV'!S55,IF($E$2=$A$66,S76,"ingen data"))</f>
        <v>ingen data</v>
      </c>
      <c r="T12" s="31" t="str">
        <f>IF('Priseestimat gj.strømming'!$C$13='Veksttabell FV'!$A$45,'Veksttabell FV'!T55,IF($E$2=$A$66,T76,"ingen data"))</f>
        <v>ingen data</v>
      </c>
    </row>
    <row r="13" spans="1:20" ht="14.4">
      <c r="A13" s="63" t="str">
        <f>IF('Priseestimat gj.strømming'!$C$13='Veksttabell FV'!$A$45,'Veksttabell FV'!A56,IF($E$2=$A$66,A77,"ingen data"))</f>
        <v>ingen data</v>
      </c>
      <c r="B13" s="31" t="str">
        <f>IF('Priseestimat gj.strømming'!$C$13='Veksttabell FV'!$A$45,'Veksttabell FV'!B56,IF($E$2=$A$66,B77,"ingen data"))</f>
        <v>ingen data</v>
      </c>
      <c r="C13" s="31" t="str">
        <f>IF('Priseestimat gj.strømming'!$C$13='Veksttabell FV'!$A$45,'Veksttabell FV'!C56,IF($E$2=$A$66,C77,"ingen data"))</f>
        <v>ingen data</v>
      </c>
      <c r="D13" s="31" t="str">
        <f>IF('Priseestimat gj.strømming'!$C$13='Veksttabell FV'!$A$45,'Veksttabell FV'!D56,IF($E$2=$A$66,D77,"ingen data"))</f>
        <v>ingen data</v>
      </c>
      <c r="E13" s="31" t="str">
        <f>IF('Priseestimat gj.strømming'!$C$13='Veksttabell FV'!$A$45,'Veksttabell FV'!E56,IF($E$2=$A$66,E77,"ingen data"))</f>
        <v>ingen data</v>
      </c>
      <c r="F13" s="31" t="str">
        <f>IF('Priseestimat gj.strømming'!$C$13='Veksttabell FV'!$A$45,'Veksttabell FV'!F56,IF($E$2=$A$66,F77,"ingen data"))</f>
        <v>ingen data</v>
      </c>
      <c r="G13" s="31" t="str">
        <f>IF('Priseestimat gj.strømming'!$C$13='Veksttabell FV'!$A$45,'Veksttabell FV'!G56,IF($E$2=$A$66,G77,"ingen data"))</f>
        <v>ingen data</v>
      </c>
      <c r="H13" s="31" t="str">
        <f>IF('Priseestimat gj.strømming'!$C$13='Veksttabell FV'!$A$45,'Veksttabell FV'!H56,IF($E$2=$A$66,H77,"ingen data"))</f>
        <v>ingen data</v>
      </c>
      <c r="I13" s="31" t="str">
        <f>IF('Priseestimat gj.strømming'!$C$13='Veksttabell FV'!$A$45,'Veksttabell FV'!I56,IF($E$2=$A$66,I77,"ingen data"))</f>
        <v>ingen data</v>
      </c>
      <c r="J13" s="31" t="str">
        <f>IF('Priseestimat gj.strømming'!$C$13='Veksttabell FV'!$A$45,'Veksttabell FV'!J56,IF($E$2=$A$66,J77,"ingen data"))</f>
        <v>ingen data</v>
      </c>
      <c r="K13" s="31" t="str">
        <f>IF('Priseestimat gj.strømming'!$C$13='Veksttabell FV'!$A$45,'Veksttabell FV'!K56,IF($E$2=$A$66,K77,"ingen data"))</f>
        <v>ingen data</v>
      </c>
      <c r="L13" s="31" t="str">
        <f>IF('Priseestimat gj.strømming'!$C$13='Veksttabell FV'!$A$45,'Veksttabell FV'!L56,IF($E$2=$A$66,L77,"ingen data"))</f>
        <v>ingen data</v>
      </c>
      <c r="M13" s="31" t="str">
        <f>IF('Priseestimat gj.strømming'!$C$13='Veksttabell FV'!$A$45,'Veksttabell FV'!M56,IF($E$2=$A$66,M77,"ingen data"))</f>
        <v>ingen data</v>
      </c>
      <c r="N13" s="31" t="str">
        <f>IF('Priseestimat gj.strømming'!$C$13='Veksttabell FV'!$A$45,'Veksttabell FV'!N56,IF($E$2=$A$66,N77,"ingen data"))</f>
        <v>ingen data</v>
      </c>
      <c r="O13" s="31" t="str">
        <f>IF('Priseestimat gj.strømming'!$C$13='Veksttabell FV'!$A$45,'Veksttabell FV'!O56,IF($E$2=$A$66,O77,"ingen data"))</f>
        <v>ingen data</v>
      </c>
      <c r="P13" s="31" t="str">
        <f>IF('Priseestimat gj.strømming'!$C$13='Veksttabell FV'!$A$45,'Veksttabell FV'!P56,IF($E$2=$A$66,P77,"ingen data"))</f>
        <v>ingen data</v>
      </c>
      <c r="Q13" s="31" t="str">
        <f>IF('Priseestimat gj.strømming'!$C$13='Veksttabell FV'!$A$45,'Veksttabell FV'!Q56,IF($E$2=$A$66,Q77,"ingen data"))</f>
        <v>ingen data</v>
      </c>
      <c r="R13" s="31" t="str">
        <f>IF('Priseestimat gj.strømming'!$C$13='Veksttabell FV'!$A$45,'Veksttabell FV'!R56,IF($E$2=$A$66,R77,"ingen data"))</f>
        <v>ingen data</v>
      </c>
      <c r="S13" s="31" t="str">
        <f>IF('Priseestimat gj.strømming'!$C$13='Veksttabell FV'!$A$45,'Veksttabell FV'!S56,IF($E$2=$A$66,S77,"ingen data"))</f>
        <v>ingen data</v>
      </c>
      <c r="T13" s="31" t="str">
        <f>IF('Priseestimat gj.strømming'!$C$13='Veksttabell FV'!$A$45,'Veksttabell FV'!T56,IF($E$2=$A$66,T77,"ingen data"))</f>
        <v>ingen data</v>
      </c>
    </row>
    <row r="14" spans="1:20" ht="14.4">
      <c r="A14" s="63" t="str">
        <f>IF('Priseestimat gj.strømming'!$C$13='Veksttabell FV'!$A$45,'Veksttabell FV'!A57,IF($E$2=$A$66,A78,"ingen data"))</f>
        <v>ingen data</v>
      </c>
      <c r="B14" s="31" t="str">
        <f>IF('Priseestimat gj.strømming'!$C$13='Veksttabell FV'!$A$45,'Veksttabell FV'!B57,IF($E$2=$A$66,B78,"ingen data"))</f>
        <v>ingen data</v>
      </c>
      <c r="C14" s="31" t="str">
        <f>IF('Priseestimat gj.strømming'!$C$13='Veksttabell FV'!$A$45,'Veksttabell FV'!C57,IF($E$2=$A$66,C78,"ingen data"))</f>
        <v>ingen data</v>
      </c>
      <c r="D14" s="31" t="str">
        <f>IF('Priseestimat gj.strømming'!$C$13='Veksttabell FV'!$A$45,'Veksttabell FV'!D57,IF($E$2=$A$66,D78,"ingen data"))</f>
        <v>ingen data</v>
      </c>
      <c r="E14" s="31" t="str">
        <f>IF('Priseestimat gj.strømming'!$C$13='Veksttabell FV'!$A$45,'Veksttabell FV'!E57,IF($E$2=$A$66,E78,"ingen data"))</f>
        <v>ingen data</v>
      </c>
      <c r="F14" s="31" t="str">
        <f>IF('Priseestimat gj.strømming'!$C$13='Veksttabell FV'!$A$45,'Veksttabell FV'!F57,IF($E$2=$A$66,F78,"ingen data"))</f>
        <v>ingen data</v>
      </c>
      <c r="G14" s="31" t="str">
        <f>IF('Priseestimat gj.strømming'!$C$13='Veksttabell FV'!$A$45,'Veksttabell FV'!G57,IF($E$2=$A$66,G78,"ingen data"))</f>
        <v>ingen data</v>
      </c>
      <c r="H14" s="31" t="str">
        <f>IF('Priseestimat gj.strømming'!$C$13='Veksttabell FV'!$A$45,'Veksttabell FV'!H57,IF($E$2=$A$66,H78,"ingen data"))</f>
        <v>ingen data</v>
      </c>
      <c r="I14" s="31" t="str">
        <f>IF('Priseestimat gj.strømming'!$C$13='Veksttabell FV'!$A$45,'Veksttabell FV'!I57,IF($E$2=$A$66,I78,"ingen data"))</f>
        <v>ingen data</v>
      </c>
      <c r="J14" s="31" t="str">
        <f>IF('Priseestimat gj.strømming'!$C$13='Veksttabell FV'!$A$45,'Veksttabell FV'!J57,IF($E$2=$A$66,J78,"ingen data"))</f>
        <v>ingen data</v>
      </c>
      <c r="K14" s="31" t="str">
        <f>IF('Priseestimat gj.strømming'!$C$13='Veksttabell FV'!$A$45,'Veksttabell FV'!K57,IF($E$2=$A$66,K78,"ingen data"))</f>
        <v>ingen data</v>
      </c>
      <c r="L14" s="31" t="str">
        <f>IF('Priseestimat gj.strømming'!$C$13='Veksttabell FV'!$A$45,'Veksttabell FV'!L57,IF($E$2=$A$66,L78,"ingen data"))</f>
        <v>ingen data</v>
      </c>
      <c r="M14" s="31" t="str">
        <f>IF('Priseestimat gj.strømming'!$C$13='Veksttabell FV'!$A$45,'Veksttabell FV'!M57,IF($E$2=$A$66,M78,"ingen data"))</f>
        <v>ingen data</v>
      </c>
      <c r="N14" s="31" t="str">
        <f>IF('Priseestimat gj.strømming'!$C$13='Veksttabell FV'!$A$45,'Veksttabell FV'!N57,IF($E$2=$A$66,N78,"ingen data"))</f>
        <v>ingen data</v>
      </c>
      <c r="O14" s="31" t="str">
        <f>IF('Priseestimat gj.strømming'!$C$13='Veksttabell FV'!$A$45,'Veksttabell FV'!O57,IF($E$2=$A$66,O78,"ingen data"))</f>
        <v>ingen data</v>
      </c>
      <c r="P14" s="31" t="str">
        <f>IF('Priseestimat gj.strømming'!$C$13='Veksttabell FV'!$A$45,'Veksttabell FV'!P57,IF($E$2=$A$66,P78,"ingen data"))</f>
        <v>ingen data</v>
      </c>
      <c r="Q14" s="31" t="str">
        <f>IF('Priseestimat gj.strømming'!$C$13='Veksttabell FV'!$A$45,'Veksttabell FV'!Q57,IF($E$2=$A$66,Q78,"ingen data"))</f>
        <v>ingen data</v>
      </c>
      <c r="R14" s="31" t="str">
        <f>IF('Priseestimat gj.strømming'!$C$13='Veksttabell FV'!$A$45,'Veksttabell FV'!R57,IF($E$2=$A$66,R78,"ingen data"))</f>
        <v>ingen data</v>
      </c>
      <c r="S14" s="31" t="str">
        <f>IF('Priseestimat gj.strømming'!$C$13='Veksttabell FV'!$A$45,'Veksttabell FV'!S57,IF($E$2=$A$66,S78,"ingen data"))</f>
        <v>ingen data</v>
      </c>
      <c r="T14" s="31" t="str">
        <f>IF('Priseestimat gj.strømming'!$C$13='Veksttabell FV'!$A$45,'Veksttabell FV'!T57,IF($E$2=$A$66,T78,"ingen data"))</f>
        <v>ingen data</v>
      </c>
    </row>
    <row r="15" spans="1:20" ht="14.4">
      <c r="A15" s="63" t="str">
        <f>IF('Priseestimat gj.strømming'!$C$13='Veksttabell FV'!$A$45,'Veksttabell FV'!A58,IF($E$2=$A$66,A79,"ingen data"))</f>
        <v>ingen data</v>
      </c>
      <c r="B15" s="31" t="str">
        <f>IF('Priseestimat gj.strømming'!$C$13='Veksttabell FV'!$A$45,'Veksttabell FV'!B58,IF($E$2=$A$66,B79,"ingen data"))</f>
        <v>ingen data</v>
      </c>
      <c r="C15" s="31" t="str">
        <f>IF('Priseestimat gj.strømming'!$C$13='Veksttabell FV'!$A$45,'Veksttabell FV'!C58,IF($E$2=$A$66,C79,"ingen data"))</f>
        <v>ingen data</v>
      </c>
      <c r="D15" s="31" t="str">
        <f>IF('Priseestimat gj.strømming'!$C$13='Veksttabell FV'!$A$45,'Veksttabell FV'!D58,IF($E$2=$A$66,D79,"ingen data"))</f>
        <v>ingen data</v>
      </c>
      <c r="E15" s="31" t="str">
        <f>IF('Priseestimat gj.strømming'!$C$13='Veksttabell FV'!$A$45,'Veksttabell FV'!E58,IF($E$2=$A$66,E79,"ingen data"))</f>
        <v>ingen data</v>
      </c>
      <c r="F15" s="31" t="str">
        <f>IF('Priseestimat gj.strømming'!$C$13='Veksttabell FV'!$A$45,'Veksttabell FV'!F58,IF($E$2=$A$66,F79,"ingen data"))</f>
        <v>ingen data</v>
      </c>
      <c r="G15" s="31" t="str">
        <f>IF('Priseestimat gj.strømming'!$C$13='Veksttabell FV'!$A$45,'Veksttabell FV'!G58,IF($E$2=$A$66,G79,"ingen data"))</f>
        <v>ingen data</v>
      </c>
      <c r="H15" s="31" t="str">
        <f>IF('Priseestimat gj.strømming'!$C$13='Veksttabell FV'!$A$45,'Veksttabell FV'!H58,IF($E$2=$A$66,H79,"ingen data"))</f>
        <v>ingen data</v>
      </c>
      <c r="I15" s="31" t="str">
        <f>IF('Priseestimat gj.strømming'!$C$13='Veksttabell FV'!$A$45,'Veksttabell FV'!I58,IF($E$2=$A$66,I79,"ingen data"))</f>
        <v>ingen data</v>
      </c>
      <c r="J15" s="31" t="str">
        <f>IF('Priseestimat gj.strømming'!$C$13='Veksttabell FV'!$A$45,'Veksttabell FV'!J58,IF($E$2=$A$66,J79,"ingen data"))</f>
        <v>ingen data</v>
      </c>
      <c r="K15" s="31" t="str">
        <f>IF('Priseestimat gj.strømming'!$C$13='Veksttabell FV'!$A$45,'Veksttabell FV'!K58,IF($E$2=$A$66,K79,"ingen data"))</f>
        <v>ingen data</v>
      </c>
      <c r="L15" s="31" t="str">
        <f>IF('Priseestimat gj.strømming'!$C$13='Veksttabell FV'!$A$45,'Veksttabell FV'!L58,IF($E$2=$A$66,L79,"ingen data"))</f>
        <v>ingen data</v>
      </c>
      <c r="M15" s="31" t="str">
        <f>IF('Priseestimat gj.strømming'!$C$13='Veksttabell FV'!$A$45,'Veksttabell FV'!M58,IF($E$2=$A$66,M79,"ingen data"))</f>
        <v>ingen data</v>
      </c>
      <c r="N15" s="31" t="str">
        <f>IF('Priseestimat gj.strømming'!$C$13='Veksttabell FV'!$A$45,'Veksttabell FV'!N58,IF($E$2=$A$66,N79,"ingen data"))</f>
        <v>ingen data</v>
      </c>
      <c r="O15" s="31" t="str">
        <f>IF('Priseestimat gj.strømming'!$C$13='Veksttabell FV'!$A$45,'Veksttabell FV'!O58,IF($E$2=$A$66,O79,"ingen data"))</f>
        <v>ingen data</v>
      </c>
      <c r="P15" s="31" t="str">
        <f>IF('Priseestimat gj.strømming'!$C$13='Veksttabell FV'!$A$45,'Veksttabell FV'!P58,IF($E$2=$A$66,P79,"ingen data"))</f>
        <v>ingen data</v>
      </c>
      <c r="Q15" s="31" t="str">
        <f>IF('Priseestimat gj.strømming'!$C$13='Veksttabell FV'!$A$45,'Veksttabell FV'!Q58,IF($E$2=$A$66,Q79,"ingen data"))</f>
        <v>ingen data</v>
      </c>
      <c r="R15" s="31" t="str">
        <f>IF('Priseestimat gj.strømming'!$C$13='Veksttabell FV'!$A$45,'Veksttabell FV'!R58,IF($E$2=$A$66,R79,"ingen data"))</f>
        <v>ingen data</v>
      </c>
      <c r="S15" s="31" t="str">
        <f>IF('Priseestimat gj.strømming'!$C$13='Veksttabell FV'!$A$45,'Veksttabell FV'!S58,IF($E$2=$A$66,S79,"ingen data"))</f>
        <v>ingen data</v>
      </c>
      <c r="T15" s="31" t="str">
        <f>IF('Priseestimat gj.strømming'!$C$13='Veksttabell FV'!$A$45,'Veksttabell FV'!T58,IF($E$2=$A$66,T79,"ingen data"))</f>
        <v>ingen data</v>
      </c>
    </row>
    <row r="16" spans="1:20" ht="14.4">
      <c r="A16" s="63" t="str">
        <f>IF('Priseestimat gj.strømming'!$C$13='Veksttabell FV'!$A$45,'Veksttabell FV'!A59,IF($E$2=$A$66,A80,"ingen data"))</f>
        <v>ingen data</v>
      </c>
      <c r="B16" s="31" t="str">
        <f>IF('Priseestimat gj.strømming'!$C$13='Veksttabell FV'!$A$45,'Veksttabell FV'!B59,IF($E$2=$A$66,B80,"ingen data"))</f>
        <v>ingen data</v>
      </c>
      <c r="C16" s="31" t="str">
        <f>IF('Priseestimat gj.strømming'!$C$13='Veksttabell FV'!$A$45,'Veksttabell FV'!C59,IF($E$2=$A$66,C80,"ingen data"))</f>
        <v>ingen data</v>
      </c>
      <c r="D16" s="31" t="str">
        <f>IF('Priseestimat gj.strømming'!$C$13='Veksttabell FV'!$A$45,'Veksttabell FV'!D59,IF($E$2=$A$66,D80,"ingen data"))</f>
        <v>ingen data</v>
      </c>
      <c r="E16" s="31" t="str">
        <f>IF('Priseestimat gj.strømming'!$C$13='Veksttabell FV'!$A$45,'Veksttabell FV'!E59,IF($E$2=$A$66,E80,"ingen data"))</f>
        <v>ingen data</v>
      </c>
      <c r="F16" s="31" t="str">
        <f>IF('Priseestimat gj.strømming'!$C$13='Veksttabell FV'!$A$45,'Veksttabell FV'!F59,IF($E$2=$A$66,F80,"ingen data"))</f>
        <v>ingen data</v>
      </c>
      <c r="G16" s="31" t="str">
        <f>IF('Priseestimat gj.strømming'!$C$13='Veksttabell FV'!$A$45,'Veksttabell FV'!G59,IF($E$2=$A$66,G80,"ingen data"))</f>
        <v>ingen data</v>
      </c>
      <c r="H16" s="31" t="str">
        <f>IF('Priseestimat gj.strømming'!$C$13='Veksttabell FV'!$A$45,'Veksttabell FV'!H59,IF($E$2=$A$66,H80,"ingen data"))</f>
        <v>ingen data</v>
      </c>
      <c r="I16" s="31" t="str">
        <f>IF('Priseestimat gj.strømming'!$C$13='Veksttabell FV'!$A$45,'Veksttabell FV'!I59,IF($E$2=$A$66,I80,"ingen data"))</f>
        <v>ingen data</v>
      </c>
      <c r="J16" s="31" t="str">
        <f>IF('Priseestimat gj.strømming'!$C$13='Veksttabell FV'!$A$45,'Veksttabell FV'!J59,IF($E$2=$A$66,J80,"ingen data"))</f>
        <v>ingen data</v>
      </c>
      <c r="K16" s="31" t="str">
        <f>IF('Priseestimat gj.strømming'!$C$13='Veksttabell FV'!$A$45,'Veksttabell FV'!K59,IF($E$2=$A$66,K80,"ingen data"))</f>
        <v>ingen data</v>
      </c>
      <c r="L16" s="31" t="str">
        <f>IF('Priseestimat gj.strømming'!$C$13='Veksttabell FV'!$A$45,'Veksttabell FV'!L59,IF($E$2=$A$66,L80,"ingen data"))</f>
        <v>ingen data</v>
      </c>
      <c r="M16" s="31" t="str">
        <f>IF('Priseestimat gj.strømming'!$C$13='Veksttabell FV'!$A$45,'Veksttabell FV'!M59,IF($E$2=$A$66,M80,"ingen data"))</f>
        <v>ingen data</v>
      </c>
      <c r="N16" s="31" t="str">
        <f>IF('Priseestimat gj.strømming'!$C$13='Veksttabell FV'!$A$45,'Veksttabell FV'!N59,IF($E$2=$A$66,N80,"ingen data"))</f>
        <v>ingen data</v>
      </c>
      <c r="O16" s="31" t="str">
        <f>IF('Priseestimat gj.strømming'!$C$13='Veksttabell FV'!$A$45,'Veksttabell FV'!O59,IF($E$2=$A$66,O80,"ingen data"))</f>
        <v>ingen data</v>
      </c>
      <c r="P16" s="31" t="str">
        <f>IF('Priseestimat gj.strømming'!$C$13='Veksttabell FV'!$A$45,'Veksttabell FV'!P59,IF($E$2=$A$66,P80,"ingen data"))</f>
        <v>ingen data</v>
      </c>
      <c r="Q16" s="31" t="str">
        <f>IF('Priseestimat gj.strømming'!$C$13='Veksttabell FV'!$A$45,'Veksttabell FV'!Q59,IF($E$2=$A$66,Q80,"ingen data"))</f>
        <v>ingen data</v>
      </c>
      <c r="R16" s="31" t="str">
        <f>IF('Priseestimat gj.strømming'!$C$13='Veksttabell FV'!$A$45,'Veksttabell FV'!R59,IF($E$2=$A$66,R80,"ingen data"))</f>
        <v>ingen data</v>
      </c>
      <c r="S16" s="31" t="str">
        <f>IF('Priseestimat gj.strømming'!$C$13='Veksttabell FV'!$A$45,'Veksttabell FV'!S59,IF($E$2=$A$66,S80,"ingen data"))</f>
        <v>ingen data</v>
      </c>
      <c r="T16" s="31" t="str">
        <f>IF('Priseestimat gj.strømming'!$C$13='Veksttabell FV'!$A$45,'Veksttabell FV'!T59,IF($E$2=$A$66,T80,"ingen data"))</f>
        <v>ingen data</v>
      </c>
    </row>
    <row r="17" spans="1:20" ht="14.4">
      <c r="A17" s="63" t="str">
        <f>IF('Priseestimat gj.strømming'!$C$13='Veksttabell FV'!$A$45,'Veksttabell FV'!A60,IF($E$2=$A$66,A81,"ingen data"))</f>
        <v>ingen data</v>
      </c>
      <c r="B17" s="31" t="str">
        <f>IF('Priseestimat gj.strømming'!$C$13='Veksttabell FV'!$A$45,'Veksttabell FV'!B60,IF($E$2=$A$66,B81,"ingen data"))</f>
        <v>ingen data</v>
      </c>
      <c r="C17" s="31" t="str">
        <f>IF('Priseestimat gj.strømming'!$C$13='Veksttabell FV'!$A$45,'Veksttabell FV'!C60,IF($E$2=$A$66,C81,"ingen data"))</f>
        <v>ingen data</v>
      </c>
      <c r="D17" s="31" t="str">
        <f>IF('Priseestimat gj.strømming'!$C$13='Veksttabell FV'!$A$45,'Veksttabell FV'!D60,IF($E$2=$A$66,D81,"ingen data"))</f>
        <v>ingen data</v>
      </c>
      <c r="E17" s="31" t="str">
        <f>IF('Priseestimat gj.strømming'!$C$13='Veksttabell FV'!$A$45,'Veksttabell FV'!E60,IF($E$2=$A$66,E81,"ingen data"))</f>
        <v>ingen data</v>
      </c>
      <c r="F17" s="31" t="str">
        <f>IF('Priseestimat gj.strømming'!$C$13='Veksttabell FV'!$A$45,'Veksttabell FV'!F60,IF($E$2=$A$66,F81,"ingen data"))</f>
        <v>ingen data</v>
      </c>
      <c r="G17" s="31" t="str">
        <f>IF('Priseestimat gj.strømming'!$C$13='Veksttabell FV'!$A$45,'Veksttabell FV'!G60,IF($E$2=$A$66,G81,"ingen data"))</f>
        <v>ingen data</v>
      </c>
      <c r="H17" s="31" t="str">
        <f>IF('Priseestimat gj.strømming'!$C$13='Veksttabell FV'!$A$45,'Veksttabell FV'!H60,IF($E$2=$A$66,H81,"ingen data"))</f>
        <v>ingen data</v>
      </c>
      <c r="I17" s="31" t="str">
        <f>IF('Priseestimat gj.strømming'!$C$13='Veksttabell FV'!$A$45,'Veksttabell FV'!I60,IF($E$2=$A$66,I81,"ingen data"))</f>
        <v>ingen data</v>
      </c>
      <c r="J17" s="31" t="str">
        <f>IF('Priseestimat gj.strømming'!$C$13='Veksttabell FV'!$A$45,'Veksttabell FV'!J60,IF($E$2=$A$66,J81,"ingen data"))</f>
        <v>ingen data</v>
      </c>
      <c r="K17" s="31" t="str">
        <f>IF('Priseestimat gj.strømming'!$C$13='Veksttabell FV'!$A$45,'Veksttabell FV'!K60,IF($E$2=$A$66,K81,"ingen data"))</f>
        <v>ingen data</v>
      </c>
      <c r="L17" s="31" t="str">
        <f>IF('Priseestimat gj.strømming'!$C$13='Veksttabell FV'!$A$45,'Veksttabell FV'!L60,IF($E$2=$A$66,L81,"ingen data"))</f>
        <v>ingen data</v>
      </c>
      <c r="M17" s="31" t="str">
        <f>IF('Priseestimat gj.strømming'!$C$13='Veksttabell FV'!$A$45,'Veksttabell FV'!M60,IF($E$2=$A$66,M81,"ingen data"))</f>
        <v>ingen data</v>
      </c>
      <c r="N17" s="31" t="str">
        <f>IF('Priseestimat gj.strømming'!$C$13='Veksttabell FV'!$A$45,'Veksttabell FV'!N60,IF($E$2=$A$66,N81,"ingen data"))</f>
        <v>ingen data</v>
      </c>
      <c r="O17" s="31" t="str">
        <f>IF('Priseestimat gj.strømming'!$C$13='Veksttabell FV'!$A$45,'Veksttabell FV'!O60,IF($E$2=$A$66,O81,"ingen data"))</f>
        <v>ingen data</v>
      </c>
      <c r="P17" s="31" t="str">
        <f>IF('Priseestimat gj.strømming'!$C$13='Veksttabell FV'!$A$45,'Veksttabell FV'!P60,IF($E$2=$A$66,P81,"ingen data"))</f>
        <v>ingen data</v>
      </c>
      <c r="Q17" s="31" t="str">
        <f>IF('Priseestimat gj.strømming'!$C$13='Veksttabell FV'!$A$45,'Veksttabell FV'!Q60,IF($E$2=$A$66,Q81,"ingen data"))</f>
        <v>ingen data</v>
      </c>
      <c r="R17" s="31" t="str">
        <f>IF('Priseestimat gj.strømming'!$C$13='Veksttabell FV'!$A$45,'Veksttabell FV'!R60,IF($E$2=$A$66,R81,"ingen data"))</f>
        <v>ingen data</v>
      </c>
      <c r="S17" s="31" t="str">
        <f>IF('Priseestimat gj.strømming'!$C$13='Veksttabell FV'!$A$45,'Veksttabell FV'!S60,IF($E$2=$A$66,S81,"ingen data"))</f>
        <v>ingen data</v>
      </c>
      <c r="T17" s="31" t="str">
        <f>IF('Priseestimat gj.strømming'!$C$13='Veksttabell FV'!$A$45,'Veksttabell FV'!T60,IF($E$2=$A$66,T81,"ingen data"))</f>
        <v>ingen data</v>
      </c>
    </row>
    <row r="18" spans="1:20" ht="14.4">
      <c r="A18" s="63" t="str">
        <f>IF('Priseestimat gj.strømming'!$C$13='Veksttabell FV'!$A$45,'Veksttabell FV'!A61,IF($E$2=$A$66,A82,"ingen data"))</f>
        <v>ingen data</v>
      </c>
      <c r="B18" s="31" t="str">
        <f>IF('Priseestimat gj.strømming'!$C$13='Veksttabell FV'!$A$45,'Veksttabell FV'!B61,IF($E$2=$A$66,B82,"ingen data"))</f>
        <v>ingen data</v>
      </c>
      <c r="C18" s="31" t="str">
        <f>IF('Priseestimat gj.strømming'!$C$13='Veksttabell FV'!$A$45,'Veksttabell FV'!C61,IF($E$2=$A$66,C82,"ingen data"))</f>
        <v>ingen data</v>
      </c>
      <c r="D18" s="31" t="str">
        <f>IF('Priseestimat gj.strømming'!$C$13='Veksttabell FV'!$A$45,'Veksttabell FV'!D61,IF($E$2=$A$66,D82,"ingen data"))</f>
        <v>ingen data</v>
      </c>
      <c r="E18" s="31" t="str">
        <f>IF('Priseestimat gj.strømming'!$C$13='Veksttabell FV'!$A$45,'Veksttabell FV'!E61,IF($E$2=$A$66,E82,"ingen data"))</f>
        <v>ingen data</v>
      </c>
      <c r="F18" s="31" t="str">
        <f>IF('Priseestimat gj.strømming'!$C$13='Veksttabell FV'!$A$45,'Veksttabell FV'!F61,IF($E$2=$A$66,F82,"ingen data"))</f>
        <v>ingen data</v>
      </c>
      <c r="G18" s="31" t="str">
        <f>IF('Priseestimat gj.strømming'!$C$13='Veksttabell FV'!$A$45,'Veksttabell FV'!G61,IF($E$2=$A$66,G82,"ingen data"))</f>
        <v>ingen data</v>
      </c>
      <c r="H18" s="31" t="str">
        <f>IF('Priseestimat gj.strømming'!$C$13='Veksttabell FV'!$A$45,'Veksttabell FV'!H61,IF($E$2=$A$66,H82,"ingen data"))</f>
        <v>ingen data</v>
      </c>
      <c r="I18" s="31" t="str">
        <f>IF('Priseestimat gj.strømming'!$C$13='Veksttabell FV'!$A$45,'Veksttabell FV'!I61,IF($E$2=$A$66,I82,"ingen data"))</f>
        <v>ingen data</v>
      </c>
      <c r="J18" s="31" t="str">
        <f>IF('Priseestimat gj.strømming'!$C$13='Veksttabell FV'!$A$45,'Veksttabell FV'!J61,IF($E$2=$A$66,J82,"ingen data"))</f>
        <v>ingen data</v>
      </c>
      <c r="K18" s="31" t="str">
        <f>IF('Priseestimat gj.strømming'!$C$13='Veksttabell FV'!$A$45,'Veksttabell FV'!K61,IF($E$2=$A$66,K82,"ingen data"))</f>
        <v>ingen data</v>
      </c>
      <c r="L18" s="31" t="str">
        <f>IF('Priseestimat gj.strømming'!$C$13='Veksttabell FV'!$A$45,'Veksttabell FV'!L61,IF($E$2=$A$66,L82,"ingen data"))</f>
        <v>ingen data</v>
      </c>
      <c r="M18" s="31" t="str">
        <f>IF('Priseestimat gj.strømming'!$C$13='Veksttabell FV'!$A$45,'Veksttabell FV'!M61,IF($E$2=$A$66,M82,"ingen data"))</f>
        <v>ingen data</v>
      </c>
      <c r="N18" s="31" t="str">
        <f>IF('Priseestimat gj.strømming'!$C$13='Veksttabell FV'!$A$45,'Veksttabell FV'!N61,IF($E$2=$A$66,N82,"ingen data"))</f>
        <v>ingen data</v>
      </c>
      <c r="O18" s="31" t="str">
        <f>IF('Priseestimat gj.strømming'!$C$13='Veksttabell FV'!$A$45,'Veksttabell FV'!O61,IF($E$2=$A$66,O82,"ingen data"))</f>
        <v>ingen data</v>
      </c>
      <c r="P18" s="31" t="str">
        <f>IF('Priseestimat gj.strømming'!$C$13='Veksttabell FV'!$A$45,'Veksttabell FV'!P61,IF($E$2=$A$66,P82,"ingen data"))</f>
        <v>ingen data</v>
      </c>
      <c r="Q18" s="31" t="str">
        <f>IF('Priseestimat gj.strømming'!$C$13='Veksttabell FV'!$A$45,'Veksttabell FV'!Q61,IF($E$2=$A$66,Q82,"ingen data"))</f>
        <v>ingen data</v>
      </c>
      <c r="R18" s="31" t="str">
        <f>IF('Priseestimat gj.strømming'!$C$13='Veksttabell FV'!$A$45,'Veksttabell FV'!R61,IF($E$2=$A$66,R82,"ingen data"))</f>
        <v>ingen data</v>
      </c>
      <c r="S18" s="31" t="str">
        <f>IF('Priseestimat gj.strømming'!$C$13='Veksttabell FV'!$A$45,'Veksttabell FV'!S61,IF($E$2=$A$66,S82,"ingen data"))</f>
        <v>ingen data</v>
      </c>
      <c r="T18" s="31" t="str">
        <f>IF('Priseestimat gj.strømming'!$C$13='Veksttabell FV'!$A$45,'Veksttabell FV'!T61,IF($E$2=$A$66,T82,"ingen data"))</f>
        <v>ingen data</v>
      </c>
    </row>
    <row r="19" spans="1:20" ht="14.4">
      <c r="A19" s="63" t="str">
        <f>IF('Priseestimat gj.strømming'!$C$13='Veksttabell FV'!$A$45,'Veksttabell FV'!A62,IF($E$2=$A$66,A83,"ingen data"))</f>
        <v>ingen data</v>
      </c>
      <c r="B19" s="31" t="str">
        <f>IF('Priseestimat gj.strømming'!$C$13='Veksttabell FV'!$A$45,'Veksttabell FV'!B62,IF($E$2=$A$66,B83,"ingen data"))</f>
        <v>ingen data</v>
      </c>
      <c r="C19" s="31" t="str">
        <f>IF('Priseestimat gj.strømming'!$C$13='Veksttabell FV'!$A$45,'Veksttabell FV'!C62,IF($E$2=$A$66,C83,"ingen data"))</f>
        <v>ingen data</v>
      </c>
      <c r="D19" s="31" t="str">
        <f>IF('Priseestimat gj.strømming'!$C$13='Veksttabell FV'!$A$45,'Veksttabell FV'!D62,IF($E$2=$A$66,D83,"ingen data"))</f>
        <v>ingen data</v>
      </c>
      <c r="E19" s="31" t="str">
        <f>IF('Priseestimat gj.strømming'!$C$13='Veksttabell FV'!$A$45,'Veksttabell FV'!E62,IF($E$2=$A$66,E83,"ingen data"))</f>
        <v>ingen data</v>
      </c>
      <c r="F19" s="31" t="str">
        <f>IF('Priseestimat gj.strømming'!$C$13='Veksttabell FV'!$A$45,'Veksttabell FV'!F62,IF($E$2=$A$66,F83,"ingen data"))</f>
        <v>ingen data</v>
      </c>
      <c r="G19" s="31" t="str">
        <f>IF('Priseestimat gj.strømming'!$C$13='Veksttabell FV'!$A$45,'Veksttabell FV'!G62,IF($E$2=$A$66,G83,"ingen data"))</f>
        <v>ingen data</v>
      </c>
      <c r="H19" s="31" t="str">
        <f>IF('Priseestimat gj.strømming'!$C$13='Veksttabell FV'!$A$45,'Veksttabell FV'!H62,IF($E$2=$A$66,H83,"ingen data"))</f>
        <v>ingen data</v>
      </c>
      <c r="I19" s="31" t="str">
        <f>IF('Priseestimat gj.strømming'!$C$13='Veksttabell FV'!$A$45,'Veksttabell FV'!I62,IF($E$2=$A$66,I83,"ingen data"))</f>
        <v>ingen data</v>
      </c>
      <c r="J19" s="31" t="str">
        <f>IF('Priseestimat gj.strømming'!$C$13='Veksttabell FV'!$A$45,'Veksttabell FV'!J62,IF($E$2=$A$66,J83,"ingen data"))</f>
        <v>ingen data</v>
      </c>
      <c r="K19" s="31" t="str">
        <f>IF('Priseestimat gj.strømming'!$C$13='Veksttabell FV'!$A$45,'Veksttabell FV'!K62,IF($E$2=$A$66,K83,"ingen data"))</f>
        <v>ingen data</v>
      </c>
      <c r="L19" s="31" t="str">
        <f>IF('Priseestimat gj.strømming'!$C$13='Veksttabell FV'!$A$45,'Veksttabell FV'!L62,IF($E$2=$A$66,L83,"ingen data"))</f>
        <v>ingen data</v>
      </c>
      <c r="M19" s="31" t="str">
        <f>IF('Priseestimat gj.strømming'!$C$13='Veksttabell FV'!$A$45,'Veksttabell FV'!M62,IF($E$2=$A$66,M83,"ingen data"))</f>
        <v>ingen data</v>
      </c>
      <c r="N19" s="31" t="str">
        <f>IF('Priseestimat gj.strømming'!$C$13='Veksttabell FV'!$A$45,'Veksttabell FV'!N62,IF($E$2=$A$66,N83,"ingen data"))</f>
        <v>ingen data</v>
      </c>
      <c r="O19" s="31" t="str">
        <f>IF('Priseestimat gj.strømming'!$C$13='Veksttabell FV'!$A$45,'Veksttabell FV'!O62,IF($E$2=$A$66,O83,"ingen data"))</f>
        <v>ingen data</v>
      </c>
      <c r="P19" s="31" t="str">
        <f>IF('Priseestimat gj.strømming'!$C$13='Veksttabell FV'!$A$45,'Veksttabell FV'!P62,IF($E$2=$A$66,P83,"ingen data"))</f>
        <v>ingen data</v>
      </c>
      <c r="Q19" s="31" t="str">
        <f>IF('Priseestimat gj.strømming'!$C$13='Veksttabell FV'!$A$45,'Veksttabell FV'!Q62,IF($E$2=$A$66,Q83,"ingen data"))</f>
        <v>ingen data</v>
      </c>
      <c r="R19" s="31" t="str">
        <f>IF('Priseestimat gj.strømming'!$C$13='Veksttabell FV'!$A$45,'Veksttabell FV'!R62,IF($E$2=$A$66,R83,"ingen data"))</f>
        <v>ingen data</v>
      </c>
      <c r="S19" s="31" t="str">
        <f>IF('Priseestimat gj.strømming'!$C$13='Veksttabell FV'!$A$45,'Veksttabell FV'!S62,IF($E$2=$A$66,S83,"ingen data"))</f>
        <v>ingen data</v>
      </c>
      <c r="T19" s="31" t="str">
        <f>IF('Priseestimat gj.strømming'!$C$13='Veksttabell FV'!$A$45,'Veksttabell FV'!T62,IF($E$2=$A$66,T83,"ingen data"))</f>
        <v>ingen data</v>
      </c>
    </row>
    <row r="20" spans="1:20" ht="14.4">
      <c r="A20" s="63" t="str">
        <f>IF('Priseestimat gj.strømming'!$C$13='Veksttabell FV'!$A$45,'Veksttabell FV'!A63,IF($E$2=$A$66,A84,"ingen data"))</f>
        <v>ingen data</v>
      </c>
      <c r="B20" s="31" t="str">
        <f>IF('Priseestimat gj.strømming'!$C$13='Veksttabell FV'!$A$45,'Veksttabell FV'!B63,IF($E$2=$A$66,B84,"ingen data"))</f>
        <v>ingen data</v>
      </c>
      <c r="C20" s="31" t="str">
        <f>IF('Priseestimat gj.strømming'!$C$13='Veksttabell FV'!$A$45,'Veksttabell FV'!C63,IF($E$2=$A$66,C84,"ingen data"))</f>
        <v>ingen data</v>
      </c>
      <c r="D20" s="31" t="str">
        <f>IF('Priseestimat gj.strømming'!$C$13='Veksttabell FV'!$A$45,'Veksttabell FV'!D63,IF($E$2=$A$66,D84,"ingen data"))</f>
        <v>ingen data</v>
      </c>
      <c r="E20" s="31" t="str">
        <f>IF('Priseestimat gj.strømming'!$C$13='Veksttabell FV'!$A$45,'Veksttabell FV'!E63,IF($E$2=$A$66,E84,"ingen data"))</f>
        <v>ingen data</v>
      </c>
      <c r="F20" s="31" t="str">
        <f>IF('Priseestimat gj.strømming'!$C$13='Veksttabell FV'!$A$45,'Veksttabell FV'!F63,IF($E$2=$A$66,F84,"ingen data"))</f>
        <v>ingen data</v>
      </c>
      <c r="G20" s="31" t="str">
        <f>IF('Priseestimat gj.strømming'!$C$13='Veksttabell FV'!$A$45,'Veksttabell FV'!G63,IF($E$2=$A$66,G84,"ingen data"))</f>
        <v>ingen data</v>
      </c>
      <c r="H20" s="31" t="str">
        <f>IF('Priseestimat gj.strømming'!$C$13='Veksttabell FV'!$A$45,'Veksttabell FV'!H63,IF($E$2=$A$66,H84,"ingen data"))</f>
        <v>ingen data</v>
      </c>
      <c r="I20" s="31" t="str">
        <f>IF('Priseestimat gj.strømming'!$C$13='Veksttabell FV'!$A$45,'Veksttabell FV'!I63,IF($E$2=$A$66,I84,"ingen data"))</f>
        <v>ingen data</v>
      </c>
      <c r="J20" s="31" t="str">
        <f>IF('Priseestimat gj.strømming'!$C$13='Veksttabell FV'!$A$45,'Veksttabell FV'!J63,IF($E$2=$A$66,J84,"ingen data"))</f>
        <v>ingen data</v>
      </c>
      <c r="K20" s="31" t="str">
        <f>IF('Priseestimat gj.strømming'!$C$13='Veksttabell FV'!$A$45,'Veksttabell FV'!K63,IF($E$2=$A$66,K84,"ingen data"))</f>
        <v>ingen data</v>
      </c>
      <c r="L20" s="31" t="str">
        <f>IF('Priseestimat gj.strømming'!$C$13='Veksttabell FV'!$A$45,'Veksttabell FV'!L63,IF($E$2=$A$66,L84,"ingen data"))</f>
        <v>ingen data</v>
      </c>
      <c r="M20" s="31" t="str">
        <f>IF('Priseestimat gj.strømming'!$C$13='Veksttabell FV'!$A$45,'Veksttabell FV'!M63,IF($E$2=$A$66,M84,"ingen data"))</f>
        <v>ingen data</v>
      </c>
      <c r="N20" s="31" t="str">
        <f>IF('Priseestimat gj.strømming'!$C$13='Veksttabell FV'!$A$45,'Veksttabell FV'!N63,IF($E$2=$A$66,N84,"ingen data"))</f>
        <v>ingen data</v>
      </c>
      <c r="O20" s="31" t="str">
        <f>IF('Priseestimat gj.strømming'!$C$13='Veksttabell FV'!$A$45,'Veksttabell FV'!O63,IF($E$2=$A$66,O84,"ingen data"))</f>
        <v>ingen data</v>
      </c>
      <c r="P20" s="31" t="str">
        <f>IF('Priseestimat gj.strømming'!$C$13='Veksttabell FV'!$A$45,'Veksttabell FV'!P63,IF($E$2=$A$66,P84,"ingen data"))</f>
        <v>ingen data</v>
      </c>
      <c r="Q20" s="31" t="str">
        <f>IF('Priseestimat gj.strømming'!$C$13='Veksttabell FV'!$A$45,'Veksttabell FV'!Q63,IF($E$2=$A$66,Q84,"ingen data"))</f>
        <v>ingen data</v>
      </c>
      <c r="R20" s="31" t="str">
        <f>IF('Priseestimat gj.strømming'!$C$13='Veksttabell FV'!$A$45,'Veksttabell FV'!R63,IF($E$2=$A$66,R84,"ingen data"))</f>
        <v>ingen data</v>
      </c>
      <c r="S20" s="31" t="str">
        <f>IF('Priseestimat gj.strømming'!$C$13='Veksttabell FV'!$A$45,'Veksttabell FV'!S63,IF($E$2=$A$66,S84,"ingen data"))</f>
        <v>ingen data</v>
      </c>
      <c r="T20" s="31" t="str">
        <f>IF('Priseestimat gj.strømming'!$C$13='Veksttabell FV'!$A$45,'Veksttabell FV'!T63,IF($E$2=$A$66,T84,"ingen data"))</f>
        <v>ingen data</v>
      </c>
    </row>
    <row r="21" spans="1:20" ht="14.4">
      <c r="A21" s="63" t="str">
        <f>IF('Priseestimat gj.strømming'!$C$13='Veksttabell FV'!$A$45,'Veksttabell FV'!A64,IF($E$2=$A$66,A85,"ingen data"))</f>
        <v>ingen data</v>
      </c>
      <c r="B21" s="31" t="str">
        <f>IF('Priseestimat gj.strømming'!$C$13='Veksttabell FV'!$A$45,'Veksttabell FV'!B64,IF($E$2=$A$66,B85,"ingen data"))</f>
        <v>ingen data</v>
      </c>
      <c r="C21" s="31" t="str">
        <f>IF('Priseestimat gj.strømming'!$C$13='Veksttabell FV'!$A$45,'Veksttabell FV'!C64,IF($E$2=$A$66,C85,"ingen data"))</f>
        <v>ingen data</v>
      </c>
      <c r="D21" s="31" t="str">
        <f>IF('Priseestimat gj.strømming'!$C$13='Veksttabell FV'!$A$45,'Veksttabell FV'!D64,IF($E$2=$A$66,D85,"ingen data"))</f>
        <v>ingen data</v>
      </c>
      <c r="E21" s="31" t="str">
        <f>IF('Priseestimat gj.strømming'!$C$13='Veksttabell FV'!$A$45,'Veksttabell FV'!E64,IF($E$2=$A$66,E85,"ingen data"))</f>
        <v>ingen data</v>
      </c>
      <c r="F21" s="31" t="str">
        <f>IF('Priseestimat gj.strømming'!$C$13='Veksttabell FV'!$A$45,'Veksttabell FV'!F64,IF($E$2=$A$66,F85,"ingen data"))</f>
        <v>ingen data</v>
      </c>
      <c r="G21" s="31" t="str">
        <f>IF('Priseestimat gj.strømming'!$C$13='Veksttabell FV'!$A$45,'Veksttabell FV'!G64,IF($E$2=$A$66,G85,"ingen data"))</f>
        <v>ingen data</v>
      </c>
      <c r="H21" s="31" t="str">
        <f>IF('Priseestimat gj.strømming'!$C$13='Veksttabell FV'!$A$45,'Veksttabell FV'!H64,IF($E$2=$A$66,H85,"ingen data"))</f>
        <v>ingen data</v>
      </c>
      <c r="I21" s="31" t="str">
        <f>IF('Priseestimat gj.strømming'!$C$13='Veksttabell FV'!$A$45,'Veksttabell FV'!I64,IF($E$2=$A$66,I85,"ingen data"))</f>
        <v>ingen data</v>
      </c>
      <c r="J21" s="31" t="str">
        <f>IF('Priseestimat gj.strømming'!$C$13='Veksttabell FV'!$A$45,'Veksttabell FV'!J64,IF($E$2=$A$66,J85,"ingen data"))</f>
        <v>ingen data</v>
      </c>
      <c r="K21" s="31" t="str">
        <f>IF('Priseestimat gj.strømming'!$C$13='Veksttabell FV'!$A$45,'Veksttabell FV'!K64,IF($E$2=$A$66,K85,"ingen data"))</f>
        <v>ingen data</v>
      </c>
      <c r="L21" s="31" t="str">
        <f>IF('Priseestimat gj.strømming'!$C$13='Veksttabell FV'!$A$45,'Veksttabell FV'!L64,IF($E$2=$A$66,L85,"ingen data"))</f>
        <v>ingen data</v>
      </c>
      <c r="M21" s="31" t="str">
        <f>IF('Priseestimat gj.strømming'!$C$13='Veksttabell FV'!$A$45,'Veksttabell FV'!M64,IF($E$2=$A$66,M85,"ingen data"))</f>
        <v>ingen data</v>
      </c>
      <c r="N21" s="31" t="str">
        <f>IF('Priseestimat gj.strømming'!$C$13='Veksttabell FV'!$A$45,'Veksttabell FV'!N64,IF($E$2=$A$66,N85,"ingen data"))</f>
        <v>ingen data</v>
      </c>
      <c r="O21" s="31" t="str">
        <f>IF('Priseestimat gj.strømming'!$C$13='Veksttabell FV'!$A$45,'Veksttabell FV'!O64,IF($E$2=$A$66,O85,"ingen data"))</f>
        <v>ingen data</v>
      </c>
      <c r="P21" s="31" t="str">
        <f>IF('Priseestimat gj.strømming'!$C$13='Veksttabell FV'!$A$45,'Veksttabell FV'!P64,IF($E$2=$A$66,P85,"ingen data"))</f>
        <v>ingen data</v>
      </c>
      <c r="Q21" s="31" t="str">
        <f>IF('Priseestimat gj.strømming'!$C$13='Veksttabell FV'!$A$45,'Veksttabell FV'!Q64,IF($E$2=$A$66,Q85,"ingen data"))</f>
        <v>ingen data</v>
      </c>
      <c r="R21" s="31" t="str">
        <f>IF('Priseestimat gj.strømming'!$C$13='Veksttabell FV'!$A$45,'Veksttabell FV'!R64,IF($E$2=$A$66,R85,"ingen data"))</f>
        <v>ingen data</v>
      </c>
      <c r="S21" s="31" t="str">
        <f>IF('Priseestimat gj.strømming'!$C$13='Veksttabell FV'!$A$45,'Veksttabell FV'!S64,IF($E$2=$A$66,S85,"ingen data"))</f>
        <v>ingen data</v>
      </c>
      <c r="T21" s="31" t="str">
        <f>IF('Priseestimat gj.strømming'!$C$13='Veksttabell FV'!$A$45,'Veksttabell FV'!T64,IF($E$2=$A$66,T85,"ingen data"))</f>
        <v>ingen data</v>
      </c>
    </row>
    <row r="23" spans="1:20" ht="21">
      <c r="A23" s="45" t="s">
        <v>252</v>
      </c>
      <c r="B23" s="52"/>
      <c r="C23" s="52"/>
      <c r="D23" s="52"/>
      <c r="E23" s="45">
        <f>'Prisestimat RAS'!$C$12</f>
        <v>0</v>
      </c>
      <c r="F23" s="52"/>
      <c r="G23" s="52"/>
      <c r="I23" s="52"/>
      <c r="J23" s="141" t="str">
        <f t="shared" si="0" ref="C23:T25">IF($E$23=$A$45,J45,IF($E$23=$A$66,J66,"ingen data"))</f>
        <v>ingen data</v>
      </c>
      <c r="K23" s="141" t="str">
        <f t="shared" si="0"/>
        <v>ingen data</v>
      </c>
      <c r="L23" s="52"/>
      <c r="M23" s="52"/>
      <c r="N23" s="141" t="str">
        <f t="shared" si="0"/>
        <v>ingen data</v>
      </c>
      <c r="O23" s="141" t="str">
        <f t="shared" si="0"/>
        <v>ingen data</v>
      </c>
      <c r="P23" s="52"/>
      <c r="Q23" s="52"/>
      <c r="R23" s="52"/>
      <c r="S23" s="52"/>
      <c r="T23" s="52"/>
    </row>
    <row r="24" spans="1:20" ht="14.4">
      <c r="A24" s="62"/>
      <c r="B24" s="336" t="s">
        <v>92</v>
      </c>
      <c r="C24" s="336"/>
      <c r="D24" s="336"/>
      <c r="E24" s="336"/>
      <c r="F24" s="336"/>
      <c r="G24" s="336"/>
      <c r="H24" s="336"/>
      <c r="I24" s="336"/>
      <c r="J24" s="336"/>
      <c r="K24" s="336"/>
      <c r="L24" s="336"/>
      <c r="M24" s="336"/>
      <c r="N24" s="336"/>
      <c r="O24" s="336"/>
      <c r="P24" s="336"/>
      <c r="Q24" s="336"/>
      <c r="R24" s="336"/>
      <c r="S24" s="336"/>
      <c r="T24" s="336"/>
    </row>
    <row r="25" spans="1:20" ht="14.4">
      <c r="A25" s="21" t="s">
        <v>93</v>
      </c>
      <c r="B25" s="63" t="str">
        <f>IF($E$23=$A$45,B47,IF($E$23=$A$66,B68,"ingen data"))</f>
        <v>ingen data</v>
      </c>
      <c r="C25" s="63" t="str">
        <f t="shared" si="0"/>
        <v>ingen data</v>
      </c>
      <c r="D25" s="63" t="str">
        <f t="shared" si="0"/>
        <v>ingen data</v>
      </c>
      <c r="E25" s="63" t="str">
        <f t="shared" si="0"/>
        <v>ingen data</v>
      </c>
      <c r="F25" s="63" t="str">
        <f t="shared" si="0"/>
        <v>ingen data</v>
      </c>
      <c r="G25" s="63" t="str">
        <f t="shared" si="0"/>
        <v>ingen data</v>
      </c>
      <c r="H25" s="63" t="str">
        <f t="shared" si="0"/>
        <v>ingen data</v>
      </c>
      <c r="I25" s="63" t="str">
        <f t="shared" si="0"/>
        <v>ingen data</v>
      </c>
      <c r="J25" s="63" t="str">
        <f t="shared" si="0"/>
        <v>ingen data</v>
      </c>
      <c r="K25" s="63" t="str">
        <f t="shared" si="0"/>
        <v>ingen data</v>
      </c>
      <c r="L25" s="63" t="str">
        <f t="shared" si="0"/>
        <v>ingen data</v>
      </c>
      <c r="M25" s="63" t="str">
        <f t="shared" si="0"/>
        <v>ingen data</v>
      </c>
      <c r="N25" s="63" t="str">
        <f t="shared" si="0"/>
        <v>ingen data</v>
      </c>
      <c r="O25" s="63" t="str">
        <f t="shared" si="0"/>
        <v>ingen data</v>
      </c>
      <c r="P25" s="63" t="str">
        <f t="shared" si="0"/>
        <v>ingen data</v>
      </c>
      <c r="Q25" s="63" t="str">
        <f t="shared" si="0"/>
        <v>ingen data</v>
      </c>
      <c r="R25" s="63" t="str">
        <f t="shared" si="0"/>
        <v>ingen data</v>
      </c>
      <c r="S25" s="63" t="str">
        <f t="shared" si="0"/>
        <v>ingen data</v>
      </c>
      <c r="T25" s="63" t="str">
        <f t="shared" si="0"/>
        <v>ingen data</v>
      </c>
    </row>
    <row r="26" spans="1:20" ht="14.4">
      <c r="A26" s="21" t="str">
        <f>IF($E$23=$A$45,A48,IF($E$23=$A$66,A69,"ingen data"))</f>
        <v>ingen data</v>
      </c>
      <c r="B26" s="31" t="str">
        <f>IF($E$23=$A$45,B48,IF($E$23=$A$66,B69,"ingen data"))</f>
        <v>ingen data</v>
      </c>
      <c r="C26" s="31" t="str">
        <f t="shared" si="1" ref="C26:T26">IF($E$23=$A$45,C48,IF($E$23=$A$66,C69,"ingen data"))</f>
        <v>ingen data</v>
      </c>
      <c r="D26" s="31" t="str">
        <f t="shared" si="1"/>
        <v>ingen data</v>
      </c>
      <c r="E26" s="31" t="str">
        <f t="shared" si="1"/>
        <v>ingen data</v>
      </c>
      <c r="F26" s="31" t="str">
        <f t="shared" si="1"/>
        <v>ingen data</v>
      </c>
      <c r="G26" s="31" t="str">
        <f t="shared" si="1"/>
        <v>ingen data</v>
      </c>
      <c r="H26" s="31" t="str">
        <f t="shared" si="1"/>
        <v>ingen data</v>
      </c>
      <c r="I26" s="31" t="str">
        <f t="shared" si="1"/>
        <v>ingen data</v>
      </c>
      <c r="J26" s="31" t="str">
        <f t="shared" si="1"/>
        <v>ingen data</v>
      </c>
      <c r="K26" s="31" t="str">
        <f t="shared" si="1"/>
        <v>ingen data</v>
      </c>
      <c r="L26" s="31" t="str">
        <f t="shared" si="1"/>
        <v>ingen data</v>
      </c>
      <c r="M26" s="31" t="str">
        <f t="shared" si="1"/>
        <v>ingen data</v>
      </c>
      <c r="N26" s="31" t="str">
        <f t="shared" si="1"/>
        <v>ingen data</v>
      </c>
      <c r="O26" s="31" t="str">
        <f t="shared" si="1"/>
        <v>ingen data</v>
      </c>
      <c r="P26" s="31" t="str">
        <f t="shared" si="1"/>
        <v>ingen data</v>
      </c>
      <c r="Q26" s="31" t="str">
        <f t="shared" si="1"/>
        <v>ingen data</v>
      </c>
      <c r="R26" s="31" t="str">
        <f t="shared" si="1"/>
        <v>ingen data</v>
      </c>
      <c r="S26" s="31" t="str">
        <f t="shared" si="1"/>
        <v>ingen data</v>
      </c>
      <c r="T26" s="31" t="str">
        <f t="shared" si="1"/>
        <v>ingen data</v>
      </c>
    </row>
    <row r="27" spans="1:20" ht="14.4">
      <c r="A27" s="21" t="str">
        <f t="shared" si="2" ref="A27:P42">IF($E$23=$A$45,A49,IF($E$23=$A$66,A70,"ingen data"))</f>
        <v>ingen data</v>
      </c>
      <c r="B27" s="31" t="str">
        <f t="shared" si="2"/>
        <v>ingen data</v>
      </c>
      <c r="C27" s="31" t="str">
        <f t="shared" si="2"/>
        <v>ingen data</v>
      </c>
      <c r="D27" s="31" t="str">
        <f t="shared" si="2"/>
        <v>ingen data</v>
      </c>
      <c r="E27" s="31" t="str">
        <f t="shared" si="2"/>
        <v>ingen data</v>
      </c>
      <c r="F27" s="31" t="str">
        <f t="shared" si="2"/>
        <v>ingen data</v>
      </c>
      <c r="G27" s="31" t="str">
        <f t="shared" si="2"/>
        <v>ingen data</v>
      </c>
      <c r="H27" s="31" t="str">
        <f t="shared" si="2"/>
        <v>ingen data</v>
      </c>
      <c r="I27" s="31" t="str">
        <f t="shared" si="2"/>
        <v>ingen data</v>
      </c>
      <c r="J27" s="31" t="str">
        <f t="shared" si="2"/>
        <v>ingen data</v>
      </c>
      <c r="K27" s="31" t="str">
        <f t="shared" si="2"/>
        <v>ingen data</v>
      </c>
      <c r="L27" s="31" t="str">
        <f t="shared" si="2"/>
        <v>ingen data</v>
      </c>
      <c r="M27" s="31" t="str">
        <f t="shared" si="2"/>
        <v>ingen data</v>
      </c>
      <c r="N27" s="31" t="str">
        <f t="shared" si="2"/>
        <v>ingen data</v>
      </c>
      <c r="O27" s="31" t="str">
        <f t="shared" si="2"/>
        <v>ingen data</v>
      </c>
      <c r="P27" s="31" t="str">
        <f t="shared" si="2"/>
        <v>ingen data</v>
      </c>
      <c r="Q27" s="31" t="str">
        <f t="shared" si="3" ref="Q27:T27">IF($E$23=$A$45,Q49,IF($E$23=$A$66,Q70,"ingen data"))</f>
        <v>ingen data</v>
      </c>
      <c r="R27" s="31" t="str">
        <f t="shared" si="3"/>
        <v>ingen data</v>
      </c>
      <c r="S27" s="31" t="str">
        <f t="shared" si="3"/>
        <v>ingen data</v>
      </c>
      <c r="T27" s="31" t="str">
        <f t="shared" si="3"/>
        <v>ingen data</v>
      </c>
    </row>
    <row r="28" spans="1:20" ht="14.4">
      <c r="A28" s="21" t="str">
        <f t="shared" si="2"/>
        <v>ingen data</v>
      </c>
      <c r="B28" s="31" t="str">
        <f t="shared" si="2"/>
        <v>ingen data</v>
      </c>
      <c r="C28" s="31" t="str">
        <f t="shared" si="2"/>
        <v>ingen data</v>
      </c>
      <c r="D28" s="31" t="str">
        <f t="shared" si="2"/>
        <v>ingen data</v>
      </c>
      <c r="E28" s="31" t="str">
        <f t="shared" si="2"/>
        <v>ingen data</v>
      </c>
      <c r="F28" s="31" t="str">
        <f t="shared" si="2"/>
        <v>ingen data</v>
      </c>
      <c r="G28" s="31" t="str">
        <f t="shared" si="2"/>
        <v>ingen data</v>
      </c>
      <c r="H28" s="31" t="str">
        <f t="shared" si="2"/>
        <v>ingen data</v>
      </c>
      <c r="I28" s="31" t="str">
        <f t="shared" si="2"/>
        <v>ingen data</v>
      </c>
      <c r="J28" s="31" t="str">
        <f t="shared" si="2"/>
        <v>ingen data</v>
      </c>
      <c r="K28" s="31" t="str">
        <f t="shared" si="2"/>
        <v>ingen data</v>
      </c>
      <c r="L28" s="31" t="str">
        <f t="shared" si="2"/>
        <v>ingen data</v>
      </c>
      <c r="M28" s="31" t="str">
        <f t="shared" si="2"/>
        <v>ingen data</v>
      </c>
      <c r="N28" s="31" t="str">
        <f t="shared" si="2"/>
        <v>ingen data</v>
      </c>
      <c r="O28" s="31" t="str">
        <f t="shared" si="2"/>
        <v>ingen data</v>
      </c>
      <c r="P28" s="31" t="str">
        <f t="shared" si="2"/>
        <v>ingen data</v>
      </c>
      <c r="Q28" s="31" t="str">
        <f t="shared" si="4" ref="Q28:T28">IF($E$23=$A$45,Q50,IF($E$23=$A$66,Q71,"ingen data"))</f>
        <v>ingen data</v>
      </c>
      <c r="R28" s="31" t="str">
        <f t="shared" si="4"/>
        <v>ingen data</v>
      </c>
      <c r="S28" s="31" t="str">
        <f t="shared" si="4"/>
        <v>ingen data</v>
      </c>
      <c r="T28" s="31" t="str">
        <f t="shared" si="4"/>
        <v>ingen data</v>
      </c>
    </row>
    <row r="29" spans="1:20" ht="14.4">
      <c r="A29" s="21" t="str">
        <f t="shared" si="2"/>
        <v>ingen data</v>
      </c>
      <c r="B29" s="31" t="str">
        <f t="shared" si="2"/>
        <v>ingen data</v>
      </c>
      <c r="C29" s="31" t="str">
        <f t="shared" si="2"/>
        <v>ingen data</v>
      </c>
      <c r="D29" s="31" t="str">
        <f t="shared" si="2"/>
        <v>ingen data</v>
      </c>
      <c r="E29" s="31" t="str">
        <f t="shared" si="2"/>
        <v>ingen data</v>
      </c>
      <c r="F29" s="31" t="str">
        <f t="shared" si="2"/>
        <v>ingen data</v>
      </c>
      <c r="G29" s="31" t="str">
        <f t="shared" si="2"/>
        <v>ingen data</v>
      </c>
      <c r="H29" s="31" t="str">
        <f t="shared" si="2"/>
        <v>ingen data</v>
      </c>
      <c r="I29" s="31" t="str">
        <f t="shared" si="2"/>
        <v>ingen data</v>
      </c>
      <c r="J29" s="31" t="str">
        <f t="shared" si="2"/>
        <v>ingen data</v>
      </c>
      <c r="K29" s="31" t="str">
        <f t="shared" si="2"/>
        <v>ingen data</v>
      </c>
      <c r="L29" s="31" t="str">
        <f t="shared" si="2"/>
        <v>ingen data</v>
      </c>
      <c r="M29" s="31" t="str">
        <f t="shared" si="2"/>
        <v>ingen data</v>
      </c>
      <c r="N29" s="31" t="str">
        <f t="shared" si="2"/>
        <v>ingen data</v>
      </c>
      <c r="O29" s="31" t="str">
        <f t="shared" si="2"/>
        <v>ingen data</v>
      </c>
      <c r="P29" s="31" t="str">
        <f t="shared" si="2"/>
        <v>ingen data</v>
      </c>
      <c r="Q29" s="31" t="str">
        <f t="shared" si="5" ref="Q29:T29">IF($E$23=$A$45,Q51,IF($E$23=$A$66,Q72,"ingen data"))</f>
        <v>ingen data</v>
      </c>
      <c r="R29" s="31" t="str">
        <f t="shared" si="5"/>
        <v>ingen data</v>
      </c>
      <c r="S29" s="31" t="str">
        <f t="shared" si="5"/>
        <v>ingen data</v>
      </c>
      <c r="T29" s="31" t="str">
        <f t="shared" si="5"/>
        <v>ingen data</v>
      </c>
    </row>
    <row r="30" spans="1:20" ht="14.4">
      <c r="A30" s="21" t="str">
        <f t="shared" si="2"/>
        <v>ingen data</v>
      </c>
      <c r="B30" s="31" t="str">
        <f t="shared" si="2"/>
        <v>ingen data</v>
      </c>
      <c r="C30" s="31" t="str">
        <f t="shared" si="2"/>
        <v>ingen data</v>
      </c>
      <c r="D30" s="31" t="str">
        <f t="shared" si="2"/>
        <v>ingen data</v>
      </c>
      <c r="E30" s="31" t="str">
        <f t="shared" si="2"/>
        <v>ingen data</v>
      </c>
      <c r="F30" s="31" t="str">
        <f t="shared" si="2"/>
        <v>ingen data</v>
      </c>
      <c r="G30" s="31" t="str">
        <f t="shared" si="2"/>
        <v>ingen data</v>
      </c>
      <c r="H30" s="31" t="str">
        <f t="shared" si="2"/>
        <v>ingen data</v>
      </c>
      <c r="I30" s="31" t="str">
        <f t="shared" si="2"/>
        <v>ingen data</v>
      </c>
      <c r="J30" s="31" t="str">
        <f t="shared" si="2"/>
        <v>ingen data</v>
      </c>
      <c r="K30" s="31" t="str">
        <f t="shared" si="2"/>
        <v>ingen data</v>
      </c>
      <c r="L30" s="31" t="str">
        <f t="shared" si="2"/>
        <v>ingen data</v>
      </c>
      <c r="M30" s="31" t="str">
        <f t="shared" si="2"/>
        <v>ingen data</v>
      </c>
      <c r="N30" s="31" t="str">
        <f t="shared" si="2"/>
        <v>ingen data</v>
      </c>
      <c r="O30" s="31" t="str">
        <f t="shared" si="2"/>
        <v>ingen data</v>
      </c>
      <c r="P30" s="31" t="str">
        <f t="shared" si="2"/>
        <v>ingen data</v>
      </c>
      <c r="Q30" s="31" t="str">
        <f t="shared" si="6" ref="Q30:T30">IF($E$23=$A$45,Q52,IF($E$23=$A$66,Q73,"ingen data"))</f>
        <v>ingen data</v>
      </c>
      <c r="R30" s="31" t="str">
        <f t="shared" si="6"/>
        <v>ingen data</v>
      </c>
      <c r="S30" s="31" t="str">
        <f t="shared" si="6"/>
        <v>ingen data</v>
      </c>
      <c r="T30" s="31" t="str">
        <f t="shared" si="6"/>
        <v>ingen data</v>
      </c>
    </row>
    <row r="31" spans="1:20" ht="14.4">
      <c r="A31" s="21" t="str">
        <f t="shared" si="2"/>
        <v>ingen data</v>
      </c>
      <c r="B31" s="31" t="str">
        <f t="shared" si="2"/>
        <v>ingen data</v>
      </c>
      <c r="C31" s="31" t="str">
        <f t="shared" si="2"/>
        <v>ingen data</v>
      </c>
      <c r="D31" s="31" t="str">
        <f t="shared" si="2"/>
        <v>ingen data</v>
      </c>
      <c r="E31" s="31" t="str">
        <f t="shared" si="2"/>
        <v>ingen data</v>
      </c>
      <c r="F31" s="31" t="str">
        <f t="shared" si="2"/>
        <v>ingen data</v>
      </c>
      <c r="G31" s="31" t="str">
        <f t="shared" si="2"/>
        <v>ingen data</v>
      </c>
      <c r="H31" s="31" t="str">
        <f t="shared" si="2"/>
        <v>ingen data</v>
      </c>
      <c r="I31" s="31" t="str">
        <f t="shared" si="2"/>
        <v>ingen data</v>
      </c>
      <c r="J31" s="31" t="str">
        <f t="shared" si="2"/>
        <v>ingen data</v>
      </c>
      <c r="K31" s="31" t="str">
        <f t="shared" si="2"/>
        <v>ingen data</v>
      </c>
      <c r="L31" s="31" t="str">
        <f t="shared" si="2"/>
        <v>ingen data</v>
      </c>
      <c r="M31" s="31" t="str">
        <f t="shared" si="2"/>
        <v>ingen data</v>
      </c>
      <c r="N31" s="31" t="str">
        <f t="shared" si="2"/>
        <v>ingen data</v>
      </c>
      <c r="O31" s="31" t="str">
        <f t="shared" si="2"/>
        <v>ingen data</v>
      </c>
      <c r="P31" s="31" t="str">
        <f t="shared" si="2"/>
        <v>ingen data</v>
      </c>
      <c r="Q31" s="31" t="str">
        <f t="shared" si="7" ref="Q31:T31">IF($E$23=$A$45,Q53,IF($E$23=$A$66,Q74,"ingen data"))</f>
        <v>ingen data</v>
      </c>
      <c r="R31" s="31" t="str">
        <f t="shared" si="7"/>
        <v>ingen data</v>
      </c>
      <c r="S31" s="31" t="str">
        <f t="shared" si="7"/>
        <v>ingen data</v>
      </c>
      <c r="T31" s="31" t="str">
        <f t="shared" si="7"/>
        <v>ingen data</v>
      </c>
    </row>
    <row r="32" spans="1:20" ht="14.4">
      <c r="A32" s="21" t="str">
        <f t="shared" si="2"/>
        <v>ingen data</v>
      </c>
      <c r="B32" s="31" t="str">
        <f t="shared" si="2"/>
        <v>ingen data</v>
      </c>
      <c r="C32" s="31" t="str">
        <f t="shared" si="2"/>
        <v>ingen data</v>
      </c>
      <c r="D32" s="31" t="str">
        <f t="shared" si="2"/>
        <v>ingen data</v>
      </c>
      <c r="E32" s="31" t="str">
        <f t="shared" si="2"/>
        <v>ingen data</v>
      </c>
      <c r="F32" s="31" t="str">
        <f t="shared" si="2"/>
        <v>ingen data</v>
      </c>
      <c r="G32" s="31" t="str">
        <f t="shared" si="2"/>
        <v>ingen data</v>
      </c>
      <c r="H32" s="31" t="str">
        <f t="shared" si="2"/>
        <v>ingen data</v>
      </c>
      <c r="I32" s="31" t="str">
        <f t="shared" si="2"/>
        <v>ingen data</v>
      </c>
      <c r="J32" s="31" t="str">
        <f t="shared" si="2"/>
        <v>ingen data</v>
      </c>
      <c r="K32" s="31" t="str">
        <f t="shared" si="2"/>
        <v>ingen data</v>
      </c>
      <c r="L32" s="31" t="str">
        <f t="shared" si="2"/>
        <v>ingen data</v>
      </c>
      <c r="M32" s="31" t="str">
        <f t="shared" si="2"/>
        <v>ingen data</v>
      </c>
      <c r="N32" s="31" t="str">
        <f t="shared" si="2"/>
        <v>ingen data</v>
      </c>
      <c r="O32" s="31" t="str">
        <f t="shared" si="2"/>
        <v>ingen data</v>
      </c>
      <c r="P32" s="31" t="str">
        <f t="shared" si="2"/>
        <v>ingen data</v>
      </c>
      <c r="Q32" s="31" t="str">
        <f t="shared" si="8" ref="Q32:T32">IF($E$23=$A$45,Q54,IF($E$23=$A$66,Q75,"ingen data"))</f>
        <v>ingen data</v>
      </c>
      <c r="R32" s="31" t="str">
        <f t="shared" si="8"/>
        <v>ingen data</v>
      </c>
      <c r="S32" s="31" t="str">
        <f t="shared" si="8"/>
        <v>ingen data</v>
      </c>
      <c r="T32" s="31" t="str">
        <f t="shared" si="8"/>
        <v>ingen data</v>
      </c>
    </row>
    <row r="33" spans="1:20" ht="14.4">
      <c r="A33" s="21" t="str">
        <f t="shared" si="2"/>
        <v>ingen data</v>
      </c>
      <c r="B33" s="31" t="str">
        <f t="shared" si="2"/>
        <v>ingen data</v>
      </c>
      <c r="C33" s="31" t="str">
        <f t="shared" si="2"/>
        <v>ingen data</v>
      </c>
      <c r="D33" s="31" t="str">
        <f t="shared" si="2"/>
        <v>ingen data</v>
      </c>
      <c r="E33" s="31" t="str">
        <f t="shared" si="2"/>
        <v>ingen data</v>
      </c>
      <c r="F33" s="31" t="str">
        <f t="shared" si="2"/>
        <v>ingen data</v>
      </c>
      <c r="G33" s="31" t="str">
        <f t="shared" si="2"/>
        <v>ingen data</v>
      </c>
      <c r="H33" s="31" t="str">
        <f t="shared" si="2"/>
        <v>ingen data</v>
      </c>
      <c r="I33" s="31" t="str">
        <f t="shared" si="2"/>
        <v>ingen data</v>
      </c>
      <c r="J33" s="31" t="str">
        <f t="shared" si="2"/>
        <v>ingen data</v>
      </c>
      <c r="K33" s="31" t="str">
        <f t="shared" si="2"/>
        <v>ingen data</v>
      </c>
      <c r="L33" s="31" t="str">
        <f t="shared" si="2"/>
        <v>ingen data</v>
      </c>
      <c r="M33" s="31" t="str">
        <f t="shared" si="2"/>
        <v>ingen data</v>
      </c>
      <c r="N33" s="31" t="str">
        <f t="shared" si="2"/>
        <v>ingen data</v>
      </c>
      <c r="O33" s="31" t="str">
        <f t="shared" si="2"/>
        <v>ingen data</v>
      </c>
      <c r="P33" s="31" t="str">
        <f t="shared" si="2"/>
        <v>ingen data</v>
      </c>
      <c r="Q33" s="31" t="str">
        <f t="shared" si="9" ref="Q33:T33">IF($E$23=$A$45,Q55,IF($E$23=$A$66,Q76,"ingen data"))</f>
        <v>ingen data</v>
      </c>
      <c r="R33" s="31" t="str">
        <f t="shared" si="9"/>
        <v>ingen data</v>
      </c>
      <c r="S33" s="31" t="str">
        <f t="shared" si="9"/>
        <v>ingen data</v>
      </c>
      <c r="T33" s="31" t="str">
        <f t="shared" si="9"/>
        <v>ingen data</v>
      </c>
    </row>
    <row r="34" spans="1:20" ht="14.4">
      <c r="A34" s="21" t="str">
        <f t="shared" si="2"/>
        <v>ingen data</v>
      </c>
      <c r="B34" s="31" t="str">
        <f t="shared" si="2"/>
        <v>ingen data</v>
      </c>
      <c r="C34" s="31" t="str">
        <f t="shared" si="2"/>
        <v>ingen data</v>
      </c>
      <c r="D34" s="31" t="str">
        <f t="shared" si="2"/>
        <v>ingen data</v>
      </c>
      <c r="E34" s="31" t="str">
        <f t="shared" si="2"/>
        <v>ingen data</v>
      </c>
      <c r="F34" s="31" t="str">
        <f t="shared" si="2"/>
        <v>ingen data</v>
      </c>
      <c r="G34" s="31" t="str">
        <f t="shared" si="2"/>
        <v>ingen data</v>
      </c>
      <c r="H34" s="31" t="str">
        <f t="shared" si="2"/>
        <v>ingen data</v>
      </c>
      <c r="I34" s="31" t="str">
        <f t="shared" si="2"/>
        <v>ingen data</v>
      </c>
      <c r="J34" s="31" t="str">
        <f t="shared" si="2"/>
        <v>ingen data</v>
      </c>
      <c r="K34" s="31" t="str">
        <f t="shared" si="2"/>
        <v>ingen data</v>
      </c>
      <c r="L34" s="31" t="str">
        <f t="shared" si="2"/>
        <v>ingen data</v>
      </c>
      <c r="M34" s="31" t="str">
        <f t="shared" si="2"/>
        <v>ingen data</v>
      </c>
      <c r="N34" s="31" t="str">
        <f t="shared" si="2"/>
        <v>ingen data</v>
      </c>
      <c r="O34" s="31" t="str">
        <f t="shared" si="2"/>
        <v>ingen data</v>
      </c>
      <c r="P34" s="31" t="str">
        <f t="shared" si="2"/>
        <v>ingen data</v>
      </c>
      <c r="Q34" s="31" t="str">
        <f t="shared" si="10" ref="Q34:T34">IF($E$23=$A$45,Q56,IF($E$23=$A$66,Q77,"ingen data"))</f>
        <v>ingen data</v>
      </c>
      <c r="R34" s="31" t="str">
        <f t="shared" si="10"/>
        <v>ingen data</v>
      </c>
      <c r="S34" s="31" t="str">
        <f t="shared" si="10"/>
        <v>ingen data</v>
      </c>
      <c r="T34" s="31" t="str">
        <f t="shared" si="10"/>
        <v>ingen data</v>
      </c>
    </row>
    <row r="35" spans="1:20" ht="14.4">
      <c r="A35" s="21" t="str">
        <f t="shared" si="2"/>
        <v>ingen data</v>
      </c>
      <c r="B35" s="31" t="str">
        <f t="shared" si="2"/>
        <v>ingen data</v>
      </c>
      <c r="C35" s="31" t="str">
        <f t="shared" si="2"/>
        <v>ingen data</v>
      </c>
      <c r="D35" s="31" t="str">
        <f t="shared" si="2"/>
        <v>ingen data</v>
      </c>
      <c r="E35" s="31" t="str">
        <f t="shared" si="2"/>
        <v>ingen data</v>
      </c>
      <c r="F35" s="31" t="str">
        <f t="shared" si="2"/>
        <v>ingen data</v>
      </c>
      <c r="G35" s="31" t="str">
        <f t="shared" si="2"/>
        <v>ingen data</v>
      </c>
      <c r="H35" s="31" t="str">
        <f t="shared" si="2"/>
        <v>ingen data</v>
      </c>
      <c r="I35" s="31" t="str">
        <f t="shared" si="2"/>
        <v>ingen data</v>
      </c>
      <c r="J35" s="31" t="str">
        <f t="shared" si="2"/>
        <v>ingen data</v>
      </c>
      <c r="K35" s="31" t="str">
        <f t="shared" si="2"/>
        <v>ingen data</v>
      </c>
      <c r="L35" s="31" t="str">
        <f t="shared" si="2"/>
        <v>ingen data</v>
      </c>
      <c r="M35" s="31" t="str">
        <f t="shared" si="2"/>
        <v>ingen data</v>
      </c>
      <c r="N35" s="31" t="str">
        <f t="shared" si="2"/>
        <v>ingen data</v>
      </c>
      <c r="O35" s="31" t="str">
        <f t="shared" si="2"/>
        <v>ingen data</v>
      </c>
      <c r="P35" s="31" t="str">
        <f t="shared" si="2"/>
        <v>ingen data</v>
      </c>
      <c r="Q35" s="31" t="str">
        <f t="shared" si="11" ref="Q35:T35">IF($E$23=$A$45,Q57,IF($E$23=$A$66,Q78,"ingen data"))</f>
        <v>ingen data</v>
      </c>
      <c r="R35" s="31" t="str">
        <f t="shared" si="11"/>
        <v>ingen data</v>
      </c>
      <c r="S35" s="31" t="str">
        <f t="shared" si="11"/>
        <v>ingen data</v>
      </c>
      <c r="T35" s="31" t="str">
        <f t="shared" si="11"/>
        <v>ingen data</v>
      </c>
    </row>
    <row r="36" spans="1:20" ht="14.4">
      <c r="A36" s="21" t="str">
        <f t="shared" si="2"/>
        <v>ingen data</v>
      </c>
      <c r="B36" s="31" t="str">
        <f t="shared" si="2"/>
        <v>ingen data</v>
      </c>
      <c r="C36" s="31" t="str">
        <f t="shared" si="2"/>
        <v>ingen data</v>
      </c>
      <c r="D36" s="31" t="str">
        <f t="shared" si="2"/>
        <v>ingen data</v>
      </c>
      <c r="E36" s="31" t="str">
        <f t="shared" si="2"/>
        <v>ingen data</v>
      </c>
      <c r="F36" s="31" t="str">
        <f t="shared" si="2"/>
        <v>ingen data</v>
      </c>
      <c r="G36" s="31" t="str">
        <f t="shared" si="2"/>
        <v>ingen data</v>
      </c>
      <c r="H36" s="31" t="str">
        <f t="shared" si="2"/>
        <v>ingen data</v>
      </c>
      <c r="I36" s="31" t="str">
        <f t="shared" si="2"/>
        <v>ingen data</v>
      </c>
      <c r="J36" s="31" t="str">
        <f t="shared" si="2"/>
        <v>ingen data</v>
      </c>
      <c r="K36" s="31" t="str">
        <f t="shared" si="2"/>
        <v>ingen data</v>
      </c>
      <c r="L36" s="31" t="str">
        <f t="shared" si="2"/>
        <v>ingen data</v>
      </c>
      <c r="M36" s="31" t="str">
        <f t="shared" si="2"/>
        <v>ingen data</v>
      </c>
      <c r="N36" s="31" t="str">
        <f t="shared" si="2"/>
        <v>ingen data</v>
      </c>
      <c r="O36" s="31" t="str">
        <f t="shared" si="2"/>
        <v>ingen data</v>
      </c>
      <c r="P36" s="31" t="str">
        <f t="shared" si="2"/>
        <v>ingen data</v>
      </c>
      <c r="Q36" s="31" t="str">
        <f t="shared" si="12" ref="Q36:T36">IF($E$23=$A$45,Q58,IF($E$23=$A$66,Q79,"ingen data"))</f>
        <v>ingen data</v>
      </c>
      <c r="R36" s="31" t="str">
        <f t="shared" si="12"/>
        <v>ingen data</v>
      </c>
      <c r="S36" s="31" t="str">
        <f t="shared" si="12"/>
        <v>ingen data</v>
      </c>
      <c r="T36" s="31" t="str">
        <f t="shared" si="12"/>
        <v>ingen data</v>
      </c>
    </row>
    <row r="37" spans="1:20" ht="14.4">
      <c r="A37" s="21" t="str">
        <f t="shared" si="2"/>
        <v>ingen data</v>
      </c>
      <c r="B37" s="31" t="str">
        <f t="shared" si="2"/>
        <v>ingen data</v>
      </c>
      <c r="C37" s="31" t="str">
        <f t="shared" si="2"/>
        <v>ingen data</v>
      </c>
      <c r="D37" s="31" t="str">
        <f t="shared" si="2"/>
        <v>ingen data</v>
      </c>
      <c r="E37" s="31" t="str">
        <f t="shared" si="2"/>
        <v>ingen data</v>
      </c>
      <c r="F37" s="31" t="str">
        <f t="shared" si="2"/>
        <v>ingen data</v>
      </c>
      <c r="G37" s="31" t="str">
        <f t="shared" si="2"/>
        <v>ingen data</v>
      </c>
      <c r="H37" s="31" t="str">
        <f t="shared" si="2"/>
        <v>ingen data</v>
      </c>
      <c r="I37" s="31" t="str">
        <f t="shared" si="2"/>
        <v>ingen data</v>
      </c>
      <c r="J37" s="31" t="str">
        <f t="shared" si="2"/>
        <v>ingen data</v>
      </c>
      <c r="K37" s="31" t="str">
        <f t="shared" si="2"/>
        <v>ingen data</v>
      </c>
      <c r="L37" s="31" t="str">
        <f t="shared" si="2"/>
        <v>ingen data</v>
      </c>
      <c r="M37" s="31" t="str">
        <f t="shared" si="2"/>
        <v>ingen data</v>
      </c>
      <c r="N37" s="31" t="str">
        <f t="shared" si="2"/>
        <v>ingen data</v>
      </c>
      <c r="O37" s="31" t="str">
        <f t="shared" si="2"/>
        <v>ingen data</v>
      </c>
      <c r="P37" s="31" t="str">
        <f t="shared" si="2"/>
        <v>ingen data</v>
      </c>
      <c r="Q37" s="31" t="str">
        <f t="shared" si="13" ref="Q37:T37">IF($E$23=$A$45,Q59,IF($E$23=$A$66,Q80,"ingen data"))</f>
        <v>ingen data</v>
      </c>
      <c r="R37" s="31" t="str">
        <f t="shared" si="13"/>
        <v>ingen data</v>
      </c>
      <c r="S37" s="31" t="str">
        <f t="shared" si="13"/>
        <v>ingen data</v>
      </c>
      <c r="T37" s="31" t="str">
        <f t="shared" si="13"/>
        <v>ingen data</v>
      </c>
    </row>
    <row r="38" spans="1:20" ht="14.4">
      <c r="A38" s="21" t="str">
        <f t="shared" si="2"/>
        <v>ingen data</v>
      </c>
      <c r="B38" s="31" t="str">
        <f t="shared" si="2"/>
        <v>ingen data</v>
      </c>
      <c r="C38" s="31" t="str">
        <f t="shared" si="2"/>
        <v>ingen data</v>
      </c>
      <c r="D38" s="31" t="str">
        <f t="shared" si="2"/>
        <v>ingen data</v>
      </c>
      <c r="E38" s="31" t="str">
        <f t="shared" si="2"/>
        <v>ingen data</v>
      </c>
      <c r="F38" s="31" t="str">
        <f t="shared" si="2"/>
        <v>ingen data</v>
      </c>
      <c r="G38" s="31" t="str">
        <f t="shared" si="2"/>
        <v>ingen data</v>
      </c>
      <c r="H38" s="31" t="str">
        <f t="shared" si="2"/>
        <v>ingen data</v>
      </c>
      <c r="I38" s="31" t="str">
        <f t="shared" si="2"/>
        <v>ingen data</v>
      </c>
      <c r="J38" s="31" t="str">
        <f t="shared" si="2"/>
        <v>ingen data</v>
      </c>
      <c r="K38" s="31" t="str">
        <f t="shared" si="2"/>
        <v>ingen data</v>
      </c>
      <c r="L38" s="31" t="str">
        <f t="shared" si="2"/>
        <v>ingen data</v>
      </c>
      <c r="M38" s="31" t="str">
        <f t="shared" si="2"/>
        <v>ingen data</v>
      </c>
      <c r="N38" s="31" t="str">
        <f t="shared" si="2"/>
        <v>ingen data</v>
      </c>
      <c r="O38" s="31" t="str">
        <f t="shared" si="2"/>
        <v>ingen data</v>
      </c>
      <c r="P38" s="31" t="str">
        <f t="shared" si="2"/>
        <v>ingen data</v>
      </c>
      <c r="Q38" s="31" t="str">
        <f t="shared" si="14" ref="Q38:T38">IF($E$23=$A$45,Q60,IF($E$23=$A$66,Q81,"ingen data"))</f>
        <v>ingen data</v>
      </c>
      <c r="R38" s="31" t="str">
        <f t="shared" si="14"/>
        <v>ingen data</v>
      </c>
      <c r="S38" s="31" t="str">
        <f t="shared" si="14"/>
        <v>ingen data</v>
      </c>
      <c r="T38" s="31" t="str">
        <f t="shared" si="14"/>
        <v>ingen data</v>
      </c>
    </row>
    <row r="39" spans="1:20" ht="14.4">
      <c r="A39" s="21" t="str">
        <f t="shared" si="2"/>
        <v>ingen data</v>
      </c>
      <c r="B39" s="31" t="str">
        <f t="shared" si="2"/>
        <v>ingen data</v>
      </c>
      <c r="C39" s="31" t="str">
        <f t="shared" si="2"/>
        <v>ingen data</v>
      </c>
      <c r="D39" s="31" t="str">
        <f t="shared" si="2"/>
        <v>ingen data</v>
      </c>
      <c r="E39" s="31" t="str">
        <f t="shared" si="2"/>
        <v>ingen data</v>
      </c>
      <c r="F39" s="31" t="str">
        <f t="shared" si="2"/>
        <v>ingen data</v>
      </c>
      <c r="G39" s="31" t="str">
        <f t="shared" si="2"/>
        <v>ingen data</v>
      </c>
      <c r="H39" s="31" t="str">
        <f t="shared" si="2"/>
        <v>ingen data</v>
      </c>
      <c r="I39" s="31" t="str">
        <f t="shared" si="2"/>
        <v>ingen data</v>
      </c>
      <c r="J39" s="31" t="str">
        <f t="shared" si="2"/>
        <v>ingen data</v>
      </c>
      <c r="K39" s="31" t="str">
        <f t="shared" si="2"/>
        <v>ingen data</v>
      </c>
      <c r="L39" s="31" t="str">
        <f t="shared" si="2"/>
        <v>ingen data</v>
      </c>
      <c r="M39" s="31" t="str">
        <f t="shared" si="2"/>
        <v>ingen data</v>
      </c>
      <c r="N39" s="31" t="str">
        <f t="shared" si="2"/>
        <v>ingen data</v>
      </c>
      <c r="O39" s="31" t="str">
        <f t="shared" si="2"/>
        <v>ingen data</v>
      </c>
      <c r="P39" s="31" t="str">
        <f t="shared" si="2"/>
        <v>ingen data</v>
      </c>
      <c r="Q39" s="31" t="str">
        <f t="shared" si="15" ref="Q39:T39">IF($E$23=$A$45,Q61,IF($E$23=$A$66,Q82,"ingen data"))</f>
        <v>ingen data</v>
      </c>
      <c r="R39" s="31" t="str">
        <f t="shared" si="15"/>
        <v>ingen data</v>
      </c>
      <c r="S39" s="31" t="str">
        <f t="shared" si="15"/>
        <v>ingen data</v>
      </c>
      <c r="T39" s="31" t="str">
        <f t="shared" si="15"/>
        <v>ingen data</v>
      </c>
    </row>
    <row r="40" spans="1:20" ht="14.4">
      <c r="A40" s="21" t="str">
        <f t="shared" si="2"/>
        <v>ingen data</v>
      </c>
      <c r="B40" s="31" t="str">
        <f t="shared" si="2"/>
        <v>ingen data</v>
      </c>
      <c r="C40" s="31" t="str">
        <f t="shared" si="2"/>
        <v>ingen data</v>
      </c>
      <c r="D40" s="31" t="str">
        <f t="shared" si="2"/>
        <v>ingen data</v>
      </c>
      <c r="E40" s="31" t="str">
        <f t="shared" si="2"/>
        <v>ingen data</v>
      </c>
      <c r="F40" s="31" t="str">
        <f t="shared" si="2"/>
        <v>ingen data</v>
      </c>
      <c r="G40" s="31" t="str">
        <f t="shared" si="2"/>
        <v>ingen data</v>
      </c>
      <c r="H40" s="31" t="str">
        <f t="shared" si="2"/>
        <v>ingen data</v>
      </c>
      <c r="I40" s="31" t="str">
        <f t="shared" si="2"/>
        <v>ingen data</v>
      </c>
      <c r="J40" s="31" t="str">
        <f t="shared" si="2"/>
        <v>ingen data</v>
      </c>
      <c r="K40" s="31" t="str">
        <f t="shared" si="2"/>
        <v>ingen data</v>
      </c>
      <c r="L40" s="31" t="str">
        <f t="shared" si="2"/>
        <v>ingen data</v>
      </c>
      <c r="M40" s="31" t="str">
        <f t="shared" si="2"/>
        <v>ingen data</v>
      </c>
      <c r="N40" s="31" t="str">
        <f t="shared" si="2"/>
        <v>ingen data</v>
      </c>
      <c r="O40" s="31" t="str">
        <f t="shared" si="2"/>
        <v>ingen data</v>
      </c>
      <c r="P40" s="31" t="str">
        <f t="shared" si="2"/>
        <v>ingen data</v>
      </c>
      <c r="Q40" s="31" t="str">
        <f t="shared" si="16" ref="Q40:T40">IF($E$23=$A$45,Q62,IF($E$23=$A$66,Q83,"ingen data"))</f>
        <v>ingen data</v>
      </c>
      <c r="R40" s="31" t="str">
        <f t="shared" si="16"/>
        <v>ingen data</v>
      </c>
      <c r="S40" s="31" t="str">
        <f t="shared" si="16"/>
        <v>ingen data</v>
      </c>
      <c r="T40" s="31" t="str">
        <f t="shared" si="16"/>
        <v>ingen data</v>
      </c>
    </row>
    <row r="41" spans="1:20" ht="14.4">
      <c r="A41" s="21" t="str">
        <f t="shared" si="2"/>
        <v>ingen data</v>
      </c>
      <c r="B41" s="31" t="str">
        <f t="shared" si="2"/>
        <v>ingen data</v>
      </c>
      <c r="C41" s="31" t="str">
        <f t="shared" si="2"/>
        <v>ingen data</v>
      </c>
      <c r="D41" s="31" t="str">
        <f t="shared" si="2"/>
        <v>ingen data</v>
      </c>
      <c r="E41" s="31" t="str">
        <f t="shared" si="2"/>
        <v>ingen data</v>
      </c>
      <c r="F41" s="31" t="str">
        <f t="shared" si="2"/>
        <v>ingen data</v>
      </c>
      <c r="G41" s="31" t="str">
        <f t="shared" si="2"/>
        <v>ingen data</v>
      </c>
      <c r="H41" s="31" t="str">
        <f t="shared" si="2"/>
        <v>ingen data</v>
      </c>
      <c r="I41" s="31" t="str">
        <f t="shared" si="2"/>
        <v>ingen data</v>
      </c>
      <c r="J41" s="31" t="str">
        <f t="shared" si="2"/>
        <v>ingen data</v>
      </c>
      <c r="K41" s="31" t="str">
        <f t="shared" si="2"/>
        <v>ingen data</v>
      </c>
      <c r="L41" s="31" t="str">
        <f t="shared" si="2"/>
        <v>ingen data</v>
      </c>
      <c r="M41" s="31" t="str">
        <f t="shared" si="2"/>
        <v>ingen data</v>
      </c>
      <c r="N41" s="31" t="str">
        <f t="shared" si="2"/>
        <v>ingen data</v>
      </c>
      <c r="O41" s="31" t="str">
        <f t="shared" si="2"/>
        <v>ingen data</v>
      </c>
      <c r="P41" s="31" t="str">
        <f t="shared" si="2"/>
        <v>ingen data</v>
      </c>
      <c r="Q41" s="31" t="str">
        <f t="shared" si="17" ref="Q41:T41">IF($E$23=$A$45,Q63,IF($E$23=$A$66,Q84,"ingen data"))</f>
        <v>ingen data</v>
      </c>
      <c r="R41" s="31" t="str">
        <f t="shared" si="17"/>
        <v>ingen data</v>
      </c>
      <c r="S41" s="31" t="str">
        <f t="shared" si="17"/>
        <v>ingen data</v>
      </c>
      <c r="T41" s="31" t="str">
        <f t="shared" si="17"/>
        <v>ingen data</v>
      </c>
    </row>
    <row r="42" spans="1:20" ht="14.4">
      <c r="A42" s="21" t="str">
        <f t="shared" si="2"/>
        <v>ingen data</v>
      </c>
      <c r="B42" s="31" t="str">
        <f t="shared" si="2"/>
        <v>ingen data</v>
      </c>
      <c r="C42" s="31" t="str">
        <f t="shared" si="2"/>
        <v>ingen data</v>
      </c>
      <c r="D42" s="31" t="str">
        <f t="shared" si="2"/>
        <v>ingen data</v>
      </c>
      <c r="E42" s="31" t="str">
        <f t="shared" si="2"/>
        <v>ingen data</v>
      </c>
      <c r="F42" s="31" t="str">
        <f t="shared" si="2"/>
        <v>ingen data</v>
      </c>
      <c r="G42" s="31" t="str">
        <f t="shared" si="2"/>
        <v>ingen data</v>
      </c>
      <c r="H42" s="31" t="str">
        <f t="shared" si="2"/>
        <v>ingen data</v>
      </c>
      <c r="I42" s="31" t="str">
        <f t="shared" si="2"/>
        <v>ingen data</v>
      </c>
      <c r="J42" s="31" t="str">
        <f t="shared" si="2"/>
        <v>ingen data</v>
      </c>
      <c r="K42" s="31" t="str">
        <f t="shared" si="2"/>
        <v>ingen data</v>
      </c>
      <c r="L42" s="31" t="str">
        <f t="shared" si="2"/>
        <v>ingen data</v>
      </c>
      <c r="M42" s="31" t="str">
        <f t="shared" si="2"/>
        <v>ingen data</v>
      </c>
      <c r="N42" s="31" t="str">
        <f t="shared" si="2"/>
        <v>ingen data</v>
      </c>
      <c r="O42" s="31" t="str">
        <f t="shared" si="2"/>
        <v>ingen data</v>
      </c>
      <c r="P42" s="31" t="str">
        <f t="shared" si="18" ref="P42:T42">IF($E$23=$A$45,P64,IF($E$23=$A$66,P85,"ingen data"))</f>
        <v>ingen data</v>
      </c>
      <c r="Q42" s="31" t="str">
        <f t="shared" si="18"/>
        <v>ingen data</v>
      </c>
      <c r="R42" s="31" t="str">
        <f t="shared" si="18"/>
        <v>ingen data</v>
      </c>
      <c r="S42" s="31" t="str">
        <f t="shared" si="18"/>
        <v>ingen data</v>
      </c>
      <c r="T42" s="31" t="str">
        <f t="shared" si="18"/>
        <v>ingen data</v>
      </c>
    </row>
    <row r="44" spans="1:1" ht="21">
      <c r="A44" s="48" t="s">
        <v>94</v>
      </c>
    </row>
    <row r="45" spans="1:15" ht="18">
      <c r="A45" s="44" t="str">
        <f>Hjelpeark!$K$9</f>
        <v>Laks Skretting</v>
      </c>
      <c r="J45">
        <v>0.20</v>
      </c>
      <c r="K45">
        <v>300</v>
      </c>
      <c r="N45">
        <f>A48</f>
        <v>0</v>
      </c>
      <c r="O45">
        <f>A64</f>
        <v>18</v>
      </c>
    </row>
    <row r="46" spans="1:20" ht="14.4">
      <c r="A46" s="62"/>
      <c r="B46" s="336" t="s">
        <v>92</v>
      </c>
      <c r="C46" s="336"/>
      <c r="D46" s="336"/>
      <c r="E46" s="336"/>
      <c r="F46" s="336"/>
      <c r="G46" s="336"/>
      <c r="H46" s="336"/>
      <c r="I46" s="336"/>
      <c r="J46" s="336"/>
      <c r="K46" s="336"/>
      <c r="L46" s="336"/>
      <c r="M46" s="336"/>
      <c r="N46" s="336"/>
      <c r="O46" s="336"/>
      <c r="P46" s="336"/>
      <c r="Q46" s="336"/>
      <c r="R46" s="336"/>
      <c r="S46" s="336"/>
      <c r="T46" s="336"/>
    </row>
    <row r="47" spans="1:20" ht="14.4">
      <c r="A47" s="21" t="s">
        <v>93</v>
      </c>
      <c r="B47" s="35">
        <v>0.12</v>
      </c>
      <c r="C47" s="35">
        <v>1</v>
      </c>
      <c r="D47" s="35">
        <v>5</v>
      </c>
      <c r="E47" s="35">
        <v>10</v>
      </c>
      <c r="F47" s="35">
        <v>20</v>
      </c>
      <c r="G47" s="35">
        <v>30</v>
      </c>
      <c r="H47" s="35">
        <v>50</v>
      </c>
      <c r="I47" s="35">
        <v>60</v>
      </c>
      <c r="J47" s="35">
        <v>70</v>
      </c>
      <c r="K47" s="35">
        <v>80</v>
      </c>
      <c r="L47" s="35">
        <v>90</v>
      </c>
      <c r="M47" s="35">
        <v>100</v>
      </c>
      <c r="N47" s="35">
        <v>120</v>
      </c>
      <c r="O47" s="35">
        <v>140</v>
      </c>
      <c r="P47" s="35">
        <v>160</v>
      </c>
      <c r="Q47" s="35">
        <v>180</v>
      </c>
      <c r="R47" s="35">
        <v>200</v>
      </c>
      <c r="S47" s="35">
        <v>250</v>
      </c>
      <c r="T47" s="35">
        <v>300</v>
      </c>
    </row>
    <row r="48" spans="1:20" ht="14.4">
      <c r="A48" s="21">
        <v>0</v>
      </c>
      <c r="B48" s="31">
        <v>2.33</v>
      </c>
      <c r="C48" s="31">
        <v>1.36</v>
      </c>
      <c r="D48" s="31">
        <v>0.90</v>
      </c>
      <c r="E48" s="31">
        <v>0.75</v>
      </c>
      <c r="F48" s="31">
        <v>0.63</v>
      </c>
      <c r="G48" s="31">
        <v>0.56999999999999995</v>
      </c>
      <c r="H48" s="31">
        <v>0.50</v>
      </c>
      <c r="I48" s="31">
        <v>0.48</v>
      </c>
      <c r="J48" s="31">
        <v>0.46</v>
      </c>
      <c r="K48" s="31">
        <v>0.44</v>
      </c>
      <c r="L48" s="31">
        <v>0.43</v>
      </c>
      <c r="M48" s="31">
        <v>0.42</v>
      </c>
      <c r="N48" s="31">
        <v>0.40</v>
      </c>
      <c r="O48" s="31">
        <v>0.38</v>
      </c>
      <c r="P48" s="31">
        <v>0.37</v>
      </c>
      <c r="Q48" s="31">
        <v>0.36</v>
      </c>
      <c r="R48" s="31">
        <v>0.35</v>
      </c>
      <c r="S48" s="31">
        <v>0.33</v>
      </c>
      <c r="T48" s="31">
        <v>0.32</v>
      </c>
    </row>
    <row r="49" spans="1:20" ht="14.4">
      <c r="A49" s="21">
        <v>3</v>
      </c>
      <c r="B49" s="31">
        <v>2.71</v>
      </c>
      <c r="C49" s="31">
        <v>1.55</v>
      </c>
      <c r="D49" s="31">
        <v>1.01</v>
      </c>
      <c r="E49" s="31">
        <v>0.84</v>
      </c>
      <c r="F49" s="31">
        <v>0.70</v>
      </c>
      <c r="G49" s="31">
        <v>0.63</v>
      </c>
      <c r="H49" s="31">
        <v>0.55000000000000004</v>
      </c>
      <c r="I49" s="31">
        <v>0.53</v>
      </c>
      <c r="J49" s="31">
        <v>0.51</v>
      </c>
      <c r="K49" s="31">
        <v>0.49</v>
      </c>
      <c r="L49" s="31">
        <v>0.47</v>
      </c>
      <c r="M49" s="31">
        <v>0.46</v>
      </c>
      <c r="N49" s="31">
        <v>0.44</v>
      </c>
      <c r="O49" s="31">
        <v>0.42</v>
      </c>
      <c r="P49" s="31">
        <v>0.41</v>
      </c>
      <c r="Q49" s="31">
        <v>0.39</v>
      </c>
      <c r="R49" s="31">
        <v>0.38</v>
      </c>
      <c r="S49" s="31">
        <v>0.36</v>
      </c>
      <c r="T49" s="31">
        <v>0.34</v>
      </c>
    </row>
    <row r="50" spans="1:20" ht="14.4">
      <c r="A50" s="21">
        <v>4</v>
      </c>
      <c r="B50" s="31">
        <v>3.07</v>
      </c>
      <c r="C50" s="31">
        <v>1.82</v>
      </c>
      <c r="D50" s="31">
        <v>1.22</v>
      </c>
      <c r="E50" s="31">
        <v>1.03</v>
      </c>
      <c r="F50" s="31">
        <v>0.87</v>
      </c>
      <c r="G50" s="31">
        <v>0.79</v>
      </c>
      <c r="H50" s="31">
        <v>0.69</v>
      </c>
      <c r="I50" s="31">
        <v>0.66</v>
      </c>
      <c r="J50" s="31">
        <v>0.64</v>
      </c>
      <c r="K50" s="31">
        <v>0.62</v>
      </c>
      <c r="L50" s="31">
        <v>0.60</v>
      </c>
      <c r="M50" s="31">
        <v>0.57999999999999996</v>
      </c>
      <c r="N50" s="31">
        <v>0.56000000000000005</v>
      </c>
      <c r="O50" s="31">
        <v>0.54</v>
      </c>
      <c r="P50" s="31">
        <v>0.52</v>
      </c>
      <c r="Q50" s="31">
        <v>0.50</v>
      </c>
      <c r="R50" s="31">
        <v>0.49</v>
      </c>
      <c r="S50" s="31">
        <v>0.47</v>
      </c>
      <c r="T50" s="31">
        <v>0.44</v>
      </c>
    </row>
    <row r="51" spans="1:20" ht="14.4">
      <c r="A51" s="21">
        <v>5</v>
      </c>
      <c r="B51" s="31">
        <v>3.58</v>
      </c>
      <c r="C51" s="31">
        <v>2.15</v>
      </c>
      <c r="D51" s="31">
        <v>1.46</v>
      </c>
      <c r="E51" s="31">
        <v>1.23</v>
      </c>
      <c r="F51" s="31">
        <v>1.04</v>
      </c>
      <c r="G51" s="31">
        <v>0.95</v>
      </c>
      <c r="H51" s="31">
        <v>0.84</v>
      </c>
      <c r="I51" s="31">
        <v>0.80</v>
      </c>
      <c r="J51" s="31">
        <v>0.77</v>
      </c>
      <c r="K51" s="31">
        <v>0.75</v>
      </c>
      <c r="L51" s="31">
        <v>0.73</v>
      </c>
      <c r="M51" s="31">
        <v>0.71</v>
      </c>
      <c r="N51" s="31">
        <v>0.68</v>
      </c>
      <c r="O51" s="31">
        <v>0.65</v>
      </c>
      <c r="P51" s="31">
        <v>0.63</v>
      </c>
      <c r="Q51" s="31">
        <v>0.61</v>
      </c>
      <c r="R51" s="31">
        <v>0.60</v>
      </c>
      <c r="S51" s="31">
        <v>0.56999999999999995</v>
      </c>
      <c r="T51" s="31">
        <v>0.54</v>
      </c>
    </row>
    <row r="52" spans="1:20" ht="14.4">
      <c r="A52" s="21">
        <v>6</v>
      </c>
      <c r="B52" s="31">
        <v>4.30</v>
      </c>
      <c r="C52" s="31">
        <v>2.4700000000000002</v>
      </c>
      <c r="D52" s="31">
        <v>1.62</v>
      </c>
      <c r="E52" s="31">
        <v>1.35</v>
      </c>
      <c r="F52" s="31">
        <v>1.1299999999999999</v>
      </c>
      <c r="G52" s="31">
        <v>1.01</v>
      </c>
      <c r="H52" s="31">
        <v>0.89</v>
      </c>
      <c r="I52" s="31">
        <v>0.84</v>
      </c>
      <c r="J52" s="31">
        <v>0.81</v>
      </c>
      <c r="K52" s="31">
        <v>0.78</v>
      </c>
      <c r="L52" s="31">
        <v>0.76</v>
      </c>
      <c r="M52" s="31">
        <v>0.74</v>
      </c>
      <c r="N52" s="31">
        <v>0.70</v>
      </c>
      <c r="O52" s="31">
        <v>0.68</v>
      </c>
      <c r="P52" s="31">
        <v>0.65</v>
      </c>
      <c r="Q52" s="31">
        <v>0.63</v>
      </c>
      <c r="R52" s="31">
        <v>0.62</v>
      </c>
      <c r="S52" s="31">
        <v>0.57999999999999996</v>
      </c>
      <c r="T52" s="31">
        <v>0.55000000000000004</v>
      </c>
    </row>
    <row r="53" spans="1:20" ht="14.4">
      <c r="A53" s="21">
        <v>7</v>
      </c>
      <c r="B53" s="31">
        <v>4.6900000000000004</v>
      </c>
      <c r="C53" s="31">
        <v>2.89</v>
      </c>
      <c r="D53" s="31">
        <v>2</v>
      </c>
      <c r="E53" s="31">
        <v>1.71</v>
      </c>
      <c r="F53" s="31">
        <v>1.46</v>
      </c>
      <c r="G53" s="31">
        <v>1.33</v>
      </c>
      <c r="H53" s="31">
        <v>1.18</v>
      </c>
      <c r="I53" s="31">
        <v>1.1399999999999999</v>
      </c>
      <c r="J53" s="31">
        <v>1.1000000000000001</v>
      </c>
      <c r="K53" s="31">
        <v>1.06</v>
      </c>
      <c r="L53" s="31">
        <v>1.04</v>
      </c>
      <c r="M53" s="31">
        <v>1.01</v>
      </c>
      <c r="N53" s="31">
        <v>0.97</v>
      </c>
      <c r="O53" s="31">
        <v>0.94</v>
      </c>
      <c r="P53" s="31">
        <v>0.91</v>
      </c>
      <c r="Q53" s="31">
        <v>0.88</v>
      </c>
      <c r="R53" s="31">
        <v>0.86</v>
      </c>
      <c r="S53" s="31">
        <v>0.82</v>
      </c>
      <c r="T53" s="31">
        <v>0.79</v>
      </c>
    </row>
    <row r="54" spans="1:20" ht="14.4">
      <c r="A54" s="21">
        <v>8</v>
      </c>
      <c r="B54" s="31">
        <v>5.29</v>
      </c>
      <c r="C54" s="31">
        <v>3.24</v>
      </c>
      <c r="D54" s="31">
        <v>2.23</v>
      </c>
      <c r="E54" s="31">
        <v>1.90</v>
      </c>
      <c r="F54" s="31">
        <v>1.62</v>
      </c>
      <c r="G54" s="31">
        <v>1.47</v>
      </c>
      <c r="H54" s="31">
        <v>1.31</v>
      </c>
      <c r="I54" s="31">
        <v>1.25</v>
      </c>
      <c r="J54" s="31">
        <v>1.21</v>
      </c>
      <c r="K54" s="31">
        <v>1.17</v>
      </c>
      <c r="L54" s="31">
        <v>1.1399999999999999</v>
      </c>
      <c r="M54" s="31">
        <v>1.1100000000000001</v>
      </c>
      <c r="N54" s="31">
        <v>1.07</v>
      </c>
      <c r="O54" s="31">
        <v>1.03</v>
      </c>
      <c r="P54" s="31">
        <v>1</v>
      </c>
      <c r="Q54" s="31">
        <v>0.97</v>
      </c>
      <c r="R54" s="31">
        <v>0.95</v>
      </c>
      <c r="S54" s="31">
        <v>0.90</v>
      </c>
      <c r="T54" s="31">
        <v>0.86</v>
      </c>
    </row>
    <row r="55" spans="1:20" ht="14.4">
      <c r="A55" s="21">
        <v>9</v>
      </c>
      <c r="B55" s="31">
        <v>6.05</v>
      </c>
      <c r="C55" s="31">
        <v>3.69</v>
      </c>
      <c r="D55" s="31">
        <v>2.54</v>
      </c>
      <c r="E55" s="31">
        <v>2.16</v>
      </c>
      <c r="F55" s="31">
        <v>1.84</v>
      </c>
      <c r="G55" s="31">
        <v>1.67</v>
      </c>
      <c r="H55" s="31">
        <v>1.48</v>
      </c>
      <c r="I55" s="31">
        <v>1.42</v>
      </c>
      <c r="J55" s="31">
        <v>1.37</v>
      </c>
      <c r="K55" s="31">
        <v>1.33</v>
      </c>
      <c r="L55" s="31">
        <v>1.29</v>
      </c>
      <c r="M55" s="31">
        <v>1.26</v>
      </c>
      <c r="N55" s="31">
        <v>1.21</v>
      </c>
      <c r="O55" s="31">
        <v>1.17</v>
      </c>
      <c r="P55" s="31">
        <v>1.1299999999999999</v>
      </c>
      <c r="Q55" s="31">
        <v>1.1000000000000001</v>
      </c>
      <c r="R55" s="31">
        <v>1.07</v>
      </c>
      <c r="S55" s="31">
        <v>1.02</v>
      </c>
      <c r="T55" s="31">
        <v>0.98</v>
      </c>
    </row>
    <row r="56" spans="1:20" ht="14.4">
      <c r="A56" s="21">
        <v>10</v>
      </c>
      <c r="B56" s="31">
        <v>6.32</v>
      </c>
      <c r="C56" s="31">
        <v>3.95</v>
      </c>
      <c r="D56" s="31">
        <v>2.77</v>
      </c>
      <c r="E56" s="31">
        <v>2.38</v>
      </c>
      <c r="F56" s="31">
        <v>2.04</v>
      </c>
      <c r="G56" s="31">
        <v>1.86</v>
      </c>
      <c r="H56" s="31">
        <v>1.67</v>
      </c>
      <c r="I56" s="31">
        <v>1.60</v>
      </c>
      <c r="J56" s="31">
        <v>1.55</v>
      </c>
      <c r="K56" s="31">
        <v>1.50</v>
      </c>
      <c r="L56" s="31">
        <v>1.46</v>
      </c>
      <c r="M56" s="31">
        <v>1.43</v>
      </c>
      <c r="N56" s="31">
        <v>1.37</v>
      </c>
      <c r="O56" s="31">
        <v>1.33</v>
      </c>
      <c r="P56" s="31">
        <v>1.29</v>
      </c>
      <c r="Q56" s="31">
        <v>1.26</v>
      </c>
      <c r="R56" s="31">
        <v>1.23</v>
      </c>
      <c r="S56" s="31">
        <v>1.17</v>
      </c>
      <c r="T56" s="31">
        <v>1.1200000000000001</v>
      </c>
    </row>
    <row r="57" spans="1:20" ht="14.4">
      <c r="A57" s="21">
        <v>11</v>
      </c>
      <c r="B57" s="31">
        <v>6.76</v>
      </c>
      <c r="C57" s="31">
        <v>4.28</v>
      </c>
      <c r="D57" s="31">
        <v>3.03</v>
      </c>
      <c r="E57" s="31">
        <v>2.61</v>
      </c>
      <c r="F57" s="31">
        <v>2.25</v>
      </c>
      <c r="G57" s="31">
        <v>2.06</v>
      </c>
      <c r="H57" s="31">
        <v>1.85</v>
      </c>
      <c r="I57" s="31">
        <v>1.78</v>
      </c>
      <c r="J57" s="31">
        <v>1.72</v>
      </c>
      <c r="K57" s="31">
        <v>1.67</v>
      </c>
      <c r="L57" s="31">
        <v>1.63</v>
      </c>
      <c r="M57" s="31">
        <v>1.59</v>
      </c>
      <c r="N57" s="31">
        <v>1.53</v>
      </c>
      <c r="O57" s="31">
        <v>1.48</v>
      </c>
      <c r="P57" s="31">
        <v>1.44</v>
      </c>
      <c r="Q57" s="31">
        <v>1.40</v>
      </c>
      <c r="R57" s="31">
        <v>1.37</v>
      </c>
      <c r="S57" s="31">
        <v>1.31</v>
      </c>
      <c r="T57" s="31">
        <v>1.26</v>
      </c>
    </row>
    <row r="58" spans="1:20" ht="14.4">
      <c r="A58" s="21">
        <v>12</v>
      </c>
      <c r="B58" s="31">
        <v>7.46</v>
      </c>
      <c r="C58" s="31">
        <v>4.7699999999999996</v>
      </c>
      <c r="D58" s="31">
        <v>3.40</v>
      </c>
      <c r="E58" s="31">
        <v>2.93</v>
      </c>
      <c r="F58" s="31">
        <v>2.54</v>
      </c>
      <c r="G58" s="31">
        <v>2.33</v>
      </c>
      <c r="H58" s="31">
        <v>2.09</v>
      </c>
      <c r="I58" s="31">
        <v>2.0099999999999998</v>
      </c>
      <c r="J58" s="31">
        <v>1.95</v>
      </c>
      <c r="K58" s="31">
        <v>1.89</v>
      </c>
      <c r="L58" s="31">
        <v>1.85</v>
      </c>
      <c r="M58" s="31">
        <v>1.81</v>
      </c>
      <c r="N58" s="31">
        <v>1.74</v>
      </c>
      <c r="O58" s="31">
        <v>1.68</v>
      </c>
      <c r="P58" s="31">
        <v>1.63</v>
      </c>
      <c r="Q58" s="31">
        <v>1.59</v>
      </c>
      <c r="R58" s="31">
        <v>1.56</v>
      </c>
      <c r="S58" s="31">
        <v>1.49</v>
      </c>
      <c r="T58" s="31">
        <v>1.43</v>
      </c>
    </row>
    <row r="59" spans="1:20" ht="14.4">
      <c r="A59" s="21">
        <v>13</v>
      </c>
      <c r="B59" s="31">
        <v>8.07</v>
      </c>
      <c r="C59" s="31">
        <v>5.13</v>
      </c>
      <c r="D59" s="31">
        <v>3.64</v>
      </c>
      <c r="E59" s="31">
        <v>3.14</v>
      </c>
      <c r="F59" s="31">
        <v>2.71</v>
      </c>
      <c r="G59" s="31">
        <v>2.4900000000000002</v>
      </c>
      <c r="H59" s="31">
        <v>2.23</v>
      </c>
      <c r="I59" s="31">
        <v>2.15</v>
      </c>
      <c r="J59" s="31">
        <v>2.08</v>
      </c>
      <c r="K59" s="31">
        <v>2.02</v>
      </c>
      <c r="L59" s="31">
        <v>1.97</v>
      </c>
      <c r="M59" s="31">
        <v>1.93</v>
      </c>
      <c r="N59" s="31">
        <v>1.85</v>
      </c>
      <c r="O59" s="31">
        <v>1.79</v>
      </c>
      <c r="P59" s="31">
        <v>1.74</v>
      </c>
      <c r="Q59" s="31">
        <v>1.70</v>
      </c>
      <c r="R59" s="31">
        <v>1.66</v>
      </c>
      <c r="S59" s="31">
        <v>1.58</v>
      </c>
      <c r="T59" s="31">
        <v>1.52</v>
      </c>
    </row>
    <row r="60" spans="1:20" ht="14.4">
      <c r="A60" s="21">
        <v>14</v>
      </c>
      <c r="B60" s="31">
        <v>8.5399999999999991</v>
      </c>
      <c r="C60" s="31">
        <v>5.44</v>
      </c>
      <c r="D60" s="31">
        <v>3.86</v>
      </c>
      <c r="E60" s="31">
        <v>3.33</v>
      </c>
      <c r="F60" s="31">
        <v>2.87</v>
      </c>
      <c r="G60" s="31">
        <v>2.64</v>
      </c>
      <c r="H60" s="31">
        <v>2.36</v>
      </c>
      <c r="I60" s="31">
        <v>2.27</v>
      </c>
      <c r="J60" s="31">
        <v>2.2000000000000002</v>
      </c>
      <c r="K60" s="31">
        <v>2.14</v>
      </c>
      <c r="L60" s="31">
        <v>2.09</v>
      </c>
      <c r="M60" s="31">
        <v>2.04</v>
      </c>
      <c r="N60" s="31">
        <v>1.96</v>
      </c>
      <c r="O60" s="31">
        <v>1.90</v>
      </c>
      <c r="P60" s="31">
        <v>1.85</v>
      </c>
      <c r="Q60" s="31">
        <v>1.80</v>
      </c>
      <c r="R60" s="31">
        <v>1.76</v>
      </c>
      <c r="S60" s="31">
        <v>1.68</v>
      </c>
      <c r="T60" s="31">
        <v>1.61</v>
      </c>
    </row>
    <row r="61" spans="1:20" ht="14.4">
      <c r="A61" s="21">
        <v>15</v>
      </c>
      <c r="B61" s="31">
        <v>9.24</v>
      </c>
      <c r="C61" s="31">
        <v>5.81</v>
      </c>
      <c r="D61" s="31">
        <v>4.08</v>
      </c>
      <c r="E61" s="31">
        <v>3.51</v>
      </c>
      <c r="F61" s="31">
        <v>3.01</v>
      </c>
      <c r="G61" s="31">
        <v>2.76</v>
      </c>
      <c r="H61" s="31">
        <v>2.4700000000000002</v>
      </c>
      <c r="I61" s="31">
        <v>2.37</v>
      </c>
      <c r="J61" s="31">
        <v>2.29</v>
      </c>
      <c r="K61" s="31">
        <v>2.23</v>
      </c>
      <c r="L61" s="31">
        <v>2.17</v>
      </c>
      <c r="M61" s="31">
        <v>2.12</v>
      </c>
      <c r="N61" s="31">
        <v>2.04</v>
      </c>
      <c r="O61" s="31">
        <v>1.97</v>
      </c>
      <c r="P61" s="31">
        <v>1.91</v>
      </c>
      <c r="Q61" s="31">
        <v>1.86</v>
      </c>
      <c r="R61" s="31">
        <v>1.82</v>
      </c>
      <c r="S61" s="31">
        <v>1.73</v>
      </c>
      <c r="T61" s="31">
        <v>1.67</v>
      </c>
    </row>
    <row r="62" spans="1:20" ht="14.4">
      <c r="A62" s="21">
        <v>16</v>
      </c>
      <c r="B62" s="31">
        <v>8.99</v>
      </c>
      <c r="C62" s="31">
        <v>5.76</v>
      </c>
      <c r="D62" s="31">
        <v>4.1100000000000003</v>
      </c>
      <c r="E62" s="31">
        <v>3.55</v>
      </c>
      <c r="F62" s="31">
        <v>3.07</v>
      </c>
      <c r="G62" s="31">
        <v>2.82</v>
      </c>
      <c r="H62" s="31">
        <v>2.5299999999999998</v>
      </c>
      <c r="I62" s="31">
        <v>2.44</v>
      </c>
      <c r="J62" s="31">
        <v>2.36</v>
      </c>
      <c r="K62" s="31">
        <v>2.29</v>
      </c>
      <c r="L62" s="31">
        <v>2.2400000000000002</v>
      </c>
      <c r="M62" s="31">
        <v>2.19</v>
      </c>
      <c r="N62" s="31">
        <v>2.11</v>
      </c>
      <c r="O62" s="31">
        <v>2.04</v>
      </c>
      <c r="P62" s="31">
        <v>1.98</v>
      </c>
      <c r="Q62" s="31">
        <v>1.94</v>
      </c>
      <c r="R62" s="31">
        <v>1.89</v>
      </c>
      <c r="S62" s="31">
        <v>1.81</v>
      </c>
      <c r="T62" s="31">
        <v>1.74</v>
      </c>
    </row>
    <row r="63" spans="1:20" ht="14.4">
      <c r="A63" s="21">
        <v>17</v>
      </c>
      <c r="B63" s="31">
        <v>8.24</v>
      </c>
      <c r="C63" s="31">
        <v>5.32</v>
      </c>
      <c r="D63" s="31">
        <v>3.82</v>
      </c>
      <c r="E63" s="31">
        <v>3.31</v>
      </c>
      <c r="F63" s="31">
        <v>2.87</v>
      </c>
      <c r="G63" s="31">
        <v>2.64</v>
      </c>
      <c r="H63" s="31">
        <v>2.38</v>
      </c>
      <c r="I63" s="31">
        <v>2.29</v>
      </c>
      <c r="J63" s="31">
        <v>2.2200000000000002</v>
      </c>
      <c r="K63" s="31">
        <v>2.16</v>
      </c>
      <c r="L63" s="31">
        <v>2.11</v>
      </c>
      <c r="M63" s="31">
        <v>2.06</v>
      </c>
      <c r="N63" s="31">
        <v>1.99</v>
      </c>
      <c r="O63" s="31">
        <v>1.92</v>
      </c>
      <c r="P63" s="31">
        <v>1.87</v>
      </c>
      <c r="Q63" s="31">
        <v>1.83</v>
      </c>
      <c r="R63" s="31">
        <v>1.79</v>
      </c>
      <c r="S63" s="31">
        <v>1.71</v>
      </c>
      <c r="T63" s="31">
        <v>1.64</v>
      </c>
    </row>
    <row r="64" spans="1:20" ht="14.4">
      <c r="A64" s="21">
        <v>18</v>
      </c>
      <c r="B64" s="31">
        <v>7.59</v>
      </c>
      <c r="C64" s="31">
        <v>4.99</v>
      </c>
      <c r="D64" s="31">
        <v>3.63</v>
      </c>
      <c r="E64" s="31">
        <v>3.16</v>
      </c>
      <c r="F64" s="31">
        <v>2.76</v>
      </c>
      <c r="G64" s="31">
        <v>2.54</v>
      </c>
      <c r="H64" s="31">
        <v>2.2999999999999998</v>
      </c>
      <c r="I64" s="31">
        <v>2.2200000000000002</v>
      </c>
      <c r="J64" s="31">
        <v>2.15</v>
      </c>
      <c r="K64" s="31">
        <v>2.09</v>
      </c>
      <c r="L64" s="31">
        <v>2.0499999999999998</v>
      </c>
      <c r="M64" s="31">
        <v>2</v>
      </c>
      <c r="N64" s="31">
        <v>1.93</v>
      </c>
      <c r="O64" s="31">
        <v>1.87</v>
      </c>
      <c r="P64" s="31">
        <v>1.83</v>
      </c>
      <c r="Q64" s="31">
        <v>1.78</v>
      </c>
      <c r="R64" s="31">
        <v>1.75</v>
      </c>
      <c r="S64" s="31">
        <v>1.67</v>
      </c>
      <c r="T64" s="31">
        <v>1.61</v>
      </c>
    </row>
    <row r="66" spans="1:15" ht="18">
      <c r="A66" s="44" t="str">
        <f>Hjelpeark!K8</f>
        <v>Laks HiT</v>
      </c>
      <c r="J66">
        <v>0.20</v>
      </c>
      <c r="K66">
        <v>300</v>
      </c>
      <c r="N66">
        <f>A69</f>
        <v>0</v>
      </c>
      <c r="O66">
        <f>A85</f>
        <v>18</v>
      </c>
    </row>
    <row r="67" spans="1:20" ht="14.4">
      <c r="A67" s="62"/>
      <c r="B67" s="336" t="s">
        <v>92</v>
      </c>
      <c r="C67" s="336"/>
      <c r="D67" s="336"/>
      <c r="E67" s="336"/>
      <c r="F67" s="336"/>
      <c r="G67" s="336"/>
      <c r="H67" s="336"/>
      <c r="I67" s="336"/>
      <c r="J67" s="336"/>
      <c r="K67" s="336"/>
      <c r="L67" s="336"/>
      <c r="M67" s="336"/>
      <c r="N67" s="336"/>
      <c r="O67" s="336"/>
      <c r="P67" s="336"/>
      <c r="Q67" s="336"/>
      <c r="R67" s="336"/>
      <c r="S67" s="336"/>
      <c r="T67" s="336"/>
    </row>
    <row r="68" spans="1:20" ht="14.4">
      <c r="A68" s="21" t="s">
        <v>93</v>
      </c>
      <c r="B68" s="35">
        <v>0.12</v>
      </c>
      <c r="C68" s="35">
        <v>1</v>
      </c>
      <c r="D68" s="35">
        <v>5</v>
      </c>
      <c r="E68" s="35">
        <v>10</v>
      </c>
      <c r="F68" s="35">
        <v>20</v>
      </c>
      <c r="G68" s="35">
        <v>30</v>
      </c>
      <c r="H68" s="35">
        <v>50</v>
      </c>
      <c r="I68" s="35">
        <v>60</v>
      </c>
      <c r="J68" s="35">
        <v>70</v>
      </c>
      <c r="K68" s="35">
        <v>80</v>
      </c>
      <c r="L68" s="35">
        <v>90</v>
      </c>
      <c r="M68" s="35">
        <v>100</v>
      </c>
      <c r="N68" s="35">
        <v>120</v>
      </c>
      <c r="O68" s="35">
        <v>140</v>
      </c>
      <c r="P68" s="35">
        <v>160</v>
      </c>
      <c r="Q68" s="35">
        <v>180</v>
      </c>
      <c r="R68" s="35">
        <v>200</v>
      </c>
      <c r="S68" s="35">
        <v>250</v>
      </c>
      <c r="T68" s="35">
        <v>300</v>
      </c>
    </row>
    <row r="69" spans="1:20" ht="14.4">
      <c r="A69" s="21">
        <v>0</v>
      </c>
      <c r="B69" s="31">
        <v>0.09</v>
      </c>
      <c r="C69" s="31">
        <v>0.09</v>
      </c>
      <c r="D69" s="31">
        <v>0.09</v>
      </c>
      <c r="E69" s="31">
        <v>0.09</v>
      </c>
      <c r="F69" s="31">
        <v>0.09</v>
      </c>
      <c r="G69" s="31">
        <v>0.09</v>
      </c>
      <c r="H69" s="31">
        <v>0.09</v>
      </c>
      <c r="I69" s="31">
        <v>0.09</v>
      </c>
      <c r="J69" s="31">
        <v>0.11</v>
      </c>
      <c r="K69" s="31">
        <v>0.11</v>
      </c>
      <c r="L69" s="31">
        <v>0.11</v>
      </c>
      <c r="M69" s="31">
        <v>0.11</v>
      </c>
      <c r="N69" s="147">
        <v>0.21</v>
      </c>
      <c r="O69" s="147">
        <v>0.21</v>
      </c>
      <c r="P69" s="147">
        <v>0.21</v>
      </c>
      <c r="Q69" s="147">
        <v>0.21</v>
      </c>
      <c r="R69" s="147">
        <v>0.21</v>
      </c>
      <c r="S69" s="147">
        <v>0.21</v>
      </c>
      <c r="T69" s="147">
        <v>0.21</v>
      </c>
    </row>
    <row r="70" spans="1:20" ht="14.4">
      <c r="A70" s="21">
        <v>3</v>
      </c>
      <c r="B70">
        <v>0.17</v>
      </c>
      <c r="C70">
        <v>0.17</v>
      </c>
      <c r="D70">
        <v>0.17</v>
      </c>
      <c r="E70">
        <v>0.17</v>
      </c>
      <c r="F70">
        <v>0.17</v>
      </c>
      <c r="G70">
        <v>0.17</v>
      </c>
      <c r="H70">
        <v>0.17</v>
      </c>
      <c r="I70">
        <v>0.17</v>
      </c>
      <c r="J70">
        <v>0.22</v>
      </c>
      <c r="K70">
        <v>0.22</v>
      </c>
      <c r="L70">
        <v>0.22</v>
      </c>
      <c r="M70">
        <v>0.22</v>
      </c>
      <c r="N70" s="64">
        <v>0.32</v>
      </c>
      <c r="O70" s="64">
        <v>0.32</v>
      </c>
      <c r="P70" s="64">
        <v>0.32</v>
      </c>
      <c r="Q70" s="64">
        <v>0.32</v>
      </c>
      <c r="R70" s="64">
        <v>0.32</v>
      </c>
      <c r="S70" s="64">
        <v>0.32</v>
      </c>
      <c r="T70" s="64">
        <v>0.32</v>
      </c>
    </row>
    <row r="71" spans="1:20" ht="14.4">
      <c r="A71" s="21">
        <v>4</v>
      </c>
      <c r="B71" s="31">
        <v>0.40</v>
      </c>
      <c r="C71" s="31">
        <v>0.40</v>
      </c>
      <c r="D71" s="31">
        <v>0.40</v>
      </c>
      <c r="E71" s="31">
        <v>0.40</v>
      </c>
      <c r="F71" s="31">
        <v>0.40</v>
      </c>
      <c r="G71" s="31">
        <v>0.40</v>
      </c>
      <c r="H71" s="31">
        <v>0.40</v>
      </c>
      <c r="I71" s="31">
        <v>0.34</v>
      </c>
      <c r="J71" s="31">
        <v>0.34</v>
      </c>
      <c r="K71" s="31">
        <v>0.34</v>
      </c>
      <c r="L71" s="31">
        <v>0.34</v>
      </c>
      <c r="M71" s="31">
        <v>0.34</v>
      </c>
      <c r="N71" s="147">
        <v>0.34</v>
      </c>
      <c r="O71" s="147">
        <v>0.34</v>
      </c>
      <c r="P71" s="147">
        <v>0.34</v>
      </c>
      <c r="Q71" s="147">
        <v>0.34</v>
      </c>
      <c r="R71" s="147">
        <v>0.34</v>
      </c>
      <c r="S71" s="147">
        <v>0.34</v>
      </c>
      <c r="T71" s="147">
        <v>0.34</v>
      </c>
    </row>
    <row r="72" spans="1:20" ht="14.4">
      <c r="A72" s="21">
        <v>5</v>
      </c>
      <c r="B72" s="31">
        <v>0.80</v>
      </c>
      <c r="C72" s="31">
        <v>0.80</v>
      </c>
      <c r="D72" s="31">
        <v>0.80</v>
      </c>
      <c r="E72" s="31">
        <v>0.80</v>
      </c>
      <c r="F72" s="31">
        <v>0.80</v>
      </c>
      <c r="G72" s="31">
        <v>0.60</v>
      </c>
      <c r="H72" s="31">
        <v>0.50</v>
      </c>
      <c r="I72" s="31">
        <v>0.45</v>
      </c>
      <c r="J72" s="31">
        <v>0.45</v>
      </c>
      <c r="K72" s="31">
        <v>0.45</v>
      </c>
      <c r="L72" s="31">
        <v>0.45</v>
      </c>
      <c r="M72" s="31">
        <v>0.45</v>
      </c>
      <c r="N72" s="147">
        <v>0.44</v>
      </c>
      <c r="O72" s="147">
        <v>0.44</v>
      </c>
      <c r="P72" s="147">
        <v>0.44</v>
      </c>
      <c r="Q72" s="147">
        <v>0.44</v>
      </c>
      <c r="R72" s="147">
        <v>0.44</v>
      </c>
      <c r="S72" s="147">
        <v>0.44</v>
      </c>
      <c r="T72" s="147">
        <v>0.44</v>
      </c>
    </row>
    <row r="73" spans="1:20" ht="14.4">
      <c r="A73" s="21">
        <v>6</v>
      </c>
      <c r="B73" s="31">
        <v>1</v>
      </c>
      <c r="C73" s="31">
        <v>1</v>
      </c>
      <c r="D73" s="31">
        <v>1</v>
      </c>
      <c r="E73" s="31">
        <v>1</v>
      </c>
      <c r="F73" s="31">
        <v>1</v>
      </c>
      <c r="G73" s="31">
        <v>0.90</v>
      </c>
      <c r="H73" s="31">
        <v>0.70</v>
      </c>
      <c r="I73" s="31">
        <v>0.56000000000000005</v>
      </c>
      <c r="J73" s="31">
        <v>0.56000000000000005</v>
      </c>
      <c r="K73" s="31">
        <v>0.56000000000000005</v>
      </c>
      <c r="L73" s="31">
        <v>0.56000000000000005</v>
      </c>
      <c r="M73" s="31">
        <v>0.56000000000000005</v>
      </c>
      <c r="N73" s="147">
        <v>0.54</v>
      </c>
      <c r="O73" s="147">
        <v>0.54</v>
      </c>
      <c r="P73" s="147">
        <v>0.54</v>
      </c>
      <c r="Q73" s="147">
        <v>0.54</v>
      </c>
      <c r="R73" s="147">
        <v>0.54</v>
      </c>
      <c r="S73" s="147">
        <v>0.54</v>
      </c>
      <c r="T73" s="147">
        <v>0.54</v>
      </c>
    </row>
    <row r="74" spans="1:20" ht="14.4">
      <c r="A74" s="21">
        <v>7</v>
      </c>
      <c r="B74" s="31">
        <v>1.60</v>
      </c>
      <c r="C74" s="31">
        <v>1.60</v>
      </c>
      <c r="D74" s="31">
        <v>1.60</v>
      </c>
      <c r="E74" s="31">
        <v>1.60</v>
      </c>
      <c r="F74" s="31">
        <v>1.40</v>
      </c>
      <c r="G74" s="31">
        <v>1</v>
      </c>
      <c r="H74" s="31">
        <v>0.90</v>
      </c>
      <c r="I74" s="31">
        <v>0.80</v>
      </c>
      <c r="J74" s="31">
        <v>0.80</v>
      </c>
      <c r="K74" s="31">
        <v>0.80</v>
      </c>
      <c r="L74" s="31">
        <v>0.80</v>
      </c>
      <c r="M74" s="31">
        <v>0.80</v>
      </c>
      <c r="N74" s="147">
        <v>0.55000000000000004</v>
      </c>
      <c r="O74" s="147">
        <v>0.55000000000000004</v>
      </c>
      <c r="P74" s="147">
        <v>0.55000000000000004</v>
      </c>
      <c r="Q74" s="147">
        <v>0.55000000000000004</v>
      </c>
      <c r="R74" s="147">
        <v>0.55000000000000004</v>
      </c>
      <c r="S74" s="147">
        <v>0.55000000000000004</v>
      </c>
      <c r="T74" s="147">
        <v>0.55000000000000004</v>
      </c>
    </row>
    <row r="75" spans="1:20" ht="14.4">
      <c r="A75" s="21">
        <v>8</v>
      </c>
      <c r="B75" s="31">
        <v>2</v>
      </c>
      <c r="C75" s="31">
        <v>2</v>
      </c>
      <c r="D75" s="31">
        <v>2</v>
      </c>
      <c r="E75" s="31">
        <v>2</v>
      </c>
      <c r="F75" s="31">
        <v>1.70</v>
      </c>
      <c r="G75" s="31">
        <v>1.20</v>
      </c>
      <c r="H75" s="31">
        <v>1.20</v>
      </c>
      <c r="I75" s="31">
        <v>1.1000000000000001</v>
      </c>
      <c r="J75" s="31">
        <v>1.1000000000000001</v>
      </c>
      <c r="K75" s="31">
        <v>1.1000000000000001</v>
      </c>
      <c r="L75" s="31">
        <v>1.1000000000000001</v>
      </c>
      <c r="M75" s="31">
        <v>1.1000000000000001</v>
      </c>
      <c r="N75" s="147">
        <v>0.79</v>
      </c>
      <c r="O75" s="147">
        <v>0.79</v>
      </c>
      <c r="P75" s="147">
        <v>0.79</v>
      </c>
      <c r="Q75" s="147">
        <v>0.79</v>
      </c>
      <c r="R75" s="147">
        <v>0.79</v>
      </c>
      <c r="S75" s="147">
        <v>0.79</v>
      </c>
      <c r="T75" s="147">
        <v>0.79</v>
      </c>
    </row>
    <row r="76" spans="1:20" ht="14.4">
      <c r="A76" s="21">
        <v>9</v>
      </c>
      <c r="B76" s="31">
        <v>2.40</v>
      </c>
      <c r="C76" s="31">
        <v>2.40</v>
      </c>
      <c r="D76" s="31">
        <v>2.40</v>
      </c>
      <c r="E76" s="31">
        <v>2.40</v>
      </c>
      <c r="F76" s="31">
        <v>2</v>
      </c>
      <c r="G76" s="147">
        <v>1.50</v>
      </c>
      <c r="H76" s="147">
        <v>1.50</v>
      </c>
      <c r="I76" s="31">
        <v>1.30</v>
      </c>
      <c r="J76" s="31">
        <v>1.30</v>
      </c>
      <c r="K76" s="31">
        <v>1.30</v>
      </c>
      <c r="L76" s="31">
        <v>1.30</v>
      </c>
      <c r="M76" s="31">
        <v>1.30</v>
      </c>
      <c r="N76" s="147">
        <v>0.86</v>
      </c>
      <c r="O76" s="147">
        <v>0.86</v>
      </c>
      <c r="P76" s="147">
        <v>0.86</v>
      </c>
      <c r="Q76" s="147">
        <v>0.86</v>
      </c>
      <c r="R76" s="147">
        <v>0.86</v>
      </c>
      <c r="S76" s="147">
        <v>0.86</v>
      </c>
      <c r="T76" s="147">
        <v>0.86</v>
      </c>
    </row>
    <row r="77" spans="1:20" ht="14.4">
      <c r="A77" s="21">
        <v>10</v>
      </c>
      <c r="B77" s="31">
        <v>2.80</v>
      </c>
      <c r="C77" s="31">
        <v>2.80</v>
      </c>
      <c r="D77" s="31">
        <v>2.80</v>
      </c>
      <c r="E77" s="31">
        <v>2.70</v>
      </c>
      <c r="F77" s="31">
        <v>2.2999999999999998</v>
      </c>
      <c r="G77" s="147">
        <v>1.80</v>
      </c>
      <c r="H77" s="147">
        <v>1.80</v>
      </c>
      <c r="I77" s="31">
        <v>1.40</v>
      </c>
      <c r="J77" s="31">
        <v>1.40</v>
      </c>
      <c r="K77" s="31">
        <v>1.40</v>
      </c>
      <c r="L77" s="31">
        <v>1.40</v>
      </c>
      <c r="M77" s="31">
        <v>1.40</v>
      </c>
      <c r="N77" s="147">
        <v>0.98</v>
      </c>
      <c r="O77" s="147">
        <v>0.98</v>
      </c>
      <c r="P77" s="147">
        <v>0.98</v>
      </c>
      <c r="Q77" s="147">
        <v>0.98</v>
      </c>
      <c r="R77" s="147">
        <v>0.98</v>
      </c>
      <c r="S77" s="147">
        <v>0.98</v>
      </c>
      <c r="T77" s="147">
        <v>0.98</v>
      </c>
    </row>
    <row r="78" spans="1:20" ht="14.4">
      <c r="A78" s="21">
        <v>11</v>
      </c>
      <c r="B78" s="31">
        <v>3.10</v>
      </c>
      <c r="C78" s="31">
        <v>3.10</v>
      </c>
      <c r="D78" s="31">
        <v>3.10</v>
      </c>
      <c r="E78" s="31">
        <v>3.10</v>
      </c>
      <c r="F78" s="31">
        <v>2.60</v>
      </c>
      <c r="G78" s="147">
        <v>2</v>
      </c>
      <c r="H78" s="147">
        <v>2</v>
      </c>
      <c r="I78" s="31">
        <v>1.60</v>
      </c>
      <c r="J78" s="31">
        <v>1.60</v>
      </c>
      <c r="K78" s="31">
        <v>1.60</v>
      </c>
      <c r="L78" s="31">
        <v>1.60</v>
      </c>
      <c r="M78" s="31">
        <v>1.60</v>
      </c>
      <c r="N78" s="147">
        <v>1.1200000000000001</v>
      </c>
      <c r="O78" s="147">
        <v>1.1200000000000001</v>
      </c>
      <c r="P78" s="147">
        <v>1.1200000000000001</v>
      </c>
      <c r="Q78" s="147">
        <v>1.1200000000000001</v>
      </c>
      <c r="R78" s="147">
        <v>1.1200000000000001</v>
      </c>
      <c r="S78" s="147">
        <v>1.1200000000000001</v>
      </c>
      <c r="T78" s="147">
        <v>1.1200000000000001</v>
      </c>
    </row>
    <row r="79" spans="1:20" ht="14.4">
      <c r="A79" s="21">
        <v>12</v>
      </c>
      <c r="B79" s="31">
        <v>3.40</v>
      </c>
      <c r="C79" s="31">
        <v>3.40</v>
      </c>
      <c r="D79" s="31">
        <v>3.40</v>
      </c>
      <c r="E79" s="31">
        <v>3.40</v>
      </c>
      <c r="F79" s="31">
        <v>2.90</v>
      </c>
      <c r="G79" s="147">
        <v>2.2000000000000002</v>
      </c>
      <c r="H79" s="147">
        <v>2.2000000000000002</v>
      </c>
      <c r="I79" s="31">
        <v>1.70</v>
      </c>
      <c r="J79" s="31">
        <v>1.70</v>
      </c>
      <c r="K79" s="31">
        <v>1.70</v>
      </c>
      <c r="L79" s="31">
        <v>1.70</v>
      </c>
      <c r="M79" s="31">
        <v>1.70</v>
      </c>
      <c r="N79" s="147">
        <v>1.26</v>
      </c>
      <c r="O79" s="147">
        <v>1.26</v>
      </c>
      <c r="P79" s="147">
        <v>1.26</v>
      </c>
      <c r="Q79" s="147">
        <v>1.26</v>
      </c>
      <c r="R79" s="147">
        <v>1.26</v>
      </c>
      <c r="S79" s="147">
        <v>1.26</v>
      </c>
      <c r="T79" s="147">
        <v>1.26</v>
      </c>
    </row>
    <row r="80" spans="1:20" ht="14.4">
      <c r="A80" s="21">
        <v>13</v>
      </c>
      <c r="B80" s="31">
        <v>3.70</v>
      </c>
      <c r="C80" s="31">
        <v>3.70</v>
      </c>
      <c r="D80" s="31">
        <v>3.70</v>
      </c>
      <c r="E80" s="31">
        <v>3.70</v>
      </c>
      <c r="F80" s="31">
        <v>3.10</v>
      </c>
      <c r="G80" s="147">
        <v>2.40</v>
      </c>
      <c r="H80" s="147">
        <v>2.40</v>
      </c>
      <c r="I80" s="31">
        <v>1.90</v>
      </c>
      <c r="J80" s="31">
        <v>1.90</v>
      </c>
      <c r="K80" s="31">
        <v>1.90</v>
      </c>
      <c r="L80" s="31">
        <v>1.90</v>
      </c>
      <c r="M80" s="31">
        <v>1.90</v>
      </c>
      <c r="N80" s="147">
        <v>1.43</v>
      </c>
      <c r="O80" s="147">
        <v>1.43</v>
      </c>
      <c r="P80" s="147">
        <v>1.43</v>
      </c>
      <c r="Q80" s="147">
        <v>1.43</v>
      </c>
      <c r="R80" s="147">
        <v>1.43</v>
      </c>
      <c r="S80" s="147">
        <v>1.43</v>
      </c>
      <c r="T80" s="147">
        <v>1.43</v>
      </c>
    </row>
    <row r="81" spans="1:20" ht="14.4">
      <c r="A81" s="21">
        <v>14</v>
      </c>
      <c r="B81" s="31">
        <v>4</v>
      </c>
      <c r="C81" s="31">
        <v>4</v>
      </c>
      <c r="D81" s="31">
        <v>4</v>
      </c>
      <c r="E81" s="31">
        <v>4</v>
      </c>
      <c r="F81" s="31">
        <v>3.40</v>
      </c>
      <c r="G81" s="147">
        <v>2.60</v>
      </c>
      <c r="H81" s="147">
        <v>2.60</v>
      </c>
      <c r="I81" s="31">
        <v>2</v>
      </c>
      <c r="J81" s="31">
        <v>2</v>
      </c>
      <c r="K81" s="31">
        <v>2</v>
      </c>
      <c r="L81" s="31">
        <v>2</v>
      </c>
      <c r="M81" s="31">
        <v>2</v>
      </c>
      <c r="N81" s="147">
        <v>1.52</v>
      </c>
      <c r="O81" s="147">
        <v>1.52</v>
      </c>
      <c r="P81" s="147">
        <v>1.52</v>
      </c>
      <c r="Q81" s="147">
        <v>1.52</v>
      </c>
      <c r="R81" s="147">
        <v>1.52</v>
      </c>
      <c r="S81" s="147">
        <v>1.52</v>
      </c>
      <c r="T81" s="147">
        <v>1.52</v>
      </c>
    </row>
    <row r="82" spans="1:20" ht="14.4">
      <c r="A82" s="21">
        <v>15</v>
      </c>
      <c r="B82" s="31">
        <v>4.30</v>
      </c>
      <c r="C82" s="147">
        <v>4.30</v>
      </c>
      <c r="D82" s="147">
        <v>4.30</v>
      </c>
      <c r="E82" s="147">
        <v>4.30</v>
      </c>
      <c r="F82" s="147">
        <v>3.60</v>
      </c>
      <c r="G82" s="147">
        <v>2.80</v>
      </c>
      <c r="H82" s="147">
        <v>2.80</v>
      </c>
      <c r="I82" s="147">
        <v>2.2000000000000002</v>
      </c>
      <c r="J82" s="147">
        <v>2.2000000000000002</v>
      </c>
      <c r="K82" s="147">
        <v>2.2000000000000002</v>
      </c>
      <c r="L82" s="147">
        <v>2.2000000000000002</v>
      </c>
      <c r="M82" s="147">
        <v>2.2000000000000002</v>
      </c>
      <c r="N82" s="147">
        <v>1.61</v>
      </c>
      <c r="O82" s="147">
        <v>1.61</v>
      </c>
      <c r="P82" s="147">
        <v>1.61</v>
      </c>
      <c r="Q82" s="147">
        <v>1.61</v>
      </c>
      <c r="R82" s="147">
        <v>1.61</v>
      </c>
      <c r="S82" s="147">
        <v>1.61</v>
      </c>
      <c r="T82" s="147">
        <v>1.61</v>
      </c>
    </row>
    <row r="83" spans="1:20" ht="14.4">
      <c r="A83" s="21">
        <v>16</v>
      </c>
      <c r="B83" s="31">
        <v>4.70</v>
      </c>
      <c r="C83" s="147">
        <v>4.70</v>
      </c>
      <c r="D83" s="147">
        <v>4.70</v>
      </c>
      <c r="E83" s="147">
        <v>4.70</v>
      </c>
      <c r="F83" s="147">
        <v>3.90</v>
      </c>
      <c r="G83" s="147">
        <v>3</v>
      </c>
      <c r="H83" s="147">
        <v>3</v>
      </c>
      <c r="I83" s="147">
        <v>2.40</v>
      </c>
      <c r="J83" s="147">
        <v>2.40</v>
      </c>
      <c r="K83" s="147">
        <v>2.40</v>
      </c>
      <c r="L83" s="147">
        <v>2.40</v>
      </c>
      <c r="M83" s="147">
        <v>2.40</v>
      </c>
      <c r="N83" s="147">
        <v>1.67</v>
      </c>
      <c r="O83" s="147">
        <v>1.67</v>
      </c>
      <c r="P83" s="147">
        <v>1.67</v>
      </c>
      <c r="Q83" s="147">
        <v>1.67</v>
      </c>
      <c r="R83" s="147">
        <v>1.67</v>
      </c>
      <c r="S83" s="147">
        <v>1.67</v>
      </c>
      <c r="T83" s="147">
        <v>1.67</v>
      </c>
    </row>
    <row r="84" spans="1:20" ht="14.4">
      <c r="A84" s="21">
        <v>17</v>
      </c>
      <c r="B84" s="31">
        <v>5</v>
      </c>
      <c r="C84" s="147">
        <v>5</v>
      </c>
      <c r="D84" s="147">
        <v>5</v>
      </c>
      <c r="E84" s="147">
        <v>5</v>
      </c>
      <c r="F84" s="147">
        <v>4.20</v>
      </c>
      <c r="G84" s="147">
        <v>3.20</v>
      </c>
      <c r="H84" s="147">
        <v>3.20</v>
      </c>
      <c r="I84" s="147">
        <v>2.50</v>
      </c>
      <c r="J84" s="147">
        <v>2.50</v>
      </c>
      <c r="K84" s="147">
        <v>2.50</v>
      </c>
      <c r="L84" s="147">
        <v>2.50</v>
      </c>
      <c r="M84" s="147">
        <v>2.50</v>
      </c>
      <c r="N84" s="147">
        <v>1.74</v>
      </c>
      <c r="O84" s="147">
        <v>1.74</v>
      </c>
      <c r="P84" s="147">
        <v>1.74</v>
      </c>
      <c r="Q84" s="147">
        <v>1.74</v>
      </c>
      <c r="R84" s="147">
        <v>1.74</v>
      </c>
      <c r="S84" s="147">
        <v>1.74</v>
      </c>
      <c r="T84" s="147">
        <v>1.74</v>
      </c>
    </row>
    <row r="85" spans="1:20" ht="14.4">
      <c r="A85" s="21">
        <v>18</v>
      </c>
      <c r="B85" s="31">
        <v>5.30</v>
      </c>
      <c r="C85" s="147">
        <v>5.30</v>
      </c>
      <c r="D85" s="147">
        <v>5.30</v>
      </c>
      <c r="E85" s="147">
        <v>5.30</v>
      </c>
      <c r="F85" s="147">
        <v>4.4000000000000004</v>
      </c>
      <c r="G85" s="147">
        <v>3.40</v>
      </c>
      <c r="H85" s="147">
        <v>3.40</v>
      </c>
      <c r="I85" s="147">
        <v>2.70</v>
      </c>
      <c r="J85" s="147">
        <v>2.70</v>
      </c>
      <c r="K85" s="147">
        <v>2.70</v>
      </c>
      <c r="L85" s="147">
        <v>2.70</v>
      </c>
      <c r="M85" s="147">
        <v>2.70</v>
      </c>
      <c r="N85" s="147">
        <v>1.64</v>
      </c>
      <c r="O85" s="147">
        <v>1.64</v>
      </c>
      <c r="P85" s="147">
        <v>1.64</v>
      </c>
      <c r="Q85" s="147">
        <v>1.64</v>
      </c>
      <c r="R85" s="147">
        <v>1.64</v>
      </c>
      <c r="S85" s="147">
        <v>1.64</v>
      </c>
      <c r="T85" s="147">
        <v>1.64</v>
      </c>
    </row>
    <row r="86" spans="1:1" ht="14.4">
      <c r="A86" t="s">
        <v>162</v>
      </c>
    </row>
  </sheetData>
  <sheetProtection algorithmName="SHA-512" hashValue="6oUC8qoBLQiu5hGePxP1Sandi/QL8cWU0TZuO9M42PC8SpZqSiWJbH+zAxS+FDfpOrWqWw7OLY6EhIn3Q7+JUQ==" saltValue="DkJ38BtPcA3t+I5h4zEBlw==" spinCount="100000" sheet="1" objects="1" scenarios="1" selectLockedCells="1" selectUnlockedCells="1"/>
  <mergeCells count="5">
    <mergeCell ref="B3:T3"/>
    <mergeCell ref="A1:T1"/>
    <mergeCell ref="B46:T46"/>
    <mergeCell ref="B67:T67"/>
    <mergeCell ref="B24:T24"/>
  </mergeCells>
  <pageMargins left="0.7" right="0.7" top="0.75" bottom="0.75" header="0.3" footer="0.3"/>
  <pageSetup orientation="portrait" paperSize="1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C1E2D32-C5ED-4D5D-9468-642A1E897535}">
  <sheetPr codeName="Ark12"/>
  <dimension ref="A1:O14"/>
  <sheetViews>
    <sheetView showGridLines="0" workbookViewId="0" topLeftCell="A1">
      <selection pane="topLeft" activeCell="G20" sqref="G20"/>
    </sheetView>
  </sheetViews>
  <sheetFormatPr defaultColWidth="11.4442857142857" defaultRowHeight="14.4"/>
  <sheetData>
    <row r="1" spans="1:15" ht="21">
      <c r="A1" s="337" t="s">
        <v>96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</row>
    <row r="3" spans="2:15" ht="14.4">
      <c r="B3" s="338" t="s">
        <v>92</v>
      </c>
      <c r="C3" s="338"/>
      <c r="D3" s="338"/>
      <c r="E3" s="338"/>
      <c r="F3" s="338"/>
      <c r="G3" s="338"/>
      <c r="H3" s="338"/>
      <c r="I3" s="338"/>
      <c r="J3" s="338"/>
      <c r="K3" s="338"/>
      <c r="L3" s="338"/>
      <c r="M3" s="338"/>
      <c r="N3" s="338"/>
      <c r="O3" s="338"/>
    </row>
    <row r="4" spans="1:15" ht="14.4">
      <c r="A4" s="41" t="s">
        <v>93</v>
      </c>
      <c r="B4" s="35">
        <v>0.20</v>
      </c>
      <c r="C4" s="35">
        <v>1</v>
      </c>
      <c r="D4" s="35">
        <v>5</v>
      </c>
      <c r="E4" s="35">
        <v>10</v>
      </c>
      <c r="F4" s="35">
        <v>50</v>
      </c>
      <c r="G4" s="35">
        <v>60</v>
      </c>
      <c r="H4" s="35">
        <v>70</v>
      </c>
      <c r="I4" s="35">
        <v>80</v>
      </c>
      <c r="J4" s="35">
        <v>90</v>
      </c>
      <c r="K4" s="35">
        <v>100</v>
      </c>
      <c r="L4" s="35">
        <v>500</v>
      </c>
      <c r="M4" s="35">
        <v>1000</v>
      </c>
      <c r="N4" s="35">
        <v>2500</v>
      </c>
      <c r="O4" s="35">
        <v>5000</v>
      </c>
    </row>
    <row r="5" spans="1:15" ht="14.4">
      <c r="A5" s="146">
        <v>0</v>
      </c>
      <c r="B5" s="149">
        <f>ROUND(B6*0.83,2)</f>
        <v>2.2400000000000002</v>
      </c>
      <c r="C5" s="149">
        <f t="shared" si="0" ref="C5:O5">ROUND(C6*0.83,2)</f>
        <v>1.63</v>
      </c>
      <c r="D5" s="149">
        <f t="shared" si="0"/>
        <v>1.18</v>
      </c>
      <c r="E5" s="149">
        <f t="shared" si="0"/>
        <v>1.02</v>
      </c>
      <c r="F5" s="149">
        <f t="shared" si="0"/>
        <v>0.74</v>
      </c>
      <c r="G5" s="149">
        <f t="shared" si="0"/>
        <v>0.71</v>
      </c>
      <c r="H5" s="149">
        <f t="shared" si="0"/>
        <v>0.70</v>
      </c>
      <c r="I5" s="149">
        <f t="shared" si="0"/>
        <v>0.67</v>
      </c>
      <c r="J5" s="149">
        <f t="shared" si="0"/>
        <v>0.66</v>
      </c>
      <c r="K5" s="149">
        <f t="shared" si="0"/>
        <v>0.65</v>
      </c>
      <c r="L5" s="149">
        <f t="shared" si="0"/>
        <v>0.46</v>
      </c>
      <c r="M5" s="149">
        <f t="shared" si="0"/>
        <v>0.41</v>
      </c>
      <c r="N5" s="149">
        <f t="shared" si="0"/>
        <v>0.34</v>
      </c>
      <c r="O5" s="149">
        <f t="shared" si="0"/>
        <v>0.30</v>
      </c>
    </row>
    <row r="6" spans="1:15" ht="14.4">
      <c r="A6" s="21">
        <v>2</v>
      </c>
      <c r="B6" s="31">
        <v>2.70</v>
      </c>
      <c r="C6" s="31">
        <v>1.96</v>
      </c>
      <c r="D6" s="31">
        <v>1.42</v>
      </c>
      <c r="E6" s="31">
        <v>1.23</v>
      </c>
      <c r="F6" s="31">
        <v>0.89</v>
      </c>
      <c r="G6" s="31">
        <v>0.86</v>
      </c>
      <c r="H6" s="31">
        <v>0.84</v>
      </c>
      <c r="I6" s="31">
        <v>0.81</v>
      </c>
      <c r="J6" s="31">
        <v>0.80</v>
      </c>
      <c r="K6" s="31">
        <v>0.78</v>
      </c>
      <c r="L6" s="31">
        <v>0.56000000000000005</v>
      </c>
      <c r="M6" s="31">
        <v>0.49</v>
      </c>
      <c r="N6" s="31">
        <v>0.41</v>
      </c>
      <c r="O6" s="31">
        <v>0.36</v>
      </c>
    </row>
    <row r="7" spans="1:15" ht="14.4">
      <c r="A7" s="21">
        <v>4</v>
      </c>
      <c r="B7" s="31">
        <v>3.23</v>
      </c>
      <c r="C7" s="31">
        <v>2.34</v>
      </c>
      <c r="D7" s="31">
        <v>1.69</v>
      </c>
      <c r="E7" s="31">
        <v>1.48</v>
      </c>
      <c r="F7" s="31">
        <v>1.07</v>
      </c>
      <c r="G7" s="31">
        <v>1.03</v>
      </c>
      <c r="H7" s="31">
        <v>1</v>
      </c>
      <c r="I7" s="31">
        <v>0.97</v>
      </c>
      <c r="J7" s="31">
        <v>0.95</v>
      </c>
      <c r="K7" s="31">
        <v>0.93</v>
      </c>
      <c r="L7" s="31">
        <v>0.67</v>
      </c>
      <c r="M7" s="31">
        <v>0.59</v>
      </c>
      <c r="N7" s="31">
        <v>0.49</v>
      </c>
      <c r="O7" s="31">
        <v>0.43</v>
      </c>
    </row>
    <row r="8" spans="1:15" ht="14.4">
      <c r="A8" s="21">
        <v>6</v>
      </c>
      <c r="B8" s="31">
        <v>3.86</v>
      </c>
      <c r="C8" s="31">
        <v>2.80</v>
      </c>
      <c r="D8" s="31">
        <v>2.0299999999999998</v>
      </c>
      <c r="E8" s="31">
        <v>1.77</v>
      </c>
      <c r="F8" s="31">
        <v>1.28</v>
      </c>
      <c r="G8" s="31">
        <v>1.23</v>
      </c>
      <c r="H8" s="31">
        <v>1.20</v>
      </c>
      <c r="I8" s="31">
        <v>1.1599999999999999</v>
      </c>
      <c r="J8" s="31">
        <v>1.1399999999999999</v>
      </c>
      <c r="K8" s="31">
        <v>1.1100000000000001</v>
      </c>
      <c r="L8" s="31">
        <v>0.81</v>
      </c>
      <c r="M8" s="31">
        <v>0.70</v>
      </c>
      <c r="N8" s="31">
        <v>0.59</v>
      </c>
      <c r="O8" s="31">
        <v>0.51</v>
      </c>
    </row>
    <row r="9" spans="1:15" ht="14.4">
      <c r="A9" s="21">
        <v>8</v>
      </c>
      <c r="B9" s="31">
        <v>4.63</v>
      </c>
      <c r="C9" s="31">
        <v>3.35</v>
      </c>
      <c r="D9" s="31">
        <v>2.4300000000000002</v>
      </c>
      <c r="E9" s="31">
        <v>2.12</v>
      </c>
      <c r="F9" s="31">
        <v>1.53</v>
      </c>
      <c r="G9" s="31">
        <v>1.48</v>
      </c>
      <c r="H9" s="31">
        <v>1.43</v>
      </c>
      <c r="I9" s="31">
        <v>1.40</v>
      </c>
      <c r="J9" s="31">
        <v>1.36</v>
      </c>
      <c r="K9" s="31">
        <v>1.34</v>
      </c>
      <c r="L9" s="31">
        <v>0.97</v>
      </c>
      <c r="M9" s="31">
        <v>0.84</v>
      </c>
      <c r="N9" s="31">
        <v>0.70</v>
      </c>
      <c r="O9" s="31">
        <v>0.61</v>
      </c>
    </row>
    <row r="10" spans="1:15" ht="14.4">
      <c r="A10" s="21">
        <v>10</v>
      </c>
      <c r="B10" s="31">
        <v>5.56</v>
      </c>
      <c r="C10" s="31">
        <v>4.03</v>
      </c>
      <c r="D10" s="31">
        <v>2.92</v>
      </c>
      <c r="E10" s="31">
        <v>2.54</v>
      </c>
      <c r="F10" s="31">
        <v>1.84</v>
      </c>
      <c r="G10" s="31">
        <v>1.78</v>
      </c>
      <c r="H10" s="31">
        <v>1.72</v>
      </c>
      <c r="I10" s="31">
        <v>1.68</v>
      </c>
      <c r="J10" s="31">
        <v>1.64</v>
      </c>
      <c r="K10" s="31">
        <v>1.60</v>
      </c>
      <c r="L10" s="31">
        <v>1.1599999999999999</v>
      </c>
      <c r="M10" s="31">
        <v>1.01</v>
      </c>
      <c r="N10" s="31">
        <v>0.84</v>
      </c>
      <c r="O10" s="31">
        <v>0.73</v>
      </c>
    </row>
    <row r="11" spans="1:15" ht="14.4">
      <c r="A11" s="21">
        <v>12</v>
      </c>
      <c r="B11" s="31">
        <v>6.69</v>
      </c>
      <c r="C11" s="31">
        <v>4.8499999999999996</v>
      </c>
      <c r="D11" s="31">
        <v>3.51</v>
      </c>
      <c r="E11" s="31">
        <v>3.06</v>
      </c>
      <c r="F11" s="31">
        <v>2.2200000000000002</v>
      </c>
      <c r="G11" s="31">
        <v>2.14</v>
      </c>
      <c r="H11" s="31">
        <v>2.0699999999999998</v>
      </c>
      <c r="I11" s="31">
        <v>2.02</v>
      </c>
      <c r="J11" s="31">
        <v>1.97</v>
      </c>
      <c r="K11" s="31">
        <v>1.93</v>
      </c>
      <c r="L11" s="31">
        <v>1.40</v>
      </c>
      <c r="M11" s="31">
        <v>1.22</v>
      </c>
      <c r="N11" s="31">
        <v>1.01</v>
      </c>
      <c r="O11" s="31">
        <v>0.88</v>
      </c>
    </row>
    <row r="12" spans="1:15" ht="14.4">
      <c r="A12" s="21">
        <v>14</v>
      </c>
      <c r="B12" s="31">
        <v>8.06</v>
      </c>
      <c r="C12" s="31">
        <v>5.84</v>
      </c>
      <c r="D12" s="31">
        <v>4.2300000000000004</v>
      </c>
      <c r="E12" s="31">
        <v>3.69</v>
      </c>
      <c r="F12" s="31">
        <v>2.67</v>
      </c>
      <c r="G12" s="31">
        <v>2.58</v>
      </c>
      <c r="H12" s="31">
        <v>2.50</v>
      </c>
      <c r="I12" s="31">
        <v>2.4300000000000002</v>
      </c>
      <c r="J12" s="31">
        <v>2.38</v>
      </c>
      <c r="K12" s="31">
        <v>2.33</v>
      </c>
      <c r="L12" s="31">
        <v>1.69</v>
      </c>
      <c r="M12" s="31">
        <v>1.47</v>
      </c>
      <c r="N12" s="31">
        <v>1.22</v>
      </c>
      <c r="O12" s="31">
        <v>1.06</v>
      </c>
    </row>
    <row r="13" spans="1:15" ht="14.4">
      <c r="A13" s="21">
        <v>16</v>
      </c>
      <c r="B13" s="31">
        <v>9.74</v>
      </c>
      <c r="C13" s="31">
        <v>7.06</v>
      </c>
      <c r="D13" s="31">
        <v>5.12</v>
      </c>
      <c r="E13" s="31">
        <v>4.45</v>
      </c>
      <c r="F13" s="31">
        <v>3.23</v>
      </c>
      <c r="G13" s="31">
        <v>3.11</v>
      </c>
      <c r="H13" s="31">
        <v>3.02</v>
      </c>
      <c r="I13" s="31">
        <v>2.94</v>
      </c>
      <c r="J13" s="31">
        <v>2.87</v>
      </c>
      <c r="K13" s="31">
        <v>2.81</v>
      </c>
      <c r="L13" s="31">
        <v>2.04</v>
      </c>
      <c r="M13" s="31">
        <v>1.77</v>
      </c>
      <c r="N13" s="31">
        <v>1.48</v>
      </c>
      <c r="O13" s="31">
        <v>1.29</v>
      </c>
    </row>
    <row r="14" spans="1:1" ht="14.4">
      <c r="A14" t="s">
        <v>97</v>
      </c>
    </row>
  </sheetData>
  <sheetProtection algorithmName="SHA-512" hashValue="fppkgu8ZRKLfkuXPL9WCxHeet9Vf9Nc7hsiLdtB1aTGFiW5XDqa0TpNuxOUPizfa2dwWi5wP9TP7Im2vkbQjqw==" saltValue="4BJ1LwKi89e6VF8L5MTcNg==" spinCount="100000" sheet="1" objects="1" scenarios="1" selectLockedCells="1" selectUnlockedCells="1"/>
  <mergeCells count="2">
    <mergeCell ref="B3:O3"/>
    <mergeCell ref="A1:O1"/>
  </mergeCells>
  <pageMargins left="0.7" right="0.7" top="0.75" bottom="0.75" header="0.3" footer="0.3"/>
  <pageSetup orientation="portrait" paperSize="1" r:id="rId3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01AAD47-9364-4A91-BCF8-B8F214E41498}">
  <sheetPr codeName="Ark13"/>
  <dimension ref="A1:O21"/>
  <sheetViews>
    <sheetView showGridLines="0" workbookViewId="0" topLeftCell="A1">
      <selection pane="topLeft" activeCell="R19" sqref="R19"/>
    </sheetView>
  </sheetViews>
  <sheetFormatPr defaultColWidth="11.4442857142857" defaultRowHeight="14.4"/>
  <sheetData>
    <row r="1" spans="1:15" ht="21">
      <c r="A1" s="337" t="s">
        <v>98</v>
      </c>
      <c r="B1" s="337"/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</row>
    <row r="3" spans="2:15" ht="14.4">
      <c r="B3" s="338" t="s">
        <v>99</v>
      </c>
      <c r="C3" s="338"/>
      <c r="D3" s="338"/>
      <c r="E3" s="338"/>
      <c r="F3" s="338"/>
      <c r="G3" s="338"/>
      <c r="H3" s="338"/>
      <c r="I3" s="338"/>
      <c r="J3" s="338"/>
      <c r="K3" s="338"/>
      <c r="L3" s="338"/>
      <c r="M3" s="338"/>
      <c r="N3" s="338"/>
      <c r="O3" s="338"/>
    </row>
    <row r="4" spans="1:15" ht="14.4">
      <c r="A4" s="41" t="s">
        <v>93</v>
      </c>
      <c r="B4" s="40">
        <v>0.20</v>
      </c>
      <c r="C4" s="40">
        <v>1</v>
      </c>
      <c r="D4" s="40">
        <v>5</v>
      </c>
      <c r="E4" s="40">
        <v>10</v>
      </c>
      <c r="F4" s="40">
        <v>50</v>
      </c>
      <c r="G4" s="40">
        <v>60</v>
      </c>
      <c r="H4" s="40">
        <v>70</v>
      </c>
      <c r="I4" s="40">
        <v>80</v>
      </c>
      <c r="J4" s="40">
        <v>90</v>
      </c>
      <c r="K4" s="40">
        <v>100</v>
      </c>
      <c r="L4" s="40">
        <v>500</v>
      </c>
      <c r="M4" s="40">
        <v>1000</v>
      </c>
      <c r="N4" s="40">
        <v>2500</v>
      </c>
      <c r="O4" s="40">
        <v>5000</v>
      </c>
    </row>
    <row r="5" spans="1:15" ht="14.4">
      <c r="A5" s="150">
        <v>0</v>
      </c>
      <c r="B5" s="151">
        <f>ROUND(B6*0.91,2)</f>
        <v>1.97</v>
      </c>
      <c r="C5" s="151">
        <f t="shared" si="0" ref="C5:O5">ROUND(C6*0.91,2)</f>
        <v>1.43</v>
      </c>
      <c r="D5" s="151">
        <f t="shared" si="0"/>
        <v>1.04</v>
      </c>
      <c r="E5" s="151">
        <f t="shared" si="0"/>
        <v>0.90</v>
      </c>
      <c r="F5" s="151">
        <f t="shared" si="0"/>
        <v>0.66</v>
      </c>
      <c r="G5" s="151">
        <f t="shared" si="0"/>
        <v>0.63</v>
      </c>
      <c r="H5" s="151">
        <f t="shared" si="0"/>
        <v>0.61</v>
      </c>
      <c r="I5" s="151">
        <f t="shared" si="0"/>
        <v>0.59</v>
      </c>
      <c r="J5" s="151">
        <f t="shared" si="0"/>
        <v>0.57999999999999996</v>
      </c>
      <c r="K5" s="151">
        <f t="shared" si="0"/>
        <v>0.56999999999999995</v>
      </c>
      <c r="L5" s="151">
        <f t="shared" si="0"/>
        <v>0.41</v>
      </c>
      <c r="M5" s="151">
        <f t="shared" si="0"/>
        <v>0.35</v>
      </c>
      <c r="N5" s="151">
        <f t="shared" si="0"/>
        <v>0.30</v>
      </c>
      <c r="O5" s="151">
        <f t="shared" si="0"/>
        <v>0.26</v>
      </c>
    </row>
    <row r="6" spans="1:15" ht="14.4">
      <c r="A6" s="42">
        <v>2</v>
      </c>
      <c r="B6" s="39">
        <v>2.17</v>
      </c>
      <c r="C6" s="39">
        <v>1.57</v>
      </c>
      <c r="D6" s="39">
        <v>1.1399999999999999</v>
      </c>
      <c r="E6" s="39">
        <v>0.99</v>
      </c>
      <c r="F6" s="39">
        <v>0.72</v>
      </c>
      <c r="G6" s="39">
        <v>0.69</v>
      </c>
      <c r="H6" s="39">
        <v>0.67</v>
      </c>
      <c r="I6" s="39">
        <v>0.65</v>
      </c>
      <c r="J6" s="39">
        <v>0.64</v>
      </c>
      <c r="K6" s="39">
        <v>0.63</v>
      </c>
      <c r="L6" s="39">
        <v>0.45</v>
      </c>
      <c r="M6" s="39">
        <v>0.39</v>
      </c>
      <c r="N6" s="39">
        <v>0.33</v>
      </c>
      <c r="O6" s="39">
        <v>0.28999999999999998</v>
      </c>
    </row>
    <row r="7" spans="1:15" ht="14.4">
      <c r="A7" s="42">
        <v>3</v>
      </c>
      <c r="B7" s="39">
        <f t="shared" si="1" ref="B7:O7">(B6+B8)/2</f>
        <v>2.38</v>
      </c>
      <c r="C7" s="39">
        <f t="shared" si="1"/>
        <v>1.725</v>
      </c>
      <c r="D7" s="39">
        <f t="shared" si="1"/>
        <v>1.25</v>
      </c>
      <c r="E7" s="39">
        <f t="shared" si="1"/>
        <v>1.0899999999999999</v>
      </c>
      <c r="F7" s="39">
        <f t="shared" si="1"/>
        <v>0.79</v>
      </c>
      <c r="G7" s="39">
        <f t="shared" si="1"/>
        <v>0.76</v>
      </c>
      <c r="H7" s="39">
        <f t="shared" si="1"/>
        <v>0.7350000000000001</v>
      </c>
      <c r="I7" s="39">
        <f t="shared" si="1"/>
        <v>0.71500000000000008</v>
      </c>
      <c r="J7" s="39">
        <f t="shared" si="1"/>
        <v>0.70</v>
      </c>
      <c r="K7" s="39">
        <f t="shared" si="1"/>
        <v>0.69</v>
      </c>
      <c r="L7" s="39">
        <f t="shared" si="1"/>
        <v>0.495</v>
      </c>
      <c r="M7" s="39">
        <f t="shared" si="1"/>
        <v>0.43</v>
      </c>
      <c r="N7" s="39">
        <f t="shared" si="1"/>
        <v>0.36</v>
      </c>
      <c r="O7" s="39">
        <f t="shared" si="1"/>
        <v>0.315</v>
      </c>
    </row>
    <row r="8" spans="1:15" ht="14.4">
      <c r="A8" s="42">
        <v>4</v>
      </c>
      <c r="B8" s="39">
        <v>2.59</v>
      </c>
      <c r="C8" s="39">
        <v>1.88</v>
      </c>
      <c r="D8" s="39">
        <v>1.36</v>
      </c>
      <c r="E8" s="39">
        <v>1.19</v>
      </c>
      <c r="F8" s="39">
        <v>0.86</v>
      </c>
      <c r="G8" s="39">
        <v>0.83</v>
      </c>
      <c r="H8" s="39">
        <v>0.80</v>
      </c>
      <c r="I8" s="39">
        <v>0.78</v>
      </c>
      <c r="J8" s="39">
        <v>0.76</v>
      </c>
      <c r="K8" s="39">
        <v>0.75</v>
      </c>
      <c r="L8" s="39">
        <v>0.54</v>
      </c>
      <c r="M8" s="39">
        <v>0.47</v>
      </c>
      <c r="N8" s="39">
        <v>0.39</v>
      </c>
      <c r="O8" s="39">
        <v>0.34</v>
      </c>
    </row>
    <row r="9" spans="1:15" ht="14.4">
      <c r="A9" s="42">
        <v>5</v>
      </c>
      <c r="B9" s="39">
        <f t="shared" si="2" ref="B9:O9">(B8+B10)/2</f>
        <v>2.8499999999999996</v>
      </c>
      <c r="C9" s="39">
        <f t="shared" si="2"/>
        <v>2.065</v>
      </c>
      <c r="D9" s="39">
        <f t="shared" si="2"/>
        <v>1.495</v>
      </c>
      <c r="E9" s="39">
        <f t="shared" si="2"/>
        <v>1.305</v>
      </c>
      <c r="F9" s="39">
        <f t="shared" si="2"/>
        <v>0.945</v>
      </c>
      <c r="G9" s="39">
        <f t="shared" si="2"/>
        <v>0.90999999999999992</v>
      </c>
      <c r="H9" s="39">
        <f t="shared" si="2"/>
        <v>0.88</v>
      </c>
      <c r="I9" s="39">
        <f t="shared" si="2"/>
        <v>0.86</v>
      </c>
      <c r="J9" s="39">
        <f t="shared" si="2"/>
        <v>0.84000000000000008</v>
      </c>
      <c r="K9" s="39">
        <f t="shared" si="2"/>
        <v>0.825</v>
      </c>
      <c r="L9" s="39">
        <f t="shared" si="2"/>
        <v>0.595</v>
      </c>
      <c r="M9" s="39">
        <f t="shared" si="2"/>
        <v>0.52</v>
      </c>
      <c r="N9" s="39">
        <f t="shared" si="2"/>
        <v>0.43</v>
      </c>
      <c r="O9" s="39">
        <f t="shared" si="2"/>
        <v>0.375</v>
      </c>
    </row>
    <row r="10" spans="1:15" ht="14.4">
      <c r="A10" s="42">
        <v>6</v>
      </c>
      <c r="B10" s="39">
        <v>3.11</v>
      </c>
      <c r="C10" s="39">
        <v>2.25</v>
      </c>
      <c r="D10" s="39">
        <v>1.63</v>
      </c>
      <c r="E10" s="39">
        <v>1.42</v>
      </c>
      <c r="F10" s="39">
        <v>1.03</v>
      </c>
      <c r="G10" s="39">
        <v>0.99</v>
      </c>
      <c r="H10" s="39">
        <v>0.96</v>
      </c>
      <c r="I10" s="39">
        <v>0.94</v>
      </c>
      <c r="J10" s="39">
        <v>0.92</v>
      </c>
      <c r="K10" s="39">
        <v>0.90</v>
      </c>
      <c r="L10" s="39">
        <v>0.65</v>
      </c>
      <c r="M10" s="39">
        <v>0.56999999999999995</v>
      </c>
      <c r="N10" s="39">
        <v>0.47</v>
      </c>
      <c r="O10" s="39">
        <v>0.41</v>
      </c>
    </row>
    <row r="11" spans="1:15" ht="14.4">
      <c r="A11" s="42">
        <v>7</v>
      </c>
      <c r="B11" s="39">
        <f t="shared" si="3" ref="B11:O11">(B10+B12)/2</f>
        <v>3.42</v>
      </c>
      <c r="C11" s="39">
        <f t="shared" si="3"/>
        <v>2.48</v>
      </c>
      <c r="D11" s="39">
        <f t="shared" si="3"/>
        <v>1.795</v>
      </c>
      <c r="E11" s="39">
        <f t="shared" si="3"/>
        <v>1.565</v>
      </c>
      <c r="F11" s="39">
        <f t="shared" si="3"/>
        <v>1.135</v>
      </c>
      <c r="G11" s="39">
        <f t="shared" si="3"/>
        <v>1.0899999999999999</v>
      </c>
      <c r="H11" s="39">
        <f t="shared" si="3"/>
        <v>1.06</v>
      </c>
      <c r="I11" s="39">
        <f t="shared" si="3"/>
        <v>1.0349999999999999</v>
      </c>
      <c r="J11" s="39">
        <f t="shared" si="3"/>
        <v>1.01</v>
      </c>
      <c r="K11" s="39">
        <f t="shared" si="3"/>
        <v>0.99</v>
      </c>
      <c r="L11" s="39">
        <f t="shared" si="3"/>
        <v>0.71500000000000008</v>
      </c>
      <c r="M11" s="39">
        <f t="shared" si="3"/>
        <v>0.625</v>
      </c>
      <c r="N11" s="39">
        <f t="shared" si="3"/>
        <v>0.52</v>
      </c>
      <c r="O11" s="39">
        <f t="shared" si="3"/>
        <v>0.44999999999999996</v>
      </c>
    </row>
    <row r="12" spans="1:15" ht="14.4">
      <c r="A12" s="42">
        <v>8</v>
      </c>
      <c r="B12" s="39">
        <v>3.73</v>
      </c>
      <c r="C12" s="39">
        <v>2.71</v>
      </c>
      <c r="D12" s="39">
        <v>1.96</v>
      </c>
      <c r="E12" s="39">
        <v>1.71</v>
      </c>
      <c r="F12" s="39">
        <v>1.24</v>
      </c>
      <c r="G12" s="39">
        <v>1.19</v>
      </c>
      <c r="H12" s="39">
        <v>1.1599999999999999</v>
      </c>
      <c r="I12" s="39">
        <v>1.1299999999999999</v>
      </c>
      <c r="J12" s="39">
        <v>1.1000000000000001</v>
      </c>
      <c r="K12" s="39">
        <v>1.08</v>
      </c>
      <c r="L12" s="39">
        <v>0.78</v>
      </c>
      <c r="M12" s="39">
        <v>0.68</v>
      </c>
      <c r="N12" s="39">
        <v>0.56999999999999995</v>
      </c>
      <c r="O12" s="39">
        <v>0.49</v>
      </c>
    </row>
    <row r="13" spans="1:15" ht="14.4">
      <c r="A13" s="42">
        <v>9</v>
      </c>
      <c r="B13" s="39">
        <f t="shared" si="4" ref="B13:O13">(B12+B14)/2</f>
        <v>4.1100000000000003</v>
      </c>
      <c r="C13" s="39">
        <f t="shared" si="4"/>
        <v>2.985</v>
      </c>
      <c r="D13" s="39">
        <f t="shared" si="4"/>
        <v>2.16</v>
      </c>
      <c r="E13" s="39">
        <f t="shared" si="4"/>
        <v>1.88</v>
      </c>
      <c r="F13" s="39">
        <f t="shared" si="4"/>
        <v>1.365</v>
      </c>
      <c r="G13" s="39">
        <f t="shared" si="4"/>
        <v>1.315</v>
      </c>
      <c r="H13" s="39">
        <f t="shared" si="4"/>
        <v>1.2749999999999999</v>
      </c>
      <c r="I13" s="39">
        <f t="shared" si="4"/>
        <v>1.2450000000000001</v>
      </c>
      <c r="J13" s="39">
        <f t="shared" si="4"/>
        <v>1.21</v>
      </c>
      <c r="K13" s="39">
        <f t="shared" si="4"/>
        <v>1.19</v>
      </c>
      <c r="L13" s="39">
        <f t="shared" si="4"/>
        <v>0.86</v>
      </c>
      <c r="M13" s="39">
        <f t="shared" si="4"/>
        <v>0.75</v>
      </c>
      <c r="N13" s="39">
        <f t="shared" si="4"/>
        <v>0.625</v>
      </c>
      <c r="O13" s="39">
        <f t="shared" si="4"/>
        <v>0.54</v>
      </c>
    </row>
    <row r="14" spans="1:15" ht="14.4">
      <c r="A14" s="42">
        <v>10</v>
      </c>
      <c r="B14" s="39">
        <v>4.49</v>
      </c>
      <c r="C14" s="39">
        <v>3.26</v>
      </c>
      <c r="D14" s="39">
        <v>2.36</v>
      </c>
      <c r="E14" s="39">
        <v>2.0499999999999998</v>
      </c>
      <c r="F14" s="39">
        <v>1.49</v>
      </c>
      <c r="G14" s="39">
        <v>1.44</v>
      </c>
      <c r="H14" s="39">
        <v>1.39</v>
      </c>
      <c r="I14" s="39">
        <v>1.36</v>
      </c>
      <c r="J14" s="39">
        <v>1.32</v>
      </c>
      <c r="K14" s="39">
        <v>1.30</v>
      </c>
      <c r="L14" s="39">
        <v>0.94</v>
      </c>
      <c r="M14" s="39">
        <v>0.82</v>
      </c>
      <c r="N14" s="39">
        <v>0.68</v>
      </c>
      <c r="O14" s="39">
        <v>0.59</v>
      </c>
    </row>
    <row r="15" spans="1:15" ht="14.4">
      <c r="A15" s="42">
        <v>11</v>
      </c>
      <c r="B15" s="39">
        <f t="shared" si="5" ref="B15:O15">(B14+B16)/2</f>
        <v>4.955</v>
      </c>
      <c r="C15" s="39">
        <f t="shared" si="5"/>
        <v>3.595</v>
      </c>
      <c r="D15" s="39">
        <f t="shared" si="5"/>
        <v>2.5999999999999996</v>
      </c>
      <c r="E15" s="39">
        <f t="shared" si="5"/>
        <v>2.2649999999999997</v>
      </c>
      <c r="F15" s="39">
        <f t="shared" si="5"/>
        <v>1.645</v>
      </c>
      <c r="G15" s="39">
        <f t="shared" si="5"/>
        <v>1.585</v>
      </c>
      <c r="H15" s="39">
        <f t="shared" si="5"/>
        <v>1.535</v>
      </c>
      <c r="I15" s="39">
        <f t="shared" si="5"/>
        <v>1.495</v>
      </c>
      <c r="J15" s="39">
        <f t="shared" si="5"/>
        <v>1.46</v>
      </c>
      <c r="K15" s="39">
        <f t="shared" si="5"/>
        <v>1.4300000000000002</v>
      </c>
      <c r="L15" s="39">
        <f t="shared" si="5"/>
        <v>1.0349999999999999</v>
      </c>
      <c r="M15" s="39">
        <f t="shared" si="5"/>
        <v>0.905</v>
      </c>
      <c r="N15" s="39">
        <f t="shared" si="5"/>
        <v>0.75</v>
      </c>
      <c r="O15" s="39">
        <f t="shared" si="5"/>
        <v>0.64999999999999991</v>
      </c>
    </row>
    <row r="16" spans="1:15" ht="14.4">
      <c r="A16" s="42">
        <v>12</v>
      </c>
      <c r="B16" s="39">
        <v>5.42</v>
      </c>
      <c r="C16" s="39">
        <v>3.93</v>
      </c>
      <c r="D16" s="39">
        <v>2.84</v>
      </c>
      <c r="E16" s="39">
        <v>2.48</v>
      </c>
      <c r="F16" s="39">
        <v>1.80</v>
      </c>
      <c r="G16" s="39">
        <v>1.73</v>
      </c>
      <c r="H16" s="39">
        <v>1.68</v>
      </c>
      <c r="I16" s="39">
        <v>1.63</v>
      </c>
      <c r="J16" s="39">
        <v>1.60</v>
      </c>
      <c r="K16" s="39">
        <v>1.56</v>
      </c>
      <c r="L16" s="39">
        <v>1.1299999999999999</v>
      </c>
      <c r="M16" s="39">
        <v>0.99</v>
      </c>
      <c r="N16" s="39">
        <v>0.82</v>
      </c>
      <c r="O16" s="39">
        <v>0.71</v>
      </c>
    </row>
    <row r="17" spans="1:15" ht="14.4">
      <c r="A17" s="42">
        <v>13</v>
      </c>
      <c r="B17" s="39">
        <f t="shared" si="6" ref="B17:O17">(B16+B18)/2</f>
        <v>5.98</v>
      </c>
      <c r="C17" s="39">
        <f t="shared" si="6"/>
        <v>4.335</v>
      </c>
      <c r="D17" s="39">
        <f t="shared" si="6"/>
        <v>3.1399999999999997</v>
      </c>
      <c r="E17" s="39">
        <f t="shared" si="6"/>
        <v>2.7350000000000003</v>
      </c>
      <c r="F17" s="39">
        <f t="shared" si="6"/>
        <v>1.985</v>
      </c>
      <c r="G17" s="39">
        <f t="shared" si="6"/>
        <v>1.91</v>
      </c>
      <c r="H17" s="39">
        <f t="shared" si="6"/>
        <v>1.855</v>
      </c>
      <c r="I17" s="39">
        <f t="shared" si="6"/>
        <v>1.7999999999999998</v>
      </c>
      <c r="J17" s="39">
        <f t="shared" si="6"/>
        <v>1.765</v>
      </c>
      <c r="K17" s="39">
        <f t="shared" si="6"/>
        <v>1.725</v>
      </c>
      <c r="L17" s="39">
        <f t="shared" si="6"/>
        <v>1.25</v>
      </c>
      <c r="M17" s="39">
        <f t="shared" si="6"/>
        <v>1.0899999999999999</v>
      </c>
      <c r="N17" s="39">
        <f t="shared" si="6"/>
        <v>0.905</v>
      </c>
      <c r="O17" s="39">
        <f t="shared" si="6"/>
        <v>0.78499999999999992</v>
      </c>
    </row>
    <row r="18" spans="1:15" ht="14.4">
      <c r="A18" s="42">
        <v>14</v>
      </c>
      <c r="B18" s="39">
        <v>6.54</v>
      </c>
      <c r="C18" s="39">
        <v>4.74</v>
      </c>
      <c r="D18" s="39">
        <v>3.44</v>
      </c>
      <c r="E18" s="39">
        <v>2.99</v>
      </c>
      <c r="F18" s="39">
        <v>2.17</v>
      </c>
      <c r="G18" s="39">
        <v>2.09</v>
      </c>
      <c r="H18" s="39">
        <v>2.0299999999999998</v>
      </c>
      <c r="I18" s="39">
        <v>1.97</v>
      </c>
      <c r="J18" s="39">
        <v>1.93</v>
      </c>
      <c r="K18" s="39">
        <v>1.89</v>
      </c>
      <c r="L18" s="39">
        <v>1.37</v>
      </c>
      <c r="M18" s="39">
        <v>1.19</v>
      </c>
      <c r="N18" s="39">
        <v>0.99</v>
      </c>
      <c r="O18" s="39">
        <v>0.86</v>
      </c>
    </row>
    <row r="19" spans="1:15" ht="14.4">
      <c r="A19" s="42">
        <v>15</v>
      </c>
      <c r="B19" s="39">
        <f t="shared" si="7" ref="B19:O19">(B18+B20)/2</f>
        <v>7.2349999999999994</v>
      </c>
      <c r="C19" s="39">
        <f t="shared" si="7"/>
        <v>5.245</v>
      </c>
      <c r="D19" s="39">
        <f t="shared" si="7"/>
        <v>3.80</v>
      </c>
      <c r="E19" s="39">
        <f t="shared" si="7"/>
        <v>3.31</v>
      </c>
      <c r="F19" s="39">
        <f t="shared" si="7"/>
        <v>2.40</v>
      </c>
      <c r="G19" s="39">
        <f t="shared" si="7"/>
        <v>2.3099999999999996</v>
      </c>
      <c r="H19" s="39">
        <f t="shared" si="7"/>
        <v>2.245</v>
      </c>
      <c r="I19" s="39">
        <f t="shared" si="7"/>
        <v>2.1800000000000002</v>
      </c>
      <c r="J19" s="39">
        <f t="shared" si="7"/>
        <v>2.1349999999999998</v>
      </c>
      <c r="K19" s="39">
        <f t="shared" si="7"/>
        <v>2.09</v>
      </c>
      <c r="L19" s="39">
        <f t="shared" si="7"/>
        <v>1.515</v>
      </c>
      <c r="M19" s="39">
        <f t="shared" si="7"/>
        <v>1.315</v>
      </c>
      <c r="N19" s="39">
        <f t="shared" si="7"/>
        <v>1.095</v>
      </c>
      <c r="O19" s="39">
        <f t="shared" si="7"/>
        <v>0.955</v>
      </c>
    </row>
    <row r="20" spans="1:15" ht="14.4">
      <c r="A20" s="42">
        <v>16</v>
      </c>
      <c r="B20" s="39">
        <v>7.93</v>
      </c>
      <c r="C20" s="39">
        <v>5.75</v>
      </c>
      <c r="D20" s="39">
        <v>4.16</v>
      </c>
      <c r="E20" s="39">
        <v>3.63</v>
      </c>
      <c r="F20" s="39">
        <v>2.63</v>
      </c>
      <c r="G20" s="39">
        <v>2.5299999999999998</v>
      </c>
      <c r="H20" s="39">
        <v>2.46</v>
      </c>
      <c r="I20" s="39">
        <v>2.39</v>
      </c>
      <c r="J20" s="39">
        <v>2.34</v>
      </c>
      <c r="K20" s="39">
        <v>2.29</v>
      </c>
      <c r="L20" s="39">
        <v>1.66</v>
      </c>
      <c r="M20" s="39">
        <v>1.44</v>
      </c>
      <c r="N20" s="39">
        <v>1.20</v>
      </c>
      <c r="O20" s="39">
        <v>1.05</v>
      </c>
    </row>
    <row r="21" spans="1:1" ht="14.4">
      <c r="A21" t="s">
        <v>97</v>
      </c>
    </row>
  </sheetData>
  <sheetProtection algorithmName="SHA-512" hashValue="F+SJ+wcY7naEcTgaSwTmqpG1lYnl3F0Ee86tB9mfsrijOEKqnwD/0O+l5hva6Kj+wRD7fc0e17F+Cd3zS9BFZg==" saltValue="dDu7iLrvw+zAXOlPWId4oQ==" spinCount="100000" sheet="1" objects="1" scenarios="1" selectLockedCells="1" selectUnlockedCells="1"/>
  <mergeCells count="2">
    <mergeCell ref="B3:O3"/>
    <mergeCell ref="A1:O1"/>
  </mergeCells>
  <pageMargins left="0.7" right="0.7" top="0.75" bottom="0.75" header="0.3" footer="0.3"/>
  <pageSetup orientation="portrait" paperSize="1" r:id="rId3"/>
  <legacyDrawing r:id="rId2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3.xml" /></Relationships>
</file>

<file path=customXml/_rels/item4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4.xml" 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436052A603FCE418CF55B3650329AB1" ma:contentTypeVersion="14" ma:contentTypeDescription="Opprett et nytt dokument." ma:contentTypeScope="" ma:versionID="2ac44bafdf9c3e96c9a23e9c829b2b55">
  <xsd:schema xmlns:xsd="http://www.w3.org/2001/XMLSchema" xmlns:xs="http://www.w3.org/2001/XMLSchema" xmlns:p="http://schemas.microsoft.com/office/2006/metadata/properties" xmlns:ns2="5c75c995-39d7-4fbb-95ee-10b548404b3d" xmlns:ns3="61a9dc85-7f60-4e63-8ad7-e9fac990c060" targetNamespace="http://schemas.microsoft.com/office/2006/metadata/properties" ma:root="true" ma:fieldsID="417669e89d189337c9b7b8923e3669ab" ns2:_="" ns3:_="">
    <xsd:import namespace="5c75c995-39d7-4fbb-95ee-10b548404b3d"/>
    <xsd:import namespace="61a9dc85-7f60-4e63-8ad7-e9fac990c0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75c995-39d7-4fbb-95ee-10b548404b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emerkelapper" ma:readOnly="false" ma:fieldId="{5cf76f15-5ced-4ddc-b409-7134ff3c332f}" ma:taxonomyMulti="true" ma:sspId="9453a85a-5579-44b9-826c-f89ae4a8b4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a9dc85-7f60-4e63-8ad7-e9fac990c06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29a4471-5ea9-414e-97af-bfebc81f892f}" ma:internalName="TaxCatchAll" ma:showField="CatchAllData" ma:web="61a9dc85-7f60-4e63-8ad7-e9fac990c0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1a9dc85-7f60-4e63-8ad7-e9fac990c060" xsi:nil="true"/>
    <lcf76f155ced4ddcb4097134ff3c332f xmlns="5c75c995-39d7-4fbb-95ee-10b548404b3d">
      <Terms xmlns="http://schemas.microsoft.com/office/infopath/2007/PartnerControls"/>
    </lcf76f155ced4ddcb4097134ff3c332f>
  </documentManagement>
</p:properties>
</file>

<file path=customXml/item4.xml>��
</file>

<file path=customXml/itemProps1.xml><?xml version="1.0" encoding="utf-8"?>
<ds:datastoreItem xmlns:ds="http://schemas.openxmlformats.org/officeDocument/2006/customXml" ds:itemID="{876567D5-A2E7-4AEF-B24C-4055DC0977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4D22FA-3CC1-4379-A40A-B69ECDA4EC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75c995-39d7-4fbb-95ee-10b548404b3d"/>
    <ds:schemaRef ds:uri="61a9dc85-7f60-4e63-8ad7-e9fac990c0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A7DA94-235D-46A9-8C95-84E94D0E5565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5c75c995-39d7-4fbb-95ee-10b548404b3d"/>
    <ds:schemaRef ds:uri="http://www.w3.org/XML/1998/namespace"/>
    <ds:schemaRef ds:uri="http://purl.org/dc/elements/1.1/"/>
    <ds:schemaRef ds:uri="http://schemas.microsoft.com/office/infopath/2007/PartnerControls"/>
    <ds:schemaRef ds:uri="61a9dc85-7f60-4e63-8ad7-e9fac990c060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359805F6-5C97-4C93-8510-3673404C84B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hiddenSheet</vt:lpstr>
      <vt:lpstr>Informasjon</vt:lpstr>
      <vt:lpstr>Priseestimat gj.strømming</vt:lpstr>
      <vt:lpstr>Beregninger gj.strømming</vt:lpstr>
      <vt:lpstr>Prisestimat RAS</vt:lpstr>
      <vt:lpstr>Beregninger RAS</vt:lpstr>
      <vt:lpstr>Hjelpeark</vt:lpstr>
      <vt:lpstr>Prisliste</vt:lpstr>
      <vt:lpstr>Veksttabell SV</vt:lpstr>
      <vt:lpstr>Veksttabell FV</vt:lpstr>
      <vt:lpstr>Vannbehov SV</vt:lpstr>
      <vt:lpstr>Vannbehov FV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Prisestimat forsøk</dc:title>
  <dc:subject/>
  <dc:creator>Are Danielsen</dc:creator>
  <cp:keywords/>
  <dc:description/>
  <cp:lastModifiedBy>Are Homann-Danielsen</cp:lastModifiedBy>
  <cp:lastPrinted>2024-06-07T08:09:41Z</cp:lastPrinted>
  <dcterms:created xsi:type="dcterms:W3CDTF">2021-03-09T07:51:04Z</dcterms:created>
  <dcterms:modified xsi:type="dcterms:W3CDTF">2026-02-25T09:23:20Z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0x0101009436052A603FCE418CF55B3650329AB1</vt:lpwstr>
  </property>
  <property fmtid="{D5CDD505-2E9C-101B-9397-08002B2CF9AE}" pid="3" name="EK_Bedriftsnavn">
    <vt:lpwstr>Havbruksstasjonen i Tromsø AS</vt:lpwstr>
  </property>
  <property fmtid="{D5CDD505-2E9C-101B-9397-08002B2CF9AE}" pid="4" name="EK_GjelderFra">
    <vt:lpwstr>[]</vt:lpwstr>
  </property>
  <property fmtid="{D5CDD505-2E9C-101B-9397-08002B2CF9AE}" pid="5" name="EK_Opprettet">
    <vt:lpwstr>15.06.2021</vt:lpwstr>
  </property>
  <property fmtid="{D5CDD505-2E9C-101B-9397-08002B2CF9AE}" pid="6" name="EK_Utgitt">
    <vt:lpwstr>[]</vt:lpwstr>
  </property>
  <property fmtid="{D5CDD505-2E9C-101B-9397-08002B2CF9AE}" pid="7" name="EK_IBrukDato">
    <vt:lpwstr>[]</vt:lpwstr>
  </property>
  <property fmtid="{D5CDD505-2E9C-101B-9397-08002B2CF9AE}" pid="8" name="EK_DokumentID">
    <vt:lpwstr>D00954</vt:lpwstr>
  </property>
  <property fmtid="{D5CDD505-2E9C-101B-9397-08002B2CF9AE}" pid="9" name="EK_DokTittel">
    <vt:lpwstr>Beregning av forsøkskostnader MAL</vt:lpwstr>
  </property>
  <property fmtid="{D5CDD505-2E9C-101B-9397-08002B2CF9AE}" pid="10" name="EK_DokType">
    <vt:lpwstr>[]</vt:lpwstr>
  </property>
  <property fmtid="{D5CDD505-2E9C-101B-9397-08002B2CF9AE}" pid="11" name="EK_Erstatter">
    <vt:lpwstr>[]</vt:lpwstr>
  </property>
  <property fmtid="{D5CDD505-2E9C-101B-9397-08002B2CF9AE}" pid="12" name="EK_ErstatterD">
    <vt:lpwstr>[]</vt:lpwstr>
  </property>
  <property fmtid="{D5CDD505-2E9C-101B-9397-08002B2CF9AE}" pid="13" name="EK_Signatur">
    <vt:lpwstr>[]</vt:lpwstr>
  </property>
  <property fmtid="{D5CDD505-2E9C-101B-9397-08002B2CF9AE}" pid="14" name="EK_Verifisert">
    <vt:lpwstr>[]</vt:lpwstr>
  </property>
  <property fmtid="{D5CDD505-2E9C-101B-9397-08002B2CF9AE}" pid="15" name="EK_Hørt">
    <vt:lpwstr>[]</vt:lpwstr>
  </property>
  <property fmtid="{D5CDD505-2E9C-101B-9397-08002B2CF9AE}" pid="16" name="EK_Gradering">
    <vt:lpwstr>Åpen</vt:lpwstr>
  </property>
  <property fmtid="{D5CDD505-2E9C-101B-9397-08002B2CF9AE}" pid="17" name="EK_RefNr">
    <vt:lpwstr>LED.28</vt:lpwstr>
  </property>
  <property fmtid="{D5CDD505-2E9C-101B-9397-08002B2CF9AE}" pid="18" name="EK_Revisjon">
    <vt:lpwstr>-</vt:lpwstr>
  </property>
  <property fmtid="{D5CDD505-2E9C-101B-9397-08002B2CF9AE}" pid="19" name="EK_Ansvarlig">
    <vt:lpwstr>&lt;ingen&gt;</vt:lpwstr>
  </property>
  <property fmtid="{D5CDD505-2E9C-101B-9397-08002B2CF9AE}" pid="20" name="EK_SkrevetAv">
    <vt:lpwstr>[]</vt:lpwstr>
  </property>
  <property fmtid="{D5CDD505-2E9C-101B-9397-08002B2CF9AE}" pid="21" name="EK_DokAnsvNavn">
    <vt:lpwstr>[]</vt:lpwstr>
  </property>
  <property fmtid="{D5CDD505-2E9C-101B-9397-08002B2CF9AE}" pid="22" name="EK_UText2">
    <vt:lpwstr>[]</vt:lpwstr>
  </property>
  <property fmtid="{D5CDD505-2E9C-101B-9397-08002B2CF9AE}" pid="23" name="EK_UText3">
    <vt:lpwstr>[]</vt:lpwstr>
  </property>
  <property fmtid="{D5CDD505-2E9C-101B-9397-08002B2CF9AE}" pid="24" name="EK_UText4">
    <vt:lpwstr>[]</vt:lpwstr>
  </property>
  <property fmtid="{D5CDD505-2E9C-101B-9397-08002B2CF9AE}" pid="25" name="EK_Status">
    <vt:lpwstr>Skrives</vt:lpwstr>
  </property>
  <property fmtid="{D5CDD505-2E9C-101B-9397-08002B2CF9AE}" pid="26" name="EK_Stikkord">
    <vt:lpwstr>[]</vt:lpwstr>
  </property>
  <property fmtid="{D5CDD505-2E9C-101B-9397-08002B2CF9AE}" pid="27" name="EK_SuperStikkord">
    <vt:lpwstr>[]</vt:lpwstr>
  </property>
  <property fmtid="{D5CDD505-2E9C-101B-9397-08002B2CF9AE}" pid="28" name="EK_Rapport">
    <vt:lpwstr>[]</vt:lpwstr>
  </property>
  <property fmtid="{D5CDD505-2E9C-101B-9397-08002B2CF9AE}" pid="29" name="EK_EKPrintMerke">
    <vt:lpwstr>Uoffisiell utskrift er kun gyldig på utskriftsdato</vt:lpwstr>
  </property>
  <property fmtid="{D5CDD505-2E9C-101B-9397-08002B2CF9AE}" pid="30" name="EK_Watermark">
    <vt:lpwstr>[]</vt:lpwstr>
  </property>
  <property fmtid="{D5CDD505-2E9C-101B-9397-08002B2CF9AE}" pid="31" name="EK_Utgave">
    <vt:lpwstr>0.00</vt:lpwstr>
  </property>
  <property fmtid="{D5CDD505-2E9C-101B-9397-08002B2CF9AE}" pid="32" name="EK_Merknad">
    <vt:lpwstr>[]</vt:lpwstr>
  </property>
  <property fmtid="{D5CDD505-2E9C-101B-9397-08002B2CF9AE}" pid="33" name="EK_DL">
    <vt:lpwstr>28</vt:lpwstr>
  </property>
  <property fmtid="{D5CDD505-2E9C-101B-9397-08002B2CF9AE}" pid="34" name="EK_GjelderTil">
    <vt:lpwstr>[]</vt:lpwstr>
  </property>
  <property fmtid="{D5CDD505-2E9C-101B-9397-08002B2CF9AE}" pid="35" name="EK_HRefNr">
    <vt:lpwstr>[]</vt:lpwstr>
  </property>
  <property fmtid="{D5CDD505-2E9C-101B-9397-08002B2CF9AE}" pid="36" name="EK_HbNavn">
    <vt:lpwstr>[]</vt:lpwstr>
  </property>
  <property fmtid="{D5CDD505-2E9C-101B-9397-08002B2CF9AE}" pid="37" name="EKR_DokType">
    <vt:lpwstr>[]</vt:lpwstr>
  </property>
  <property fmtid="{D5CDD505-2E9C-101B-9397-08002B2CF9AE}" pid="38" name="EKR_Doktittel">
    <vt:lpwstr>[]</vt:lpwstr>
  </property>
  <property fmtid="{D5CDD505-2E9C-101B-9397-08002B2CF9AE}" pid="39" name="EKR_DokumentID">
    <vt:lpwstr>[]</vt:lpwstr>
  </property>
  <property fmtid="{D5CDD505-2E9C-101B-9397-08002B2CF9AE}" pid="40" name="EKR_RefNr">
    <vt:lpwstr>[]</vt:lpwstr>
  </property>
  <property fmtid="{D5CDD505-2E9C-101B-9397-08002B2CF9AE}" pid="41" name="EKR_Gradering">
    <vt:lpwstr>[]</vt:lpwstr>
  </property>
  <property fmtid="{D5CDD505-2E9C-101B-9397-08002B2CF9AE}" pid="42" name="EKR_Signatur">
    <vt:lpwstr>[]</vt:lpwstr>
  </property>
  <property fmtid="{D5CDD505-2E9C-101B-9397-08002B2CF9AE}" pid="43" name="EKR_Verifisert">
    <vt:lpwstr>[]</vt:lpwstr>
  </property>
  <property fmtid="{D5CDD505-2E9C-101B-9397-08002B2CF9AE}" pid="44" name="EKR_Hørt">
    <vt:lpwstr>[]</vt:lpwstr>
  </property>
  <property fmtid="{D5CDD505-2E9C-101B-9397-08002B2CF9AE}" pid="45" name="EKR_Dokeier">
    <vt:lpwstr>[]</vt:lpwstr>
  </property>
  <property fmtid="{D5CDD505-2E9C-101B-9397-08002B2CF9AE}" pid="46" name="EKR_Status">
    <vt:lpwstr>[]</vt:lpwstr>
  </property>
  <property fmtid="{D5CDD505-2E9C-101B-9397-08002B2CF9AE}" pid="47" name="EKR_Opprettet">
    <vt:lpwstr>[]</vt:lpwstr>
  </property>
  <property fmtid="{D5CDD505-2E9C-101B-9397-08002B2CF9AE}" pid="48" name="EKR_Endret">
    <vt:lpwstr>[]</vt:lpwstr>
  </property>
  <property fmtid="{D5CDD505-2E9C-101B-9397-08002B2CF9AE}" pid="49" name="EKR_Ibruk">
    <vt:lpwstr>[]</vt:lpwstr>
  </property>
  <property fmtid="{D5CDD505-2E9C-101B-9397-08002B2CF9AE}" pid="50" name="EKR_Rapport">
    <vt:lpwstr>[]</vt:lpwstr>
  </property>
  <property fmtid="{D5CDD505-2E9C-101B-9397-08002B2CF9AE}" pid="51" name="EKR_Utgitt">
    <vt:lpwstr>[]</vt:lpwstr>
  </property>
  <property fmtid="{D5CDD505-2E9C-101B-9397-08002B2CF9AE}" pid="52" name="EKR_SkrevetAv">
    <vt:lpwstr>[]</vt:lpwstr>
  </property>
  <property fmtid="{D5CDD505-2E9C-101B-9397-08002B2CF9AE}" pid="53" name="EKR_UText1">
    <vt:lpwstr>[]</vt:lpwstr>
  </property>
  <property fmtid="{D5CDD505-2E9C-101B-9397-08002B2CF9AE}" pid="54" name="EKR_UText2">
    <vt:lpwstr>[]</vt:lpwstr>
  </property>
  <property fmtid="{D5CDD505-2E9C-101B-9397-08002B2CF9AE}" pid="55" name="EKR_UText3">
    <vt:lpwstr>[]</vt:lpwstr>
  </property>
  <property fmtid="{D5CDD505-2E9C-101B-9397-08002B2CF9AE}" pid="56" name="EKR_UText4">
    <vt:lpwstr>[]</vt:lpwstr>
  </property>
  <property fmtid="{D5CDD505-2E9C-101B-9397-08002B2CF9AE}" pid="57" name="MediaServiceImageTags">
    <vt:lpwstr/>
  </property>
</Properties>
</file>